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228" codeName="{EFFCB103-AD96-A003-248E-DF2DB03C9060}"/>
  <workbookPr codeName="ThisWorkbook" defaultThemeVersion="166925"/>
  <mc:AlternateContent xmlns:mc="http://schemas.openxmlformats.org/markup-compatibility/2006">
    <mc:Choice Requires="x15">
      <x15ac:absPath xmlns:x15ac="http://schemas.microsoft.com/office/spreadsheetml/2010/11/ac" url="C:\Users\henne\Documents\one drive tulipe noire\OneDrive\SAISON 2019\tournoi d'été\"/>
    </mc:Choice>
  </mc:AlternateContent>
  <xr:revisionPtr revIDLastSave="0" documentId="10_ncr:8100000_{203229DB-C248-4DDA-A6DE-BA0523048C4B}" xr6:coauthVersionLast="34" xr6:coauthVersionMax="34" xr10:uidLastSave="{00000000-0000-0000-0000-000000000000}"/>
  <bookViews>
    <workbookView xWindow="0" yWindow="0" windowWidth="21720" windowHeight="12210" tabRatio="824" activeTab="12" xr2:uid="{00000000-000D-0000-FFFF-FFFF00000000}"/>
  </bookViews>
  <sheets>
    <sheet name="Messieurs" sheetId="1" r:id="rId1"/>
    <sheet name="Dames" sheetId="2" r:id="rId2"/>
    <sheet name="Doubles" sheetId="55" r:id="rId3"/>
    <sheet name="+35" sheetId="70" r:id="rId4"/>
    <sheet name="+45" sheetId="71" r:id="rId5"/>
    <sheet name="12G" sheetId="88" r:id="rId6"/>
    <sheet name="1314G" sheetId="89" r:id="rId7"/>
    <sheet name="18G" sheetId="90" r:id="rId8"/>
    <sheet name="12F" sheetId="91" r:id="rId9"/>
    <sheet name="1314F" sheetId="92" r:id="rId10"/>
    <sheet name="18F" sheetId="93" r:id="rId11"/>
    <sheet name="Liste des clubs" sheetId="3" r:id="rId12"/>
    <sheet name="jeu.21prog" sheetId="64" r:id="rId13"/>
    <sheet name="jeu.21res" sheetId="65" r:id="rId14"/>
  </sheets>
  <definedNames>
    <definedName name="CSSD">OFFSET(Dames!$J$2,0,0,Dames!$R$2,1)</definedName>
    <definedName name="CSSM301">OFFSET(Messieurs!$L$2,0,0,Messieurs!$X$4,1)</definedName>
    <definedName name="CSSM304">OFFSET(Messieurs!$J$2,0,0,Messieurs!$X$3,1)</definedName>
    <definedName name="DDames">OFFSET(Doubles!$M$2,0,0,Doubles!$Q$4,1)</definedName>
    <definedName name="DMes">OFFSET(Doubles!$K$2,0,0,Doubles!$Q$3,1)</definedName>
    <definedName name="DMi">OFFSET(Doubles!$O$2,0,0,Doubles!$Q$5,1)</definedName>
    <definedName name="FT3SD">OFFSET(Dames!$P$2,0,0,Dames!$R$5,1)</definedName>
    <definedName name="FT3SM">OFFSET(Messieurs!$R$2,0,0,Messieurs!$X$7,1)</definedName>
    <definedName name="FT4SD">OFFSET(Dames!$N$2,0,0,Dames!$R$4,1)</definedName>
    <definedName name="FT4SM">OFFSET(Messieurs!$P$3,0,0,Messieurs!$X$6,1)</definedName>
    <definedName name="FTNCSD">OFFSET(Dames!$L$2,0,0,Dames!$R$3,1)</definedName>
    <definedName name="FTNCSM">OFFSET(Messieurs!$N$3,0,0,Messieurs!$X$5,1)</definedName>
    <definedName name="matrice__12F">'12F'!$A:$G</definedName>
    <definedName name="matrice__12G">'12G'!$A:$G</definedName>
    <definedName name="matrice__1314F">'1314F'!$A:$G</definedName>
    <definedName name="matrice__1314G">'1314G'!$A:$G</definedName>
    <definedName name="matrice__1518F">'18F'!$A:$G</definedName>
    <definedName name="matrice__1518G">'18G'!$A:$G</definedName>
    <definedName name="matrice_CSF303">Dames!$A:$G</definedName>
    <definedName name="matrice_CSM301">Messieurs!$A$3:$G$509</definedName>
    <definedName name="matrice_CSM304">Messieurs!$A$3:$G$509</definedName>
    <definedName name="matrice_CSSD">Dames!$A:$G</definedName>
    <definedName name="matrice_DDames">Doubles!$A$3:$G$509</definedName>
    <definedName name="matrice_DMes">Doubles!$A$3:$G$509</definedName>
    <definedName name="matrice_DMi">Doubles!$A$3:$G$509</definedName>
    <definedName name="matrice_FT3M">Messieurs!$A$3:$G$509</definedName>
    <definedName name="matrice_FT3SD">Dames!$A$2:$G$498</definedName>
    <definedName name="matrice_FT4M">Messieurs!$A$3:$G$509</definedName>
    <definedName name="matrice_FT4SD">Dames!$A$2:$G$498</definedName>
    <definedName name="Matrice_FTNCM">Messieurs!$A$3:$G$509</definedName>
    <definedName name="matrice_FTNCSD">Dames!$A$2:$G$498</definedName>
    <definedName name="matrice_SD">Dames!$A:$G</definedName>
    <definedName name="matrice_SM">Messieurs!$A$3:$G$509</definedName>
    <definedName name="matrice_SM35">'+35'!$A$3:$G$507</definedName>
    <definedName name="matrice_SM45">'+45'!$A$3:$G$506</definedName>
    <definedName name="SD">OFFSET(Dames!$A$2,0,0,COUNTA(Dames!$B:$B)+1,1)</definedName>
    <definedName name="SF.12">OFFSET('12F'!$A$3,0,0,COUNTA('12F'!$B:$B)-1,1)</definedName>
    <definedName name="SF.14">OFFSET('1314F'!$A$3,0,0,COUNTA('1314F'!$B:$B)-1,1)</definedName>
    <definedName name="SF.18">OFFSET('18F'!$A$3,0,0,COUNTA('18F'!$B:$B)-1,1)</definedName>
    <definedName name="SG.12">OFFSET('12G'!$A$3,0,0,COUNTA('12G'!C1048576)-1,1)</definedName>
    <definedName name="SG.14">OFFSET('1314G'!$A$3,0,0,COUNTA('1314G'!$B:$B)-1,1)</definedName>
    <definedName name="SG.18">OFFSET('18G'!$A$3,0,0,COUNTA('18G'!$B:$B)-1,1)</definedName>
    <definedName name="SM">OFFSET(Messieurs!$A$3,0,0,COUNTA(Messieurs!$B:$B)+1,1)</definedName>
    <definedName name="SM.35">OFFSET('+35'!$A$3,0,0,COUNTA('+35'!$B:$B)-1,1)</definedName>
    <definedName name="SM.45">OFFSET('+45'!$A$3,0,0,COUNTA('+45'!$B:$B)-1,1)</definedName>
  </definedNames>
  <calcPr calcId="162913"/>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00" i="93" l="1"/>
  <c r="A700" i="93"/>
  <c r="G699" i="93"/>
  <c r="A699" i="93"/>
  <c r="G698" i="93"/>
  <c r="A698" i="93"/>
  <c r="G697" i="93"/>
  <c r="A697" i="93"/>
  <c r="G696" i="93"/>
  <c r="A696" i="93"/>
  <c r="G695" i="93"/>
  <c r="A695" i="93"/>
  <c r="G694" i="93"/>
  <c r="A694" i="93"/>
  <c r="G693" i="93"/>
  <c r="A693" i="93"/>
  <c r="G692" i="93"/>
  <c r="A692" i="93"/>
  <c r="G691" i="93"/>
  <c r="A691" i="93"/>
  <c r="G690" i="93"/>
  <c r="A690" i="93"/>
  <c r="G689" i="93"/>
  <c r="A689" i="93"/>
  <c r="G688" i="93"/>
  <c r="A688" i="93"/>
  <c r="G687" i="93"/>
  <c r="A687" i="93"/>
  <c r="G686" i="93"/>
  <c r="A686" i="93"/>
  <c r="G685" i="93"/>
  <c r="A685" i="93"/>
  <c r="G684" i="93"/>
  <c r="A684" i="93"/>
  <c r="G683" i="93"/>
  <c r="A683" i="93"/>
  <c r="G682" i="93"/>
  <c r="A682" i="93"/>
  <c r="G681" i="93"/>
  <c r="A681" i="93"/>
  <c r="G680" i="93"/>
  <c r="A680" i="93"/>
  <c r="G679" i="93"/>
  <c r="A679" i="93"/>
  <c r="G678" i="93"/>
  <c r="A678" i="93"/>
  <c r="G677" i="93"/>
  <c r="A677" i="93"/>
  <c r="G676" i="93"/>
  <c r="A676" i="93"/>
  <c r="G675" i="93"/>
  <c r="A675" i="93"/>
  <c r="G674" i="93"/>
  <c r="A674" i="93"/>
  <c r="G673" i="93"/>
  <c r="A673" i="93"/>
  <c r="G672" i="93"/>
  <c r="A672" i="93"/>
  <c r="G671" i="93"/>
  <c r="A671" i="93"/>
  <c r="G670" i="93"/>
  <c r="A670" i="93"/>
  <c r="G669" i="93"/>
  <c r="A669" i="93"/>
  <c r="G668" i="93"/>
  <c r="A668" i="93"/>
  <c r="G667" i="93"/>
  <c r="A667" i="93"/>
  <c r="G666" i="93"/>
  <c r="A666" i="93"/>
  <c r="G665" i="93"/>
  <c r="A665" i="93"/>
  <c r="G664" i="93"/>
  <c r="A664" i="93"/>
  <c r="G663" i="93"/>
  <c r="A663" i="93"/>
  <c r="G662" i="93"/>
  <c r="A662" i="93"/>
  <c r="G661" i="93"/>
  <c r="A661" i="93"/>
  <c r="G660" i="93"/>
  <c r="A660" i="93"/>
  <c r="G659" i="93"/>
  <c r="A659" i="93"/>
  <c r="G658" i="93"/>
  <c r="A658" i="93"/>
  <c r="G657" i="93"/>
  <c r="A657" i="93"/>
  <c r="G656" i="93"/>
  <c r="A656" i="93"/>
  <c r="G655" i="93"/>
  <c r="A655" i="93"/>
  <c r="G654" i="93"/>
  <c r="A654" i="93"/>
  <c r="G653" i="93"/>
  <c r="A653" i="93"/>
  <c r="G652" i="93"/>
  <c r="A652" i="93"/>
  <c r="G651" i="93"/>
  <c r="A651" i="93"/>
  <c r="G650" i="93"/>
  <c r="A650" i="93"/>
  <c r="G649" i="93"/>
  <c r="A649" i="93"/>
  <c r="G648" i="93"/>
  <c r="A648" i="93"/>
  <c r="G647" i="93"/>
  <c r="A647" i="93"/>
  <c r="G646" i="93"/>
  <c r="A646" i="93"/>
  <c r="G645" i="93"/>
  <c r="A645" i="93"/>
  <c r="G644" i="93"/>
  <c r="A644" i="93"/>
  <c r="G643" i="93"/>
  <c r="A643" i="93"/>
  <c r="G642" i="93"/>
  <c r="A642" i="93"/>
  <c r="G641" i="93"/>
  <c r="A641" i="93"/>
  <c r="G640" i="93"/>
  <c r="A640" i="93"/>
  <c r="G639" i="93"/>
  <c r="A639" i="93"/>
  <c r="G638" i="93"/>
  <c r="A638" i="93"/>
  <c r="G637" i="93"/>
  <c r="A637" i="93"/>
  <c r="G636" i="93"/>
  <c r="A636" i="93"/>
  <c r="G635" i="93"/>
  <c r="A635" i="93"/>
  <c r="G634" i="93"/>
  <c r="A634" i="93"/>
  <c r="G633" i="93"/>
  <c r="A633" i="93"/>
  <c r="G632" i="93"/>
  <c r="A632" i="93"/>
  <c r="G631" i="93"/>
  <c r="A631" i="93"/>
  <c r="G630" i="93"/>
  <c r="A630" i="93"/>
  <c r="G629" i="93"/>
  <c r="A629" i="93"/>
  <c r="G628" i="93"/>
  <c r="A628" i="93"/>
  <c r="G627" i="93"/>
  <c r="A627" i="93"/>
  <c r="G626" i="93"/>
  <c r="A626" i="93"/>
  <c r="G625" i="93"/>
  <c r="A625" i="93"/>
  <c r="G624" i="93"/>
  <c r="A624" i="93"/>
  <c r="G623" i="93"/>
  <c r="A623" i="93"/>
  <c r="G622" i="93"/>
  <c r="A622" i="93"/>
  <c r="G621" i="93"/>
  <c r="A621" i="93"/>
  <c r="G620" i="93"/>
  <c r="A620" i="93"/>
  <c r="G619" i="93"/>
  <c r="A619" i="93"/>
  <c r="G618" i="93"/>
  <c r="A618" i="93"/>
  <c r="G617" i="93"/>
  <c r="A617" i="93"/>
  <c r="G616" i="93"/>
  <c r="A616" i="93"/>
  <c r="G615" i="93"/>
  <c r="A615" i="93"/>
  <c r="G614" i="93"/>
  <c r="A614" i="93"/>
  <c r="G613" i="93"/>
  <c r="A613" i="93"/>
  <c r="G612" i="93"/>
  <c r="A612" i="93"/>
  <c r="G611" i="93"/>
  <c r="A611" i="93"/>
  <c r="G610" i="93"/>
  <c r="A610" i="93"/>
  <c r="G609" i="93"/>
  <c r="A609" i="93"/>
  <c r="G608" i="93"/>
  <c r="A608" i="93"/>
  <c r="G607" i="93"/>
  <c r="A607" i="93"/>
  <c r="G606" i="93"/>
  <c r="A606" i="93"/>
  <c r="G605" i="93"/>
  <c r="A605" i="93"/>
  <c r="G604" i="93"/>
  <c r="A604" i="93"/>
  <c r="G603" i="93"/>
  <c r="A603" i="93"/>
  <c r="G602" i="93"/>
  <c r="A602" i="93"/>
  <c r="G601" i="93"/>
  <c r="A601" i="93"/>
  <c r="G600" i="93"/>
  <c r="A600" i="93"/>
  <c r="G599" i="93"/>
  <c r="A599" i="93"/>
  <c r="G598" i="93"/>
  <c r="A598" i="93"/>
  <c r="G597" i="93"/>
  <c r="A597" i="93"/>
  <c r="G596" i="93"/>
  <c r="A596" i="93"/>
  <c r="G595" i="93"/>
  <c r="A595" i="93"/>
  <c r="G594" i="93"/>
  <c r="A594" i="93"/>
  <c r="G593" i="93"/>
  <c r="A593" i="93"/>
  <c r="G592" i="93"/>
  <c r="A592" i="93"/>
  <c r="G591" i="93"/>
  <c r="A591" i="93"/>
  <c r="G590" i="93"/>
  <c r="A590" i="93"/>
  <c r="G589" i="93"/>
  <c r="A589" i="93"/>
  <c r="G588" i="93"/>
  <c r="A588" i="93"/>
  <c r="G587" i="93"/>
  <c r="A587" i="93"/>
  <c r="G586" i="93"/>
  <c r="A586" i="93"/>
  <c r="G585" i="93"/>
  <c r="A585" i="93"/>
  <c r="G584" i="93"/>
  <c r="A584" i="93"/>
  <c r="G583" i="93"/>
  <c r="A583" i="93"/>
  <c r="G582" i="93"/>
  <c r="A582" i="93"/>
  <c r="G581" i="93"/>
  <c r="A581" i="93"/>
  <c r="G580" i="93"/>
  <c r="A580" i="93"/>
  <c r="G579" i="93"/>
  <c r="A579" i="93"/>
  <c r="G578" i="93"/>
  <c r="A578" i="93"/>
  <c r="G577" i="93"/>
  <c r="A577" i="93"/>
  <c r="G576" i="93"/>
  <c r="A576" i="93"/>
  <c r="G575" i="93"/>
  <c r="A575" i="93"/>
  <c r="G574" i="93"/>
  <c r="A574" i="93"/>
  <c r="G573" i="93"/>
  <c r="A573" i="93"/>
  <c r="G572" i="93"/>
  <c r="A572" i="93"/>
  <c r="G571" i="93"/>
  <c r="A571" i="93"/>
  <c r="G570" i="93"/>
  <c r="A570" i="93"/>
  <c r="G569" i="93"/>
  <c r="A569" i="93"/>
  <c r="G568" i="93"/>
  <c r="A568" i="93"/>
  <c r="G567" i="93"/>
  <c r="A567" i="93"/>
  <c r="G566" i="93"/>
  <c r="A566" i="93"/>
  <c r="G565" i="93"/>
  <c r="A565" i="93"/>
  <c r="G564" i="93"/>
  <c r="A564" i="93"/>
  <c r="G563" i="93"/>
  <c r="A563" i="93"/>
  <c r="G562" i="93"/>
  <c r="A562" i="93"/>
  <c r="G561" i="93"/>
  <c r="A561" i="93"/>
  <c r="G560" i="93"/>
  <c r="A560" i="93"/>
  <c r="G559" i="93"/>
  <c r="A559" i="93"/>
  <c r="G558" i="93"/>
  <c r="A558" i="93"/>
  <c r="G557" i="93"/>
  <c r="A557" i="93"/>
  <c r="G556" i="93"/>
  <c r="A556" i="93"/>
  <c r="G555" i="93"/>
  <c r="A555" i="93"/>
  <c r="G554" i="93"/>
  <c r="A554" i="93"/>
  <c r="G553" i="93"/>
  <c r="A553" i="93"/>
  <c r="G552" i="93"/>
  <c r="A552" i="93"/>
  <c r="G551" i="93"/>
  <c r="A551" i="93"/>
  <c r="G550" i="93"/>
  <c r="A550" i="93"/>
  <c r="G549" i="93"/>
  <c r="A549" i="93"/>
  <c r="G548" i="93"/>
  <c r="A548" i="93"/>
  <c r="G547" i="93"/>
  <c r="A547" i="93"/>
  <c r="G546" i="93"/>
  <c r="A546" i="93"/>
  <c r="G545" i="93"/>
  <c r="A545" i="93"/>
  <c r="G544" i="93"/>
  <c r="A544" i="93"/>
  <c r="G543" i="93"/>
  <c r="A543" i="93"/>
  <c r="G542" i="93"/>
  <c r="A542" i="93"/>
  <c r="G541" i="93"/>
  <c r="A541" i="93"/>
  <c r="G540" i="93"/>
  <c r="A540" i="93"/>
  <c r="G539" i="93"/>
  <c r="A539" i="93"/>
  <c r="G538" i="93"/>
  <c r="A538" i="93"/>
  <c r="G537" i="93"/>
  <c r="A537" i="93"/>
  <c r="G536" i="93"/>
  <c r="A536" i="93"/>
  <c r="G535" i="93"/>
  <c r="A535" i="93"/>
  <c r="G534" i="93"/>
  <c r="A534" i="93"/>
  <c r="G533" i="93"/>
  <c r="A533" i="93"/>
  <c r="G532" i="93"/>
  <c r="A532" i="93"/>
  <c r="G531" i="93"/>
  <c r="A531" i="93"/>
  <c r="G530" i="93"/>
  <c r="A530" i="93"/>
  <c r="G529" i="93"/>
  <c r="A529" i="93"/>
  <c r="G528" i="93"/>
  <c r="A528" i="93"/>
  <c r="G527" i="93"/>
  <c r="A527" i="93"/>
  <c r="G526" i="93"/>
  <c r="A526" i="93"/>
  <c r="G525" i="93"/>
  <c r="A525" i="93"/>
  <c r="G524" i="93"/>
  <c r="A524" i="93"/>
  <c r="G523" i="93"/>
  <c r="A523" i="93"/>
  <c r="G522" i="93"/>
  <c r="A522" i="93"/>
  <c r="G521" i="93"/>
  <c r="A521" i="93"/>
  <c r="G520" i="93"/>
  <c r="A520" i="93"/>
  <c r="G519" i="93"/>
  <c r="A519" i="93"/>
  <c r="G518" i="93"/>
  <c r="A518" i="93"/>
  <c r="G517" i="93"/>
  <c r="A517" i="93"/>
  <c r="G516" i="93"/>
  <c r="A516" i="93"/>
  <c r="G515" i="93"/>
  <c r="A515" i="93"/>
  <c r="G514" i="93"/>
  <c r="A514" i="93"/>
  <c r="G513" i="93"/>
  <c r="A513" i="93"/>
  <c r="G512" i="93"/>
  <c r="A512" i="93"/>
  <c r="G511" i="93"/>
  <c r="A511" i="93"/>
  <c r="G510" i="93"/>
  <c r="A510" i="93"/>
  <c r="G509" i="93"/>
  <c r="A509" i="93"/>
  <c r="G508" i="93"/>
  <c r="A508" i="93"/>
  <c r="G507" i="93"/>
  <c r="A507" i="93"/>
  <c r="G506" i="93"/>
  <c r="A506" i="93"/>
  <c r="G505" i="93"/>
  <c r="A505" i="93"/>
  <c r="G504" i="93"/>
  <c r="A504" i="93"/>
  <c r="G503" i="93"/>
  <c r="A503" i="93"/>
  <c r="G502" i="93"/>
  <c r="A502" i="93"/>
  <c r="G501" i="93"/>
  <c r="A501" i="93"/>
  <c r="G500" i="93"/>
  <c r="A500" i="93"/>
  <c r="G499" i="93"/>
  <c r="A499" i="93"/>
  <c r="G498" i="93"/>
  <c r="A498" i="93"/>
  <c r="G497" i="93"/>
  <c r="A497" i="93"/>
  <c r="G496" i="93"/>
  <c r="A496" i="93"/>
  <c r="G495" i="93"/>
  <c r="A495" i="93"/>
  <c r="G494" i="93"/>
  <c r="A494" i="93"/>
  <c r="G493" i="93"/>
  <c r="A493" i="93"/>
  <c r="G492" i="93"/>
  <c r="A492" i="93"/>
  <c r="G491" i="93"/>
  <c r="A491" i="93"/>
  <c r="G490" i="93"/>
  <c r="A490" i="93"/>
  <c r="G489" i="93"/>
  <c r="A489" i="93"/>
  <c r="G488" i="93"/>
  <c r="A488" i="93"/>
  <c r="G487" i="93"/>
  <c r="A487" i="93"/>
  <c r="G486" i="93"/>
  <c r="A486" i="93"/>
  <c r="G485" i="93"/>
  <c r="A485" i="93"/>
  <c r="G484" i="93"/>
  <c r="A484" i="93"/>
  <c r="G483" i="93"/>
  <c r="A483" i="93"/>
  <c r="G482" i="93"/>
  <c r="A482" i="93"/>
  <c r="G481" i="93"/>
  <c r="A481" i="93"/>
  <c r="G480" i="93"/>
  <c r="A480" i="93"/>
  <c r="G479" i="93"/>
  <c r="A479" i="93"/>
  <c r="G478" i="93"/>
  <c r="A478" i="93"/>
  <c r="G477" i="93"/>
  <c r="A477" i="93"/>
  <c r="G476" i="93"/>
  <c r="A476" i="93"/>
  <c r="G475" i="93"/>
  <c r="A475" i="93"/>
  <c r="G474" i="93"/>
  <c r="A474" i="93"/>
  <c r="G473" i="93"/>
  <c r="A473" i="93"/>
  <c r="G472" i="93"/>
  <c r="A472" i="93"/>
  <c r="G471" i="93"/>
  <c r="A471" i="93"/>
  <c r="G470" i="93"/>
  <c r="A470" i="93"/>
  <c r="G469" i="93"/>
  <c r="A469" i="93"/>
  <c r="G468" i="93"/>
  <c r="A468" i="93"/>
  <c r="G467" i="93"/>
  <c r="A467" i="93"/>
  <c r="G466" i="93"/>
  <c r="A466" i="93"/>
  <c r="G465" i="93"/>
  <c r="A465" i="93"/>
  <c r="G464" i="93"/>
  <c r="A464" i="93"/>
  <c r="G463" i="93"/>
  <c r="A463" i="93"/>
  <c r="G462" i="93"/>
  <c r="A462" i="93"/>
  <c r="G461" i="93"/>
  <c r="A461" i="93"/>
  <c r="G460" i="93"/>
  <c r="A460" i="93"/>
  <c r="G459" i="93"/>
  <c r="A459" i="93"/>
  <c r="G458" i="93"/>
  <c r="A458" i="93"/>
  <c r="G457" i="93"/>
  <c r="A457" i="93"/>
  <c r="G456" i="93"/>
  <c r="A456" i="93"/>
  <c r="G455" i="93"/>
  <c r="A455" i="93"/>
  <c r="G454" i="93"/>
  <c r="A454" i="93"/>
  <c r="G453" i="93"/>
  <c r="A453" i="93"/>
  <c r="G452" i="93"/>
  <c r="A452" i="93"/>
  <c r="G451" i="93"/>
  <c r="A451" i="93"/>
  <c r="G450" i="93"/>
  <c r="A450" i="93"/>
  <c r="G449" i="93"/>
  <c r="A449" i="93"/>
  <c r="G448" i="93"/>
  <c r="A448" i="93"/>
  <c r="G447" i="93"/>
  <c r="A447" i="93"/>
  <c r="G446" i="93"/>
  <c r="A446" i="93"/>
  <c r="G445" i="93"/>
  <c r="A445" i="93"/>
  <c r="G444" i="93"/>
  <c r="A444" i="93"/>
  <c r="G443" i="93"/>
  <c r="A443" i="93"/>
  <c r="G442" i="93"/>
  <c r="A442" i="93"/>
  <c r="G441" i="93"/>
  <c r="A441" i="93"/>
  <c r="G440" i="93"/>
  <c r="A440" i="93"/>
  <c r="G439" i="93"/>
  <c r="A439" i="93"/>
  <c r="G438" i="93"/>
  <c r="A438" i="93"/>
  <c r="G437" i="93"/>
  <c r="A437" i="93"/>
  <c r="G436" i="93"/>
  <c r="A436" i="93"/>
  <c r="G435" i="93"/>
  <c r="A435" i="93"/>
  <c r="G434" i="93"/>
  <c r="A434" i="93"/>
  <c r="G433" i="93"/>
  <c r="A433" i="93"/>
  <c r="G432" i="93"/>
  <c r="A432" i="93"/>
  <c r="G431" i="93"/>
  <c r="A431" i="93"/>
  <c r="G430" i="93"/>
  <c r="A430" i="93"/>
  <c r="G429" i="93"/>
  <c r="A429" i="93"/>
  <c r="G428" i="93"/>
  <c r="A428" i="93"/>
  <c r="G427" i="93"/>
  <c r="A427" i="93"/>
  <c r="G426" i="93"/>
  <c r="A426" i="93"/>
  <c r="G425" i="93"/>
  <c r="A425" i="93"/>
  <c r="G424" i="93"/>
  <c r="A424" i="93"/>
  <c r="G423" i="93"/>
  <c r="A423" i="93"/>
  <c r="G422" i="93"/>
  <c r="A422" i="93"/>
  <c r="G421" i="93"/>
  <c r="A421" i="93"/>
  <c r="G420" i="93"/>
  <c r="A420" i="93"/>
  <c r="G419" i="93"/>
  <c r="A419" i="93"/>
  <c r="G418" i="93"/>
  <c r="A418" i="93"/>
  <c r="G417" i="93"/>
  <c r="A417" i="93"/>
  <c r="G416" i="93"/>
  <c r="A416" i="93"/>
  <c r="G415" i="93"/>
  <c r="A415" i="93"/>
  <c r="G414" i="93"/>
  <c r="A414" i="93"/>
  <c r="G413" i="93"/>
  <c r="A413" i="93"/>
  <c r="G412" i="93"/>
  <c r="A412" i="93"/>
  <c r="G411" i="93"/>
  <c r="A411" i="93"/>
  <c r="G410" i="93"/>
  <c r="A410" i="93"/>
  <c r="G409" i="93"/>
  <c r="A409" i="93"/>
  <c r="G408" i="93"/>
  <c r="A408" i="93"/>
  <c r="G407" i="93"/>
  <c r="A407" i="93"/>
  <c r="G406" i="93"/>
  <c r="A406" i="93"/>
  <c r="G405" i="93"/>
  <c r="A405" i="93"/>
  <c r="G404" i="93"/>
  <c r="A404" i="93"/>
  <c r="G403" i="93"/>
  <c r="A403" i="93"/>
  <c r="G402" i="93"/>
  <c r="A402" i="93"/>
  <c r="G401" i="93"/>
  <c r="A401" i="93"/>
  <c r="G400" i="93"/>
  <c r="A400" i="93"/>
  <c r="G399" i="93"/>
  <c r="A399" i="93"/>
  <c r="G398" i="93"/>
  <c r="A398" i="93"/>
  <c r="G397" i="93"/>
  <c r="A397" i="93"/>
  <c r="G396" i="93"/>
  <c r="A396" i="93"/>
  <c r="G395" i="93"/>
  <c r="A395" i="93"/>
  <c r="G394" i="93"/>
  <c r="A394" i="93"/>
  <c r="G393" i="93"/>
  <c r="A393" i="93"/>
  <c r="G392" i="93"/>
  <c r="A392" i="93"/>
  <c r="G391" i="93"/>
  <c r="A391" i="93"/>
  <c r="G390" i="93"/>
  <c r="A390" i="93"/>
  <c r="G389" i="93"/>
  <c r="A389" i="93"/>
  <c r="G388" i="93"/>
  <c r="A388" i="93"/>
  <c r="G387" i="93"/>
  <c r="A387" i="93"/>
  <c r="G386" i="93"/>
  <c r="A386" i="93"/>
  <c r="G385" i="93"/>
  <c r="A385" i="93"/>
  <c r="G384" i="93"/>
  <c r="A384" i="93"/>
  <c r="G383" i="93"/>
  <c r="A383" i="93"/>
  <c r="G382" i="93"/>
  <c r="A382" i="93"/>
  <c r="G381" i="93"/>
  <c r="A381" i="93"/>
  <c r="G380" i="93"/>
  <c r="A380" i="93"/>
  <c r="G379" i="93"/>
  <c r="A379" i="93"/>
  <c r="G378" i="93"/>
  <c r="A378" i="93"/>
  <c r="G377" i="93"/>
  <c r="A377" i="93"/>
  <c r="G376" i="93"/>
  <c r="A376" i="93"/>
  <c r="G375" i="93"/>
  <c r="A375" i="93"/>
  <c r="G374" i="93"/>
  <c r="A374" i="93"/>
  <c r="G373" i="93"/>
  <c r="A373" i="93"/>
  <c r="G372" i="93"/>
  <c r="A372" i="93"/>
  <c r="G371" i="93"/>
  <c r="A371" i="93"/>
  <c r="G370" i="93"/>
  <c r="A370" i="93"/>
  <c r="G369" i="93"/>
  <c r="A369" i="93"/>
  <c r="G368" i="93"/>
  <c r="A368" i="93"/>
  <c r="G367" i="93"/>
  <c r="A367" i="93"/>
  <c r="G366" i="93"/>
  <c r="A366" i="93"/>
  <c r="G365" i="93"/>
  <c r="A365" i="93"/>
  <c r="G364" i="93"/>
  <c r="A364" i="93"/>
  <c r="G363" i="93"/>
  <c r="A363" i="93"/>
  <c r="G362" i="93"/>
  <c r="A362" i="93"/>
  <c r="G361" i="93"/>
  <c r="A361" i="93"/>
  <c r="G360" i="93"/>
  <c r="A360" i="93"/>
  <c r="G359" i="93"/>
  <c r="A359" i="93"/>
  <c r="G358" i="93"/>
  <c r="A358" i="93"/>
  <c r="G357" i="93"/>
  <c r="A357" i="93"/>
  <c r="G356" i="93"/>
  <c r="A356" i="93"/>
  <c r="G355" i="93"/>
  <c r="A355" i="93"/>
  <c r="G354" i="93"/>
  <c r="A354" i="93"/>
  <c r="G353" i="93"/>
  <c r="A353" i="93"/>
  <c r="G352" i="93"/>
  <c r="A352" i="93"/>
  <c r="G351" i="93"/>
  <c r="A351" i="93"/>
  <c r="G350" i="93"/>
  <c r="A350" i="93"/>
  <c r="G349" i="93"/>
  <c r="A349" i="93"/>
  <c r="G348" i="93"/>
  <c r="A348" i="93"/>
  <c r="G347" i="93"/>
  <c r="A347" i="93"/>
  <c r="G346" i="93"/>
  <c r="A346" i="93"/>
  <c r="G345" i="93"/>
  <c r="A345" i="93"/>
  <c r="G344" i="93"/>
  <c r="A344" i="93"/>
  <c r="G343" i="93"/>
  <c r="A343" i="93"/>
  <c r="G342" i="93"/>
  <c r="A342" i="93"/>
  <c r="G341" i="93"/>
  <c r="A341" i="93"/>
  <c r="G340" i="93"/>
  <c r="A340" i="93"/>
  <c r="G339" i="93"/>
  <c r="A339" i="93"/>
  <c r="G338" i="93"/>
  <c r="A338" i="93"/>
  <c r="G337" i="93"/>
  <c r="A337" i="93"/>
  <c r="G336" i="93"/>
  <c r="A336" i="93"/>
  <c r="G335" i="93"/>
  <c r="A335" i="93"/>
  <c r="G334" i="93"/>
  <c r="A334" i="93"/>
  <c r="G333" i="93"/>
  <c r="A333" i="93"/>
  <c r="G332" i="93"/>
  <c r="A332" i="93"/>
  <c r="G331" i="93"/>
  <c r="A331" i="93"/>
  <c r="G330" i="93"/>
  <c r="A330" i="93"/>
  <c r="G329" i="93"/>
  <c r="A329" i="93"/>
  <c r="G328" i="93"/>
  <c r="A328" i="93"/>
  <c r="G327" i="93"/>
  <c r="A327" i="93"/>
  <c r="G326" i="93"/>
  <c r="A326" i="93"/>
  <c r="G325" i="93"/>
  <c r="A325" i="93"/>
  <c r="G324" i="93"/>
  <c r="A324" i="93"/>
  <c r="G323" i="93"/>
  <c r="A323" i="93"/>
  <c r="G322" i="93"/>
  <c r="A322" i="93"/>
  <c r="G321" i="93"/>
  <c r="A321" i="93"/>
  <c r="G320" i="93"/>
  <c r="A320" i="93"/>
  <c r="G319" i="93"/>
  <c r="A319" i="93"/>
  <c r="G318" i="93"/>
  <c r="A318" i="93"/>
  <c r="G317" i="93"/>
  <c r="A317" i="93"/>
  <c r="G316" i="93"/>
  <c r="A316" i="93"/>
  <c r="G315" i="93"/>
  <c r="A315" i="93"/>
  <c r="G314" i="93"/>
  <c r="A314" i="93"/>
  <c r="G313" i="93"/>
  <c r="A313" i="93"/>
  <c r="G312" i="93"/>
  <c r="A312" i="93"/>
  <c r="G311" i="93"/>
  <c r="A311" i="93"/>
  <c r="G310" i="93"/>
  <c r="A310" i="93"/>
  <c r="G309" i="93"/>
  <c r="A309" i="93"/>
  <c r="G308" i="93"/>
  <c r="A308" i="93"/>
  <c r="G307" i="93"/>
  <c r="A307" i="93"/>
  <c r="G306" i="93"/>
  <c r="A306" i="93"/>
  <c r="G305" i="93"/>
  <c r="A305" i="93"/>
  <c r="G304" i="93"/>
  <c r="A304" i="93"/>
  <c r="G303" i="93"/>
  <c r="A303" i="93"/>
  <c r="G302" i="93"/>
  <c r="A302" i="93"/>
  <c r="G301" i="93"/>
  <c r="A301" i="93"/>
  <c r="G300" i="93"/>
  <c r="A300" i="93"/>
  <c r="G299" i="93"/>
  <c r="A299" i="93"/>
  <c r="G298" i="93"/>
  <c r="A298" i="93"/>
  <c r="G297" i="93"/>
  <c r="A297" i="93"/>
  <c r="G296" i="93"/>
  <c r="A296" i="93"/>
  <c r="G295" i="93"/>
  <c r="A295" i="93"/>
  <c r="G294" i="93"/>
  <c r="A294" i="93"/>
  <c r="G293" i="93"/>
  <c r="A293" i="93"/>
  <c r="G292" i="93"/>
  <c r="A292" i="93"/>
  <c r="G291" i="93"/>
  <c r="A291" i="93"/>
  <c r="G290" i="93"/>
  <c r="A290" i="93"/>
  <c r="G289" i="93"/>
  <c r="A289" i="93"/>
  <c r="G288" i="93"/>
  <c r="A288" i="93"/>
  <c r="G287" i="93"/>
  <c r="A287" i="93"/>
  <c r="G286" i="93"/>
  <c r="A286" i="93"/>
  <c r="G285" i="93"/>
  <c r="A285" i="93"/>
  <c r="G284" i="93"/>
  <c r="A284" i="93"/>
  <c r="G283" i="93"/>
  <c r="A283" i="93"/>
  <c r="G282" i="93"/>
  <c r="A282" i="93"/>
  <c r="G281" i="93"/>
  <c r="A281" i="93"/>
  <c r="G280" i="93"/>
  <c r="A280" i="93"/>
  <c r="G279" i="93"/>
  <c r="A279" i="93"/>
  <c r="G278" i="93"/>
  <c r="A278" i="93"/>
  <c r="G277" i="93"/>
  <c r="A277" i="93"/>
  <c r="G276" i="93"/>
  <c r="A276" i="93"/>
  <c r="G275" i="93"/>
  <c r="A275" i="93"/>
  <c r="G274" i="93"/>
  <c r="A274" i="93"/>
  <c r="G273" i="93"/>
  <c r="A273" i="93"/>
  <c r="G272" i="93"/>
  <c r="A272" i="93"/>
  <c r="G271" i="93"/>
  <c r="A271" i="93"/>
  <c r="G270" i="93"/>
  <c r="A270" i="93"/>
  <c r="G269" i="93"/>
  <c r="A269" i="93"/>
  <c r="G268" i="93"/>
  <c r="A268" i="93"/>
  <c r="G267" i="93"/>
  <c r="A267" i="93"/>
  <c r="G266" i="93"/>
  <c r="A266" i="93"/>
  <c r="G265" i="93"/>
  <c r="A265" i="93"/>
  <c r="G264" i="93"/>
  <c r="A264" i="93"/>
  <c r="G263" i="93"/>
  <c r="A263" i="93"/>
  <c r="G262" i="93"/>
  <c r="A262" i="93"/>
  <c r="G261" i="93"/>
  <c r="A261" i="93"/>
  <c r="G260" i="93"/>
  <c r="A260" i="93"/>
  <c r="G259" i="93"/>
  <c r="A259" i="93"/>
  <c r="G258" i="93"/>
  <c r="A258" i="93"/>
  <c r="G257" i="93"/>
  <c r="A257" i="93"/>
  <c r="G256" i="93"/>
  <c r="A256" i="93"/>
  <c r="G255" i="93"/>
  <c r="A255" i="93"/>
  <c r="G254" i="93"/>
  <c r="A254" i="93"/>
  <c r="G253" i="93"/>
  <c r="A253" i="93"/>
  <c r="G252" i="93"/>
  <c r="A252" i="93"/>
  <c r="G251" i="93"/>
  <c r="A251" i="93"/>
  <c r="G250" i="93"/>
  <c r="A250" i="93"/>
  <c r="G249" i="93"/>
  <c r="A249" i="93"/>
  <c r="G248" i="93"/>
  <c r="A248" i="93"/>
  <c r="G247" i="93"/>
  <c r="A247" i="93"/>
  <c r="G246" i="93"/>
  <c r="A246" i="93"/>
  <c r="G245" i="93"/>
  <c r="A245" i="93"/>
  <c r="G244" i="93"/>
  <c r="A244" i="93"/>
  <c r="G243" i="93"/>
  <c r="A243" i="93"/>
  <c r="G242" i="93"/>
  <c r="A242" i="93"/>
  <c r="G241" i="93"/>
  <c r="A241" i="93"/>
  <c r="G240" i="93"/>
  <c r="A240" i="93"/>
  <c r="G239" i="93"/>
  <c r="A239" i="93"/>
  <c r="G238" i="93"/>
  <c r="A238" i="93"/>
  <c r="G237" i="93"/>
  <c r="A237" i="93"/>
  <c r="G236" i="93"/>
  <c r="A236" i="93"/>
  <c r="G235" i="93"/>
  <c r="A235" i="93"/>
  <c r="G234" i="93"/>
  <c r="A234" i="93"/>
  <c r="G233" i="93"/>
  <c r="A233" i="93"/>
  <c r="G232" i="93"/>
  <c r="A232" i="93"/>
  <c r="G231" i="93"/>
  <c r="A231" i="93"/>
  <c r="G230" i="93"/>
  <c r="A230" i="93"/>
  <c r="G229" i="93"/>
  <c r="A229" i="93"/>
  <c r="G228" i="93"/>
  <c r="A228" i="93"/>
  <c r="G227" i="93"/>
  <c r="A227" i="93"/>
  <c r="G226" i="93"/>
  <c r="A226" i="93"/>
  <c r="G225" i="93"/>
  <c r="A225" i="93"/>
  <c r="G224" i="93"/>
  <c r="A224" i="93"/>
  <c r="G223" i="93"/>
  <c r="A223" i="93"/>
  <c r="G222" i="93"/>
  <c r="A222" i="93"/>
  <c r="G221" i="93"/>
  <c r="A221" i="93"/>
  <c r="G220" i="93"/>
  <c r="A220" i="93"/>
  <c r="G219" i="93"/>
  <c r="A219" i="93"/>
  <c r="G218" i="93"/>
  <c r="A218" i="93"/>
  <c r="G217" i="93"/>
  <c r="A217" i="93"/>
  <c r="G216" i="93"/>
  <c r="A216" i="93"/>
  <c r="G215" i="93"/>
  <c r="A215" i="93"/>
  <c r="G214" i="93"/>
  <c r="A214" i="93"/>
  <c r="G213" i="93"/>
  <c r="A213" i="93"/>
  <c r="G212" i="93"/>
  <c r="A212" i="93"/>
  <c r="G211" i="93"/>
  <c r="A211" i="93"/>
  <c r="G210" i="93"/>
  <c r="A210" i="93"/>
  <c r="G209" i="93"/>
  <c r="A209" i="93"/>
  <c r="G208" i="93"/>
  <c r="A208" i="93"/>
  <c r="G207" i="93"/>
  <c r="A207" i="93"/>
  <c r="G206" i="93"/>
  <c r="A206" i="93"/>
  <c r="G205" i="93"/>
  <c r="A205" i="93"/>
  <c r="G204" i="93"/>
  <c r="A204" i="93"/>
  <c r="G203" i="93"/>
  <c r="A203" i="93"/>
  <c r="G202" i="93"/>
  <c r="A202" i="93"/>
  <c r="G201" i="93"/>
  <c r="A201" i="93"/>
  <c r="G200" i="93"/>
  <c r="A200" i="93"/>
  <c r="G199" i="93"/>
  <c r="A199" i="93"/>
  <c r="G198" i="93"/>
  <c r="A198" i="93"/>
  <c r="G197" i="93"/>
  <c r="A197" i="93"/>
  <c r="G196" i="93"/>
  <c r="A196" i="93"/>
  <c r="G195" i="93"/>
  <c r="A195" i="93"/>
  <c r="G194" i="93"/>
  <c r="A194" i="93"/>
  <c r="G193" i="93"/>
  <c r="A193" i="93"/>
  <c r="G192" i="93"/>
  <c r="A192" i="93"/>
  <c r="G191" i="93"/>
  <c r="A191" i="93"/>
  <c r="G190" i="93"/>
  <c r="A190" i="93"/>
  <c r="G189" i="93"/>
  <c r="A189" i="93"/>
  <c r="G188" i="93"/>
  <c r="A188" i="93"/>
  <c r="G187" i="93"/>
  <c r="A187" i="93"/>
  <c r="G186" i="93"/>
  <c r="A186" i="93"/>
  <c r="G185" i="93"/>
  <c r="A185" i="93"/>
  <c r="G184" i="93"/>
  <c r="A184" i="93"/>
  <c r="G183" i="93"/>
  <c r="A183" i="93"/>
  <c r="G182" i="93"/>
  <c r="A182" i="93"/>
  <c r="G181" i="93"/>
  <c r="A181" i="93"/>
  <c r="G180" i="93"/>
  <c r="A180" i="93"/>
  <c r="G179" i="93"/>
  <c r="A179" i="93"/>
  <c r="G178" i="93"/>
  <c r="A178" i="93"/>
  <c r="G177" i="93"/>
  <c r="A177" i="93"/>
  <c r="G176" i="93"/>
  <c r="A176" i="93"/>
  <c r="G175" i="93"/>
  <c r="A175" i="93"/>
  <c r="G174" i="93"/>
  <c r="A174" i="93"/>
  <c r="G173" i="93"/>
  <c r="A173" i="93"/>
  <c r="G172" i="93"/>
  <c r="A172" i="93"/>
  <c r="G171" i="93"/>
  <c r="A171" i="93"/>
  <c r="G170" i="93"/>
  <c r="A170" i="93"/>
  <c r="G169" i="93"/>
  <c r="A169" i="93"/>
  <c r="G168" i="93"/>
  <c r="A168" i="93"/>
  <c r="G167" i="93"/>
  <c r="A167" i="93"/>
  <c r="G166" i="93"/>
  <c r="A166" i="93"/>
  <c r="G165" i="93"/>
  <c r="A165" i="93"/>
  <c r="G164" i="93"/>
  <c r="A164" i="93"/>
  <c r="G163" i="93"/>
  <c r="A163" i="93"/>
  <c r="G162" i="93"/>
  <c r="A162" i="93"/>
  <c r="G161" i="93"/>
  <c r="A161" i="93"/>
  <c r="G160" i="93"/>
  <c r="A160" i="93"/>
  <c r="G159" i="93"/>
  <c r="A159" i="93"/>
  <c r="G158" i="93"/>
  <c r="A158" i="93"/>
  <c r="G157" i="93"/>
  <c r="A157" i="93"/>
  <c r="G156" i="93"/>
  <c r="A156" i="93"/>
  <c r="G155" i="93"/>
  <c r="A155" i="93"/>
  <c r="G154" i="93"/>
  <c r="A154" i="93"/>
  <c r="G153" i="93"/>
  <c r="A153" i="93"/>
  <c r="G152" i="93"/>
  <c r="A152" i="93"/>
  <c r="G151" i="93"/>
  <c r="A151" i="93"/>
  <c r="G150" i="93"/>
  <c r="A150" i="93"/>
  <c r="G149" i="93"/>
  <c r="A149" i="93"/>
  <c r="G148" i="93"/>
  <c r="A148" i="93"/>
  <c r="G147" i="93"/>
  <c r="A147" i="93"/>
  <c r="G146" i="93"/>
  <c r="A146" i="93"/>
  <c r="G145" i="93"/>
  <c r="A145" i="93"/>
  <c r="G144" i="93"/>
  <c r="A144" i="93"/>
  <c r="G143" i="93"/>
  <c r="A143" i="93"/>
  <c r="G142" i="93"/>
  <c r="A142" i="93"/>
  <c r="G141" i="93"/>
  <c r="A141" i="93"/>
  <c r="G140" i="93"/>
  <c r="A140" i="93"/>
  <c r="G139" i="93"/>
  <c r="A139" i="93"/>
  <c r="G138" i="93"/>
  <c r="A138" i="93"/>
  <c r="G137" i="93"/>
  <c r="A137" i="93"/>
  <c r="G136" i="93"/>
  <c r="A136" i="93"/>
  <c r="G135" i="93"/>
  <c r="A135" i="93"/>
  <c r="G134" i="93"/>
  <c r="A134" i="93"/>
  <c r="G133" i="93"/>
  <c r="A133" i="93"/>
  <c r="G132" i="93"/>
  <c r="A132" i="93"/>
  <c r="G131" i="93"/>
  <c r="A131" i="93"/>
  <c r="G130" i="93"/>
  <c r="A130" i="93"/>
  <c r="G129" i="93"/>
  <c r="A129" i="93"/>
  <c r="G128" i="93"/>
  <c r="A128" i="93"/>
  <c r="G127" i="93"/>
  <c r="A127" i="93"/>
  <c r="G126" i="93"/>
  <c r="A126" i="93"/>
  <c r="G125" i="93"/>
  <c r="A125" i="93"/>
  <c r="G124" i="93"/>
  <c r="A124" i="93"/>
  <c r="G123" i="93"/>
  <c r="A123" i="93"/>
  <c r="G122" i="93"/>
  <c r="A122" i="93"/>
  <c r="G121" i="93"/>
  <c r="A121" i="93"/>
  <c r="G120" i="93"/>
  <c r="A120" i="93"/>
  <c r="G119" i="93"/>
  <c r="A119" i="93"/>
  <c r="G118" i="93"/>
  <c r="A118" i="93"/>
  <c r="G117" i="93"/>
  <c r="A117" i="93"/>
  <c r="G116" i="93"/>
  <c r="A116" i="93"/>
  <c r="G115" i="93"/>
  <c r="A115" i="93"/>
  <c r="G114" i="93"/>
  <c r="A114" i="93"/>
  <c r="G113" i="93"/>
  <c r="A113" i="93"/>
  <c r="G112" i="93"/>
  <c r="A112" i="93"/>
  <c r="G111" i="93"/>
  <c r="A111" i="93"/>
  <c r="G110" i="93"/>
  <c r="A110" i="93"/>
  <c r="G109" i="93"/>
  <c r="A109" i="93"/>
  <c r="G108" i="93"/>
  <c r="A108" i="93"/>
  <c r="G107" i="93"/>
  <c r="A107" i="93"/>
  <c r="G106" i="93"/>
  <c r="A106" i="93"/>
  <c r="G105" i="93"/>
  <c r="A105" i="93"/>
  <c r="G104" i="93"/>
  <c r="A104" i="93"/>
  <c r="G103" i="93"/>
  <c r="A103" i="93"/>
  <c r="G102" i="93"/>
  <c r="A102" i="93"/>
  <c r="G101" i="93"/>
  <c r="A101" i="93"/>
  <c r="G100" i="93"/>
  <c r="A100" i="93"/>
  <c r="G99" i="93"/>
  <c r="A99" i="93"/>
  <c r="G98" i="93"/>
  <c r="A98" i="93"/>
  <c r="G97" i="93"/>
  <c r="A97" i="93"/>
  <c r="G96" i="93"/>
  <c r="A96" i="93"/>
  <c r="G95" i="93"/>
  <c r="A95" i="93"/>
  <c r="G94" i="93"/>
  <c r="A94" i="93"/>
  <c r="G93" i="93"/>
  <c r="A93" i="93"/>
  <c r="G92" i="93"/>
  <c r="A92" i="93"/>
  <c r="G91" i="93"/>
  <c r="A91" i="93"/>
  <c r="G90" i="93"/>
  <c r="A90" i="93"/>
  <c r="G89" i="93"/>
  <c r="A89" i="93"/>
  <c r="G88" i="93"/>
  <c r="A88" i="93"/>
  <c r="G87" i="93"/>
  <c r="A87" i="93"/>
  <c r="G86" i="93"/>
  <c r="A86" i="93"/>
  <c r="G85" i="93"/>
  <c r="A85" i="93"/>
  <c r="G84" i="93"/>
  <c r="A84" i="93"/>
  <c r="G83" i="93"/>
  <c r="A83" i="93"/>
  <c r="G82" i="93"/>
  <c r="A82" i="93"/>
  <c r="G81" i="93"/>
  <c r="A81" i="93"/>
  <c r="G80" i="93"/>
  <c r="A80" i="93"/>
  <c r="G79" i="93"/>
  <c r="A79" i="93"/>
  <c r="G78" i="93"/>
  <c r="A78" i="93"/>
  <c r="G77" i="93"/>
  <c r="A77" i="93"/>
  <c r="G76" i="93"/>
  <c r="A76" i="93"/>
  <c r="G75" i="93"/>
  <c r="A75" i="93"/>
  <c r="G74" i="93"/>
  <c r="A74" i="93"/>
  <c r="G73" i="93"/>
  <c r="A73" i="93"/>
  <c r="G72" i="93"/>
  <c r="A72" i="93"/>
  <c r="G71" i="93"/>
  <c r="A71" i="93"/>
  <c r="G70" i="93"/>
  <c r="A70" i="93"/>
  <c r="G69" i="93"/>
  <c r="A69" i="93"/>
  <c r="G68" i="93"/>
  <c r="A68" i="93"/>
  <c r="G67" i="93"/>
  <c r="A67" i="93"/>
  <c r="G66" i="93"/>
  <c r="A66" i="93"/>
  <c r="G65" i="93"/>
  <c r="A65" i="93"/>
  <c r="G64" i="93"/>
  <c r="A64" i="93"/>
  <c r="G63" i="93"/>
  <c r="A63" i="93"/>
  <c r="G62" i="93"/>
  <c r="A62" i="93"/>
  <c r="G61" i="93"/>
  <c r="A61" i="93"/>
  <c r="G60" i="93"/>
  <c r="A60" i="93"/>
  <c r="G59" i="93"/>
  <c r="A59" i="93"/>
  <c r="G58" i="93"/>
  <c r="A58" i="93"/>
  <c r="G57" i="93"/>
  <c r="A57" i="93"/>
  <c r="G56" i="93"/>
  <c r="A56" i="93"/>
  <c r="G55" i="93"/>
  <c r="A55" i="93"/>
  <c r="G54" i="93"/>
  <c r="A54" i="93"/>
  <c r="G53" i="93"/>
  <c r="A53" i="93"/>
  <c r="G52" i="93"/>
  <c r="A52" i="93"/>
  <c r="G51" i="93"/>
  <c r="A51" i="93"/>
  <c r="G50" i="93"/>
  <c r="A50" i="93"/>
  <c r="G49" i="93"/>
  <c r="A49" i="93"/>
  <c r="G48" i="93"/>
  <c r="A48" i="93"/>
  <c r="G47" i="93"/>
  <c r="A47" i="93"/>
  <c r="G46" i="93"/>
  <c r="A46" i="93"/>
  <c r="G45" i="93"/>
  <c r="A45" i="93"/>
  <c r="G44" i="93"/>
  <c r="A44" i="93"/>
  <c r="G43" i="93"/>
  <c r="A43" i="93"/>
  <c r="G42" i="93"/>
  <c r="A42" i="93"/>
  <c r="G41" i="93"/>
  <c r="A41" i="93"/>
  <c r="G40" i="93"/>
  <c r="A40" i="93"/>
  <c r="G39" i="93"/>
  <c r="A39" i="93"/>
  <c r="G38" i="93"/>
  <c r="A38" i="93"/>
  <c r="G37" i="93"/>
  <c r="A37" i="93"/>
  <c r="G36" i="93"/>
  <c r="A36" i="93"/>
  <c r="G35" i="93"/>
  <c r="A35" i="93"/>
  <c r="G34" i="93"/>
  <c r="A34" i="93"/>
  <c r="G33" i="93"/>
  <c r="A33" i="93"/>
  <c r="G32" i="93"/>
  <c r="A32" i="93"/>
  <c r="G31" i="93"/>
  <c r="A31" i="93"/>
  <c r="G30" i="93"/>
  <c r="A30" i="93"/>
  <c r="G29" i="93"/>
  <c r="A29" i="93"/>
  <c r="G28" i="93"/>
  <c r="A28" i="93"/>
  <c r="G27" i="93"/>
  <c r="A27" i="93"/>
  <c r="G26" i="93"/>
  <c r="A26" i="93"/>
  <c r="G25" i="93"/>
  <c r="A25" i="93"/>
  <c r="G24" i="93"/>
  <c r="A24" i="93"/>
  <c r="G23" i="93"/>
  <c r="A23" i="93"/>
  <c r="G22" i="93"/>
  <c r="A22" i="93"/>
  <c r="G21" i="93"/>
  <c r="A21" i="93"/>
  <c r="G20" i="93"/>
  <c r="A20" i="93"/>
  <c r="G19" i="93"/>
  <c r="A19" i="93"/>
  <c r="G18" i="93"/>
  <c r="A18" i="93"/>
  <c r="G17" i="93"/>
  <c r="A17" i="93"/>
  <c r="G16" i="93"/>
  <c r="A16" i="93"/>
  <c r="G15" i="93"/>
  <c r="A15" i="93"/>
  <c r="G14" i="93"/>
  <c r="A14" i="93"/>
  <c r="G13" i="93"/>
  <c r="A13" i="93"/>
  <c r="G12" i="93"/>
  <c r="A12" i="93"/>
  <c r="G11" i="93"/>
  <c r="A11" i="93"/>
  <c r="G10" i="93"/>
  <c r="A10" i="93"/>
  <c r="G9" i="93"/>
  <c r="A9" i="93"/>
  <c r="G8" i="93"/>
  <c r="A8" i="93"/>
  <c r="G7" i="93"/>
  <c r="A7" i="93"/>
  <c r="G6" i="93"/>
  <c r="A6" i="93"/>
  <c r="G5" i="93"/>
  <c r="A5" i="93"/>
  <c r="G4" i="93"/>
  <c r="A4" i="93"/>
  <c r="G3" i="93"/>
  <c r="A3" i="93"/>
  <c r="G2" i="93"/>
  <c r="A2" i="93"/>
  <c r="G700" i="92"/>
  <c r="A700" i="92"/>
  <c r="G699" i="92"/>
  <c r="A699" i="92"/>
  <c r="G698" i="92"/>
  <c r="A698" i="92"/>
  <c r="G697" i="92"/>
  <c r="A697" i="92"/>
  <c r="G696" i="92"/>
  <c r="A696" i="92"/>
  <c r="G695" i="92"/>
  <c r="A695" i="92"/>
  <c r="G694" i="92"/>
  <c r="A694" i="92"/>
  <c r="G693" i="92"/>
  <c r="A693" i="92"/>
  <c r="G692" i="92"/>
  <c r="A692" i="92"/>
  <c r="G691" i="92"/>
  <c r="A691" i="92"/>
  <c r="G690" i="92"/>
  <c r="A690" i="92"/>
  <c r="G689" i="92"/>
  <c r="A689" i="92"/>
  <c r="G688" i="92"/>
  <c r="A688" i="92"/>
  <c r="G687" i="92"/>
  <c r="A687" i="92"/>
  <c r="G686" i="92"/>
  <c r="A686" i="92"/>
  <c r="G685" i="92"/>
  <c r="A685" i="92"/>
  <c r="G684" i="92"/>
  <c r="A684" i="92"/>
  <c r="G683" i="92"/>
  <c r="A683" i="92"/>
  <c r="G682" i="92"/>
  <c r="A682" i="92"/>
  <c r="G681" i="92"/>
  <c r="A681" i="92"/>
  <c r="G680" i="92"/>
  <c r="A680" i="92"/>
  <c r="G679" i="92"/>
  <c r="A679" i="92"/>
  <c r="G678" i="92"/>
  <c r="A678" i="92"/>
  <c r="G677" i="92"/>
  <c r="A677" i="92"/>
  <c r="G676" i="92"/>
  <c r="A676" i="92"/>
  <c r="G675" i="92"/>
  <c r="A675" i="92"/>
  <c r="G674" i="92"/>
  <c r="A674" i="92"/>
  <c r="G673" i="92"/>
  <c r="A673" i="92"/>
  <c r="G672" i="92"/>
  <c r="A672" i="92"/>
  <c r="G671" i="92"/>
  <c r="A671" i="92"/>
  <c r="G670" i="92"/>
  <c r="A670" i="92"/>
  <c r="G669" i="92"/>
  <c r="A669" i="92"/>
  <c r="G668" i="92"/>
  <c r="A668" i="92"/>
  <c r="G667" i="92"/>
  <c r="A667" i="92"/>
  <c r="G666" i="92"/>
  <c r="A666" i="92"/>
  <c r="G665" i="92"/>
  <c r="A665" i="92"/>
  <c r="G664" i="92"/>
  <c r="A664" i="92"/>
  <c r="G663" i="92"/>
  <c r="A663" i="92"/>
  <c r="G662" i="92"/>
  <c r="A662" i="92"/>
  <c r="G661" i="92"/>
  <c r="A661" i="92"/>
  <c r="G660" i="92"/>
  <c r="A660" i="92"/>
  <c r="G659" i="92"/>
  <c r="A659" i="92"/>
  <c r="G658" i="92"/>
  <c r="A658" i="92"/>
  <c r="G657" i="92"/>
  <c r="A657" i="92"/>
  <c r="G656" i="92"/>
  <c r="A656" i="92"/>
  <c r="G655" i="92"/>
  <c r="A655" i="92"/>
  <c r="G654" i="92"/>
  <c r="A654" i="92"/>
  <c r="G653" i="92"/>
  <c r="A653" i="92"/>
  <c r="G652" i="92"/>
  <c r="A652" i="92"/>
  <c r="G651" i="92"/>
  <c r="A651" i="92"/>
  <c r="G650" i="92"/>
  <c r="A650" i="92"/>
  <c r="G649" i="92"/>
  <c r="A649" i="92"/>
  <c r="G648" i="92"/>
  <c r="A648" i="92"/>
  <c r="G647" i="92"/>
  <c r="A647" i="92"/>
  <c r="G646" i="92"/>
  <c r="A646" i="92"/>
  <c r="G645" i="92"/>
  <c r="A645" i="92"/>
  <c r="G644" i="92"/>
  <c r="A644" i="92"/>
  <c r="G643" i="92"/>
  <c r="A643" i="92"/>
  <c r="G642" i="92"/>
  <c r="A642" i="92"/>
  <c r="G641" i="92"/>
  <c r="A641" i="92"/>
  <c r="G640" i="92"/>
  <c r="A640" i="92"/>
  <c r="G639" i="92"/>
  <c r="A639" i="92"/>
  <c r="G638" i="92"/>
  <c r="A638" i="92"/>
  <c r="G637" i="92"/>
  <c r="A637" i="92"/>
  <c r="G636" i="92"/>
  <c r="A636" i="92"/>
  <c r="G635" i="92"/>
  <c r="A635" i="92"/>
  <c r="G634" i="92"/>
  <c r="A634" i="92"/>
  <c r="G633" i="92"/>
  <c r="A633" i="92"/>
  <c r="G632" i="92"/>
  <c r="A632" i="92"/>
  <c r="G631" i="92"/>
  <c r="A631" i="92"/>
  <c r="G630" i="92"/>
  <c r="A630" i="92"/>
  <c r="G629" i="92"/>
  <c r="A629" i="92"/>
  <c r="G628" i="92"/>
  <c r="A628" i="92"/>
  <c r="G627" i="92"/>
  <c r="A627" i="92"/>
  <c r="G626" i="92"/>
  <c r="A626" i="92"/>
  <c r="G625" i="92"/>
  <c r="A625" i="92"/>
  <c r="G624" i="92"/>
  <c r="A624" i="92"/>
  <c r="G623" i="92"/>
  <c r="A623" i="92"/>
  <c r="G622" i="92"/>
  <c r="A622" i="92"/>
  <c r="G621" i="92"/>
  <c r="A621" i="92"/>
  <c r="G620" i="92"/>
  <c r="A620" i="92"/>
  <c r="G619" i="92"/>
  <c r="A619" i="92"/>
  <c r="G618" i="92"/>
  <c r="A618" i="92"/>
  <c r="G617" i="92"/>
  <c r="A617" i="92"/>
  <c r="G616" i="92"/>
  <c r="A616" i="92"/>
  <c r="G615" i="92"/>
  <c r="A615" i="92"/>
  <c r="G614" i="92"/>
  <c r="A614" i="92"/>
  <c r="G613" i="92"/>
  <c r="A613" i="92"/>
  <c r="G612" i="92"/>
  <c r="A612" i="92"/>
  <c r="G611" i="92"/>
  <c r="A611" i="92"/>
  <c r="G610" i="92"/>
  <c r="A610" i="92"/>
  <c r="G609" i="92"/>
  <c r="A609" i="92"/>
  <c r="G608" i="92"/>
  <c r="A608" i="92"/>
  <c r="G607" i="92"/>
  <c r="A607" i="92"/>
  <c r="G606" i="92"/>
  <c r="A606" i="92"/>
  <c r="G605" i="92"/>
  <c r="A605" i="92"/>
  <c r="G604" i="92"/>
  <c r="A604" i="92"/>
  <c r="G603" i="92"/>
  <c r="A603" i="92"/>
  <c r="G602" i="92"/>
  <c r="A602" i="92"/>
  <c r="G601" i="92"/>
  <c r="A601" i="92"/>
  <c r="G600" i="92"/>
  <c r="A600" i="92"/>
  <c r="G599" i="92"/>
  <c r="A599" i="92"/>
  <c r="G598" i="92"/>
  <c r="A598" i="92"/>
  <c r="G597" i="92"/>
  <c r="A597" i="92"/>
  <c r="G596" i="92"/>
  <c r="A596" i="92"/>
  <c r="G595" i="92"/>
  <c r="A595" i="92"/>
  <c r="G594" i="92"/>
  <c r="A594" i="92"/>
  <c r="G593" i="92"/>
  <c r="A593" i="92"/>
  <c r="G592" i="92"/>
  <c r="A592" i="92"/>
  <c r="G591" i="92"/>
  <c r="A591" i="92"/>
  <c r="G590" i="92"/>
  <c r="A590" i="92"/>
  <c r="G589" i="92"/>
  <c r="A589" i="92"/>
  <c r="G588" i="92"/>
  <c r="A588" i="92"/>
  <c r="G587" i="92"/>
  <c r="A587" i="92"/>
  <c r="G586" i="92"/>
  <c r="A586" i="92"/>
  <c r="G585" i="92"/>
  <c r="A585" i="92"/>
  <c r="G584" i="92"/>
  <c r="A584" i="92"/>
  <c r="G583" i="92"/>
  <c r="A583" i="92"/>
  <c r="G582" i="92"/>
  <c r="A582" i="92"/>
  <c r="G581" i="92"/>
  <c r="A581" i="92"/>
  <c r="G580" i="92"/>
  <c r="A580" i="92"/>
  <c r="G579" i="92"/>
  <c r="A579" i="92"/>
  <c r="G578" i="92"/>
  <c r="A578" i="92"/>
  <c r="G577" i="92"/>
  <c r="A577" i="92"/>
  <c r="G576" i="92"/>
  <c r="A576" i="92"/>
  <c r="G575" i="92"/>
  <c r="A575" i="92"/>
  <c r="G574" i="92"/>
  <c r="A574" i="92"/>
  <c r="G573" i="92"/>
  <c r="A573" i="92"/>
  <c r="G572" i="92"/>
  <c r="A572" i="92"/>
  <c r="G571" i="92"/>
  <c r="A571" i="92"/>
  <c r="G570" i="92"/>
  <c r="A570" i="92"/>
  <c r="G569" i="92"/>
  <c r="A569" i="92"/>
  <c r="G568" i="92"/>
  <c r="A568" i="92"/>
  <c r="G567" i="92"/>
  <c r="A567" i="92"/>
  <c r="G566" i="92"/>
  <c r="A566" i="92"/>
  <c r="G565" i="92"/>
  <c r="A565" i="92"/>
  <c r="G564" i="92"/>
  <c r="A564" i="92"/>
  <c r="G563" i="92"/>
  <c r="A563" i="92"/>
  <c r="G562" i="92"/>
  <c r="A562" i="92"/>
  <c r="G561" i="92"/>
  <c r="A561" i="92"/>
  <c r="G560" i="92"/>
  <c r="A560" i="92"/>
  <c r="G559" i="92"/>
  <c r="A559" i="92"/>
  <c r="G558" i="92"/>
  <c r="A558" i="92"/>
  <c r="G557" i="92"/>
  <c r="A557" i="92"/>
  <c r="G556" i="92"/>
  <c r="A556" i="92"/>
  <c r="G555" i="92"/>
  <c r="A555" i="92"/>
  <c r="G554" i="92"/>
  <c r="A554" i="92"/>
  <c r="G553" i="92"/>
  <c r="A553" i="92"/>
  <c r="G552" i="92"/>
  <c r="A552" i="92"/>
  <c r="G551" i="92"/>
  <c r="A551" i="92"/>
  <c r="G550" i="92"/>
  <c r="A550" i="92"/>
  <c r="G549" i="92"/>
  <c r="A549" i="92"/>
  <c r="G548" i="92"/>
  <c r="A548" i="92"/>
  <c r="G547" i="92"/>
  <c r="A547" i="92"/>
  <c r="G546" i="92"/>
  <c r="A546" i="92"/>
  <c r="G545" i="92"/>
  <c r="A545" i="92"/>
  <c r="G544" i="92"/>
  <c r="A544" i="92"/>
  <c r="G543" i="92"/>
  <c r="A543" i="92"/>
  <c r="G542" i="92"/>
  <c r="A542" i="92"/>
  <c r="G541" i="92"/>
  <c r="A541" i="92"/>
  <c r="G540" i="92"/>
  <c r="A540" i="92"/>
  <c r="G539" i="92"/>
  <c r="A539" i="92"/>
  <c r="G538" i="92"/>
  <c r="A538" i="92"/>
  <c r="G537" i="92"/>
  <c r="A537" i="92"/>
  <c r="G536" i="92"/>
  <c r="A536" i="92"/>
  <c r="G535" i="92"/>
  <c r="A535" i="92"/>
  <c r="G534" i="92"/>
  <c r="A534" i="92"/>
  <c r="G533" i="92"/>
  <c r="A533" i="92"/>
  <c r="G532" i="92"/>
  <c r="A532" i="92"/>
  <c r="G531" i="92"/>
  <c r="A531" i="92"/>
  <c r="G530" i="92"/>
  <c r="A530" i="92"/>
  <c r="G529" i="92"/>
  <c r="A529" i="92"/>
  <c r="G528" i="92"/>
  <c r="A528" i="92"/>
  <c r="G527" i="92"/>
  <c r="A527" i="92"/>
  <c r="G526" i="92"/>
  <c r="A526" i="92"/>
  <c r="G525" i="92"/>
  <c r="A525" i="92"/>
  <c r="G524" i="92"/>
  <c r="A524" i="92"/>
  <c r="G523" i="92"/>
  <c r="A523" i="92"/>
  <c r="G522" i="92"/>
  <c r="A522" i="92"/>
  <c r="G521" i="92"/>
  <c r="A521" i="92"/>
  <c r="G520" i="92"/>
  <c r="A520" i="92"/>
  <c r="G519" i="92"/>
  <c r="A519" i="92"/>
  <c r="G518" i="92"/>
  <c r="A518" i="92"/>
  <c r="G517" i="92"/>
  <c r="A517" i="92"/>
  <c r="G516" i="92"/>
  <c r="A516" i="92"/>
  <c r="G515" i="92"/>
  <c r="A515" i="92"/>
  <c r="G514" i="92"/>
  <c r="A514" i="92"/>
  <c r="G513" i="92"/>
  <c r="A513" i="92"/>
  <c r="G512" i="92"/>
  <c r="A512" i="92"/>
  <c r="G511" i="92"/>
  <c r="A511" i="92"/>
  <c r="G510" i="92"/>
  <c r="A510" i="92"/>
  <c r="G509" i="92"/>
  <c r="A509" i="92"/>
  <c r="G508" i="92"/>
  <c r="A508" i="92"/>
  <c r="G507" i="92"/>
  <c r="A507" i="92"/>
  <c r="G506" i="92"/>
  <c r="A506" i="92"/>
  <c r="G505" i="92"/>
  <c r="A505" i="92"/>
  <c r="G504" i="92"/>
  <c r="A504" i="92"/>
  <c r="G503" i="92"/>
  <c r="A503" i="92"/>
  <c r="G502" i="92"/>
  <c r="A502" i="92"/>
  <c r="G501" i="92"/>
  <c r="A501" i="92"/>
  <c r="G500" i="92"/>
  <c r="A500" i="92"/>
  <c r="G499" i="92"/>
  <c r="A499" i="92"/>
  <c r="G498" i="92"/>
  <c r="A498" i="92"/>
  <c r="G497" i="92"/>
  <c r="A497" i="92"/>
  <c r="G496" i="92"/>
  <c r="A496" i="92"/>
  <c r="G495" i="92"/>
  <c r="A495" i="92"/>
  <c r="G494" i="92"/>
  <c r="A494" i="92"/>
  <c r="G493" i="92"/>
  <c r="A493" i="92"/>
  <c r="G492" i="92"/>
  <c r="A492" i="92"/>
  <c r="G491" i="92"/>
  <c r="A491" i="92"/>
  <c r="G490" i="92"/>
  <c r="A490" i="92"/>
  <c r="G489" i="92"/>
  <c r="A489" i="92"/>
  <c r="G488" i="92"/>
  <c r="A488" i="92"/>
  <c r="G487" i="92"/>
  <c r="A487" i="92"/>
  <c r="G486" i="92"/>
  <c r="A486" i="92"/>
  <c r="G485" i="92"/>
  <c r="A485" i="92"/>
  <c r="G484" i="92"/>
  <c r="A484" i="92"/>
  <c r="G483" i="92"/>
  <c r="A483" i="92"/>
  <c r="G482" i="92"/>
  <c r="A482" i="92"/>
  <c r="G481" i="92"/>
  <c r="A481" i="92"/>
  <c r="G480" i="92"/>
  <c r="A480" i="92"/>
  <c r="G479" i="92"/>
  <c r="A479" i="92"/>
  <c r="G478" i="92"/>
  <c r="A478" i="92"/>
  <c r="G477" i="92"/>
  <c r="A477" i="92"/>
  <c r="G476" i="92"/>
  <c r="A476" i="92"/>
  <c r="G475" i="92"/>
  <c r="A475" i="92"/>
  <c r="G474" i="92"/>
  <c r="A474" i="92"/>
  <c r="G473" i="92"/>
  <c r="A473" i="92"/>
  <c r="G472" i="92"/>
  <c r="A472" i="92"/>
  <c r="G471" i="92"/>
  <c r="A471" i="92"/>
  <c r="G470" i="92"/>
  <c r="A470" i="92"/>
  <c r="G469" i="92"/>
  <c r="A469" i="92"/>
  <c r="G468" i="92"/>
  <c r="A468" i="92"/>
  <c r="G467" i="92"/>
  <c r="A467" i="92"/>
  <c r="G466" i="92"/>
  <c r="A466" i="92"/>
  <c r="G465" i="92"/>
  <c r="A465" i="92"/>
  <c r="G464" i="92"/>
  <c r="A464" i="92"/>
  <c r="G463" i="92"/>
  <c r="A463" i="92"/>
  <c r="G462" i="92"/>
  <c r="A462" i="92"/>
  <c r="G461" i="92"/>
  <c r="A461" i="92"/>
  <c r="G460" i="92"/>
  <c r="A460" i="92"/>
  <c r="G459" i="92"/>
  <c r="A459" i="92"/>
  <c r="G458" i="92"/>
  <c r="A458" i="92"/>
  <c r="G457" i="92"/>
  <c r="A457" i="92"/>
  <c r="G456" i="92"/>
  <c r="A456" i="92"/>
  <c r="G455" i="92"/>
  <c r="A455" i="92"/>
  <c r="G454" i="92"/>
  <c r="A454" i="92"/>
  <c r="G453" i="92"/>
  <c r="A453" i="92"/>
  <c r="G452" i="92"/>
  <c r="A452" i="92"/>
  <c r="G451" i="92"/>
  <c r="A451" i="92"/>
  <c r="G450" i="92"/>
  <c r="A450" i="92"/>
  <c r="G449" i="92"/>
  <c r="A449" i="92"/>
  <c r="G448" i="92"/>
  <c r="A448" i="92"/>
  <c r="G447" i="92"/>
  <c r="A447" i="92"/>
  <c r="G446" i="92"/>
  <c r="A446" i="92"/>
  <c r="G445" i="92"/>
  <c r="A445" i="92"/>
  <c r="G444" i="92"/>
  <c r="A444" i="92"/>
  <c r="G443" i="92"/>
  <c r="A443" i="92"/>
  <c r="G442" i="92"/>
  <c r="A442" i="92"/>
  <c r="G441" i="92"/>
  <c r="A441" i="92"/>
  <c r="G440" i="92"/>
  <c r="A440" i="92"/>
  <c r="G439" i="92"/>
  <c r="A439" i="92"/>
  <c r="G438" i="92"/>
  <c r="A438" i="92"/>
  <c r="G437" i="92"/>
  <c r="A437" i="92"/>
  <c r="G436" i="92"/>
  <c r="A436" i="92"/>
  <c r="G435" i="92"/>
  <c r="A435" i="92"/>
  <c r="G434" i="92"/>
  <c r="A434" i="92"/>
  <c r="G433" i="92"/>
  <c r="A433" i="92"/>
  <c r="G432" i="92"/>
  <c r="A432" i="92"/>
  <c r="G431" i="92"/>
  <c r="A431" i="92"/>
  <c r="G430" i="92"/>
  <c r="A430" i="92"/>
  <c r="G429" i="92"/>
  <c r="A429" i="92"/>
  <c r="G428" i="92"/>
  <c r="A428" i="92"/>
  <c r="G427" i="92"/>
  <c r="A427" i="92"/>
  <c r="G426" i="92"/>
  <c r="A426" i="92"/>
  <c r="G425" i="92"/>
  <c r="A425" i="92"/>
  <c r="G424" i="92"/>
  <c r="A424" i="92"/>
  <c r="G423" i="92"/>
  <c r="A423" i="92"/>
  <c r="G422" i="92"/>
  <c r="A422" i="92"/>
  <c r="G421" i="92"/>
  <c r="A421" i="92"/>
  <c r="G420" i="92"/>
  <c r="A420" i="92"/>
  <c r="G419" i="92"/>
  <c r="A419" i="92"/>
  <c r="G418" i="92"/>
  <c r="A418" i="92"/>
  <c r="G417" i="92"/>
  <c r="A417" i="92"/>
  <c r="G416" i="92"/>
  <c r="A416" i="92"/>
  <c r="G415" i="92"/>
  <c r="A415" i="92"/>
  <c r="G414" i="92"/>
  <c r="A414" i="92"/>
  <c r="G413" i="92"/>
  <c r="A413" i="92"/>
  <c r="G412" i="92"/>
  <c r="A412" i="92"/>
  <c r="G411" i="92"/>
  <c r="A411" i="92"/>
  <c r="G410" i="92"/>
  <c r="A410" i="92"/>
  <c r="G409" i="92"/>
  <c r="A409" i="92"/>
  <c r="G408" i="92"/>
  <c r="A408" i="92"/>
  <c r="G407" i="92"/>
  <c r="A407" i="92"/>
  <c r="G406" i="92"/>
  <c r="A406" i="92"/>
  <c r="G405" i="92"/>
  <c r="A405" i="92"/>
  <c r="G404" i="92"/>
  <c r="A404" i="92"/>
  <c r="G403" i="92"/>
  <c r="A403" i="92"/>
  <c r="G402" i="92"/>
  <c r="A402" i="92"/>
  <c r="G401" i="92"/>
  <c r="A401" i="92"/>
  <c r="G400" i="92"/>
  <c r="A400" i="92"/>
  <c r="G399" i="92"/>
  <c r="A399" i="92"/>
  <c r="G398" i="92"/>
  <c r="A398" i="92"/>
  <c r="G397" i="92"/>
  <c r="A397" i="92"/>
  <c r="G396" i="92"/>
  <c r="A396" i="92"/>
  <c r="G395" i="92"/>
  <c r="A395" i="92"/>
  <c r="G394" i="92"/>
  <c r="A394" i="92"/>
  <c r="G393" i="92"/>
  <c r="A393" i="92"/>
  <c r="G392" i="92"/>
  <c r="A392" i="92"/>
  <c r="G391" i="92"/>
  <c r="A391" i="92"/>
  <c r="G390" i="92"/>
  <c r="A390" i="92"/>
  <c r="G389" i="92"/>
  <c r="A389" i="92"/>
  <c r="G388" i="92"/>
  <c r="A388" i="92"/>
  <c r="G387" i="92"/>
  <c r="A387" i="92"/>
  <c r="G386" i="92"/>
  <c r="A386" i="92"/>
  <c r="G385" i="92"/>
  <c r="A385" i="92"/>
  <c r="G384" i="92"/>
  <c r="A384" i="92"/>
  <c r="G383" i="92"/>
  <c r="A383" i="92"/>
  <c r="G382" i="92"/>
  <c r="A382" i="92"/>
  <c r="G381" i="92"/>
  <c r="A381" i="92"/>
  <c r="G380" i="92"/>
  <c r="A380" i="92"/>
  <c r="G379" i="92"/>
  <c r="A379" i="92"/>
  <c r="G378" i="92"/>
  <c r="A378" i="92"/>
  <c r="G377" i="92"/>
  <c r="A377" i="92"/>
  <c r="G376" i="92"/>
  <c r="A376" i="92"/>
  <c r="G375" i="92"/>
  <c r="A375" i="92"/>
  <c r="G374" i="92"/>
  <c r="A374" i="92"/>
  <c r="G373" i="92"/>
  <c r="A373" i="92"/>
  <c r="G372" i="92"/>
  <c r="A372" i="92"/>
  <c r="G371" i="92"/>
  <c r="A371" i="92"/>
  <c r="G370" i="92"/>
  <c r="A370" i="92"/>
  <c r="G369" i="92"/>
  <c r="A369" i="92"/>
  <c r="G368" i="92"/>
  <c r="A368" i="92"/>
  <c r="G367" i="92"/>
  <c r="A367" i="92"/>
  <c r="G366" i="92"/>
  <c r="A366" i="92"/>
  <c r="G365" i="92"/>
  <c r="A365" i="92"/>
  <c r="G364" i="92"/>
  <c r="A364" i="92"/>
  <c r="G363" i="92"/>
  <c r="A363" i="92"/>
  <c r="G362" i="92"/>
  <c r="A362" i="92"/>
  <c r="G361" i="92"/>
  <c r="A361" i="92"/>
  <c r="G360" i="92"/>
  <c r="A360" i="92"/>
  <c r="G359" i="92"/>
  <c r="A359" i="92"/>
  <c r="G358" i="92"/>
  <c r="A358" i="92"/>
  <c r="G357" i="92"/>
  <c r="A357" i="92"/>
  <c r="G356" i="92"/>
  <c r="A356" i="92"/>
  <c r="G355" i="92"/>
  <c r="A355" i="92"/>
  <c r="G354" i="92"/>
  <c r="A354" i="92"/>
  <c r="G353" i="92"/>
  <c r="A353" i="92"/>
  <c r="G352" i="92"/>
  <c r="A352" i="92"/>
  <c r="G351" i="92"/>
  <c r="A351" i="92"/>
  <c r="G350" i="92"/>
  <c r="A350" i="92"/>
  <c r="G349" i="92"/>
  <c r="A349" i="92"/>
  <c r="G348" i="92"/>
  <c r="A348" i="92"/>
  <c r="G347" i="92"/>
  <c r="A347" i="92"/>
  <c r="G346" i="92"/>
  <c r="A346" i="92"/>
  <c r="G345" i="92"/>
  <c r="A345" i="92"/>
  <c r="G344" i="92"/>
  <c r="A344" i="92"/>
  <c r="G343" i="92"/>
  <c r="A343" i="92"/>
  <c r="G342" i="92"/>
  <c r="A342" i="92"/>
  <c r="G341" i="92"/>
  <c r="A341" i="92"/>
  <c r="G340" i="92"/>
  <c r="A340" i="92"/>
  <c r="G339" i="92"/>
  <c r="A339" i="92"/>
  <c r="G338" i="92"/>
  <c r="A338" i="92"/>
  <c r="G337" i="92"/>
  <c r="A337" i="92"/>
  <c r="G336" i="92"/>
  <c r="A336" i="92"/>
  <c r="G335" i="92"/>
  <c r="A335" i="92"/>
  <c r="G334" i="92"/>
  <c r="A334" i="92"/>
  <c r="G333" i="92"/>
  <c r="A333" i="92"/>
  <c r="G332" i="92"/>
  <c r="A332" i="92"/>
  <c r="G331" i="92"/>
  <c r="A331" i="92"/>
  <c r="G330" i="92"/>
  <c r="A330" i="92"/>
  <c r="G329" i="92"/>
  <c r="A329" i="92"/>
  <c r="G328" i="92"/>
  <c r="A328" i="92"/>
  <c r="G327" i="92"/>
  <c r="A327" i="92"/>
  <c r="G326" i="92"/>
  <c r="A326" i="92"/>
  <c r="G325" i="92"/>
  <c r="A325" i="92"/>
  <c r="G324" i="92"/>
  <c r="A324" i="92"/>
  <c r="G323" i="92"/>
  <c r="A323" i="92"/>
  <c r="G322" i="92"/>
  <c r="A322" i="92"/>
  <c r="G321" i="92"/>
  <c r="A321" i="92"/>
  <c r="G320" i="92"/>
  <c r="A320" i="92"/>
  <c r="G319" i="92"/>
  <c r="A319" i="92"/>
  <c r="G318" i="92"/>
  <c r="A318" i="92"/>
  <c r="G317" i="92"/>
  <c r="A317" i="92"/>
  <c r="G316" i="92"/>
  <c r="A316" i="92"/>
  <c r="G315" i="92"/>
  <c r="A315" i="92"/>
  <c r="G314" i="92"/>
  <c r="A314" i="92"/>
  <c r="G313" i="92"/>
  <c r="A313" i="92"/>
  <c r="G312" i="92"/>
  <c r="A312" i="92"/>
  <c r="G311" i="92"/>
  <c r="A311" i="92"/>
  <c r="G310" i="92"/>
  <c r="A310" i="92"/>
  <c r="G309" i="92"/>
  <c r="A309" i="92"/>
  <c r="G308" i="92"/>
  <c r="A308" i="92"/>
  <c r="G307" i="92"/>
  <c r="A307" i="92"/>
  <c r="G306" i="92"/>
  <c r="A306" i="92"/>
  <c r="G305" i="92"/>
  <c r="A305" i="92"/>
  <c r="G304" i="92"/>
  <c r="A304" i="92"/>
  <c r="G303" i="92"/>
  <c r="A303" i="92"/>
  <c r="G302" i="92"/>
  <c r="A302" i="92"/>
  <c r="G301" i="92"/>
  <c r="A301" i="92"/>
  <c r="G300" i="92"/>
  <c r="A300" i="92"/>
  <c r="G299" i="92"/>
  <c r="A299" i="92"/>
  <c r="G298" i="92"/>
  <c r="A298" i="92"/>
  <c r="G297" i="92"/>
  <c r="A297" i="92"/>
  <c r="G296" i="92"/>
  <c r="A296" i="92"/>
  <c r="G295" i="92"/>
  <c r="A295" i="92"/>
  <c r="G294" i="92"/>
  <c r="A294" i="92"/>
  <c r="G293" i="92"/>
  <c r="A293" i="92"/>
  <c r="G292" i="92"/>
  <c r="A292" i="92"/>
  <c r="G291" i="92"/>
  <c r="A291" i="92"/>
  <c r="G290" i="92"/>
  <c r="A290" i="92"/>
  <c r="G289" i="92"/>
  <c r="A289" i="92"/>
  <c r="G288" i="92"/>
  <c r="A288" i="92"/>
  <c r="G287" i="92"/>
  <c r="A287" i="92"/>
  <c r="G286" i="92"/>
  <c r="A286" i="92"/>
  <c r="G285" i="92"/>
  <c r="A285" i="92"/>
  <c r="G284" i="92"/>
  <c r="A284" i="92"/>
  <c r="G283" i="92"/>
  <c r="A283" i="92"/>
  <c r="G282" i="92"/>
  <c r="A282" i="92"/>
  <c r="G281" i="92"/>
  <c r="A281" i="92"/>
  <c r="G280" i="92"/>
  <c r="A280" i="92"/>
  <c r="G279" i="92"/>
  <c r="A279" i="92"/>
  <c r="G278" i="92"/>
  <c r="A278" i="92"/>
  <c r="G277" i="92"/>
  <c r="A277" i="92"/>
  <c r="G276" i="92"/>
  <c r="A276" i="92"/>
  <c r="G275" i="92"/>
  <c r="A275" i="92"/>
  <c r="G274" i="92"/>
  <c r="A274" i="92"/>
  <c r="G273" i="92"/>
  <c r="A273" i="92"/>
  <c r="G272" i="92"/>
  <c r="A272" i="92"/>
  <c r="G271" i="92"/>
  <c r="A271" i="92"/>
  <c r="G270" i="92"/>
  <c r="A270" i="92"/>
  <c r="G269" i="92"/>
  <c r="A269" i="92"/>
  <c r="G268" i="92"/>
  <c r="A268" i="92"/>
  <c r="G267" i="92"/>
  <c r="A267" i="92"/>
  <c r="G266" i="92"/>
  <c r="A266" i="92"/>
  <c r="G265" i="92"/>
  <c r="A265" i="92"/>
  <c r="G264" i="92"/>
  <c r="A264" i="92"/>
  <c r="G263" i="92"/>
  <c r="A263" i="92"/>
  <c r="G262" i="92"/>
  <c r="A262" i="92"/>
  <c r="G261" i="92"/>
  <c r="A261" i="92"/>
  <c r="G260" i="92"/>
  <c r="A260" i="92"/>
  <c r="G259" i="92"/>
  <c r="A259" i="92"/>
  <c r="G258" i="92"/>
  <c r="A258" i="92"/>
  <c r="G257" i="92"/>
  <c r="A257" i="92"/>
  <c r="G256" i="92"/>
  <c r="A256" i="92"/>
  <c r="G255" i="92"/>
  <c r="A255" i="92"/>
  <c r="G254" i="92"/>
  <c r="A254" i="92"/>
  <c r="G253" i="92"/>
  <c r="A253" i="92"/>
  <c r="G252" i="92"/>
  <c r="A252" i="92"/>
  <c r="G251" i="92"/>
  <c r="A251" i="92"/>
  <c r="G250" i="92"/>
  <c r="A250" i="92"/>
  <c r="G249" i="92"/>
  <c r="A249" i="92"/>
  <c r="G248" i="92"/>
  <c r="A248" i="92"/>
  <c r="G247" i="92"/>
  <c r="A247" i="92"/>
  <c r="G246" i="92"/>
  <c r="A246" i="92"/>
  <c r="G245" i="92"/>
  <c r="A245" i="92"/>
  <c r="G244" i="92"/>
  <c r="A244" i="92"/>
  <c r="G243" i="92"/>
  <c r="A243" i="92"/>
  <c r="G242" i="92"/>
  <c r="A242" i="92"/>
  <c r="G241" i="92"/>
  <c r="A241" i="92"/>
  <c r="G240" i="92"/>
  <c r="A240" i="92"/>
  <c r="G239" i="92"/>
  <c r="A239" i="92"/>
  <c r="G238" i="92"/>
  <c r="A238" i="92"/>
  <c r="G237" i="92"/>
  <c r="A237" i="92"/>
  <c r="G236" i="92"/>
  <c r="A236" i="92"/>
  <c r="G235" i="92"/>
  <c r="A235" i="92"/>
  <c r="G234" i="92"/>
  <c r="A234" i="92"/>
  <c r="G233" i="92"/>
  <c r="A233" i="92"/>
  <c r="G232" i="92"/>
  <c r="A232" i="92"/>
  <c r="G231" i="92"/>
  <c r="A231" i="92"/>
  <c r="G230" i="92"/>
  <c r="A230" i="92"/>
  <c r="G229" i="92"/>
  <c r="A229" i="92"/>
  <c r="G228" i="92"/>
  <c r="A228" i="92"/>
  <c r="G227" i="92"/>
  <c r="A227" i="92"/>
  <c r="G226" i="92"/>
  <c r="A226" i="92"/>
  <c r="G225" i="92"/>
  <c r="A225" i="92"/>
  <c r="G224" i="92"/>
  <c r="A224" i="92"/>
  <c r="G223" i="92"/>
  <c r="A223" i="92"/>
  <c r="G222" i="92"/>
  <c r="A222" i="92"/>
  <c r="G221" i="92"/>
  <c r="A221" i="92"/>
  <c r="G220" i="92"/>
  <c r="A220" i="92"/>
  <c r="G219" i="92"/>
  <c r="A219" i="92"/>
  <c r="G218" i="92"/>
  <c r="A218" i="92"/>
  <c r="G217" i="92"/>
  <c r="A217" i="92"/>
  <c r="G216" i="92"/>
  <c r="A216" i="92"/>
  <c r="G215" i="92"/>
  <c r="A215" i="92"/>
  <c r="G214" i="92"/>
  <c r="A214" i="92"/>
  <c r="G213" i="92"/>
  <c r="A213" i="92"/>
  <c r="G212" i="92"/>
  <c r="A212" i="92"/>
  <c r="G211" i="92"/>
  <c r="A211" i="92"/>
  <c r="G210" i="92"/>
  <c r="A210" i="92"/>
  <c r="G209" i="92"/>
  <c r="A209" i="92"/>
  <c r="G208" i="92"/>
  <c r="A208" i="92"/>
  <c r="G207" i="92"/>
  <c r="A207" i="92"/>
  <c r="G206" i="92"/>
  <c r="A206" i="92"/>
  <c r="G205" i="92"/>
  <c r="A205" i="92"/>
  <c r="G204" i="92"/>
  <c r="A204" i="92"/>
  <c r="G203" i="92"/>
  <c r="A203" i="92"/>
  <c r="G202" i="92"/>
  <c r="A202" i="92"/>
  <c r="G201" i="92"/>
  <c r="A201" i="92"/>
  <c r="G200" i="92"/>
  <c r="A200" i="92"/>
  <c r="G199" i="92"/>
  <c r="A199" i="92"/>
  <c r="G198" i="92"/>
  <c r="A198" i="92"/>
  <c r="G197" i="92"/>
  <c r="A197" i="92"/>
  <c r="G196" i="92"/>
  <c r="A196" i="92"/>
  <c r="G195" i="92"/>
  <c r="A195" i="92"/>
  <c r="G194" i="92"/>
  <c r="A194" i="92"/>
  <c r="G193" i="92"/>
  <c r="A193" i="92"/>
  <c r="G192" i="92"/>
  <c r="A192" i="92"/>
  <c r="G191" i="92"/>
  <c r="A191" i="92"/>
  <c r="G190" i="92"/>
  <c r="A190" i="92"/>
  <c r="G189" i="92"/>
  <c r="A189" i="92"/>
  <c r="G188" i="92"/>
  <c r="A188" i="92"/>
  <c r="G187" i="92"/>
  <c r="A187" i="92"/>
  <c r="G186" i="92"/>
  <c r="A186" i="92"/>
  <c r="G185" i="92"/>
  <c r="A185" i="92"/>
  <c r="G184" i="92"/>
  <c r="A184" i="92"/>
  <c r="G183" i="92"/>
  <c r="A183" i="92"/>
  <c r="G182" i="92"/>
  <c r="A182" i="92"/>
  <c r="G181" i="92"/>
  <c r="A181" i="92"/>
  <c r="G180" i="92"/>
  <c r="A180" i="92"/>
  <c r="G179" i="92"/>
  <c r="A179" i="92"/>
  <c r="G178" i="92"/>
  <c r="A178" i="92"/>
  <c r="G177" i="92"/>
  <c r="A177" i="92"/>
  <c r="G176" i="92"/>
  <c r="A176" i="92"/>
  <c r="G175" i="92"/>
  <c r="A175" i="92"/>
  <c r="G174" i="92"/>
  <c r="A174" i="92"/>
  <c r="G173" i="92"/>
  <c r="A173" i="92"/>
  <c r="G172" i="92"/>
  <c r="A172" i="92"/>
  <c r="G171" i="92"/>
  <c r="A171" i="92"/>
  <c r="G170" i="92"/>
  <c r="A170" i="92"/>
  <c r="G169" i="92"/>
  <c r="A169" i="92"/>
  <c r="G168" i="92"/>
  <c r="A168" i="92"/>
  <c r="G167" i="92"/>
  <c r="A167" i="92"/>
  <c r="G166" i="92"/>
  <c r="A166" i="92"/>
  <c r="G165" i="92"/>
  <c r="A165" i="92"/>
  <c r="G164" i="92"/>
  <c r="A164" i="92"/>
  <c r="G163" i="92"/>
  <c r="A163" i="92"/>
  <c r="G162" i="92"/>
  <c r="A162" i="92"/>
  <c r="G161" i="92"/>
  <c r="A161" i="92"/>
  <c r="G160" i="92"/>
  <c r="A160" i="92"/>
  <c r="G159" i="92"/>
  <c r="A159" i="92"/>
  <c r="G158" i="92"/>
  <c r="A158" i="92"/>
  <c r="G157" i="92"/>
  <c r="A157" i="92"/>
  <c r="G156" i="92"/>
  <c r="A156" i="92"/>
  <c r="G155" i="92"/>
  <c r="A155" i="92"/>
  <c r="G154" i="92"/>
  <c r="A154" i="92"/>
  <c r="G153" i="92"/>
  <c r="A153" i="92"/>
  <c r="G152" i="92"/>
  <c r="A152" i="92"/>
  <c r="G151" i="92"/>
  <c r="A151" i="92"/>
  <c r="G150" i="92"/>
  <c r="A150" i="92"/>
  <c r="G149" i="92"/>
  <c r="A149" i="92"/>
  <c r="G148" i="92"/>
  <c r="A148" i="92"/>
  <c r="G147" i="92"/>
  <c r="A147" i="92"/>
  <c r="G146" i="92"/>
  <c r="A146" i="92"/>
  <c r="G145" i="92"/>
  <c r="A145" i="92"/>
  <c r="G144" i="92"/>
  <c r="A144" i="92"/>
  <c r="G143" i="92"/>
  <c r="A143" i="92"/>
  <c r="G142" i="92"/>
  <c r="A142" i="92"/>
  <c r="G141" i="92"/>
  <c r="A141" i="92"/>
  <c r="G140" i="92"/>
  <c r="A140" i="92"/>
  <c r="G139" i="92"/>
  <c r="A139" i="92"/>
  <c r="G138" i="92"/>
  <c r="A138" i="92"/>
  <c r="G137" i="92"/>
  <c r="A137" i="92"/>
  <c r="G136" i="92"/>
  <c r="A136" i="92"/>
  <c r="G135" i="92"/>
  <c r="A135" i="92"/>
  <c r="G134" i="92"/>
  <c r="A134" i="92"/>
  <c r="G133" i="92"/>
  <c r="A133" i="92"/>
  <c r="G132" i="92"/>
  <c r="A132" i="92"/>
  <c r="G131" i="92"/>
  <c r="A131" i="92"/>
  <c r="G130" i="92"/>
  <c r="A130" i="92"/>
  <c r="G129" i="92"/>
  <c r="A129" i="92"/>
  <c r="G128" i="92"/>
  <c r="A128" i="92"/>
  <c r="G127" i="92"/>
  <c r="A127" i="92"/>
  <c r="G126" i="92"/>
  <c r="A126" i="92"/>
  <c r="G125" i="92"/>
  <c r="A125" i="92"/>
  <c r="G124" i="92"/>
  <c r="A124" i="92"/>
  <c r="G123" i="92"/>
  <c r="A123" i="92"/>
  <c r="G122" i="92"/>
  <c r="A122" i="92"/>
  <c r="G121" i="92"/>
  <c r="A121" i="92"/>
  <c r="G120" i="92"/>
  <c r="A120" i="92"/>
  <c r="G119" i="92"/>
  <c r="A119" i="92"/>
  <c r="G118" i="92"/>
  <c r="A118" i="92"/>
  <c r="G117" i="92"/>
  <c r="A117" i="92"/>
  <c r="G116" i="92"/>
  <c r="A116" i="92"/>
  <c r="G115" i="92"/>
  <c r="A115" i="92"/>
  <c r="G114" i="92"/>
  <c r="A114" i="92"/>
  <c r="G113" i="92"/>
  <c r="A113" i="92"/>
  <c r="G112" i="92"/>
  <c r="A112" i="92"/>
  <c r="G111" i="92"/>
  <c r="A111" i="92"/>
  <c r="G110" i="92"/>
  <c r="A110" i="92"/>
  <c r="G109" i="92"/>
  <c r="A109" i="92"/>
  <c r="G108" i="92"/>
  <c r="A108" i="92"/>
  <c r="G107" i="92"/>
  <c r="A107" i="92"/>
  <c r="G106" i="92"/>
  <c r="A106" i="92"/>
  <c r="G105" i="92"/>
  <c r="A105" i="92"/>
  <c r="G104" i="92"/>
  <c r="A104" i="92"/>
  <c r="G103" i="92"/>
  <c r="A103" i="92"/>
  <c r="G102" i="92"/>
  <c r="A102" i="92"/>
  <c r="G101" i="92"/>
  <c r="A101" i="92"/>
  <c r="G100" i="92"/>
  <c r="A100" i="92"/>
  <c r="G99" i="92"/>
  <c r="A99" i="92"/>
  <c r="G98" i="92"/>
  <c r="A98" i="92"/>
  <c r="G97" i="92"/>
  <c r="A97" i="92"/>
  <c r="G96" i="92"/>
  <c r="A96" i="92"/>
  <c r="G95" i="92"/>
  <c r="A95" i="92"/>
  <c r="G94" i="92"/>
  <c r="A94" i="92"/>
  <c r="G93" i="92"/>
  <c r="A93" i="92"/>
  <c r="G92" i="92"/>
  <c r="A92" i="92"/>
  <c r="G91" i="92"/>
  <c r="A91" i="92"/>
  <c r="G90" i="92"/>
  <c r="A90" i="92"/>
  <c r="G89" i="92"/>
  <c r="A89" i="92"/>
  <c r="G88" i="92"/>
  <c r="A88" i="92"/>
  <c r="G87" i="92"/>
  <c r="A87" i="92"/>
  <c r="G86" i="92"/>
  <c r="A86" i="92"/>
  <c r="G85" i="92"/>
  <c r="A85" i="92"/>
  <c r="G84" i="92"/>
  <c r="A84" i="92"/>
  <c r="G83" i="92"/>
  <c r="A83" i="92"/>
  <c r="G82" i="92"/>
  <c r="A82" i="92"/>
  <c r="G81" i="92"/>
  <c r="A81" i="92"/>
  <c r="G80" i="92"/>
  <c r="A80" i="92"/>
  <c r="G79" i="92"/>
  <c r="A79" i="92"/>
  <c r="G78" i="92"/>
  <c r="A78" i="92"/>
  <c r="G77" i="92"/>
  <c r="A77" i="92"/>
  <c r="G76" i="92"/>
  <c r="A76" i="92"/>
  <c r="G75" i="92"/>
  <c r="A75" i="92"/>
  <c r="G74" i="92"/>
  <c r="A74" i="92"/>
  <c r="G73" i="92"/>
  <c r="A73" i="92"/>
  <c r="G72" i="92"/>
  <c r="A72" i="92"/>
  <c r="G71" i="92"/>
  <c r="A71" i="92"/>
  <c r="G70" i="92"/>
  <c r="A70" i="92"/>
  <c r="G69" i="92"/>
  <c r="A69" i="92"/>
  <c r="G68" i="92"/>
  <c r="A68" i="92"/>
  <c r="G67" i="92"/>
  <c r="A67" i="92"/>
  <c r="G66" i="92"/>
  <c r="A66" i="92"/>
  <c r="G65" i="92"/>
  <c r="A65" i="92"/>
  <c r="G64" i="92"/>
  <c r="A64" i="92"/>
  <c r="G63" i="92"/>
  <c r="A63" i="92"/>
  <c r="G62" i="92"/>
  <c r="A62" i="92"/>
  <c r="G61" i="92"/>
  <c r="A61" i="92"/>
  <c r="G60" i="92"/>
  <c r="A60" i="92"/>
  <c r="G59" i="92"/>
  <c r="A59" i="92"/>
  <c r="G58" i="92"/>
  <c r="A58" i="92"/>
  <c r="G57" i="92"/>
  <c r="A57" i="92"/>
  <c r="G56" i="92"/>
  <c r="A56" i="92"/>
  <c r="G55" i="92"/>
  <c r="A55" i="92"/>
  <c r="G54" i="92"/>
  <c r="A54" i="92"/>
  <c r="G53" i="92"/>
  <c r="A53" i="92"/>
  <c r="G52" i="92"/>
  <c r="A52" i="92"/>
  <c r="G51" i="92"/>
  <c r="A51" i="92"/>
  <c r="G50" i="92"/>
  <c r="A50" i="92"/>
  <c r="G49" i="92"/>
  <c r="A49" i="92"/>
  <c r="G48" i="92"/>
  <c r="A48" i="92"/>
  <c r="G47" i="92"/>
  <c r="A47" i="92"/>
  <c r="G46" i="92"/>
  <c r="A46" i="92"/>
  <c r="G45" i="92"/>
  <c r="A45" i="92"/>
  <c r="G44" i="92"/>
  <c r="A44" i="92"/>
  <c r="G43" i="92"/>
  <c r="A43" i="92"/>
  <c r="G42" i="92"/>
  <c r="A42" i="92"/>
  <c r="G41" i="92"/>
  <c r="A41" i="92"/>
  <c r="G40" i="92"/>
  <c r="A40" i="92"/>
  <c r="G39" i="92"/>
  <c r="A39" i="92"/>
  <c r="G38" i="92"/>
  <c r="A38" i="92"/>
  <c r="G37" i="92"/>
  <c r="A37" i="92"/>
  <c r="G36" i="92"/>
  <c r="A36" i="92"/>
  <c r="G35" i="92"/>
  <c r="A35" i="92"/>
  <c r="G34" i="92"/>
  <c r="A34" i="92"/>
  <c r="G33" i="92"/>
  <c r="A33" i="92"/>
  <c r="G32" i="92"/>
  <c r="A32" i="92"/>
  <c r="G31" i="92"/>
  <c r="A31" i="92"/>
  <c r="G30" i="92"/>
  <c r="A30" i="92"/>
  <c r="G29" i="92"/>
  <c r="A29" i="92"/>
  <c r="G28" i="92"/>
  <c r="A28" i="92"/>
  <c r="G27" i="92"/>
  <c r="A27" i="92"/>
  <c r="G26" i="92"/>
  <c r="A26" i="92"/>
  <c r="G25" i="92"/>
  <c r="A25" i="92"/>
  <c r="G24" i="92"/>
  <c r="A24" i="92"/>
  <c r="G23" i="92"/>
  <c r="A23" i="92"/>
  <c r="G22" i="92"/>
  <c r="A22" i="92"/>
  <c r="G21" i="92"/>
  <c r="A21" i="92"/>
  <c r="G20" i="92"/>
  <c r="A20" i="92"/>
  <c r="G19" i="92"/>
  <c r="A19" i="92"/>
  <c r="G18" i="92"/>
  <c r="A18" i="92"/>
  <c r="G17" i="92"/>
  <c r="A17" i="92"/>
  <c r="G16" i="92"/>
  <c r="A16" i="92"/>
  <c r="G15" i="92"/>
  <c r="A15" i="92"/>
  <c r="G14" i="92"/>
  <c r="A14" i="92"/>
  <c r="G13" i="92"/>
  <c r="A13" i="92"/>
  <c r="G12" i="92"/>
  <c r="A12" i="92"/>
  <c r="G11" i="92"/>
  <c r="A11" i="92"/>
  <c r="G10" i="92"/>
  <c r="A10" i="92"/>
  <c r="G9" i="92"/>
  <c r="A9" i="92"/>
  <c r="G8" i="92"/>
  <c r="A8" i="92"/>
  <c r="G7" i="92"/>
  <c r="A7" i="92"/>
  <c r="G6" i="92"/>
  <c r="A6" i="92"/>
  <c r="G5" i="92"/>
  <c r="A5" i="92"/>
  <c r="G4" i="92"/>
  <c r="A4" i="92"/>
  <c r="G3" i="92"/>
  <c r="A3" i="92"/>
  <c r="G2" i="92"/>
  <c r="A2" i="92"/>
  <c r="G700" i="91"/>
  <c r="A700" i="91"/>
  <c r="G699" i="91"/>
  <c r="A699" i="91"/>
  <c r="G698" i="91"/>
  <c r="A698" i="91"/>
  <c r="G697" i="91"/>
  <c r="A697" i="91"/>
  <c r="G696" i="91"/>
  <c r="A696" i="91"/>
  <c r="G695" i="91"/>
  <c r="A695" i="91"/>
  <c r="G694" i="91"/>
  <c r="A694" i="91"/>
  <c r="G693" i="91"/>
  <c r="A693" i="91"/>
  <c r="G692" i="91"/>
  <c r="A692" i="91"/>
  <c r="G691" i="91"/>
  <c r="A691" i="91"/>
  <c r="G690" i="91"/>
  <c r="A690" i="91"/>
  <c r="G689" i="91"/>
  <c r="A689" i="91"/>
  <c r="G688" i="91"/>
  <c r="A688" i="91"/>
  <c r="G687" i="91"/>
  <c r="A687" i="91"/>
  <c r="G686" i="91"/>
  <c r="A686" i="91"/>
  <c r="G685" i="91"/>
  <c r="A685" i="91"/>
  <c r="G684" i="91"/>
  <c r="A684" i="91"/>
  <c r="G683" i="91"/>
  <c r="A683" i="91"/>
  <c r="G682" i="91"/>
  <c r="A682" i="91"/>
  <c r="G681" i="91"/>
  <c r="A681" i="91"/>
  <c r="G680" i="91"/>
  <c r="A680" i="91"/>
  <c r="G679" i="91"/>
  <c r="A679" i="91"/>
  <c r="G678" i="91"/>
  <c r="A678" i="91"/>
  <c r="G677" i="91"/>
  <c r="A677" i="91"/>
  <c r="G676" i="91"/>
  <c r="A676" i="91"/>
  <c r="G675" i="91"/>
  <c r="A675" i="91"/>
  <c r="G674" i="91"/>
  <c r="A674" i="91"/>
  <c r="G673" i="91"/>
  <c r="A673" i="91"/>
  <c r="G672" i="91"/>
  <c r="A672" i="91"/>
  <c r="G671" i="91"/>
  <c r="A671" i="91"/>
  <c r="G670" i="91"/>
  <c r="A670" i="91"/>
  <c r="G669" i="91"/>
  <c r="A669" i="91"/>
  <c r="G668" i="91"/>
  <c r="A668" i="91"/>
  <c r="G667" i="91"/>
  <c r="A667" i="91"/>
  <c r="G666" i="91"/>
  <c r="A666" i="91"/>
  <c r="G665" i="91"/>
  <c r="A665" i="91"/>
  <c r="G664" i="91"/>
  <c r="A664" i="91"/>
  <c r="G663" i="91"/>
  <c r="A663" i="91"/>
  <c r="G662" i="91"/>
  <c r="A662" i="91"/>
  <c r="G661" i="91"/>
  <c r="A661" i="91"/>
  <c r="G660" i="91"/>
  <c r="A660" i="91"/>
  <c r="G659" i="91"/>
  <c r="A659" i="91"/>
  <c r="G658" i="91"/>
  <c r="A658" i="91"/>
  <c r="G657" i="91"/>
  <c r="A657" i="91"/>
  <c r="G656" i="91"/>
  <c r="A656" i="91"/>
  <c r="G655" i="91"/>
  <c r="A655" i="91"/>
  <c r="G654" i="91"/>
  <c r="A654" i="91"/>
  <c r="G653" i="91"/>
  <c r="A653" i="91"/>
  <c r="G652" i="91"/>
  <c r="A652" i="91"/>
  <c r="G651" i="91"/>
  <c r="A651" i="91"/>
  <c r="G650" i="91"/>
  <c r="A650" i="91"/>
  <c r="G649" i="91"/>
  <c r="A649" i="91"/>
  <c r="G648" i="91"/>
  <c r="A648" i="91"/>
  <c r="G647" i="91"/>
  <c r="A647" i="91"/>
  <c r="G646" i="91"/>
  <c r="A646" i="91"/>
  <c r="G645" i="91"/>
  <c r="A645" i="91"/>
  <c r="G644" i="91"/>
  <c r="A644" i="91"/>
  <c r="G643" i="91"/>
  <c r="A643" i="91"/>
  <c r="G642" i="91"/>
  <c r="A642" i="91"/>
  <c r="G641" i="91"/>
  <c r="A641" i="91"/>
  <c r="G640" i="91"/>
  <c r="A640" i="91"/>
  <c r="G639" i="91"/>
  <c r="A639" i="91"/>
  <c r="G638" i="91"/>
  <c r="A638" i="91"/>
  <c r="G637" i="91"/>
  <c r="A637" i="91"/>
  <c r="G636" i="91"/>
  <c r="A636" i="91"/>
  <c r="G635" i="91"/>
  <c r="A635" i="91"/>
  <c r="G634" i="91"/>
  <c r="A634" i="91"/>
  <c r="G633" i="91"/>
  <c r="A633" i="91"/>
  <c r="G632" i="91"/>
  <c r="A632" i="91"/>
  <c r="G631" i="91"/>
  <c r="A631" i="91"/>
  <c r="G630" i="91"/>
  <c r="A630" i="91"/>
  <c r="G629" i="91"/>
  <c r="A629" i="91"/>
  <c r="G628" i="91"/>
  <c r="A628" i="91"/>
  <c r="G627" i="91"/>
  <c r="A627" i="91"/>
  <c r="G626" i="91"/>
  <c r="A626" i="91"/>
  <c r="G625" i="91"/>
  <c r="A625" i="91"/>
  <c r="G624" i="91"/>
  <c r="A624" i="91"/>
  <c r="G623" i="91"/>
  <c r="A623" i="91"/>
  <c r="G622" i="91"/>
  <c r="A622" i="91"/>
  <c r="G621" i="91"/>
  <c r="A621" i="91"/>
  <c r="G620" i="91"/>
  <c r="A620" i="91"/>
  <c r="G619" i="91"/>
  <c r="A619" i="91"/>
  <c r="G618" i="91"/>
  <c r="A618" i="91"/>
  <c r="G617" i="91"/>
  <c r="A617" i="91"/>
  <c r="G616" i="91"/>
  <c r="A616" i="91"/>
  <c r="G615" i="91"/>
  <c r="A615" i="91"/>
  <c r="G614" i="91"/>
  <c r="A614" i="91"/>
  <c r="G613" i="91"/>
  <c r="A613" i="91"/>
  <c r="G612" i="91"/>
  <c r="A612" i="91"/>
  <c r="G611" i="91"/>
  <c r="A611" i="91"/>
  <c r="G610" i="91"/>
  <c r="A610" i="91"/>
  <c r="G609" i="91"/>
  <c r="A609" i="91"/>
  <c r="G608" i="91"/>
  <c r="A608" i="91"/>
  <c r="G607" i="91"/>
  <c r="A607" i="91"/>
  <c r="G606" i="91"/>
  <c r="A606" i="91"/>
  <c r="G605" i="91"/>
  <c r="A605" i="91"/>
  <c r="G604" i="91"/>
  <c r="A604" i="91"/>
  <c r="G603" i="91"/>
  <c r="A603" i="91"/>
  <c r="G602" i="91"/>
  <c r="A602" i="91"/>
  <c r="G601" i="91"/>
  <c r="A601" i="91"/>
  <c r="G600" i="91"/>
  <c r="A600" i="91"/>
  <c r="G599" i="91"/>
  <c r="A599" i="91"/>
  <c r="G598" i="91"/>
  <c r="A598" i="91"/>
  <c r="G597" i="91"/>
  <c r="A597" i="91"/>
  <c r="G596" i="91"/>
  <c r="A596" i="91"/>
  <c r="G595" i="91"/>
  <c r="A595" i="91"/>
  <c r="G594" i="91"/>
  <c r="A594" i="91"/>
  <c r="G593" i="91"/>
  <c r="A593" i="91"/>
  <c r="G592" i="91"/>
  <c r="A592" i="91"/>
  <c r="G591" i="91"/>
  <c r="A591" i="91"/>
  <c r="G590" i="91"/>
  <c r="A590" i="91"/>
  <c r="G589" i="91"/>
  <c r="A589" i="91"/>
  <c r="G588" i="91"/>
  <c r="A588" i="91"/>
  <c r="G587" i="91"/>
  <c r="A587" i="91"/>
  <c r="G586" i="91"/>
  <c r="A586" i="91"/>
  <c r="G585" i="91"/>
  <c r="A585" i="91"/>
  <c r="G584" i="91"/>
  <c r="A584" i="91"/>
  <c r="G583" i="91"/>
  <c r="A583" i="91"/>
  <c r="G582" i="91"/>
  <c r="A582" i="91"/>
  <c r="G581" i="91"/>
  <c r="A581" i="91"/>
  <c r="G580" i="91"/>
  <c r="A580" i="91"/>
  <c r="G579" i="91"/>
  <c r="A579" i="91"/>
  <c r="G578" i="91"/>
  <c r="A578" i="91"/>
  <c r="G577" i="91"/>
  <c r="A577" i="91"/>
  <c r="G576" i="91"/>
  <c r="A576" i="91"/>
  <c r="G575" i="91"/>
  <c r="A575" i="91"/>
  <c r="G574" i="91"/>
  <c r="A574" i="91"/>
  <c r="G573" i="91"/>
  <c r="A573" i="91"/>
  <c r="G572" i="91"/>
  <c r="A572" i="91"/>
  <c r="G571" i="91"/>
  <c r="A571" i="91"/>
  <c r="G570" i="91"/>
  <c r="A570" i="91"/>
  <c r="G569" i="91"/>
  <c r="A569" i="91"/>
  <c r="G568" i="91"/>
  <c r="A568" i="91"/>
  <c r="G567" i="91"/>
  <c r="A567" i="91"/>
  <c r="G566" i="91"/>
  <c r="A566" i="91"/>
  <c r="G565" i="91"/>
  <c r="A565" i="91"/>
  <c r="G564" i="91"/>
  <c r="A564" i="91"/>
  <c r="G563" i="91"/>
  <c r="A563" i="91"/>
  <c r="G562" i="91"/>
  <c r="A562" i="91"/>
  <c r="G561" i="91"/>
  <c r="A561" i="91"/>
  <c r="G560" i="91"/>
  <c r="A560" i="91"/>
  <c r="G559" i="91"/>
  <c r="A559" i="91"/>
  <c r="G558" i="91"/>
  <c r="A558" i="91"/>
  <c r="G557" i="91"/>
  <c r="A557" i="91"/>
  <c r="G556" i="91"/>
  <c r="A556" i="91"/>
  <c r="G555" i="91"/>
  <c r="A555" i="91"/>
  <c r="G554" i="91"/>
  <c r="A554" i="91"/>
  <c r="G553" i="91"/>
  <c r="A553" i="91"/>
  <c r="G552" i="91"/>
  <c r="A552" i="91"/>
  <c r="G551" i="91"/>
  <c r="A551" i="91"/>
  <c r="G550" i="91"/>
  <c r="A550" i="91"/>
  <c r="G549" i="91"/>
  <c r="A549" i="91"/>
  <c r="G548" i="91"/>
  <c r="A548" i="91"/>
  <c r="G547" i="91"/>
  <c r="A547" i="91"/>
  <c r="G546" i="91"/>
  <c r="A546" i="91"/>
  <c r="G545" i="91"/>
  <c r="A545" i="91"/>
  <c r="G544" i="91"/>
  <c r="A544" i="91"/>
  <c r="G543" i="91"/>
  <c r="A543" i="91"/>
  <c r="G542" i="91"/>
  <c r="A542" i="91"/>
  <c r="G541" i="91"/>
  <c r="A541" i="91"/>
  <c r="G540" i="91"/>
  <c r="A540" i="91"/>
  <c r="G539" i="91"/>
  <c r="A539" i="91"/>
  <c r="G538" i="91"/>
  <c r="A538" i="91"/>
  <c r="G537" i="91"/>
  <c r="A537" i="91"/>
  <c r="G536" i="91"/>
  <c r="A536" i="91"/>
  <c r="G535" i="91"/>
  <c r="A535" i="91"/>
  <c r="G534" i="91"/>
  <c r="A534" i="91"/>
  <c r="G533" i="91"/>
  <c r="A533" i="91"/>
  <c r="G532" i="91"/>
  <c r="A532" i="91"/>
  <c r="G531" i="91"/>
  <c r="A531" i="91"/>
  <c r="G530" i="91"/>
  <c r="A530" i="91"/>
  <c r="G529" i="91"/>
  <c r="A529" i="91"/>
  <c r="G528" i="91"/>
  <c r="A528" i="91"/>
  <c r="G527" i="91"/>
  <c r="A527" i="91"/>
  <c r="G526" i="91"/>
  <c r="A526" i="91"/>
  <c r="G525" i="91"/>
  <c r="A525" i="91"/>
  <c r="G524" i="91"/>
  <c r="A524" i="91"/>
  <c r="G523" i="91"/>
  <c r="A523" i="91"/>
  <c r="G522" i="91"/>
  <c r="A522" i="91"/>
  <c r="G521" i="91"/>
  <c r="A521" i="91"/>
  <c r="G520" i="91"/>
  <c r="A520" i="91"/>
  <c r="G519" i="91"/>
  <c r="A519" i="91"/>
  <c r="G518" i="91"/>
  <c r="A518" i="91"/>
  <c r="G517" i="91"/>
  <c r="A517" i="91"/>
  <c r="G516" i="91"/>
  <c r="A516" i="91"/>
  <c r="G515" i="91"/>
  <c r="A515" i="91"/>
  <c r="G514" i="91"/>
  <c r="A514" i="91"/>
  <c r="G513" i="91"/>
  <c r="A513" i="91"/>
  <c r="G512" i="91"/>
  <c r="A512" i="91"/>
  <c r="G511" i="91"/>
  <c r="A511" i="91"/>
  <c r="G510" i="91"/>
  <c r="A510" i="91"/>
  <c r="G509" i="91"/>
  <c r="A509" i="91"/>
  <c r="G508" i="91"/>
  <c r="A508" i="91"/>
  <c r="G507" i="91"/>
  <c r="A507" i="91"/>
  <c r="G506" i="91"/>
  <c r="A506" i="91"/>
  <c r="G505" i="91"/>
  <c r="A505" i="91"/>
  <c r="G504" i="91"/>
  <c r="A504" i="91"/>
  <c r="G503" i="91"/>
  <c r="A503" i="91"/>
  <c r="G502" i="91"/>
  <c r="A502" i="91"/>
  <c r="G501" i="91"/>
  <c r="A501" i="91"/>
  <c r="G500" i="91"/>
  <c r="A500" i="91"/>
  <c r="G499" i="91"/>
  <c r="A499" i="91"/>
  <c r="G498" i="91"/>
  <c r="A498" i="91"/>
  <c r="G497" i="91"/>
  <c r="A497" i="91"/>
  <c r="G496" i="91"/>
  <c r="A496" i="91"/>
  <c r="G495" i="91"/>
  <c r="A495" i="91"/>
  <c r="G494" i="91"/>
  <c r="A494" i="91"/>
  <c r="G493" i="91"/>
  <c r="A493" i="91"/>
  <c r="G492" i="91"/>
  <c r="A492" i="91"/>
  <c r="G491" i="91"/>
  <c r="A491" i="91"/>
  <c r="G490" i="91"/>
  <c r="A490" i="91"/>
  <c r="G489" i="91"/>
  <c r="A489" i="91"/>
  <c r="G488" i="91"/>
  <c r="A488" i="91"/>
  <c r="G487" i="91"/>
  <c r="A487" i="91"/>
  <c r="G486" i="91"/>
  <c r="A486" i="91"/>
  <c r="G485" i="91"/>
  <c r="A485" i="91"/>
  <c r="G484" i="91"/>
  <c r="A484" i="91"/>
  <c r="G483" i="91"/>
  <c r="A483" i="91"/>
  <c r="G482" i="91"/>
  <c r="A482" i="91"/>
  <c r="G481" i="91"/>
  <c r="A481" i="91"/>
  <c r="G480" i="91"/>
  <c r="A480" i="91"/>
  <c r="G479" i="91"/>
  <c r="A479" i="91"/>
  <c r="G478" i="91"/>
  <c r="A478" i="91"/>
  <c r="G477" i="91"/>
  <c r="A477" i="91"/>
  <c r="G476" i="91"/>
  <c r="A476" i="91"/>
  <c r="G475" i="91"/>
  <c r="A475" i="91"/>
  <c r="G474" i="91"/>
  <c r="A474" i="91"/>
  <c r="G473" i="91"/>
  <c r="A473" i="91"/>
  <c r="G472" i="91"/>
  <c r="A472" i="91"/>
  <c r="G471" i="91"/>
  <c r="A471" i="91"/>
  <c r="G470" i="91"/>
  <c r="A470" i="91"/>
  <c r="G469" i="91"/>
  <c r="A469" i="91"/>
  <c r="G468" i="91"/>
  <c r="A468" i="91"/>
  <c r="G467" i="91"/>
  <c r="A467" i="91"/>
  <c r="G466" i="91"/>
  <c r="A466" i="91"/>
  <c r="G465" i="91"/>
  <c r="A465" i="91"/>
  <c r="G464" i="91"/>
  <c r="A464" i="91"/>
  <c r="G463" i="91"/>
  <c r="A463" i="91"/>
  <c r="G462" i="91"/>
  <c r="A462" i="91"/>
  <c r="G461" i="91"/>
  <c r="A461" i="91"/>
  <c r="G460" i="91"/>
  <c r="A460" i="91"/>
  <c r="G459" i="91"/>
  <c r="A459" i="91"/>
  <c r="G458" i="91"/>
  <c r="A458" i="91"/>
  <c r="G457" i="91"/>
  <c r="A457" i="91"/>
  <c r="G456" i="91"/>
  <c r="A456" i="91"/>
  <c r="G455" i="91"/>
  <c r="A455" i="91"/>
  <c r="G454" i="91"/>
  <c r="A454" i="91"/>
  <c r="G453" i="91"/>
  <c r="A453" i="91"/>
  <c r="G452" i="91"/>
  <c r="A452" i="91"/>
  <c r="G451" i="91"/>
  <c r="A451" i="91"/>
  <c r="G450" i="91"/>
  <c r="A450" i="91"/>
  <c r="G449" i="91"/>
  <c r="A449" i="91"/>
  <c r="G448" i="91"/>
  <c r="A448" i="91"/>
  <c r="G447" i="91"/>
  <c r="A447" i="91"/>
  <c r="G446" i="91"/>
  <c r="A446" i="91"/>
  <c r="G445" i="91"/>
  <c r="A445" i="91"/>
  <c r="G444" i="91"/>
  <c r="A444" i="91"/>
  <c r="G443" i="91"/>
  <c r="A443" i="91"/>
  <c r="G442" i="91"/>
  <c r="A442" i="91"/>
  <c r="G441" i="91"/>
  <c r="A441" i="91"/>
  <c r="G440" i="91"/>
  <c r="A440" i="91"/>
  <c r="G439" i="91"/>
  <c r="A439" i="91"/>
  <c r="G438" i="91"/>
  <c r="A438" i="91"/>
  <c r="G437" i="91"/>
  <c r="A437" i="91"/>
  <c r="G436" i="91"/>
  <c r="A436" i="91"/>
  <c r="G435" i="91"/>
  <c r="A435" i="91"/>
  <c r="G434" i="91"/>
  <c r="A434" i="91"/>
  <c r="G433" i="91"/>
  <c r="A433" i="91"/>
  <c r="G432" i="91"/>
  <c r="A432" i="91"/>
  <c r="G431" i="91"/>
  <c r="A431" i="91"/>
  <c r="G430" i="91"/>
  <c r="A430" i="91"/>
  <c r="G429" i="91"/>
  <c r="A429" i="91"/>
  <c r="G428" i="91"/>
  <c r="A428" i="91"/>
  <c r="G427" i="91"/>
  <c r="A427" i="91"/>
  <c r="G426" i="91"/>
  <c r="A426" i="91"/>
  <c r="G425" i="91"/>
  <c r="A425" i="91"/>
  <c r="G424" i="91"/>
  <c r="A424" i="91"/>
  <c r="G423" i="91"/>
  <c r="A423" i="91"/>
  <c r="G422" i="91"/>
  <c r="A422" i="91"/>
  <c r="G421" i="91"/>
  <c r="A421" i="91"/>
  <c r="G420" i="91"/>
  <c r="A420" i="91"/>
  <c r="G419" i="91"/>
  <c r="A419" i="91"/>
  <c r="G418" i="91"/>
  <c r="A418" i="91"/>
  <c r="G417" i="91"/>
  <c r="A417" i="91"/>
  <c r="G416" i="91"/>
  <c r="A416" i="91"/>
  <c r="G415" i="91"/>
  <c r="A415" i="91"/>
  <c r="G414" i="91"/>
  <c r="A414" i="91"/>
  <c r="G413" i="91"/>
  <c r="A413" i="91"/>
  <c r="G412" i="91"/>
  <c r="A412" i="91"/>
  <c r="G411" i="91"/>
  <c r="A411" i="91"/>
  <c r="G410" i="91"/>
  <c r="A410" i="91"/>
  <c r="G409" i="91"/>
  <c r="A409" i="91"/>
  <c r="G408" i="91"/>
  <c r="A408" i="91"/>
  <c r="G407" i="91"/>
  <c r="A407" i="91"/>
  <c r="G406" i="91"/>
  <c r="A406" i="91"/>
  <c r="G405" i="91"/>
  <c r="A405" i="91"/>
  <c r="G404" i="91"/>
  <c r="A404" i="91"/>
  <c r="G403" i="91"/>
  <c r="A403" i="91"/>
  <c r="G402" i="91"/>
  <c r="A402" i="91"/>
  <c r="G401" i="91"/>
  <c r="A401" i="91"/>
  <c r="G400" i="91"/>
  <c r="A400" i="91"/>
  <c r="G399" i="91"/>
  <c r="A399" i="91"/>
  <c r="G398" i="91"/>
  <c r="A398" i="91"/>
  <c r="G397" i="91"/>
  <c r="A397" i="91"/>
  <c r="G396" i="91"/>
  <c r="A396" i="91"/>
  <c r="G395" i="91"/>
  <c r="A395" i="91"/>
  <c r="G394" i="91"/>
  <c r="A394" i="91"/>
  <c r="G393" i="91"/>
  <c r="A393" i="91"/>
  <c r="G392" i="91"/>
  <c r="A392" i="91"/>
  <c r="G391" i="91"/>
  <c r="A391" i="91"/>
  <c r="G390" i="91"/>
  <c r="A390" i="91"/>
  <c r="G389" i="91"/>
  <c r="A389" i="91"/>
  <c r="G388" i="91"/>
  <c r="A388" i="91"/>
  <c r="G387" i="91"/>
  <c r="A387" i="91"/>
  <c r="G386" i="91"/>
  <c r="A386" i="91"/>
  <c r="G385" i="91"/>
  <c r="A385" i="91"/>
  <c r="G384" i="91"/>
  <c r="A384" i="91"/>
  <c r="G383" i="91"/>
  <c r="A383" i="91"/>
  <c r="G382" i="91"/>
  <c r="A382" i="91"/>
  <c r="G381" i="91"/>
  <c r="A381" i="91"/>
  <c r="G380" i="91"/>
  <c r="A380" i="91"/>
  <c r="G379" i="91"/>
  <c r="A379" i="91"/>
  <c r="G378" i="91"/>
  <c r="A378" i="91"/>
  <c r="G377" i="91"/>
  <c r="A377" i="91"/>
  <c r="G376" i="91"/>
  <c r="A376" i="91"/>
  <c r="G375" i="91"/>
  <c r="A375" i="91"/>
  <c r="G374" i="91"/>
  <c r="A374" i="91"/>
  <c r="G373" i="91"/>
  <c r="A373" i="91"/>
  <c r="G372" i="91"/>
  <c r="A372" i="91"/>
  <c r="G371" i="91"/>
  <c r="A371" i="91"/>
  <c r="G370" i="91"/>
  <c r="A370" i="91"/>
  <c r="G369" i="91"/>
  <c r="A369" i="91"/>
  <c r="G368" i="91"/>
  <c r="A368" i="91"/>
  <c r="G367" i="91"/>
  <c r="A367" i="91"/>
  <c r="G366" i="91"/>
  <c r="A366" i="91"/>
  <c r="G365" i="91"/>
  <c r="A365" i="91"/>
  <c r="G364" i="91"/>
  <c r="A364" i="91"/>
  <c r="G363" i="91"/>
  <c r="A363" i="91"/>
  <c r="G362" i="91"/>
  <c r="A362" i="91"/>
  <c r="G361" i="91"/>
  <c r="A361" i="91"/>
  <c r="G360" i="91"/>
  <c r="A360" i="91"/>
  <c r="G359" i="91"/>
  <c r="A359" i="91"/>
  <c r="G358" i="91"/>
  <c r="A358" i="91"/>
  <c r="G357" i="91"/>
  <c r="A357" i="91"/>
  <c r="G356" i="91"/>
  <c r="A356" i="91"/>
  <c r="G355" i="91"/>
  <c r="A355" i="91"/>
  <c r="G354" i="91"/>
  <c r="A354" i="91"/>
  <c r="G353" i="91"/>
  <c r="A353" i="91"/>
  <c r="G352" i="91"/>
  <c r="A352" i="91"/>
  <c r="G351" i="91"/>
  <c r="A351" i="91"/>
  <c r="G350" i="91"/>
  <c r="A350" i="91"/>
  <c r="G349" i="91"/>
  <c r="A349" i="91"/>
  <c r="G348" i="91"/>
  <c r="A348" i="91"/>
  <c r="G347" i="91"/>
  <c r="A347" i="91"/>
  <c r="G346" i="91"/>
  <c r="A346" i="91"/>
  <c r="G345" i="91"/>
  <c r="A345" i="91"/>
  <c r="G344" i="91"/>
  <c r="A344" i="91"/>
  <c r="G343" i="91"/>
  <c r="A343" i="91"/>
  <c r="G342" i="91"/>
  <c r="A342" i="91"/>
  <c r="G341" i="91"/>
  <c r="A341" i="91"/>
  <c r="G340" i="91"/>
  <c r="A340" i="91"/>
  <c r="G339" i="91"/>
  <c r="A339" i="91"/>
  <c r="G338" i="91"/>
  <c r="A338" i="91"/>
  <c r="G337" i="91"/>
  <c r="A337" i="91"/>
  <c r="G336" i="91"/>
  <c r="A336" i="91"/>
  <c r="G335" i="91"/>
  <c r="A335" i="91"/>
  <c r="G334" i="91"/>
  <c r="A334" i="91"/>
  <c r="G333" i="91"/>
  <c r="A333" i="91"/>
  <c r="G332" i="91"/>
  <c r="A332" i="91"/>
  <c r="G331" i="91"/>
  <c r="A331" i="91"/>
  <c r="G330" i="91"/>
  <c r="A330" i="91"/>
  <c r="G329" i="91"/>
  <c r="A329" i="91"/>
  <c r="G328" i="91"/>
  <c r="A328" i="91"/>
  <c r="G327" i="91"/>
  <c r="A327" i="91"/>
  <c r="G326" i="91"/>
  <c r="A326" i="91"/>
  <c r="G325" i="91"/>
  <c r="A325" i="91"/>
  <c r="G324" i="91"/>
  <c r="A324" i="91"/>
  <c r="G323" i="91"/>
  <c r="A323" i="91"/>
  <c r="G322" i="91"/>
  <c r="A322" i="91"/>
  <c r="G321" i="91"/>
  <c r="A321" i="91"/>
  <c r="G320" i="91"/>
  <c r="A320" i="91"/>
  <c r="G319" i="91"/>
  <c r="A319" i="91"/>
  <c r="G318" i="91"/>
  <c r="A318" i="91"/>
  <c r="G317" i="91"/>
  <c r="A317" i="91"/>
  <c r="G316" i="91"/>
  <c r="A316" i="91"/>
  <c r="G315" i="91"/>
  <c r="A315" i="91"/>
  <c r="G314" i="91"/>
  <c r="A314" i="91"/>
  <c r="G313" i="91"/>
  <c r="A313" i="91"/>
  <c r="G312" i="91"/>
  <c r="A312" i="91"/>
  <c r="G311" i="91"/>
  <c r="A311" i="91"/>
  <c r="G310" i="91"/>
  <c r="A310" i="91"/>
  <c r="G309" i="91"/>
  <c r="A309" i="91"/>
  <c r="G308" i="91"/>
  <c r="A308" i="91"/>
  <c r="G307" i="91"/>
  <c r="A307" i="91"/>
  <c r="G306" i="91"/>
  <c r="A306" i="91"/>
  <c r="G305" i="91"/>
  <c r="A305" i="91"/>
  <c r="G304" i="91"/>
  <c r="A304" i="91"/>
  <c r="G303" i="91"/>
  <c r="A303" i="91"/>
  <c r="G302" i="91"/>
  <c r="A302" i="91"/>
  <c r="G301" i="91"/>
  <c r="A301" i="91"/>
  <c r="G300" i="91"/>
  <c r="A300" i="91"/>
  <c r="G299" i="91"/>
  <c r="A299" i="91"/>
  <c r="G298" i="91"/>
  <c r="A298" i="91"/>
  <c r="G297" i="91"/>
  <c r="A297" i="91"/>
  <c r="G296" i="91"/>
  <c r="A296" i="91"/>
  <c r="G295" i="91"/>
  <c r="A295" i="91"/>
  <c r="G294" i="91"/>
  <c r="A294" i="91"/>
  <c r="G293" i="91"/>
  <c r="A293" i="91"/>
  <c r="G292" i="91"/>
  <c r="A292" i="91"/>
  <c r="G291" i="91"/>
  <c r="A291" i="91"/>
  <c r="G290" i="91"/>
  <c r="A290" i="91"/>
  <c r="G289" i="91"/>
  <c r="A289" i="91"/>
  <c r="G288" i="91"/>
  <c r="A288" i="91"/>
  <c r="G287" i="91"/>
  <c r="A287" i="91"/>
  <c r="G286" i="91"/>
  <c r="A286" i="91"/>
  <c r="G285" i="91"/>
  <c r="A285" i="91"/>
  <c r="G284" i="91"/>
  <c r="A284" i="91"/>
  <c r="G283" i="91"/>
  <c r="A283" i="91"/>
  <c r="G282" i="91"/>
  <c r="A282" i="91"/>
  <c r="G281" i="91"/>
  <c r="A281" i="91"/>
  <c r="G280" i="91"/>
  <c r="A280" i="91"/>
  <c r="G279" i="91"/>
  <c r="A279" i="91"/>
  <c r="G278" i="91"/>
  <c r="A278" i="91"/>
  <c r="G277" i="91"/>
  <c r="A277" i="91"/>
  <c r="G276" i="91"/>
  <c r="A276" i="91"/>
  <c r="G275" i="91"/>
  <c r="A275" i="91"/>
  <c r="G274" i="91"/>
  <c r="A274" i="91"/>
  <c r="G273" i="91"/>
  <c r="A273" i="91"/>
  <c r="G272" i="91"/>
  <c r="A272" i="91"/>
  <c r="G271" i="91"/>
  <c r="A271" i="91"/>
  <c r="G270" i="91"/>
  <c r="A270" i="91"/>
  <c r="G269" i="91"/>
  <c r="A269" i="91"/>
  <c r="G268" i="91"/>
  <c r="A268" i="91"/>
  <c r="G267" i="91"/>
  <c r="A267" i="91"/>
  <c r="G266" i="91"/>
  <c r="A266" i="91"/>
  <c r="G265" i="91"/>
  <c r="A265" i="91"/>
  <c r="G264" i="91"/>
  <c r="A264" i="91"/>
  <c r="G263" i="91"/>
  <c r="A263" i="91"/>
  <c r="G262" i="91"/>
  <c r="A262" i="91"/>
  <c r="G261" i="91"/>
  <c r="A261" i="91"/>
  <c r="G260" i="91"/>
  <c r="A260" i="91"/>
  <c r="G259" i="91"/>
  <c r="A259" i="91"/>
  <c r="G258" i="91"/>
  <c r="A258" i="91"/>
  <c r="G257" i="91"/>
  <c r="A257" i="91"/>
  <c r="G256" i="91"/>
  <c r="A256" i="91"/>
  <c r="G255" i="91"/>
  <c r="A255" i="91"/>
  <c r="G254" i="91"/>
  <c r="A254" i="91"/>
  <c r="G253" i="91"/>
  <c r="A253" i="91"/>
  <c r="G252" i="91"/>
  <c r="A252" i="91"/>
  <c r="G251" i="91"/>
  <c r="A251" i="91"/>
  <c r="G250" i="91"/>
  <c r="A250" i="91"/>
  <c r="G249" i="91"/>
  <c r="A249" i="91"/>
  <c r="G248" i="91"/>
  <c r="A248" i="91"/>
  <c r="G247" i="91"/>
  <c r="A247" i="91"/>
  <c r="G246" i="91"/>
  <c r="A246" i="91"/>
  <c r="G245" i="91"/>
  <c r="A245" i="91"/>
  <c r="G244" i="91"/>
  <c r="A244" i="91"/>
  <c r="G243" i="91"/>
  <c r="A243" i="91"/>
  <c r="G242" i="91"/>
  <c r="A242" i="91"/>
  <c r="G241" i="91"/>
  <c r="A241" i="91"/>
  <c r="G240" i="91"/>
  <c r="A240" i="91"/>
  <c r="G239" i="91"/>
  <c r="A239" i="91"/>
  <c r="G238" i="91"/>
  <c r="A238" i="91"/>
  <c r="G237" i="91"/>
  <c r="A237" i="91"/>
  <c r="G236" i="91"/>
  <c r="A236" i="91"/>
  <c r="G235" i="91"/>
  <c r="A235" i="91"/>
  <c r="G234" i="91"/>
  <c r="A234" i="91"/>
  <c r="G233" i="91"/>
  <c r="A233" i="91"/>
  <c r="G232" i="91"/>
  <c r="A232" i="91"/>
  <c r="G231" i="91"/>
  <c r="A231" i="91"/>
  <c r="G230" i="91"/>
  <c r="A230" i="91"/>
  <c r="G229" i="91"/>
  <c r="A229" i="91"/>
  <c r="G228" i="91"/>
  <c r="A228" i="91"/>
  <c r="G227" i="91"/>
  <c r="A227" i="91"/>
  <c r="G226" i="91"/>
  <c r="A226" i="91"/>
  <c r="G225" i="91"/>
  <c r="A225" i="91"/>
  <c r="G224" i="91"/>
  <c r="A224" i="91"/>
  <c r="G223" i="91"/>
  <c r="A223" i="91"/>
  <c r="G222" i="91"/>
  <c r="A222" i="91"/>
  <c r="G221" i="91"/>
  <c r="A221" i="91"/>
  <c r="G220" i="91"/>
  <c r="A220" i="91"/>
  <c r="G219" i="91"/>
  <c r="A219" i="91"/>
  <c r="G218" i="91"/>
  <c r="A218" i="91"/>
  <c r="G217" i="91"/>
  <c r="A217" i="91"/>
  <c r="G216" i="91"/>
  <c r="A216" i="91"/>
  <c r="G215" i="91"/>
  <c r="A215" i="91"/>
  <c r="G214" i="91"/>
  <c r="A214" i="91"/>
  <c r="G213" i="91"/>
  <c r="A213" i="91"/>
  <c r="G212" i="91"/>
  <c r="A212" i="91"/>
  <c r="G211" i="91"/>
  <c r="A211" i="91"/>
  <c r="G210" i="91"/>
  <c r="A210" i="91"/>
  <c r="G209" i="91"/>
  <c r="A209" i="91"/>
  <c r="G208" i="91"/>
  <c r="A208" i="91"/>
  <c r="G207" i="91"/>
  <c r="A207" i="91"/>
  <c r="G206" i="91"/>
  <c r="A206" i="91"/>
  <c r="G205" i="91"/>
  <c r="A205" i="91"/>
  <c r="G204" i="91"/>
  <c r="A204" i="91"/>
  <c r="G203" i="91"/>
  <c r="A203" i="91"/>
  <c r="G202" i="91"/>
  <c r="A202" i="91"/>
  <c r="G201" i="91"/>
  <c r="A201" i="91"/>
  <c r="G200" i="91"/>
  <c r="A200" i="91"/>
  <c r="G199" i="91"/>
  <c r="A199" i="91"/>
  <c r="G198" i="91"/>
  <c r="A198" i="91"/>
  <c r="G197" i="91"/>
  <c r="A197" i="91"/>
  <c r="G196" i="91"/>
  <c r="A196" i="91"/>
  <c r="G195" i="91"/>
  <c r="A195" i="91"/>
  <c r="G194" i="91"/>
  <c r="A194" i="91"/>
  <c r="G193" i="91"/>
  <c r="A193" i="91"/>
  <c r="G192" i="91"/>
  <c r="A192" i="91"/>
  <c r="G191" i="91"/>
  <c r="A191" i="91"/>
  <c r="G190" i="91"/>
  <c r="A190" i="91"/>
  <c r="G189" i="91"/>
  <c r="A189" i="91"/>
  <c r="G188" i="91"/>
  <c r="A188" i="91"/>
  <c r="G187" i="91"/>
  <c r="A187" i="91"/>
  <c r="G186" i="91"/>
  <c r="A186" i="91"/>
  <c r="G185" i="91"/>
  <c r="A185" i="91"/>
  <c r="G184" i="91"/>
  <c r="A184" i="91"/>
  <c r="G183" i="91"/>
  <c r="A183" i="91"/>
  <c r="G182" i="91"/>
  <c r="A182" i="91"/>
  <c r="G181" i="91"/>
  <c r="A181" i="91"/>
  <c r="G180" i="91"/>
  <c r="A180" i="91"/>
  <c r="G179" i="91"/>
  <c r="A179" i="91"/>
  <c r="G178" i="91"/>
  <c r="A178" i="91"/>
  <c r="G177" i="91"/>
  <c r="A177" i="91"/>
  <c r="G176" i="91"/>
  <c r="A176" i="91"/>
  <c r="G175" i="91"/>
  <c r="A175" i="91"/>
  <c r="G174" i="91"/>
  <c r="A174" i="91"/>
  <c r="G173" i="91"/>
  <c r="A173" i="91"/>
  <c r="G172" i="91"/>
  <c r="A172" i="91"/>
  <c r="G171" i="91"/>
  <c r="A171" i="91"/>
  <c r="G170" i="91"/>
  <c r="A170" i="91"/>
  <c r="G169" i="91"/>
  <c r="A169" i="91"/>
  <c r="G168" i="91"/>
  <c r="A168" i="91"/>
  <c r="G167" i="91"/>
  <c r="A167" i="91"/>
  <c r="G166" i="91"/>
  <c r="A166" i="91"/>
  <c r="G165" i="91"/>
  <c r="A165" i="91"/>
  <c r="G164" i="91"/>
  <c r="A164" i="91"/>
  <c r="G163" i="91"/>
  <c r="A163" i="91"/>
  <c r="G162" i="91"/>
  <c r="A162" i="91"/>
  <c r="G161" i="91"/>
  <c r="A161" i="91"/>
  <c r="G160" i="91"/>
  <c r="A160" i="91"/>
  <c r="G159" i="91"/>
  <c r="A159" i="91"/>
  <c r="G158" i="91"/>
  <c r="A158" i="91"/>
  <c r="G157" i="91"/>
  <c r="A157" i="91"/>
  <c r="G156" i="91"/>
  <c r="A156" i="91"/>
  <c r="G155" i="91"/>
  <c r="A155" i="91"/>
  <c r="G154" i="91"/>
  <c r="A154" i="91"/>
  <c r="G153" i="91"/>
  <c r="A153" i="91"/>
  <c r="G152" i="91"/>
  <c r="A152" i="91"/>
  <c r="G151" i="91"/>
  <c r="A151" i="91"/>
  <c r="G150" i="91"/>
  <c r="A150" i="91"/>
  <c r="G149" i="91"/>
  <c r="A149" i="91"/>
  <c r="G148" i="91"/>
  <c r="A148" i="91"/>
  <c r="G147" i="91"/>
  <c r="A147" i="91"/>
  <c r="G146" i="91"/>
  <c r="A146" i="91"/>
  <c r="G145" i="91"/>
  <c r="A145" i="91"/>
  <c r="G144" i="91"/>
  <c r="A144" i="91"/>
  <c r="G143" i="91"/>
  <c r="A143" i="91"/>
  <c r="G142" i="91"/>
  <c r="A142" i="91"/>
  <c r="G141" i="91"/>
  <c r="A141" i="91"/>
  <c r="G140" i="91"/>
  <c r="A140" i="91"/>
  <c r="G139" i="91"/>
  <c r="A139" i="91"/>
  <c r="G138" i="91"/>
  <c r="A138" i="91"/>
  <c r="G137" i="91"/>
  <c r="A137" i="91"/>
  <c r="G136" i="91"/>
  <c r="A136" i="91"/>
  <c r="G135" i="91"/>
  <c r="A135" i="91"/>
  <c r="G134" i="91"/>
  <c r="A134" i="91"/>
  <c r="G133" i="91"/>
  <c r="A133" i="91"/>
  <c r="G132" i="91"/>
  <c r="A132" i="91"/>
  <c r="G131" i="91"/>
  <c r="A131" i="91"/>
  <c r="G130" i="91"/>
  <c r="A130" i="91"/>
  <c r="G129" i="91"/>
  <c r="A129" i="91"/>
  <c r="G128" i="91"/>
  <c r="A128" i="91"/>
  <c r="G127" i="91"/>
  <c r="A127" i="91"/>
  <c r="G126" i="91"/>
  <c r="A126" i="91"/>
  <c r="G125" i="91"/>
  <c r="A125" i="91"/>
  <c r="G124" i="91"/>
  <c r="A124" i="91"/>
  <c r="G123" i="91"/>
  <c r="A123" i="91"/>
  <c r="G122" i="91"/>
  <c r="A122" i="91"/>
  <c r="G121" i="91"/>
  <c r="A121" i="91"/>
  <c r="G120" i="91"/>
  <c r="A120" i="91"/>
  <c r="G119" i="91"/>
  <c r="A119" i="91"/>
  <c r="G118" i="91"/>
  <c r="A118" i="91"/>
  <c r="G117" i="91"/>
  <c r="A117" i="91"/>
  <c r="G116" i="91"/>
  <c r="A116" i="91"/>
  <c r="G115" i="91"/>
  <c r="A115" i="91"/>
  <c r="G114" i="91"/>
  <c r="A114" i="91"/>
  <c r="G113" i="91"/>
  <c r="A113" i="91"/>
  <c r="G112" i="91"/>
  <c r="A112" i="91"/>
  <c r="G111" i="91"/>
  <c r="A111" i="91"/>
  <c r="G110" i="91"/>
  <c r="A110" i="91"/>
  <c r="G109" i="91"/>
  <c r="A109" i="91"/>
  <c r="G108" i="91"/>
  <c r="A108" i="91"/>
  <c r="G107" i="91"/>
  <c r="A107" i="91"/>
  <c r="G106" i="91"/>
  <c r="A106" i="91"/>
  <c r="G105" i="91"/>
  <c r="A105" i="91"/>
  <c r="G104" i="91"/>
  <c r="A104" i="91"/>
  <c r="G103" i="91"/>
  <c r="A103" i="91"/>
  <c r="G102" i="91"/>
  <c r="A102" i="91"/>
  <c r="G101" i="91"/>
  <c r="A101" i="91"/>
  <c r="G100" i="91"/>
  <c r="A100" i="91"/>
  <c r="G99" i="91"/>
  <c r="A99" i="91"/>
  <c r="G98" i="91"/>
  <c r="A98" i="91"/>
  <c r="G97" i="91"/>
  <c r="A97" i="91"/>
  <c r="G96" i="91"/>
  <c r="A96" i="91"/>
  <c r="G95" i="91"/>
  <c r="A95" i="91"/>
  <c r="G94" i="91"/>
  <c r="A94" i="91"/>
  <c r="G93" i="91"/>
  <c r="A93" i="91"/>
  <c r="G92" i="91"/>
  <c r="A92" i="91"/>
  <c r="G91" i="91"/>
  <c r="A91" i="91"/>
  <c r="G90" i="91"/>
  <c r="A90" i="91"/>
  <c r="G89" i="91"/>
  <c r="A89" i="91"/>
  <c r="G88" i="91"/>
  <c r="A88" i="91"/>
  <c r="G87" i="91"/>
  <c r="A87" i="91"/>
  <c r="G86" i="91"/>
  <c r="A86" i="91"/>
  <c r="G85" i="91"/>
  <c r="A85" i="91"/>
  <c r="G84" i="91"/>
  <c r="A84" i="91"/>
  <c r="G83" i="91"/>
  <c r="A83" i="91"/>
  <c r="G82" i="91"/>
  <c r="A82" i="91"/>
  <c r="G81" i="91"/>
  <c r="A81" i="91"/>
  <c r="G80" i="91"/>
  <c r="A80" i="91"/>
  <c r="G79" i="91"/>
  <c r="A79" i="91"/>
  <c r="G78" i="91"/>
  <c r="A78" i="91"/>
  <c r="G77" i="91"/>
  <c r="A77" i="91"/>
  <c r="G76" i="91"/>
  <c r="A76" i="91"/>
  <c r="G75" i="91"/>
  <c r="A75" i="91"/>
  <c r="G74" i="91"/>
  <c r="A74" i="91"/>
  <c r="G73" i="91"/>
  <c r="A73" i="91"/>
  <c r="G72" i="91"/>
  <c r="A72" i="91"/>
  <c r="G71" i="91"/>
  <c r="A71" i="91"/>
  <c r="G70" i="91"/>
  <c r="A70" i="91"/>
  <c r="G69" i="91"/>
  <c r="A69" i="91"/>
  <c r="G68" i="91"/>
  <c r="A68" i="91"/>
  <c r="G67" i="91"/>
  <c r="A67" i="91"/>
  <c r="G66" i="91"/>
  <c r="A66" i="91"/>
  <c r="G65" i="91"/>
  <c r="A65" i="91"/>
  <c r="G64" i="91"/>
  <c r="A64" i="91"/>
  <c r="G63" i="91"/>
  <c r="A63" i="91"/>
  <c r="G62" i="91"/>
  <c r="A62" i="91"/>
  <c r="G61" i="91"/>
  <c r="A61" i="91"/>
  <c r="G60" i="91"/>
  <c r="A60" i="91"/>
  <c r="G59" i="91"/>
  <c r="A59" i="91"/>
  <c r="G58" i="91"/>
  <c r="A58" i="91"/>
  <c r="G57" i="91"/>
  <c r="A57" i="91"/>
  <c r="G56" i="91"/>
  <c r="A56" i="91"/>
  <c r="G55" i="91"/>
  <c r="A55" i="91"/>
  <c r="G54" i="91"/>
  <c r="A54" i="91"/>
  <c r="G53" i="91"/>
  <c r="A53" i="91"/>
  <c r="G52" i="91"/>
  <c r="A52" i="91"/>
  <c r="G51" i="91"/>
  <c r="A51" i="91"/>
  <c r="G50" i="91"/>
  <c r="A50" i="91"/>
  <c r="G49" i="91"/>
  <c r="A49" i="91"/>
  <c r="G48" i="91"/>
  <c r="A48" i="91"/>
  <c r="G47" i="91"/>
  <c r="A47" i="91"/>
  <c r="G46" i="91"/>
  <c r="A46" i="91"/>
  <c r="G45" i="91"/>
  <c r="A45" i="91"/>
  <c r="G44" i="91"/>
  <c r="A44" i="91"/>
  <c r="G43" i="91"/>
  <c r="A43" i="91"/>
  <c r="G42" i="91"/>
  <c r="A42" i="91"/>
  <c r="G41" i="91"/>
  <c r="A41" i="91"/>
  <c r="G40" i="91"/>
  <c r="A40" i="91"/>
  <c r="G39" i="91"/>
  <c r="A39" i="91"/>
  <c r="G38" i="91"/>
  <c r="A38" i="91"/>
  <c r="G37" i="91"/>
  <c r="A37" i="91"/>
  <c r="G36" i="91"/>
  <c r="A36" i="91"/>
  <c r="G35" i="91"/>
  <c r="A35" i="91"/>
  <c r="G34" i="91"/>
  <c r="A34" i="91"/>
  <c r="G33" i="91"/>
  <c r="A33" i="91"/>
  <c r="G32" i="91"/>
  <c r="A32" i="91"/>
  <c r="G31" i="91"/>
  <c r="A31" i="91"/>
  <c r="G30" i="91"/>
  <c r="A30" i="91"/>
  <c r="G29" i="91"/>
  <c r="A29" i="91"/>
  <c r="G28" i="91"/>
  <c r="A28" i="91"/>
  <c r="G27" i="91"/>
  <c r="A27" i="91"/>
  <c r="G26" i="91"/>
  <c r="A26" i="91"/>
  <c r="G25" i="91"/>
  <c r="A25" i="91"/>
  <c r="G24" i="91"/>
  <c r="A24" i="91"/>
  <c r="G23" i="91"/>
  <c r="A23" i="91"/>
  <c r="G22" i="91"/>
  <c r="A22" i="91"/>
  <c r="G21" i="91"/>
  <c r="A21" i="91"/>
  <c r="G20" i="91"/>
  <c r="A20" i="91"/>
  <c r="G19" i="91"/>
  <c r="A19" i="91"/>
  <c r="G18" i="91"/>
  <c r="A18" i="91"/>
  <c r="G17" i="91"/>
  <c r="A17" i="91"/>
  <c r="G16" i="91"/>
  <c r="A16" i="91"/>
  <c r="G15" i="91"/>
  <c r="A15" i="91"/>
  <c r="G14" i="91"/>
  <c r="A14" i="91"/>
  <c r="G13" i="91"/>
  <c r="A13" i="91"/>
  <c r="G12" i="91"/>
  <c r="A12" i="91"/>
  <c r="G11" i="91"/>
  <c r="A11" i="91"/>
  <c r="G10" i="91"/>
  <c r="A10" i="91"/>
  <c r="G9" i="91"/>
  <c r="A9" i="91"/>
  <c r="G8" i="91"/>
  <c r="A8" i="91"/>
  <c r="G7" i="91"/>
  <c r="A7" i="91"/>
  <c r="G6" i="91"/>
  <c r="A6" i="91"/>
  <c r="G5" i="91"/>
  <c r="A5" i="91"/>
  <c r="G4" i="91"/>
  <c r="A4" i="91"/>
  <c r="G3" i="91"/>
  <c r="A3" i="91"/>
  <c r="G2" i="91"/>
  <c r="A2" i="91"/>
  <c r="G700" i="90"/>
  <c r="A700" i="90"/>
  <c r="G699" i="90"/>
  <c r="A699" i="90"/>
  <c r="G698" i="90"/>
  <c r="A698" i="90"/>
  <c r="G697" i="90"/>
  <c r="A697" i="90"/>
  <c r="G696" i="90"/>
  <c r="A696" i="90"/>
  <c r="G695" i="90"/>
  <c r="A695" i="90"/>
  <c r="G694" i="90"/>
  <c r="A694" i="90"/>
  <c r="G693" i="90"/>
  <c r="A693" i="90"/>
  <c r="G692" i="90"/>
  <c r="A692" i="90"/>
  <c r="G691" i="90"/>
  <c r="A691" i="90"/>
  <c r="G690" i="90"/>
  <c r="A690" i="90"/>
  <c r="G689" i="90"/>
  <c r="A689" i="90"/>
  <c r="G688" i="90"/>
  <c r="A688" i="90"/>
  <c r="G687" i="90"/>
  <c r="A687" i="90"/>
  <c r="G686" i="90"/>
  <c r="A686" i="90"/>
  <c r="G685" i="90"/>
  <c r="A685" i="90"/>
  <c r="G684" i="90"/>
  <c r="A684" i="90"/>
  <c r="G683" i="90"/>
  <c r="A683" i="90"/>
  <c r="G682" i="90"/>
  <c r="A682" i="90"/>
  <c r="G681" i="90"/>
  <c r="A681" i="90"/>
  <c r="G680" i="90"/>
  <c r="A680" i="90"/>
  <c r="G679" i="90"/>
  <c r="A679" i="90"/>
  <c r="G678" i="90"/>
  <c r="A678" i="90"/>
  <c r="G677" i="90"/>
  <c r="A677" i="90"/>
  <c r="G676" i="90"/>
  <c r="A676" i="90"/>
  <c r="G675" i="90"/>
  <c r="A675" i="90"/>
  <c r="G674" i="90"/>
  <c r="A674" i="90"/>
  <c r="G673" i="90"/>
  <c r="A673" i="90"/>
  <c r="G672" i="90"/>
  <c r="A672" i="90"/>
  <c r="G671" i="90"/>
  <c r="A671" i="90"/>
  <c r="G670" i="90"/>
  <c r="A670" i="90"/>
  <c r="G669" i="90"/>
  <c r="A669" i="90"/>
  <c r="G668" i="90"/>
  <c r="A668" i="90"/>
  <c r="G667" i="90"/>
  <c r="A667" i="90"/>
  <c r="G666" i="90"/>
  <c r="A666" i="90"/>
  <c r="G665" i="90"/>
  <c r="A665" i="90"/>
  <c r="G664" i="90"/>
  <c r="A664" i="90"/>
  <c r="G663" i="90"/>
  <c r="A663" i="90"/>
  <c r="G662" i="90"/>
  <c r="A662" i="90"/>
  <c r="G661" i="90"/>
  <c r="A661" i="90"/>
  <c r="G660" i="90"/>
  <c r="A660" i="90"/>
  <c r="G659" i="90"/>
  <c r="A659" i="90"/>
  <c r="G658" i="90"/>
  <c r="A658" i="90"/>
  <c r="G657" i="90"/>
  <c r="A657" i="90"/>
  <c r="G656" i="90"/>
  <c r="A656" i="90"/>
  <c r="G655" i="90"/>
  <c r="A655" i="90"/>
  <c r="G654" i="90"/>
  <c r="A654" i="90"/>
  <c r="G653" i="90"/>
  <c r="A653" i="90"/>
  <c r="G652" i="90"/>
  <c r="A652" i="90"/>
  <c r="G651" i="90"/>
  <c r="A651" i="90"/>
  <c r="G650" i="90"/>
  <c r="A650" i="90"/>
  <c r="G649" i="90"/>
  <c r="A649" i="90"/>
  <c r="G648" i="90"/>
  <c r="A648" i="90"/>
  <c r="G647" i="90"/>
  <c r="A647" i="90"/>
  <c r="G646" i="90"/>
  <c r="A646" i="90"/>
  <c r="G645" i="90"/>
  <c r="A645" i="90"/>
  <c r="G644" i="90"/>
  <c r="A644" i="90"/>
  <c r="G643" i="90"/>
  <c r="A643" i="90"/>
  <c r="G642" i="90"/>
  <c r="A642" i="90"/>
  <c r="G641" i="90"/>
  <c r="A641" i="90"/>
  <c r="G640" i="90"/>
  <c r="A640" i="90"/>
  <c r="G639" i="90"/>
  <c r="A639" i="90"/>
  <c r="G638" i="90"/>
  <c r="A638" i="90"/>
  <c r="G637" i="90"/>
  <c r="A637" i="90"/>
  <c r="G636" i="90"/>
  <c r="A636" i="90"/>
  <c r="G635" i="90"/>
  <c r="A635" i="90"/>
  <c r="G634" i="90"/>
  <c r="A634" i="90"/>
  <c r="G633" i="90"/>
  <c r="A633" i="90"/>
  <c r="G632" i="90"/>
  <c r="A632" i="90"/>
  <c r="G631" i="90"/>
  <c r="A631" i="90"/>
  <c r="G630" i="90"/>
  <c r="A630" i="90"/>
  <c r="G629" i="90"/>
  <c r="A629" i="90"/>
  <c r="G628" i="90"/>
  <c r="A628" i="90"/>
  <c r="G627" i="90"/>
  <c r="A627" i="90"/>
  <c r="G626" i="90"/>
  <c r="A626" i="90"/>
  <c r="G625" i="90"/>
  <c r="A625" i="90"/>
  <c r="G624" i="90"/>
  <c r="A624" i="90"/>
  <c r="G623" i="90"/>
  <c r="A623" i="90"/>
  <c r="G622" i="90"/>
  <c r="A622" i="90"/>
  <c r="G621" i="90"/>
  <c r="A621" i="90"/>
  <c r="G620" i="90"/>
  <c r="A620" i="90"/>
  <c r="G619" i="90"/>
  <c r="A619" i="90"/>
  <c r="G618" i="90"/>
  <c r="A618" i="90"/>
  <c r="G617" i="90"/>
  <c r="A617" i="90"/>
  <c r="G616" i="90"/>
  <c r="A616" i="90"/>
  <c r="G615" i="90"/>
  <c r="A615" i="90"/>
  <c r="G614" i="90"/>
  <c r="A614" i="90"/>
  <c r="G613" i="90"/>
  <c r="A613" i="90"/>
  <c r="G612" i="90"/>
  <c r="A612" i="90"/>
  <c r="G611" i="90"/>
  <c r="A611" i="90"/>
  <c r="G610" i="90"/>
  <c r="A610" i="90"/>
  <c r="G609" i="90"/>
  <c r="A609" i="90"/>
  <c r="G608" i="90"/>
  <c r="A608" i="90"/>
  <c r="G607" i="90"/>
  <c r="A607" i="90"/>
  <c r="G606" i="90"/>
  <c r="A606" i="90"/>
  <c r="G605" i="90"/>
  <c r="A605" i="90"/>
  <c r="G604" i="90"/>
  <c r="A604" i="90"/>
  <c r="G603" i="90"/>
  <c r="A603" i="90"/>
  <c r="G602" i="90"/>
  <c r="A602" i="90"/>
  <c r="G601" i="90"/>
  <c r="A601" i="90"/>
  <c r="G600" i="90"/>
  <c r="A600" i="90"/>
  <c r="G599" i="90"/>
  <c r="A599" i="90"/>
  <c r="G598" i="90"/>
  <c r="A598" i="90"/>
  <c r="G597" i="90"/>
  <c r="A597" i="90"/>
  <c r="G596" i="90"/>
  <c r="A596" i="90"/>
  <c r="G595" i="90"/>
  <c r="A595" i="90"/>
  <c r="G594" i="90"/>
  <c r="A594" i="90"/>
  <c r="G593" i="90"/>
  <c r="A593" i="90"/>
  <c r="G592" i="90"/>
  <c r="A592" i="90"/>
  <c r="G591" i="90"/>
  <c r="A591" i="90"/>
  <c r="G590" i="90"/>
  <c r="A590" i="90"/>
  <c r="G589" i="90"/>
  <c r="A589" i="90"/>
  <c r="G588" i="90"/>
  <c r="A588" i="90"/>
  <c r="G587" i="90"/>
  <c r="A587" i="90"/>
  <c r="G586" i="90"/>
  <c r="A586" i="90"/>
  <c r="G585" i="90"/>
  <c r="A585" i="90"/>
  <c r="G584" i="90"/>
  <c r="A584" i="90"/>
  <c r="G583" i="90"/>
  <c r="A583" i="90"/>
  <c r="G582" i="90"/>
  <c r="A582" i="90"/>
  <c r="G581" i="90"/>
  <c r="A581" i="90"/>
  <c r="G580" i="90"/>
  <c r="A580" i="90"/>
  <c r="G579" i="90"/>
  <c r="A579" i="90"/>
  <c r="G578" i="90"/>
  <c r="A578" i="90"/>
  <c r="G577" i="90"/>
  <c r="A577" i="90"/>
  <c r="G576" i="90"/>
  <c r="A576" i="90"/>
  <c r="G575" i="90"/>
  <c r="A575" i="90"/>
  <c r="G574" i="90"/>
  <c r="A574" i="90"/>
  <c r="G573" i="90"/>
  <c r="A573" i="90"/>
  <c r="G572" i="90"/>
  <c r="A572" i="90"/>
  <c r="G571" i="90"/>
  <c r="A571" i="90"/>
  <c r="G570" i="90"/>
  <c r="A570" i="90"/>
  <c r="G569" i="90"/>
  <c r="A569" i="90"/>
  <c r="G568" i="90"/>
  <c r="A568" i="90"/>
  <c r="G567" i="90"/>
  <c r="A567" i="90"/>
  <c r="G566" i="90"/>
  <c r="A566" i="90"/>
  <c r="G565" i="90"/>
  <c r="A565" i="90"/>
  <c r="G564" i="90"/>
  <c r="A564" i="90"/>
  <c r="G563" i="90"/>
  <c r="A563" i="90"/>
  <c r="G562" i="90"/>
  <c r="A562" i="90"/>
  <c r="G561" i="90"/>
  <c r="A561" i="90"/>
  <c r="G560" i="90"/>
  <c r="A560" i="90"/>
  <c r="G559" i="90"/>
  <c r="A559" i="90"/>
  <c r="G558" i="90"/>
  <c r="A558" i="90"/>
  <c r="G557" i="90"/>
  <c r="A557" i="90"/>
  <c r="G556" i="90"/>
  <c r="A556" i="90"/>
  <c r="G555" i="90"/>
  <c r="A555" i="90"/>
  <c r="G554" i="90"/>
  <c r="A554" i="90"/>
  <c r="G553" i="90"/>
  <c r="A553" i="90"/>
  <c r="G552" i="90"/>
  <c r="A552" i="90"/>
  <c r="G551" i="90"/>
  <c r="A551" i="90"/>
  <c r="G550" i="90"/>
  <c r="A550" i="90"/>
  <c r="G549" i="90"/>
  <c r="A549" i="90"/>
  <c r="G548" i="90"/>
  <c r="A548" i="90"/>
  <c r="G547" i="90"/>
  <c r="A547" i="90"/>
  <c r="G546" i="90"/>
  <c r="A546" i="90"/>
  <c r="G545" i="90"/>
  <c r="A545" i="90"/>
  <c r="G544" i="90"/>
  <c r="A544" i="90"/>
  <c r="G543" i="90"/>
  <c r="A543" i="90"/>
  <c r="G542" i="90"/>
  <c r="A542" i="90"/>
  <c r="G541" i="90"/>
  <c r="A541" i="90"/>
  <c r="G540" i="90"/>
  <c r="A540" i="90"/>
  <c r="G539" i="90"/>
  <c r="A539" i="90"/>
  <c r="G538" i="90"/>
  <c r="A538" i="90"/>
  <c r="G537" i="90"/>
  <c r="A537" i="90"/>
  <c r="G536" i="90"/>
  <c r="A536" i="90"/>
  <c r="G535" i="90"/>
  <c r="A535" i="90"/>
  <c r="G534" i="90"/>
  <c r="A534" i="90"/>
  <c r="G533" i="90"/>
  <c r="A533" i="90"/>
  <c r="G532" i="90"/>
  <c r="A532" i="90"/>
  <c r="G531" i="90"/>
  <c r="A531" i="90"/>
  <c r="G530" i="90"/>
  <c r="A530" i="90"/>
  <c r="G529" i="90"/>
  <c r="A529" i="90"/>
  <c r="G528" i="90"/>
  <c r="A528" i="90"/>
  <c r="G527" i="90"/>
  <c r="A527" i="90"/>
  <c r="G526" i="90"/>
  <c r="A526" i="90"/>
  <c r="G525" i="90"/>
  <c r="A525" i="90"/>
  <c r="G524" i="90"/>
  <c r="A524" i="90"/>
  <c r="G523" i="90"/>
  <c r="A523" i="90"/>
  <c r="G522" i="90"/>
  <c r="A522" i="90"/>
  <c r="G521" i="90"/>
  <c r="A521" i="90"/>
  <c r="G520" i="90"/>
  <c r="A520" i="90"/>
  <c r="G519" i="90"/>
  <c r="A519" i="90"/>
  <c r="G518" i="90"/>
  <c r="A518" i="90"/>
  <c r="G517" i="90"/>
  <c r="A517" i="90"/>
  <c r="G516" i="90"/>
  <c r="A516" i="90"/>
  <c r="G515" i="90"/>
  <c r="A515" i="90"/>
  <c r="G514" i="90"/>
  <c r="A514" i="90"/>
  <c r="G513" i="90"/>
  <c r="A513" i="90"/>
  <c r="G512" i="90"/>
  <c r="A512" i="90"/>
  <c r="G511" i="90"/>
  <c r="A511" i="90"/>
  <c r="G510" i="90"/>
  <c r="A510" i="90"/>
  <c r="G509" i="90"/>
  <c r="A509" i="90"/>
  <c r="G508" i="90"/>
  <c r="A508" i="90"/>
  <c r="G507" i="90"/>
  <c r="A507" i="90"/>
  <c r="G506" i="90"/>
  <c r="A506" i="90"/>
  <c r="G505" i="90"/>
  <c r="A505" i="90"/>
  <c r="G504" i="90"/>
  <c r="A504" i="90"/>
  <c r="G503" i="90"/>
  <c r="A503" i="90"/>
  <c r="G502" i="90"/>
  <c r="A502" i="90"/>
  <c r="G501" i="90"/>
  <c r="A501" i="90"/>
  <c r="G500" i="90"/>
  <c r="A500" i="90"/>
  <c r="G499" i="90"/>
  <c r="A499" i="90"/>
  <c r="G498" i="90"/>
  <c r="A498" i="90"/>
  <c r="G497" i="90"/>
  <c r="A497" i="90"/>
  <c r="G496" i="90"/>
  <c r="A496" i="90"/>
  <c r="G495" i="90"/>
  <c r="A495" i="90"/>
  <c r="G494" i="90"/>
  <c r="A494" i="90"/>
  <c r="G493" i="90"/>
  <c r="A493" i="90"/>
  <c r="G492" i="90"/>
  <c r="A492" i="90"/>
  <c r="G491" i="90"/>
  <c r="A491" i="90"/>
  <c r="G490" i="90"/>
  <c r="A490" i="90"/>
  <c r="G489" i="90"/>
  <c r="A489" i="90"/>
  <c r="G488" i="90"/>
  <c r="A488" i="90"/>
  <c r="G487" i="90"/>
  <c r="A487" i="90"/>
  <c r="G486" i="90"/>
  <c r="A486" i="90"/>
  <c r="G485" i="90"/>
  <c r="A485" i="90"/>
  <c r="G484" i="90"/>
  <c r="A484" i="90"/>
  <c r="G483" i="90"/>
  <c r="A483" i="90"/>
  <c r="G482" i="90"/>
  <c r="A482" i="90"/>
  <c r="G481" i="90"/>
  <c r="A481" i="90"/>
  <c r="G480" i="90"/>
  <c r="A480" i="90"/>
  <c r="G479" i="90"/>
  <c r="A479" i="90"/>
  <c r="G478" i="90"/>
  <c r="A478" i="90"/>
  <c r="G477" i="90"/>
  <c r="A477" i="90"/>
  <c r="G476" i="90"/>
  <c r="A476" i="90"/>
  <c r="G475" i="90"/>
  <c r="A475" i="90"/>
  <c r="G474" i="90"/>
  <c r="A474" i="90"/>
  <c r="G473" i="90"/>
  <c r="A473" i="90"/>
  <c r="G472" i="90"/>
  <c r="A472" i="90"/>
  <c r="G471" i="90"/>
  <c r="A471" i="90"/>
  <c r="G470" i="90"/>
  <c r="A470" i="90"/>
  <c r="G469" i="90"/>
  <c r="A469" i="90"/>
  <c r="G468" i="90"/>
  <c r="A468" i="90"/>
  <c r="G467" i="90"/>
  <c r="A467" i="90"/>
  <c r="G466" i="90"/>
  <c r="A466" i="90"/>
  <c r="G465" i="90"/>
  <c r="A465" i="90"/>
  <c r="G464" i="90"/>
  <c r="A464" i="90"/>
  <c r="G463" i="90"/>
  <c r="A463" i="90"/>
  <c r="G462" i="90"/>
  <c r="A462" i="90"/>
  <c r="G461" i="90"/>
  <c r="A461" i="90"/>
  <c r="G460" i="90"/>
  <c r="A460" i="90"/>
  <c r="G459" i="90"/>
  <c r="A459" i="90"/>
  <c r="G458" i="90"/>
  <c r="A458" i="90"/>
  <c r="G457" i="90"/>
  <c r="A457" i="90"/>
  <c r="G456" i="90"/>
  <c r="A456" i="90"/>
  <c r="G455" i="90"/>
  <c r="A455" i="90"/>
  <c r="G454" i="90"/>
  <c r="A454" i="90"/>
  <c r="G453" i="90"/>
  <c r="A453" i="90"/>
  <c r="G452" i="90"/>
  <c r="A452" i="90"/>
  <c r="G451" i="90"/>
  <c r="A451" i="90"/>
  <c r="G450" i="90"/>
  <c r="A450" i="90"/>
  <c r="G449" i="90"/>
  <c r="A449" i="90"/>
  <c r="G448" i="90"/>
  <c r="A448" i="90"/>
  <c r="G447" i="90"/>
  <c r="A447" i="90"/>
  <c r="G446" i="90"/>
  <c r="A446" i="90"/>
  <c r="G445" i="90"/>
  <c r="A445" i="90"/>
  <c r="G444" i="90"/>
  <c r="A444" i="90"/>
  <c r="G443" i="90"/>
  <c r="A443" i="90"/>
  <c r="G442" i="90"/>
  <c r="A442" i="90"/>
  <c r="G441" i="90"/>
  <c r="A441" i="90"/>
  <c r="G440" i="90"/>
  <c r="A440" i="90"/>
  <c r="G439" i="90"/>
  <c r="A439" i="90"/>
  <c r="G438" i="90"/>
  <c r="A438" i="90"/>
  <c r="G437" i="90"/>
  <c r="A437" i="90"/>
  <c r="G436" i="90"/>
  <c r="A436" i="90"/>
  <c r="G435" i="90"/>
  <c r="A435" i="90"/>
  <c r="G434" i="90"/>
  <c r="A434" i="90"/>
  <c r="G433" i="90"/>
  <c r="A433" i="90"/>
  <c r="G432" i="90"/>
  <c r="A432" i="90"/>
  <c r="G431" i="90"/>
  <c r="A431" i="90"/>
  <c r="G430" i="90"/>
  <c r="A430" i="90"/>
  <c r="G429" i="90"/>
  <c r="A429" i="90"/>
  <c r="G428" i="90"/>
  <c r="A428" i="90"/>
  <c r="G427" i="90"/>
  <c r="A427" i="90"/>
  <c r="G426" i="90"/>
  <c r="A426" i="90"/>
  <c r="G425" i="90"/>
  <c r="A425" i="90"/>
  <c r="G424" i="90"/>
  <c r="A424" i="90"/>
  <c r="G423" i="90"/>
  <c r="A423" i="90"/>
  <c r="G422" i="90"/>
  <c r="A422" i="90"/>
  <c r="G421" i="90"/>
  <c r="A421" i="90"/>
  <c r="G420" i="90"/>
  <c r="A420" i="90"/>
  <c r="G419" i="90"/>
  <c r="A419" i="90"/>
  <c r="G418" i="90"/>
  <c r="A418" i="90"/>
  <c r="G417" i="90"/>
  <c r="A417" i="90"/>
  <c r="G416" i="90"/>
  <c r="A416" i="90"/>
  <c r="G415" i="90"/>
  <c r="A415" i="90"/>
  <c r="G414" i="90"/>
  <c r="A414" i="90"/>
  <c r="G413" i="90"/>
  <c r="A413" i="90"/>
  <c r="G412" i="90"/>
  <c r="A412" i="90"/>
  <c r="G411" i="90"/>
  <c r="A411" i="90"/>
  <c r="G410" i="90"/>
  <c r="A410" i="90"/>
  <c r="G409" i="90"/>
  <c r="A409" i="90"/>
  <c r="G408" i="90"/>
  <c r="A408" i="90"/>
  <c r="G407" i="90"/>
  <c r="A407" i="90"/>
  <c r="G406" i="90"/>
  <c r="A406" i="90"/>
  <c r="G405" i="90"/>
  <c r="A405" i="90"/>
  <c r="G404" i="90"/>
  <c r="A404" i="90"/>
  <c r="G403" i="90"/>
  <c r="A403" i="90"/>
  <c r="G402" i="90"/>
  <c r="A402" i="90"/>
  <c r="G401" i="90"/>
  <c r="A401" i="90"/>
  <c r="G400" i="90"/>
  <c r="A400" i="90"/>
  <c r="G399" i="90"/>
  <c r="A399" i="90"/>
  <c r="G398" i="90"/>
  <c r="A398" i="90"/>
  <c r="G397" i="90"/>
  <c r="A397" i="90"/>
  <c r="G396" i="90"/>
  <c r="A396" i="90"/>
  <c r="G395" i="90"/>
  <c r="A395" i="90"/>
  <c r="G394" i="90"/>
  <c r="A394" i="90"/>
  <c r="G393" i="90"/>
  <c r="A393" i="90"/>
  <c r="G392" i="90"/>
  <c r="A392" i="90"/>
  <c r="G391" i="90"/>
  <c r="A391" i="90"/>
  <c r="G390" i="90"/>
  <c r="A390" i="90"/>
  <c r="G389" i="90"/>
  <c r="A389" i="90"/>
  <c r="G388" i="90"/>
  <c r="A388" i="90"/>
  <c r="G387" i="90"/>
  <c r="A387" i="90"/>
  <c r="G386" i="90"/>
  <c r="A386" i="90"/>
  <c r="G385" i="90"/>
  <c r="A385" i="90"/>
  <c r="G384" i="90"/>
  <c r="A384" i="90"/>
  <c r="G383" i="90"/>
  <c r="A383" i="90"/>
  <c r="G382" i="90"/>
  <c r="A382" i="90"/>
  <c r="G381" i="90"/>
  <c r="A381" i="90"/>
  <c r="G380" i="90"/>
  <c r="A380" i="90"/>
  <c r="G379" i="90"/>
  <c r="A379" i="90"/>
  <c r="G378" i="90"/>
  <c r="A378" i="90"/>
  <c r="G377" i="90"/>
  <c r="A377" i="90"/>
  <c r="G376" i="90"/>
  <c r="A376" i="90"/>
  <c r="G375" i="90"/>
  <c r="A375" i="90"/>
  <c r="G374" i="90"/>
  <c r="A374" i="90"/>
  <c r="G373" i="90"/>
  <c r="A373" i="90"/>
  <c r="G372" i="90"/>
  <c r="A372" i="90"/>
  <c r="G371" i="90"/>
  <c r="A371" i="90"/>
  <c r="G370" i="90"/>
  <c r="A370" i="90"/>
  <c r="G369" i="90"/>
  <c r="A369" i="90"/>
  <c r="G368" i="90"/>
  <c r="A368" i="90"/>
  <c r="G367" i="90"/>
  <c r="A367" i="90"/>
  <c r="G366" i="90"/>
  <c r="A366" i="90"/>
  <c r="G365" i="90"/>
  <c r="A365" i="90"/>
  <c r="G364" i="90"/>
  <c r="A364" i="90"/>
  <c r="G363" i="90"/>
  <c r="A363" i="90"/>
  <c r="G362" i="90"/>
  <c r="A362" i="90"/>
  <c r="G361" i="90"/>
  <c r="A361" i="90"/>
  <c r="G360" i="90"/>
  <c r="A360" i="90"/>
  <c r="G359" i="90"/>
  <c r="A359" i="90"/>
  <c r="G358" i="90"/>
  <c r="A358" i="90"/>
  <c r="G357" i="90"/>
  <c r="A357" i="90"/>
  <c r="G356" i="90"/>
  <c r="A356" i="90"/>
  <c r="G355" i="90"/>
  <c r="A355" i="90"/>
  <c r="G354" i="90"/>
  <c r="A354" i="90"/>
  <c r="G353" i="90"/>
  <c r="A353" i="90"/>
  <c r="G352" i="90"/>
  <c r="A352" i="90"/>
  <c r="G351" i="90"/>
  <c r="A351" i="90"/>
  <c r="G350" i="90"/>
  <c r="A350" i="90"/>
  <c r="G349" i="90"/>
  <c r="A349" i="90"/>
  <c r="G348" i="90"/>
  <c r="A348" i="90"/>
  <c r="G347" i="90"/>
  <c r="A347" i="90"/>
  <c r="G346" i="90"/>
  <c r="A346" i="90"/>
  <c r="G345" i="90"/>
  <c r="A345" i="90"/>
  <c r="G344" i="90"/>
  <c r="A344" i="90"/>
  <c r="G343" i="90"/>
  <c r="A343" i="90"/>
  <c r="G342" i="90"/>
  <c r="A342" i="90"/>
  <c r="G341" i="90"/>
  <c r="A341" i="90"/>
  <c r="G340" i="90"/>
  <c r="A340" i="90"/>
  <c r="G339" i="90"/>
  <c r="A339" i="90"/>
  <c r="G338" i="90"/>
  <c r="A338" i="90"/>
  <c r="G337" i="90"/>
  <c r="A337" i="90"/>
  <c r="G336" i="90"/>
  <c r="A336" i="90"/>
  <c r="G335" i="90"/>
  <c r="A335" i="90"/>
  <c r="G334" i="90"/>
  <c r="A334" i="90"/>
  <c r="G333" i="90"/>
  <c r="A333" i="90"/>
  <c r="G332" i="90"/>
  <c r="A332" i="90"/>
  <c r="G331" i="90"/>
  <c r="A331" i="90"/>
  <c r="G330" i="90"/>
  <c r="A330" i="90"/>
  <c r="G329" i="90"/>
  <c r="A329" i="90"/>
  <c r="G328" i="90"/>
  <c r="A328" i="90"/>
  <c r="G327" i="90"/>
  <c r="A327" i="90"/>
  <c r="G326" i="90"/>
  <c r="A326" i="90"/>
  <c r="G325" i="90"/>
  <c r="A325" i="90"/>
  <c r="G324" i="90"/>
  <c r="A324" i="90"/>
  <c r="G323" i="90"/>
  <c r="A323" i="90"/>
  <c r="G322" i="90"/>
  <c r="A322" i="90"/>
  <c r="G321" i="90"/>
  <c r="A321" i="90"/>
  <c r="G320" i="90"/>
  <c r="A320" i="90"/>
  <c r="G319" i="90"/>
  <c r="A319" i="90"/>
  <c r="G318" i="90"/>
  <c r="A318" i="90"/>
  <c r="G317" i="90"/>
  <c r="A317" i="90"/>
  <c r="G316" i="90"/>
  <c r="A316" i="90"/>
  <c r="G315" i="90"/>
  <c r="A315" i="90"/>
  <c r="G314" i="90"/>
  <c r="A314" i="90"/>
  <c r="G313" i="90"/>
  <c r="A313" i="90"/>
  <c r="G312" i="90"/>
  <c r="A312" i="90"/>
  <c r="G311" i="90"/>
  <c r="A311" i="90"/>
  <c r="G310" i="90"/>
  <c r="A310" i="90"/>
  <c r="G309" i="90"/>
  <c r="A309" i="90"/>
  <c r="G308" i="90"/>
  <c r="A308" i="90"/>
  <c r="G307" i="90"/>
  <c r="A307" i="90"/>
  <c r="G306" i="90"/>
  <c r="A306" i="90"/>
  <c r="G305" i="90"/>
  <c r="A305" i="90"/>
  <c r="G304" i="90"/>
  <c r="A304" i="90"/>
  <c r="G303" i="90"/>
  <c r="A303" i="90"/>
  <c r="G302" i="90"/>
  <c r="A302" i="90"/>
  <c r="G301" i="90"/>
  <c r="A301" i="90"/>
  <c r="G300" i="90"/>
  <c r="A300" i="90"/>
  <c r="G299" i="90"/>
  <c r="A299" i="90"/>
  <c r="G298" i="90"/>
  <c r="A298" i="90"/>
  <c r="G297" i="90"/>
  <c r="A297" i="90"/>
  <c r="G296" i="90"/>
  <c r="A296" i="90"/>
  <c r="G295" i="90"/>
  <c r="A295" i="90"/>
  <c r="G294" i="90"/>
  <c r="A294" i="90"/>
  <c r="G293" i="90"/>
  <c r="A293" i="90"/>
  <c r="G292" i="90"/>
  <c r="A292" i="90"/>
  <c r="G291" i="90"/>
  <c r="A291" i="90"/>
  <c r="G290" i="90"/>
  <c r="A290" i="90"/>
  <c r="G289" i="90"/>
  <c r="A289" i="90"/>
  <c r="G288" i="90"/>
  <c r="A288" i="90"/>
  <c r="G287" i="90"/>
  <c r="A287" i="90"/>
  <c r="G286" i="90"/>
  <c r="A286" i="90"/>
  <c r="G285" i="90"/>
  <c r="A285" i="90"/>
  <c r="G284" i="90"/>
  <c r="A284" i="90"/>
  <c r="G283" i="90"/>
  <c r="A283" i="90"/>
  <c r="G282" i="90"/>
  <c r="A282" i="90"/>
  <c r="G281" i="90"/>
  <c r="A281" i="90"/>
  <c r="G280" i="90"/>
  <c r="A280" i="90"/>
  <c r="G279" i="90"/>
  <c r="A279" i="90"/>
  <c r="G278" i="90"/>
  <c r="A278" i="90"/>
  <c r="G277" i="90"/>
  <c r="A277" i="90"/>
  <c r="G276" i="90"/>
  <c r="A276" i="90"/>
  <c r="G275" i="90"/>
  <c r="A275" i="90"/>
  <c r="G274" i="90"/>
  <c r="A274" i="90"/>
  <c r="G273" i="90"/>
  <c r="A273" i="90"/>
  <c r="G272" i="90"/>
  <c r="A272" i="90"/>
  <c r="G271" i="90"/>
  <c r="A271" i="90"/>
  <c r="G270" i="90"/>
  <c r="A270" i="90"/>
  <c r="G269" i="90"/>
  <c r="A269" i="90"/>
  <c r="G268" i="90"/>
  <c r="A268" i="90"/>
  <c r="G267" i="90"/>
  <c r="A267" i="90"/>
  <c r="G266" i="90"/>
  <c r="A266" i="90"/>
  <c r="G265" i="90"/>
  <c r="A265" i="90"/>
  <c r="G264" i="90"/>
  <c r="A264" i="90"/>
  <c r="G263" i="90"/>
  <c r="A263" i="90"/>
  <c r="G262" i="90"/>
  <c r="A262" i="90"/>
  <c r="G261" i="90"/>
  <c r="A261" i="90"/>
  <c r="G260" i="90"/>
  <c r="A260" i="90"/>
  <c r="G259" i="90"/>
  <c r="A259" i="90"/>
  <c r="G258" i="90"/>
  <c r="A258" i="90"/>
  <c r="G257" i="90"/>
  <c r="A257" i="90"/>
  <c r="G256" i="90"/>
  <c r="A256" i="90"/>
  <c r="G255" i="90"/>
  <c r="A255" i="90"/>
  <c r="G254" i="90"/>
  <c r="A254" i="90"/>
  <c r="G253" i="90"/>
  <c r="A253" i="90"/>
  <c r="G252" i="90"/>
  <c r="A252" i="90"/>
  <c r="G251" i="90"/>
  <c r="A251" i="90"/>
  <c r="G250" i="90"/>
  <c r="A250" i="90"/>
  <c r="G249" i="90"/>
  <c r="A249" i="90"/>
  <c r="G248" i="90"/>
  <c r="A248" i="90"/>
  <c r="G247" i="90"/>
  <c r="A247" i="90"/>
  <c r="G246" i="90"/>
  <c r="A246" i="90"/>
  <c r="G245" i="90"/>
  <c r="A245" i="90"/>
  <c r="G244" i="90"/>
  <c r="A244" i="90"/>
  <c r="G243" i="90"/>
  <c r="A243" i="90"/>
  <c r="G242" i="90"/>
  <c r="A242" i="90"/>
  <c r="G241" i="90"/>
  <c r="A241" i="90"/>
  <c r="G240" i="90"/>
  <c r="A240" i="90"/>
  <c r="G239" i="90"/>
  <c r="A239" i="90"/>
  <c r="G238" i="90"/>
  <c r="A238" i="90"/>
  <c r="G237" i="90"/>
  <c r="A237" i="90"/>
  <c r="G236" i="90"/>
  <c r="A236" i="90"/>
  <c r="G235" i="90"/>
  <c r="A235" i="90"/>
  <c r="G234" i="90"/>
  <c r="A234" i="90"/>
  <c r="G233" i="90"/>
  <c r="A233" i="90"/>
  <c r="G232" i="90"/>
  <c r="A232" i="90"/>
  <c r="G231" i="90"/>
  <c r="A231" i="90"/>
  <c r="G230" i="90"/>
  <c r="A230" i="90"/>
  <c r="G229" i="90"/>
  <c r="A229" i="90"/>
  <c r="G228" i="90"/>
  <c r="A228" i="90"/>
  <c r="G227" i="90"/>
  <c r="A227" i="90"/>
  <c r="G226" i="90"/>
  <c r="A226" i="90"/>
  <c r="G225" i="90"/>
  <c r="A225" i="90"/>
  <c r="G224" i="90"/>
  <c r="A224" i="90"/>
  <c r="G223" i="90"/>
  <c r="A223" i="90"/>
  <c r="G222" i="90"/>
  <c r="A222" i="90"/>
  <c r="G221" i="90"/>
  <c r="A221" i="90"/>
  <c r="G220" i="90"/>
  <c r="A220" i="90"/>
  <c r="G219" i="90"/>
  <c r="A219" i="90"/>
  <c r="G218" i="90"/>
  <c r="A218" i="90"/>
  <c r="G217" i="90"/>
  <c r="A217" i="90"/>
  <c r="G216" i="90"/>
  <c r="A216" i="90"/>
  <c r="G215" i="90"/>
  <c r="A215" i="90"/>
  <c r="G214" i="90"/>
  <c r="A214" i="90"/>
  <c r="G213" i="90"/>
  <c r="A213" i="90"/>
  <c r="G212" i="90"/>
  <c r="A212" i="90"/>
  <c r="G211" i="90"/>
  <c r="A211" i="90"/>
  <c r="G210" i="90"/>
  <c r="A210" i="90"/>
  <c r="G209" i="90"/>
  <c r="A209" i="90"/>
  <c r="G208" i="90"/>
  <c r="A208" i="90"/>
  <c r="G207" i="90"/>
  <c r="A207" i="90"/>
  <c r="G206" i="90"/>
  <c r="A206" i="90"/>
  <c r="G205" i="90"/>
  <c r="A205" i="90"/>
  <c r="G204" i="90"/>
  <c r="A204" i="90"/>
  <c r="G203" i="90"/>
  <c r="A203" i="90"/>
  <c r="G202" i="90"/>
  <c r="A202" i="90"/>
  <c r="G201" i="90"/>
  <c r="A201" i="90"/>
  <c r="G200" i="90"/>
  <c r="A200" i="90"/>
  <c r="G199" i="90"/>
  <c r="A199" i="90"/>
  <c r="G198" i="90"/>
  <c r="A198" i="90"/>
  <c r="G197" i="90"/>
  <c r="A197" i="90"/>
  <c r="G196" i="90"/>
  <c r="A196" i="90"/>
  <c r="G195" i="90"/>
  <c r="A195" i="90"/>
  <c r="G194" i="90"/>
  <c r="A194" i="90"/>
  <c r="G193" i="90"/>
  <c r="A193" i="90"/>
  <c r="G192" i="90"/>
  <c r="A192" i="90"/>
  <c r="G191" i="90"/>
  <c r="A191" i="90"/>
  <c r="G190" i="90"/>
  <c r="A190" i="90"/>
  <c r="G189" i="90"/>
  <c r="A189" i="90"/>
  <c r="G188" i="90"/>
  <c r="A188" i="90"/>
  <c r="G187" i="90"/>
  <c r="A187" i="90"/>
  <c r="G186" i="90"/>
  <c r="A186" i="90"/>
  <c r="G185" i="90"/>
  <c r="A185" i="90"/>
  <c r="G184" i="90"/>
  <c r="A184" i="90"/>
  <c r="G183" i="90"/>
  <c r="A183" i="90"/>
  <c r="G182" i="90"/>
  <c r="A182" i="90"/>
  <c r="G181" i="90"/>
  <c r="A181" i="90"/>
  <c r="G180" i="90"/>
  <c r="A180" i="90"/>
  <c r="G179" i="90"/>
  <c r="A179" i="90"/>
  <c r="G178" i="90"/>
  <c r="A178" i="90"/>
  <c r="G177" i="90"/>
  <c r="A177" i="90"/>
  <c r="G176" i="90"/>
  <c r="A176" i="90"/>
  <c r="G175" i="90"/>
  <c r="A175" i="90"/>
  <c r="G174" i="90"/>
  <c r="A174" i="90"/>
  <c r="G173" i="90"/>
  <c r="A173" i="90"/>
  <c r="G172" i="90"/>
  <c r="A172" i="90"/>
  <c r="G171" i="90"/>
  <c r="A171" i="90"/>
  <c r="G170" i="90"/>
  <c r="A170" i="90"/>
  <c r="G169" i="90"/>
  <c r="A169" i="90"/>
  <c r="G168" i="90"/>
  <c r="A168" i="90"/>
  <c r="G167" i="90"/>
  <c r="A167" i="90"/>
  <c r="G166" i="90"/>
  <c r="A166" i="90"/>
  <c r="G165" i="90"/>
  <c r="A165" i="90"/>
  <c r="G164" i="90"/>
  <c r="A164" i="90"/>
  <c r="G163" i="90"/>
  <c r="A163" i="90"/>
  <c r="G162" i="90"/>
  <c r="A162" i="90"/>
  <c r="G161" i="90"/>
  <c r="A161" i="90"/>
  <c r="G160" i="90"/>
  <c r="A160" i="90"/>
  <c r="G159" i="90"/>
  <c r="A159" i="90"/>
  <c r="G158" i="90"/>
  <c r="A158" i="90"/>
  <c r="G157" i="90"/>
  <c r="A157" i="90"/>
  <c r="G156" i="90"/>
  <c r="A156" i="90"/>
  <c r="G155" i="90"/>
  <c r="A155" i="90"/>
  <c r="G154" i="90"/>
  <c r="A154" i="90"/>
  <c r="G153" i="90"/>
  <c r="A153" i="90"/>
  <c r="G152" i="90"/>
  <c r="A152" i="90"/>
  <c r="G151" i="90"/>
  <c r="A151" i="90"/>
  <c r="G150" i="90"/>
  <c r="A150" i="90"/>
  <c r="G149" i="90"/>
  <c r="A149" i="90"/>
  <c r="G148" i="90"/>
  <c r="A148" i="90"/>
  <c r="G147" i="90"/>
  <c r="A147" i="90"/>
  <c r="G146" i="90"/>
  <c r="A146" i="90"/>
  <c r="G145" i="90"/>
  <c r="A145" i="90"/>
  <c r="G144" i="90"/>
  <c r="A144" i="90"/>
  <c r="G143" i="90"/>
  <c r="A143" i="90"/>
  <c r="G142" i="90"/>
  <c r="A142" i="90"/>
  <c r="G141" i="90"/>
  <c r="A141" i="90"/>
  <c r="G140" i="90"/>
  <c r="A140" i="90"/>
  <c r="G139" i="90"/>
  <c r="A139" i="90"/>
  <c r="G138" i="90"/>
  <c r="A138" i="90"/>
  <c r="G137" i="90"/>
  <c r="A137" i="90"/>
  <c r="G136" i="90"/>
  <c r="A136" i="90"/>
  <c r="G135" i="90"/>
  <c r="A135" i="90"/>
  <c r="G134" i="90"/>
  <c r="A134" i="90"/>
  <c r="G133" i="90"/>
  <c r="A133" i="90"/>
  <c r="G132" i="90"/>
  <c r="A132" i="90"/>
  <c r="G131" i="90"/>
  <c r="A131" i="90"/>
  <c r="G130" i="90"/>
  <c r="A130" i="90"/>
  <c r="G129" i="90"/>
  <c r="A129" i="90"/>
  <c r="G128" i="90"/>
  <c r="A128" i="90"/>
  <c r="G127" i="90"/>
  <c r="A127" i="90"/>
  <c r="G126" i="90"/>
  <c r="A126" i="90"/>
  <c r="G125" i="90"/>
  <c r="A125" i="90"/>
  <c r="G124" i="90"/>
  <c r="A124" i="90"/>
  <c r="G123" i="90"/>
  <c r="A123" i="90"/>
  <c r="G122" i="90"/>
  <c r="A122" i="90"/>
  <c r="G121" i="90"/>
  <c r="A121" i="90"/>
  <c r="G120" i="90"/>
  <c r="A120" i="90"/>
  <c r="G119" i="90"/>
  <c r="A119" i="90"/>
  <c r="G118" i="90"/>
  <c r="A118" i="90"/>
  <c r="G117" i="90"/>
  <c r="A117" i="90"/>
  <c r="G116" i="90"/>
  <c r="A116" i="90"/>
  <c r="G115" i="90"/>
  <c r="A115" i="90"/>
  <c r="G114" i="90"/>
  <c r="A114" i="90"/>
  <c r="G113" i="90"/>
  <c r="A113" i="90"/>
  <c r="G112" i="90"/>
  <c r="A112" i="90"/>
  <c r="G111" i="90"/>
  <c r="A111" i="90"/>
  <c r="G110" i="90"/>
  <c r="A110" i="90"/>
  <c r="G109" i="90"/>
  <c r="A109" i="90"/>
  <c r="G108" i="90"/>
  <c r="A108" i="90"/>
  <c r="G107" i="90"/>
  <c r="A107" i="90"/>
  <c r="G106" i="90"/>
  <c r="A106" i="90"/>
  <c r="G105" i="90"/>
  <c r="A105" i="90"/>
  <c r="G104" i="90"/>
  <c r="A104" i="90"/>
  <c r="G103" i="90"/>
  <c r="A103" i="90"/>
  <c r="G102" i="90"/>
  <c r="A102" i="90"/>
  <c r="G101" i="90"/>
  <c r="A101" i="90"/>
  <c r="G100" i="90"/>
  <c r="A100" i="90"/>
  <c r="G99" i="90"/>
  <c r="A99" i="90"/>
  <c r="G98" i="90"/>
  <c r="A98" i="90"/>
  <c r="G97" i="90"/>
  <c r="A97" i="90"/>
  <c r="G96" i="90"/>
  <c r="A96" i="90"/>
  <c r="G95" i="90"/>
  <c r="A95" i="90"/>
  <c r="G94" i="90"/>
  <c r="A94" i="90"/>
  <c r="G93" i="90"/>
  <c r="A93" i="90"/>
  <c r="G92" i="90"/>
  <c r="A92" i="90"/>
  <c r="G91" i="90"/>
  <c r="A91" i="90"/>
  <c r="G90" i="90"/>
  <c r="A90" i="90"/>
  <c r="G89" i="90"/>
  <c r="A89" i="90"/>
  <c r="G88" i="90"/>
  <c r="A88" i="90"/>
  <c r="G87" i="90"/>
  <c r="A87" i="90"/>
  <c r="G86" i="90"/>
  <c r="A86" i="90"/>
  <c r="G85" i="90"/>
  <c r="A85" i="90"/>
  <c r="G84" i="90"/>
  <c r="A84" i="90"/>
  <c r="G83" i="90"/>
  <c r="A83" i="90"/>
  <c r="G82" i="90"/>
  <c r="A82" i="90"/>
  <c r="G81" i="90"/>
  <c r="A81" i="90"/>
  <c r="G80" i="90"/>
  <c r="A80" i="90"/>
  <c r="G79" i="90"/>
  <c r="A79" i="90"/>
  <c r="G78" i="90"/>
  <c r="A78" i="90"/>
  <c r="G77" i="90"/>
  <c r="A77" i="90"/>
  <c r="G76" i="90"/>
  <c r="A76" i="90"/>
  <c r="G75" i="90"/>
  <c r="A75" i="90"/>
  <c r="G74" i="90"/>
  <c r="A74" i="90"/>
  <c r="G73" i="90"/>
  <c r="A73" i="90"/>
  <c r="G72" i="90"/>
  <c r="A72" i="90"/>
  <c r="G71" i="90"/>
  <c r="A71" i="90"/>
  <c r="G70" i="90"/>
  <c r="A70" i="90"/>
  <c r="G69" i="90"/>
  <c r="A69" i="90"/>
  <c r="G68" i="90"/>
  <c r="A68" i="90"/>
  <c r="G67" i="90"/>
  <c r="A67" i="90"/>
  <c r="G66" i="90"/>
  <c r="A66" i="90"/>
  <c r="G65" i="90"/>
  <c r="A65" i="90"/>
  <c r="G64" i="90"/>
  <c r="A64" i="90"/>
  <c r="G63" i="90"/>
  <c r="A63" i="90"/>
  <c r="G62" i="90"/>
  <c r="A62" i="90"/>
  <c r="G61" i="90"/>
  <c r="A61" i="90"/>
  <c r="G60" i="90"/>
  <c r="A60" i="90"/>
  <c r="G59" i="90"/>
  <c r="A59" i="90"/>
  <c r="G58" i="90"/>
  <c r="A58" i="90"/>
  <c r="G57" i="90"/>
  <c r="A57" i="90"/>
  <c r="G56" i="90"/>
  <c r="A56" i="90"/>
  <c r="G55" i="90"/>
  <c r="A55" i="90"/>
  <c r="G54" i="90"/>
  <c r="A54" i="90"/>
  <c r="G53" i="90"/>
  <c r="A53" i="90"/>
  <c r="G52" i="90"/>
  <c r="A52" i="90"/>
  <c r="G51" i="90"/>
  <c r="A51" i="90"/>
  <c r="G50" i="90"/>
  <c r="A50" i="90"/>
  <c r="G49" i="90"/>
  <c r="A49" i="90"/>
  <c r="G48" i="90"/>
  <c r="A48" i="90"/>
  <c r="G47" i="90"/>
  <c r="A47" i="90"/>
  <c r="G46" i="90"/>
  <c r="A46" i="90"/>
  <c r="G45" i="90"/>
  <c r="A45" i="90"/>
  <c r="G44" i="90"/>
  <c r="A44" i="90"/>
  <c r="G43" i="90"/>
  <c r="A43" i="90"/>
  <c r="G42" i="90"/>
  <c r="A42" i="90"/>
  <c r="G41" i="90"/>
  <c r="A41" i="90"/>
  <c r="G40" i="90"/>
  <c r="A40" i="90"/>
  <c r="G39" i="90"/>
  <c r="A39" i="90"/>
  <c r="G38" i="90"/>
  <c r="A38" i="90"/>
  <c r="G37" i="90"/>
  <c r="A37" i="90"/>
  <c r="G36" i="90"/>
  <c r="A36" i="90"/>
  <c r="G35" i="90"/>
  <c r="A35" i="90"/>
  <c r="G34" i="90"/>
  <c r="A34" i="90"/>
  <c r="G33" i="90"/>
  <c r="A33" i="90"/>
  <c r="G32" i="90"/>
  <c r="A32" i="90"/>
  <c r="G31" i="90"/>
  <c r="A31" i="90"/>
  <c r="G30" i="90"/>
  <c r="A30" i="90"/>
  <c r="G29" i="90"/>
  <c r="A29" i="90"/>
  <c r="G28" i="90"/>
  <c r="A28" i="90"/>
  <c r="G27" i="90"/>
  <c r="A27" i="90"/>
  <c r="G26" i="90"/>
  <c r="A26" i="90"/>
  <c r="G25" i="90"/>
  <c r="A25" i="90"/>
  <c r="G24" i="90"/>
  <c r="A24" i="90"/>
  <c r="G23" i="90"/>
  <c r="A23" i="90"/>
  <c r="G22" i="90"/>
  <c r="A22" i="90"/>
  <c r="G21" i="90"/>
  <c r="A21" i="90"/>
  <c r="G20" i="90"/>
  <c r="A20" i="90"/>
  <c r="G19" i="90"/>
  <c r="A19" i="90"/>
  <c r="G18" i="90"/>
  <c r="A18" i="90"/>
  <c r="G17" i="90"/>
  <c r="A17" i="90"/>
  <c r="G16" i="90"/>
  <c r="A16" i="90"/>
  <c r="G15" i="90"/>
  <c r="A15" i="90"/>
  <c r="G14" i="90"/>
  <c r="A14" i="90"/>
  <c r="G13" i="90"/>
  <c r="A13" i="90"/>
  <c r="G12" i="90"/>
  <c r="A12" i="90"/>
  <c r="G11" i="90"/>
  <c r="A11" i="90"/>
  <c r="G10" i="90"/>
  <c r="A10" i="90"/>
  <c r="G9" i="90"/>
  <c r="A9" i="90"/>
  <c r="G8" i="90"/>
  <c r="A8" i="90"/>
  <c r="G7" i="90"/>
  <c r="A7" i="90"/>
  <c r="G6" i="90"/>
  <c r="A6" i="90"/>
  <c r="G5" i="90"/>
  <c r="A5" i="90"/>
  <c r="G4" i="90"/>
  <c r="A4" i="90"/>
  <c r="G3" i="90"/>
  <c r="A3" i="90"/>
  <c r="G2" i="90"/>
  <c r="A2" i="90"/>
  <c r="G700" i="89"/>
  <c r="A700" i="89"/>
  <c r="G699" i="89"/>
  <c r="A699" i="89"/>
  <c r="G698" i="89"/>
  <c r="A698" i="89"/>
  <c r="G697" i="89"/>
  <c r="A697" i="89"/>
  <c r="G696" i="89"/>
  <c r="A696" i="89"/>
  <c r="G695" i="89"/>
  <c r="A695" i="89"/>
  <c r="G694" i="89"/>
  <c r="A694" i="89"/>
  <c r="G693" i="89"/>
  <c r="A693" i="89"/>
  <c r="G692" i="89"/>
  <c r="A692" i="89"/>
  <c r="G691" i="89"/>
  <c r="A691" i="89"/>
  <c r="G690" i="89"/>
  <c r="A690" i="89"/>
  <c r="G689" i="89"/>
  <c r="A689" i="89"/>
  <c r="G688" i="89"/>
  <c r="A688" i="89"/>
  <c r="G687" i="89"/>
  <c r="A687" i="89"/>
  <c r="G686" i="89"/>
  <c r="A686" i="89"/>
  <c r="G685" i="89"/>
  <c r="A685" i="89"/>
  <c r="G684" i="89"/>
  <c r="A684" i="89"/>
  <c r="G683" i="89"/>
  <c r="A683" i="89"/>
  <c r="G682" i="89"/>
  <c r="A682" i="89"/>
  <c r="G681" i="89"/>
  <c r="A681" i="89"/>
  <c r="G680" i="89"/>
  <c r="A680" i="89"/>
  <c r="G679" i="89"/>
  <c r="A679" i="89"/>
  <c r="G678" i="89"/>
  <c r="A678" i="89"/>
  <c r="G677" i="89"/>
  <c r="A677" i="89"/>
  <c r="G676" i="89"/>
  <c r="A676" i="89"/>
  <c r="G675" i="89"/>
  <c r="A675" i="89"/>
  <c r="G674" i="89"/>
  <c r="A674" i="89"/>
  <c r="G673" i="89"/>
  <c r="A673" i="89"/>
  <c r="G672" i="89"/>
  <c r="A672" i="89"/>
  <c r="G671" i="89"/>
  <c r="A671" i="89"/>
  <c r="G670" i="89"/>
  <c r="A670" i="89"/>
  <c r="G669" i="89"/>
  <c r="A669" i="89"/>
  <c r="G668" i="89"/>
  <c r="A668" i="89"/>
  <c r="G667" i="89"/>
  <c r="A667" i="89"/>
  <c r="G666" i="89"/>
  <c r="A666" i="89"/>
  <c r="G665" i="89"/>
  <c r="A665" i="89"/>
  <c r="G664" i="89"/>
  <c r="A664" i="89"/>
  <c r="G663" i="89"/>
  <c r="A663" i="89"/>
  <c r="G662" i="89"/>
  <c r="A662" i="89"/>
  <c r="G661" i="89"/>
  <c r="A661" i="89"/>
  <c r="G660" i="89"/>
  <c r="A660" i="89"/>
  <c r="G659" i="89"/>
  <c r="A659" i="89"/>
  <c r="G658" i="89"/>
  <c r="A658" i="89"/>
  <c r="G657" i="89"/>
  <c r="A657" i="89"/>
  <c r="G656" i="89"/>
  <c r="A656" i="89"/>
  <c r="G655" i="89"/>
  <c r="A655" i="89"/>
  <c r="G654" i="89"/>
  <c r="A654" i="89"/>
  <c r="G653" i="89"/>
  <c r="A653" i="89"/>
  <c r="G652" i="89"/>
  <c r="A652" i="89"/>
  <c r="G651" i="89"/>
  <c r="A651" i="89"/>
  <c r="G650" i="89"/>
  <c r="A650" i="89"/>
  <c r="G649" i="89"/>
  <c r="A649" i="89"/>
  <c r="G648" i="89"/>
  <c r="A648" i="89"/>
  <c r="G647" i="89"/>
  <c r="A647" i="89"/>
  <c r="G646" i="89"/>
  <c r="A646" i="89"/>
  <c r="G645" i="89"/>
  <c r="A645" i="89"/>
  <c r="G644" i="89"/>
  <c r="A644" i="89"/>
  <c r="G643" i="89"/>
  <c r="A643" i="89"/>
  <c r="G642" i="89"/>
  <c r="A642" i="89"/>
  <c r="G641" i="89"/>
  <c r="A641" i="89"/>
  <c r="G640" i="89"/>
  <c r="A640" i="89"/>
  <c r="G639" i="89"/>
  <c r="A639" i="89"/>
  <c r="G638" i="89"/>
  <c r="A638" i="89"/>
  <c r="G637" i="89"/>
  <c r="A637" i="89"/>
  <c r="G636" i="89"/>
  <c r="A636" i="89"/>
  <c r="G635" i="89"/>
  <c r="A635" i="89"/>
  <c r="G634" i="89"/>
  <c r="A634" i="89"/>
  <c r="G633" i="89"/>
  <c r="A633" i="89"/>
  <c r="G632" i="89"/>
  <c r="A632" i="89"/>
  <c r="G631" i="89"/>
  <c r="A631" i="89"/>
  <c r="G630" i="89"/>
  <c r="A630" i="89"/>
  <c r="G629" i="89"/>
  <c r="A629" i="89"/>
  <c r="G628" i="89"/>
  <c r="A628" i="89"/>
  <c r="G627" i="89"/>
  <c r="A627" i="89"/>
  <c r="G626" i="89"/>
  <c r="A626" i="89"/>
  <c r="G625" i="89"/>
  <c r="A625" i="89"/>
  <c r="G624" i="89"/>
  <c r="A624" i="89"/>
  <c r="G623" i="89"/>
  <c r="A623" i="89"/>
  <c r="G622" i="89"/>
  <c r="A622" i="89"/>
  <c r="G621" i="89"/>
  <c r="A621" i="89"/>
  <c r="G620" i="89"/>
  <c r="A620" i="89"/>
  <c r="G619" i="89"/>
  <c r="A619" i="89"/>
  <c r="G618" i="89"/>
  <c r="A618" i="89"/>
  <c r="G617" i="89"/>
  <c r="A617" i="89"/>
  <c r="G616" i="89"/>
  <c r="A616" i="89"/>
  <c r="G615" i="89"/>
  <c r="A615" i="89"/>
  <c r="G614" i="89"/>
  <c r="A614" i="89"/>
  <c r="G613" i="89"/>
  <c r="A613" i="89"/>
  <c r="G612" i="89"/>
  <c r="A612" i="89"/>
  <c r="G611" i="89"/>
  <c r="A611" i="89"/>
  <c r="G610" i="89"/>
  <c r="A610" i="89"/>
  <c r="G609" i="89"/>
  <c r="A609" i="89"/>
  <c r="G608" i="89"/>
  <c r="A608" i="89"/>
  <c r="G607" i="89"/>
  <c r="A607" i="89"/>
  <c r="G606" i="89"/>
  <c r="A606" i="89"/>
  <c r="G605" i="89"/>
  <c r="A605" i="89"/>
  <c r="G604" i="89"/>
  <c r="A604" i="89"/>
  <c r="G603" i="89"/>
  <c r="A603" i="89"/>
  <c r="G602" i="89"/>
  <c r="A602" i="89"/>
  <c r="G601" i="89"/>
  <c r="A601" i="89"/>
  <c r="G600" i="89"/>
  <c r="A600" i="89"/>
  <c r="G599" i="89"/>
  <c r="A599" i="89"/>
  <c r="G598" i="89"/>
  <c r="A598" i="89"/>
  <c r="G597" i="89"/>
  <c r="A597" i="89"/>
  <c r="G596" i="89"/>
  <c r="A596" i="89"/>
  <c r="G595" i="89"/>
  <c r="A595" i="89"/>
  <c r="G594" i="89"/>
  <c r="A594" i="89"/>
  <c r="G593" i="89"/>
  <c r="A593" i="89"/>
  <c r="G592" i="89"/>
  <c r="A592" i="89"/>
  <c r="G591" i="89"/>
  <c r="A591" i="89"/>
  <c r="G590" i="89"/>
  <c r="A590" i="89"/>
  <c r="G589" i="89"/>
  <c r="A589" i="89"/>
  <c r="G588" i="89"/>
  <c r="A588" i="89"/>
  <c r="G587" i="89"/>
  <c r="A587" i="89"/>
  <c r="G586" i="89"/>
  <c r="A586" i="89"/>
  <c r="G585" i="89"/>
  <c r="A585" i="89"/>
  <c r="G584" i="89"/>
  <c r="A584" i="89"/>
  <c r="G583" i="89"/>
  <c r="A583" i="89"/>
  <c r="G582" i="89"/>
  <c r="A582" i="89"/>
  <c r="G581" i="89"/>
  <c r="A581" i="89"/>
  <c r="G580" i="89"/>
  <c r="A580" i="89"/>
  <c r="G579" i="89"/>
  <c r="A579" i="89"/>
  <c r="G578" i="89"/>
  <c r="A578" i="89"/>
  <c r="G577" i="89"/>
  <c r="A577" i="89"/>
  <c r="G576" i="89"/>
  <c r="A576" i="89"/>
  <c r="G575" i="89"/>
  <c r="A575" i="89"/>
  <c r="G574" i="89"/>
  <c r="A574" i="89"/>
  <c r="G573" i="89"/>
  <c r="A573" i="89"/>
  <c r="G572" i="89"/>
  <c r="A572" i="89"/>
  <c r="G571" i="89"/>
  <c r="A571" i="89"/>
  <c r="G570" i="89"/>
  <c r="A570" i="89"/>
  <c r="G569" i="89"/>
  <c r="A569" i="89"/>
  <c r="G568" i="89"/>
  <c r="A568" i="89"/>
  <c r="G567" i="89"/>
  <c r="A567" i="89"/>
  <c r="G566" i="89"/>
  <c r="A566" i="89"/>
  <c r="G565" i="89"/>
  <c r="A565" i="89"/>
  <c r="G564" i="89"/>
  <c r="A564" i="89"/>
  <c r="G563" i="89"/>
  <c r="A563" i="89"/>
  <c r="G562" i="89"/>
  <c r="A562" i="89"/>
  <c r="G561" i="89"/>
  <c r="A561" i="89"/>
  <c r="G560" i="89"/>
  <c r="A560" i="89"/>
  <c r="G559" i="89"/>
  <c r="A559" i="89"/>
  <c r="G558" i="89"/>
  <c r="A558" i="89"/>
  <c r="G557" i="89"/>
  <c r="A557" i="89"/>
  <c r="G556" i="89"/>
  <c r="A556" i="89"/>
  <c r="G555" i="89"/>
  <c r="A555" i="89"/>
  <c r="G554" i="89"/>
  <c r="A554" i="89"/>
  <c r="G553" i="89"/>
  <c r="A553" i="89"/>
  <c r="G552" i="89"/>
  <c r="A552" i="89"/>
  <c r="G551" i="89"/>
  <c r="A551" i="89"/>
  <c r="G550" i="89"/>
  <c r="A550" i="89"/>
  <c r="G549" i="89"/>
  <c r="A549" i="89"/>
  <c r="G548" i="89"/>
  <c r="A548" i="89"/>
  <c r="G547" i="89"/>
  <c r="A547" i="89"/>
  <c r="G546" i="89"/>
  <c r="A546" i="89"/>
  <c r="G545" i="89"/>
  <c r="A545" i="89"/>
  <c r="G544" i="89"/>
  <c r="A544" i="89"/>
  <c r="G543" i="89"/>
  <c r="A543" i="89"/>
  <c r="G542" i="89"/>
  <c r="A542" i="89"/>
  <c r="G541" i="89"/>
  <c r="A541" i="89"/>
  <c r="G540" i="89"/>
  <c r="A540" i="89"/>
  <c r="G539" i="89"/>
  <c r="A539" i="89"/>
  <c r="G538" i="89"/>
  <c r="A538" i="89"/>
  <c r="G537" i="89"/>
  <c r="A537" i="89"/>
  <c r="G536" i="89"/>
  <c r="A536" i="89"/>
  <c r="G535" i="89"/>
  <c r="A535" i="89"/>
  <c r="G534" i="89"/>
  <c r="A534" i="89"/>
  <c r="G533" i="89"/>
  <c r="A533" i="89"/>
  <c r="G532" i="89"/>
  <c r="A532" i="89"/>
  <c r="G531" i="89"/>
  <c r="A531" i="89"/>
  <c r="G530" i="89"/>
  <c r="A530" i="89"/>
  <c r="G529" i="89"/>
  <c r="A529" i="89"/>
  <c r="G528" i="89"/>
  <c r="A528" i="89"/>
  <c r="G527" i="89"/>
  <c r="A527" i="89"/>
  <c r="G526" i="89"/>
  <c r="A526" i="89"/>
  <c r="G525" i="89"/>
  <c r="A525" i="89"/>
  <c r="G524" i="89"/>
  <c r="A524" i="89"/>
  <c r="G523" i="89"/>
  <c r="A523" i="89"/>
  <c r="G522" i="89"/>
  <c r="A522" i="89"/>
  <c r="G521" i="89"/>
  <c r="A521" i="89"/>
  <c r="G520" i="89"/>
  <c r="A520" i="89"/>
  <c r="G519" i="89"/>
  <c r="A519" i="89"/>
  <c r="G518" i="89"/>
  <c r="A518" i="89"/>
  <c r="G517" i="89"/>
  <c r="A517" i="89"/>
  <c r="G516" i="89"/>
  <c r="A516" i="89"/>
  <c r="G515" i="89"/>
  <c r="A515" i="89"/>
  <c r="G514" i="89"/>
  <c r="A514" i="89"/>
  <c r="G513" i="89"/>
  <c r="A513" i="89"/>
  <c r="G512" i="89"/>
  <c r="A512" i="89"/>
  <c r="G511" i="89"/>
  <c r="A511" i="89"/>
  <c r="G510" i="89"/>
  <c r="A510" i="89"/>
  <c r="G509" i="89"/>
  <c r="A509" i="89"/>
  <c r="G508" i="89"/>
  <c r="A508" i="89"/>
  <c r="G507" i="89"/>
  <c r="A507" i="89"/>
  <c r="G506" i="89"/>
  <c r="A506" i="89"/>
  <c r="G505" i="89"/>
  <c r="A505" i="89"/>
  <c r="G504" i="89"/>
  <c r="A504" i="89"/>
  <c r="G503" i="89"/>
  <c r="A503" i="89"/>
  <c r="G502" i="89"/>
  <c r="A502" i="89"/>
  <c r="G501" i="89"/>
  <c r="A501" i="89"/>
  <c r="G500" i="89"/>
  <c r="A500" i="89"/>
  <c r="G499" i="89"/>
  <c r="A499" i="89"/>
  <c r="G498" i="89"/>
  <c r="A498" i="89"/>
  <c r="G497" i="89"/>
  <c r="A497" i="89"/>
  <c r="G496" i="89"/>
  <c r="A496" i="89"/>
  <c r="G495" i="89"/>
  <c r="A495" i="89"/>
  <c r="G494" i="89"/>
  <c r="A494" i="89"/>
  <c r="G493" i="89"/>
  <c r="A493" i="89"/>
  <c r="G492" i="89"/>
  <c r="A492" i="89"/>
  <c r="G491" i="89"/>
  <c r="A491" i="89"/>
  <c r="G490" i="89"/>
  <c r="A490" i="89"/>
  <c r="G489" i="89"/>
  <c r="A489" i="89"/>
  <c r="G488" i="89"/>
  <c r="A488" i="89"/>
  <c r="G487" i="89"/>
  <c r="A487" i="89"/>
  <c r="G486" i="89"/>
  <c r="A486" i="89"/>
  <c r="G485" i="89"/>
  <c r="A485" i="89"/>
  <c r="G484" i="89"/>
  <c r="A484" i="89"/>
  <c r="G483" i="89"/>
  <c r="A483" i="89"/>
  <c r="G482" i="89"/>
  <c r="A482" i="89"/>
  <c r="G481" i="89"/>
  <c r="A481" i="89"/>
  <c r="G480" i="89"/>
  <c r="A480" i="89"/>
  <c r="G479" i="89"/>
  <c r="A479" i="89"/>
  <c r="G478" i="89"/>
  <c r="A478" i="89"/>
  <c r="G477" i="89"/>
  <c r="A477" i="89"/>
  <c r="G476" i="89"/>
  <c r="A476" i="89"/>
  <c r="G475" i="89"/>
  <c r="A475" i="89"/>
  <c r="G474" i="89"/>
  <c r="A474" i="89"/>
  <c r="G473" i="89"/>
  <c r="A473" i="89"/>
  <c r="G472" i="89"/>
  <c r="A472" i="89"/>
  <c r="G471" i="89"/>
  <c r="A471" i="89"/>
  <c r="G470" i="89"/>
  <c r="A470" i="89"/>
  <c r="G469" i="89"/>
  <c r="A469" i="89"/>
  <c r="G468" i="89"/>
  <c r="A468" i="89"/>
  <c r="G467" i="89"/>
  <c r="A467" i="89"/>
  <c r="G466" i="89"/>
  <c r="A466" i="89"/>
  <c r="G465" i="89"/>
  <c r="A465" i="89"/>
  <c r="G464" i="89"/>
  <c r="A464" i="89"/>
  <c r="G463" i="89"/>
  <c r="A463" i="89"/>
  <c r="G462" i="89"/>
  <c r="A462" i="89"/>
  <c r="G461" i="89"/>
  <c r="A461" i="89"/>
  <c r="G460" i="89"/>
  <c r="A460" i="89"/>
  <c r="G459" i="89"/>
  <c r="A459" i="89"/>
  <c r="G458" i="89"/>
  <c r="A458" i="89"/>
  <c r="G457" i="89"/>
  <c r="A457" i="89"/>
  <c r="G456" i="89"/>
  <c r="A456" i="89"/>
  <c r="G455" i="89"/>
  <c r="A455" i="89"/>
  <c r="G454" i="89"/>
  <c r="A454" i="89"/>
  <c r="G453" i="89"/>
  <c r="A453" i="89"/>
  <c r="G452" i="89"/>
  <c r="A452" i="89"/>
  <c r="G451" i="89"/>
  <c r="A451" i="89"/>
  <c r="G450" i="89"/>
  <c r="A450" i="89"/>
  <c r="G449" i="89"/>
  <c r="A449" i="89"/>
  <c r="G448" i="89"/>
  <c r="A448" i="89"/>
  <c r="G447" i="89"/>
  <c r="A447" i="89"/>
  <c r="G446" i="89"/>
  <c r="A446" i="89"/>
  <c r="G445" i="89"/>
  <c r="A445" i="89"/>
  <c r="G444" i="89"/>
  <c r="A444" i="89"/>
  <c r="G443" i="89"/>
  <c r="A443" i="89"/>
  <c r="G442" i="89"/>
  <c r="A442" i="89"/>
  <c r="G441" i="89"/>
  <c r="A441" i="89"/>
  <c r="G440" i="89"/>
  <c r="A440" i="89"/>
  <c r="G439" i="89"/>
  <c r="A439" i="89"/>
  <c r="G438" i="89"/>
  <c r="A438" i="89"/>
  <c r="G437" i="89"/>
  <c r="A437" i="89"/>
  <c r="G436" i="89"/>
  <c r="A436" i="89"/>
  <c r="G435" i="89"/>
  <c r="A435" i="89"/>
  <c r="G434" i="89"/>
  <c r="A434" i="89"/>
  <c r="G433" i="89"/>
  <c r="A433" i="89"/>
  <c r="G432" i="89"/>
  <c r="A432" i="89"/>
  <c r="G431" i="89"/>
  <c r="A431" i="89"/>
  <c r="G430" i="89"/>
  <c r="A430" i="89"/>
  <c r="G429" i="89"/>
  <c r="A429" i="89"/>
  <c r="G428" i="89"/>
  <c r="A428" i="89"/>
  <c r="G427" i="89"/>
  <c r="A427" i="89"/>
  <c r="G426" i="89"/>
  <c r="A426" i="89"/>
  <c r="G425" i="89"/>
  <c r="A425" i="89"/>
  <c r="G424" i="89"/>
  <c r="A424" i="89"/>
  <c r="G423" i="89"/>
  <c r="A423" i="89"/>
  <c r="G422" i="89"/>
  <c r="A422" i="89"/>
  <c r="G421" i="89"/>
  <c r="A421" i="89"/>
  <c r="G420" i="89"/>
  <c r="A420" i="89"/>
  <c r="G419" i="89"/>
  <c r="A419" i="89"/>
  <c r="G418" i="89"/>
  <c r="A418" i="89"/>
  <c r="G417" i="89"/>
  <c r="A417" i="89"/>
  <c r="G416" i="89"/>
  <c r="A416" i="89"/>
  <c r="G415" i="89"/>
  <c r="A415" i="89"/>
  <c r="G414" i="89"/>
  <c r="A414" i="89"/>
  <c r="G413" i="89"/>
  <c r="A413" i="89"/>
  <c r="G412" i="89"/>
  <c r="A412" i="89"/>
  <c r="G411" i="89"/>
  <c r="A411" i="89"/>
  <c r="G410" i="89"/>
  <c r="A410" i="89"/>
  <c r="G409" i="89"/>
  <c r="A409" i="89"/>
  <c r="G408" i="89"/>
  <c r="A408" i="89"/>
  <c r="G407" i="89"/>
  <c r="A407" i="89"/>
  <c r="G406" i="89"/>
  <c r="A406" i="89"/>
  <c r="G405" i="89"/>
  <c r="A405" i="89"/>
  <c r="G404" i="89"/>
  <c r="A404" i="89"/>
  <c r="G403" i="89"/>
  <c r="A403" i="89"/>
  <c r="G402" i="89"/>
  <c r="A402" i="89"/>
  <c r="G401" i="89"/>
  <c r="A401" i="89"/>
  <c r="G400" i="89"/>
  <c r="A400" i="89"/>
  <c r="G399" i="89"/>
  <c r="A399" i="89"/>
  <c r="G398" i="89"/>
  <c r="A398" i="89"/>
  <c r="G397" i="89"/>
  <c r="A397" i="89"/>
  <c r="G396" i="89"/>
  <c r="A396" i="89"/>
  <c r="G395" i="89"/>
  <c r="A395" i="89"/>
  <c r="G394" i="89"/>
  <c r="A394" i="89"/>
  <c r="G393" i="89"/>
  <c r="A393" i="89"/>
  <c r="G392" i="89"/>
  <c r="A392" i="89"/>
  <c r="G391" i="89"/>
  <c r="A391" i="89"/>
  <c r="G390" i="89"/>
  <c r="A390" i="89"/>
  <c r="G389" i="89"/>
  <c r="A389" i="89"/>
  <c r="G388" i="89"/>
  <c r="A388" i="89"/>
  <c r="G387" i="89"/>
  <c r="A387" i="89"/>
  <c r="G386" i="89"/>
  <c r="A386" i="89"/>
  <c r="G385" i="89"/>
  <c r="A385" i="89"/>
  <c r="G384" i="89"/>
  <c r="A384" i="89"/>
  <c r="G383" i="89"/>
  <c r="A383" i="89"/>
  <c r="G382" i="89"/>
  <c r="A382" i="89"/>
  <c r="G381" i="89"/>
  <c r="A381" i="89"/>
  <c r="G380" i="89"/>
  <c r="A380" i="89"/>
  <c r="G379" i="89"/>
  <c r="A379" i="89"/>
  <c r="G378" i="89"/>
  <c r="A378" i="89"/>
  <c r="G377" i="89"/>
  <c r="A377" i="89"/>
  <c r="G376" i="89"/>
  <c r="A376" i="89"/>
  <c r="G375" i="89"/>
  <c r="A375" i="89"/>
  <c r="G374" i="89"/>
  <c r="A374" i="89"/>
  <c r="G373" i="89"/>
  <c r="A373" i="89"/>
  <c r="G372" i="89"/>
  <c r="A372" i="89"/>
  <c r="G371" i="89"/>
  <c r="A371" i="89"/>
  <c r="G370" i="89"/>
  <c r="A370" i="89"/>
  <c r="G369" i="89"/>
  <c r="A369" i="89"/>
  <c r="G368" i="89"/>
  <c r="A368" i="89"/>
  <c r="G367" i="89"/>
  <c r="A367" i="89"/>
  <c r="G366" i="89"/>
  <c r="A366" i="89"/>
  <c r="G365" i="89"/>
  <c r="A365" i="89"/>
  <c r="G364" i="89"/>
  <c r="A364" i="89"/>
  <c r="G363" i="89"/>
  <c r="A363" i="89"/>
  <c r="G362" i="89"/>
  <c r="A362" i="89"/>
  <c r="G361" i="89"/>
  <c r="A361" i="89"/>
  <c r="G360" i="89"/>
  <c r="A360" i="89"/>
  <c r="G359" i="89"/>
  <c r="A359" i="89"/>
  <c r="G358" i="89"/>
  <c r="A358" i="89"/>
  <c r="G357" i="89"/>
  <c r="A357" i="89"/>
  <c r="G356" i="89"/>
  <c r="A356" i="89"/>
  <c r="G355" i="89"/>
  <c r="A355" i="89"/>
  <c r="G354" i="89"/>
  <c r="A354" i="89"/>
  <c r="G353" i="89"/>
  <c r="A353" i="89"/>
  <c r="G352" i="89"/>
  <c r="A352" i="89"/>
  <c r="G351" i="89"/>
  <c r="A351" i="89"/>
  <c r="G350" i="89"/>
  <c r="A350" i="89"/>
  <c r="G349" i="89"/>
  <c r="A349" i="89"/>
  <c r="G348" i="89"/>
  <c r="A348" i="89"/>
  <c r="G347" i="89"/>
  <c r="A347" i="89"/>
  <c r="G346" i="89"/>
  <c r="A346" i="89"/>
  <c r="G345" i="89"/>
  <c r="A345" i="89"/>
  <c r="G344" i="89"/>
  <c r="A344" i="89"/>
  <c r="G343" i="89"/>
  <c r="A343" i="89"/>
  <c r="G342" i="89"/>
  <c r="A342" i="89"/>
  <c r="G341" i="89"/>
  <c r="A341" i="89"/>
  <c r="G340" i="89"/>
  <c r="A340" i="89"/>
  <c r="G339" i="89"/>
  <c r="A339" i="89"/>
  <c r="G338" i="89"/>
  <c r="A338" i="89"/>
  <c r="G337" i="89"/>
  <c r="A337" i="89"/>
  <c r="G336" i="89"/>
  <c r="A336" i="89"/>
  <c r="G335" i="89"/>
  <c r="A335" i="89"/>
  <c r="G334" i="89"/>
  <c r="A334" i="89"/>
  <c r="G333" i="89"/>
  <c r="A333" i="89"/>
  <c r="G332" i="89"/>
  <c r="A332" i="89"/>
  <c r="G331" i="89"/>
  <c r="A331" i="89"/>
  <c r="G330" i="89"/>
  <c r="A330" i="89"/>
  <c r="G329" i="89"/>
  <c r="A329" i="89"/>
  <c r="G328" i="89"/>
  <c r="A328" i="89"/>
  <c r="G327" i="89"/>
  <c r="A327" i="89"/>
  <c r="G326" i="89"/>
  <c r="A326" i="89"/>
  <c r="G325" i="89"/>
  <c r="A325" i="89"/>
  <c r="G324" i="89"/>
  <c r="A324" i="89"/>
  <c r="G323" i="89"/>
  <c r="A323" i="89"/>
  <c r="G322" i="89"/>
  <c r="A322" i="89"/>
  <c r="G321" i="89"/>
  <c r="A321" i="89"/>
  <c r="G320" i="89"/>
  <c r="A320" i="89"/>
  <c r="G319" i="89"/>
  <c r="A319" i="89"/>
  <c r="G318" i="89"/>
  <c r="A318" i="89"/>
  <c r="G317" i="89"/>
  <c r="A317" i="89"/>
  <c r="G316" i="89"/>
  <c r="A316" i="89"/>
  <c r="G315" i="89"/>
  <c r="A315" i="89"/>
  <c r="G314" i="89"/>
  <c r="A314" i="89"/>
  <c r="G313" i="89"/>
  <c r="A313" i="89"/>
  <c r="G312" i="89"/>
  <c r="A312" i="89"/>
  <c r="G311" i="89"/>
  <c r="A311" i="89"/>
  <c r="G310" i="89"/>
  <c r="A310" i="89"/>
  <c r="G309" i="89"/>
  <c r="A309" i="89"/>
  <c r="G308" i="89"/>
  <c r="A308" i="89"/>
  <c r="G307" i="89"/>
  <c r="A307" i="89"/>
  <c r="G306" i="89"/>
  <c r="A306" i="89"/>
  <c r="G305" i="89"/>
  <c r="A305" i="89"/>
  <c r="G304" i="89"/>
  <c r="A304" i="89"/>
  <c r="G303" i="89"/>
  <c r="A303" i="89"/>
  <c r="G302" i="89"/>
  <c r="A302" i="89"/>
  <c r="G301" i="89"/>
  <c r="A301" i="89"/>
  <c r="G300" i="89"/>
  <c r="A300" i="89"/>
  <c r="G299" i="89"/>
  <c r="A299" i="89"/>
  <c r="G298" i="89"/>
  <c r="A298" i="89"/>
  <c r="G297" i="89"/>
  <c r="A297" i="89"/>
  <c r="G296" i="89"/>
  <c r="A296" i="89"/>
  <c r="G295" i="89"/>
  <c r="A295" i="89"/>
  <c r="G294" i="89"/>
  <c r="A294" i="89"/>
  <c r="G293" i="89"/>
  <c r="A293" i="89"/>
  <c r="G292" i="89"/>
  <c r="A292" i="89"/>
  <c r="G291" i="89"/>
  <c r="A291" i="89"/>
  <c r="G290" i="89"/>
  <c r="A290" i="89"/>
  <c r="G289" i="89"/>
  <c r="A289" i="89"/>
  <c r="G288" i="89"/>
  <c r="A288" i="89"/>
  <c r="G287" i="89"/>
  <c r="A287" i="89"/>
  <c r="G286" i="89"/>
  <c r="A286" i="89"/>
  <c r="G285" i="89"/>
  <c r="A285" i="89"/>
  <c r="G284" i="89"/>
  <c r="A284" i="89"/>
  <c r="G283" i="89"/>
  <c r="A283" i="89"/>
  <c r="G282" i="89"/>
  <c r="A282" i="89"/>
  <c r="G281" i="89"/>
  <c r="A281" i="89"/>
  <c r="G280" i="89"/>
  <c r="A280" i="89"/>
  <c r="G279" i="89"/>
  <c r="A279" i="89"/>
  <c r="G278" i="89"/>
  <c r="A278" i="89"/>
  <c r="G277" i="89"/>
  <c r="A277" i="89"/>
  <c r="G276" i="89"/>
  <c r="A276" i="89"/>
  <c r="G275" i="89"/>
  <c r="A275" i="89"/>
  <c r="G274" i="89"/>
  <c r="A274" i="89"/>
  <c r="G273" i="89"/>
  <c r="A273" i="89"/>
  <c r="G272" i="89"/>
  <c r="A272" i="89"/>
  <c r="G271" i="89"/>
  <c r="A271" i="89"/>
  <c r="G270" i="89"/>
  <c r="A270" i="89"/>
  <c r="G269" i="89"/>
  <c r="A269" i="89"/>
  <c r="G268" i="89"/>
  <c r="A268" i="89"/>
  <c r="G267" i="89"/>
  <c r="A267" i="89"/>
  <c r="G266" i="89"/>
  <c r="A266" i="89"/>
  <c r="G265" i="89"/>
  <c r="A265" i="89"/>
  <c r="G264" i="89"/>
  <c r="A264" i="89"/>
  <c r="G263" i="89"/>
  <c r="A263" i="89"/>
  <c r="G262" i="89"/>
  <c r="A262" i="89"/>
  <c r="G261" i="89"/>
  <c r="A261" i="89"/>
  <c r="G260" i="89"/>
  <c r="A260" i="89"/>
  <c r="G259" i="89"/>
  <c r="A259" i="89"/>
  <c r="G258" i="89"/>
  <c r="A258" i="89"/>
  <c r="G257" i="89"/>
  <c r="A257" i="89"/>
  <c r="G256" i="89"/>
  <c r="A256" i="89"/>
  <c r="G255" i="89"/>
  <c r="A255" i="89"/>
  <c r="G254" i="89"/>
  <c r="A254" i="89"/>
  <c r="G253" i="89"/>
  <c r="A253" i="89"/>
  <c r="G252" i="89"/>
  <c r="A252" i="89"/>
  <c r="G251" i="89"/>
  <c r="A251" i="89"/>
  <c r="G250" i="89"/>
  <c r="A250" i="89"/>
  <c r="G249" i="89"/>
  <c r="A249" i="89"/>
  <c r="G248" i="89"/>
  <c r="A248" i="89"/>
  <c r="G247" i="89"/>
  <c r="A247" i="89"/>
  <c r="G246" i="89"/>
  <c r="A246" i="89"/>
  <c r="G245" i="89"/>
  <c r="A245" i="89"/>
  <c r="G244" i="89"/>
  <c r="A244" i="89"/>
  <c r="G243" i="89"/>
  <c r="A243" i="89"/>
  <c r="G242" i="89"/>
  <c r="A242" i="89"/>
  <c r="G241" i="89"/>
  <c r="A241" i="89"/>
  <c r="G240" i="89"/>
  <c r="A240" i="89"/>
  <c r="G239" i="89"/>
  <c r="A239" i="89"/>
  <c r="G238" i="89"/>
  <c r="A238" i="89"/>
  <c r="G237" i="89"/>
  <c r="A237" i="89"/>
  <c r="G236" i="89"/>
  <c r="A236" i="89"/>
  <c r="G235" i="89"/>
  <c r="A235" i="89"/>
  <c r="G234" i="89"/>
  <c r="A234" i="89"/>
  <c r="G233" i="89"/>
  <c r="A233" i="89"/>
  <c r="G232" i="89"/>
  <c r="A232" i="89"/>
  <c r="G231" i="89"/>
  <c r="A231" i="89"/>
  <c r="G230" i="89"/>
  <c r="A230" i="89"/>
  <c r="G229" i="89"/>
  <c r="A229" i="89"/>
  <c r="G228" i="89"/>
  <c r="A228" i="89"/>
  <c r="G227" i="89"/>
  <c r="A227" i="89"/>
  <c r="G226" i="89"/>
  <c r="A226" i="89"/>
  <c r="G225" i="89"/>
  <c r="A225" i="89"/>
  <c r="G224" i="89"/>
  <c r="A224" i="89"/>
  <c r="G223" i="89"/>
  <c r="A223" i="89"/>
  <c r="G222" i="89"/>
  <c r="A222" i="89"/>
  <c r="G221" i="89"/>
  <c r="A221" i="89"/>
  <c r="G220" i="89"/>
  <c r="A220" i="89"/>
  <c r="G219" i="89"/>
  <c r="A219" i="89"/>
  <c r="G218" i="89"/>
  <c r="A218" i="89"/>
  <c r="G217" i="89"/>
  <c r="A217" i="89"/>
  <c r="G216" i="89"/>
  <c r="A216" i="89"/>
  <c r="G215" i="89"/>
  <c r="A215" i="89"/>
  <c r="G214" i="89"/>
  <c r="A214" i="89"/>
  <c r="G213" i="89"/>
  <c r="A213" i="89"/>
  <c r="G212" i="89"/>
  <c r="A212" i="89"/>
  <c r="G211" i="89"/>
  <c r="A211" i="89"/>
  <c r="G210" i="89"/>
  <c r="A210" i="89"/>
  <c r="G209" i="89"/>
  <c r="A209" i="89"/>
  <c r="G208" i="89"/>
  <c r="A208" i="89"/>
  <c r="G207" i="89"/>
  <c r="A207" i="89"/>
  <c r="G206" i="89"/>
  <c r="A206" i="89"/>
  <c r="G205" i="89"/>
  <c r="A205" i="89"/>
  <c r="G204" i="89"/>
  <c r="A204" i="89"/>
  <c r="G203" i="89"/>
  <c r="A203" i="89"/>
  <c r="G202" i="89"/>
  <c r="A202" i="89"/>
  <c r="G201" i="89"/>
  <c r="A201" i="89"/>
  <c r="G200" i="89"/>
  <c r="A200" i="89"/>
  <c r="G199" i="89"/>
  <c r="A199" i="89"/>
  <c r="G198" i="89"/>
  <c r="A198" i="89"/>
  <c r="G197" i="89"/>
  <c r="A197" i="89"/>
  <c r="G196" i="89"/>
  <c r="A196" i="89"/>
  <c r="G195" i="89"/>
  <c r="A195" i="89"/>
  <c r="G194" i="89"/>
  <c r="A194" i="89"/>
  <c r="G193" i="89"/>
  <c r="A193" i="89"/>
  <c r="G192" i="89"/>
  <c r="A192" i="89"/>
  <c r="G191" i="89"/>
  <c r="A191" i="89"/>
  <c r="G190" i="89"/>
  <c r="A190" i="89"/>
  <c r="G189" i="89"/>
  <c r="A189" i="89"/>
  <c r="G188" i="89"/>
  <c r="A188" i="89"/>
  <c r="G187" i="89"/>
  <c r="A187" i="89"/>
  <c r="G186" i="89"/>
  <c r="A186" i="89"/>
  <c r="G185" i="89"/>
  <c r="A185" i="89"/>
  <c r="G184" i="89"/>
  <c r="A184" i="89"/>
  <c r="G183" i="89"/>
  <c r="A183" i="89"/>
  <c r="G182" i="89"/>
  <c r="A182" i="89"/>
  <c r="G181" i="89"/>
  <c r="A181" i="89"/>
  <c r="G180" i="89"/>
  <c r="A180" i="89"/>
  <c r="G179" i="89"/>
  <c r="A179" i="89"/>
  <c r="G178" i="89"/>
  <c r="A178" i="89"/>
  <c r="G177" i="89"/>
  <c r="A177" i="89"/>
  <c r="G176" i="89"/>
  <c r="A176" i="89"/>
  <c r="G175" i="89"/>
  <c r="A175" i="89"/>
  <c r="G174" i="89"/>
  <c r="A174" i="89"/>
  <c r="G173" i="89"/>
  <c r="A173" i="89"/>
  <c r="G172" i="89"/>
  <c r="A172" i="89"/>
  <c r="G171" i="89"/>
  <c r="A171" i="89"/>
  <c r="G170" i="89"/>
  <c r="A170" i="89"/>
  <c r="G169" i="89"/>
  <c r="A169" i="89"/>
  <c r="G168" i="89"/>
  <c r="A168" i="89"/>
  <c r="G167" i="89"/>
  <c r="A167" i="89"/>
  <c r="G166" i="89"/>
  <c r="A166" i="89"/>
  <c r="G165" i="89"/>
  <c r="A165" i="89"/>
  <c r="G164" i="89"/>
  <c r="A164" i="89"/>
  <c r="G163" i="89"/>
  <c r="A163" i="89"/>
  <c r="G162" i="89"/>
  <c r="A162" i="89"/>
  <c r="G161" i="89"/>
  <c r="A161" i="89"/>
  <c r="G160" i="89"/>
  <c r="A160" i="89"/>
  <c r="G159" i="89"/>
  <c r="A159" i="89"/>
  <c r="G158" i="89"/>
  <c r="A158" i="89"/>
  <c r="G157" i="89"/>
  <c r="A157" i="89"/>
  <c r="G156" i="89"/>
  <c r="A156" i="89"/>
  <c r="G155" i="89"/>
  <c r="A155" i="89"/>
  <c r="G154" i="89"/>
  <c r="A154" i="89"/>
  <c r="G153" i="89"/>
  <c r="A153" i="89"/>
  <c r="G152" i="89"/>
  <c r="A152" i="89"/>
  <c r="G151" i="89"/>
  <c r="A151" i="89"/>
  <c r="G150" i="89"/>
  <c r="A150" i="89"/>
  <c r="G149" i="89"/>
  <c r="A149" i="89"/>
  <c r="G148" i="89"/>
  <c r="A148" i="89"/>
  <c r="G147" i="89"/>
  <c r="A147" i="89"/>
  <c r="G146" i="89"/>
  <c r="A146" i="89"/>
  <c r="G145" i="89"/>
  <c r="A145" i="89"/>
  <c r="G144" i="89"/>
  <c r="A144" i="89"/>
  <c r="G143" i="89"/>
  <c r="A143" i="89"/>
  <c r="G142" i="89"/>
  <c r="A142" i="89"/>
  <c r="G141" i="89"/>
  <c r="A141" i="89"/>
  <c r="G140" i="89"/>
  <c r="A140" i="89"/>
  <c r="G139" i="89"/>
  <c r="A139" i="89"/>
  <c r="G138" i="89"/>
  <c r="A138" i="89"/>
  <c r="G137" i="89"/>
  <c r="A137" i="89"/>
  <c r="G136" i="89"/>
  <c r="A136" i="89"/>
  <c r="G135" i="89"/>
  <c r="A135" i="89"/>
  <c r="G134" i="89"/>
  <c r="A134" i="89"/>
  <c r="G133" i="89"/>
  <c r="A133" i="89"/>
  <c r="G132" i="89"/>
  <c r="A132" i="89"/>
  <c r="G131" i="89"/>
  <c r="A131" i="89"/>
  <c r="G130" i="89"/>
  <c r="A130" i="89"/>
  <c r="G129" i="89"/>
  <c r="A129" i="89"/>
  <c r="G128" i="89"/>
  <c r="A128" i="89"/>
  <c r="G127" i="89"/>
  <c r="A127" i="89"/>
  <c r="G126" i="89"/>
  <c r="A126" i="89"/>
  <c r="G125" i="89"/>
  <c r="A125" i="89"/>
  <c r="G124" i="89"/>
  <c r="A124" i="89"/>
  <c r="G123" i="89"/>
  <c r="A123" i="89"/>
  <c r="G122" i="89"/>
  <c r="A122" i="89"/>
  <c r="G121" i="89"/>
  <c r="A121" i="89"/>
  <c r="G120" i="89"/>
  <c r="A120" i="89"/>
  <c r="G119" i="89"/>
  <c r="A119" i="89"/>
  <c r="G118" i="89"/>
  <c r="A118" i="89"/>
  <c r="G117" i="89"/>
  <c r="A117" i="89"/>
  <c r="G116" i="89"/>
  <c r="A116" i="89"/>
  <c r="G115" i="89"/>
  <c r="A115" i="89"/>
  <c r="G114" i="89"/>
  <c r="A114" i="89"/>
  <c r="G113" i="89"/>
  <c r="A113" i="89"/>
  <c r="G112" i="89"/>
  <c r="A112" i="89"/>
  <c r="G111" i="89"/>
  <c r="A111" i="89"/>
  <c r="G110" i="89"/>
  <c r="A110" i="89"/>
  <c r="G109" i="89"/>
  <c r="A109" i="89"/>
  <c r="G108" i="89"/>
  <c r="A108" i="89"/>
  <c r="G107" i="89"/>
  <c r="A107" i="89"/>
  <c r="G106" i="89"/>
  <c r="A106" i="89"/>
  <c r="G105" i="89"/>
  <c r="A105" i="89"/>
  <c r="G104" i="89"/>
  <c r="A104" i="89"/>
  <c r="G103" i="89"/>
  <c r="A103" i="89"/>
  <c r="G102" i="89"/>
  <c r="A102" i="89"/>
  <c r="G101" i="89"/>
  <c r="A101" i="89"/>
  <c r="G100" i="89"/>
  <c r="A100" i="89"/>
  <c r="G99" i="89"/>
  <c r="A99" i="89"/>
  <c r="G98" i="89"/>
  <c r="A98" i="89"/>
  <c r="G97" i="89"/>
  <c r="A97" i="89"/>
  <c r="G96" i="89"/>
  <c r="A96" i="89"/>
  <c r="G95" i="89"/>
  <c r="A95" i="89"/>
  <c r="G94" i="89"/>
  <c r="A94" i="89"/>
  <c r="G93" i="89"/>
  <c r="A93" i="89"/>
  <c r="G92" i="89"/>
  <c r="A92" i="89"/>
  <c r="G91" i="89"/>
  <c r="A91" i="89"/>
  <c r="G90" i="89"/>
  <c r="A90" i="89"/>
  <c r="G89" i="89"/>
  <c r="A89" i="89"/>
  <c r="G88" i="89"/>
  <c r="A88" i="89"/>
  <c r="G87" i="89"/>
  <c r="A87" i="89"/>
  <c r="G86" i="89"/>
  <c r="A86" i="89"/>
  <c r="G85" i="89"/>
  <c r="A85" i="89"/>
  <c r="G84" i="89"/>
  <c r="A84" i="89"/>
  <c r="G83" i="89"/>
  <c r="A83" i="89"/>
  <c r="G82" i="89"/>
  <c r="A82" i="89"/>
  <c r="G81" i="89"/>
  <c r="A81" i="89"/>
  <c r="G80" i="89"/>
  <c r="A80" i="89"/>
  <c r="G79" i="89"/>
  <c r="A79" i="89"/>
  <c r="G78" i="89"/>
  <c r="A78" i="89"/>
  <c r="G77" i="89"/>
  <c r="A77" i="89"/>
  <c r="G76" i="89"/>
  <c r="A76" i="89"/>
  <c r="G75" i="89"/>
  <c r="A75" i="89"/>
  <c r="G74" i="89"/>
  <c r="A74" i="89"/>
  <c r="G73" i="89"/>
  <c r="A73" i="89"/>
  <c r="G72" i="89"/>
  <c r="A72" i="89"/>
  <c r="G71" i="89"/>
  <c r="A71" i="89"/>
  <c r="G70" i="89"/>
  <c r="A70" i="89"/>
  <c r="G69" i="89"/>
  <c r="A69" i="89"/>
  <c r="G68" i="89"/>
  <c r="A68" i="89"/>
  <c r="G67" i="89"/>
  <c r="A67" i="89"/>
  <c r="G66" i="89"/>
  <c r="A66" i="89"/>
  <c r="G65" i="89"/>
  <c r="A65" i="89"/>
  <c r="G64" i="89"/>
  <c r="A64" i="89"/>
  <c r="G63" i="89"/>
  <c r="A63" i="89"/>
  <c r="G62" i="89"/>
  <c r="A62" i="89"/>
  <c r="G61" i="89"/>
  <c r="A61" i="89"/>
  <c r="G60" i="89"/>
  <c r="A60" i="89"/>
  <c r="G59" i="89"/>
  <c r="A59" i="89"/>
  <c r="G58" i="89"/>
  <c r="A58" i="89"/>
  <c r="G57" i="89"/>
  <c r="A57" i="89"/>
  <c r="G56" i="89"/>
  <c r="A56" i="89"/>
  <c r="G55" i="89"/>
  <c r="A55" i="89"/>
  <c r="G54" i="89"/>
  <c r="A54" i="89"/>
  <c r="G53" i="89"/>
  <c r="A53" i="89"/>
  <c r="G52" i="89"/>
  <c r="A52" i="89"/>
  <c r="G51" i="89"/>
  <c r="A51" i="89"/>
  <c r="G50" i="89"/>
  <c r="A50" i="89"/>
  <c r="G49" i="89"/>
  <c r="A49" i="89"/>
  <c r="G48" i="89"/>
  <c r="A48" i="89"/>
  <c r="G47" i="89"/>
  <c r="A47" i="89"/>
  <c r="G46" i="89"/>
  <c r="A46" i="89"/>
  <c r="G45" i="89"/>
  <c r="A45" i="89"/>
  <c r="G44" i="89"/>
  <c r="A44" i="89"/>
  <c r="G43" i="89"/>
  <c r="A43" i="89"/>
  <c r="G42" i="89"/>
  <c r="A42" i="89"/>
  <c r="G41" i="89"/>
  <c r="A41" i="89"/>
  <c r="G40" i="89"/>
  <c r="A40" i="89"/>
  <c r="G39" i="89"/>
  <c r="A39" i="89"/>
  <c r="G38" i="89"/>
  <c r="A38" i="89"/>
  <c r="G37" i="89"/>
  <c r="A37" i="89"/>
  <c r="G36" i="89"/>
  <c r="A36" i="89"/>
  <c r="G35" i="89"/>
  <c r="A35" i="89"/>
  <c r="G34" i="89"/>
  <c r="A34" i="89"/>
  <c r="G33" i="89"/>
  <c r="A33" i="89"/>
  <c r="G32" i="89"/>
  <c r="A32" i="89"/>
  <c r="G31" i="89"/>
  <c r="A31" i="89"/>
  <c r="G30" i="89"/>
  <c r="A30" i="89"/>
  <c r="G29" i="89"/>
  <c r="A29" i="89"/>
  <c r="G28" i="89"/>
  <c r="A28" i="89"/>
  <c r="G27" i="89"/>
  <c r="A27" i="89"/>
  <c r="G26" i="89"/>
  <c r="A26" i="89"/>
  <c r="G25" i="89"/>
  <c r="A25" i="89"/>
  <c r="G24" i="89"/>
  <c r="A24" i="89"/>
  <c r="G23" i="89"/>
  <c r="A23" i="89"/>
  <c r="G22" i="89"/>
  <c r="A22" i="89"/>
  <c r="G21" i="89"/>
  <c r="A21" i="89"/>
  <c r="G20" i="89"/>
  <c r="A20" i="89"/>
  <c r="G19" i="89"/>
  <c r="A19" i="89"/>
  <c r="G18" i="89"/>
  <c r="A18" i="89"/>
  <c r="G17" i="89"/>
  <c r="A17" i="89"/>
  <c r="G16" i="89"/>
  <c r="A16" i="89"/>
  <c r="G15" i="89"/>
  <c r="A15" i="89"/>
  <c r="G14" i="89"/>
  <c r="A14" i="89"/>
  <c r="G13" i="89"/>
  <c r="A13" i="89"/>
  <c r="G12" i="89"/>
  <c r="A12" i="89"/>
  <c r="G11" i="89"/>
  <c r="A11" i="89"/>
  <c r="G10" i="89"/>
  <c r="A10" i="89"/>
  <c r="G9" i="89"/>
  <c r="A9" i="89"/>
  <c r="G8" i="89"/>
  <c r="A8" i="89"/>
  <c r="G7" i="89"/>
  <c r="A7" i="89"/>
  <c r="G6" i="89"/>
  <c r="A6" i="89"/>
  <c r="G5" i="89"/>
  <c r="A5" i="89"/>
  <c r="G4" i="89"/>
  <c r="A4" i="89"/>
  <c r="G3" i="89"/>
  <c r="A3" i="89"/>
  <c r="G2" i="89"/>
  <c r="A2" i="89"/>
  <c r="G700" i="88"/>
  <c r="A700" i="88"/>
  <c r="G699" i="88"/>
  <c r="A699" i="88"/>
  <c r="G698" i="88"/>
  <c r="A698" i="88"/>
  <c r="G697" i="88"/>
  <c r="A697" i="88"/>
  <c r="G696" i="88"/>
  <c r="A696" i="88"/>
  <c r="G695" i="88"/>
  <c r="A695" i="88"/>
  <c r="G694" i="88"/>
  <c r="A694" i="88"/>
  <c r="G693" i="88"/>
  <c r="A693" i="88"/>
  <c r="G692" i="88"/>
  <c r="A692" i="88"/>
  <c r="G691" i="88"/>
  <c r="A691" i="88"/>
  <c r="G690" i="88"/>
  <c r="A690" i="88"/>
  <c r="G689" i="88"/>
  <c r="A689" i="88"/>
  <c r="G688" i="88"/>
  <c r="A688" i="88"/>
  <c r="G687" i="88"/>
  <c r="A687" i="88"/>
  <c r="G686" i="88"/>
  <c r="A686" i="88"/>
  <c r="G685" i="88"/>
  <c r="A685" i="88"/>
  <c r="G684" i="88"/>
  <c r="A684" i="88"/>
  <c r="G683" i="88"/>
  <c r="A683" i="88"/>
  <c r="G682" i="88"/>
  <c r="A682" i="88"/>
  <c r="G681" i="88"/>
  <c r="A681" i="88"/>
  <c r="G680" i="88"/>
  <c r="A680" i="88"/>
  <c r="G679" i="88"/>
  <c r="A679" i="88"/>
  <c r="G678" i="88"/>
  <c r="A678" i="88"/>
  <c r="G677" i="88"/>
  <c r="A677" i="88"/>
  <c r="G676" i="88"/>
  <c r="A676" i="88"/>
  <c r="G675" i="88"/>
  <c r="A675" i="88"/>
  <c r="G674" i="88"/>
  <c r="A674" i="88"/>
  <c r="G673" i="88"/>
  <c r="A673" i="88"/>
  <c r="G672" i="88"/>
  <c r="A672" i="88"/>
  <c r="G671" i="88"/>
  <c r="A671" i="88"/>
  <c r="G670" i="88"/>
  <c r="A670" i="88"/>
  <c r="G669" i="88"/>
  <c r="A669" i="88"/>
  <c r="G668" i="88"/>
  <c r="A668" i="88"/>
  <c r="G667" i="88"/>
  <c r="A667" i="88"/>
  <c r="G666" i="88"/>
  <c r="A666" i="88"/>
  <c r="G665" i="88"/>
  <c r="A665" i="88"/>
  <c r="G664" i="88"/>
  <c r="A664" i="88"/>
  <c r="G663" i="88"/>
  <c r="A663" i="88"/>
  <c r="G662" i="88"/>
  <c r="A662" i="88"/>
  <c r="G661" i="88"/>
  <c r="A661" i="88"/>
  <c r="G660" i="88"/>
  <c r="A660" i="88"/>
  <c r="G659" i="88"/>
  <c r="A659" i="88"/>
  <c r="G658" i="88"/>
  <c r="A658" i="88"/>
  <c r="G657" i="88"/>
  <c r="A657" i="88"/>
  <c r="G656" i="88"/>
  <c r="A656" i="88"/>
  <c r="G655" i="88"/>
  <c r="A655" i="88"/>
  <c r="G654" i="88"/>
  <c r="A654" i="88"/>
  <c r="G653" i="88"/>
  <c r="A653" i="88"/>
  <c r="G652" i="88"/>
  <c r="A652" i="88"/>
  <c r="G651" i="88"/>
  <c r="A651" i="88"/>
  <c r="G650" i="88"/>
  <c r="A650" i="88"/>
  <c r="G649" i="88"/>
  <c r="A649" i="88"/>
  <c r="G648" i="88"/>
  <c r="A648" i="88"/>
  <c r="G647" i="88"/>
  <c r="A647" i="88"/>
  <c r="G646" i="88"/>
  <c r="A646" i="88"/>
  <c r="G645" i="88"/>
  <c r="A645" i="88"/>
  <c r="G644" i="88"/>
  <c r="A644" i="88"/>
  <c r="G643" i="88"/>
  <c r="A643" i="88"/>
  <c r="G642" i="88"/>
  <c r="A642" i="88"/>
  <c r="G641" i="88"/>
  <c r="A641" i="88"/>
  <c r="G640" i="88"/>
  <c r="A640" i="88"/>
  <c r="G639" i="88"/>
  <c r="A639" i="88"/>
  <c r="G638" i="88"/>
  <c r="A638" i="88"/>
  <c r="G637" i="88"/>
  <c r="A637" i="88"/>
  <c r="G636" i="88"/>
  <c r="A636" i="88"/>
  <c r="G635" i="88"/>
  <c r="A635" i="88"/>
  <c r="G634" i="88"/>
  <c r="A634" i="88"/>
  <c r="G633" i="88"/>
  <c r="A633" i="88"/>
  <c r="G632" i="88"/>
  <c r="A632" i="88"/>
  <c r="G631" i="88"/>
  <c r="A631" i="88"/>
  <c r="G630" i="88"/>
  <c r="A630" i="88"/>
  <c r="G629" i="88"/>
  <c r="A629" i="88"/>
  <c r="G628" i="88"/>
  <c r="A628" i="88"/>
  <c r="G627" i="88"/>
  <c r="A627" i="88"/>
  <c r="G626" i="88"/>
  <c r="A626" i="88"/>
  <c r="G625" i="88"/>
  <c r="A625" i="88"/>
  <c r="G624" i="88"/>
  <c r="A624" i="88"/>
  <c r="G623" i="88"/>
  <c r="A623" i="88"/>
  <c r="G622" i="88"/>
  <c r="A622" i="88"/>
  <c r="G621" i="88"/>
  <c r="A621" i="88"/>
  <c r="G620" i="88"/>
  <c r="A620" i="88"/>
  <c r="G619" i="88"/>
  <c r="A619" i="88"/>
  <c r="G618" i="88"/>
  <c r="A618" i="88"/>
  <c r="G617" i="88"/>
  <c r="A617" i="88"/>
  <c r="G616" i="88"/>
  <c r="A616" i="88"/>
  <c r="G615" i="88"/>
  <c r="A615" i="88"/>
  <c r="G614" i="88"/>
  <c r="A614" i="88"/>
  <c r="G613" i="88"/>
  <c r="A613" i="88"/>
  <c r="G612" i="88"/>
  <c r="A612" i="88"/>
  <c r="G611" i="88"/>
  <c r="A611" i="88"/>
  <c r="G610" i="88"/>
  <c r="A610" i="88"/>
  <c r="G609" i="88"/>
  <c r="A609" i="88"/>
  <c r="G608" i="88"/>
  <c r="A608" i="88"/>
  <c r="G607" i="88"/>
  <c r="A607" i="88"/>
  <c r="G606" i="88"/>
  <c r="A606" i="88"/>
  <c r="G605" i="88"/>
  <c r="A605" i="88"/>
  <c r="G604" i="88"/>
  <c r="A604" i="88"/>
  <c r="G603" i="88"/>
  <c r="A603" i="88"/>
  <c r="G602" i="88"/>
  <c r="A602" i="88"/>
  <c r="G601" i="88"/>
  <c r="A601" i="88"/>
  <c r="G600" i="88"/>
  <c r="A600" i="88"/>
  <c r="G599" i="88"/>
  <c r="A599" i="88"/>
  <c r="G598" i="88"/>
  <c r="A598" i="88"/>
  <c r="G597" i="88"/>
  <c r="A597" i="88"/>
  <c r="G596" i="88"/>
  <c r="A596" i="88"/>
  <c r="G595" i="88"/>
  <c r="A595" i="88"/>
  <c r="G594" i="88"/>
  <c r="A594" i="88"/>
  <c r="G593" i="88"/>
  <c r="A593" i="88"/>
  <c r="G592" i="88"/>
  <c r="A592" i="88"/>
  <c r="G591" i="88"/>
  <c r="A591" i="88"/>
  <c r="G590" i="88"/>
  <c r="A590" i="88"/>
  <c r="G589" i="88"/>
  <c r="A589" i="88"/>
  <c r="G588" i="88"/>
  <c r="A588" i="88"/>
  <c r="G587" i="88"/>
  <c r="A587" i="88"/>
  <c r="G586" i="88"/>
  <c r="A586" i="88"/>
  <c r="G585" i="88"/>
  <c r="A585" i="88"/>
  <c r="G584" i="88"/>
  <c r="A584" i="88"/>
  <c r="G583" i="88"/>
  <c r="A583" i="88"/>
  <c r="G582" i="88"/>
  <c r="A582" i="88"/>
  <c r="G581" i="88"/>
  <c r="A581" i="88"/>
  <c r="G580" i="88"/>
  <c r="A580" i="88"/>
  <c r="G579" i="88"/>
  <c r="A579" i="88"/>
  <c r="G578" i="88"/>
  <c r="A578" i="88"/>
  <c r="G577" i="88"/>
  <c r="A577" i="88"/>
  <c r="G576" i="88"/>
  <c r="A576" i="88"/>
  <c r="G575" i="88"/>
  <c r="A575" i="88"/>
  <c r="G574" i="88"/>
  <c r="A574" i="88"/>
  <c r="G573" i="88"/>
  <c r="A573" i="88"/>
  <c r="G572" i="88"/>
  <c r="A572" i="88"/>
  <c r="G571" i="88"/>
  <c r="A571" i="88"/>
  <c r="G570" i="88"/>
  <c r="A570" i="88"/>
  <c r="G569" i="88"/>
  <c r="A569" i="88"/>
  <c r="G568" i="88"/>
  <c r="A568" i="88"/>
  <c r="G567" i="88"/>
  <c r="A567" i="88"/>
  <c r="G566" i="88"/>
  <c r="A566" i="88"/>
  <c r="G565" i="88"/>
  <c r="A565" i="88"/>
  <c r="G564" i="88"/>
  <c r="A564" i="88"/>
  <c r="G563" i="88"/>
  <c r="A563" i="88"/>
  <c r="G562" i="88"/>
  <c r="A562" i="88"/>
  <c r="G561" i="88"/>
  <c r="A561" i="88"/>
  <c r="G560" i="88"/>
  <c r="A560" i="88"/>
  <c r="G559" i="88"/>
  <c r="A559" i="88"/>
  <c r="G558" i="88"/>
  <c r="A558" i="88"/>
  <c r="G557" i="88"/>
  <c r="A557" i="88"/>
  <c r="G556" i="88"/>
  <c r="A556" i="88"/>
  <c r="G555" i="88"/>
  <c r="A555" i="88"/>
  <c r="G554" i="88"/>
  <c r="A554" i="88"/>
  <c r="G553" i="88"/>
  <c r="A553" i="88"/>
  <c r="G552" i="88"/>
  <c r="A552" i="88"/>
  <c r="G551" i="88"/>
  <c r="A551" i="88"/>
  <c r="G550" i="88"/>
  <c r="A550" i="88"/>
  <c r="G549" i="88"/>
  <c r="A549" i="88"/>
  <c r="G548" i="88"/>
  <c r="A548" i="88"/>
  <c r="G547" i="88"/>
  <c r="A547" i="88"/>
  <c r="G546" i="88"/>
  <c r="A546" i="88"/>
  <c r="G545" i="88"/>
  <c r="A545" i="88"/>
  <c r="G544" i="88"/>
  <c r="A544" i="88"/>
  <c r="G543" i="88"/>
  <c r="A543" i="88"/>
  <c r="G542" i="88"/>
  <c r="A542" i="88"/>
  <c r="G541" i="88"/>
  <c r="A541" i="88"/>
  <c r="G540" i="88"/>
  <c r="A540" i="88"/>
  <c r="G539" i="88"/>
  <c r="A539" i="88"/>
  <c r="G538" i="88"/>
  <c r="A538" i="88"/>
  <c r="G537" i="88"/>
  <c r="A537" i="88"/>
  <c r="G536" i="88"/>
  <c r="A536" i="88"/>
  <c r="G535" i="88"/>
  <c r="A535" i="88"/>
  <c r="G534" i="88"/>
  <c r="A534" i="88"/>
  <c r="G533" i="88"/>
  <c r="A533" i="88"/>
  <c r="G532" i="88"/>
  <c r="A532" i="88"/>
  <c r="G531" i="88"/>
  <c r="A531" i="88"/>
  <c r="G530" i="88"/>
  <c r="A530" i="88"/>
  <c r="G529" i="88"/>
  <c r="A529" i="88"/>
  <c r="G528" i="88"/>
  <c r="A528" i="88"/>
  <c r="G527" i="88"/>
  <c r="A527" i="88"/>
  <c r="G526" i="88"/>
  <c r="A526" i="88"/>
  <c r="G525" i="88"/>
  <c r="A525" i="88"/>
  <c r="G524" i="88"/>
  <c r="A524" i="88"/>
  <c r="G523" i="88"/>
  <c r="A523" i="88"/>
  <c r="G522" i="88"/>
  <c r="A522" i="88"/>
  <c r="G521" i="88"/>
  <c r="A521" i="88"/>
  <c r="G520" i="88"/>
  <c r="A520" i="88"/>
  <c r="G519" i="88"/>
  <c r="A519" i="88"/>
  <c r="G518" i="88"/>
  <c r="A518" i="88"/>
  <c r="G517" i="88"/>
  <c r="A517" i="88"/>
  <c r="G516" i="88"/>
  <c r="A516" i="88"/>
  <c r="G515" i="88"/>
  <c r="A515" i="88"/>
  <c r="G514" i="88"/>
  <c r="A514" i="88"/>
  <c r="G513" i="88"/>
  <c r="A513" i="88"/>
  <c r="G512" i="88"/>
  <c r="A512" i="88"/>
  <c r="G511" i="88"/>
  <c r="A511" i="88"/>
  <c r="G510" i="88"/>
  <c r="A510" i="88"/>
  <c r="G509" i="88"/>
  <c r="A509" i="88"/>
  <c r="G508" i="88"/>
  <c r="A508" i="88"/>
  <c r="G507" i="88"/>
  <c r="A507" i="88"/>
  <c r="G506" i="88"/>
  <c r="A506" i="88"/>
  <c r="G505" i="88"/>
  <c r="A505" i="88"/>
  <c r="G504" i="88"/>
  <c r="A504" i="88"/>
  <c r="G503" i="88"/>
  <c r="A503" i="88"/>
  <c r="G502" i="88"/>
  <c r="A502" i="88"/>
  <c r="G501" i="88"/>
  <c r="A501" i="88"/>
  <c r="G500" i="88"/>
  <c r="A500" i="88"/>
  <c r="G499" i="88"/>
  <c r="A499" i="88"/>
  <c r="G498" i="88"/>
  <c r="A498" i="88"/>
  <c r="G497" i="88"/>
  <c r="A497" i="88"/>
  <c r="G496" i="88"/>
  <c r="A496" i="88"/>
  <c r="G495" i="88"/>
  <c r="A495" i="88"/>
  <c r="G494" i="88"/>
  <c r="A494" i="88"/>
  <c r="G493" i="88"/>
  <c r="A493" i="88"/>
  <c r="G492" i="88"/>
  <c r="A492" i="88"/>
  <c r="G491" i="88"/>
  <c r="A491" i="88"/>
  <c r="G490" i="88"/>
  <c r="A490" i="88"/>
  <c r="G489" i="88"/>
  <c r="A489" i="88"/>
  <c r="G488" i="88"/>
  <c r="A488" i="88"/>
  <c r="G487" i="88"/>
  <c r="A487" i="88"/>
  <c r="G486" i="88"/>
  <c r="A486" i="88"/>
  <c r="G485" i="88"/>
  <c r="A485" i="88"/>
  <c r="G484" i="88"/>
  <c r="A484" i="88"/>
  <c r="G483" i="88"/>
  <c r="A483" i="88"/>
  <c r="G482" i="88"/>
  <c r="A482" i="88"/>
  <c r="G481" i="88"/>
  <c r="A481" i="88"/>
  <c r="G480" i="88"/>
  <c r="A480" i="88"/>
  <c r="G479" i="88"/>
  <c r="A479" i="88"/>
  <c r="G478" i="88"/>
  <c r="A478" i="88"/>
  <c r="G477" i="88"/>
  <c r="A477" i="88"/>
  <c r="G476" i="88"/>
  <c r="A476" i="88"/>
  <c r="G475" i="88"/>
  <c r="A475" i="88"/>
  <c r="G474" i="88"/>
  <c r="A474" i="88"/>
  <c r="G473" i="88"/>
  <c r="A473" i="88"/>
  <c r="G472" i="88"/>
  <c r="A472" i="88"/>
  <c r="G471" i="88"/>
  <c r="A471" i="88"/>
  <c r="G470" i="88"/>
  <c r="A470" i="88"/>
  <c r="G469" i="88"/>
  <c r="A469" i="88"/>
  <c r="G468" i="88"/>
  <c r="A468" i="88"/>
  <c r="G467" i="88"/>
  <c r="A467" i="88"/>
  <c r="G466" i="88"/>
  <c r="A466" i="88"/>
  <c r="G465" i="88"/>
  <c r="A465" i="88"/>
  <c r="G464" i="88"/>
  <c r="A464" i="88"/>
  <c r="G463" i="88"/>
  <c r="A463" i="88"/>
  <c r="G462" i="88"/>
  <c r="A462" i="88"/>
  <c r="G461" i="88"/>
  <c r="A461" i="88"/>
  <c r="G460" i="88"/>
  <c r="A460" i="88"/>
  <c r="G459" i="88"/>
  <c r="A459" i="88"/>
  <c r="G458" i="88"/>
  <c r="A458" i="88"/>
  <c r="G457" i="88"/>
  <c r="A457" i="88"/>
  <c r="G456" i="88"/>
  <c r="A456" i="88"/>
  <c r="G455" i="88"/>
  <c r="A455" i="88"/>
  <c r="G454" i="88"/>
  <c r="A454" i="88"/>
  <c r="G453" i="88"/>
  <c r="A453" i="88"/>
  <c r="G452" i="88"/>
  <c r="A452" i="88"/>
  <c r="G451" i="88"/>
  <c r="A451" i="88"/>
  <c r="G450" i="88"/>
  <c r="A450" i="88"/>
  <c r="G449" i="88"/>
  <c r="A449" i="88"/>
  <c r="G448" i="88"/>
  <c r="A448" i="88"/>
  <c r="G447" i="88"/>
  <c r="A447" i="88"/>
  <c r="G446" i="88"/>
  <c r="A446" i="88"/>
  <c r="G445" i="88"/>
  <c r="A445" i="88"/>
  <c r="G444" i="88"/>
  <c r="A444" i="88"/>
  <c r="G443" i="88"/>
  <c r="A443" i="88"/>
  <c r="G442" i="88"/>
  <c r="A442" i="88"/>
  <c r="G441" i="88"/>
  <c r="A441" i="88"/>
  <c r="G440" i="88"/>
  <c r="A440" i="88"/>
  <c r="G439" i="88"/>
  <c r="A439" i="88"/>
  <c r="G438" i="88"/>
  <c r="A438" i="88"/>
  <c r="G437" i="88"/>
  <c r="A437" i="88"/>
  <c r="G436" i="88"/>
  <c r="A436" i="88"/>
  <c r="G435" i="88"/>
  <c r="A435" i="88"/>
  <c r="G434" i="88"/>
  <c r="A434" i="88"/>
  <c r="G433" i="88"/>
  <c r="A433" i="88"/>
  <c r="G432" i="88"/>
  <c r="A432" i="88"/>
  <c r="G431" i="88"/>
  <c r="A431" i="88"/>
  <c r="G430" i="88"/>
  <c r="A430" i="88"/>
  <c r="G429" i="88"/>
  <c r="A429" i="88"/>
  <c r="G428" i="88"/>
  <c r="A428" i="88"/>
  <c r="G427" i="88"/>
  <c r="A427" i="88"/>
  <c r="G426" i="88"/>
  <c r="A426" i="88"/>
  <c r="G425" i="88"/>
  <c r="A425" i="88"/>
  <c r="G424" i="88"/>
  <c r="A424" i="88"/>
  <c r="G423" i="88"/>
  <c r="A423" i="88"/>
  <c r="G422" i="88"/>
  <c r="A422" i="88"/>
  <c r="G421" i="88"/>
  <c r="A421" i="88"/>
  <c r="G420" i="88"/>
  <c r="A420" i="88"/>
  <c r="G419" i="88"/>
  <c r="A419" i="88"/>
  <c r="G418" i="88"/>
  <c r="A418" i="88"/>
  <c r="G417" i="88"/>
  <c r="A417" i="88"/>
  <c r="G416" i="88"/>
  <c r="A416" i="88"/>
  <c r="G415" i="88"/>
  <c r="A415" i="88"/>
  <c r="G414" i="88"/>
  <c r="A414" i="88"/>
  <c r="G413" i="88"/>
  <c r="A413" i="88"/>
  <c r="G412" i="88"/>
  <c r="A412" i="88"/>
  <c r="G411" i="88"/>
  <c r="A411" i="88"/>
  <c r="G410" i="88"/>
  <c r="A410" i="88"/>
  <c r="G409" i="88"/>
  <c r="A409" i="88"/>
  <c r="G408" i="88"/>
  <c r="A408" i="88"/>
  <c r="G407" i="88"/>
  <c r="A407" i="88"/>
  <c r="G406" i="88"/>
  <c r="A406" i="88"/>
  <c r="G405" i="88"/>
  <c r="A405" i="88"/>
  <c r="G404" i="88"/>
  <c r="A404" i="88"/>
  <c r="G403" i="88"/>
  <c r="A403" i="88"/>
  <c r="G402" i="88"/>
  <c r="A402" i="88"/>
  <c r="G401" i="88"/>
  <c r="A401" i="88"/>
  <c r="G400" i="88"/>
  <c r="A400" i="88"/>
  <c r="G399" i="88"/>
  <c r="A399" i="88"/>
  <c r="G398" i="88"/>
  <c r="A398" i="88"/>
  <c r="G397" i="88"/>
  <c r="A397" i="88"/>
  <c r="G396" i="88"/>
  <c r="A396" i="88"/>
  <c r="G395" i="88"/>
  <c r="A395" i="88"/>
  <c r="G394" i="88"/>
  <c r="A394" i="88"/>
  <c r="G393" i="88"/>
  <c r="A393" i="88"/>
  <c r="G392" i="88"/>
  <c r="A392" i="88"/>
  <c r="G391" i="88"/>
  <c r="A391" i="88"/>
  <c r="G390" i="88"/>
  <c r="A390" i="88"/>
  <c r="G389" i="88"/>
  <c r="A389" i="88"/>
  <c r="G388" i="88"/>
  <c r="A388" i="88"/>
  <c r="G387" i="88"/>
  <c r="A387" i="88"/>
  <c r="G386" i="88"/>
  <c r="A386" i="88"/>
  <c r="G385" i="88"/>
  <c r="A385" i="88"/>
  <c r="G384" i="88"/>
  <c r="A384" i="88"/>
  <c r="G383" i="88"/>
  <c r="A383" i="88"/>
  <c r="G382" i="88"/>
  <c r="A382" i="88"/>
  <c r="G381" i="88"/>
  <c r="A381" i="88"/>
  <c r="G380" i="88"/>
  <c r="A380" i="88"/>
  <c r="G379" i="88"/>
  <c r="A379" i="88"/>
  <c r="G378" i="88"/>
  <c r="A378" i="88"/>
  <c r="G377" i="88"/>
  <c r="A377" i="88"/>
  <c r="G376" i="88"/>
  <c r="A376" i="88"/>
  <c r="G375" i="88"/>
  <c r="A375" i="88"/>
  <c r="G374" i="88"/>
  <c r="A374" i="88"/>
  <c r="G373" i="88"/>
  <c r="A373" i="88"/>
  <c r="G372" i="88"/>
  <c r="A372" i="88"/>
  <c r="G371" i="88"/>
  <c r="A371" i="88"/>
  <c r="G370" i="88"/>
  <c r="A370" i="88"/>
  <c r="G369" i="88"/>
  <c r="A369" i="88"/>
  <c r="G368" i="88"/>
  <c r="A368" i="88"/>
  <c r="G367" i="88"/>
  <c r="A367" i="88"/>
  <c r="G366" i="88"/>
  <c r="A366" i="88"/>
  <c r="G365" i="88"/>
  <c r="A365" i="88"/>
  <c r="G364" i="88"/>
  <c r="A364" i="88"/>
  <c r="G363" i="88"/>
  <c r="A363" i="88"/>
  <c r="G362" i="88"/>
  <c r="A362" i="88"/>
  <c r="G361" i="88"/>
  <c r="A361" i="88"/>
  <c r="G360" i="88"/>
  <c r="A360" i="88"/>
  <c r="G359" i="88"/>
  <c r="A359" i="88"/>
  <c r="G358" i="88"/>
  <c r="A358" i="88"/>
  <c r="G357" i="88"/>
  <c r="A357" i="88"/>
  <c r="G356" i="88"/>
  <c r="A356" i="88"/>
  <c r="G355" i="88"/>
  <c r="A355" i="88"/>
  <c r="G354" i="88"/>
  <c r="A354" i="88"/>
  <c r="G353" i="88"/>
  <c r="A353" i="88"/>
  <c r="G352" i="88"/>
  <c r="A352" i="88"/>
  <c r="G351" i="88"/>
  <c r="A351" i="88"/>
  <c r="G350" i="88"/>
  <c r="A350" i="88"/>
  <c r="G349" i="88"/>
  <c r="A349" i="88"/>
  <c r="G348" i="88"/>
  <c r="A348" i="88"/>
  <c r="G347" i="88"/>
  <c r="A347" i="88"/>
  <c r="G346" i="88"/>
  <c r="A346" i="88"/>
  <c r="G345" i="88"/>
  <c r="A345" i="88"/>
  <c r="G344" i="88"/>
  <c r="A344" i="88"/>
  <c r="G343" i="88"/>
  <c r="A343" i="88"/>
  <c r="G342" i="88"/>
  <c r="A342" i="88"/>
  <c r="G341" i="88"/>
  <c r="A341" i="88"/>
  <c r="G340" i="88"/>
  <c r="A340" i="88"/>
  <c r="G339" i="88"/>
  <c r="A339" i="88"/>
  <c r="G338" i="88"/>
  <c r="A338" i="88"/>
  <c r="G337" i="88"/>
  <c r="A337" i="88"/>
  <c r="G336" i="88"/>
  <c r="A336" i="88"/>
  <c r="G335" i="88"/>
  <c r="A335" i="88"/>
  <c r="G334" i="88"/>
  <c r="A334" i="88"/>
  <c r="G333" i="88"/>
  <c r="A333" i="88"/>
  <c r="G332" i="88"/>
  <c r="A332" i="88"/>
  <c r="G331" i="88"/>
  <c r="A331" i="88"/>
  <c r="G330" i="88"/>
  <c r="A330" i="88"/>
  <c r="G329" i="88"/>
  <c r="A329" i="88"/>
  <c r="G328" i="88"/>
  <c r="A328" i="88"/>
  <c r="G327" i="88"/>
  <c r="A327" i="88"/>
  <c r="G326" i="88"/>
  <c r="A326" i="88"/>
  <c r="G325" i="88"/>
  <c r="A325" i="88"/>
  <c r="G324" i="88"/>
  <c r="A324" i="88"/>
  <c r="G323" i="88"/>
  <c r="A323" i="88"/>
  <c r="G322" i="88"/>
  <c r="A322" i="88"/>
  <c r="G321" i="88"/>
  <c r="A321" i="88"/>
  <c r="G320" i="88"/>
  <c r="A320" i="88"/>
  <c r="G319" i="88"/>
  <c r="A319" i="88"/>
  <c r="G318" i="88"/>
  <c r="A318" i="88"/>
  <c r="G317" i="88"/>
  <c r="A317" i="88"/>
  <c r="G316" i="88"/>
  <c r="A316" i="88"/>
  <c r="G315" i="88"/>
  <c r="A315" i="88"/>
  <c r="G314" i="88"/>
  <c r="A314" i="88"/>
  <c r="G313" i="88"/>
  <c r="A313" i="88"/>
  <c r="G312" i="88"/>
  <c r="A312" i="88"/>
  <c r="G311" i="88"/>
  <c r="A311" i="88"/>
  <c r="G310" i="88"/>
  <c r="A310" i="88"/>
  <c r="G309" i="88"/>
  <c r="A309" i="88"/>
  <c r="G308" i="88"/>
  <c r="A308" i="88"/>
  <c r="G307" i="88"/>
  <c r="A307" i="88"/>
  <c r="G306" i="88"/>
  <c r="A306" i="88"/>
  <c r="G305" i="88"/>
  <c r="A305" i="88"/>
  <c r="G304" i="88"/>
  <c r="A304" i="88"/>
  <c r="G303" i="88"/>
  <c r="A303" i="88"/>
  <c r="G302" i="88"/>
  <c r="A302" i="88"/>
  <c r="G301" i="88"/>
  <c r="A301" i="88"/>
  <c r="G300" i="88"/>
  <c r="A300" i="88"/>
  <c r="G299" i="88"/>
  <c r="A299" i="88"/>
  <c r="G298" i="88"/>
  <c r="A298" i="88"/>
  <c r="G297" i="88"/>
  <c r="A297" i="88"/>
  <c r="G296" i="88"/>
  <c r="A296" i="88"/>
  <c r="G295" i="88"/>
  <c r="A295" i="88"/>
  <c r="G294" i="88"/>
  <c r="A294" i="88"/>
  <c r="G293" i="88"/>
  <c r="A293" i="88"/>
  <c r="G292" i="88"/>
  <c r="A292" i="88"/>
  <c r="G291" i="88"/>
  <c r="A291" i="88"/>
  <c r="G290" i="88"/>
  <c r="A290" i="88"/>
  <c r="G289" i="88"/>
  <c r="A289" i="88"/>
  <c r="G288" i="88"/>
  <c r="A288" i="88"/>
  <c r="G287" i="88"/>
  <c r="A287" i="88"/>
  <c r="G286" i="88"/>
  <c r="A286" i="88"/>
  <c r="G285" i="88"/>
  <c r="A285" i="88"/>
  <c r="G284" i="88"/>
  <c r="A284" i="88"/>
  <c r="G283" i="88"/>
  <c r="A283" i="88"/>
  <c r="G282" i="88"/>
  <c r="A282" i="88"/>
  <c r="G281" i="88"/>
  <c r="A281" i="88"/>
  <c r="G280" i="88"/>
  <c r="A280" i="88"/>
  <c r="G279" i="88"/>
  <c r="A279" i="88"/>
  <c r="G278" i="88"/>
  <c r="A278" i="88"/>
  <c r="G277" i="88"/>
  <c r="A277" i="88"/>
  <c r="G276" i="88"/>
  <c r="A276" i="88"/>
  <c r="G275" i="88"/>
  <c r="A275" i="88"/>
  <c r="G274" i="88"/>
  <c r="A274" i="88"/>
  <c r="G273" i="88"/>
  <c r="A273" i="88"/>
  <c r="G272" i="88"/>
  <c r="A272" i="88"/>
  <c r="G271" i="88"/>
  <c r="A271" i="88"/>
  <c r="G270" i="88"/>
  <c r="A270" i="88"/>
  <c r="G269" i="88"/>
  <c r="A269" i="88"/>
  <c r="G268" i="88"/>
  <c r="A268" i="88"/>
  <c r="G267" i="88"/>
  <c r="A267" i="88"/>
  <c r="G266" i="88"/>
  <c r="A266" i="88"/>
  <c r="G265" i="88"/>
  <c r="A265" i="88"/>
  <c r="G264" i="88"/>
  <c r="A264" i="88"/>
  <c r="G263" i="88"/>
  <c r="A263" i="88"/>
  <c r="G262" i="88"/>
  <c r="A262" i="88"/>
  <c r="G261" i="88"/>
  <c r="A261" i="88"/>
  <c r="G260" i="88"/>
  <c r="A260" i="88"/>
  <c r="G259" i="88"/>
  <c r="A259" i="88"/>
  <c r="G258" i="88"/>
  <c r="A258" i="88"/>
  <c r="G257" i="88"/>
  <c r="A257" i="88"/>
  <c r="G256" i="88"/>
  <c r="A256" i="88"/>
  <c r="G255" i="88"/>
  <c r="A255" i="88"/>
  <c r="G254" i="88"/>
  <c r="A254" i="88"/>
  <c r="G253" i="88"/>
  <c r="A253" i="88"/>
  <c r="G252" i="88"/>
  <c r="A252" i="88"/>
  <c r="G251" i="88"/>
  <c r="A251" i="88"/>
  <c r="G250" i="88"/>
  <c r="A250" i="88"/>
  <c r="G249" i="88"/>
  <c r="A249" i="88"/>
  <c r="G248" i="88"/>
  <c r="A248" i="88"/>
  <c r="G247" i="88"/>
  <c r="A247" i="88"/>
  <c r="G246" i="88"/>
  <c r="A246" i="88"/>
  <c r="G245" i="88"/>
  <c r="A245" i="88"/>
  <c r="G244" i="88"/>
  <c r="A244" i="88"/>
  <c r="G243" i="88"/>
  <c r="A243" i="88"/>
  <c r="G242" i="88"/>
  <c r="A242" i="88"/>
  <c r="G241" i="88"/>
  <c r="A241" i="88"/>
  <c r="G240" i="88"/>
  <c r="A240" i="88"/>
  <c r="G239" i="88"/>
  <c r="A239" i="88"/>
  <c r="G238" i="88"/>
  <c r="A238" i="88"/>
  <c r="G237" i="88"/>
  <c r="A237" i="88"/>
  <c r="G236" i="88"/>
  <c r="A236" i="88"/>
  <c r="G235" i="88"/>
  <c r="A235" i="88"/>
  <c r="G234" i="88"/>
  <c r="A234" i="88"/>
  <c r="G233" i="88"/>
  <c r="A233" i="88"/>
  <c r="G232" i="88"/>
  <c r="A232" i="88"/>
  <c r="G231" i="88"/>
  <c r="A231" i="88"/>
  <c r="G230" i="88"/>
  <c r="A230" i="88"/>
  <c r="G229" i="88"/>
  <c r="A229" i="88"/>
  <c r="G228" i="88"/>
  <c r="A228" i="88"/>
  <c r="G227" i="88"/>
  <c r="A227" i="88"/>
  <c r="G226" i="88"/>
  <c r="A226" i="88"/>
  <c r="G225" i="88"/>
  <c r="A225" i="88"/>
  <c r="G224" i="88"/>
  <c r="A224" i="88"/>
  <c r="G223" i="88"/>
  <c r="A223" i="88"/>
  <c r="G222" i="88"/>
  <c r="A222" i="88"/>
  <c r="G221" i="88"/>
  <c r="A221" i="88"/>
  <c r="G220" i="88"/>
  <c r="A220" i="88"/>
  <c r="G219" i="88"/>
  <c r="A219" i="88"/>
  <c r="G218" i="88"/>
  <c r="A218" i="88"/>
  <c r="G217" i="88"/>
  <c r="A217" i="88"/>
  <c r="G216" i="88"/>
  <c r="A216" i="88"/>
  <c r="G215" i="88"/>
  <c r="A215" i="88"/>
  <c r="G214" i="88"/>
  <c r="A214" i="88"/>
  <c r="G213" i="88"/>
  <c r="A213" i="88"/>
  <c r="G212" i="88"/>
  <c r="A212" i="88"/>
  <c r="G211" i="88"/>
  <c r="A211" i="88"/>
  <c r="G210" i="88"/>
  <c r="A210" i="88"/>
  <c r="G209" i="88"/>
  <c r="A209" i="88"/>
  <c r="G208" i="88"/>
  <c r="A208" i="88"/>
  <c r="G207" i="88"/>
  <c r="A207" i="88"/>
  <c r="G206" i="88"/>
  <c r="A206" i="88"/>
  <c r="G205" i="88"/>
  <c r="A205" i="88"/>
  <c r="G204" i="88"/>
  <c r="A204" i="88"/>
  <c r="G203" i="88"/>
  <c r="A203" i="88"/>
  <c r="G202" i="88"/>
  <c r="A202" i="88"/>
  <c r="G201" i="88"/>
  <c r="A201" i="88"/>
  <c r="G200" i="88"/>
  <c r="A200" i="88"/>
  <c r="G199" i="88"/>
  <c r="A199" i="88"/>
  <c r="G198" i="88"/>
  <c r="A198" i="88"/>
  <c r="G197" i="88"/>
  <c r="A197" i="88"/>
  <c r="G196" i="88"/>
  <c r="A196" i="88"/>
  <c r="G195" i="88"/>
  <c r="A195" i="88"/>
  <c r="G194" i="88"/>
  <c r="A194" i="88"/>
  <c r="G193" i="88"/>
  <c r="A193" i="88"/>
  <c r="G192" i="88"/>
  <c r="A192" i="88"/>
  <c r="G191" i="88"/>
  <c r="A191" i="88"/>
  <c r="G190" i="88"/>
  <c r="A190" i="88"/>
  <c r="G189" i="88"/>
  <c r="A189" i="88"/>
  <c r="G188" i="88"/>
  <c r="A188" i="88"/>
  <c r="G187" i="88"/>
  <c r="A187" i="88"/>
  <c r="G186" i="88"/>
  <c r="A186" i="88"/>
  <c r="G185" i="88"/>
  <c r="A185" i="88"/>
  <c r="G184" i="88"/>
  <c r="A184" i="88"/>
  <c r="G183" i="88"/>
  <c r="A183" i="88"/>
  <c r="G182" i="88"/>
  <c r="A182" i="88"/>
  <c r="G181" i="88"/>
  <c r="A181" i="88"/>
  <c r="G180" i="88"/>
  <c r="A180" i="88"/>
  <c r="G179" i="88"/>
  <c r="A179" i="88"/>
  <c r="G178" i="88"/>
  <c r="A178" i="88"/>
  <c r="G177" i="88"/>
  <c r="A177" i="88"/>
  <c r="G176" i="88"/>
  <c r="A176" i="88"/>
  <c r="G175" i="88"/>
  <c r="A175" i="88"/>
  <c r="G174" i="88"/>
  <c r="A174" i="88"/>
  <c r="G173" i="88"/>
  <c r="A173" i="88"/>
  <c r="G172" i="88"/>
  <c r="A172" i="88"/>
  <c r="G171" i="88"/>
  <c r="A171" i="88"/>
  <c r="G170" i="88"/>
  <c r="A170" i="88"/>
  <c r="G169" i="88"/>
  <c r="A169" i="88"/>
  <c r="G168" i="88"/>
  <c r="A168" i="88"/>
  <c r="G167" i="88"/>
  <c r="A167" i="88"/>
  <c r="G166" i="88"/>
  <c r="A166" i="88"/>
  <c r="G165" i="88"/>
  <c r="A165" i="88"/>
  <c r="G164" i="88"/>
  <c r="A164" i="88"/>
  <c r="G163" i="88"/>
  <c r="A163" i="88"/>
  <c r="G162" i="88"/>
  <c r="A162" i="88"/>
  <c r="G161" i="88"/>
  <c r="A161" i="88"/>
  <c r="G160" i="88"/>
  <c r="A160" i="88"/>
  <c r="G159" i="88"/>
  <c r="A159" i="88"/>
  <c r="G158" i="88"/>
  <c r="A158" i="88"/>
  <c r="G157" i="88"/>
  <c r="A157" i="88"/>
  <c r="G156" i="88"/>
  <c r="A156" i="88"/>
  <c r="G155" i="88"/>
  <c r="A155" i="88"/>
  <c r="G154" i="88"/>
  <c r="A154" i="88"/>
  <c r="G153" i="88"/>
  <c r="A153" i="88"/>
  <c r="G152" i="88"/>
  <c r="A152" i="88"/>
  <c r="G151" i="88"/>
  <c r="A151" i="88"/>
  <c r="G150" i="88"/>
  <c r="A150" i="88"/>
  <c r="G149" i="88"/>
  <c r="A149" i="88"/>
  <c r="G148" i="88"/>
  <c r="A148" i="88"/>
  <c r="G147" i="88"/>
  <c r="A147" i="88"/>
  <c r="G146" i="88"/>
  <c r="A146" i="88"/>
  <c r="G145" i="88"/>
  <c r="A145" i="88"/>
  <c r="G144" i="88"/>
  <c r="A144" i="88"/>
  <c r="G143" i="88"/>
  <c r="A143" i="88"/>
  <c r="G142" i="88"/>
  <c r="A142" i="88"/>
  <c r="G141" i="88"/>
  <c r="A141" i="88"/>
  <c r="G140" i="88"/>
  <c r="A140" i="88"/>
  <c r="G139" i="88"/>
  <c r="A139" i="88"/>
  <c r="G138" i="88"/>
  <c r="A138" i="88"/>
  <c r="G137" i="88"/>
  <c r="A137" i="88"/>
  <c r="G136" i="88"/>
  <c r="A136" i="88"/>
  <c r="G135" i="88"/>
  <c r="A135" i="88"/>
  <c r="G134" i="88"/>
  <c r="A134" i="88"/>
  <c r="G133" i="88"/>
  <c r="A133" i="88"/>
  <c r="G132" i="88"/>
  <c r="A132" i="88"/>
  <c r="G131" i="88"/>
  <c r="A131" i="88"/>
  <c r="G130" i="88"/>
  <c r="A130" i="88"/>
  <c r="G129" i="88"/>
  <c r="A129" i="88"/>
  <c r="G128" i="88"/>
  <c r="A128" i="88"/>
  <c r="G127" i="88"/>
  <c r="A127" i="88"/>
  <c r="G126" i="88"/>
  <c r="A126" i="88"/>
  <c r="G125" i="88"/>
  <c r="A125" i="88"/>
  <c r="G124" i="88"/>
  <c r="A124" i="88"/>
  <c r="G123" i="88"/>
  <c r="A123" i="88"/>
  <c r="G122" i="88"/>
  <c r="A122" i="88"/>
  <c r="G121" i="88"/>
  <c r="A121" i="88"/>
  <c r="G120" i="88"/>
  <c r="A120" i="88"/>
  <c r="G119" i="88"/>
  <c r="A119" i="88"/>
  <c r="G118" i="88"/>
  <c r="A118" i="88"/>
  <c r="G117" i="88"/>
  <c r="A117" i="88"/>
  <c r="G116" i="88"/>
  <c r="A116" i="88"/>
  <c r="G115" i="88"/>
  <c r="A115" i="88"/>
  <c r="G114" i="88"/>
  <c r="A114" i="88"/>
  <c r="G113" i="88"/>
  <c r="A113" i="88"/>
  <c r="G112" i="88"/>
  <c r="A112" i="88"/>
  <c r="G111" i="88"/>
  <c r="A111" i="88"/>
  <c r="G110" i="88"/>
  <c r="A110" i="88"/>
  <c r="G109" i="88"/>
  <c r="A109" i="88"/>
  <c r="G108" i="88"/>
  <c r="A108" i="88"/>
  <c r="G107" i="88"/>
  <c r="A107" i="88"/>
  <c r="G106" i="88"/>
  <c r="A106" i="88"/>
  <c r="G105" i="88"/>
  <c r="A105" i="88"/>
  <c r="G104" i="88"/>
  <c r="A104" i="88"/>
  <c r="G103" i="88"/>
  <c r="A103" i="88"/>
  <c r="G102" i="88"/>
  <c r="A102" i="88"/>
  <c r="G101" i="88"/>
  <c r="A101" i="88"/>
  <c r="G100" i="88"/>
  <c r="A100" i="88"/>
  <c r="G99" i="88"/>
  <c r="A99" i="88"/>
  <c r="G98" i="88"/>
  <c r="A98" i="88"/>
  <c r="G97" i="88"/>
  <c r="A97" i="88"/>
  <c r="G96" i="88"/>
  <c r="A96" i="88"/>
  <c r="G95" i="88"/>
  <c r="A95" i="88"/>
  <c r="G94" i="88"/>
  <c r="A94" i="88"/>
  <c r="G93" i="88"/>
  <c r="A93" i="88"/>
  <c r="G92" i="88"/>
  <c r="A92" i="88"/>
  <c r="G91" i="88"/>
  <c r="A91" i="88"/>
  <c r="G90" i="88"/>
  <c r="A90" i="88"/>
  <c r="G89" i="88"/>
  <c r="A89" i="88"/>
  <c r="G88" i="88"/>
  <c r="A88" i="88"/>
  <c r="G87" i="88"/>
  <c r="A87" i="88"/>
  <c r="G86" i="88"/>
  <c r="A86" i="88"/>
  <c r="G85" i="88"/>
  <c r="A85" i="88"/>
  <c r="G84" i="88"/>
  <c r="A84" i="88"/>
  <c r="G83" i="88"/>
  <c r="A83" i="88"/>
  <c r="G82" i="88"/>
  <c r="A82" i="88"/>
  <c r="G81" i="88"/>
  <c r="A81" i="88"/>
  <c r="G80" i="88"/>
  <c r="A80" i="88"/>
  <c r="G79" i="88"/>
  <c r="A79" i="88"/>
  <c r="G78" i="88"/>
  <c r="A78" i="88"/>
  <c r="G77" i="88"/>
  <c r="A77" i="88"/>
  <c r="G76" i="88"/>
  <c r="A76" i="88"/>
  <c r="G75" i="88"/>
  <c r="A75" i="88"/>
  <c r="G74" i="88"/>
  <c r="A74" i="88"/>
  <c r="G73" i="88"/>
  <c r="A73" i="88"/>
  <c r="G72" i="88"/>
  <c r="A72" i="88"/>
  <c r="G71" i="88"/>
  <c r="A71" i="88"/>
  <c r="G70" i="88"/>
  <c r="A70" i="88"/>
  <c r="G69" i="88"/>
  <c r="A69" i="88"/>
  <c r="G68" i="88"/>
  <c r="A68" i="88"/>
  <c r="G67" i="88"/>
  <c r="A67" i="88"/>
  <c r="G66" i="88"/>
  <c r="A66" i="88"/>
  <c r="G65" i="88"/>
  <c r="A65" i="88"/>
  <c r="G64" i="88"/>
  <c r="A64" i="88"/>
  <c r="G63" i="88"/>
  <c r="A63" i="88"/>
  <c r="G62" i="88"/>
  <c r="A62" i="88"/>
  <c r="G61" i="88"/>
  <c r="A61" i="88"/>
  <c r="G60" i="88"/>
  <c r="A60" i="88"/>
  <c r="G59" i="88"/>
  <c r="A59" i="88"/>
  <c r="G58" i="88"/>
  <c r="A58" i="88"/>
  <c r="G57" i="88"/>
  <c r="A57" i="88"/>
  <c r="G56" i="88"/>
  <c r="A56" i="88"/>
  <c r="G55" i="88"/>
  <c r="A55" i="88"/>
  <c r="G54" i="88"/>
  <c r="A54" i="88"/>
  <c r="G53" i="88"/>
  <c r="A53" i="88"/>
  <c r="G52" i="88"/>
  <c r="A52" i="88"/>
  <c r="G51" i="88"/>
  <c r="A51" i="88"/>
  <c r="G50" i="88"/>
  <c r="A50" i="88"/>
  <c r="G49" i="88"/>
  <c r="A49" i="88"/>
  <c r="G48" i="88"/>
  <c r="A48" i="88"/>
  <c r="G47" i="88"/>
  <c r="A47" i="88"/>
  <c r="G46" i="88"/>
  <c r="A46" i="88"/>
  <c r="G45" i="88"/>
  <c r="A45" i="88"/>
  <c r="G44" i="88"/>
  <c r="A44" i="88"/>
  <c r="G43" i="88"/>
  <c r="A43" i="88"/>
  <c r="G42" i="88"/>
  <c r="A42" i="88"/>
  <c r="G41" i="88"/>
  <c r="A41" i="88"/>
  <c r="G40" i="88"/>
  <c r="A40" i="88"/>
  <c r="G39" i="88"/>
  <c r="A39" i="88"/>
  <c r="G38" i="88"/>
  <c r="A38" i="88"/>
  <c r="G37" i="88"/>
  <c r="A37" i="88"/>
  <c r="G36" i="88"/>
  <c r="A36" i="88"/>
  <c r="G35" i="88"/>
  <c r="A35" i="88"/>
  <c r="G34" i="88"/>
  <c r="A34" i="88"/>
  <c r="G33" i="88"/>
  <c r="A33" i="88"/>
  <c r="G32" i="88"/>
  <c r="A32" i="88"/>
  <c r="G31" i="88"/>
  <c r="A31" i="88"/>
  <c r="G30" i="88"/>
  <c r="A30" i="88"/>
  <c r="G29" i="88"/>
  <c r="A29" i="88"/>
  <c r="G28" i="88"/>
  <c r="A28" i="88"/>
  <c r="G27" i="88"/>
  <c r="A27" i="88"/>
  <c r="G26" i="88"/>
  <c r="A26" i="88"/>
  <c r="G25" i="88"/>
  <c r="A25" i="88"/>
  <c r="G24" i="88"/>
  <c r="A24" i="88"/>
  <c r="G23" i="88"/>
  <c r="A23" i="88"/>
  <c r="G22" i="88"/>
  <c r="A22" i="88"/>
  <c r="G21" i="88"/>
  <c r="A21" i="88"/>
  <c r="G20" i="88"/>
  <c r="A20" i="88"/>
  <c r="G19" i="88"/>
  <c r="A19" i="88"/>
  <c r="G18" i="88"/>
  <c r="A18" i="88"/>
  <c r="G17" i="88"/>
  <c r="A17" i="88"/>
  <c r="G16" i="88"/>
  <c r="A16" i="88"/>
  <c r="G15" i="88"/>
  <c r="A15" i="88"/>
  <c r="G14" i="88"/>
  <c r="A14" i="88"/>
  <c r="G13" i="88"/>
  <c r="A13" i="88"/>
  <c r="G12" i="88"/>
  <c r="A12" i="88"/>
  <c r="G11" i="88"/>
  <c r="A11" i="88"/>
  <c r="G10" i="88"/>
  <c r="A10" i="88"/>
  <c r="G9" i="88"/>
  <c r="A9" i="88"/>
  <c r="G8" i="88"/>
  <c r="A8" i="88"/>
  <c r="G7" i="88"/>
  <c r="A7" i="88"/>
  <c r="G6" i="88"/>
  <c r="A6" i="88"/>
  <c r="G5" i="88"/>
  <c r="A5" i="88"/>
  <c r="G4" i="88"/>
  <c r="A4" i="88"/>
  <c r="G3" i="88"/>
  <c r="A3" i="88"/>
  <c r="G2" i="88"/>
  <c r="A2" i="88"/>
  <c r="O1" i="2"/>
  <c r="O699" i="2" s="1"/>
  <c r="M1" i="2"/>
  <c r="M699" i="2" s="1"/>
  <c r="K1" i="2"/>
  <c r="K699" i="2" s="1"/>
  <c r="I1" i="2"/>
  <c r="I157" i="2" s="1"/>
  <c r="O700" i="2"/>
  <c r="M700" i="2"/>
  <c r="K700" i="2"/>
  <c r="G700" i="2"/>
  <c r="A700" i="2"/>
  <c r="G699" i="2"/>
  <c r="A699" i="2"/>
  <c r="O698" i="2"/>
  <c r="G698" i="2"/>
  <c r="A698" i="2"/>
  <c r="O697" i="2"/>
  <c r="M697" i="2"/>
  <c r="K697" i="2"/>
  <c r="G697" i="2"/>
  <c r="A697" i="2"/>
  <c r="M696" i="2"/>
  <c r="G696" i="2"/>
  <c r="A696" i="2"/>
  <c r="O695" i="2"/>
  <c r="K695" i="2"/>
  <c r="G695" i="2"/>
  <c r="A695" i="2"/>
  <c r="O694" i="2"/>
  <c r="K694" i="2"/>
  <c r="G694" i="2"/>
  <c r="A694" i="2"/>
  <c r="O693" i="2"/>
  <c r="M693" i="2"/>
  <c r="G693" i="2"/>
  <c r="A693" i="2"/>
  <c r="O692" i="2"/>
  <c r="M692" i="2"/>
  <c r="K692" i="2"/>
  <c r="G692" i="2"/>
  <c r="A692" i="2"/>
  <c r="O691" i="2"/>
  <c r="G691" i="2"/>
  <c r="A691" i="2"/>
  <c r="G690" i="2"/>
  <c r="A690" i="2"/>
  <c r="M689" i="2"/>
  <c r="K689" i="2"/>
  <c r="G689" i="2"/>
  <c r="A689" i="2"/>
  <c r="M688" i="2"/>
  <c r="G688" i="2"/>
  <c r="A688" i="2"/>
  <c r="M687" i="2"/>
  <c r="K687" i="2"/>
  <c r="G687" i="2"/>
  <c r="A687" i="2"/>
  <c r="K686" i="2"/>
  <c r="G686" i="2"/>
  <c r="A686" i="2"/>
  <c r="M685" i="2"/>
  <c r="G685" i="2"/>
  <c r="A685" i="2"/>
  <c r="M684" i="2"/>
  <c r="K684" i="2"/>
  <c r="G684" i="2"/>
  <c r="A684" i="2"/>
  <c r="G683" i="2"/>
  <c r="A683" i="2"/>
  <c r="O682" i="2"/>
  <c r="G682" i="2"/>
  <c r="A682" i="2"/>
  <c r="O681" i="2"/>
  <c r="M681" i="2"/>
  <c r="K681" i="2"/>
  <c r="G681" i="2"/>
  <c r="A681" i="2"/>
  <c r="O680" i="2"/>
  <c r="M680" i="2"/>
  <c r="G680" i="2"/>
  <c r="A680" i="2"/>
  <c r="O679" i="2"/>
  <c r="M679" i="2"/>
  <c r="K679" i="2"/>
  <c r="G679" i="2"/>
  <c r="A679" i="2"/>
  <c r="K678" i="2"/>
  <c r="G678" i="2"/>
  <c r="A678" i="2"/>
  <c r="O677" i="2"/>
  <c r="M677" i="2"/>
  <c r="G677" i="2"/>
  <c r="A677" i="2"/>
  <c r="O676" i="2"/>
  <c r="M676" i="2"/>
  <c r="K676" i="2"/>
  <c r="G676" i="2"/>
  <c r="A676" i="2"/>
  <c r="O675" i="2"/>
  <c r="G675" i="2"/>
  <c r="A675" i="2"/>
  <c r="O674" i="2"/>
  <c r="G674" i="2"/>
  <c r="A674" i="2"/>
  <c r="O673" i="2"/>
  <c r="M673" i="2"/>
  <c r="K673" i="2"/>
  <c r="G673" i="2"/>
  <c r="A673" i="2"/>
  <c r="O672" i="2"/>
  <c r="M672" i="2"/>
  <c r="G672" i="2"/>
  <c r="A672" i="2"/>
  <c r="M671" i="2"/>
  <c r="K671" i="2"/>
  <c r="G671" i="2"/>
  <c r="A671" i="2"/>
  <c r="O670" i="2"/>
  <c r="K670" i="2"/>
  <c r="G670" i="2"/>
  <c r="A670" i="2"/>
  <c r="O669" i="2"/>
  <c r="M669" i="2"/>
  <c r="G669" i="2"/>
  <c r="A669" i="2"/>
  <c r="O668" i="2"/>
  <c r="M668" i="2"/>
  <c r="K668" i="2"/>
  <c r="G668" i="2"/>
  <c r="A668" i="2"/>
  <c r="G667" i="2"/>
  <c r="A667" i="2"/>
  <c r="O666" i="2"/>
  <c r="G666" i="2"/>
  <c r="A666" i="2"/>
  <c r="O665" i="2"/>
  <c r="M665" i="2"/>
  <c r="K665" i="2"/>
  <c r="G665" i="2"/>
  <c r="A665" i="2"/>
  <c r="M664" i="2"/>
  <c r="G664" i="2"/>
  <c r="A664" i="2"/>
  <c r="O663" i="2"/>
  <c r="M663" i="2"/>
  <c r="K663" i="2"/>
  <c r="G663" i="2"/>
  <c r="A663" i="2"/>
  <c r="O662" i="2"/>
  <c r="K662" i="2"/>
  <c r="G662" i="2"/>
  <c r="A662" i="2"/>
  <c r="O661" i="2"/>
  <c r="M661" i="2"/>
  <c r="G661" i="2"/>
  <c r="A661" i="2"/>
  <c r="O660" i="2"/>
  <c r="M660" i="2"/>
  <c r="K660" i="2"/>
  <c r="G660" i="2"/>
  <c r="A660" i="2"/>
  <c r="O659" i="2"/>
  <c r="G659" i="2"/>
  <c r="A659" i="2"/>
  <c r="G658" i="2"/>
  <c r="A658" i="2"/>
  <c r="M657" i="2"/>
  <c r="K657" i="2"/>
  <c r="G657" i="2"/>
  <c r="A657" i="2"/>
  <c r="O656" i="2"/>
  <c r="M656" i="2"/>
  <c r="G656" i="2"/>
  <c r="A656" i="2"/>
  <c r="O655" i="2"/>
  <c r="M655" i="2"/>
  <c r="K655" i="2"/>
  <c r="G655" i="2"/>
  <c r="A655" i="2"/>
  <c r="O654" i="2"/>
  <c r="K654" i="2"/>
  <c r="G654" i="2"/>
  <c r="A654" i="2"/>
  <c r="M653" i="2"/>
  <c r="G653" i="2"/>
  <c r="A653" i="2"/>
  <c r="M652" i="2"/>
  <c r="K652" i="2"/>
  <c r="G652" i="2"/>
  <c r="A652" i="2"/>
  <c r="O651" i="2"/>
  <c r="G651" i="2"/>
  <c r="A651" i="2"/>
  <c r="O650" i="2"/>
  <c r="G650" i="2"/>
  <c r="A650" i="2"/>
  <c r="O649" i="2"/>
  <c r="M649" i="2"/>
  <c r="K649" i="2"/>
  <c r="G649" i="2"/>
  <c r="A649" i="2"/>
  <c r="O648" i="2"/>
  <c r="M648" i="2"/>
  <c r="G648" i="2"/>
  <c r="A648" i="2"/>
  <c r="O647" i="2"/>
  <c r="M647" i="2"/>
  <c r="K647" i="2"/>
  <c r="G647" i="2"/>
  <c r="A647" i="2"/>
  <c r="K646" i="2"/>
  <c r="G646" i="2"/>
  <c r="A646" i="2"/>
  <c r="O645" i="2"/>
  <c r="M645" i="2"/>
  <c r="G645" i="2"/>
  <c r="A645" i="2"/>
  <c r="O644" i="2"/>
  <c r="M644" i="2"/>
  <c r="K644" i="2"/>
  <c r="G644" i="2"/>
  <c r="A644" i="2"/>
  <c r="O643" i="2"/>
  <c r="G643" i="2"/>
  <c r="A643" i="2"/>
  <c r="O642" i="2"/>
  <c r="G642" i="2"/>
  <c r="A642" i="2"/>
  <c r="O641" i="2"/>
  <c r="M641" i="2"/>
  <c r="K641" i="2"/>
  <c r="G641" i="2"/>
  <c r="A641" i="2"/>
  <c r="O640" i="2"/>
  <c r="M640" i="2"/>
  <c r="G640" i="2"/>
  <c r="A640" i="2"/>
  <c r="M639" i="2"/>
  <c r="K639" i="2"/>
  <c r="G639" i="2"/>
  <c r="A639" i="2"/>
  <c r="O638" i="2"/>
  <c r="K638" i="2"/>
  <c r="G638" i="2"/>
  <c r="A638" i="2"/>
  <c r="O637" i="2"/>
  <c r="M637" i="2"/>
  <c r="G637" i="2"/>
  <c r="A637" i="2"/>
  <c r="O636" i="2"/>
  <c r="M636" i="2"/>
  <c r="K636" i="2"/>
  <c r="G636" i="2"/>
  <c r="A636" i="2"/>
  <c r="G635" i="2"/>
  <c r="A635" i="2"/>
  <c r="O634" i="2"/>
  <c r="G634" i="2"/>
  <c r="A634" i="2"/>
  <c r="O633" i="2"/>
  <c r="M633" i="2"/>
  <c r="K633" i="2"/>
  <c r="G633" i="2"/>
  <c r="A633" i="2"/>
  <c r="M632" i="2"/>
  <c r="G632" i="2"/>
  <c r="A632" i="2"/>
  <c r="O631" i="2"/>
  <c r="M631" i="2"/>
  <c r="K631" i="2"/>
  <c r="G631" i="2"/>
  <c r="A631" i="2"/>
  <c r="O630" i="2"/>
  <c r="K630" i="2"/>
  <c r="G630" i="2"/>
  <c r="A630" i="2"/>
  <c r="O629" i="2"/>
  <c r="M629" i="2"/>
  <c r="G629" i="2"/>
  <c r="A629" i="2"/>
  <c r="O628" i="2"/>
  <c r="M628" i="2"/>
  <c r="K628" i="2"/>
  <c r="G628" i="2"/>
  <c r="A628" i="2"/>
  <c r="O627" i="2"/>
  <c r="G627" i="2"/>
  <c r="A627" i="2"/>
  <c r="G626" i="2"/>
  <c r="A626" i="2"/>
  <c r="M625" i="2"/>
  <c r="K625" i="2"/>
  <c r="G625" i="2"/>
  <c r="A625" i="2"/>
  <c r="O624" i="2"/>
  <c r="M624" i="2"/>
  <c r="G624" i="2"/>
  <c r="A624" i="2"/>
  <c r="O623" i="2"/>
  <c r="M623" i="2"/>
  <c r="K623" i="2"/>
  <c r="G623" i="2"/>
  <c r="A623" i="2"/>
  <c r="O622" i="2"/>
  <c r="K622" i="2"/>
  <c r="G622" i="2"/>
  <c r="A622" i="2"/>
  <c r="M621" i="2"/>
  <c r="G621" i="2"/>
  <c r="A621" i="2"/>
  <c r="M620" i="2"/>
  <c r="K620" i="2"/>
  <c r="G620" i="2"/>
  <c r="A620" i="2"/>
  <c r="O619" i="2"/>
  <c r="G619" i="2"/>
  <c r="A619" i="2"/>
  <c r="O618" i="2"/>
  <c r="G618" i="2"/>
  <c r="A618" i="2"/>
  <c r="O617" i="2"/>
  <c r="M617" i="2"/>
  <c r="K617" i="2"/>
  <c r="G617" i="2"/>
  <c r="A617" i="2"/>
  <c r="O616" i="2"/>
  <c r="M616" i="2"/>
  <c r="G616" i="2"/>
  <c r="A616" i="2"/>
  <c r="O615" i="2"/>
  <c r="M615" i="2"/>
  <c r="K615" i="2"/>
  <c r="G615" i="2"/>
  <c r="A615" i="2"/>
  <c r="K614" i="2"/>
  <c r="G614" i="2"/>
  <c r="A614" i="2"/>
  <c r="O613" i="2"/>
  <c r="M613" i="2"/>
  <c r="G613" i="2"/>
  <c r="A613" i="2"/>
  <c r="O612" i="2"/>
  <c r="M612" i="2"/>
  <c r="K612" i="2"/>
  <c r="G612" i="2"/>
  <c r="A612" i="2"/>
  <c r="O611" i="2"/>
  <c r="G611" i="2"/>
  <c r="A611" i="2"/>
  <c r="O610" i="2"/>
  <c r="G610" i="2"/>
  <c r="A610" i="2"/>
  <c r="O609" i="2"/>
  <c r="M609" i="2"/>
  <c r="K609" i="2"/>
  <c r="G609" i="2"/>
  <c r="A609" i="2"/>
  <c r="O608" i="2"/>
  <c r="M608" i="2"/>
  <c r="G608" i="2"/>
  <c r="A608" i="2"/>
  <c r="M607" i="2"/>
  <c r="K607" i="2"/>
  <c r="G607" i="2"/>
  <c r="A607" i="2"/>
  <c r="O606" i="2"/>
  <c r="K606" i="2"/>
  <c r="G606" i="2"/>
  <c r="A606" i="2"/>
  <c r="O605" i="2"/>
  <c r="M605" i="2"/>
  <c r="G605" i="2"/>
  <c r="A605" i="2"/>
  <c r="O604" i="2"/>
  <c r="M604" i="2"/>
  <c r="K604" i="2"/>
  <c r="G604" i="2"/>
  <c r="A604" i="2"/>
  <c r="G603" i="2"/>
  <c r="A603" i="2"/>
  <c r="O602" i="2"/>
  <c r="G602" i="2"/>
  <c r="A602" i="2"/>
  <c r="O601" i="2"/>
  <c r="M601" i="2"/>
  <c r="K601" i="2"/>
  <c r="G601" i="2"/>
  <c r="A601" i="2"/>
  <c r="M600" i="2"/>
  <c r="G600" i="2"/>
  <c r="A600" i="2"/>
  <c r="O599" i="2"/>
  <c r="M599" i="2"/>
  <c r="K599" i="2"/>
  <c r="G599" i="2"/>
  <c r="A599" i="2"/>
  <c r="O598" i="2"/>
  <c r="M598" i="2"/>
  <c r="G598" i="2"/>
  <c r="A598" i="2"/>
  <c r="M597" i="2"/>
  <c r="K597" i="2"/>
  <c r="G597" i="2"/>
  <c r="A597" i="2"/>
  <c r="O596" i="2"/>
  <c r="G596" i="2"/>
  <c r="A596" i="2"/>
  <c r="O595" i="2"/>
  <c r="M595" i="2"/>
  <c r="K595" i="2"/>
  <c r="G595" i="2"/>
  <c r="A595" i="2"/>
  <c r="M594" i="2"/>
  <c r="G594" i="2"/>
  <c r="A594" i="2"/>
  <c r="O593" i="2"/>
  <c r="K593" i="2"/>
  <c r="G593" i="2"/>
  <c r="A593" i="2"/>
  <c r="O592" i="2"/>
  <c r="M592" i="2"/>
  <c r="G592" i="2"/>
  <c r="A592" i="2"/>
  <c r="O591" i="2"/>
  <c r="M591" i="2"/>
  <c r="K591" i="2"/>
  <c r="G591" i="2"/>
  <c r="A591" i="2"/>
  <c r="O590" i="2"/>
  <c r="M590" i="2"/>
  <c r="G590" i="2"/>
  <c r="A590" i="2"/>
  <c r="O589" i="2"/>
  <c r="M589" i="2"/>
  <c r="K589" i="2"/>
  <c r="G589" i="2"/>
  <c r="A589" i="2"/>
  <c r="G588" i="2"/>
  <c r="A588" i="2"/>
  <c r="M587" i="2"/>
  <c r="K587" i="2"/>
  <c r="G587" i="2"/>
  <c r="A587" i="2"/>
  <c r="O586" i="2"/>
  <c r="M586" i="2"/>
  <c r="G586" i="2"/>
  <c r="A586" i="2"/>
  <c r="O585" i="2"/>
  <c r="K585" i="2"/>
  <c r="G585" i="2"/>
  <c r="A585" i="2"/>
  <c r="M584" i="2"/>
  <c r="G584" i="2"/>
  <c r="A584" i="2"/>
  <c r="O583" i="2"/>
  <c r="M583" i="2"/>
  <c r="K583" i="2"/>
  <c r="G583" i="2"/>
  <c r="A583" i="2"/>
  <c r="O582" i="2"/>
  <c r="M582" i="2"/>
  <c r="G582" i="2"/>
  <c r="A582" i="2"/>
  <c r="M581" i="2"/>
  <c r="K581" i="2"/>
  <c r="G581" i="2"/>
  <c r="A581" i="2"/>
  <c r="O580" i="2"/>
  <c r="G580" i="2"/>
  <c r="A580" i="2"/>
  <c r="O579" i="2"/>
  <c r="M579" i="2"/>
  <c r="K579" i="2"/>
  <c r="G579" i="2"/>
  <c r="A579" i="2"/>
  <c r="M578" i="2"/>
  <c r="G578" i="2"/>
  <c r="A578" i="2"/>
  <c r="O577" i="2"/>
  <c r="K577" i="2"/>
  <c r="G577" i="2"/>
  <c r="A577" i="2"/>
  <c r="O576" i="2"/>
  <c r="M576" i="2"/>
  <c r="G576" i="2"/>
  <c r="A576" i="2"/>
  <c r="O575" i="2"/>
  <c r="M575" i="2"/>
  <c r="K575" i="2"/>
  <c r="G575" i="2"/>
  <c r="A575" i="2"/>
  <c r="O574" i="2"/>
  <c r="M574" i="2"/>
  <c r="G574" i="2"/>
  <c r="A574" i="2"/>
  <c r="O573" i="2"/>
  <c r="M573" i="2"/>
  <c r="K573" i="2"/>
  <c r="G573" i="2"/>
  <c r="A573" i="2"/>
  <c r="G572" i="2"/>
  <c r="A572" i="2"/>
  <c r="M571" i="2"/>
  <c r="K571" i="2"/>
  <c r="G571" i="2"/>
  <c r="A571" i="2"/>
  <c r="O570" i="2"/>
  <c r="M570" i="2"/>
  <c r="G570" i="2"/>
  <c r="A570" i="2"/>
  <c r="O569" i="2"/>
  <c r="K569" i="2"/>
  <c r="G569" i="2"/>
  <c r="A569" i="2"/>
  <c r="M568" i="2"/>
  <c r="G568" i="2"/>
  <c r="A568" i="2"/>
  <c r="O567" i="2"/>
  <c r="M567" i="2"/>
  <c r="K567" i="2"/>
  <c r="G567" i="2"/>
  <c r="A567" i="2"/>
  <c r="O566" i="2"/>
  <c r="M566" i="2"/>
  <c r="G566" i="2"/>
  <c r="A566" i="2"/>
  <c r="M565" i="2"/>
  <c r="K565" i="2"/>
  <c r="G565" i="2"/>
  <c r="A565" i="2"/>
  <c r="O564" i="2"/>
  <c r="M564" i="2"/>
  <c r="G564" i="2"/>
  <c r="A564" i="2"/>
  <c r="O563" i="2"/>
  <c r="M563" i="2"/>
  <c r="K563" i="2"/>
  <c r="G563" i="2"/>
  <c r="A563" i="2"/>
  <c r="O562" i="2"/>
  <c r="M562" i="2"/>
  <c r="G562" i="2"/>
  <c r="A562" i="2"/>
  <c r="O561" i="2"/>
  <c r="M561" i="2"/>
  <c r="K561" i="2"/>
  <c r="G561" i="2"/>
  <c r="A561" i="2"/>
  <c r="M560" i="2"/>
  <c r="G560" i="2"/>
  <c r="A560" i="2"/>
  <c r="O559" i="2"/>
  <c r="M559" i="2"/>
  <c r="K559" i="2"/>
  <c r="G559" i="2"/>
  <c r="A559" i="2"/>
  <c r="O558" i="2"/>
  <c r="M558" i="2"/>
  <c r="G558" i="2"/>
  <c r="A558" i="2"/>
  <c r="O557" i="2"/>
  <c r="M557" i="2"/>
  <c r="K557" i="2"/>
  <c r="G557" i="2"/>
  <c r="A557" i="2"/>
  <c r="O556" i="2"/>
  <c r="M556" i="2"/>
  <c r="K556" i="2"/>
  <c r="G556" i="2"/>
  <c r="A556" i="2"/>
  <c r="O555" i="2"/>
  <c r="M555" i="2"/>
  <c r="K555" i="2"/>
  <c r="G555" i="2"/>
  <c r="A555" i="2"/>
  <c r="O554" i="2"/>
  <c r="M554" i="2"/>
  <c r="K554" i="2"/>
  <c r="G554" i="2"/>
  <c r="A554" i="2"/>
  <c r="O553" i="2"/>
  <c r="M553" i="2"/>
  <c r="K553" i="2"/>
  <c r="G553" i="2"/>
  <c r="A553" i="2"/>
  <c r="O552" i="2"/>
  <c r="M552" i="2"/>
  <c r="K552" i="2"/>
  <c r="G552" i="2"/>
  <c r="A552" i="2"/>
  <c r="O551" i="2"/>
  <c r="M551" i="2"/>
  <c r="K551" i="2"/>
  <c r="G551" i="2"/>
  <c r="A551" i="2"/>
  <c r="O550" i="2"/>
  <c r="M550" i="2"/>
  <c r="K550" i="2"/>
  <c r="G550" i="2"/>
  <c r="A550" i="2"/>
  <c r="O549" i="2"/>
  <c r="M549" i="2"/>
  <c r="K549" i="2"/>
  <c r="G549" i="2"/>
  <c r="A549" i="2"/>
  <c r="O548" i="2"/>
  <c r="M548" i="2"/>
  <c r="K548" i="2"/>
  <c r="G548" i="2"/>
  <c r="A548" i="2"/>
  <c r="O547" i="2"/>
  <c r="M547" i="2"/>
  <c r="K547" i="2"/>
  <c r="G547" i="2"/>
  <c r="A547" i="2"/>
  <c r="O546" i="2"/>
  <c r="M546" i="2"/>
  <c r="K546" i="2"/>
  <c r="G546" i="2"/>
  <c r="A546" i="2"/>
  <c r="O545" i="2"/>
  <c r="M545" i="2"/>
  <c r="K545" i="2"/>
  <c r="G545" i="2"/>
  <c r="A545" i="2"/>
  <c r="O544" i="2"/>
  <c r="M544" i="2"/>
  <c r="K544" i="2"/>
  <c r="G544" i="2"/>
  <c r="A544" i="2"/>
  <c r="O543" i="2"/>
  <c r="M543" i="2"/>
  <c r="K543" i="2"/>
  <c r="G543" i="2"/>
  <c r="A543" i="2"/>
  <c r="O542" i="2"/>
  <c r="M542" i="2"/>
  <c r="K542" i="2"/>
  <c r="G542" i="2"/>
  <c r="A542" i="2"/>
  <c r="O541" i="2"/>
  <c r="M541" i="2"/>
  <c r="K541" i="2"/>
  <c r="G541" i="2"/>
  <c r="A541" i="2"/>
  <c r="O540" i="2"/>
  <c r="M540" i="2"/>
  <c r="K540" i="2"/>
  <c r="G540" i="2"/>
  <c r="A540" i="2"/>
  <c r="O539" i="2"/>
  <c r="M539" i="2"/>
  <c r="K539" i="2"/>
  <c r="G539" i="2"/>
  <c r="A539" i="2"/>
  <c r="O538" i="2"/>
  <c r="M538" i="2"/>
  <c r="K538" i="2"/>
  <c r="G538" i="2"/>
  <c r="A538" i="2"/>
  <c r="O537" i="2"/>
  <c r="M537" i="2"/>
  <c r="K537" i="2"/>
  <c r="G537" i="2"/>
  <c r="A537" i="2"/>
  <c r="O536" i="2"/>
  <c r="M536" i="2"/>
  <c r="K536" i="2"/>
  <c r="G536" i="2"/>
  <c r="A536" i="2"/>
  <c r="O535" i="2"/>
  <c r="M535" i="2"/>
  <c r="K535" i="2"/>
  <c r="G535" i="2"/>
  <c r="A535" i="2"/>
  <c r="O534" i="2"/>
  <c r="M534" i="2"/>
  <c r="K534" i="2"/>
  <c r="G534" i="2"/>
  <c r="A534" i="2"/>
  <c r="O533" i="2"/>
  <c r="M533" i="2"/>
  <c r="K533" i="2"/>
  <c r="G533" i="2"/>
  <c r="A533" i="2"/>
  <c r="O532" i="2"/>
  <c r="M532" i="2"/>
  <c r="K532" i="2"/>
  <c r="G532" i="2"/>
  <c r="A532" i="2"/>
  <c r="O531" i="2"/>
  <c r="M531" i="2"/>
  <c r="K531" i="2"/>
  <c r="G531" i="2"/>
  <c r="A531" i="2"/>
  <c r="O530" i="2"/>
  <c r="M530" i="2"/>
  <c r="K530" i="2"/>
  <c r="G530" i="2"/>
  <c r="A530" i="2"/>
  <c r="O529" i="2"/>
  <c r="M529" i="2"/>
  <c r="K529" i="2"/>
  <c r="G529" i="2"/>
  <c r="A529" i="2"/>
  <c r="O528" i="2"/>
  <c r="M528" i="2"/>
  <c r="K528" i="2"/>
  <c r="G528" i="2"/>
  <c r="A528" i="2"/>
  <c r="O527" i="2"/>
  <c r="M527" i="2"/>
  <c r="K527" i="2"/>
  <c r="G527" i="2"/>
  <c r="A527" i="2"/>
  <c r="O526" i="2"/>
  <c r="M526" i="2"/>
  <c r="K526" i="2"/>
  <c r="G526" i="2"/>
  <c r="A526" i="2"/>
  <c r="O525" i="2"/>
  <c r="M525" i="2"/>
  <c r="K525" i="2"/>
  <c r="G525" i="2"/>
  <c r="A525" i="2"/>
  <c r="O524" i="2"/>
  <c r="M524" i="2"/>
  <c r="K524" i="2"/>
  <c r="G524" i="2"/>
  <c r="A524" i="2"/>
  <c r="O523" i="2"/>
  <c r="M523" i="2"/>
  <c r="K523" i="2"/>
  <c r="G523" i="2"/>
  <c r="A523" i="2"/>
  <c r="O522" i="2"/>
  <c r="M522" i="2"/>
  <c r="K522" i="2"/>
  <c r="G522" i="2"/>
  <c r="A522" i="2"/>
  <c r="O521" i="2"/>
  <c r="M521" i="2"/>
  <c r="K521" i="2"/>
  <c r="G521" i="2"/>
  <c r="A521" i="2"/>
  <c r="O520" i="2"/>
  <c r="M520" i="2"/>
  <c r="K520" i="2"/>
  <c r="G520" i="2"/>
  <c r="A520" i="2"/>
  <c r="O519" i="2"/>
  <c r="M519" i="2"/>
  <c r="K519" i="2"/>
  <c r="G519" i="2"/>
  <c r="A519" i="2"/>
  <c r="O518" i="2"/>
  <c r="M518" i="2"/>
  <c r="K518" i="2"/>
  <c r="G518" i="2"/>
  <c r="A518" i="2"/>
  <c r="O517" i="2"/>
  <c r="M517" i="2"/>
  <c r="K517" i="2"/>
  <c r="G517" i="2"/>
  <c r="A517" i="2"/>
  <c r="O516" i="2"/>
  <c r="M516" i="2"/>
  <c r="K516" i="2"/>
  <c r="G516" i="2"/>
  <c r="A516" i="2"/>
  <c r="O515" i="2"/>
  <c r="M515" i="2"/>
  <c r="K515" i="2"/>
  <c r="G515" i="2"/>
  <c r="A515" i="2"/>
  <c r="O514" i="2"/>
  <c r="M514" i="2"/>
  <c r="K514" i="2"/>
  <c r="G514" i="2"/>
  <c r="A514" i="2"/>
  <c r="O513" i="2"/>
  <c r="M513" i="2"/>
  <c r="K513" i="2"/>
  <c r="G513" i="2"/>
  <c r="A513" i="2"/>
  <c r="O512" i="2"/>
  <c r="M512" i="2"/>
  <c r="K512" i="2"/>
  <c r="G512" i="2"/>
  <c r="A512" i="2"/>
  <c r="O511" i="2"/>
  <c r="M511" i="2"/>
  <c r="K511" i="2"/>
  <c r="G511" i="2"/>
  <c r="A511" i="2"/>
  <c r="O510" i="2"/>
  <c r="M510" i="2"/>
  <c r="K510" i="2"/>
  <c r="G510" i="2"/>
  <c r="A510" i="2"/>
  <c r="O509" i="2"/>
  <c r="M509" i="2"/>
  <c r="K509" i="2"/>
  <c r="G509" i="2"/>
  <c r="A509" i="2"/>
  <c r="O508" i="2"/>
  <c r="M508" i="2"/>
  <c r="K508" i="2"/>
  <c r="G508" i="2"/>
  <c r="A508" i="2"/>
  <c r="O507" i="2"/>
  <c r="M507" i="2"/>
  <c r="K507" i="2"/>
  <c r="G507" i="2"/>
  <c r="A507" i="2"/>
  <c r="O506" i="2"/>
  <c r="M506" i="2"/>
  <c r="K506" i="2"/>
  <c r="G506" i="2"/>
  <c r="A506" i="2"/>
  <c r="O505" i="2"/>
  <c r="M505" i="2"/>
  <c r="K505" i="2"/>
  <c r="G505" i="2"/>
  <c r="A505" i="2"/>
  <c r="O504" i="2"/>
  <c r="M504" i="2"/>
  <c r="K504" i="2"/>
  <c r="G504" i="2"/>
  <c r="A504" i="2"/>
  <c r="O503" i="2"/>
  <c r="M503" i="2"/>
  <c r="K503" i="2"/>
  <c r="G503" i="2"/>
  <c r="A503" i="2"/>
  <c r="O502" i="2"/>
  <c r="M502" i="2"/>
  <c r="K502" i="2"/>
  <c r="G502" i="2"/>
  <c r="A502" i="2"/>
  <c r="O501" i="2"/>
  <c r="M501" i="2"/>
  <c r="K501" i="2"/>
  <c r="G501" i="2"/>
  <c r="A501" i="2"/>
  <c r="O500" i="2"/>
  <c r="M500" i="2"/>
  <c r="K500" i="2"/>
  <c r="G500" i="2"/>
  <c r="A500" i="2"/>
  <c r="O499" i="2"/>
  <c r="M499" i="2"/>
  <c r="K499" i="2"/>
  <c r="G499" i="2"/>
  <c r="A499" i="2"/>
  <c r="O498" i="2"/>
  <c r="M498" i="2"/>
  <c r="K498" i="2"/>
  <c r="G498" i="2"/>
  <c r="A498" i="2"/>
  <c r="O497" i="2"/>
  <c r="M497" i="2"/>
  <c r="K497" i="2"/>
  <c r="G497" i="2"/>
  <c r="A497" i="2"/>
  <c r="O496" i="2"/>
  <c r="M496" i="2"/>
  <c r="K496" i="2"/>
  <c r="G496" i="2"/>
  <c r="A496" i="2"/>
  <c r="O495" i="2"/>
  <c r="M495" i="2"/>
  <c r="K495" i="2"/>
  <c r="G495" i="2"/>
  <c r="A495" i="2"/>
  <c r="O494" i="2"/>
  <c r="M494" i="2"/>
  <c r="K494" i="2"/>
  <c r="G494" i="2"/>
  <c r="A494" i="2"/>
  <c r="O493" i="2"/>
  <c r="M493" i="2"/>
  <c r="K493" i="2"/>
  <c r="G493" i="2"/>
  <c r="A493" i="2"/>
  <c r="O492" i="2"/>
  <c r="M492" i="2"/>
  <c r="K492" i="2"/>
  <c r="G492" i="2"/>
  <c r="A492" i="2"/>
  <c r="O491" i="2"/>
  <c r="M491" i="2"/>
  <c r="K491" i="2"/>
  <c r="G491" i="2"/>
  <c r="A491" i="2"/>
  <c r="O490" i="2"/>
  <c r="M490" i="2"/>
  <c r="K490" i="2"/>
  <c r="G490" i="2"/>
  <c r="A490" i="2"/>
  <c r="O489" i="2"/>
  <c r="M489" i="2"/>
  <c r="K489" i="2"/>
  <c r="G489" i="2"/>
  <c r="A489" i="2"/>
  <c r="O488" i="2"/>
  <c r="M488" i="2"/>
  <c r="K488" i="2"/>
  <c r="G488" i="2"/>
  <c r="A488" i="2"/>
  <c r="O487" i="2"/>
  <c r="M487" i="2"/>
  <c r="K487" i="2"/>
  <c r="G487" i="2"/>
  <c r="A487" i="2"/>
  <c r="O486" i="2"/>
  <c r="M486" i="2"/>
  <c r="K486" i="2"/>
  <c r="G486" i="2"/>
  <c r="A486" i="2"/>
  <c r="O485" i="2"/>
  <c r="M485" i="2"/>
  <c r="K485" i="2"/>
  <c r="G485" i="2"/>
  <c r="A485" i="2"/>
  <c r="O484" i="2"/>
  <c r="M484" i="2"/>
  <c r="K484" i="2"/>
  <c r="G484" i="2"/>
  <c r="A484" i="2"/>
  <c r="O483" i="2"/>
  <c r="M483" i="2"/>
  <c r="K483" i="2"/>
  <c r="G483" i="2"/>
  <c r="A483" i="2"/>
  <c r="O482" i="2"/>
  <c r="M482" i="2"/>
  <c r="K482" i="2"/>
  <c r="G482" i="2"/>
  <c r="A482" i="2"/>
  <c r="O481" i="2"/>
  <c r="M481" i="2"/>
  <c r="K481" i="2"/>
  <c r="G481" i="2"/>
  <c r="A481" i="2"/>
  <c r="O480" i="2"/>
  <c r="M480" i="2"/>
  <c r="K480" i="2"/>
  <c r="G480" i="2"/>
  <c r="A480" i="2"/>
  <c r="O479" i="2"/>
  <c r="M479" i="2"/>
  <c r="K479" i="2"/>
  <c r="G479" i="2"/>
  <c r="A479" i="2"/>
  <c r="O478" i="2"/>
  <c r="M478" i="2"/>
  <c r="K478" i="2"/>
  <c r="G478" i="2"/>
  <c r="A478" i="2"/>
  <c r="O477" i="2"/>
  <c r="M477" i="2"/>
  <c r="K477" i="2"/>
  <c r="G477" i="2"/>
  <c r="A477" i="2"/>
  <c r="O476" i="2"/>
  <c r="M476" i="2"/>
  <c r="K476" i="2"/>
  <c r="G476" i="2"/>
  <c r="A476" i="2"/>
  <c r="O475" i="2"/>
  <c r="M475" i="2"/>
  <c r="K475" i="2"/>
  <c r="G475" i="2"/>
  <c r="A475" i="2"/>
  <c r="O474" i="2"/>
  <c r="M474" i="2"/>
  <c r="K474" i="2"/>
  <c r="G474" i="2"/>
  <c r="A474" i="2"/>
  <c r="O473" i="2"/>
  <c r="M473" i="2"/>
  <c r="K473" i="2"/>
  <c r="G473" i="2"/>
  <c r="A473" i="2"/>
  <c r="O472" i="2"/>
  <c r="M472" i="2"/>
  <c r="K472" i="2"/>
  <c r="G472" i="2"/>
  <c r="A472" i="2"/>
  <c r="O471" i="2"/>
  <c r="M471" i="2"/>
  <c r="K471" i="2"/>
  <c r="G471" i="2"/>
  <c r="A471" i="2"/>
  <c r="O470" i="2"/>
  <c r="M470" i="2"/>
  <c r="K470" i="2"/>
  <c r="G470" i="2"/>
  <c r="A470" i="2"/>
  <c r="O469" i="2"/>
  <c r="M469" i="2"/>
  <c r="K469" i="2"/>
  <c r="G469" i="2"/>
  <c r="A469" i="2"/>
  <c r="O468" i="2"/>
  <c r="M468" i="2"/>
  <c r="K468" i="2"/>
  <c r="G468" i="2"/>
  <c r="A468" i="2"/>
  <c r="O467" i="2"/>
  <c r="M467" i="2"/>
  <c r="K467" i="2"/>
  <c r="G467" i="2"/>
  <c r="A467" i="2"/>
  <c r="O466" i="2"/>
  <c r="M466" i="2"/>
  <c r="K466" i="2"/>
  <c r="G466" i="2"/>
  <c r="A466" i="2"/>
  <c r="O465" i="2"/>
  <c r="M465" i="2"/>
  <c r="K465" i="2"/>
  <c r="G465" i="2"/>
  <c r="A465" i="2"/>
  <c r="O464" i="2"/>
  <c r="M464" i="2"/>
  <c r="K464" i="2"/>
  <c r="G464" i="2"/>
  <c r="A464" i="2"/>
  <c r="O463" i="2"/>
  <c r="M463" i="2"/>
  <c r="K463" i="2"/>
  <c r="G463" i="2"/>
  <c r="A463" i="2"/>
  <c r="O462" i="2"/>
  <c r="M462" i="2"/>
  <c r="K462" i="2"/>
  <c r="G462" i="2"/>
  <c r="A462" i="2"/>
  <c r="O461" i="2"/>
  <c r="M461" i="2"/>
  <c r="K461" i="2"/>
  <c r="G461" i="2"/>
  <c r="A461" i="2"/>
  <c r="O460" i="2"/>
  <c r="M460" i="2"/>
  <c r="K460" i="2"/>
  <c r="G460" i="2"/>
  <c r="A460" i="2"/>
  <c r="O459" i="2"/>
  <c r="M459" i="2"/>
  <c r="K459" i="2"/>
  <c r="G459" i="2"/>
  <c r="A459" i="2"/>
  <c r="O458" i="2"/>
  <c r="M458" i="2"/>
  <c r="K458" i="2"/>
  <c r="G458" i="2"/>
  <c r="A458" i="2"/>
  <c r="O457" i="2"/>
  <c r="M457" i="2"/>
  <c r="K457" i="2"/>
  <c r="G457" i="2"/>
  <c r="A457" i="2"/>
  <c r="O456" i="2"/>
  <c r="M456" i="2"/>
  <c r="K456" i="2"/>
  <c r="G456" i="2"/>
  <c r="A456" i="2"/>
  <c r="O455" i="2"/>
  <c r="M455" i="2"/>
  <c r="K455" i="2"/>
  <c r="G455" i="2"/>
  <c r="A455" i="2"/>
  <c r="O454" i="2"/>
  <c r="M454" i="2"/>
  <c r="K454" i="2"/>
  <c r="G454" i="2"/>
  <c r="A454" i="2"/>
  <c r="O453" i="2"/>
  <c r="M453" i="2"/>
  <c r="K453" i="2"/>
  <c r="G453" i="2"/>
  <c r="A453" i="2"/>
  <c r="O452" i="2"/>
  <c r="M452" i="2"/>
  <c r="K452" i="2"/>
  <c r="G452" i="2"/>
  <c r="A452" i="2"/>
  <c r="O451" i="2"/>
  <c r="M451" i="2"/>
  <c r="K451" i="2"/>
  <c r="G451" i="2"/>
  <c r="A451" i="2"/>
  <c r="O450" i="2"/>
  <c r="M450" i="2"/>
  <c r="K450" i="2"/>
  <c r="G450" i="2"/>
  <c r="A450" i="2"/>
  <c r="O449" i="2"/>
  <c r="M449" i="2"/>
  <c r="K449" i="2"/>
  <c r="G449" i="2"/>
  <c r="A449" i="2"/>
  <c r="O448" i="2"/>
  <c r="M448" i="2"/>
  <c r="K448" i="2"/>
  <c r="G448" i="2"/>
  <c r="A448" i="2"/>
  <c r="O447" i="2"/>
  <c r="M447" i="2"/>
  <c r="K447" i="2"/>
  <c r="G447" i="2"/>
  <c r="A447" i="2"/>
  <c r="O446" i="2"/>
  <c r="M446" i="2"/>
  <c r="K446" i="2"/>
  <c r="G446" i="2"/>
  <c r="A446" i="2"/>
  <c r="O445" i="2"/>
  <c r="M445" i="2"/>
  <c r="K445" i="2"/>
  <c r="G445" i="2"/>
  <c r="A445" i="2"/>
  <c r="O444" i="2"/>
  <c r="M444" i="2"/>
  <c r="K444" i="2"/>
  <c r="G444" i="2"/>
  <c r="A444" i="2"/>
  <c r="O443" i="2"/>
  <c r="M443" i="2"/>
  <c r="K443" i="2"/>
  <c r="G443" i="2"/>
  <c r="A443" i="2"/>
  <c r="O442" i="2"/>
  <c r="M442" i="2"/>
  <c r="K442" i="2"/>
  <c r="G442" i="2"/>
  <c r="A442" i="2"/>
  <c r="O441" i="2"/>
  <c r="M441" i="2"/>
  <c r="K441" i="2"/>
  <c r="G441" i="2"/>
  <c r="A441" i="2"/>
  <c r="O440" i="2"/>
  <c r="M440" i="2"/>
  <c r="K440" i="2"/>
  <c r="G440" i="2"/>
  <c r="A440" i="2"/>
  <c r="O439" i="2"/>
  <c r="M439" i="2"/>
  <c r="K439" i="2"/>
  <c r="G439" i="2"/>
  <c r="A439" i="2"/>
  <c r="O438" i="2"/>
  <c r="M438" i="2"/>
  <c r="K438" i="2"/>
  <c r="G438" i="2"/>
  <c r="A438" i="2"/>
  <c r="O437" i="2"/>
  <c r="M437" i="2"/>
  <c r="K437" i="2"/>
  <c r="G437" i="2"/>
  <c r="A437" i="2"/>
  <c r="O436" i="2"/>
  <c r="M436" i="2"/>
  <c r="K436" i="2"/>
  <c r="G436" i="2"/>
  <c r="A436" i="2"/>
  <c r="O435" i="2"/>
  <c r="M435" i="2"/>
  <c r="K435" i="2"/>
  <c r="G435" i="2"/>
  <c r="A435" i="2"/>
  <c r="O434" i="2"/>
  <c r="M434" i="2"/>
  <c r="K434" i="2"/>
  <c r="G434" i="2"/>
  <c r="A434" i="2"/>
  <c r="O433" i="2"/>
  <c r="M433" i="2"/>
  <c r="K433" i="2"/>
  <c r="G433" i="2"/>
  <c r="A433" i="2"/>
  <c r="O432" i="2"/>
  <c r="M432" i="2"/>
  <c r="K432" i="2"/>
  <c r="G432" i="2"/>
  <c r="A432" i="2"/>
  <c r="O431" i="2"/>
  <c r="M431" i="2"/>
  <c r="K431" i="2"/>
  <c r="G431" i="2"/>
  <c r="A431" i="2"/>
  <c r="O430" i="2"/>
  <c r="M430" i="2"/>
  <c r="K430" i="2"/>
  <c r="G430" i="2"/>
  <c r="A430" i="2"/>
  <c r="O429" i="2"/>
  <c r="M429" i="2"/>
  <c r="K429" i="2"/>
  <c r="G429" i="2"/>
  <c r="A429" i="2"/>
  <c r="O428" i="2"/>
  <c r="M428" i="2"/>
  <c r="K428" i="2"/>
  <c r="G428" i="2"/>
  <c r="A428" i="2"/>
  <c r="O427" i="2"/>
  <c r="M427" i="2"/>
  <c r="K427" i="2"/>
  <c r="G427" i="2"/>
  <c r="A427" i="2"/>
  <c r="O426" i="2"/>
  <c r="M426" i="2"/>
  <c r="K426" i="2"/>
  <c r="G426" i="2"/>
  <c r="A426" i="2"/>
  <c r="O425" i="2"/>
  <c r="M425" i="2"/>
  <c r="K425" i="2"/>
  <c r="G425" i="2"/>
  <c r="A425" i="2"/>
  <c r="O424" i="2"/>
  <c r="M424" i="2"/>
  <c r="K424" i="2"/>
  <c r="G424" i="2"/>
  <c r="A424" i="2"/>
  <c r="O423" i="2"/>
  <c r="M423" i="2"/>
  <c r="K423" i="2"/>
  <c r="G423" i="2"/>
  <c r="A423" i="2"/>
  <c r="O422" i="2"/>
  <c r="M422" i="2"/>
  <c r="K422" i="2"/>
  <c r="G422" i="2"/>
  <c r="A422" i="2"/>
  <c r="O421" i="2"/>
  <c r="M421" i="2"/>
  <c r="K421" i="2"/>
  <c r="G421" i="2"/>
  <c r="A421" i="2"/>
  <c r="O420" i="2"/>
  <c r="M420" i="2"/>
  <c r="K420" i="2"/>
  <c r="G420" i="2"/>
  <c r="A420" i="2"/>
  <c r="O419" i="2"/>
  <c r="M419" i="2"/>
  <c r="K419" i="2"/>
  <c r="G419" i="2"/>
  <c r="A419" i="2"/>
  <c r="O418" i="2"/>
  <c r="M418" i="2"/>
  <c r="K418" i="2"/>
  <c r="G418" i="2"/>
  <c r="A418" i="2"/>
  <c r="O417" i="2"/>
  <c r="M417" i="2"/>
  <c r="K417" i="2"/>
  <c r="G417" i="2"/>
  <c r="A417" i="2"/>
  <c r="O416" i="2"/>
  <c r="M416" i="2"/>
  <c r="K416" i="2"/>
  <c r="G416" i="2"/>
  <c r="A416" i="2"/>
  <c r="O415" i="2"/>
  <c r="M415" i="2"/>
  <c r="K415" i="2"/>
  <c r="G415" i="2"/>
  <c r="A415" i="2"/>
  <c r="O414" i="2"/>
  <c r="M414" i="2"/>
  <c r="K414" i="2"/>
  <c r="G414" i="2"/>
  <c r="A414" i="2"/>
  <c r="O413" i="2"/>
  <c r="M413" i="2"/>
  <c r="K413" i="2"/>
  <c r="G413" i="2"/>
  <c r="A413" i="2"/>
  <c r="O412" i="2"/>
  <c r="M412" i="2"/>
  <c r="K412" i="2"/>
  <c r="G412" i="2"/>
  <c r="A412" i="2"/>
  <c r="O411" i="2"/>
  <c r="M411" i="2"/>
  <c r="K411" i="2"/>
  <c r="G411" i="2"/>
  <c r="A411" i="2"/>
  <c r="O410" i="2"/>
  <c r="M410" i="2"/>
  <c r="K410" i="2"/>
  <c r="G410" i="2"/>
  <c r="A410" i="2"/>
  <c r="O409" i="2"/>
  <c r="M409" i="2"/>
  <c r="K409" i="2"/>
  <c r="G409" i="2"/>
  <c r="A409" i="2"/>
  <c r="O408" i="2"/>
  <c r="M408" i="2"/>
  <c r="K408" i="2"/>
  <c r="G408" i="2"/>
  <c r="A408" i="2"/>
  <c r="O407" i="2"/>
  <c r="M407" i="2"/>
  <c r="K407" i="2"/>
  <c r="G407" i="2"/>
  <c r="A407" i="2"/>
  <c r="O406" i="2"/>
  <c r="M406" i="2"/>
  <c r="K406" i="2"/>
  <c r="G406" i="2"/>
  <c r="A406" i="2"/>
  <c r="O405" i="2"/>
  <c r="M405" i="2"/>
  <c r="K405" i="2"/>
  <c r="G405" i="2"/>
  <c r="A405" i="2"/>
  <c r="O404" i="2"/>
  <c r="M404" i="2"/>
  <c r="K404" i="2"/>
  <c r="G404" i="2"/>
  <c r="A404" i="2"/>
  <c r="O403" i="2"/>
  <c r="M403" i="2"/>
  <c r="K403" i="2"/>
  <c r="G403" i="2"/>
  <c r="A403" i="2"/>
  <c r="O402" i="2"/>
  <c r="M402" i="2"/>
  <c r="K402" i="2"/>
  <c r="G402" i="2"/>
  <c r="A402" i="2"/>
  <c r="O401" i="2"/>
  <c r="M401" i="2"/>
  <c r="K401" i="2"/>
  <c r="G401" i="2"/>
  <c r="A401" i="2"/>
  <c r="O400" i="2"/>
  <c r="M400" i="2"/>
  <c r="K400" i="2"/>
  <c r="G400" i="2"/>
  <c r="A400" i="2"/>
  <c r="O399" i="2"/>
  <c r="M399" i="2"/>
  <c r="K399" i="2"/>
  <c r="G399" i="2"/>
  <c r="A399" i="2"/>
  <c r="O398" i="2"/>
  <c r="M398" i="2"/>
  <c r="K398" i="2"/>
  <c r="G398" i="2"/>
  <c r="A398" i="2"/>
  <c r="O397" i="2"/>
  <c r="M397" i="2"/>
  <c r="K397" i="2"/>
  <c r="G397" i="2"/>
  <c r="A397" i="2"/>
  <c r="O396" i="2"/>
  <c r="M396" i="2"/>
  <c r="K396" i="2"/>
  <c r="G396" i="2"/>
  <c r="A396" i="2"/>
  <c r="O395" i="2"/>
  <c r="M395" i="2"/>
  <c r="K395" i="2"/>
  <c r="G395" i="2"/>
  <c r="A395" i="2"/>
  <c r="O394" i="2"/>
  <c r="M394" i="2"/>
  <c r="K394" i="2"/>
  <c r="G394" i="2"/>
  <c r="A394" i="2"/>
  <c r="O393" i="2"/>
  <c r="M393" i="2"/>
  <c r="K393" i="2"/>
  <c r="G393" i="2"/>
  <c r="A393" i="2"/>
  <c r="O392" i="2"/>
  <c r="M392" i="2"/>
  <c r="K392" i="2"/>
  <c r="G392" i="2"/>
  <c r="A392" i="2"/>
  <c r="O391" i="2"/>
  <c r="M391" i="2"/>
  <c r="K391" i="2"/>
  <c r="G391" i="2"/>
  <c r="A391" i="2"/>
  <c r="O390" i="2"/>
  <c r="M390" i="2"/>
  <c r="K390" i="2"/>
  <c r="G390" i="2"/>
  <c r="A390" i="2"/>
  <c r="O389" i="2"/>
  <c r="M389" i="2"/>
  <c r="K389" i="2"/>
  <c r="G389" i="2"/>
  <c r="A389" i="2"/>
  <c r="O388" i="2"/>
  <c r="M388" i="2"/>
  <c r="K388" i="2"/>
  <c r="G388" i="2"/>
  <c r="A388" i="2"/>
  <c r="O387" i="2"/>
  <c r="M387" i="2"/>
  <c r="K387" i="2"/>
  <c r="G387" i="2"/>
  <c r="A387" i="2"/>
  <c r="O386" i="2"/>
  <c r="M386" i="2"/>
  <c r="K386" i="2"/>
  <c r="G386" i="2"/>
  <c r="A386" i="2"/>
  <c r="O385" i="2"/>
  <c r="M385" i="2"/>
  <c r="K385" i="2"/>
  <c r="G385" i="2"/>
  <c r="A385" i="2"/>
  <c r="O384" i="2"/>
  <c r="M384" i="2"/>
  <c r="K384" i="2"/>
  <c r="G384" i="2"/>
  <c r="A384" i="2"/>
  <c r="O383" i="2"/>
  <c r="M383" i="2"/>
  <c r="K383" i="2"/>
  <c r="G383" i="2"/>
  <c r="A383" i="2"/>
  <c r="O382" i="2"/>
  <c r="M382" i="2"/>
  <c r="K382" i="2"/>
  <c r="G382" i="2"/>
  <c r="A382" i="2"/>
  <c r="O381" i="2"/>
  <c r="M381" i="2"/>
  <c r="K381" i="2"/>
  <c r="G381" i="2"/>
  <c r="A381" i="2"/>
  <c r="O380" i="2"/>
  <c r="M380" i="2"/>
  <c r="K380" i="2"/>
  <c r="G380" i="2"/>
  <c r="A380" i="2"/>
  <c r="O379" i="2"/>
  <c r="M379" i="2"/>
  <c r="K379" i="2"/>
  <c r="G379" i="2"/>
  <c r="A379" i="2"/>
  <c r="O378" i="2"/>
  <c r="M378" i="2"/>
  <c r="K378" i="2"/>
  <c r="G378" i="2"/>
  <c r="A378" i="2"/>
  <c r="O377" i="2"/>
  <c r="M377" i="2"/>
  <c r="K377" i="2"/>
  <c r="G377" i="2"/>
  <c r="A377" i="2"/>
  <c r="O376" i="2"/>
  <c r="M376" i="2"/>
  <c r="K376" i="2"/>
  <c r="G376" i="2"/>
  <c r="A376" i="2"/>
  <c r="O375" i="2"/>
  <c r="M375" i="2"/>
  <c r="K375" i="2"/>
  <c r="G375" i="2"/>
  <c r="A375" i="2"/>
  <c r="O374" i="2"/>
  <c r="M374" i="2"/>
  <c r="K374" i="2"/>
  <c r="G374" i="2"/>
  <c r="A374" i="2"/>
  <c r="O373" i="2"/>
  <c r="M373" i="2"/>
  <c r="K373" i="2"/>
  <c r="G373" i="2"/>
  <c r="A373" i="2"/>
  <c r="O372" i="2"/>
  <c r="M372" i="2"/>
  <c r="K372" i="2"/>
  <c r="G372" i="2"/>
  <c r="A372" i="2"/>
  <c r="O371" i="2"/>
  <c r="M371" i="2"/>
  <c r="K371" i="2"/>
  <c r="G371" i="2"/>
  <c r="A371" i="2"/>
  <c r="O370" i="2"/>
  <c r="M370" i="2"/>
  <c r="K370" i="2"/>
  <c r="G370" i="2"/>
  <c r="A370" i="2"/>
  <c r="O369" i="2"/>
  <c r="M369" i="2"/>
  <c r="K369" i="2"/>
  <c r="G369" i="2"/>
  <c r="A369" i="2"/>
  <c r="O368" i="2"/>
  <c r="M368" i="2"/>
  <c r="K368" i="2"/>
  <c r="G368" i="2"/>
  <c r="A368" i="2"/>
  <c r="O367" i="2"/>
  <c r="M367" i="2"/>
  <c r="K367" i="2"/>
  <c r="G367" i="2"/>
  <c r="A367" i="2"/>
  <c r="O366" i="2"/>
  <c r="M366" i="2"/>
  <c r="K366" i="2"/>
  <c r="G366" i="2"/>
  <c r="A366" i="2"/>
  <c r="O365" i="2"/>
  <c r="M365" i="2"/>
  <c r="K365" i="2"/>
  <c r="G365" i="2"/>
  <c r="A365" i="2"/>
  <c r="O364" i="2"/>
  <c r="M364" i="2"/>
  <c r="K364" i="2"/>
  <c r="G364" i="2"/>
  <c r="A364" i="2"/>
  <c r="O363" i="2"/>
  <c r="M363" i="2"/>
  <c r="K363" i="2"/>
  <c r="G363" i="2"/>
  <c r="A363" i="2"/>
  <c r="O362" i="2"/>
  <c r="M362" i="2"/>
  <c r="K362" i="2"/>
  <c r="G362" i="2"/>
  <c r="A362" i="2"/>
  <c r="O361" i="2"/>
  <c r="M361" i="2"/>
  <c r="K361" i="2"/>
  <c r="G361" i="2"/>
  <c r="A361" i="2"/>
  <c r="O360" i="2"/>
  <c r="M360" i="2"/>
  <c r="K360" i="2"/>
  <c r="G360" i="2"/>
  <c r="A360" i="2"/>
  <c r="O359" i="2"/>
  <c r="M359" i="2"/>
  <c r="K359" i="2"/>
  <c r="G359" i="2"/>
  <c r="A359" i="2"/>
  <c r="O358" i="2"/>
  <c r="M358" i="2"/>
  <c r="K358" i="2"/>
  <c r="G358" i="2"/>
  <c r="A358" i="2"/>
  <c r="O357" i="2"/>
  <c r="M357" i="2"/>
  <c r="K357" i="2"/>
  <c r="G357" i="2"/>
  <c r="A357" i="2"/>
  <c r="O356" i="2"/>
  <c r="M356" i="2"/>
  <c r="K356" i="2"/>
  <c r="G356" i="2"/>
  <c r="A356" i="2"/>
  <c r="O355" i="2"/>
  <c r="M355" i="2"/>
  <c r="K355" i="2"/>
  <c r="G355" i="2"/>
  <c r="A355" i="2"/>
  <c r="O354" i="2"/>
  <c r="M354" i="2"/>
  <c r="K354" i="2"/>
  <c r="G354" i="2"/>
  <c r="A354" i="2"/>
  <c r="O353" i="2"/>
  <c r="M353" i="2"/>
  <c r="K353" i="2"/>
  <c r="G353" i="2"/>
  <c r="A353" i="2"/>
  <c r="O352" i="2"/>
  <c r="M352" i="2"/>
  <c r="K352" i="2"/>
  <c r="G352" i="2"/>
  <c r="A352" i="2"/>
  <c r="O351" i="2"/>
  <c r="M351" i="2"/>
  <c r="K351" i="2"/>
  <c r="G351" i="2"/>
  <c r="A351" i="2"/>
  <c r="O350" i="2"/>
  <c r="M350" i="2"/>
  <c r="K350" i="2"/>
  <c r="G350" i="2"/>
  <c r="A350" i="2"/>
  <c r="O349" i="2"/>
  <c r="M349" i="2"/>
  <c r="K349" i="2"/>
  <c r="G349" i="2"/>
  <c r="A349" i="2"/>
  <c r="O348" i="2"/>
  <c r="M348" i="2"/>
  <c r="K348" i="2"/>
  <c r="G348" i="2"/>
  <c r="A348" i="2"/>
  <c r="O347" i="2"/>
  <c r="M347" i="2"/>
  <c r="K347" i="2"/>
  <c r="G347" i="2"/>
  <c r="A347" i="2"/>
  <c r="O346" i="2"/>
  <c r="M346" i="2"/>
  <c r="K346" i="2"/>
  <c r="G346" i="2"/>
  <c r="A346" i="2"/>
  <c r="O345" i="2"/>
  <c r="M345" i="2"/>
  <c r="K345" i="2"/>
  <c r="G345" i="2"/>
  <c r="A345" i="2"/>
  <c r="O344" i="2"/>
  <c r="M344" i="2"/>
  <c r="K344" i="2"/>
  <c r="G344" i="2"/>
  <c r="A344" i="2"/>
  <c r="O343" i="2"/>
  <c r="M343" i="2"/>
  <c r="K343" i="2"/>
  <c r="G343" i="2"/>
  <c r="A343" i="2"/>
  <c r="O342" i="2"/>
  <c r="M342" i="2"/>
  <c r="K342" i="2"/>
  <c r="G342" i="2"/>
  <c r="A342" i="2"/>
  <c r="O341" i="2"/>
  <c r="M341" i="2"/>
  <c r="K341" i="2"/>
  <c r="G341" i="2"/>
  <c r="A341" i="2"/>
  <c r="O340" i="2"/>
  <c r="M340" i="2"/>
  <c r="K340" i="2"/>
  <c r="G340" i="2"/>
  <c r="A340" i="2"/>
  <c r="O339" i="2"/>
  <c r="M339" i="2"/>
  <c r="K339" i="2"/>
  <c r="G339" i="2"/>
  <c r="A339" i="2"/>
  <c r="O338" i="2"/>
  <c r="M338" i="2"/>
  <c r="K338" i="2"/>
  <c r="G338" i="2"/>
  <c r="A338" i="2"/>
  <c r="O337" i="2"/>
  <c r="M337" i="2"/>
  <c r="K337" i="2"/>
  <c r="G337" i="2"/>
  <c r="A337" i="2"/>
  <c r="O336" i="2"/>
  <c r="M336" i="2"/>
  <c r="K336" i="2"/>
  <c r="G336" i="2"/>
  <c r="A336" i="2"/>
  <c r="O335" i="2"/>
  <c r="M335" i="2"/>
  <c r="K335" i="2"/>
  <c r="G335" i="2"/>
  <c r="A335" i="2"/>
  <c r="O334" i="2"/>
  <c r="M334" i="2"/>
  <c r="K334" i="2"/>
  <c r="G334" i="2"/>
  <c r="A334" i="2"/>
  <c r="O333" i="2"/>
  <c r="M333" i="2"/>
  <c r="K333" i="2"/>
  <c r="G333" i="2"/>
  <c r="A333" i="2"/>
  <c r="O332" i="2"/>
  <c r="M332" i="2"/>
  <c r="K332" i="2"/>
  <c r="G332" i="2"/>
  <c r="A332" i="2"/>
  <c r="O331" i="2"/>
  <c r="M331" i="2"/>
  <c r="K331" i="2"/>
  <c r="G331" i="2"/>
  <c r="A331" i="2"/>
  <c r="O330" i="2"/>
  <c r="M330" i="2"/>
  <c r="K330" i="2"/>
  <c r="G330" i="2"/>
  <c r="A330" i="2"/>
  <c r="O329" i="2"/>
  <c r="M329" i="2"/>
  <c r="K329" i="2"/>
  <c r="G329" i="2"/>
  <c r="A329" i="2"/>
  <c r="O328" i="2"/>
  <c r="M328" i="2"/>
  <c r="K328" i="2"/>
  <c r="G328" i="2"/>
  <c r="A328" i="2"/>
  <c r="O327" i="2"/>
  <c r="M327" i="2"/>
  <c r="K327" i="2"/>
  <c r="G327" i="2"/>
  <c r="A327" i="2"/>
  <c r="O326" i="2"/>
  <c r="M326" i="2"/>
  <c r="K326" i="2"/>
  <c r="G326" i="2"/>
  <c r="A326" i="2"/>
  <c r="O325" i="2"/>
  <c r="M325" i="2"/>
  <c r="K325" i="2"/>
  <c r="G325" i="2"/>
  <c r="A325" i="2"/>
  <c r="O324" i="2"/>
  <c r="M324" i="2"/>
  <c r="K324" i="2"/>
  <c r="G324" i="2"/>
  <c r="A324" i="2"/>
  <c r="O323" i="2"/>
  <c r="M323" i="2"/>
  <c r="K323" i="2"/>
  <c r="G323" i="2"/>
  <c r="A323" i="2"/>
  <c r="O322" i="2"/>
  <c r="M322" i="2"/>
  <c r="K322" i="2"/>
  <c r="G322" i="2"/>
  <c r="A322" i="2"/>
  <c r="O321" i="2"/>
  <c r="M321" i="2"/>
  <c r="K321" i="2"/>
  <c r="G321" i="2"/>
  <c r="A321" i="2"/>
  <c r="O320" i="2"/>
  <c r="M320" i="2"/>
  <c r="K320" i="2"/>
  <c r="G320" i="2"/>
  <c r="A320" i="2"/>
  <c r="O319" i="2"/>
  <c r="M319" i="2"/>
  <c r="K319" i="2"/>
  <c r="G319" i="2"/>
  <c r="A319" i="2"/>
  <c r="O318" i="2"/>
  <c r="M318" i="2"/>
  <c r="K318" i="2"/>
  <c r="G318" i="2"/>
  <c r="A318" i="2"/>
  <c r="O317" i="2"/>
  <c r="M317" i="2"/>
  <c r="K317" i="2"/>
  <c r="G317" i="2"/>
  <c r="A317" i="2"/>
  <c r="O316" i="2"/>
  <c r="M316" i="2"/>
  <c r="K316" i="2"/>
  <c r="G316" i="2"/>
  <c r="A316" i="2"/>
  <c r="O315" i="2"/>
  <c r="M315" i="2"/>
  <c r="K315" i="2"/>
  <c r="G315" i="2"/>
  <c r="A315" i="2"/>
  <c r="O314" i="2"/>
  <c r="M314" i="2"/>
  <c r="K314" i="2"/>
  <c r="G314" i="2"/>
  <c r="A314" i="2"/>
  <c r="O313" i="2"/>
  <c r="M313" i="2"/>
  <c r="K313" i="2"/>
  <c r="G313" i="2"/>
  <c r="A313" i="2"/>
  <c r="O312" i="2"/>
  <c r="M312" i="2"/>
  <c r="K312" i="2"/>
  <c r="G312" i="2"/>
  <c r="A312" i="2"/>
  <c r="O311" i="2"/>
  <c r="M311" i="2"/>
  <c r="K311" i="2"/>
  <c r="G311" i="2"/>
  <c r="A311" i="2"/>
  <c r="O310" i="2"/>
  <c r="M310" i="2"/>
  <c r="K310" i="2"/>
  <c r="G310" i="2"/>
  <c r="A310" i="2"/>
  <c r="O309" i="2"/>
  <c r="M309" i="2"/>
  <c r="K309" i="2"/>
  <c r="G309" i="2"/>
  <c r="A309" i="2"/>
  <c r="O308" i="2"/>
  <c r="M308" i="2"/>
  <c r="K308" i="2"/>
  <c r="G308" i="2"/>
  <c r="A308" i="2"/>
  <c r="O307" i="2"/>
  <c r="M307" i="2"/>
  <c r="K307" i="2"/>
  <c r="G307" i="2"/>
  <c r="A307" i="2"/>
  <c r="O306" i="2"/>
  <c r="M306" i="2"/>
  <c r="K306" i="2"/>
  <c r="G306" i="2"/>
  <c r="A306" i="2"/>
  <c r="O305" i="2"/>
  <c r="M305" i="2"/>
  <c r="K305" i="2"/>
  <c r="G305" i="2"/>
  <c r="A305" i="2"/>
  <c r="O304" i="2"/>
  <c r="M304" i="2"/>
  <c r="K304" i="2"/>
  <c r="G304" i="2"/>
  <c r="A304" i="2"/>
  <c r="O303" i="2"/>
  <c r="M303" i="2"/>
  <c r="K303" i="2"/>
  <c r="G303" i="2"/>
  <c r="A303" i="2"/>
  <c r="O302" i="2"/>
  <c r="M302" i="2"/>
  <c r="K302" i="2"/>
  <c r="G302" i="2"/>
  <c r="A302" i="2"/>
  <c r="O301" i="2"/>
  <c r="M301" i="2"/>
  <c r="K301" i="2"/>
  <c r="G301" i="2"/>
  <c r="A301" i="2"/>
  <c r="O300" i="2"/>
  <c r="M300" i="2"/>
  <c r="K300" i="2"/>
  <c r="G300" i="2"/>
  <c r="A300" i="2"/>
  <c r="O299" i="2"/>
  <c r="M299" i="2"/>
  <c r="K299" i="2"/>
  <c r="G299" i="2"/>
  <c r="A299" i="2"/>
  <c r="O298" i="2"/>
  <c r="M298" i="2"/>
  <c r="K298" i="2"/>
  <c r="G298" i="2"/>
  <c r="A298" i="2"/>
  <c r="O297" i="2"/>
  <c r="M297" i="2"/>
  <c r="K297" i="2"/>
  <c r="G297" i="2"/>
  <c r="A297" i="2"/>
  <c r="O296" i="2"/>
  <c r="M296" i="2"/>
  <c r="K296" i="2"/>
  <c r="G296" i="2"/>
  <c r="A296" i="2"/>
  <c r="O295" i="2"/>
  <c r="M295" i="2"/>
  <c r="K295" i="2"/>
  <c r="G295" i="2"/>
  <c r="A295" i="2"/>
  <c r="O294" i="2"/>
  <c r="M294" i="2"/>
  <c r="K294" i="2"/>
  <c r="G294" i="2"/>
  <c r="A294" i="2"/>
  <c r="O293" i="2"/>
  <c r="M293" i="2"/>
  <c r="K293" i="2"/>
  <c r="G293" i="2"/>
  <c r="A293" i="2"/>
  <c r="O292" i="2"/>
  <c r="M292" i="2"/>
  <c r="K292" i="2"/>
  <c r="G292" i="2"/>
  <c r="A292" i="2"/>
  <c r="O291" i="2"/>
  <c r="M291" i="2"/>
  <c r="K291" i="2"/>
  <c r="G291" i="2"/>
  <c r="A291" i="2"/>
  <c r="O290" i="2"/>
  <c r="M290" i="2"/>
  <c r="K290" i="2"/>
  <c r="G290" i="2"/>
  <c r="A290" i="2"/>
  <c r="O289" i="2"/>
  <c r="M289" i="2"/>
  <c r="K289" i="2"/>
  <c r="G289" i="2"/>
  <c r="A289" i="2"/>
  <c r="O288" i="2"/>
  <c r="M288" i="2"/>
  <c r="K288" i="2"/>
  <c r="G288" i="2"/>
  <c r="A288" i="2"/>
  <c r="O287" i="2"/>
  <c r="M287" i="2"/>
  <c r="K287" i="2"/>
  <c r="G287" i="2"/>
  <c r="A287" i="2"/>
  <c r="O286" i="2"/>
  <c r="M286" i="2"/>
  <c r="K286" i="2"/>
  <c r="G286" i="2"/>
  <c r="A286" i="2"/>
  <c r="O285" i="2"/>
  <c r="M285" i="2"/>
  <c r="K285" i="2"/>
  <c r="G285" i="2"/>
  <c r="A285" i="2"/>
  <c r="O284" i="2"/>
  <c r="M284" i="2"/>
  <c r="K284" i="2"/>
  <c r="G284" i="2"/>
  <c r="A284" i="2"/>
  <c r="O283" i="2"/>
  <c r="M283" i="2"/>
  <c r="K283" i="2"/>
  <c r="G283" i="2"/>
  <c r="A283" i="2"/>
  <c r="O282" i="2"/>
  <c r="M282" i="2"/>
  <c r="K282" i="2"/>
  <c r="G282" i="2"/>
  <c r="A282" i="2"/>
  <c r="O281" i="2"/>
  <c r="M281" i="2"/>
  <c r="K281" i="2"/>
  <c r="G281" i="2"/>
  <c r="A281" i="2"/>
  <c r="O280" i="2"/>
  <c r="M280" i="2"/>
  <c r="K280" i="2"/>
  <c r="G280" i="2"/>
  <c r="A280" i="2"/>
  <c r="O279" i="2"/>
  <c r="M279" i="2"/>
  <c r="K279" i="2"/>
  <c r="G279" i="2"/>
  <c r="A279" i="2"/>
  <c r="O278" i="2"/>
  <c r="M278" i="2"/>
  <c r="K278" i="2"/>
  <c r="G278" i="2"/>
  <c r="A278" i="2"/>
  <c r="O277" i="2"/>
  <c r="M277" i="2"/>
  <c r="K277" i="2"/>
  <c r="G277" i="2"/>
  <c r="A277" i="2"/>
  <c r="O276" i="2"/>
  <c r="M276" i="2"/>
  <c r="K276" i="2"/>
  <c r="G276" i="2"/>
  <c r="A276" i="2"/>
  <c r="O275" i="2"/>
  <c r="M275" i="2"/>
  <c r="K275" i="2"/>
  <c r="G275" i="2"/>
  <c r="A275" i="2"/>
  <c r="O274" i="2"/>
  <c r="M274" i="2"/>
  <c r="K274" i="2"/>
  <c r="G274" i="2"/>
  <c r="A274" i="2"/>
  <c r="O273" i="2"/>
  <c r="M273" i="2"/>
  <c r="K273" i="2"/>
  <c r="G273" i="2"/>
  <c r="A273" i="2"/>
  <c r="O272" i="2"/>
  <c r="M272" i="2"/>
  <c r="K272" i="2"/>
  <c r="G272" i="2"/>
  <c r="A272" i="2"/>
  <c r="O271" i="2"/>
  <c r="M271" i="2"/>
  <c r="K271" i="2"/>
  <c r="G271" i="2"/>
  <c r="A271" i="2"/>
  <c r="O270" i="2"/>
  <c r="M270" i="2"/>
  <c r="K270" i="2"/>
  <c r="G270" i="2"/>
  <c r="A270" i="2"/>
  <c r="O269" i="2"/>
  <c r="M269" i="2"/>
  <c r="K269" i="2"/>
  <c r="G269" i="2"/>
  <c r="A269" i="2"/>
  <c r="O268" i="2"/>
  <c r="M268" i="2"/>
  <c r="K268" i="2"/>
  <c r="G268" i="2"/>
  <c r="A268" i="2"/>
  <c r="O267" i="2"/>
  <c r="M267" i="2"/>
  <c r="K267" i="2"/>
  <c r="G267" i="2"/>
  <c r="A267" i="2"/>
  <c r="O266" i="2"/>
  <c r="M266" i="2"/>
  <c r="K266" i="2"/>
  <c r="G266" i="2"/>
  <c r="A266" i="2"/>
  <c r="O265" i="2"/>
  <c r="M265" i="2"/>
  <c r="K265" i="2"/>
  <c r="G265" i="2"/>
  <c r="A265" i="2"/>
  <c r="O264" i="2"/>
  <c r="M264" i="2"/>
  <c r="K264" i="2"/>
  <c r="G264" i="2"/>
  <c r="A264" i="2"/>
  <c r="O263" i="2"/>
  <c r="M263" i="2"/>
  <c r="K263" i="2"/>
  <c r="G263" i="2"/>
  <c r="A263" i="2"/>
  <c r="O262" i="2"/>
  <c r="M262" i="2"/>
  <c r="K262" i="2"/>
  <c r="G262" i="2"/>
  <c r="A262" i="2"/>
  <c r="O261" i="2"/>
  <c r="M261" i="2"/>
  <c r="K261" i="2"/>
  <c r="G261" i="2"/>
  <c r="A261" i="2"/>
  <c r="O260" i="2"/>
  <c r="M260" i="2"/>
  <c r="K260" i="2"/>
  <c r="G260" i="2"/>
  <c r="A260" i="2"/>
  <c r="O259" i="2"/>
  <c r="M259" i="2"/>
  <c r="K259" i="2"/>
  <c r="G259" i="2"/>
  <c r="A259" i="2"/>
  <c r="O258" i="2"/>
  <c r="M258" i="2"/>
  <c r="K258" i="2"/>
  <c r="G258" i="2"/>
  <c r="A258" i="2"/>
  <c r="O257" i="2"/>
  <c r="M257" i="2"/>
  <c r="K257" i="2"/>
  <c r="G257" i="2"/>
  <c r="A257" i="2"/>
  <c r="O256" i="2"/>
  <c r="M256" i="2"/>
  <c r="K256" i="2"/>
  <c r="G256" i="2"/>
  <c r="A256" i="2"/>
  <c r="O255" i="2"/>
  <c r="M255" i="2"/>
  <c r="K255" i="2"/>
  <c r="G255" i="2"/>
  <c r="A255" i="2"/>
  <c r="O254" i="2"/>
  <c r="M254" i="2"/>
  <c r="K254" i="2"/>
  <c r="G254" i="2"/>
  <c r="A254" i="2"/>
  <c r="O253" i="2"/>
  <c r="M253" i="2"/>
  <c r="K253" i="2"/>
  <c r="G253" i="2"/>
  <c r="A253" i="2"/>
  <c r="O252" i="2"/>
  <c r="M252" i="2"/>
  <c r="K252" i="2"/>
  <c r="G252" i="2"/>
  <c r="A252" i="2"/>
  <c r="O251" i="2"/>
  <c r="M251" i="2"/>
  <c r="K251" i="2"/>
  <c r="G251" i="2"/>
  <c r="A251" i="2"/>
  <c r="O250" i="2"/>
  <c r="M250" i="2"/>
  <c r="K250" i="2"/>
  <c r="G250" i="2"/>
  <c r="A250" i="2"/>
  <c r="O249" i="2"/>
  <c r="M249" i="2"/>
  <c r="K249" i="2"/>
  <c r="G249" i="2"/>
  <c r="A249" i="2"/>
  <c r="O248" i="2"/>
  <c r="M248" i="2"/>
  <c r="K248" i="2"/>
  <c r="G248" i="2"/>
  <c r="A248" i="2"/>
  <c r="O247" i="2"/>
  <c r="M247" i="2"/>
  <c r="K247" i="2"/>
  <c r="G247" i="2"/>
  <c r="A247" i="2"/>
  <c r="O246" i="2"/>
  <c r="M246" i="2"/>
  <c r="K246" i="2"/>
  <c r="G246" i="2"/>
  <c r="A246" i="2"/>
  <c r="O245" i="2"/>
  <c r="M245" i="2"/>
  <c r="K245" i="2"/>
  <c r="G245" i="2"/>
  <c r="A245" i="2"/>
  <c r="O244" i="2"/>
  <c r="M244" i="2"/>
  <c r="K244" i="2"/>
  <c r="G244" i="2"/>
  <c r="A244" i="2"/>
  <c r="O243" i="2"/>
  <c r="M243" i="2"/>
  <c r="K243" i="2"/>
  <c r="G243" i="2"/>
  <c r="A243" i="2"/>
  <c r="O242" i="2"/>
  <c r="M242" i="2"/>
  <c r="K242" i="2"/>
  <c r="G242" i="2"/>
  <c r="A242" i="2"/>
  <c r="O241" i="2"/>
  <c r="M241" i="2"/>
  <c r="K241" i="2"/>
  <c r="G241" i="2"/>
  <c r="A241" i="2"/>
  <c r="O240" i="2"/>
  <c r="M240" i="2"/>
  <c r="K240" i="2"/>
  <c r="G240" i="2"/>
  <c r="A240" i="2"/>
  <c r="O239" i="2"/>
  <c r="M239" i="2"/>
  <c r="K239" i="2"/>
  <c r="G239" i="2"/>
  <c r="A239" i="2"/>
  <c r="O238" i="2"/>
  <c r="M238" i="2"/>
  <c r="K238" i="2"/>
  <c r="G238" i="2"/>
  <c r="A238" i="2"/>
  <c r="O237" i="2"/>
  <c r="M237" i="2"/>
  <c r="K237" i="2"/>
  <c r="G237" i="2"/>
  <c r="A237" i="2"/>
  <c r="O236" i="2"/>
  <c r="M236" i="2"/>
  <c r="K236" i="2"/>
  <c r="G236" i="2"/>
  <c r="A236" i="2"/>
  <c r="O235" i="2"/>
  <c r="M235" i="2"/>
  <c r="K235" i="2"/>
  <c r="G235" i="2"/>
  <c r="A235" i="2"/>
  <c r="O234" i="2"/>
  <c r="M234" i="2"/>
  <c r="K234" i="2"/>
  <c r="G234" i="2"/>
  <c r="A234" i="2"/>
  <c r="O233" i="2"/>
  <c r="M233" i="2"/>
  <c r="K233" i="2"/>
  <c r="G233" i="2"/>
  <c r="A233" i="2"/>
  <c r="O232" i="2"/>
  <c r="M232" i="2"/>
  <c r="K232" i="2"/>
  <c r="G232" i="2"/>
  <c r="A232" i="2"/>
  <c r="O231" i="2"/>
  <c r="M231" i="2"/>
  <c r="K231" i="2"/>
  <c r="G231" i="2"/>
  <c r="A231" i="2"/>
  <c r="O230" i="2"/>
  <c r="M230" i="2"/>
  <c r="K230" i="2"/>
  <c r="G230" i="2"/>
  <c r="A230" i="2"/>
  <c r="O229" i="2"/>
  <c r="M229" i="2"/>
  <c r="K229" i="2"/>
  <c r="G229" i="2"/>
  <c r="A229" i="2"/>
  <c r="O228" i="2"/>
  <c r="M228" i="2"/>
  <c r="K228" i="2"/>
  <c r="G228" i="2"/>
  <c r="A228" i="2"/>
  <c r="O227" i="2"/>
  <c r="M227" i="2"/>
  <c r="K227" i="2"/>
  <c r="G227" i="2"/>
  <c r="A227" i="2"/>
  <c r="O226" i="2"/>
  <c r="M226" i="2"/>
  <c r="K226" i="2"/>
  <c r="G226" i="2"/>
  <c r="A226" i="2"/>
  <c r="O225" i="2"/>
  <c r="M225" i="2"/>
  <c r="K225" i="2"/>
  <c r="G225" i="2"/>
  <c r="A225" i="2"/>
  <c r="O224" i="2"/>
  <c r="M224" i="2"/>
  <c r="K224" i="2"/>
  <c r="G224" i="2"/>
  <c r="A224" i="2"/>
  <c r="O223" i="2"/>
  <c r="M223" i="2"/>
  <c r="K223" i="2"/>
  <c r="G223" i="2"/>
  <c r="A223" i="2"/>
  <c r="O222" i="2"/>
  <c r="M222" i="2"/>
  <c r="K222" i="2"/>
  <c r="G222" i="2"/>
  <c r="A222" i="2"/>
  <c r="O221" i="2"/>
  <c r="M221" i="2"/>
  <c r="K221" i="2"/>
  <c r="G221" i="2"/>
  <c r="A221" i="2"/>
  <c r="O220" i="2"/>
  <c r="M220" i="2"/>
  <c r="K220" i="2"/>
  <c r="G220" i="2"/>
  <c r="A220" i="2"/>
  <c r="O219" i="2"/>
  <c r="M219" i="2"/>
  <c r="K219" i="2"/>
  <c r="G219" i="2"/>
  <c r="A219" i="2"/>
  <c r="O218" i="2"/>
  <c r="M218" i="2"/>
  <c r="K218" i="2"/>
  <c r="G218" i="2"/>
  <c r="A218" i="2"/>
  <c r="O217" i="2"/>
  <c r="M217" i="2"/>
  <c r="K217" i="2"/>
  <c r="G217" i="2"/>
  <c r="A217" i="2"/>
  <c r="O216" i="2"/>
  <c r="M216" i="2"/>
  <c r="K216" i="2"/>
  <c r="G216" i="2"/>
  <c r="A216" i="2"/>
  <c r="O215" i="2"/>
  <c r="M215" i="2"/>
  <c r="K215" i="2"/>
  <c r="G215" i="2"/>
  <c r="A215" i="2"/>
  <c r="O214" i="2"/>
  <c r="M214" i="2"/>
  <c r="K214" i="2"/>
  <c r="G214" i="2"/>
  <c r="A214" i="2"/>
  <c r="O213" i="2"/>
  <c r="M213" i="2"/>
  <c r="K213" i="2"/>
  <c r="G213" i="2"/>
  <c r="A213" i="2"/>
  <c r="O212" i="2"/>
  <c r="M212" i="2"/>
  <c r="K212" i="2"/>
  <c r="G212" i="2"/>
  <c r="A212" i="2"/>
  <c r="O211" i="2"/>
  <c r="M211" i="2"/>
  <c r="K211" i="2"/>
  <c r="G211" i="2"/>
  <c r="A211" i="2"/>
  <c r="O210" i="2"/>
  <c r="M210" i="2"/>
  <c r="K210" i="2"/>
  <c r="G210" i="2"/>
  <c r="A210" i="2"/>
  <c r="O209" i="2"/>
  <c r="M209" i="2"/>
  <c r="K209" i="2"/>
  <c r="G209" i="2"/>
  <c r="A209" i="2"/>
  <c r="O208" i="2"/>
  <c r="M208" i="2"/>
  <c r="K208" i="2"/>
  <c r="G208" i="2"/>
  <c r="A208" i="2"/>
  <c r="O207" i="2"/>
  <c r="M207" i="2"/>
  <c r="K207" i="2"/>
  <c r="G207" i="2"/>
  <c r="A207" i="2"/>
  <c r="O206" i="2"/>
  <c r="M206" i="2"/>
  <c r="K206" i="2"/>
  <c r="G206" i="2"/>
  <c r="A206" i="2"/>
  <c r="O205" i="2"/>
  <c r="M205" i="2"/>
  <c r="K205" i="2"/>
  <c r="G205" i="2"/>
  <c r="A205" i="2"/>
  <c r="O204" i="2"/>
  <c r="M204" i="2"/>
  <c r="K204" i="2"/>
  <c r="G204" i="2"/>
  <c r="A204" i="2"/>
  <c r="O203" i="2"/>
  <c r="M203" i="2"/>
  <c r="K203" i="2"/>
  <c r="G203" i="2"/>
  <c r="A203" i="2"/>
  <c r="O202" i="2"/>
  <c r="M202" i="2"/>
  <c r="K202" i="2"/>
  <c r="G202" i="2"/>
  <c r="A202" i="2"/>
  <c r="O201" i="2"/>
  <c r="M201" i="2"/>
  <c r="K201" i="2"/>
  <c r="G201" i="2"/>
  <c r="A201" i="2"/>
  <c r="O200" i="2"/>
  <c r="M200" i="2"/>
  <c r="K200" i="2"/>
  <c r="G200" i="2"/>
  <c r="A200" i="2"/>
  <c r="O199" i="2"/>
  <c r="M199" i="2"/>
  <c r="K199" i="2"/>
  <c r="G199" i="2"/>
  <c r="A199" i="2"/>
  <c r="O198" i="2"/>
  <c r="M198" i="2"/>
  <c r="K198" i="2"/>
  <c r="G198" i="2"/>
  <c r="A198" i="2"/>
  <c r="O197" i="2"/>
  <c r="M197" i="2"/>
  <c r="K197" i="2"/>
  <c r="G197" i="2"/>
  <c r="A197" i="2"/>
  <c r="O196" i="2"/>
  <c r="M196" i="2"/>
  <c r="K196" i="2"/>
  <c r="G196" i="2"/>
  <c r="A196" i="2"/>
  <c r="O195" i="2"/>
  <c r="M195" i="2"/>
  <c r="K195" i="2"/>
  <c r="G195" i="2"/>
  <c r="A195" i="2"/>
  <c r="O194" i="2"/>
  <c r="M194" i="2"/>
  <c r="K194" i="2"/>
  <c r="G194" i="2"/>
  <c r="A194" i="2"/>
  <c r="O193" i="2"/>
  <c r="M193" i="2"/>
  <c r="K193" i="2"/>
  <c r="G193" i="2"/>
  <c r="A193" i="2"/>
  <c r="O192" i="2"/>
  <c r="M192" i="2"/>
  <c r="K192" i="2"/>
  <c r="G192" i="2"/>
  <c r="A192" i="2"/>
  <c r="O191" i="2"/>
  <c r="M191" i="2"/>
  <c r="K191" i="2"/>
  <c r="G191" i="2"/>
  <c r="A191" i="2"/>
  <c r="O190" i="2"/>
  <c r="M190" i="2"/>
  <c r="K190" i="2"/>
  <c r="G190" i="2"/>
  <c r="A190" i="2"/>
  <c r="O189" i="2"/>
  <c r="M189" i="2"/>
  <c r="K189" i="2"/>
  <c r="G189" i="2"/>
  <c r="A189" i="2"/>
  <c r="O188" i="2"/>
  <c r="M188" i="2"/>
  <c r="K188" i="2"/>
  <c r="G188" i="2"/>
  <c r="A188" i="2"/>
  <c r="O187" i="2"/>
  <c r="M187" i="2"/>
  <c r="K187" i="2"/>
  <c r="G187" i="2"/>
  <c r="A187" i="2"/>
  <c r="O186" i="2"/>
  <c r="M186" i="2"/>
  <c r="K186" i="2"/>
  <c r="G186" i="2"/>
  <c r="A186" i="2"/>
  <c r="O185" i="2"/>
  <c r="M185" i="2"/>
  <c r="K185" i="2"/>
  <c r="G185" i="2"/>
  <c r="A185" i="2"/>
  <c r="O184" i="2"/>
  <c r="M184" i="2"/>
  <c r="K184" i="2"/>
  <c r="G184" i="2"/>
  <c r="A184" i="2"/>
  <c r="O183" i="2"/>
  <c r="M183" i="2"/>
  <c r="K183" i="2"/>
  <c r="G183" i="2"/>
  <c r="A183" i="2"/>
  <c r="O182" i="2"/>
  <c r="M182" i="2"/>
  <c r="K182" i="2"/>
  <c r="G182" i="2"/>
  <c r="A182" i="2"/>
  <c r="O181" i="2"/>
  <c r="M181" i="2"/>
  <c r="K181" i="2"/>
  <c r="G181" i="2"/>
  <c r="A181" i="2"/>
  <c r="O180" i="2"/>
  <c r="M180" i="2"/>
  <c r="K180" i="2"/>
  <c r="G180" i="2"/>
  <c r="A180" i="2"/>
  <c r="O179" i="2"/>
  <c r="M179" i="2"/>
  <c r="K179" i="2"/>
  <c r="G179" i="2"/>
  <c r="A179" i="2"/>
  <c r="O178" i="2"/>
  <c r="M178" i="2"/>
  <c r="K178" i="2"/>
  <c r="G178" i="2"/>
  <c r="A178" i="2"/>
  <c r="O177" i="2"/>
  <c r="M177" i="2"/>
  <c r="K177" i="2"/>
  <c r="G177" i="2"/>
  <c r="A177" i="2"/>
  <c r="O176" i="2"/>
  <c r="M176" i="2"/>
  <c r="K176" i="2"/>
  <c r="G176" i="2"/>
  <c r="A176" i="2"/>
  <c r="O175" i="2"/>
  <c r="M175" i="2"/>
  <c r="K175" i="2"/>
  <c r="G175" i="2"/>
  <c r="A175" i="2"/>
  <c r="O174" i="2"/>
  <c r="M174" i="2"/>
  <c r="K174" i="2"/>
  <c r="G174" i="2"/>
  <c r="A174" i="2"/>
  <c r="O173" i="2"/>
  <c r="M173" i="2"/>
  <c r="K173" i="2"/>
  <c r="G173" i="2"/>
  <c r="A173" i="2"/>
  <c r="O172" i="2"/>
  <c r="M172" i="2"/>
  <c r="K172" i="2"/>
  <c r="G172" i="2"/>
  <c r="A172" i="2"/>
  <c r="O171" i="2"/>
  <c r="M171" i="2"/>
  <c r="K171" i="2"/>
  <c r="G171" i="2"/>
  <c r="A171" i="2"/>
  <c r="O170" i="2"/>
  <c r="M170" i="2"/>
  <c r="K170" i="2"/>
  <c r="G170" i="2"/>
  <c r="A170" i="2"/>
  <c r="O169" i="2"/>
  <c r="M169" i="2"/>
  <c r="K169" i="2"/>
  <c r="G169" i="2"/>
  <c r="A169" i="2"/>
  <c r="O168" i="2"/>
  <c r="M168" i="2"/>
  <c r="K168" i="2"/>
  <c r="G168" i="2"/>
  <c r="A168" i="2"/>
  <c r="O167" i="2"/>
  <c r="M167" i="2"/>
  <c r="K167" i="2"/>
  <c r="G167" i="2"/>
  <c r="A167" i="2"/>
  <c r="O166" i="2"/>
  <c r="M166" i="2"/>
  <c r="K166" i="2"/>
  <c r="G166" i="2"/>
  <c r="A166" i="2"/>
  <c r="O165" i="2"/>
  <c r="M165" i="2"/>
  <c r="K165" i="2"/>
  <c r="G165" i="2"/>
  <c r="A165" i="2"/>
  <c r="O164" i="2"/>
  <c r="M164" i="2"/>
  <c r="K164" i="2"/>
  <c r="G164" i="2"/>
  <c r="A164" i="2"/>
  <c r="O163" i="2"/>
  <c r="M163" i="2"/>
  <c r="K163" i="2"/>
  <c r="G163" i="2"/>
  <c r="A163" i="2"/>
  <c r="O162" i="2"/>
  <c r="M162" i="2"/>
  <c r="K162" i="2"/>
  <c r="G162" i="2"/>
  <c r="A162" i="2"/>
  <c r="O161" i="2"/>
  <c r="M161" i="2"/>
  <c r="K161" i="2"/>
  <c r="G161" i="2"/>
  <c r="A161" i="2"/>
  <c r="O160" i="2"/>
  <c r="M160" i="2"/>
  <c r="K160" i="2"/>
  <c r="G160" i="2"/>
  <c r="A160" i="2"/>
  <c r="O159" i="2"/>
  <c r="M159" i="2"/>
  <c r="K159" i="2"/>
  <c r="G159" i="2"/>
  <c r="A159" i="2"/>
  <c r="O158" i="2"/>
  <c r="M158" i="2"/>
  <c r="K158" i="2"/>
  <c r="G158" i="2"/>
  <c r="A158" i="2"/>
  <c r="O157" i="2"/>
  <c r="M157" i="2"/>
  <c r="K157" i="2"/>
  <c r="G157" i="2"/>
  <c r="A157" i="2"/>
  <c r="O156" i="2"/>
  <c r="M156" i="2"/>
  <c r="K156" i="2"/>
  <c r="G156" i="2"/>
  <c r="A156" i="2"/>
  <c r="O155" i="2"/>
  <c r="M155" i="2"/>
  <c r="K155" i="2"/>
  <c r="G155" i="2"/>
  <c r="A155" i="2"/>
  <c r="O154" i="2"/>
  <c r="M154" i="2"/>
  <c r="K154" i="2"/>
  <c r="G154" i="2"/>
  <c r="A154" i="2"/>
  <c r="O153" i="2"/>
  <c r="M153" i="2"/>
  <c r="K153" i="2"/>
  <c r="G153" i="2"/>
  <c r="A153" i="2"/>
  <c r="O152" i="2"/>
  <c r="M152" i="2"/>
  <c r="K152" i="2"/>
  <c r="G152" i="2"/>
  <c r="A152" i="2"/>
  <c r="O151" i="2"/>
  <c r="M151" i="2"/>
  <c r="K151" i="2"/>
  <c r="G151" i="2"/>
  <c r="A151" i="2"/>
  <c r="O150" i="2"/>
  <c r="M150" i="2"/>
  <c r="K150" i="2"/>
  <c r="G150" i="2"/>
  <c r="A150" i="2"/>
  <c r="O149" i="2"/>
  <c r="M149" i="2"/>
  <c r="K149" i="2"/>
  <c r="G149" i="2"/>
  <c r="A149" i="2"/>
  <c r="O148" i="2"/>
  <c r="M148" i="2"/>
  <c r="K148" i="2"/>
  <c r="G148" i="2"/>
  <c r="A148" i="2"/>
  <c r="O147" i="2"/>
  <c r="M147" i="2"/>
  <c r="K147" i="2"/>
  <c r="G147" i="2"/>
  <c r="A147" i="2"/>
  <c r="O146" i="2"/>
  <c r="M146" i="2"/>
  <c r="K146" i="2"/>
  <c r="G146" i="2"/>
  <c r="A146" i="2"/>
  <c r="O145" i="2"/>
  <c r="M145" i="2"/>
  <c r="K145" i="2"/>
  <c r="G145" i="2"/>
  <c r="A145" i="2"/>
  <c r="O144" i="2"/>
  <c r="M144" i="2"/>
  <c r="K144" i="2"/>
  <c r="G144" i="2"/>
  <c r="A144" i="2"/>
  <c r="O143" i="2"/>
  <c r="M143" i="2"/>
  <c r="K143" i="2"/>
  <c r="G143" i="2"/>
  <c r="A143" i="2"/>
  <c r="O142" i="2"/>
  <c r="M142" i="2"/>
  <c r="K142" i="2"/>
  <c r="G142" i="2"/>
  <c r="A142" i="2"/>
  <c r="O141" i="2"/>
  <c r="M141" i="2"/>
  <c r="K141" i="2"/>
  <c r="G141" i="2"/>
  <c r="A141" i="2"/>
  <c r="O140" i="2"/>
  <c r="M140" i="2"/>
  <c r="K140" i="2"/>
  <c r="G140" i="2"/>
  <c r="A140" i="2"/>
  <c r="O139" i="2"/>
  <c r="M139" i="2"/>
  <c r="K139" i="2"/>
  <c r="G139" i="2"/>
  <c r="A139" i="2"/>
  <c r="O138" i="2"/>
  <c r="M138" i="2"/>
  <c r="K138" i="2"/>
  <c r="G138" i="2"/>
  <c r="A138" i="2"/>
  <c r="O137" i="2"/>
  <c r="M137" i="2"/>
  <c r="K137" i="2"/>
  <c r="G137" i="2"/>
  <c r="A137" i="2"/>
  <c r="O136" i="2"/>
  <c r="M136" i="2"/>
  <c r="K136" i="2"/>
  <c r="G136" i="2"/>
  <c r="A136" i="2"/>
  <c r="O135" i="2"/>
  <c r="M135" i="2"/>
  <c r="K135" i="2"/>
  <c r="G135" i="2"/>
  <c r="A135" i="2"/>
  <c r="O134" i="2"/>
  <c r="M134" i="2"/>
  <c r="K134" i="2"/>
  <c r="G134" i="2"/>
  <c r="A134" i="2"/>
  <c r="O133" i="2"/>
  <c r="M133" i="2"/>
  <c r="K133" i="2"/>
  <c r="G133" i="2"/>
  <c r="A133" i="2"/>
  <c r="O132" i="2"/>
  <c r="M132" i="2"/>
  <c r="K132" i="2"/>
  <c r="G132" i="2"/>
  <c r="A132" i="2"/>
  <c r="O131" i="2"/>
  <c r="M131" i="2"/>
  <c r="K131" i="2"/>
  <c r="G131" i="2"/>
  <c r="A131" i="2"/>
  <c r="O130" i="2"/>
  <c r="M130" i="2"/>
  <c r="K130" i="2"/>
  <c r="G130" i="2"/>
  <c r="A130" i="2"/>
  <c r="O129" i="2"/>
  <c r="M129" i="2"/>
  <c r="K129" i="2"/>
  <c r="G129" i="2"/>
  <c r="A129" i="2"/>
  <c r="O128" i="2"/>
  <c r="M128" i="2"/>
  <c r="K128" i="2"/>
  <c r="G128" i="2"/>
  <c r="A128" i="2"/>
  <c r="O127" i="2"/>
  <c r="M127" i="2"/>
  <c r="K127" i="2"/>
  <c r="G127" i="2"/>
  <c r="A127" i="2"/>
  <c r="O126" i="2"/>
  <c r="M126" i="2"/>
  <c r="K126" i="2"/>
  <c r="G126" i="2"/>
  <c r="A126" i="2"/>
  <c r="O125" i="2"/>
  <c r="M125" i="2"/>
  <c r="K125" i="2"/>
  <c r="G125" i="2"/>
  <c r="A125" i="2"/>
  <c r="O124" i="2"/>
  <c r="M124" i="2"/>
  <c r="K124" i="2"/>
  <c r="G124" i="2"/>
  <c r="A124" i="2"/>
  <c r="O123" i="2"/>
  <c r="M123" i="2"/>
  <c r="K123" i="2"/>
  <c r="G123" i="2"/>
  <c r="A123" i="2"/>
  <c r="O122" i="2"/>
  <c r="M122" i="2"/>
  <c r="K122" i="2"/>
  <c r="G122" i="2"/>
  <c r="A122" i="2"/>
  <c r="O121" i="2"/>
  <c r="M121" i="2"/>
  <c r="K121" i="2"/>
  <c r="G121" i="2"/>
  <c r="A121" i="2"/>
  <c r="O120" i="2"/>
  <c r="M120" i="2"/>
  <c r="K120" i="2"/>
  <c r="G120" i="2"/>
  <c r="A120" i="2"/>
  <c r="O119" i="2"/>
  <c r="M119" i="2"/>
  <c r="K119" i="2"/>
  <c r="G119" i="2"/>
  <c r="A119" i="2"/>
  <c r="O118" i="2"/>
  <c r="M118" i="2"/>
  <c r="K118" i="2"/>
  <c r="G118" i="2"/>
  <c r="A118" i="2"/>
  <c r="O117" i="2"/>
  <c r="M117" i="2"/>
  <c r="K117" i="2"/>
  <c r="G117" i="2"/>
  <c r="A117" i="2"/>
  <c r="O116" i="2"/>
  <c r="M116" i="2"/>
  <c r="K116" i="2"/>
  <c r="G116" i="2"/>
  <c r="A116" i="2"/>
  <c r="O115" i="2"/>
  <c r="M115" i="2"/>
  <c r="K115" i="2"/>
  <c r="G115" i="2"/>
  <c r="A115" i="2"/>
  <c r="O114" i="2"/>
  <c r="M114" i="2"/>
  <c r="K114" i="2"/>
  <c r="G114" i="2"/>
  <c r="A114" i="2"/>
  <c r="O113" i="2"/>
  <c r="M113" i="2"/>
  <c r="K113" i="2"/>
  <c r="G113" i="2"/>
  <c r="A113" i="2"/>
  <c r="O112" i="2"/>
  <c r="M112" i="2"/>
  <c r="K112" i="2"/>
  <c r="G112" i="2"/>
  <c r="A112" i="2"/>
  <c r="O111" i="2"/>
  <c r="M111" i="2"/>
  <c r="K111" i="2"/>
  <c r="G111" i="2"/>
  <c r="A111" i="2"/>
  <c r="O110" i="2"/>
  <c r="M110" i="2"/>
  <c r="K110" i="2"/>
  <c r="G110" i="2"/>
  <c r="A110" i="2"/>
  <c r="O109" i="2"/>
  <c r="M109" i="2"/>
  <c r="K109" i="2"/>
  <c r="G109" i="2"/>
  <c r="A109" i="2"/>
  <c r="O108" i="2"/>
  <c r="M108" i="2"/>
  <c r="K108" i="2"/>
  <c r="G108" i="2"/>
  <c r="A108" i="2"/>
  <c r="O107" i="2"/>
  <c r="M107" i="2"/>
  <c r="K107" i="2"/>
  <c r="G107" i="2"/>
  <c r="A107" i="2"/>
  <c r="O106" i="2"/>
  <c r="M106" i="2"/>
  <c r="K106" i="2"/>
  <c r="G106" i="2"/>
  <c r="A106" i="2"/>
  <c r="O105" i="2"/>
  <c r="M105" i="2"/>
  <c r="K105" i="2"/>
  <c r="G105" i="2"/>
  <c r="A105" i="2"/>
  <c r="O104" i="2"/>
  <c r="M104" i="2"/>
  <c r="K104" i="2"/>
  <c r="G104" i="2"/>
  <c r="A104" i="2"/>
  <c r="O103" i="2"/>
  <c r="M103" i="2"/>
  <c r="K103" i="2"/>
  <c r="G103" i="2"/>
  <c r="A103" i="2"/>
  <c r="O102" i="2"/>
  <c r="M102" i="2"/>
  <c r="K102" i="2"/>
  <c r="G102" i="2"/>
  <c r="A102" i="2"/>
  <c r="O101" i="2"/>
  <c r="M101" i="2"/>
  <c r="K101" i="2"/>
  <c r="G101" i="2"/>
  <c r="A101" i="2"/>
  <c r="O100" i="2"/>
  <c r="M100" i="2"/>
  <c r="K100" i="2"/>
  <c r="G100" i="2"/>
  <c r="A100" i="2"/>
  <c r="O99" i="2"/>
  <c r="M99" i="2"/>
  <c r="K99" i="2"/>
  <c r="G99" i="2"/>
  <c r="A99" i="2"/>
  <c r="O98" i="2"/>
  <c r="M98" i="2"/>
  <c r="K98" i="2"/>
  <c r="G98" i="2"/>
  <c r="A98" i="2"/>
  <c r="O97" i="2"/>
  <c r="M97" i="2"/>
  <c r="K97" i="2"/>
  <c r="G97" i="2"/>
  <c r="A97" i="2"/>
  <c r="O96" i="2"/>
  <c r="M96" i="2"/>
  <c r="K96" i="2"/>
  <c r="G96" i="2"/>
  <c r="A96" i="2"/>
  <c r="O95" i="2"/>
  <c r="M95" i="2"/>
  <c r="K95" i="2"/>
  <c r="G95" i="2"/>
  <c r="A95" i="2"/>
  <c r="O94" i="2"/>
  <c r="M94" i="2"/>
  <c r="K94" i="2"/>
  <c r="G94" i="2"/>
  <c r="A94" i="2"/>
  <c r="O93" i="2"/>
  <c r="M93" i="2"/>
  <c r="K93" i="2"/>
  <c r="G93" i="2"/>
  <c r="A93" i="2"/>
  <c r="O92" i="2"/>
  <c r="M92" i="2"/>
  <c r="K92" i="2"/>
  <c r="G92" i="2"/>
  <c r="A92" i="2"/>
  <c r="O91" i="2"/>
  <c r="M91" i="2"/>
  <c r="K91" i="2"/>
  <c r="G91" i="2"/>
  <c r="A91" i="2"/>
  <c r="O90" i="2"/>
  <c r="M90" i="2"/>
  <c r="K90" i="2"/>
  <c r="G90" i="2"/>
  <c r="A90" i="2"/>
  <c r="O89" i="2"/>
  <c r="M89" i="2"/>
  <c r="K89" i="2"/>
  <c r="G89" i="2"/>
  <c r="A89" i="2"/>
  <c r="O88" i="2"/>
  <c r="M88" i="2"/>
  <c r="K88" i="2"/>
  <c r="G88" i="2"/>
  <c r="A88" i="2"/>
  <c r="O87" i="2"/>
  <c r="M87" i="2"/>
  <c r="K87" i="2"/>
  <c r="G87" i="2"/>
  <c r="A87" i="2"/>
  <c r="O86" i="2"/>
  <c r="M86" i="2"/>
  <c r="K86" i="2"/>
  <c r="G86" i="2"/>
  <c r="A86" i="2"/>
  <c r="O85" i="2"/>
  <c r="M85" i="2"/>
  <c r="K85" i="2"/>
  <c r="G85" i="2"/>
  <c r="A85" i="2"/>
  <c r="O84" i="2"/>
  <c r="M84" i="2"/>
  <c r="K84" i="2"/>
  <c r="G84" i="2"/>
  <c r="A84" i="2"/>
  <c r="O83" i="2"/>
  <c r="M83" i="2"/>
  <c r="K83" i="2"/>
  <c r="G83" i="2"/>
  <c r="A83" i="2"/>
  <c r="O82" i="2"/>
  <c r="M82" i="2"/>
  <c r="K82" i="2"/>
  <c r="G82" i="2"/>
  <c r="A82" i="2"/>
  <c r="O81" i="2"/>
  <c r="M81" i="2"/>
  <c r="K81" i="2"/>
  <c r="G81" i="2"/>
  <c r="A81" i="2"/>
  <c r="O80" i="2"/>
  <c r="M80" i="2"/>
  <c r="K80" i="2"/>
  <c r="G80" i="2"/>
  <c r="A80" i="2"/>
  <c r="O79" i="2"/>
  <c r="M79" i="2"/>
  <c r="K79" i="2"/>
  <c r="G79" i="2"/>
  <c r="A79" i="2"/>
  <c r="O78" i="2"/>
  <c r="M78" i="2"/>
  <c r="K78" i="2"/>
  <c r="G78" i="2"/>
  <c r="A78" i="2"/>
  <c r="O77" i="2"/>
  <c r="M77" i="2"/>
  <c r="K77" i="2"/>
  <c r="G77" i="2"/>
  <c r="A77" i="2"/>
  <c r="O76" i="2"/>
  <c r="M76" i="2"/>
  <c r="K76" i="2"/>
  <c r="G76" i="2"/>
  <c r="A76" i="2"/>
  <c r="O75" i="2"/>
  <c r="M75" i="2"/>
  <c r="K75" i="2"/>
  <c r="G75" i="2"/>
  <c r="A75" i="2"/>
  <c r="O74" i="2"/>
  <c r="M74" i="2"/>
  <c r="K74" i="2"/>
  <c r="G74" i="2"/>
  <c r="A74" i="2"/>
  <c r="O73" i="2"/>
  <c r="M73" i="2"/>
  <c r="K73" i="2"/>
  <c r="G73" i="2"/>
  <c r="A73" i="2"/>
  <c r="O72" i="2"/>
  <c r="M72" i="2"/>
  <c r="K72" i="2"/>
  <c r="G72" i="2"/>
  <c r="A72" i="2"/>
  <c r="O71" i="2"/>
  <c r="M71" i="2"/>
  <c r="K71" i="2"/>
  <c r="G71" i="2"/>
  <c r="A71" i="2"/>
  <c r="O70" i="2"/>
  <c r="M70" i="2"/>
  <c r="K70" i="2"/>
  <c r="G70" i="2"/>
  <c r="A70" i="2"/>
  <c r="O69" i="2"/>
  <c r="M69" i="2"/>
  <c r="K69" i="2"/>
  <c r="G69" i="2"/>
  <c r="A69" i="2"/>
  <c r="O68" i="2"/>
  <c r="M68" i="2"/>
  <c r="K68" i="2"/>
  <c r="G68" i="2"/>
  <c r="A68" i="2"/>
  <c r="O67" i="2"/>
  <c r="M67" i="2"/>
  <c r="K67" i="2"/>
  <c r="G67" i="2"/>
  <c r="A67" i="2"/>
  <c r="O66" i="2"/>
  <c r="M66" i="2"/>
  <c r="K66" i="2"/>
  <c r="G66" i="2"/>
  <c r="A66" i="2"/>
  <c r="O65" i="2"/>
  <c r="M65" i="2"/>
  <c r="K65" i="2"/>
  <c r="G65" i="2"/>
  <c r="A65" i="2"/>
  <c r="O64" i="2"/>
  <c r="M64" i="2"/>
  <c r="K64" i="2"/>
  <c r="G64" i="2"/>
  <c r="A64" i="2"/>
  <c r="O63" i="2"/>
  <c r="M63" i="2"/>
  <c r="K63" i="2"/>
  <c r="G63" i="2"/>
  <c r="A63" i="2"/>
  <c r="O62" i="2"/>
  <c r="M62" i="2"/>
  <c r="K62" i="2"/>
  <c r="G62" i="2"/>
  <c r="A62" i="2"/>
  <c r="O61" i="2"/>
  <c r="M61" i="2"/>
  <c r="K61" i="2"/>
  <c r="G61" i="2"/>
  <c r="A61" i="2"/>
  <c r="O60" i="2"/>
  <c r="M60" i="2"/>
  <c r="K60" i="2"/>
  <c r="G60" i="2"/>
  <c r="A60" i="2"/>
  <c r="O59" i="2"/>
  <c r="M59" i="2"/>
  <c r="K59" i="2"/>
  <c r="G59" i="2"/>
  <c r="A59" i="2"/>
  <c r="O58" i="2"/>
  <c r="M58" i="2"/>
  <c r="K58" i="2"/>
  <c r="G58" i="2"/>
  <c r="A58" i="2"/>
  <c r="O57" i="2"/>
  <c r="M57" i="2"/>
  <c r="K57" i="2"/>
  <c r="G57" i="2"/>
  <c r="A57" i="2"/>
  <c r="O56" i="2"/>
  <c r="M56" i="2"/>
  <c r="K56" i="2"/>
  <c r="G56" i="2"/>
  <c r="A56" i="2"/>
  <c r="O55" i="2"/>
  <c r="M55" i="2"/>
  <c r="K55" i="2"/>
  <c r="G55" i="2"/>
  <c r="A55" i="2"/>
  <c r="O54" i="2"/>
  <c r="M54" i="2"/>
  <c r="K54" i="2"/>
  <c r="G54" i="2"/>
  <c r="A54" i="2"/>
  <c r="O53" i="2"/>
  <c r="M53" i="2"/>
  <c r="K53" i="2"/>
  <c r="G53" i="2"/>
  <c r="A53" i="2"/>
  <c r="O52" i="2"/>
  <c r="M52" i="2"/>
  <c r="K52" i="2"/>
  <c r="G52" i="2"/>
  <c r="A52" i="2"/>
  <c r="O51" i="2"/>
  <c r="M51" i="2"/>
  <c r="K51" i="2"/>
  <c r="G51" i="2"/>
  <c r="A51" i="2"/>
  <c r="O50" i="2"/>
  <c r="M50" i="2"/>
  <c r="K50" i="2"/>
  <c r="G50" i="2"/>
  <c r="A50" i="2"/>
  <c r="O49" i="2"/>
  <c r="M49" i="2"/>
  <c r="K49" i="2"/>
  <c r="G49" i="2"/>
  <c r="A49" i="2"/>
  <c r="O48" i="2"/>
  <c r="M48" i="2"/>
  <c r="K48" i="2"/>
  <c r="G48" i="2"/>
  <c r="A48" i="2"/>
  <c r="O47" i="2"/>
  <c r="M47" i="2"/>
  <c r="K47" i="2"/>
  <c r="G47" i="2"/>
  <c r="A47" i="2"/>
  <c r="O46" i="2"/>
  <c r="M46" i="2"/>
  <c r="K46" i="2"/>
  <c r="G46" i="2"/>
  <c r="A46" i="2"/>
  <c r="O45" i="2"/>
  <c r="M45" i="2"/>
  <c r="K45" i="2"/>
  <c r="G45" i="2"/>
  <c r="A45" i="2"/>
  <c r="O44" i="2"/>
  <c r="M44" i="2"/>
  <c r="K44" i="2"/>
  <c r="G44" i="2"/>
  <c r="A44" i="2"/>
  <c r="O43" i="2"/>
  <c r="M43" i="2"/>
  <c r="K43" i="2"/>
  <c r="G43" i="2"/>
  <c r="A43" i="2"/>
  <c r="O42" i="2"/>
  <c r="M42" i="2"/>
  <c r="K42" i="2"/>
  <c r="G42" i="2"/>
  <c r="A42" i="2"/>
  <c r="O41" i="2"/>
  <c r="M41" i="2"/>
  <c r="K41" i="2"/>
  <c r="G41" i="2"/>
  <c r="A41" i="2"/>
  <c r="O40" i="2"/>
  <c r="M40" i="2"/>
  <c r="K40" i="2"/>
  <c r="G40" i="2"/>
  <c r="A40" i="2"/>
  <c r="O39" i="2"/>
  <c r="M39" i="2"/>
  <c r="K39" i="2"/>
  <c r="G39" i="2"/>
  <c r="A39" i="2"/>
  <c r="O38" i="2"/>
  <c r="M38" i="2"/>
  <c r="K38" i="2"/>
  <c r="G38" i="2"/>
  <c r="A38" i="2"/>
  <c r="O37" i="2"/>
  <c r="M37" i="2"/>
  <c r="K37" i="2"/>
  <c r="G37" i="2"/>
  <c r="A37" i="2"/>
  <c r="O36" i="2"/>
  <c r="M36" i="2"/>
  <c r="K36" i="2"/>
  <c r="G36" i="2"/>
  <c r="A36" i="2"/>
  <c r="O35" i="2"/>
  <c r="M35" i="2"/>
  <c r="K35" i="2"/>
  <c r="G35" i="2"/>
  <c r="A35" i="2"/>
  <c r="O34" i="2"/>
  <c r="M34" i="2"/>
  <c r="K34" i="2"/>
  <c r="G34" i="2"/>
  <c r="A34" i="2"/>
  <c r="O33" i="2"/>
  <c r="M33" i="2"/>
  <c r="K33" i="2"/>
  <c r="G33" i="2"/>
  <c r="A33" i="2"/>
  <c r="O32" i="2"/>
  <c r="M32" i="2"/>
  <c r="K32" i="2"/>
  <c r="G32" i="2"/>
  <c r="A32" i="2"/>
  <c r="O31" i="2"/>
  <c r="M31" i="2"/>
  <c r="K31" i="2"/>
  <c r="G31" i="2"/>
  <c r="A31" i="2"/>
  <c r="O30" i="2"/>
  <c r="M30" i="2"/>
  <c r="K30" i="2"/>
  <c r="G30" i="2"/>
  <c r="A30" i="2"/>
  <c r="O29" i="2"/>
  <c r="M29" i="2"/>
  <c r="K29" i="2"/>
  <c r="G29" i="2"/>
  <c r="A29" i="2"/>
  <c r="O28" i="2"/>
  <c r="M28" i="2"/>
  <c r="K28" i="2"/>
  <c r="G28" i="2"/>
  <c r="A28" i="2"/>
  <c r="O27" i="2"/>
  <c r="M27" i="2"/>
  <c r="K27" i="2"/>
  <c r="G27" i="2"/>
  <c r="A27" i="2"/>
  <c r="O26" i="2"/>
  <c r="M26" i="2"/>
  <c r="K26" i="2"/>
  <c r="G26" i="2"/>
  <c r="A26" i="2"/>
  <c r="O25" i="2"/>
  <c r="M25" i="2"/>
  <c r="K25" i="2"/>
  <c r="G25" i="2"/>
  <c r="A25" i="2"/>
  <c r="O24" i="2"/>
  <c r="M24" i="2"/>
  <c r="K24" i="2"/>
  <c r="G24" i="2"/>
  <c r="A24" i="2"/>
  <c r="O23" i="2"/>
  <c r="M23" i="2"/>
  <c r="K23" i="2"/>
  <c r="G23" i="2"/>
  <c r="A23" i="2"/>
  <c r="O22" i="2"/>
  <c r="M22" i="2"/>
  <c r="K22" i="2"/>
  <c r="G22" i="2"/>
  <c r="A22" i="2"/>
  <c r="O21" i="2"/>
  <c r="M21" i="2"/>
  <c r="K21" i="2"/>
  <c r="G21" i="2"/>
  <c r="A21" i="2"/>
  <c r="O20" i="2"/>
  <c r="M20" i="2"/>
  <c r="K20" i="2"/>
  <c r="G20" i="2"/>
  <c r="A20" i="2"/>
  <c r="O19" i="2"/>
  <c r="M19" i="2"/>
  <c r="K19" i="2"/>
  <c r="G19" i="2"/>
  <c r="A19" i="2"/>
  <c r="O18" i="2"/>
  <c r="M18" i="2"/>
  <c r="K18" i="2"/>
  <c r="G18" i="2"/>
  <c r="A18" i="2"/>
  <c r="O17" i="2"/>
  <c r="M17" i="2"/>
  <c r="K17" i="2"/>
  <c r="I17" i="2"/>
  <c r="G17" i="2"/>
  <c r="A17" i="2"/>
  <c r="O16" i="2"/>
  <c r="M16" i="2"/>
  <c r="K16" i="2"/>
  <c r="G16" i="2"/>
  <c r="A16" i="2"/>
  <c r="O15" i="2"/>
  <c r="M15" i="2"/>
  <c r="K15" i="2"/>
  <c r="G15" i="2"/>
  <c r="A15" i="2"/>
  <c r="O14" i="2"/>
  <c r="M14" i="2"/>
  <c r="K14" i="2"/>
  <c r="G14" i="2"/>
  <c r="A14" i="2"/>
  <c r="O13" i="2"/>
  <c r="M13" i="2"/>
  <c r="K13" i="2"/>
  <c r="G13" i="2"/>
  <c r="A13" i="2"/>
  <c r="O12" i="2"/>
  <c r="M12" i="2"/>
  <c r="K12" i="2"/>
  <c r="G12" i="2"/>
  <c r="A12" i="2"/>
  <c r="O11" i="2"/>
  <c r="M11" i="2"/>
  <c r="K11" i="2"/>
  <c r="G11" i="2"/>
  <c r="A11" i="2"/>
  <c r="O10" i="2"/>
  <c r="M10" i="2"/>
  <c r="K10" i="2"/>
  <c r="G10" i="2"/>
  <c r="A10" i="2"/>
  <c r="O9" i="2"/>
  <c r="M9" i="2"/>
  <c r="K9" i="2"/>
  <c r="G9" i="2"/>
  <c r="A9" i="2"/>
  <c r="O8" i="2"/>
  <c r="M8" i="2"/>
  <c r="K8" i="2"/>
  <c r="G8" i="2"/>
  <c r="A8" i="2"/>
  <c r="O7" i="2"/>
  <c r="M7" i="2"/>
  <c r="K7" i="2"/>
  <c r="G7" i="2"/>
  <c r="A7" i="2"/>
  <c r="O6" i="2"/>
  <c r="M6" i="2"/>
  <c r="K6" i="2"/>
  <c r="G6" i="2"/>
  <c r="A6" i="2"/>
  <c r="O5" i="2"/>
  <c r="M5" i="2"/>
  <c r="K5" i="2"/>
  <c r="G5" i="2"/>
  <c r="A5" i="2"/>
  <c r="O4" i="2"/>
  <c r="M4" i="2"/>
  <c r="K4" i="2"/>
  <c r="G4" i="2"/>
  <c r="A4" i="2"/>
  <c r="O3" i="2"/>
  <c r="M3" i="2"/>
  <c r="K3" i="2"/>
  <c r="G3" i="2"/>
  <c r="A3" i="2"/>
  <c r="O2" i="2"/>
  <c r="M2" i="2"/>
  <c r="K2" i="2"/>
  <c r="G2" i="2"/>
  <c r="A2" i="2"/>
  <c r="G700" i="71"/>
  <c r="A700" i="71"/>
  <c r="G699" i="71"/>
  <c r="A699" i="71"/>
  <c r="G698" i="71"/>
  <c r="A698" i="71"/>
  <c r="G697" i="71"/>
  <c r="A697" i="71"/>
  <c r="G696" i="71"/>
  <c r="A696" i="71"/>
  <c r="G695" i="71"/>
  <c r="A695" i="71"/>
  <c r="G694" i="71"/>
  <c r="A694" i="71"/>
  <c r="G693" i="71"/>
  <c r="A693" i="71"/>
  <c r="G692" i="71"/>
  <c r="A692" i="71"/>
  <c r="G691" i="71"/>
  <c r="A691" i="71"/>
  <c r="G690" i="71"/>
  <c r="A690" i="71"/>
  <c r="G689" i="71"/>
  <c r="A689" i="71"/>
  <c r="G688" i="71"/>
  <c r="A688" i="71"/>
  <c r="G687" i="71"/>
  <c r="A687" i="71"/>
  <c r="G686" i="71"/>
  <c r="A686" i="71"/>
  <c r="G685" i="71"/>
  <c r="A685" i="71"/>
  <c r="G684" i="71"/>
  <c r="A684" i="71"/>
  <c r="G683" i="71"/>
  <c r="A683" i="71"/>
  <c r="G682" i="71"/>
  <c r="A682" i="71"/>
  <c r="G681" i="71"/>
  <c r="A681" i="71"/>
  <c r="G680" i="71"/>
  <c r="A680" i="71"/>
  <c r="G679" i="71"/>
  <c r="A679" i="71"/>
  <c r="G678" i="71"/>
  <c r="A678" i="71"/>
  <c r="G677" i="71"/>
  <c r="A677" i="71"/>
  <c r="G676" i="71"/>
  <c r="A676" i="71"/>
  <c r="G675" i="71"/>
  <c r="A675" i="71"/>
  <c r="G674" i="71"/>
  <c r="A674" i="71"/>
  <c r="G673" i="71"/>
  <c r="A673" i="71"/>
  <c r="G672" i="71"/>
  <c r="A672" i="71"/>
  <c r="G671" i="71"/>
  <c r="A671" i="71"/>
  <c r="G670" i="71"/>
  <c r="A670" i="71"/>
  <c r="G669" i="71"/>
  <c r="A669" i="71"/>
  <c r="G668" i="71"/>
  <c r="A668" i="71"/>
  <c r="G667" i="71"/>
  <c r="A667" i="71"/>
  <c r="G666" i="71"/>
  <c r="A666" i="71"/>
  <c r="G665" i="71"/>
  <c r="A665" i="71"/>
  <c r="G664" i="71"/>
  <c r="A664" i="71"/>
  <c r="G663" i="71"/>
  <c r="A663" i="71"/>
  <c r="G662" i="71"/>
  <c r="A662" i="71"/>
  <c r="G661" i="71"/>
  <c r="A661" i="71"/>
  <c r="G660" i="71"/>
  <c r="A660" i="71"/>
  <c r="G659" i="71"/>
  <c r="A659" i="71"/>
  <c r="G658" i="71"/>
  <c r="A658" i="71"/>
  <c r="G657" i="71"/>
  <c r="A657" i="71"/>
  <c r="G656" i="71"/>
  <c r="A656" i="71"/>
  <c r="G655" i="71"/>
  <c r="A655" i="71"/>
  <c r="G654" i="71"/>
  <c r="A654" i="71"/>
  <c r="G653" i="71"/>
  <c r="A653" i="71"/>
  <c r="G652" i="71"/>
  <c r="A652" i="71"/>
  <c r="G651" i="71"/>
  <c r="A651" i="71"/>
  <c r="G650" i="71"/>
  <c r="A650" i="71"/>
  <c r="G649" i="71"/>
  <c r="A649" i="71"/>
  <c r="G648" i="71"/>
  <c r="A648" i="71"/>
  <c r="G647" i="71"/>
  <c r="A647" i="71"/>
  <c r="G646" i="71"/>
  <c r="A646" i="71"/>
  <c r="G645" i="71"/>
  <c r="A645" i="71"/>
  <c r="G644" i="71"/>
  <c r="A644" i="71"/>
  <c r="G643" i="71"/>
  <c r="A643" i="71"/>
  <c r="G642" i="71"/>
  <c r="A642" i="71"/>
  <c r="G641" i="71"/>
  <c r="A641" i="71"/>
  <c r="G640" i="71"/>
  <c r="A640" i="71"/>
  <c r="G639" i="71"/>
  <c r="A639" i="71"/>
  <c r="G638" i="71"/>
  <c r="A638" i="71"/>
  <c r="G637" i="71"/>
  <c r="A637" i="71"/>
  <c r="G636" i="71"/>
  <c r="A636" i="71"/>
  <c r="G635" i="71"/>
  <c r="A635" i="71"/>
  <c r="G634" i="71"/>
  <c r="A634" i="71"/>
  <c r="G633" i="71"/>
  <c r="A633" i="71"/>
  <c r="G632" i="71"/>
  <c r="A632" i="71"/>
  <c r="G631" i="71"/>
  <c r="A631" i="71"/>
  <c r="G630" i="71"/>
  <c r="A630" i="71"/>
  <c r="G629" i="71"/>
  <c r="A629" i="71"/>
  <c r="G628" i="71"/>
  <c r="A628" i="71"/>
  <c r="G627" i="71"/>
  <c r="A627" i="71"/>
  <c r="G626" i="71"/>
  <c r="A626" i="71"/>
  <c r="G625" i="71"/>
  <c r="A625" i="71"/>
  <c r="G624" i="71"/>
  <c r="A624" i="71"/>
  <c r="G623" i="71"/>
  <c r="A623" i="71"/>
  <c r="G622" i="71"/>
  <c r="A622" i="71"/>
  <c r="G621" i="71"/>
  <c r="A621" i="71"/>
  <c r="G620" i="71"/>
  <c r="A620" i="71"/>
  <c r="G619" i="71"/>
  <c r="A619" i="71"/>
  <c r="G618" i="71"/>
  <c r="A618" i="71"/>
  <c r="G617" i="71"/>
  <c r="A617" i="71"/>
  <c r="G616" i="71"/>
  <c r="A616" i="71"/>
  <c r="G615" i="71"/>
  <c r="A615" i="71"/>
  <c r="G614" i="71"/>
  <c r="A614" i="71"/>
  <c r="G613" i="71"/>
  <c r="A613" i="71"/>
  <c r="G612" i="71"/>
  <c r="A612" i="71"/>
  <c r="G611" i="71"/>
  <c r="A611" i="71"/>
  <c r="G610" i="71"/>
  <c r="A610" i="71"/>
  <c r="G609" i="71"/>
  <c r="A609" i="71"/>
  <c r="G608" i="71"/>
  <c r="A608" i="71"/>
  <c r="G607" i="71"/>
  <c r="A607" i="71"/>
  <c r="G606" i="71"/>
  <c r="A606" i="71"/>
  <c r="G605" i="71"/>
  <c r="A605" i="71"/>
  <c r="G604" i="71"/>
  <c r="A604" i="71"/>
  <c r="G603" i="71"/>
  <c r="A603" i="71"/>
  <c r="G602" i="71"/>
  <c r="A602" i="71"/>
  <c r="G601" i="71"/>
  <c r="A601" i="71"/>
  <c r="G600" i="71"/>
  <c r="A600" i="71"/>
  <c r="G599" i="71"/>
  <c r="A599" i="71"/>
  <c r="G598" i="71"/>
  <c r="A598" i="71"/>
  <c r="G597" i="71"/>
  <c r="A597" i="71"/>
  <c r="G596" i="71"/>
  <c r="A596" i="71"/>
  <c r="G595" i="71"/>
  <c r="A595" i="71"/>
  <c r="G594" i="71"/>
  <c r="A594" i="71"/>
  <c r="G593" i="71"/>
  <c r="A593" i="71"/>
  <c r="G592" i="71"/>
  <c r="A592" i="71"/>
  <c r="G591" i="71"/>
  <c r="A591" i="71"/>
  <c r="G590" i="71"/>
  <c r="A590" i="71"/>
  <c r="G589" i="71"/>
  <c r="A589" i="71"/>
  <c r="G588" i="71"/>
  <c r="A588" i="71"/>
  <c r="G587" i="71"/>
  <c r="A587" i="71"/>
  <c r="G586" i="71"/>
  <c r="A586" i="71"/>
  <c r="G585" i="71"/>
  <c r="A585" i="71"/>
  <c r="G584" i="71"/>
  <c r="A584" i="71"/>
  <c r="G583" i="71"/>
  <c r="A583" i="71"/>
  <c r="G582" i="71"/>
  <c r="A582" i="71"/>
  <c r="G581" i="71"/>
  <c r="A581" i="71"/>
  <c r="G580" i="71"/>
  <c r="A580" i="71"/>
  <c r="G579" i="71"/>
  <c r="A579" i="71"/>
  <c r="G578" i="71"/>
  <c r="A578" i="71"/>
  <c r="G577" i="71"/>
  <c r="A577" i="71"/>
  <c r="G576" i="71"/>
  <c r="A576" i="71"/>
  <c r="G575" i="71"/>
  <c r="A575" i="71"/>
  <c r="G574" i="71"/>
  <c r="A574" i="71"/>
  <c r="G573" i="71"/>
  <c r="A573" i="71"/>
  <c r="G572" i="71"/>
  <c r="A572" i="71"/>
  <c r="G571" i="71"/>
  <c r="A571" i="71"/>
  <c r="G570" i="71"/>
  <c r="A570" i="71"/>
  <c r="G569" i="71"/>
  <c r="A569" i="71"/>
  <c r="G568" i="71"/>
  <c r="A568" i="71"/>
  <c r="G567" i="71"/>
  <c r="A567" i="71"/>
  <c r="G566" i="71"/>
  <c r="A566" i="71"/>
  <c r="G565" i="71"/>
  <c r="A565" i="71"/>
  <c r="G564" i="71"/>
  <c r="A564" i="71"/>
  <c r="G563" i="71"/>
  <c r="A563" i="71"/>
  <c r="G562" i="71"/>
  <c r="A562" i="71"/>
  <c r="G561" i="71"/>
  <c r="A561" i="71"/>
  <c r="G560" i="71"/>
  <c r="A560" i="71"/>
  <c r="G559" i="71"/>
  <c r="A559" i="71"/>
  <c r="G558" i="71"/>
  <c r="A558" i="71"/>
  <c r="G557" i="71"/>
  <c r="A557" i="71"/>
  <c r="G556" i="71"/>
  <c r="A556" i="71"/>
  <c r="G555" i="71"/>
  <c r="A555" i="71"/>
  <c r="G554" i="71"/>
  <c r="A554" i="71"/>
  <c r="G553" i="71"/>
  <c r="A553" i="71"/>
  <c r="G552" i="71"/>
  <c r="A552" i="71"/>
  <c r="G551" i="71"/>
  <c r="A551" i="71"/>
  <c r="G550" i="71"/>
  <c r="A550" i="71"/>
  <c r="G549" i="71"/>
  <c r="A549" i="71"/>
  <c r="G548" i="71"/>
  <c r="A548" i="71"/>
  <c r="G547" i="71"/>
  <c r="A547" i="71"/>
  <c r="G546" i="71"/>
  <c r="A546" i="71"/>
  <c r="G545" i="71"/>
  <c r="A545" i="71"/>
  <c r="G544" i="71"/>
  <c r="A544" i="71"/>
  <c r="G543" i="71"/>
  <c r="A543" i="71"/>
  <c r="G542" i="71"/>
  <c r="A542" i="71"/>
  <c r="G541" i="71"/>
  <c r="A541" i="71"/>
  <c r="G540" i="71"/>
  <c r="A540" i="71"/>
  <c r="G539" i="71"/>
  <c r="A539" i="71"/>
  <c r="G538" i="71"/>
  <c r="A538" i="71"/>
  <c r="G537" i="71"/>
  <c r="A537" i="71"/>
  <c r="G536" i="71"/>
  <c r="A536" i="71"/>
  <c r="G535" i="71"/>
  <c r="A535" i="71"/>
  <c r="G534" i="71"/>
  <c r="A534" i="71"/>
  <c r="G533" i="71"/>
  <c r="A533" i="71"/>
  <c r="G532" i="71"/>
  <c r="A532" i="71"/>
  <c r="G531" i="71"/>
  <c r="A531" i="71"/>
  <c r="G530" i="71"/>
  <c r="A530" i="71"/>
  <c r="G529" i="71"/>
  <c r="A529" i="71"/>
  <c r="G528" i="71"/>
  <c r="A528" i="71"/>
  <c r="G527" i="71"/>
  <c r="A527" i="71"/>
  <c r="G526" i="71"/>
  <c r="A526" i="71"/>
  <c r="G525" i="71"/>
  <c r="A525" i="71"/>
  <c r="G524" i="71"/>
  <c r="A524" i="71"/>
  <c r="G523" i="71"/>
  <c r="A523" i="71"/>
  <c r="G522" i="71"/>
  <c r="A522" i="71"/>
  <c r="G521" i="71"/>
  <c r="A521" i="71"/>
  <c r="G520" i="71"/>
  <c r="A520" i="71"/>
  <c r="G519" i="71"/>
  <c r="A519" i="71"/>
  <c r="G518" i="71"/>
  <c r="A518" i="71"/>
  <c r="G517" i="71"/>
  <c r="A517" i="71"/>
  <c r="G516" i="71"/>
  <c r="A516" i="71"/>
  <c r="G515" i="71"/>
  <c r="A515" i="71"/>
  <c r="G514" i="71"/>
  <c r="A514" i="71"/>
  <c r="G513" i="71"/>
  <c r="A513" i="71"/>
  <c r="G512" i="71"/>
  <c r="A512" i="71"/>
  <c r="G511" i="71"/>
  <c r="A511" i="71"/>
  <c r="G510" i="71"/>
  <c r="A510" i="71"/>
  <c r="G509" i="71"/>
  <c r="A509" i="71"/>
  <c r="G508" i="71"/>
  <c r="A508" i="71"/>
  <c r="G507" i="71"/>
  <c r="A507" i="71"/>
  <c r="G506" i="71"/>
  <c r="A506" i="71"/>
  <c r="G505" i="71"/>
  <c r="A505" i="71"/>
  <c r="G504" i="71"/>
  <c r="A504" i="71"/>
  <c r="G503" i="71"/>
  <c r="A503" i="71"/>
  <c r="G502" i="71"/>
  <c r="A502" i="71"/>
  <c r="G501" i="71"/>
  <c r="A501" i="71"/>
  <c r="G500" i="71"/>
  <c r="A500" i="71"/>
  <c r="G499" i="71"/>
  <c r="A499" i="71"/>
  <c r="G498" i="71"/>
  <c r="A498" i="71"/>
  <c r="G497" i="71"/>
  <c r="A497" i="71"/>
  <c r="G496" i="71"/>
  <c r="A496" i="71"/>
  <c r="G495" i="71"/>
  <c r="A495" i="71"/>
  <c r="G494" i="71"/>
  <c r="A494" i="71"/>
  <c r="G493" i="71"/>
  <c r="A493" i="71"/>
  <c r="G492" i="71"/>
  <c r="A492" i="71"/>
  <c r="G491" i="71"/>
  <c r="A491" i="71"/>
  <c r="G490" i="71"/>
  <c r="A490" i="71"/>
  <c r="G489" i="71"/>
  <c r="A489" i="71"/>
  <c r="G488" i="71"/>
  <c r="A488" i="71"/>
  <c r="G487" i="71"/>
  <c r="A487" i="71"/>
  <c r="G486" i="71"/>
  <c r="A486" i="71"/>
  <c r="G485" i="71"/>
  <c r="A485" i="71"/>
  <c r="G484" i="71"/>
  <c r="A484" i="71"/>
  <c r="G483" i="71"/>
  <c r="A483" i="71"/>
  <c r="G482" i="71"/>
  <c r="A482" i="71"/>
  <c r="G481" i="71"/>
  <c r="A481" i="71"/>
  <c r="G480" i="71"/>
  <c r="A480" i="71"/>
  <c r="G479" i="71"/>
  <c r="A479" i="71"/>
  <c r="G478" i="71"/>
  <c r="A478" i="71"/>
  <c r="G477" i="71"/>
  <c r="A477" i="71"/>
  <c r="G476" i="71"/>
  <c r="A476" i="71"/>
  <c r="G475" i="71"/>
  <c r="A475" i="71"/>
  <c r="G474" i="71"/>
  <c r="A474" i="71"/>
  <c r="G473" i="71"/>
  <c r="A473" i="71"/>
  <c r="G472" i="71"/>
  <c r="A472" i="71"/>
  <c r="G471" i="71"/>
  <c r="A471" i="71"/>
  <c r="G470" i="71"/>
  <c r="A470" i="71"/>
  <c r="G469" i="71"/>
  <c r="A469" i="71"/>
  <c r="G468" i="71"/>
  <c r="A468" i="71"/>
  <c r="G467" i="71"/>
  <c r="A467" i="71"/>
  <c r="G466" i="71"/>
  <c r="A466" i="71"/>
  <c r="G465" i="71"/>
  <c r="A465" i="71"/>
  <c r="G464" i="71"/>
  <c r="A464" i="71"/>
  <c r="G463" i="71"/>
  <c r="A463" i="71"/>
  <c r="G462" i="71"/>
  <c r="A462" i="71"/>
  <c r="G461" i="71"/>
  <c r="A461" i="71"/>
  <c r="G460" i="71"/>
  <c r="A460" i="71"/>
  <c r="G459" i="71"/>
  <c r="A459" i="71"/>
  <c r="G458" i="71"/>
  <c r="A458" i="71"/>
  <c r="G457" i="71"/>
  <c r="A457" i="71"/>
  <c r="G456" i="71"/>
  <c r="A456" i="71"/>
  <c r="G455" i="71"/>
  <c r="A455" i="71"/>
  <c r="G454" i="71"/>
  <c r="A454" i="71"/>
  <c r="G453" i="71"/>
  <c r="A453" i="71"/>
  <c r="G452" i="71"/>
  <c r="A452" i="71"/>
  <c r="G451" i="71"/>
  <c r="A451" i="71"/>
  <c r="G450" i="71"/>
  <c r="A450" i="71"/>
  <c r="G449" i="71"/>
  <c r="A449" i="71"/>
  <c r="G448" i="71"/>
  <c r="A448" i="71"/>
  <c r="G447" i="71"/>
  <c r="A447" i="71"/>
  <c r="G446" i="71"/>
  <c r="A446" i="71"/>
  <c r="G445" i="71"/>
  <c r="A445" i="71"/>
  <c r="G444" i="71"/>
  <c r="A444" i="71"/>
  <c r="G443" i="71"/>
  <c r="A443" i="71"/>
  <c r="G442" i="71"/>
  <c r="A442" i="71"/>
  <c r="G441" i="71"/>
  <c r="A441" i="71"/>
  <c r="G440" i="71"/>
  <c r="A440" i="71"/>
  <c r="G439" i="71"/>
  <c r="A439" i="71"/>
  <c r="G438" i="71"/>
  <c r="A438" i="71"/>
  <c r="G437" i="71"/>
  <c r="A437" i="71"/>
  <c r="G436" i="71"/>
  <c r="A436" i="71"/>
  <c r="G435" i="71"/>
  <c r="A435" i="71"/>
  <c r="G434" i="71"/>
  <c r="A434" i="71"/>
  <c r="G433" i="71"/>
  <c r="A433" i="71"/>
  <c r="G432" i="71"/>
  <c r="A432" i="71"/>
  <c r="G431" i="71"/>
  <c r="A431" i="71"/>
  <c r="G430" i="71"/>
  <c r="A430" i="71"/>
  <c r="G429" i="71"/>
  <c r="A429" i="71"/>
  <c r="G428" i="71"/>
  <c r="A428" i="71"/>
  <c r="G427" i="71"/>
  <c r="A427" i="71"/>
  <c r="G426" i="71"/>
  <c r="A426" i="71"/>
  <c r="G425" i="71"/>
  <c r="A425" i="71"/>
  <c r="G424" i="71"/>
  <c r="A424" i="71"/>
  <c r="G423" i="71"/>
  <c r="A423" i="71"/>
  <c r="G422" i="71"/>
  <c r="A422" i="71"/>
  <c r="G421" i="71"/>
  <c r="A421" i="71"/>
  <c r="G420" i="71"/>
  <c r="A420" i="71"/>
  <c r="G419" i="71"/>
  <c r="A419" i="71"/>
  <c r="G418" i="71"/>
  <c r="A418" i="71"/>
  <c r="G417" i="71"/>
  <c r="A417" i="71"/>
  <c r="G416" i="71"/>
  <c r="A416" i="71"/>
  <c r="G415" i="71"/>
  <c r="A415" i="71"/>
  <c r="G414" i="71"/>
  <c r="A414" i="71"/>
  <c r="G413" i="71"/>
  <c r="A413" i="71"/>
  <c r="G412" i="71"/>
  <c r="A412" i="71"/>
  <c r="G411" i="71"/>
  <c r="A411" i="71"/>
  <c r="G410" i="71"/>
  <c r="A410" i="71"/>
  <c r="G409" i="71"/>
  <c r="A409" i="71"/>
  <c r="G408" i="71"/>
  <c r="A408" i="71"/>
  <c r="G407" i="71"/>
  <c r="A407" i="71"/>
  <c r="G406" i="71"/>
  <c r="A406" i="71"/>
  <c r="G405" i="71"/>
  <c r="A405" i="71"/>
  <c r="G404" i="71"/>
  <c r="A404" i="71"/>
  <c r="G403" i="71"/>
  <c r="A403" i="71"/>
  <c r="G402" i="71"/>
  <c r="A402" i="71"/>
  <c r="G401" i="71"/>
  <c r="A401" i="71"/>
  <c r="G400" i="71"/>
  <c r="A400" i="71"/>
  <c r="G399" i="71"/>
  <c r="A399" i="71"/>
  <c r="G398" i="71"/>
  <c r="A398" i="71"/>
  <c r="G397" i="71"/>
  <c r="A397" i="71"/>
  <c r="G396" i="71"/>
  <c r="A396" i="71"/>
  <c r="G395" i="71"/>
  <c r="A395" i="71"/>
  <c r="G394" i="71"/>
  <c r="A394" i="71"/>
  <c r="G393" i="71"/>
  <c r="A393" i="71"/>
  <c r="G392" i="71"/>
  <c r="A392" i="71"/>
  <c r="G391" i="71"/>
  <c r="A391" i="71"/>
  <c r="G390" i="71"/>
  <c r="A390" i="71"/>
  <c r="G389" i="71"/>
  <c r="A389" i="71"/>
  <c r="G388" i="71"/>
  <c r="A388" i="71"/>
  <c r="G387" i="71"/>
  <c r="A387" i="71"/>
  <c r="G386" i="71"/>
  <c r="A386" i="71"/>
  <c r="G385" i="71"/>
  <c r="A385" i="71"/>
  <c r="G384" i="71"/>
  <c r="A384" i="71"/>
  <c r="G383" i="71"/>
  <c r="A383" i="71"/>
  <c r="G382" i="71"/>
  <c r="A382" i="71"/>
  <c r="G381" i="71"/>
  <c r="A381" i="71"/>
  <c r="G380" i="71"/>
  <c r="A380" i="71"/>
  <c r="G379" i="71"/>
  <c r="A379" i="71"/>
  <c r="G378" i="71"/>
  <c r="A378" i="71"/>
  <c r="G377" i="71"/>
  <c r="A377" i="71"/>
  <c r="G376" i="71"/>
  <c r="A376" i="71"/>
  <c r="G375" i="71"/>
  <c r="A375" i="71"/>
  <c r="G374" i="71"/>
  <c r="A374" i="71"/>
  <c r="G373" i="71"/>
  <c r="A373" i="71"/>
  <c r="G372" i="71"/>
  <c r="A372" i="71"/>
  <c r="G371" i="71"/>
  <c r="A371" i="71"/>
  <c r="G370" i="71"/>
  <c r="A370" i="71"/>
  <c r="G369" i="71"/>
  <c r="A369" i="71"/>
  <c r="G368" i="71"/>
  <c r="A368" i="71"/>
  <c r="G367" i="71"/>
  <c r="A367" i="71"/>
  <c r="G366" i="71"/>
  <c r="A366" i="71"/>
  <c r="G365" i="71"/>
  <c r="A365" i="71"/>
  <c r="G364" i="71"/>
  <c r="A364" i="71"/>
  <c r="G363" i="71"/>
  <c r="A363" i="71"/>
  <c r="G362" i="71"/>
  <c r="A362" i="71"/>
  <c r="G361" i="71"/>
  <c r="A361" i="71"/>
  <c r="G360" i="71"/>
  <c r="A360" i="71"/>
  <c r="G359" i="71"/>
  <c r="A359" i="71"/>
  <c r="G358" i="71"/>
  <c r="A358" i="71"/>
  <c r="G357" i="71"/>
  <c r="A357" i="71"/>
  <c r="G356" i="71"/>
  <c r="A356" i="71"/>
  <c r="G355" i="71"/>
  <c r="A355" i="71"/>
  <c r="G354" i="71"/>
  <c r="A354" i="71"/>
  <c r="G353" i="71"/>
  <c r="A353" i="71"/>
  <c r="G352" i="71"/>
  <c r="A352" i="71"/>
  <c r="G351" i="71"/>
  <c r="A351" i="71"/>
  <c r="G350" i="71"/>
  <c r="A350" i="71"/>
  <c r="G349" i="71"/>
  <c r="A349" i="71"/>
  <c r="G348" i="71"/>
  <c r="A348" i="71"/>
  <c r="G347" i="71"/>
  <c r="A347" i="71"/>
  <c r="G346" i="71"/>
  <c r="A346" i="71"/>
  <c r="G345" i="71"/>
  <c r="A345" i="71"/>
  <c r="G344" i="71"/>
  <c r="A344" i="71"/>
  <c r="G343" i="71"/>
  <c r="A343" i="71"/>
  <c r="G342" i="71"/>
  <c r="A342" i="71"/>
  <c r="G341" i="71"/>
  <c r="A341" i="71"/>
  <c r="G340" i="71"/>
  <c r="A340" i="71"/>
  <c r="G339" i="71"/>
  <c r="A339" i="71"/>
  <c r="G338" i="71"/>
  <c r="A338" i="71"/>
  <c r="G337" i="71"/>
  <c r="A337" i="71"/>
  <c r="G336" i="71"/>
  <c r="A336" i="71"/>
  <c r="G335" i="71"/>
  <c r="A335" i="71"/>
  <c r="G334" i="71"/>
  <c r="A334" i="71"/>
  <c r="G333" i="71"/>
  <c r="A333" i="71"/>
  <c r="G332" i="71"/>
  <c r="A332" i="71"/>
  <c r="G331" i="71"/>
  <c r="A331" i="71"/>
  <c r="G330" i="71"/>
  <c r="A330" i="71"/>
  <c r="G329" i="71"/>
  <c r="A329" i="71"/>
  <c r="G328" i="71"/>
  <c r="A328" i="71"/>
  <c r="G327" i="71"/>
  <c r="A327" i="71"/>
  <c r="G326" i="71"/>
  <c r="A326" i="71"/>
  <c r="G325" i="71"/>
  <c r="A325" i="71"/>
  <c r="G324" i="71"/>
  <c r="A324" i="71"/>
  <c r="G323" i="71"/>
  <c r="A323" i="71"/>
  <c r="G322" i="71"/>
  <c r="A322" i="71"/>
  <c r="G321" i="71"/>
  <c r="A321" i="71"/>
  <c r="G320" i="71"/>
  <c r="A320" i="71"/>
  <c r="G319" i="71"/>
  <c r="A319" i="71"/>
  <c r="G318" i="71"/>
  <c r="A318" i="71"/>
  <c r="G317" i="71"/>
  <c r="A317" i="71"/>
  <c r="G316" i="71"/>
  <c r="A316" i="71"/>
  <c r="G315" i="71"/>
  <c r="A315" i="71"/>
  <c r="G314" i="71"/>
  <c r="A314" i="71"/>
  <c r="G313" i="71"/>
  <c r="A313" i="71"/>
  <c r="G312" i="71"/>
  <c r="A312" i="71"/>
  <c r="G311" i="71"/>
  <c r="A311" i="71"/>
  <c r="G310" i="71"/>
  <c r="A310" i="71"/>
  <c r="G309" i="71"/>
  <c r="A309" i="71"/>
  <c r="G308" i="71"/>
  <c r="A308" i="71"/>
  <c r="G307" i="71"/>
  <c r="A307" i="71"/>
  <c r="G306" i="71"/>
  <c r="A306" i="71"/>
  <c r="G305" i="71"/>
  <c r="A305" i="71"/>
  <c r="G304" i="71"/>
  <c r="A304" i="71"/>
  <c r="G303" i="71"/>
  <c r="A303" i="71"/>
  <c r="G302" i="71"/>
  <c r="A302" i="71"/>
  <c r="G301" i="71"/>
  <c r="A301" i="71"/>
  <c r="G300" i="71"/>
  <c r="A300" i="71"/>
  <c r="G299" i="71"/>
  <c r="A299" i="71"/>
  <c r="G298" i="71"/>
  <c r="A298" i="71"/>
  <c r="G297" i="71"/>
  <c r="A297" i="71"/>
  <c r="G296" i="71"/>
  <c r="A296" i="71"/>
  <c r="G295" i="71"/>
  <c r="A295" i="71"/>
  <c r="G294" i="71"/>
  <c r="A294" i="71"/>
  <c r="G293" i="71"/>
  <c r="A293" i="71"/>
  <c r="G292" i="71"/>
  <c r="A292" i="71"/>
  <c r="G291" i="71"/>
  <c r="A291" i="71"/>
  <c r="G290" i="71"/>
  <c r="A290" i="71"/>
  <c r="G289" i="71"/>
  <c r="A289" i="71"/>
  <c r="G288" i="71"/>
  <c r="A288" i="71"/>
  <c r="G287" i="71"/>
  <c r="A287" i="71"/>
  <c r="G286" i="71"/>
  <c r="A286" i="71"/>
  <c r="G285" i="71"/>
  <c r="A285" i="71"/>
  <c r="G284" i="71"/>
  <c r="A284" i="71"/>
  <c r="G283" i="71"/>
  <c r="A283" i="71"/>
  <c r="G282" i="71"/>
  <c r="A282" i="71"/>
  <c r="G281" i="71"/>
  <c r="A281" i="71"/>
  <c r="G280" i="71"/>
  <c r="A280" i="71"/>
  <c r="G279" i="71"/>
  <c r="A279" i="71"/>
  <c r="G278" i="71"/>
  <c r="A278" i="71"/>
  <c r="G277" i="71"/>
  <c r="A277" i="71"/>
  <c r="G276" i="71"/>
  <c r="A276" i="71"/>
  <c r="G275" i="71"/>
  <c r="A275" i="71"/>
  <c r="G274" i="71"/>
  <c r="A274" i="71"/>
  <c r="G273" i="71"/>
  <c r="A273" i="71"/>
  <c r="G272" i="71"/>
  <c r="A272" i="71"/>
  <c r="G271" i="71"/>
  <c r="A271" i="71"/>
  <c r="G270" i="71"/>
  <c r="A270" i="71"/>
  <c r="G269" i="71"/>
  <c r="A269" i="71"/>
  <c r="G268" i="71"/>
  <c r="A268" i="71"/>
  <c r="G267" i="71"/>
  <c r="A267" i="71"/>
  <c r="G266" i="71"/>
  <c r="A266" i="71"/>
  <c r="G265" i="71"/>
  <c r="A265" i="71"/>
  <c r="G264" i="71"/>
  <c r="A264" i="71"/>
  <c r="G263" i="71"/>
  <c r="A263" i="71"/>
  <c r="G262" i="71"/>
  <c r="A262" i="71"/>
  <c r="G261" i="71"/>
  <c r="A261" i="71"/>
  <c r="G260" i="71"/>
  <c r="A260" i="71"/>
  <c r="G259" i="71"/>
  <c r="A259" i="71"/>
  <c r="G258" i="71"/>
  <c r="A258" i="71"/>
  <c r="G257" i="71"/>
  <c r="A257" i="71"/>
  <c r="G256" i="71"/>
  <c r="A256" i="71"/>
  <c r="G255" i="71"/>
  <c r="A255" i="71"/>
  <c r="G254" i="71"/>
  <c r="A254" i="71"/>
  <c r="G253" i="71"/>
  <c r="A253" i="71"/>
  <c r="G252" i="71"/>
  <c r="A252" i="71"/>
  <c r="G251" i="71"/>
  <c r="A251" i="71"/>
  <c r="G250" i="71"/>
  <c r="A250" i="71"/>
  <c r="G249" i="71"/>
  <c r="A249" i="71"/>
  <c r="G248" i="71"/>
  <c r="A248" i="71"/>
  <c r="G247" i="71"/>
  <c r="A247" i="71"/>
  <c r="G246" i="71"/>
  <c r="A246" i="71"/>
  <c r="G245" i="71"/>
  <c r="A245" i="71"/>
  <c r="G244" i="71"/>
  <c r="A244" i="71"/>
  <c r="G243" i="71"/>
  <c r="A243" i="71"/>
  <c r="G242" i="71"/>
  <c r="A242" i="71"/>
  <c r="G241" i="71"/>
  <c r="A241" i="71"/>
  <c r="G240" i="71"/>
  <c r="A240" i="71"/>
  <c r="G239" i="71"/>
  <c r="A239" i="71"/>
  <c r="G238" i="71"/>
  <c r="A238" i="71"/>
  <c r="G237" i="71"/>
  <c r="A237" i="71"/>
  <c r="G236" i="71"/>
  <c r="A236" i="71"/>
  <c r="G235" i="71"/>
  <c r="A235" i="71"/>
  <c r="G234" i="71"/>
  <c r="A234" i="71"/>
  <c r="G233" i="71"/>
  <c r="A233" i="71"/>
  <c r="G232" i="71"/>
  <c r="A232" i="71"/>
  <c r="G231" i="71"/>
  <c r="A231" i="71"/>
  <c r="G230" i="71"/>
  <c r="A230" i="71"/>
  <c r="G229" i="71"/>
  <c r="A229" i="71"/>
  <c r="G228" i="71"/>
  <c r="A228" i="71"/>
  <c r="G227" i="71"/>
  <c r="A227" i="71"/>
  <c r="G226" i="71"/>
  <c r="A226" i="71"/>
  <c r="G225" i="71"/>
  <c r="A225" i="71"/>
  <c r="G224" i="71"/>
  <c r="A224" i="71"/>
  <c r="G223" i="71"/>
  <c r="A223" i="71"/>
  <c r="G222" i="71"/>
  <c r="A222" i="71"/>
  <c r="G221" i="71"/>
  <c r="A221" i="71"/>
  <c r="G220" i="71"/>
  <c r="A220" i="71"/>
  <c r="G219" i="71"/>
  <c r="A219" i="71"/>
  <c r="G218" i="71"/>
  <c r="A218" i="71"/>
  <c r="G217" i="71"/>
  <c r="A217" i="71"/>
  <c r="G216" i="71"/>
  <c r="A216" i="71"/>
  <c r="G215" i="71"/>
  <c r="A215" i="71"/>
  <c r="G214" i="71"/>
  <c r="A214" i="71"/>
  <c r="G213" i="71"/>
  <c r="A213" i="71"/>
  <c r="G212" i="71"/>
  <c r="A212" i="71"/>
  <c r="G211" i="71"/>
  <c r="A211" i="71"/>
  <c r="G210" i="71"/>
  <c r="A210" i="71"/>
  <c r="G209" i="71"/>
  <c r="A209" i="71"/>
  <c r="G208" i="71"/>
  <c r="A208" i="71"/>
  <c r="G207" i="71"/>
  <c r="A207" i="71"/>
  <c r="G206" i="71"/>
  <c r="A206" i="71"/>
  <c r="G205" i="71"/>
  <c r="A205" i="71"/>
  <c r="G204" i="71"/>
  <c r="A204" i="71"/>
  <c r="G203" i="71"/>
  <c r="A203" i="71"/>
  <c r="G202" i="71"/>
  <c r="A202" i="71"/>
  <c r="G201" i="71"/>
  <c r="A201" i="71"/>
  <c r="G200" i="71"/>
  <c r="A200" i="71"/>
  <c r="G199" i="71"/>
  <c r="A199" i="71"/>
  <c r="G198" i="71"/>
  <c r="A198" i="71"/>
  <c r="G197" i="71"/>
  <c r="A197" i="71"/>
  <c r="G196" i="71"/>
  <c r="A196" i="71"/>
  <c r="G195" i="71"/>
  <c r="A195" i="71"/>
  <c r="G194" i="71"/>
  <c r="A194" i="71"/>
  <c r="G193" i="71"/>
  <c r="A193" i="71"/>
  <c r="G192" i="71"/>
  <c r="A192" i="71"/>
  <c r="G191" i="71"/>
  <c r="A191" i="71"/>
  <c r="G190" i="71"/>
  <c r="A190" i="71"/>
  <c r="G189" i="71"/>
  <c r="A189" i="71"/>
  <c r="G188" i="71"/>
  <c r="A188" i="71"/>
  <c r="G187" i="71"/>
  <c r="A187" i="71"/>
  <c r="G186" i="71"/>
  <c r="A186" i="71"/>
  <c r="G185" i="71"/>
  <c r="A185" i="71"/>
  <c r="G184" i="71"/>
  <c r="A184" i="71"/>
  <c r="G183" i="71"/>
  <c r="A183" i="71"/>
  <c r="G182" i="71"/>
  <c r="A182" i="71"/>
  <c r="G181" i="71"/>
  <c r="A181" i="71"/>
  <c r="G180" i="71"/>
  <c r="A180" i="71"/>
  <c r="G179" i="71"/>
  <c r="A179" i="71"/>
  <c r="G178" i="71"/>
  <c r="A178" i="71"/>
  <c r="G177" i="71"/>
  <c r="A177" i="71"/>
  <c r="G176" i="71"/>
  <c r="A176" i="71"/>
  <c r="G175" i="71"/>
  <c r="A175" i="71"/>
  <c r="G174" i="71"/>
  <c r="A174" i="71"/>
  <c r="G173" i="71"/>
  <c r="A173" i="71"/>
  <c r="G172" i="71"/>
  <c r="A172" i="71"/>
  <c r="G171" i="71"/>
  <c r="A171" i="71"/>
  <c r="G170" i="71"/>
  <c r="A170" i="71"/>
  <c r="G169" i="71"/>
  <c r="A169" i="71"/>
  <c r="G168" i="71"/>
  <c r="A168" i="71"/>
  <c r="G167" i="71"/>
  <c r="A167" i="71"/>
  <c r="G166" i="71"/>
  <c r="A166" i="71"/>
  <c r="G165" i="71"/>
  <c r="A165" i="71"/>
  <c r="G164" i="71"/>
  <c r="A164" i="71"/>
  <c r="G163" i="71"/>
  <c r="A163" i="71"/>
  <c r="G162" i="71"/>
  <c r="A162" i="71"/>
  <c r="G161" i="71"/>
  <c r="A161" i="71"/>
  <c r="G160" i="71"/>
  <c r="A160" i="71"/>
  <c r="G159" i="71"/>
  <c r="A159" i="71"/>
  <c r="G158" i="71"/>
  <c r="A158" i="71"/>
  <c r="G157" i="71"/>
  <c r="A157" i="71"/>
  <c r="G156" i="71"/>
  <c r="A156" i="71"/>
  <c r="G155" i="71"/>
  <c r="A155" i="71"/>
  <c r="G154" i="71"/>
  <c r="A154" i="71"/>
  <c r="G153" i="71"/>
  <c r="A153" i="71"/>
  <c r="G152" i="71"/>
  <c r="A152" i="71"/>
  <c r="G151" i="71"/>
  <c r="A151" i="71"/>
  <c r="G150" i="71"/>
  <c r="A150" i="71"/>
  <c r="G149" i="71"/>
  <c r="A149" i="71"/>
  <c r="G148" i="71"/>
  <c r="A148" i="71"/>
  <c r="G147" i="71"/>
  <c r="A147" i="71"/>
  <c r="G146" i="71"/>
  <c r="A146" i="71"/>
  <c r="G145" i="71"/>
  <c r="A145" i="71"/>
  <c r="G144" i="71"/>
  <c r="A144" i="71"/>
  <c r="G143" i="71"/>
  <c r="A143" i="71"/>
  <c r="G142" i="71"/>
  <c r="A142" i="71"/>
  <c r="G141" i="71"/>
  <c r="A141" i="71"/>
  <c r="G140" i="71"/>
  <c r="A140" i="71"/>
  <c r="G139" i="71"/>
  <c r="A139" i="71"/>
  <c r="G138" i="71"/>
  <c r="A138" i="71"/>
  <c r="G137" i="71"/>
  <c r="A137" i="71"/>
  <c r="G136" i="71"/>
  <c r="A136" i="71"/>
  <c r="G135" i="71"/>
  <c r="A135" i="71"/>
  <c r="G134" i="71"/>
  <c r="A134" i="71"/>
  <c r="G133" i="71"/>
  <c r="A133" i="71"/>
  <c r="G132" i="71"/>
  <c r="A132" i="71"/>
  <c r="G131" i="71"/>
  <c r="A131" i="71"/>
  <c r="G130" i="71"/>
  <c r="A130" i="71"/>
  <c r="G129" i="71"/>
  <c r="A129" i="71"/>
  <c r="G128" i="71"/>
  <c r="A128" i="71"/>
  <c r="G127" i="71"/>
  <c r="A127" i="71"/>
  <c r="G126" i="71"/>
  <c r="A126" i="71"/>
  <c r="G125" i="71"/>
  <c r="A125" i="71"/>
  <c r="G124" i="71"/>
  <c r="A124" i="71"/>
  <c r="G123" i="71"/>
  <c r="A123" i="71"/>
  <c r="G122" i="71"/>
  <c r="A122" i="71"/>
  <c r="G121" i="71"/>
  <c r="A121" i="71"/>
  <c r="G120" i="71"/>
  <c r="A120" i="71"/>
  <c r="G119" i="71"/>
  <c r="A119" i="71"/>
  <c r="G118" i="71"/>
  <c r="A118" i="71"/>
  <c r="G117" i="71"/>
  <c r="A117" i="71"/>
  <c r="G116" i="71"/>
  <c r="A116" i="71"/>
  <c r="G115" i="71"/>
  <c r="A115" i="71"/>
  <c r="G114" i="71"/>
  <c r="A114" i="71"/>
  <c r="G113" i="71"/>
  <c r="A113" i="71"/>
  <c r="G112" i="71"/>
  <c r="A112" i="71"/>
  <c r="G111" i="71"/>
  <c r="A111" i="71"/>
  <c r="G110" i="71"/>
  <c r="A110" i="71"/>
  <c r="G109" i="71"/>
  <c r="A109" i="71"/>
  <c r="G108" i="71"/>
  <c r="A108" i="71"/>
  <c r="G107" i="71"/>
  <c r="A107" i="71"/>
  <c r="G106" i="71"/>
  <c r="A106" i="71"/>
  <c r="G105" i="71"/>
  <c r="A105" i="71"/>
  <c r="G104" i="71"/>
  <c r="A104" i="71"/>
  <c r="G103" i="71"/>
  <c r="A103" i="71"/>
  <c r="G102" i="71"/>
  <c r="A102" i="71"/>
  <c r="G101" i="71"/>
  <c r="A101" i="71"/>
  <c r="G100" i="71"/>
  <c r="A100" i="71"/>
  <c r="G99" i="71"/>
  <c r="A99" i="71"/>
  <c r="G98" i="71"/>
  <c r="A98" i="71"/>
  <c r="G97" i="71"/>
  <c r="A97" i="71"/>
  <c r="G96" i="71"/>
  <c r="A96" i="71"/>
  <c r="G95" i="71"/>
  <c r="A95" i="71"/>
  <c r="G94" i="71"/>
  <c r="A94" i="71"/>
  <c r="G93" i="71"/>
  <c r="A93" i="71"/>
  <c r="G92" i="71"/>
  <c r="A92" i="71"/>
  <c r="G91" i="71"/>
  <c r="A91" i="71"/>
  <c r="G90" i="71"/>
  <c r="A90" i="71"/>
  <c r="G89" i="71"/>
  <c r="A89" i="71"/>
  <c r="G88" i="71"/>
  <c r="A88" i="71"/>
  <c r="G87" i="71"/>
  <c r="A87" i="71"/>
  <c r="G86" i="71"/>
  <c r="A86" i="71"/>
  <c r="G85" i="71"/>
  <c r="A85" i="71"/>
  <c r="G84" i="71"/>
  <c r="A84" i="71"/>
  <c r="G83" i="71"/>
  <c r="A83" i="71"/>
  <c r="G82" i="71"/>
  <c r="A82" i="71"/>
  <c r="G81" i="71"/>
  <c r="A81" i="71"/>
  <c r="G80" i="71"/>
  <c r="A80" i="71"/>
  <c r="G79" i="71"/>
  <c r="A79" i="71"/>
  <c r="G78" i="71"/>
  <c r="A78" i="71"/>
  <c r="G77" i="71"/>
  <c r="A77" i="71"/>
  <c r="G76" i="71"/>
  <c r="A76" i="71"/>
  <c r="G75" i="71"/>
  <c r="A75" i="71"/>
  <c r="G74" i="71"/>
  <c r="A74" i="71"/>
  <c r="G73" i="71"/>
  <c r="A73" i="71"/>
  <c r="G72" i="71"/>
  <c r="A72" i="71"/>
  <c r="G71" i="71"/>
  <c r="A71" i="71"/>
  <c r="G70" i="71"/>
  <c r="A70" i="71"/>
  <c r="G69" i="71"/>
  <c r="A69" i="71"/>
  <c r="G68" i="71"/>
  <c r="A68" i="71"/>
  <c r="G67" i="71"/>
  <c r="A67" i="71"/>
  <c r="G66" i="71"/>
  <c r="A66" i="71"/>
  <c r="G65" i="71"/>
  <c r="A65" i="71"/>
  <c r="G64" i="71"/>
  <c r="A64" i="71"/>
  <c r="G63" i="71"/>
  <c r="A63" i="71"/>
  <c r="G62" i="71"/>
  <c r="A62" i="71"/>
  <c r="G61" i="71"/>
  <c r="A61" i="71"/>
  <c r="G60" i="71"/>
  <c r="A60" i="71"/>
  <c r="G59" i="71"/>
  <c r="A59" i="71"/>
  <c r="G58" i="71"/>
  <c r="A58" i="71"/>
  <c r="G57" i="71"/>
  <c r="A57" i="71"/>
  <c r="G56" i="71"/>
  <c r="A56" i="71"/>
  <c r="G55" i="71"/>
  <c r="A55" i="71"/>
  <c r="G54" i="71"/>
  <c r="A54" i="71"/>
  <c r="G53" i="71"/>
  <c r="A53" i="71"/>
  <c r="G52" i="71"/>
  <c r="A52" i="71"/>
  <c r="G51" i="71"/>
  <c r="A51" i="71"/>
  <c r="G50" i="71"/>
  <c r="A50" i="71"/>
  <c r="G49" i="71"/>
  <c r="A49" i="71"/>
  <c r="G48" i="71"/>
  <c r="A48" i="71"/>
  <c r="G47" i="71"/>
  <c r="A47" i="71"/>
  <c r="G46" i="71"/>
  <c r="A46" i="71"/>
  <c r="G45" i="71"/>
  <c r="A45" i="71"/>
  <c r="G44" i="71"/>
  <c r="A44" i="71"/>
  <c r="G43" i="71"/>
  <c r="A43" i="71"/>
  <c r="G42" i="71"/>
  <c r="A42" i="71"/>
  <c r="G41" i="71"/>
  <c r="A41" i="71"/>
  <c r="G40" i="71"/>
  <c r="A40" i="71"/>
  <c r="G39" i="71"/>
  <c r="A39" i="71"/>
  <c r="G38" i="71"/>
  <c r="A38" i="71"/>
  <c r="G37" i="71"/>
  <c r="A37" i="71"/>
  <c r="G36" i="71"/>
  <c r="A36" i="71"/>
  <c r="G35" i="71"/>
  <c r="A35" i="71"/>
  <c r="G34" i="71"/>
  <c r="A34" i="71"/>
  <c r="G33" i="71"/>
  <c r="A33" i="71"/>
  <c r="G32" i="71"/>
  <c r="A32" i="71"/>
  <c r="G31" i="71"/>
  <c r="A31" i="71"/>
  <c r="G30" i="71"/>
  <c r="A30" i="71"/>
  <c r="G29" i="71"/>
  <c r="A29" i="71"/>
  <c r="G28" i="71"/>
  <c r="A28" i="71"/>
  <c r="G27" i="71"/>
  <c r="A27" i="71"/>
  <c r="G26" i="71"/>
  <c r="A26" i="71"/>
  <c r="G25" i="71"/>
  <c r="A25" i="71"/>
  <c r="G24" i="71"/>
  <c r="A24" i="71"/>
  <c r="G23" i="71"/>
  <c r="A23" i="71"/>
  <c r="G22" i="71"/>
  <c r="A22" i="71"/>
  <c r="G21" i="71"/>
  <c r="A21" i="71"/>
  <c r="G20" i="71"/>
  <c r="A20" i="71"/>
  <c r="G19" i="71"/>
  <c r="A19" i="71"/>
  <c r="G18" i="71"/>
  <c r="A18" i="71"/>
  <c r="G17" i="71"/>
  <c r="A17" i="71"/>
  <c r="G16" i="71"/>
  <c r="A16" i="71"/>
  <c r="G15" i="71"/>
  <c r="A15" i="71"/>
  <c r="G14" i="71"/>
  <c r="A14" i="71"/>
  <c r="G13" i="71"/>
  <c r="A13" i="71"/>
  <c r="G12" i="71"/>
  <c r="A12" i="71"/>
  <c r="G11" i="71"/>
  <c r="A11" i="71"/>
  <c r="G10" i="71"/>
  <c r="A10" i="71"/>
  <c r="G9" i="71"/>
  <c r="A9" i="71"/>
  <c r="G8" i="71"/>
  <c r="A8" i="71"/>
  <c r="G7" i="71"/>
  <c r="A7" i="71"/>
  <c r="G6" i="71"/>
  <c r="A6" i="71"/>
  <c r="G5" i="71"/>
  <c r="A5" i="71"/>
  <c r="G4" i="71"/>
  <c r="A4" i="71"/>
  <c r="G3" i="71"/>
  <c r="A3" i="71"/>
  <c r="G2" i="71"/>
  <c r="A2" i="71"/>
  <c r="G4" i="70"/>
  <c r="G5" i="70"/>
  <c r="G6" i="70"/>
  <c r="G7" i="70"/>
  <c r="G8" i="70"/>
  <c r="G9" i="70"/>
  <c r="G10" i="70"/>
  <c r="G11" i="70"/>
  <c r="G12" i="70"/>
  <c r="G13" i="70"/>
  <c r="G14" i="70"/>
  <c r="G15" i="70"/>
  <c r="G16" i="70"/>
  <c r="G17" i="70"/>
  <c r="G18" i="70"/>
  <c r="G19" i="70"/>
  <c r="G20" i="70"/>
  <c r="G21" i="70"/>
  <c r="G22" i="70"/>
  <c r="G23" i="70"/>
  <c r="G24" i="70"/>
  <c r="G25" i="70"/>
  <c r="G26" i="70"/>
  <c r="G27" i="70"/>
  <c r="G28" i="70"/>
  <c r="G29" i="70"/>
  <c r="G30" i="70"/>
  <c r="G31" i="70"/>
  <c r="G32" i="70"/>
  <c r="G33" i="70"/>
  <c r="G34" i="70"/>
  <c r="G35" i="70"/>
  <c r="G36" i="70"/>
  <c r="G37" i="70"/>
  <c r="G38" i="70"/>
  <c r="G39" i="70"/>
  <c r="G40" i="70"/>
  <c r="G41" i="70"/>
  <c r="G42" i="70"/>
  <c r="G43" i="70"/>
  <c r="G44" i="70"/>
  <c r="G45" i="70"/>
  <c r="G46" i="70"/>
  <c r="G47" i="70"/>
  <c r="G48" i="70"/>
  <c r="G49" i="70"/>
  <c r="G50" i="70"/>
  <c r="G51" i="70"/>
  <c r="G52" i="70"/>
  <c r="G53" i="70"/>
  <c r="G54" i="70"/>
  <c r="G55" i="70"/>
  <c r="G56" i="70"/>
  <c r="G57" i="70"/>
  <c r="G58" i="70"/>
  <c r="G59" i="70"/>
  <c r="G60" i="70"/>
  <c r="G61" i="70"/>
  <c r="G62" i="70"/>
  <c r="G63" i="70"/>
  <c r="G64" i="70"/>
  <c r="G65" i="70"/>
  <c r="G66" i="70"/>
  <c r="G67" i="70"/>
  <c r="G68" i="70"/>
  <c r="G69" i="70"/>
  <c r="G70" i="70"/>
  <c r="G71" i="70"/>
  <c r="G72" i="70"/>
  <c r="G73" i="70"/>
  <c r="G74" i="70"/>
  <c r="G75" i="70"/>
  <c r="G76" i="70"/>
  <c r="G77" i="70"/>
  <c r="G78" i="70"/>
  <c r="G79" i="70"/>
  <c r="G80" i="70"/>
  <c r="G81" i="70"/>
  <c r="G82" i="70"/>
  <c r="G83" i="70"/>
  <c r="G84" i="70"/>
  <c r="G85" i="70"/>
  <c r="G86" i="70"/>
  <c r="G87" i="70"/>
  <c r="G88" i="70"/>
  <c r="G89" i="70"/>
  <c r="G90" i="70"/>
  <c r="G91" i="70"/>
  <c r="G92" i="70"/>
  <c r="G93" i="70"/>
  <c r="G94" i="70"/>
  <c r="G95" i="70"/>
  <c r="G96" i="70"/>
  <c r="G97" i="70"/>
  <c r="G98" i="70"/>
  <c r="G99" i="70"/>
  <c r="G100" i="70"/>
  <c r="G101" i="70"/>
  <c r="G102" i="70"/>
  <c r="G103" i="70"/>
  <c r="G104" i="70"/>
  <c r="G105" i="70"/>
  <c r="G106" i="70"/>
  <c r="G107" i="70"/>
  <c r="G108" i="70"/>
  <c r="G109" i="70"/>
  <c r="G110" i="70"/>
  <c r="G111" i="70"/>
  <c r="G112" i="70"/>
  <c r="G113" i="70"/>
  <c r="G114" i="70"/>
  <c r="G115" i="70"/>
  <c r="G116" i="70"/>
  <c r="G117" i="70"/>
  <c r="G118" i="70"/>
  <c r="G119" i="70"/>
  <c r="G120" i="70"/>
  <c r="G121" i="70"/>
  <c r="G122" i="70"/>
  <c r="G123" i="70"/>
  <c r="G124" i="70"/>
  <c r="G125" i="70"/>
  <c r="G126" i="70"/>
  <c r="G127" i="70"/>
  <c r="G128" i="70"/>
  <c r="G129" i="70"/>
  <c r="G130" i="70"/>
  <c r="G131" i="70"/>
  <c r="G132" i="70"/>
  <c r="G133" i="70"/>
  <c r="G134" i="70"/>
  <c r="G135" i="70"/>
  <c r="G136" i="70"/>
  <c r="G137" i="70"/>
  <c r="G138" i="70"/>
  <c r="G139" i="70"/>
  <c r="G140" i="70"/>
  <c r="G141" i="70"/>
  <c r="G142" i="70"/>
  <c r="G143" i="70"/>
  <c r="G144" i="70"/>
  <c r="G145" i="70"/>
  <c r="G146" i="70"/>
  <c r="G147" i="70"/>
  <c r="G148" i="70"/>
  <c r="G149" i="70"/>
  <c r="G150" i="70"/>
  <c r="G151" i="70"/>
  <c r="G152" i="70"/>
  <c r="G153" i="70"/>
  <c r="G154" i="70"/>
  <c r="G155" i="70"/>
  <c r="G156" i="70"/>
  <c r="G157" i="70"/>
  <c r="G158" i="70"/>
  <c r="G159" i="70"/>
  <c r="G160" i="70"/>
  <c r="G161" i="70"/>
  <c r="G162" i="70"/>
  <c r="G163" i="70"/>
  <c r="G164" i="70"/>
  <c r="G165" i="70"/>
  <c r="G166" i="70"/>
  <c r="G167" i="70"/>
  <c r="G168" i="70"/>
  <c r="G169" i="70"/>
  <c r="G170" i="70"/>
  <c r="G171" i="70"/>
  <c r="G172" i="70"/>
  <c r="G173" i="70"/>
  <c r="G174" i="70"/>
  <c r="G175" i="70"/>
  <c r="G176" i="70"/>
  <c r="G177" i="70"/>
  <c r="G178" i="70"/>
  <c r="G179" i="70"/>
  <c r="G180" i="70"/>
  <c r="G181" i="70"/>
  <c r="G182" i="70"/>
  <c r="G183" i="70"/>
  <c r="G184" i="70"/>
  <c r="G185" i="70"/>
  <c r="G186" i="70"/>
  <c r="G187" i="70"/>
  <c r="G188" i="70"/>
  <c r="G189" i="70"/>
  <c r="G190" i="70"/>
  <c r="G191" i="70"/>
  <c r="G192" i="70"/>
  <c r="G193" i="70"/>
  <c r="G194" i="70"/>
  <c r="G195" i="70"/>
  <c r="G196" i="70"/>
  <c r="G197" i="70"/>
  <c r="G198" i="70"/>
  <c r="G199" i="70"/>
  <c r="G200" i="70"/>
  <c r="G201" i="70"/>
  <c r="G202" i="70"/>
  <c r="G203" i="70"/>
  <c r="G204" i="70"/>
  <c r="G205" i="70"/>
  <c r="G206" i="70"/>
  <c r="G207" i="70"/>
  <c r="G208" i="70"/>
  <c r="G209" i="70"/>
  <c r="G210" i="70"/>
  <c r="G211" i="70"/>
  <c r="G212" i="70"/>
  <c r="G213" i="70"/>
  <c r="G214" i="70"/>
  <c r="G215" i="70"/>
  <c r="G216" i="70"/>
  <c r="G217" i="70"/>
  <c r="G218" i="70"/>
  <c r="G219" i="70"/>
  <c r="G220" i="70"/>
  <c r="G221" i="70"/>
  <c r="G222" i="70"/>
  <c r="G223" i="70"/>
  <c r="G224" i="70"/>
  <c r="G225" i="70"/>
  <c r="G226" i="70"/>
  <c r="G227" i="70"/>
  <c r="G228" i="70"/>
  <c r="G229" i="70"/>
  <c r="G230" i="70"/>
  <c r="G231" i="70"/>
  <c r="G232" i="70"/>
  <c r="G233" i="70"/>
  <c r="G234" i="70"/>
  <c r="G235" i="70"/>
  <c r="G236" i="70"/>
  <c r="G237" i="70"/>
  <c r="G238" i="70"/>
  <c r="G239" i="70"/>
  <c r="G240" i="70"/>
  <c r="G241" i="70"/>
  <c r="G242" i="70"/>
  <c r="G243" i="70"/>
  <c r="G244" i="70"/>
  <c r="G245" i="70"/>
  <c r="G246" i="70"/>
  <c r="G247" i="70"/>
  <c r="G248" i="70"/>
  <c r="G249" i="70"/>
  <c r="G250" i="70"/>
  <c r="G251" i="70"/>
  <c r="G252" i="70"/>
  <c r="G253" i="70"/>
  <c r="G254" i="70"/>
  <c r="G255" i="70"/>
  <c r="G256" i="70"/>
  <c r="G257" i="70"/>
  <c r="G258" i="70"/>
  <c r="G259" i="70"/>
  <c r="G260" i="70"/>
  <c r="G261" i="70"/>
  <c r="G262" i="70"/>
  <c r="G263" i="70"/>
  <c r="G264" i="70"/>
  <c r="G265" i="70"/>
  <c r="G266" i="70"/>
  <c r="G267" i="70"/>
  <c r="G268" i="70"/>
  <c r="G269" i="70"/>
  <c r="G270" i="70"/>
  <c r="G271" i="70"/>
  <c r="G272" i="70"/>
  <c r="G273" i="70"/>
  <c r="G274" i="70"/>
  <c r="G275" i="70"/>
  <c r="G276" i="70"/>
  <c r="G277" i="70"/>
  <c r="G278" i="70"/>
  <c r="G279" i="70"/>
  <c r="G280" i="70"/>
  <c r="G281" i="70"/>
  <c r="G282" i="70"/>
  <c r="G283" i="70"/>
  <c r="G284" i="70"/>
  <c r="G285" i="70"/>
  <c r="G286" i="70"/>
  <c r="G287" i="70"/>
  <c r="G288" i="70"/>
  <c r="G289" i="70"/>
  <c r="G290" i="70"/>
  <c r="G291" i="70"/>
  <c r="G292" i="70"/>
  <c r="G293" i="70"/>
  <c r="G294" i="70"/>
  <c r="G295" i="70"/>
  <c r="G296" i="70"/>
  <c r="G297" i="70"/>
  <c r="G298" i="70"/>
  <c r="G299" i="70"/>
  <c r="G300" i="70"/>
  <c r="G301" i="70"/>
  <c r="G302" i="70"/>
  <c r="G303" i="70"/>
  <c r="G304" i="70"/>
  <c r="G305" i="70"/>
  <c r="G306" i="70"/>
  <c r="G307" i="70"/>
  <c r="G308" i="70"/>
  <c r="G309" i="70"/>
  <c r="G310" i="70"/>
  <c r="G311" i="70"/>
  <c r="G312" i="70"/>
  <c r="G313" i="70"/>
  <c r="G314" i="70"/>
  <c r="G315" i="70"/>
  <c r="G316" i="70"/>
  <c r="G317" i="70"/>
  <c r="G318" i="70"/>
  <c r="G319" i="70"/>
  <c r="G320" i="70"/>
  <c r="G321" i="70"/>
  <c r="G322" i="70"/>
  <c r="G323" i="70"/>
  <c r="G324" i="70"/>
  <c r="G325" i="70"/>
  <c r="G326" i="70"/>
  <c r="G327" i="70"/>
  <c r="G328" i="70"/>
  <c r="G329" i="70"/>
  <c r="G330" i="70"/>
  <c r="G331" i="70"/>
  <c r="G332" i="70"/>
  <c r="G333" i="70"/>
  <c r="G334" i="70"/>
  <c r="G335" i="70"/>
  <c r="G336" i="70"/>
  <c r="G337" i="70"/>
  <c r="G338" i="70"/>
  <c r="G339" i="70"/>
  <c r="G340" i="70"/>
  <c r="G341" i="70"/>
  <c r="G342" i="70"/>
  <c r="G343" i="70"/>
  <c r="G344" i="70"/>
  <c r="G345" i="70"/>
  <c r="G346" i="70"/>
  <c r="G347" i="70"/>
  <c r="G348" i="70"/>
  <c r="G349" i="70"/>
  <c r="G350" i="70"/>
  <c r="G351" i="70"/>
  <c r="G352" i="70"/>
  <c r="G353" i="70"/>
  <c r="G354" i="70"/>
  <c r="G355" i="70"/>
  <c r="G356" i="70"/>
  <c r="G357" i="70"/>
  <c r="G358" i="70"/>
  <c r="G359" i="70"/>
  <c r="G360" i="70"/>
  <c r="G361" i="70"/>
  <c r="G362" i="70"/>
  <c r="G363" i="70"/>
  <c r="G364" i="70"/>
  <c r="G365" i="70"/>
  <c r="G366" i="70"/>
  <c r="G367" i="70"/>
  <c r="G368" i="70"/>
  <c r="G369" i="70"/>
  <c r="G370" i="70"/>
  <c r="G371" i="70"/>
  <c r="G372" i="70"/>
  <c r="G373" i="70"/>
  <c r="G374" i="70"/>
  <c r="G375" i="70"/>
  <c r="G376" i="70"/>
  <c r="G377" i="70"/>
  <c r="G378" i="70"/>
  <c r="G379" i="70"/>
  <c r="G380" i="70"/>
  <c r="G381" i="70"/>
  <c r="G382" i="70"/>
  <c r="G383" i="70"/>
  <c r="G384" i="70"/>
  <c r="G385" i="70"/>
  <c r="G386" i="70"/>
  <c r="G387" i="70"/>
  <c r="G388" i="70"/>
  <c r="G389" i="70"/>
  <c r="G390" i="70"/>
  <c r="G391" i="70"/>
  <c r="G392" i="70"/>
  <c r="G393" i="70"/>
  <c r="G394" i="70"/>
  <c r="G395" i="70"/>
  <c r="G396" i="70"/>
  <c r="G397" i="70"/>
  <c r="G398" i="70"/>
  <c r="G399" i="70"/>
  <c r="G400" i="70"/>
  <c r="G401" i="70"/>
  <c r="G402" i="70"/>
  <c r="G403" i="70"/>
  <c r="G404" i="70"/>
  <c r="G405" i="70"/>
  <c r="G406" i="70"/>
  <c r="G407" i="70"/>
  <c r="G408" i="70"/>
  <c r="G409" i="70"/>
  <c r="G410" i="70"/>
  <c r="G411" i="70"/>
  <c r="G412" i="70"/>
  <c r="G413" i="70"/>
  <c r="G414" i="70"/>
  <c r="G415" i="70"/>
  <c r="G416" i="70"/>
  <c r="G417" i="70"/>
  <c r="G418" i="70"/>
  <c r="G419" i="70"/>
  <c r="G420" i="70"/>
  <c r="G421" i="70"/>
  <c r="G422" i="70"/>
  <c r="G423" i="70"/>
  <c r="G424" i="70"/>
  <c r="G425" i="70"/>
  <c r="G426" i="70"/>
  <c r="G427" i="70"/>
  <c r="G428" i="70"/>
  <c r="G429" i="70"/>
  <c r="G430" i="70"/>
  <c r="G431" i="70"/>
  <c r="G432" i="70"/>
  <c r="G433" i="70"/>
  <c r="G434" i="70"/>
  <c r="G435" i="70"/>
  <c r="G436" i="70"/>
  <c r="G437" i="70"/>
  <c r="G438" i="70"/>
  <c r="G439" i="70"/>
  <c r="G440" i="70"/>
  <c r="G441" i="70"/>
  <c r="G442" i="70"/>
  <c r="G443" i="70"/>
  <c r="G444" i="70"/>
  <c r="G445" i="70"/>
  <c r="G446" i="70"/>
  <c r="G447" i="70"/>
  <c r="G448" i="70"/>
  <c r="G449" i="70"/>
  <c r="G450" i="70"/>
  <c r="G451" i="70"/>
  <c r="G452" i="70"/>
  <c r="G453" i="70"/>
  <c r="G454" i="70"/>
  <c r="G455" i="70"/>
  <c r="G456" i="70"/>
  <c r="G457" i="70"/>
  <c r="G458" i="70"/>
  <c r="G459" i="70"/>
  <c r="G460" i="70"/>
  <c r="G461" i="70"/>
  <c r="G462" i="70"/>
  <c r="G463" i="70"/>
  <c r="G464" i="70"/>
  <c r="G465" i="70"/>
  <c r="G466" i="70"/>
  <c r="G467" i="70"/>
  <c r="G468" i="70"/>
  <c r="G469" i="70"/>
  <c r="G470" i="70"/>
  <c r="G471" i="70"/>
  <c r="G472" i="70"/>
  <c r="G473" i="70"/>
  <c r="G474" i="70"/>
  <c r="G475" i="70"/>
  <c r="G476" i="70"/>
  <c r="G477" i="70"/>
  <c r="G478" i="70"/>
  <c r="G479" i="70"/>
  <c r="G480" i="70"/>
  <c r="G481" i="70"/>
  <c r="G482" i="70"/>
  <c r="G483" i="70"/>
  <c r="G484" i="70"/>
  <c r="G485" i="70"/>
  <c r="G486" i="70"/>
  <c r="G487" i="70"/>
  <c r="G488" i="70"/>
  <c r="G489" i="70"/>
  <c r="G490" i="70"/>
  <c r="G491" i="70"/>
  <c r="G492" i="70"/>
  <c r="G493" i="70"/>
  <c r="G494" i="70"/>
  <c r="G495" i="70"/>
  <c r="G496" i="70"/>
  <c r="G497" i="70"/>
  <c r="G498" i="70"/>
  <c r="G499" i="70"/>
  <c r="G500" i="70"/>
  <c r="G501" i="70"/>
  <c r="G502" i="70"/>
  <c r="G503" i="70"/>
  <c r="G504" i="70"/>
  <c r="G505" i="70"/>
  <c r="G506" i="70"/>
  <c r="G507" i="70"/>
  <c r="G508" i="70"/>
  <c r="G509" i="70"/>
  <c r="G510" i="70"/>
  <c r="G511" i="70"/>
  <c r="G512" i="70"/>
  <c r="G513" i="70"/>
  <c r="G514" i="70"/>
  <c r="G515" i="70"/>
  <c r="G516" i="70"/>
  <c r="G517" i="70"/>
  <c r="G518" i="70"/>
  <c r="G519" i="70"/>
  <c r="G520" i="70"/>
  <c r="G521" i="70"/>
  <c r="G522" i="70"/>
  <c r="G523" i="70"/>
  <c r="G524" i="70"/>
  <c r="G525" i="70"/>
  <c r="G526" i="70"/>
  <c r="G527" i="70"/>
  <c r="G528" i="70"/>
  <c r="G529" i="70"/>
  <c r="G530" i="70"/>
  <c r="G531" i="70"/>
  <c r="G532" i="70"/>
  <c r="G533" i="70"/>
  <c r="G534" i="70"/>
  <c r="G535" i="70"/>
  <c r="G536" i="70"/>
  <c r="G537" i="70"/>
  <c r="G538" i="70"/>
  <c r="G539" i="70"/>
  <c r="G540" i="70"/>
  <c r="G541" i="70"/>
  <c r="G542" i="70"/>
  <c r="G543" i="70"/>
  <c r="G544" i="70"/>
  <c r="G545" i="70"/>
  <c r="G546" i="70"/>
  <c r="G547" i="70"/>
  <c r="G548" i="70"/>
  <c r="G549" i="70"/>
  <c r="G550" i="70"/>
  <c r="G551" i="70"/>
  <c r="G552" i="70"/>
  <c r="G553" i="70"/>
  <c r="G554" i="70"/>
  <c r="G555" i="70"/>
  <c r="G556" i="70"/>
  <c r="G557" i="70"/>
  <c r="G558" i="70"/>
  <c r="G559" i="70"/>
  <c r="G560" i="70"/>
  <c r="G561" i="70"/>
  <c r="G562" i="70"/>
  <c r="G563" i="70"/>
  <c r="G564" i="70"/>
  <c r="G565" i="70"/>
  <c r="G566" i="70"/>
  <c r="G567" i="70"/>
  <c r="G568" i="70"/>
  <c r="G569" i="70"/>
  <c r="G570" i="70"/>
  <c r="G571" i="70"/>
  <c r="G572" i="70"/>
  <c r="G573" i="70"/>
  <c r="G574" i="70"/>
  <c r="G575" i="70"/>
  <c r="G576" i="70"/>
  <c r="G577" i="70"/>
  <c r="G578" i="70"/>
  <c r="G579" i="70"/>
  <c r="G580" i="70"/>
  <c r="G581" i="70"/>
  <c r="G582" i="70"/>
  <c r="G583" i="70"/>
  <c r="G584" i="70"/>
  <c r="G585" i="70"/>
  <c r="G586" i="70"/>
  <c r="G587" i="70"/>
  <c r="G588" i="70"/>
  <c r="G589" i="70"/>
  <c r="G590" i="70"/>
  <c r="G591" i="70"/>
  <c r="G592" i="70"/>
  <c r="G593" i="70"/>
  <c r="G594" i="70"/>
  <c r="G595" i="70"/>
  <c r="G596" i="70"/>
  <c r="G597" i="70"/>
  <c r="G598" i="70"/>
  <c r="G599" i="70"/>
  <c r="G600" i="70"/>
  <c r="G601" i="70"/>
  <c r="G602" i="70"/>
  <c r="G603" i="70"/>
  <c r="G604" i="70"/>
  <c r="G605" i="70"/>
  <c r="G606" i="70"/>
  <c r="G607" i="70"/>
  <c r="G608" i="70"/>
  <c r="G609" i="70"/>
  <c r="G610" i="70"/>
  <c r="G611" i="70"/>
  <c r="G612" i="70"/>
  <c r="G613" i="70"/>
  <c r="G614" i="70"/>
  <c r="G615" i="70"/>
  <c r="G616" i="70"/>
  <c r="G617" i="70"/>
  <c r="G618" i="70"/>
  <c r="G619" i="70"/>
  <c r="G620" i="70"/>
  <c r="G621" i="70"/>
  <c r="G622" i="70"/>
  <c r="G623" i="70"/>
  <c r="G624" i="70"/>
  <c r="G625" i="70"/>
  <c r="G626" i="70"/>
  <c r="G627" i="70"/>
  <c r="G628" i="70"/>
  <c r="G629" i="70"/>
  <c r="G630" i="70"/>
  <c r="G631" i="70"/>
  <c r="G632" i="70"/>
  <c r="G633" i="70"/>
  <c r="G634" i="70"/>
  <c r="G635" i="70"/>
  <c r="G636" i="70"/>
  <c r="G637" i="70"/>
  <c r="G638" i="70"/>
  <c r="G639" i="70"/>
  <c r="G640" i="70"/>
  <c r="G641" i="70"/>
  <c r="G642" i="70"/>
  <c r="G643" i="70"/>
  <c r="G644" i="70"/>
  <c r="G645" i="70"/>
  <c r="G646" i="70"/>
  <c r="G647" i="70"/>
  <c r="G648" i="70"/>
  <c r="G649" i="70"/>
  <c r="G650" i="70"/>
  <c r="G651" i="70"/>
  <c r="G652" i="70"/>
  <c r="G653" i="70"/>
  <c r="G654" i="70"/>
  <c r="G655" i="70"/>
  <c r="G656" i="70"/>
  <c r="G657" i="70"/>
  <c r="G658" i="70"/>
  <c r="G659" i="70"/>
  <c r="G660" i="70"/>
  <c r="G661" i="70"/>
  <c r="G662" i="70"/>
  <c r="G663" i="70"/>
  <c r="G664" i="70"/>
  <c r="G665" i="70"/>
  <c r="G666" i="70"/>
  <c r="G667" i="70"/>
  <c r="G668" i="70"/>
  <c r="G669" i="70"/>
  <c r="G670" i="70"/>
  <c r="G671" i="70"/>
  <c r="G672" i="70"/>
  <c r="G673" i="70"/>
  <c r="G674" i="70"/>
  <c r="G675" i="70"/>
  <c r="G676" i="70"/>
  <c r="G677" i="70"/>
  <c r="G678" i="70"/>
  <c r="G679" i="70"/>
  <c r="G680" i="70"/>
  <c r="G681" i="70"/>
  <c r="G682" i="70"/>
  <c r="G683" i="70"/>
  <c r="G684" i="70"/>
  <c r="G685" i="70"/>
  <c r="G686" i="70"/>
  <c r="G687" i="70"/>
  <c r="G688" i="70"/>
  <c r="G689" i="70"/>
  <c r="G690" i="70"/>
  <c r="G691" i="70"/>
  <c r="G692" i="70"/>
  <c r="G693" i="70"/>
  <c r="G694" i="70"/>
  <c r="G695" i="70"/>
  <c r="G696" i="70"/>
  <c r="G697" i="70"/>
  <c r="G698" i="70"/>
  <c r="G699" i="70"/>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1" i="1"/>
  <c r="G352" i="1"/>
  <c r="G353" i="1"/>
  <c r="G354" i="1"/>
  <c r="G355" i="1"/>
  <c r="G356" i="1"/>
  <c r="G357" i="1"/>
  <c r="G358" i="1"/>
  <c r="G359" i="1"/>
  <c r="G360" i="1"/>
  <c r="G361" i="1"/>
  <c r="G362" i="1"/>
  <c r="G363" i="1"/>
  <c r="G364" i="1"/>
  <c r="G365" i="1"/>
  <c r="G366" i="1"/>
  <c r="G367" i="1"/>
  <c r="G368" i="1"/>
  <c r="G369" i="1"/>
  <c r="G370" i="1"/>
  <c r="G371" i="1"/>
  <c r="G372" i="1"/>
  <c r="G373" i="1"/>
  <c r="G374" i="1"/>
  <c r="G375" i="1"/>
  <c r="G376" i="1"/>
  <c r="G377" i="1"/>
  <c r="G378" i="1"/>
  <c r="G379" i="1"/>
  <c r="G380" i="1"/>
  <c r="G381" i="1"/>
  <c r="G382" i="1"/>
  <c r="G383" i="1"/>
  <c r="G384" i="1"/>
  <c r="G385" i="1"/>
  <c r="G386" i="1"/>
  <c r="G387" i="1"/>
  <c r="G388" i="1"/>
  <c r="G389" i="1"/>
  <c r="G390" i="1"/>
  <c r="G391" i="1"/>
  <c r="G392" i="1"/>
  <c r="G393" i="1"/>
  <c r="G394" i="1"/>
  <c r="G395" i="1"/>
  <c r="G396" i="1"/>
  <c r="G397" i="1"/>
  <c r="G398" i="1"/>
  <c r="G399" i="1"/>
  <c r="G400" i="1"/>
  <c r="G401" i="1"/>
  <c r="G402" i="1"/>
  <c r="G403" i="1"/>
  <c r="G404" i="1"/>
  <c r="G405" i="1"/>
  <c r="G406" i="1"/>
  <c r="G407" i="1"/>
  <c r="G408" i="1"/>
  <c r="G409" i="1"/>
  <c r="G410" i="1"/>
  <c r="G411" i="1"/>
  <c r="G412" i="1"/>
  <c r="G413" i="1"/>
  <c r="G414" i="1"/>
  <c r="G415" i="1"/>
  <c r="G416" i="1"/>
  <c r="G417" i="1"/>
  <c r="G418" i="1"/>
  <c r="G419" i="1"/>
  <c r="G420" i="1"/>
  <c r="G421" i="1"/>
  <c r="G422" i="1"/>
  <c r="G423" i="1"/>
  <c r="G424" i="1"/>
  <c r="G425" i="1"/>
  <c r="G426" i="1"/>
  <c r="G427" i="1"/>
  <c r="G428" i="1"/>
  <c r="G429" i="1"/>
  <c r="G430" i="1"/>
  <c r="G431" i="1"/>
  <c r="G432" i="1"/>
  <c r="G433" i="1"/>
  <c r="G434" i="1"/>
  <c r="G435" i="1"/>
  <c r="G436" i="1"/>
  <c r="G437" i="1"/>
  <c r="G438" i="1"/>
  <c r="G439" i="1"/>
  <c r="G440" i="1"/>
  <c r="G441" i="1"/>
  <c r="G442" i="1"/>
  <c r="G443" i="1"/>
  <c r="G444" i="1"/>
  <c r="G445" i="1"/>
  <c r="G446" i="1"/>
  <c r="G447" i="1"/>
  <c r="G448" i="1"/>
  <c r="G449" i="1"/>
  <c r="G450" i="1"/>
  <c r="G451" i="1"/>
  <c r="G452" i="1"/>
  <c r="G453" i="1"/>
  <c r="G454" i="1"/>
  <c r="G455" i="1"/>
  <c r="G456" i="1"/>
  <c r="G457" i="1"/>
  <c r="G458" i="1"/>
  <c r="G459" i="1"/>
  <c r="G460" i="1"/>
  <c r="G461" i="1"/>
  <c r="G462" i="1"/>
  <c r="G463" i="1"/>
  <c r="G464" i="1"/>
  <c r="G465" i="1"/>
  <c r="G466" i="1"/>
  <c r="G467" i="1"/>
  <c r="G468" i="1"/>
  <c r="G469" i="1"/>
  <c r="G470" i="1"/>
  <c r="G471" i="1"/>
  <c r="G472" i="1"/>
  <c r="G473" i="1"/>
  <c r="G474" i="1"/>
  <c r="G475" i="1"/>
  <c r="G476" i="1"/>
  <c r="G477" i="1"/>
  <c r="G478" i="1"/>
  <c r="G479" i="1"/>
  <c r="G480" i="1"/>
  <c r="G481" i="1"/>
  <c r="G482" i="1"/>
  <c r="G483" i="1"/>
  <c r="G484" i="1"/>
  <c r="G485" i="1"/>
  <c r="G486" i="1"/>
  <c r="G487" i="1"/>
  <c r="G488" i="1"/>
  <c r="G489" i="1"/>
  <c r="G490" i="1"/>
  <c r="G491" i="1"/>
  <c r="G492" i="1"/>
  <c r="G493" i="1"/>
  <c r="G494" i="1"/>
  <c r="G495" i="1"/>
  <c r="G496" i="1"/>
  <c r="G497" i="1"/>
  <c r="G498" i="1"/>
  <c r="G499" i="1"/>
  <c r="G500" i="1"/>
  <c r="G501" i="1"/>
  <c r="G502" i="1"/>
  <c r="G503" i="1"/>
  <c r="G504" i="1"/>
  <c r="G505" i="1"/>
  <c r="G506" i="1"/>
  <c r="G507" i="1"/>
  <c r="G508" i="1"/>
  <c r="G509" i="1"/>
  <c r="G510" i="1"/>
  <c r="G511" i="1"/>
  <c r="G512" i="1"/>
  <c r="G513" i="1"/>
  <c r="G514" i="1"/>
  <c r="G515" i="1"/>
  <c r="G516" i="1"/>
  <c r="G517" i="1"/>
  <c r="G518" i="1"/>
  <c r="G519" i="1"/>
  <c r="G520" i="1"/>
  <c r="G521" i="1"/>
  <c r="G522" i="1"/>
  <c r="G523" i="1"/>
  <c r="G524" i="1"/>
  <c r="G525" i="1"/>
  <c r="G526" i="1"/>
  <c r="G527" i="1"/>
  <c r="G528" i="1"/>
  <c r="G529" i="1"/>
  <c r="G530" i="1"/>
  <c r="G531" i="1"/>
  <c r="G532" i="1"/>
  <c r="G533" i="1"/>
  <c r="G534" i="1"/>
  <c r="G535" i="1"/>
  <c r="G536" i="1"/>
  <c r="G537" i="1"/>
  <c r="G538" i="1"/>
  <c r="G539" i="1"/>
  <c r="G540" i="1"/>
  <c r="G541" i="1"/>
  <c r="G542" i="1"/>
  <c r="G543" i="1"/>
  <c r="G544" i="1"/>
  <c r="G545" i="1"/>
  <c r="G546" i="1"/>
  <c r="G547" i="1"/>
  <c r="G548" i="1"/>
  <c r="G549" i="1"/>
  <c r="G550" i="1"/>
  <c r="G551" i="1"/>
  <c r="G552" i="1"/>
  <c r="G553" i="1"/>
  <c r="G554" i="1"/>
  <c r="G555" i="1"/>
  <c r="G556" i="1"/>
  <c r="G557" i="1"/>
  <c r="G558" i="1"/>
  <c r="G559" i="1"/>
  <c r="G560" i="1"/>
  <c r="G561" i="1"/>
  <c r="G562" i="1"/>
  <c r="G563" i="1"/>
  <c r="G564" i="1"/>
  <c r="G565" i="1"/>
  <c r="G566" i="1"/>
  <c r="G567" i="1"/>
  <c r="G568" i="1"/>
  <c r="G569" i="1"/>
  <c r="G570" i="1"/>
  <c r="G571" i="1"/>
  <c r="G572" i="1"/>
  <c r="G573" i="1"/>
  <c r="G574" i="1"/>
  <c r="G575" i="1"/>
  <c r="G576" i="1"/>
  <c r="G577" i="1"/>
  <c r="G578" i="1"/>
  <c r="G579" i="1"/>
  <c r="G580" i="1"/>
  <c r="G581" i="1"/>
  <c r="G582" i="1"/>
  <c r="G583" i="1"/>
  <c r="G584" i="1"/>
  <c r="G585" i="1"/>
  <c r="G586" i="1"/>
  <c r="G587" i="1"/>
  <c r="G588" i="1"/>
  <c r="G589" i="1"/>
  <c r="G590" i="1"/>
  <c r="G591" i="1"/>
  <c r="G592" i="1"/>
  <c r="G593" i="1"/>
  <c r="G594" i="1"/>
  <c r="G595" i="1"/>
  <c r="G596" i="1"/>
  <c r="G597" i="1"/>
  <c r="G598" i="1"/>
  <c r="G599" i="1"/>
  <c r="G600" i="1"/>
  <c r="G601" i="1"/>
  <c r="G602" i="1"/>
  <c r="G603" i="1"/>
  <c r="G604" i="1"/>
  <c r="G605" i="1"/>
  <c r="G606" i="1"/>
  <c r="G607" i="1"/>
  <c r="G608" i="1"/>
  <c r="G609" i="1"/>
  <c r="G610" i="1"/>
  <c r="G611" i="1"/>
  <c r="G612" i="1"/>
  <c r="G613" i="1"/>
  <c r="G614" i="1"/>
  <c r="G615" i="1"/>
  <c r="G616" i="1"/>
  <c r="G617" i="1"/>
  <c r="G618" i="1"/>
  <c r="G619" i="1"/>
  <c r="G620" i="1"/>
  <c r="G621" i="1"/>
  <c r="G622" i="1"/>
  <c r="G623" i="1"/>
  <c r="G624" i="1"/>
  <c r="G625" i="1"/>
  <c r="G626" i="1"/>
  <c r="G627" i="1"/>
  <c r="G628" i="1"/>
  <c r="G629" i="1"/>
  <c r="G630" i="1"/>
  <c r="G631" i="1"/>
  <c r="G632" i="1"/>
  <c r="G633" i="1"/>
  <c r="G634" i="1"/>
  <c r="G635" i="1"/>
  <c r="G636" i="1"/>
  <c r="G637" i="1"/>
  <c r="G638" i="1"/>
  <c r="G639" i="1"/>
  <c r="G640" i="1"/>
  <c r="G641" i="1"/>
  <c r="G642" i="1"/>
  <c r="G643" i="1"/>
  <c r="G644" i="1"/>
  <c r="G645" i="1"/>
  <c r="G646" i="1"/>
  <c r="G647" i="1"/>
  <c r="G648" i="1"/>
  <c r="G649" i="1"/>
  <c r="G650" i="1"/>
  <c r="G651" i="1"/>
  <c r="G652" i="1"/>
  <c r="G653" i="1"/>
  <c r="G654" i="1"/>
  <c r="G655" i="1"/>
  <c r="G656" i="1"/>
  <c r="G657" i="1"/>
  <c r="G658" i="1"/>
  <c r="G659" i="1"/>
  <c r="G660" i="1"/>
  <c r="G661" i="1"/>
  <c r="G662" i="1"/>
  <c r="G663" i="1"/>
  <c r="G664" i="1"/>
  <c r="G665" i="1"/>
  <c r="G666" i="1"/>
  <c r="G667" i="1"/>
  <c r="G668" i="1"/>
  <c r="G669" i="1"/>
  <c r="G670" i="1"/>
  <c r="G671" i="1"/>
  <c r="G672" i="1"/>
  <c r="G673" i="1"/>
  <c r="G674" i="1"/>
  <c r="G675" i="1"/>
  <c r="G676" i="1"/>
  <c r="G677" i="1"/>
  <c r="G678" i="1"/>
  <c r="G679" i="1"/>
  <c r="G680" i="1"/>
  <c r="G681" i="1"/>
  <c r="G682" i="1"/>
  <c r="G683" i="1"/>
  <c r="G684" i="1"/>
  <c r="G685" i="1"/>
  <c r="G686" i="1"/>
  <c r="G687" i="1"/>
  <c r="G688" i="1"/>
  <c r="G689" i="1"/>
  <c r="G690" i="1"/>
  <c r="G691" i="1"/>
  <c r="G692" i="1"/>
  <c r="G693" i="1"/>
  <c r="G694" i="1"/>
  <c r="G695" i="1"/>
  <c r="G696" i="1"/>
  <c r="G697" i="1"/>
  <c r="G698" i="1"/>
  <c r="G699" i="1"/>
  <c r="G700" i="70"/>
  <c r="G3" i="70"/>
  <c r="G2" i="70"/>
  <c r="A700" i="70"/>
  <c r="A699" i="70"/>
  <c r="A698" i="70"/>
  <c r="A697" i="70"/>
  <c r="A696" i="70"/>
  <c r="A695" i="70"/>
  <c r="A694" i="70"/>
  <c r="A693" i="70"/>
  <c r="A692" i="70"/>
  <c r="A691" i="70"/>
  <c r="A690" i="70"/>
  <c r="A689" i="70"/>
  <c r="A688" i="70"/>
  <c r="A687" i="70"/>
  <c r="A686" i="70"/>
  <c r="A685" i="70"/>
  <c r="A684" i="70"/>
  <c r="A683" i="70"/>
  <c r="A682" i="70"/>
  <c r="A681" i="70"/>
  <c r="A680" i="70"/>
  <c r="A679" i="70"/>
  <c r="A678" i="70"/>
  <c r="A677" i="70"/>
  <c r="A676" i="70"/>
  <c r="A675" i="70"/>
  <c r="A674" i="70"/>
  <c r="A673" i="70"/>
  <c r="A672" i="70"/>
  <c r="A671" i="70"/>
  <c r="A670" i="70"/>
  <c r="A669" i="70"/>
  <c r="A668" i="70"/>
  <c r="A667" i="70"/>
  <c r="A666" i="70"/>
  <c r="A665" i="70"/>
  <c r="A664" i="70"/>
  <c r="A663" i="70"/>
  <c r="A662" i="70"/>
  <c r="A661" i="70"/>
  <c r="A660" i="70"/>
  <c r="A659" i="70"/>
  <c r="A658" i="70"/>
  <c r="A657" i="70"/>
  <c r="A656" i="70"/>
  <c r="A655" i="70"/>
  <c r="A654" i="70"/>
  <c r="A653" i="70"/>
  <c r="A652" i="70"/>
  <c r="A651" i="70"/>
  <c r="A650" i="70"/>
  <c r="A649" i="70"/>
  <c r="A648" i="70"/>
  <c r="A647" i="70"/>
  <c r="A646" i="70"/>
  <c r="A645" i="70"/>
  <c r="A644" i="70"/>
  <c r="A643" i="70"/>
  <c r="A642" i="70"/>
  <c r="A641" i="70"/>
  <c r="A640" i="70"/>
  <c r="A639" i="70"/>
  <c r="A638" i="70"/>
  <c r="A637" i="70"/>
  <c r="A636" i="70"/>
  <c r="A635" i="70"/>
  <c r="A634" i="70"/>
  <c r="A633" i="70"/>
  <c r="A632" i="70"/>
  <c r="A631" i="70"/>
  <c r="A630" i="70"/>
  <c r="A629" i="70"/>
  <c r="A628" i="70"/>
  <c r="A627" i="70"/>
  <c r="A626" i="70"/>
  <c r="A625" i="70"/>
  <c r="A624" i="70"/>
  <c r="A623" i="70"/>
  <c r="A622" i="70"/>
  <c r="A621" i="70"/>
  <c r="A620" i="70"/>
  <c r="A619" i="70"/>
  <c r="A618" i="70"/>
  <c r="A617" i="70"/>
  <c r="A616" i="70"/>
  <c r="A615" i="70"/>
  <c r="A614" i="70"/>
  <c r="A613" i="70"/>
  <c r="A612" i="70"/>
  <c r="A611" i="70"/>
  <c r="A610" i="70"/>
  <c r="A609" i="70"/>
  <c r="A608" i="70"/>
  <c r="A607" i="70"/>
  <c r="A606" i="70"/>
  <c r="A605" i="70"/>
  <c r="A604" i="70"/>
  <c r="A603" i="70"/>
  <c r="A602" i="70"/>
  <c r="A601" i="70"/>
  <c r="A600" i="70"/>
  <c r="A599" i="70"/>
  <c r="A598" i="70"/>
  <c r="A597" i="70"/>
  <c r="A596" i="70"/>
  <c r="A595" i="70"/>
  <c r="A594" i="70"/>
  <c r="A593" i="70"/>
  <c r="A592" i="70"/>
  <c r="A591" i="70"/>
  <c r="A590" i="70"/>
  <c r="A589" i="70"/>
  <c r="A588" i="70"/>
  <c r="A587" i="70"/>
  <c r="A586" i="70"/>
  <c r="A585" i="70"/>
  <c r="A584" i="70"/>
  <c r="A583" i="70"/>
  <c r="A582" i="70"/>
  <c r="A581" i="70"/>
  <c r="A580" i="70"/>
  <c r="A579" i="70"/>
  <c r="A578" i="70"/>
  <c r="A577" i="70"/>
  <c r="A576" i="70"/>
  <c r="A575" i="70"/>
  <c r="A574" i="70"/>
  <c r="A573" i="70"/>
  <c r="A572" i="70"/>
  <c r="A571" i="70"/>
  <c r="A570" i="70"/>
  <c r="A569" i="70"/>
  <c r="A568" i="70"/>
  <c r="A567" i="70"/>
  <c r="A566" i="70"/>
  <c r="A565" i="70"/>
  <c r="A564" i="70"/>
  <c r="A563" i="70"/>
  <c r="A562" i="70"/>
  <c r="A561" i="70"/>
  <c r="A560" i="70"/>
  <c r="A559" i="70"/>
  <c r="A558" i="70"/>
  <c r="A557" i="70"/>
  <c r="A556" i="70"/>
  <c r="A555" i="70"/>
  <c r="A554" i="70"/>
  <c r="A553" i="70"/>
  <c r="A552" i="70"/>
  <c r="A551" i="70"/>
  <c r="A550" i="70"/>
  <c r="A549" i="70"/>
  <c r="A548" i="70"/>
  <c r="A547" i="70"/>
  <c r="A546" i="70"/>
  <c r="A545" i="70"/>
  <c r="A544" i="70"/>
  <c r="A543" i="70"/>
  <c r="A542" i="70"/>
  <c r="A541" i="70"/>
  <c r="A540" i="70"/>
  <c r="A539" i="70"/>
  <c r="A538" i="70"/>
  <c r="A537" i="70"/>
  <c r="A536" i="70"/>
  <c r="A535" i="70"/>
  <c r="A534" i="70"/>
  <c r="A533" i="70"/>
  <c r="A532" i="70"/>
  <c r="A531" i="70"/>
  <c r="A530" i="70"/>
  <c r="A529" i="70"/>
  <c r="A528" i="70"/>
  <c r="A527" i="70"/>
  <c r="A526" i="70"/>
  <c r="A525" i="70"/>
  <c r="A524" i="70"/>
  <c r="A523" i="70"/>
  <c r="A522" i="70"/>
  <c r="A521" i="70"/>
  <c r="A520" i="70"/>
  <c r="A519" i="70"/>
  <c r="A518" i="70"/>
  <c r="A517" i="70"/>
  <c r="A516" i="70"/>
  <c r="A515" i="70"/>
  <c r="A514" i="70"/>
  <c r="A513" i="70"/>
  <c r="A512" i="70"/>
  <c r="A511" i="70"/>
  <c r="A510" i="70"/>
  <c r="A509" i="70"/>
  <c r="A508" i="70"/>
  <c r="A507" i="70"/>
  <c r="A506" i="70"/>
  <c r="A505" i="70"/>
  <c r="A504" i="70"/>
  <c r="A503" i="70"/>
  <c r="A502" i="70"/>
  <c r="A501" i="70"/>
  <c r="A500" i="70"/>
  <c r="A499" i="70"/>
  <c r="A498" i="70"/>
  <c r="A497" i="70"/>
  <c r="A496" i="70"/>
  <c r="A495" i="70"/>
  <c r="A494" i="70"/>
  <c r="A493" i="70"/>
  <c r="A492" i="70"/>
  <c r="A491" i="70"/>
  <c r="A490" i="70"/>
  <c r="A489" i="70"/>
  <c r="A488" i="70"/>
  <c r="A487" i="70"/>
  <c r="A486" i="70"/>
  <c r="A485" i="70"/>
  <c r="A484" i="70"/>
  <c r="A483" i="70"/>
  <c r="A482" i="70"/>
  <c r="A481" i="70"/>
  <c r="A480" i="70"/>
  <c r="A479" i="70"/>
  <c r="A478" i="70"/>
  <c r="A477" i="70"/>
  <c r="A476" i="70"/>
  <c r="A475" i="70"/>
  <c r="A474" i="70"/>
  <c r="A473" i="70"/>
  <c r="A472" i="70"/>
  <c r="A471" i="70"/>
  <c r="A470" i="70"/>
  <c r="A469" i="70"/>
  <c r="A468" i="70"/>
  <c r="A467" i="70"/>
  <c r="A466" i="70"/>
  <c r="A465" i="70"/>
  <c r="A464" i="70"/>
  <c r="A463" i="70"/>
  <c r="A462" i="70"/>
  <c r="A461" i="70"/>
  <c r="A460" i="70"/>
  <c r="A459" i="70"/>
  <c r="A458" i="70"/>
  <c r="A457" i="70"/>
  <c r="A456" i="70"/>
  <c r="A455" i="70"/>
  <c r="A454" i="70"/>
  <c r="A453" i="70"/>
  <c r="A452" i="70"/>
  <c r="A451" i="70"/>
  <c r="A450" i="70"/>
  <c r="A449" i="70"/>
  <c r="A448" i="70"/>
  <c r="A447" i="70"/>
  <c r="A446" i="70"/>
  <c r="A445" i="70"/>
  <c r="A444" i="70"/>
  <c r="A443" i="70"/>
  <c r="A442" i="70"/>
  <c r="A441" i="70"/>
  <c r="A440" i="70"/>
  <c r="A439" i="70"/>
  <c r="A438" i="70"/>
  <c r="A437" i="70"/>
  <c r="A436" i="70"/>
  <c r="A435" i="70"/>
  <c r="A434" i="70"/>
  <c r="A433" i="70"/>
  <c r="A432" i="70"/>
  <c r="A431" i="70"/>
  <c r="A430" i="70"/>
  <c r="A429" i="70"/>
  <c r="A428" i="70"/>
  <c r="A427" i="70"/>
  <c r="A426" i="70"/>
  <c r="A425" i="70"/>
  <c r="A424" i="70"/>
  <c r="A423" i="70"/>
  <c r="A422" i="70"/>
  <c r="A421" i="70"/>
  <c r="A420" i="70"/>
  <c r="A419" i="70"/>
  <c r="A418" i="70"/>
  <c r="A417" i="70"/>
  <c r="A416" i="70"/>
  <c r="A415" i="70"/>
  <c r="A414" i="70"/>
  <c r="A413" i="70"/>
  <c r="A412" i="70"/>
  <c r="A411" i="70"/>
  <c r="A410" i="70"/>
  <c r="A409" i="70"/>
  <c r="A408" i="70"/>
  <c r="A407" i="70"/>
  <c r="A406" i="70"/>
  <c r="A405" i="70"/>
  <c r="A404" i="70"/>
  <c r="A403" i="70"/>
  <c r="A402" i="70"/>
  <c r="A401" i="70"/>
  <c r="A400" i="70"/>
  <c r="A399" i="70"/>
  <c r="A398" i="70"/>
  <c r="A397" i="70"/>
  <c r="A396" i="70"/>
  <c r="A395" i="70"/>
  <c r="A394" i="70"/>
  <c r="A393" i="70"/>
  <c r="A392" i="70"/>
  <c r="A391" i="70"/>
  <c r="A390" i="70"/>
  <c r="A389" i="70"/>
  <c r="A388" i="70"/>
  <c r="A387" i="70"/>
  <c r="A386" i="70"/>
  <c r="A385" i="70"/>
  <c r="A384" i="70"/>
  <c r="A383" i="70"/>
  <c r="A382" i="70"/>
  <c r="A381" i="70"/>
  <c r="A380" i="70"/>
  <c r="A379" i="70"/>
  <c r="A378" i="70"/>
  <c r="A377" i="70"/>
  <c r="A376" i="70"/>
  <c r="A375" i="70"/>
  <c r="A374" i="70"/>
  <c r="A373" i="70"/>
  <c r="A372" i="70"/>
  <c r="A371" i="70"/>
  <c r="A370" i="70"/>
  <c r="A369" i="70"/>
  <c r="A368" i="70"/>
  <c r="A367" i="70"/>
  <c r="A366" i="70"/>
  <c r="A365" i="70"/>
  <c r="A364" i="70"/>
  <c r="A363" i="70"/>
  <c r="A362" i="70"/>
  <c r="A361" i="70"/>
  <c r="A360" i="70"/>
  <c r="A359" i="70"/>
  <c r="A358" i="70"/>
  <c r="A357" i="70"/>
  <c r="A356" i="70"/>
  <c r="A355" i="70"/>
  <c r="A354" i="70"/>
  <c r="A353" i="70"/>
  <c r="A352" i="70"/>
  <c r="A351" i="70"/>
  <c r="A350" i="70"/>
  <c r="A349" i="70"/>
  <c r="A348" i="70"/>
  <c r="A347" i="70"/>
  <c r="A346" i="70"/>
  <c r="A345" i="70"/>
  <c r="A344" i="70"/>
  <c r="A343" i="70"/>
  <c r="A342" i="70"/>
  <c r="A341" i="70"/>
  <c r="A340" i="70"/>
  <c r="A339" i="70"/>
  <c r="A338" i="70"/>
  <c r="A337" i="70"/>
  <c r="A336" i="70"/>
  <c r="A335" i="70"/>
  <c r="A334" i="70"/>
  <c r="A333" i="70"/>
  <c r="A332" i="70"/>
  <c r="A331" i="70"/>
  <c r="A330" i="70"/>
  <c r="A329" i="70"/>
  <c r="A328" i="70"/>
  <c r="A327" i="70"/>
  <c r="A326" i="70"/>
  <c r="A325" i="70"/>
  <c r="A324" i="70"/>
  <c r="A323" i="70"/>
  <c r="A322" i="70"/>
  <c r="A321" i="70"/>
  <c r="A320" i="70"/>
  <c r="A319" i="70"/>
  <c r="A318" i="70"/>
  <c r="A317" i="70"/>
  <c r="A316" i="70"/>
  <c r="A315" i="70"/>
  <c r="A314" i="70"/>
  <c r="A313" i="70"/>
  <c r="A312" i="70"/>
  <c r="A311" i="70"/>
  <c r="A310" i="70"/>
  <c r="A309" i="70"/>
  <c r="A308" i="70"/>
  <c r="A307" i="70"/>
  <c r="A306" i="70"/>
  <c r="A305" i="70"/>
  <c r="A304" i="70"/>
  <c r="A303" i="70"/>
  <c r="A302" i="70"/>
  <c r="A301" i="70"/>
  <c r="A300" i="70"/>
  <c r="A299" i="70"/>
  <c r="A298" i="70"/>
  <c r="A297" i="70"/>
  <c r="A296" i="70"/>
  <c r="A295" i="70"/>
  <c r="A294" i="70"/>
  <c r="A293" i="70"/>
  <c r="A292" i="70"/>
  <c r="A291" i="70"/>
  <c r="A290" i="70"/>
  <c r="A289" i="70"/>
  <c r="A288" i="70"/>
  <c r="A287" i="70"/>
  <c r="A286" i="70"/>
  <c r="A285" i="70"/>
  <c r="A284" i="70"/>
  <c r="A283" i="70"/>
  <c r="A282" i="70"/>
  <c r="A281" i="70"/>
  <c r="A280" i="70"/>
  <c r="A279" i="70"/>
  <c r="A278" i="70"/>
  <c r="A277" i="70"/>
  <c r="A276" i="70"/>
  <c r="A275" i="70"/>
  <c r="A274" i="70"/>
  <c r="A273" i="70"/>
  <c r="A272" i="70"/>
  <c r="A271" i="70"/>
  <c r="A270" i="70"/>
  <c r="A269" i="70"/>
  <c r="A268" i="70"/>
  <c r="A267" i="70"/>
  <c r="A266" i="70"/>
  <c r="A265" i="70"/>
  <c r="A264" i="70"/>
  <c r="A263" i="70"/>
  <c r="A262" i="70"/>
  <c r="A261" i="70"/>
  <c r="A260" i="70"/>
  <c r="A259" i="70"/>
  <c r="A258" i="70"/>
  <c r="A257" i="70"/>
  <c r="A256" i="70"/>
  <c r="A255" i="70"/>
  <c r="A254" i="70"/>
  <c r="A253" i="70"/>
  <c r="A252" i="70"/>
  <c r="A251" i="70"/>
  <c r="A250" i="70"/>
  <c r="A249" i="70"/>
  <c r="A248" i="70"/>
  <c r="A247" i="70"/>
  <c r="A246" i="70"/>
  <c r="A245" i="70"/>
  <c r="A244" i="70"/>
  <c r="A243" i="70"/>
  <c r="A242" i="70"/>
  <c r="A241" i="70"/>
  <c r="A240" i="70"/>
  <c r="A239" i="70"/>
  <c r="A238" i="70"/>
  <c r="A237" i="70"/>
  <c r="A236" i="70"/>
  <c r="A235" i="70"/>
  <c r="A234" i="70"/>
  <c r="A233" i="70"/>
  <c r="A232" i="70"/>
  <c r="A231" i="70"/>
  <c r="A230" i="70"/>
  <c r="A229" i="70"/>
  <c r="A228" i="70"/>
  <c r="A227" i="70"/>
  <c r="A226" i="70"/>
  <c r="A225" i="70"/>
  <c r="A224" i="70"/>
  <c r="A223" i="70"/>
  <c r="A222" i="70"/>
  <c r="A221" i="70"/>
  <c r="A220" i="70"/>
  <c r="A219" i="70"/>
  <c r="A218" i="70"/>
  <c r="A217" i="70"/>
  <c r="A216" i="70"/>
  <c r="A215" i="70"/>
  <c r="A214" i="70"/>
  <c r="A213" i="70"/>
  <c r="A212" i="70"/>
  <c r="A211" i="70"/>
  <c r="A210" i="70"/>
  <c r="A209" i="70"/>
  <c r="A208" i="70"/>
  <c r="A207" i="70"/>
  <c r="A206" i="70"/>
  <c r="A205" i="70"/>
  <c r="A204" i="70"/>
  <c r="A203" i="70"/>
  <c r="A202" i="70"/>
  <c r="A201" i="70"/>
  <c r="A200" i="70"/>
  <c r="A199" i="70"/>
  <c r="A198" i="70"/>
  <c r="A197" i="70"/>
  <c r="A196" i="70"/>
  <c r="A195" i="70"/>
  <c r="A194" i="70"/>
  <c r="A193" i="70"/>
  <c r="A192" i="70"/>
  <c r="A191" i="70"/>
  <c r="A190" i="70"/>
  <c r="A189" i="70"/>
  <c r="A188" i="70"/>
  <c r="A187" i="70"/>
  <c r="A186" i="70"/>
  <c r="A185" i="70"/>
  <c r="A184" i="70"/>
  <c r="A183" i="70"/>
  <c r="A182" i="70"/>
  <c r="A181" i="70"/>
  <c r="A180" i="70"/>
  <c r="A179" i="70"/>
  <c r="A178" i="70"/>
  <c r="A177" i="70"/>
  <c r="A176" i="70"/>
  <c r="A175" i="70"/>
  <c r="A174" i="70"/>
  <c r="A173" i="70"/>
  <c r="A172" i="70"/>
  <c r="A171" i="70"/>
  <c r="A170" i="70"/>
  <c r="A169" i="70"/>
  <c r="A168" i="70"/>
  <c r="A167" i="70"/>
  <c r="A166" i="70"/>
  <c r="A165" i="70"/>
  <c r="A164" i="70"/>
  <c r="A163" i="70"/>
  <c r="A162" i="70"/>
  <c r="A161" i="70"/>
  <c r="A160" i="70"/>
  <c r="A159" i="70"/>
  <c r="A158" i="70"/>
  <c r="A157" i="70"/>
  <c r="A156" i="70"/>
  <c r="A155" i="70"/>
  <c r="A154" i="70"/>
  <c r="A153" i="70"/>
  <c r="A152" i="70"/>
  <c r="A151" i="70"/>
  <c r="A150" i="70"/>
  <c r="A149" i="70"/>
  <c r="A148" i="70"/>
  <c r="A147" i="70"/>
  <c r="A146" i="70"/>
  <c r="A145" i="70"/>
  <c r="A144" i="70"/>
  <c r="A143" i="70"/>
  <c r="A142" i="70"/>
  <c r="A141" i="70"/>
  <c r="A140" i="70"/>
  <c r="A139" i="70"/>
  <c r="A138" i="70"/>
  <c r="A137" i="70"/>
  <c r="A136" i="70"/>
  <c r="A135" i="70"/>
  <c r="A134" i="70"/>
  <c r="A133" i="70"/>
  <c r="A132" i="70"/>
  <c r="A131" i="70"/>
  <c r="A130" i="70"/>
  <c r="A129" i="70"/>
  <c r="A128" i="70"/>
  <c r="A127" i="70"/>
  <c r="A126" i="70"/>
  <c r="A125" i="70"/>
  <c r="A124" i="70"/>
  <c r="A123" i="70"/>
  <c r="A122" i="70"/>
  <c r="A121" i="70"/>
  <c r="A120" i="70"/>
  <c r="A119" i="70"/>
  <c r="A118" i="70"/>
  <c r="A117" i="70"/>
  <c r="A116" i="70"/>
  <c r="A115" i="70"/>
  <c r="A114" i="70"/>
  <c r="A113" i="70"/>
  <c r="A112" i="70"/>
  <c r="A111" i="70"/>
  <c r="A110" i="70"/>
  <c r="A109" i="70"/>
  <c r="A108" i="70"/>
  <c r="A107" i="70"/>
  <c r="A106" i="70"/>
  <c r="A105" i="70"/>
  <c r="A104" i="70"/>
  <c r="A103" i="70"/>
  <c r="A102" i="70"/>
  <c r="A101" i="70"/>
  <c r="A100" i="70"/>
  <c r="A99" i="70"/>
  <c r="A98" i="70"/>
  <c r="A97" i="70"/>
  <c r="A96" i="70"/>
  <c r="A95" i="70"/>
  <c r="A94" i="70"/>
  <c r="A93" i="70"/>
  <c r="A92" i="70"/>
  <c r="A91" i="70"/>
  <c r="A90" i="70"/>
  <c r="A89" i="70"/>
  <c r="A88" i="70"/>
  <c r="A87" i="70"/>
  <c r="A86" i="70"/>
  <c r="A85" i="70"/>
  <c r="A84" i="70"/>
  <c r="A83" i="70"/>
  <c r="A82" i="70"/>
  <c r="A81" i="70"/>
  <c r="A80" i="70"/>
  <c r="A79" i="70"/>
  <c r="A78" i="70"/>
  <c r="A77" i="70"/>
  <c r="A76" i="70"/>
  <c r="A75" i="70"/>
  <c r="A74" i="70"/>
  <c r="A73" i="70"/>
  <c r="A72" i="70"/>
  <c r="A71" i="70"/>
  <c r="A70" i="70"/>
  <c r="A69" i="70"/>
  <c r="A68" i="70"/>
  <c r="A67" i="70"/>
  <c r="A66" i="70"/>
  <c r="A65" i="70"/>
  <c r="A64" i="70"/>
  <c r="A63" i="70"/>
  <c r="A62" i="70"/>
  <c r="A61" i="70"/>
  <c r="A60" i="70"/>
  <c r="A59" i="70"/>
  <c r="A58" i="70"/>
  <c r="A57" i="70"/>
  <c r="A56" i="70"/>
  <c r="A55" i="70"/>
  <c r="A54" i="70"/>
  <c r="A53" i="70"/>
  <c r="A52" i="70"/>
  <c r="A51" i="70"/>
  <c r="A50" i="70"/>
  <c r="A49" i="70"/>
  <c r="A48" i="70"/>
  <c r="A47" i="70"/>
  <c r="A46" i="70"/>
  <c r="A45" i="70"/>
  <c r="A44" i="70"/>
  <c r="A43" i="70"/>
  <c r="A42" i="70"/>
  <c r="A41" i="70"/>
  <c r="A40" i="70"/>
  <c r="A39" i="70"/>
  <c r="A38" i="70"/>
  <c r="A37" i="70"/>
  <c r="A36" i="70"/>
  <c r="A35" i="70"/>
  <c r="A34" i="70"/>
  <c r="A33" i="70"/>
  <c r="A32" i="70"/>
  <c r="A31" i="70"/>
  <c r="A30" i="70"/>
  <c r="A29" i="70"/>
  <c r="A28" i="70"/>
  <c r="A27" i="70"/>
  <c r="A26" i="70"/>
  <c r="A25" i="70"/>
  <c r="A24" i="70"/>
  <c r="A23" i="70"/>
  <c r="A22" i="70"/>
  <c r="A21" i="70"/>
  <c r="A20" i="70"/>
  <c r="A19" i="70"/>
  <c r="A18" i="70"/>
  <c r="A17" i="70"/>
  <c r="A16" i="70"/>
  <c r="A15" i="70"/>
  <c r="A14" i="70"/>
  <c r="A13" i="70"/>
  <c r="A12" i="70"/>
  <c r="A11" i="70"/>
  <c r="A10" i="70"/>
  <c r="A9" i="70"/>
  <c r="A8" i="70"/>
  <c r="A7" i="70"/>
  <c r="A6" i="70"/>
  <c r="A5" i="70"/>
  <c r="A4" i="70"/>
  <c r="A3" i="70"/>
  <c r="A2" i="70"/>
  <c r="I3" i="1"/>
  <c r="K3" i="1"/>
  <c r="M3" i="1"/>
  <c r="O3" i="1"/>
  <c r="Q3" i="1"/>
  <c r="S3" i="1"/>
  <c r="U3" i="1"/>
  <c r="I4" i="1"/>
  <c r="K4" i="1"/>
  <c r="M4" i="1"/>
  <c r="O4" i="1"/>
  <c r="Q4" i="1"/>
  <c r="S4" i="1"/>
  <c r="U4" i="1"/>
  <c r="I5" i="1"/>
  <c r="K5" i="1"/>
  <c r="M5" i="1"/>
  <c r="O5" i="1"/>
  <c r="Q5" i="1"/>
  <c r="S5" i="1"/>
  <c r="U5" i="1"/>
  <c r="I6" i="1"/>
  <c r="K6" i="1"/>
  <c r="M6" i="1"/>
  <c r="O6" i="1"/>
  <c r="Q6" i="1"/>
  <c r="S6" i="1"/>
  <c r="U6" i="1"/>
  <c r="I7" i="1"/>
  <c r="K7" i="1"/>
  <c r="M7" i="1"/>
  <c r="O7" i="1"/>
  <c r="Q7" i="1"/>
  <c r="S7" i="1"/>
  <c r="U7" i="1"/>
  <c r="I8" i="1"/>
  <c r="K8" i="1"/>
  <c r="M8" i="1"/>
  <c r="O8" i="1"/>
  <c r="Q8" i="1"/>
  <c r="S8" i="1"/>
  <c r="U8" i="1"/>
  <c r="I9" i="1"/>
  <c r="K9" i="1"/>
  <c r="M9" i="1"/>
  <c r="O9" i="1"/>
  <c r="Q9" i="1"/>
  <c r="S9" i="1"/>
  <c r="U9" i="1"/>
  <c r="I10" i="1"/>
  <c r="K10" i="1"/>
  <c r="M10" i="1"/>
  <c r="O10" i="1"/>
  <c r="Q10" i="1"/>
  <c r="S10" i="1"/>
  <c r="U10" i="1"/>
  <c r="I11" i="1"/>
  <c r="K11" i="1"/>
  <c r="M11" i="1"/>
  <c r="O11" i="1"/>
  <c r="Q11" i="1"/>
  <c r="S11" i="1"/>
  <c r="U11" i="1"/>
  <c r="I12" i="1"/>
  <c r="K12" i="1"/>
  <c r="M12" i="1"/>
  <c r="O12" i="1"/>
  <c r="Q12" i="1"/>
  <c r="S12" i="1"/>
  <c r="U12" i="1"/>
  <c r="I13" i="1"/>
  <c r="K13" i="1"/>
  <c r="M13" i="1"/>
  <c r="O13" i="1"/>
  <c r="Q13" i="1"/>
  <c r="S13" i="1"/>
  <c r="U13" i="1"/>
  <c r="I14" i="1"/>
  <c r="K14" i="1"/>
  <c r="M14" i="1"/>
  <c r="O14" i="1"/>
  <c r="Q14" i="1"/>
  <c r="S14" i="1"/>
  <c r="U14" i="1"/>
  <c r="I15" i="1"/>
  <c r="K15" i="1"/>
  <c r="M15" i="1"/>
  <c r="O15" i="1"/>
  <c r="Q15" i="1"/>
  <c r="S15" i="1"/>
  <c r="U15" i="1"/>
  <c r="I16" i="1"/>
  <c r="K16" i="1"/>
  <c r="M16" i="1"/>
  <c r="O16" i="1"/>
  <c r="Q16" i="1"/>
  <c r="S16" i="1"/>
  <c r="U16" i="1"/>
  <c r="I17" i="1"/>
  <c r="K17" i="1"/>
  <c r="M17" i="1"/>
  <c r="O17" i="1"/>
  <c r="Q17" i="1"/>
  <c r="S17" i="1"/>
  <c r="U17" i="1"/>
  <c r="I18" i="1"/>
  <c r="K18" i="1"/>
  <c r="M18" i="1"/>
  <c r="O18" i="1"/>
  <c r="Q18" i="1"/>
  <c r="S18" i="1"/>
  <c r="U18" i="1"/>
  <c r="I19" i="1"/>
  <c r="K19" i="1"/>
  <c r="M19" i="1"/>
  <c r="O19" i="1"/>
  <c r="Q19" i="1"/>
  <c r="S19" i="1"/>
  <c r="U19" i="1"/>
  <c r="I20" i="1"/>
  <c r="K20" i="1"/>
  <c r="M20" i="1"/>
  <c r="O20" i="1"/>
  <c r="Q20" i="1"/>
  <c r="S20" i="1"/>
  <c r="U20" i="1"/>
  <c r="I21" i="1"/>
  <c r="K21" i="1"/>
  <c r="M21" i="1"/>
  <c r="O21" i="1"/>
  <c r="Q21" i="1"/>
  <c r="S21" i="1"/>
  <c r="U21" i="1"/>
  <c r="I22" i="1"/>
  <c r="K22" i="1"/>
  <c r="M22" i="1"/>
  <c r="O22" i="1"/>
  <c r="Q22" i="1"/>
  <c r="S22" i="1"/>
  <c r="U22" i="1"/>
  <c r="I23" i="1"/>
  <c r="K23" i="1"/>
  <c r="M23" i="1"/>
  <c r="O23" i="1"/>
  <c r="Q23" i="1"/>
  <c r="S23" i="1"/>
  <c r="U23" i="1"/>
  <c r="I24" i="1"/>
  <c r="K24" i="1"/>
  <c r="M24" i="1"/>
  <c r="O24" i="1"/>
  <c r="Q24" i="1"/>
  <c r="S24" i="1"/>
  <c r="U24" i="1"/>
  <c r="I25" i="1"/>
  <c r="K25" i="1"/>
  <c r="M25" i="1"/>
  <c r="O25" i="1"/>
  <c r="Q25" i="1"/>
  <c r="S25" i="1"/>
  <c r="U25" i="1"/>
  <c r="I26" i="1"/>
  <c r="K26" i="1"/>
  <c r="M26" i="1"/>
  <c r="O26" i="1"/>
  <c r="Q26" i="1"/>
  <c r="S26" i="1"/>
  <c r="U26" i="1"/>
  <c r="I27" i="1"/>
  <c r="K27" i="1"/>
  <c r="M27" i="1"/>
  <c r="O27" i="1"/>
  <c r="Q27" i="1"/>
  <c r="S27" i="1"/>
  <c r="U27" i="1"/>
  <c r="I28" i="1"/>
  <c r="K28" i="1"/>
  <c r="M28" i="1"/>
  <c r="O28" i="1"/>
  <c r="Q28" i="1"/>
  <c r="S28" i="1"/>
  <c r="U28" i="1"/>
  <c r="I29" i="1"/>
  <c r="K29" i="1"/>
  <c r="M29" i="1"/>
  <c r="O29" i="1"/>
  <c r="Q29" i="1"/>
  <c r="S29" i="1"/>
  <c r="U29" i="1"/>
  <c r="I30" i="1"/>
  <c r="K30" i="1"/>
  <c r="M30" i="1"/>
  <c r="O30" i="1"/>
  <c r="Q30" i="1"/>
  <c r="S30" i="1"/>
  <c r="U30" i="1"/>
  <c r="I31" i="1"/>
  <c r="K31" i="1"/>
  <c r="M31" i="1"/>
  <c r="O31" i="1"/>
  <c r="Q31" i="1"/>
  <c r="S31" i="1"/>
  <c r="U31" i="1"/>
  <c r="I32" i="1"/>
  <c r="K32" i="1"/>
  <c r="M32" i="1"/>
  <c r="O32" i="1"/>
  <c r="Q32" i="1"/>
  <c r="S32" i="1"/>
  <c r="U32" i="1"/>
  <c r="I33" i="1"/>
  <c r="K33" i="1"/>
  <c r="M33" i="1"/>
  <c r="O33" i="1"/>
  <c r="Q33" i="1"/>
  <c r="S33" i="1"/>
  <c r="U33" i="1"/>
  <c r="I34" i="1"/>
  <c r="K34" i="1"/>
  <c r="M34" i="1"/>
  <c r="O34" i="1"/>
  <c r="Q34" i="1"/>
  <c r="S34" i="1"/>
  <c r="U34" i="1"/>
  <c r="I35" i="1"/>
  <c r="K35" i="1"/>
  <c r="M35" i="1"/>
  <c r="O35" i="1"/>
  <c r="Q35" i="1"/>
  <c r="S35" i="1"/>
  <c r="U35" i="1"/>
  <c r="I36" i="1"/>
  <c r="K36" i="1"/>
  <c r="M36" i="1"/>
  <c r="O36" i="1"/>
  <c r="Q36" i="1"/>
  <c r="S36" i="1"/>
  <c r="U36" i="1"/>
  <c r="I37" i="1"/>
  <c r="K37" i="1"/>
  <c r="M37" i="1"/>
  <c r="O37" i="1"/>
  <c r="Q37" i="1"/>
  <c r="S37" i="1"/>
  <c r="U37" i="1"/>
  <c r="I38" i="1"/>
  <c r="K38" i="1"/>
  <c r="M38" i="1"/>
  <c r="O38" i="1"/>
  <c r="Q38" i="1"/>
  <c r="S38" i="1"/>
  <c r="U38" i="1"/>
  <c r="I39" i="1"/>
  <c r="K39" i="1"/>
  <c r="M39" i="1"/>
  <c r="O39" i="1"/>
  <c r="Q39" i="1"/>
  <c r="S39" i="1"/>
  <c r="U39" i="1"/>
  <c r="I40" i="1"/>
  <c r="K40" i="1"/>
  <c r="M40" i="1"/>
  <c r="O40" i="1"/>
  <c r="Q40" i="1"/>
  <c r="S40" i="1"/>
  <c r="U40" i="1"/>
  <c r="I41" i="1"/>
  <c r="K41" i="1"/>
  <c r="M41" i="1"/>
  <c r="O41" i="1"/>
  <c r="Q41" i="1"/>
  <c r="S41" i="1"/>
  <c r="U41" i="1"/>
  <c r="I42" i="1"/>
  <c r="K42" i="1"/>
  <c r="M42" i="1"/>
  <c r="O42" i="1"/>
  <c r="Q42" i="1"/>
  <c r="S42" i="1"/>
  <c r="U42" i="1"/>
  <c r="I43" i="1"/>
  <c r="K43" i="1"/>
  <c r="M43" i="1"/>
  <c r="O43" i="1"/>
  <c r="Q43" i="1"/>
  <c r="S43" i="1"/>
  <c r="U43" i="1"/>
  <c r="I44" i="1"/>
  <c r="K44" i="1"/>
  <c r="M44" i="1"/>
  <c r="O44" i="1"/>
  <c r="Q44" i="1"/>
  <c r="S44" i="1"/>
  <c r="U44" i="1"/>
  <c r="I45" i="1"/>
  <c r="K45" i="1"/>
  <c r="M45" i="1"/>
  <c r="O45" i="1"/>
  <c r="Q45" i="1"/>
  <c r="S45" i="1"/>
  <c r="U45" i="1"/>
  <c r="I46" i="1"/>
  <c r="K46" i="1"/>
  <c r="M46" i="1"/>
  <c r="O46" i="1"/>
  <c r="Q46" i="1"/>
  <c r="S46" i="1"/>
  <c r="U46" i="1"/>
  <c r="I47" i="1"/>
  <c r="K47" i="1"/>
  <c r="M47" i="1"/>
  <c r="O47" i="1"/>
  <c r="Q47" i="1"/>
  <c r="S47" i="1"/>
  <c r="U47" i="1"/>
  <c r="I48" i="1"/>
  <c r="K48" i="1"/>
  <c r="M48" i="1"/>
  <c r="O48" i="1"/>
  <c r="Q48" i="1"/>
  <c r="S48" i="1"/>
  <c r="U48" i="1"/>
  <c r="I49" i="1"/>
  <c r="K49" i="1"/>
  <c r="M49" i="1"/>
  <c r="O49" i="1"/>
  <c r="Q49" i="1"/>
  <c r="S49" i="1"/>
  <c r="U49" i="1"/>
  <c r="I50" i="1"/>
  <c r="K50" i="1"/>
  <c r="M50" i="1"/>
  <c r="O50" i="1"/>
  <c r="Q50" i="1"/>
  <c r="S50" i="1"/>
  <c r="U50" i="1"/>
  <c r="I51" i="1"/>
  <c r="K51" i="1"/>
  <c r="M51" i="1"/>
  <c r="O51" i="1"/>
  <c r="Q51" i="1"/>
  <c r="S51" i="1"/>
  <c r="U51" i="1"/>
  <c r="I52" i="1"/>
  <c r="K52" i="1"/>
  <c r="M52" i="1"/>
  <c r="O52" i="1"/>
  <c r="Q52" i="1"/>
  <c r="S52" i="1"/>
  <c r="U52" i="1"/>
  <c r="I53" i="1"/>
  <c r="K53" i="1"/>
  <c r="M53" i="1"/>
  <c r="O53" i="1"/>
  <c r="Q53" i="1"/>
  <c r="S53" i="1"/>
  <c r="U53" i="1"/>
  <c r="I54" i="1"/>
  <c r="K54" i="1"/>
  <c r="M54" i="1"/>
  <c r="O54" i="1"/>
  <c r="Q54" i="1"/>
  <c r="S54" i="1"/>
  <c r="U54" i="1"/>
  <c r="I55" i="1"/>
  <c r="K55" i="1"/>
  <c r="M55" i="1"/>
  <c r="O55" i="1"/>
  <c r="Q55" i="1"/>
  <c r="S55" i="1"/>
  <c r="U55" i="1"/>
  <c r="I56" i="1"/>
  <c r="K56" i="1"/>
  <c r="M56" i="1"/>
  <c r="O56" i="1"/>
  <c r="Q56" i="1"/>
  <c r="S56" i="1"/>
  <c r="U56" i="1"/>
  <c r="I57" i="1"/>
  <c r="K57" i="1"/>
  <c r="M57" i="1"/>
  <c r="O57" i="1"/>
  <c r="Q57" i="1"/>
  <c r="S57" i="1"/>
  <c r="U57" i="1"/>
  <c r="I58" i="1"/>
  <c r="K58" i="1"/>
  <c r="M58" i="1"/>
  <c r="O58" i="1"/>
  <c r="Q58" i="1"/>
  <c r="S58" i="1"/>
  <c r="U58" i="1"/>
  <c r="I59" i="1"/>
  <c r="K59" i="1"/>
  <c r="M59" i="1"/>
  <c r="O59" i="1"/>
  <c r="Q59" i="1"/>
  <c r="S59" i="1"/>
  <c r="U59" i="1"/>
  <c r="I60" i="1"/>
  <c r="K60" i="1"/>
  <c r="M60" i="1"/>
  <c r="O60" i="1"/>
  <c r="Q60" i="1"/>
  <c r="S60" i="1"/>
  <c r="U60" i="1"/>
  <c r="I61" i="1"/>
  <c r="K61" i="1"/>
  <c r="M61" i="1"/>
  <c r="O61" i="1"/>
  <c r="Q61" i="1"/>
  <c r="S61" i="1"/>
  <c r="U61" i="1"/>
  <c r="I62" i="1"/>
  <c r="K62" i="1"/>
  <c r="M62" i="1"/>
  <c r="O62" i="1"/>
  <c r="Q62" i="1"/>
  <c r="S62" i="1"/>
  <c r="U62" i="1"/>
  <c r="I63" i="1"/>
  <c r="K63" i="1"/>
  <c r="M63" i="1"/>
  <c r="O63" i="1"/>
  <c r="Q63" i="1"/>
  <c r="S63" i="1"/>
  <c r="U63" i="1"/>
  <c r="I64" i="1"/>
  <c r="K64" i="1"/>
  <c r="M64" i="1"/>
  <c r="O64" i="1"/>
  <c r="Q64" i="1"/>
  <c r="S64" i="1"/>
  <c r="U64" i="1"/>
  <c r="I65" i="1"/>
  <c r="K65" i="1"/>
  <c r="M65" i="1"/>
  <c r="O65" i="1"/>
  <c r="Q65" i="1"/>
  <c r="S65" i="1"/>
  <c r="U65" i="1"/>
  <c r="I66" i="1"/>
  <c r="K66" i="1"/>
  <c r="M66" i="1"/>
  <c r="O66" i="1"/>
  <c r="Q66" i="1"/>
  <c r="S66" i="1"/>
  <c r="U66" i="1"/>
  <c r="I67" i="1"/>
  <c r="K67" i="1"/>
  <c r="M67" i="1"/>
  <c r="O67" i="1"/>
  <c r="Q67" i="1"/>
  <c r="S67" i="1"/>
  <c r="U67" i="1"/>
  <c r="I68" i="1"/>
  <c r="K68" i="1"/>
  <c r="M68" i="1"/>
  <c r="O68" i="1"/>
  <c r="Q68" i="1"/>
  <c r="S68" i="1"/>
  <c r="U68" i="1"/>
  <c r="I69" i="1"/>
  <c r="K69" i="1"/>
  <c r="M69" i="1"/>
  <c r="O69" i="1"/>
  <c r="Q69" i="1"/>
  <c r="S69" i="1"/>
  <c r="U69" i="1"/>
  <c r="I70" i="1"/>
  <c r="K70" i="1"/>
  <c r="M70" i="1"/>
  <c r="O70" i="1"/>
  <c r="Q70" i="1"/>
  <c r="S70" i="1"/>
  <c r="U70" i="1"/>
  <c r="I71" i="1"/>
  <c r="K71" i="1"/>
  <c r="M71" i="1"/>
  <c r="O71" i="1"/>
  <c r="Q71" i="1"/>
  <c r="S71" i="1"/>
  <c r="U71" i="1"/>
  <c r="I72" i="1"/>
  <c r="K72" i="1"/>
  <c r="M72" i="1"/>
  <c r="O72" i="1"/>
  <c r="Q72" i="1"/>
  <c r="S72" i="1"/>
  <c r="U72" i="1"/>
  <c r="I73" i="1"/>
  <c r="K73" i="1"/>
  <c r="M73" i="1"/>
  <c r="O73" i="1"/>
  <c r="Q73" i="1"/>
  <c r="S73" i="1"/>
  <c r="U73" i="1"/>
  <c r="I74" i="1"/>
  <c r="K74" i="1"/>
  <c r="M74" i="1"/>
  <c r="O74" i="1"/>
  <c r="Q74" i="1"/>
  <c r="S74" i="1"/>
  <c r="U74" i="1"/>
  <c r="I75" i="1"/>
  <c r="K75" i="1"/>
  <c r="M75" i="1"/>
  <c r="O75" i="1"/>
  <c r="Q75" i="1"/>
  <c r="S75" i="1"/>
  <c r="U75" i="1"/>
  <c r="I76" i="1"/>
  <c r="K76" i="1"/>
  <c r="M76" i="1"/>
  <c r="O76" i="1"/>
  <c r="Q76" i="1"/>
  <c r="S76" i="1"/>
  <c r="U76" i="1"/>
  <c r="I77" i="1"/>
  <c r="K77" i="1"/>
  <c r="M77" i="1"/>
  <c r="O77" i="1"/>
  <c r="Q77" i="1"/>
  <c r="S77" i="1"/>
  <c r="U77" i="1"/>
  <c r="I78" i="1"/>
  <c r="K78" i="1"/>
  <c r="M78" i="1"/>
  <c r="O78" i="1"/>
  <c r="Q78" i="1"/>
  <c r="S78" i="1"/>
  <c r="U78" i="1"/>
  <c r="I79" i="1"/>
  <c r="K79" i="1"/>
  <c r="M79" i="1"/>
  <c r="O79" i="1"/>
  <c r="Q79" i="1"/>
  <c r="S79" i="1"/>
  <c r="U79" i="1"/>
  <c r="I80" i="1"/>
  <c r="K80" i="1"/>
  <c r="M80" i="1"/>
  <c r="O80" i="1"/>
  <c r="Q80" i="1"/>
  <c r="S80" i="1"/>
  <c r="U80" i="1"/>
  <c r="I81" i="1"/>
  <c r="K81" i="1"/>
  <c r="M81" i="1"/>
  <c r="O81" i="1"/>
  <c r="Q81" i="1"/>
  <c r="S81" i="1"/>
  <c r="U81" i="1"/>
  <c r="I82" i="1"/>
  <c r="K82" i="1"/>
  <c r="M82" i="1"/>
  <c r="O82" i="1"/>
  <c r="Q82" i="1"/>
  <c r="S82" i="1"/>
  <c r="U82" i="1"/>
  <c r="I83" i="1"/>
  <c r="K83" i="1"/>
  <c r="M83" i="1"/>
  <c r="O83" i="1"/>
  <c r="Q83" i="1"/>
  <c r="S83" i="1"/>
  <c r="U83" i="1"/>
  <c r="I84" i="1"/>
  <c r="K84" i="1"/>
  <c r="M84" i="1"/>
  <c r="O84" i="1"/>
  <c r="Q84" i="1"/>
  <c r="S84" i="1"/>
  <c r="U84" i="1"/>
  <c r="I85" i="1"/>
  <c r="K85" i="1"/>
  <c r="M85" i="1"/>
  <c r="O85" i="1"/>
  <c r="Q85" i="1"/>
  <c r="S85" i="1"/>
  <c r="U85" i="1"/>
  <c r="I86" i="1"/>
  <c r="K86" i="1"/>
  <c r="M86" i="1"/>
  <c r="O86" i="1"/>
  <c r="Q86" i="1"/>
  <c r="S86" i="1"/>
  <c r="U86" i="1"/>
  <c r="I87" i="1"/>
  <c r="K87" i="1"/>
  <c r="M87" i="1"/>
  <c r="O87" i="1"/>
  <c r="Q87" i="1"/>
  <c r="S87" i="1"/>
  <c r="U87" i="1"/>
  <c r="I88" i="1"/>
  <c r="K88" i="1"/>
  <c r="M88" i="1"/>
  <c r="O88" i="1"/>
  <c r="Q88" i="1"/>
  <c r="S88" i="1"/>
  <c r="U88" i="1"/>
  <c r="I89" i="1"/>
  <c r="K89" i="1"/>
  <c r="M89" i="1"/>
  <c r="O89" i="1"/>
  <c r="Q89" i="1"/>
  <c r="S89" i="1"/>
  <c r="U89" i="1"/>
  <c r="I90" i="1"/>
  <c r="K90" i="1"/>
  <c r="M90" i="1"/>
  <c r="O90" i="1"/>
  <c r="Q90" i="1"/>
  <c r="S90" i="1"/>
  <c r="U90" i="1"/>
  <c r="I91" i="1"/>
  <c r="K91" i="1"/>
  <c r="M91" i="1"/>
  <c r="O91" i="1"/>
  <c r="Q91" i="1"/>
  <c r="S91" i="1"/>
  <c r="U91" i="1"/>
  <c r="I92" i="1"/>
  <c r="K92" i="1"/>
  <c r="M92" i="1"/>
  <c r="O92" i="1"/>
  <c r="Q92" i="1"/>
  <c r="S92" i="1"/>
  <c r="U92" i="1"/>
  <c r="I93" i="1"/>
  <c r="K93" i="1"/>
  <c r="M93" i="1"/>
  <c r="O93" i="1"/>
  <c r="Q93" i="1"/>
  <c r="S93" i="1"/>
  <c r="U93" i="1"/>
  <c r="I94" i="1"/>
  <c r="K94" i="1"/>
  <c r="M94" i="1"/>
  <c r="O94" i="1"/>
  <c r="Q94" i="1"/>
  <c r="S94" i="1"/>
  <c r="U94" i="1"/>
  <c r="I95" i="1"/>
  <c r="K95" i="1"/>
  <c r="M95" i="1"/>
  <c r="O95" i="1"/>
  <c r="Q95" i="1"/>
  <c r="S95" i="1"/>
  <c r="U95" i="1"/>
  <c r="I96" i="1"/>
  <c r="K96" i="1"/>
  <c r="M96" i="1"/>
  <c r="O96" i="1"/>
  <c r="Q96" i="1"/>
  <c r="S96" i="1"/>
  <c r="U96" i="1"/>
  <c r="I97" i="1"/>
  <c r="K97" i="1"/>
  <c r="M97" i="1"/>
  <c r="O97" i="1"/>
  <c r="Q97" i="1"/>
  <c r="S97" i="1"/>
  <c r="U97" i="1"/>
  <c r="I98" i="1"/>
  <c r="K98" i="1"/>
  <c r="M98" i="1"/>
  <c r="O98" i="1"/>
  <c r="Q98" i="1"/>
  <c r="S98" i="1"/>
  <c r="U98" i="1"/>
  <c r="I99" i="1"/>
  <c r="K99" i="1"/>
  <c r="M99" i="1"/>
  <c r="O99" i="1"/>
  <c r="Q99" i="1"/>
  <c r="S99" i="1"/>
  <c r="U99" i="1"/>
  <c r="I100" i="1"/>
  <c r="K100" i="1"/>
  <c r="M100" i="1"/>
  <c r="O100" i="1"/>
  <c r="Q100" i="1"/>
  <c r="S100" i="1"/>
  <c r="U100" i="1"/>
  <c r="I101" i="1"/>
  <c r="K101" i="1"/>
  <c r="M101" i="1"/>
  <c r="O101" i="1"/>
  <c r="Q101" i="1"/>
  <c r="S101" i="1"/>
  <c r="U101" i="1"/>
  <c r="I102" i="1"/>
  <c r="K102" i="1"/>
  <c r="M102" i="1"/>
  <c r="O102" i="1"/>
  <c r="Q102" i="1"/>
  <c r="S102" i="1"/>
  <c r="U102" i="1"/>
  <c r="I103" i="1"/>
  <c r="K103" i="1"/>
  <c r="M103" i="1"/>
  <c r="O103" i="1"/>
  <c r="Q103" i="1"/>
  <c r="S103" i="1"/>
  <c r="U103" i="1"/>
  <c r="I104" i="1"/>
  <c r="K104" i="1"/>
  <c r="M104" i="1"/>
  <c r="O104" i="1"/>
  <c r="Q104" i="1"/>
  <c r="S104" i="1"/>
  <c r="U104" i="1"/>
  <c r="I105" i="1"/>
  <c r="K105" i="1"/>
  <c r="M105" i="1"/>
  <c r="O105" i="1"/>
  <c r="Q105" i="1"/>
  <c r="S105" i="1"/>
  <c r="U105" i="1"/>
  <c r="I106" i="1"/>
  <c r="K106" i="1"/>
  <c r="M106" i="1"/>
  <c r="O106" i="1"/>
  <c r="Q106" i="1"/>
  <c r="S106" i="1"/>
  <c r="U106" i="1"/>
  <c r="I107" i="1"/>
  <c r="K107" i="1"/>
  <c r="M107" i="1"/>
  <c r="O107" i="1"/>
  <c r="Q107" i="1"/>
  <c r="S107" i="1"/>
  <c r="U107" i="1"/>
  <c r="I108" i="1"/>
  <c r="K108" i="1"/>
  <c r="M108" i="1"/>
  <c r="O108" i="1"/>
  <c r="Q108" i="1"/>
  <c r="S108" i="1"/>
  <c r="U108" i="1"/>
  <c r="I109" i="1"/>
  <c r="K109" i="1"/>
  <c r="M109" i="1"/>
  <c r="O109" i="1"/>
  <c r="Q109" i="1"/>
  <c r="S109" i="1"/>
  <c r="U109" i="1"/>
  <c r="I110" i="1"/>
  <c r="K110" i="1"/>
  <c r="M110" i="1"/>
  <c r="O110" i="1"/>
  <c r="Q110" i="1"/>
  <c r="S110" i="1"/>
  <c r="U110" i="1"/>
  <c r="I111" i="1"/>
  <c r="K111" i="1"/>
  <c r="M111" i="1"/>
  <c r="O111" i="1"/>
  <c r="Q111" i="1"/>
  <c r="S111" i="1"/>
  <c r="U111" i="1"/>
  <c r="I112" i="1"/>
  <c r="K112" i="1"/>
  <c r="M112" i="1"/>
  <c r="O112" i="1"/>
  <c r="Q112" i="1"/>
  <c r="S112" i="1"/>
  <c r="U112" i="1"/>
  <c r="I113" i="1"/>
  <c r="K113" i="1"/>
  <c r="M113" i="1"/>
  <c r="O113" i="1"/>
  <c r="Q113" i="1"/>
  <c r="S113" i="1"/>
  <c r="U113" i="1"/>
  <c r="I114" i="1"/>
  <c r="K114" i="1"/>
  <c r="M114" i="1"/>
  <c r="O114" i="1"/>
  <c r="Q114" i="1"/>
  <c r="S114" i="1"/>
  <c r="U114" i="1"/>
  <c r="I115" i="1"/>
  <c r="K115" i="1"/>
  <c r="M115" i="1"/>
  <c r="O115" i="1"/>
  <c r="Q115" i="1"/>
  <c r="S115" i="1"/>
  <c r="U115" i="1"/>
  <c r="I116" i="1"/>
  <c r="K116" i="1"/>
  <c r="M116" i="1"/>
  <c r="O116" i="1"/>
  <c r="Q116" i="1"/>
  <c r="S116" i="1"/>
  <c r="U116" i="1"/>
  <c r="I117" i="1"/>
  <c r="K117" i="1"/>
  <c r="M117" i="1"/>
  <c r="O117" i="1"/>
  <c r="Q117" i="1"/>
  <c r="S117" i="1"/>
  <c r="U117" i="1"/>
  <c r="I118" i="1"/>
  <c r="K118" i="1"/>
  <c r="M118" i="1"/>
  <c r="O118" i="1"/>
  <c r="Q118" i="1"/>
  <c r="S118" i="1"/>
  <c r="U118" i="1"/>
  <c r="I119" i="1"/>
  <c r="K119" i="1"/>
  <c r="M119" i="1"/>
  <c r="O119" i="1"/>
  <c r="Q119" i="1"/>
  <c r="S119" i="1"/>
  <c r="U119" i="1"/>
  <c r="I120" i="1"/>
  <c r="K120" i="1"/>
  <c r="M120" i="1"/>
  <c r="O120" i="1"/>
  <c r="Q120" i="1"/>
  <c r="S120" i="1"/>
  <c r="U120" i="1"/>
  <c r="I121" i="1"/>
  <c r="K121" i="1"/>
  <c r="M121" i="1"/>
  <c r="O121" i="1"/>
  <c r="Q121" i="1"/>
  <c r="S121" i="1"/>
  <c r="U121" i="1"/>
  <c r="I122" i="1"/>
  <c r="K122" i="1"/>
  <c r="M122" i="1"/>
  <c r="O122" i="1"/>
  <c r="Q122" i="1"/>
  <c r="S122" i="1"/>
  <c r="U122" i="1"/>
  <c r="I123" i="1"/>
  <c r="K123" i="1"/>
  <c r="M123" i="1"/>
  <c r="O123" i="1"/>
  <c r="Q123" i="1"/>
  <c r="S123" i="1"/>
  <c r="U123" i="1"/>
  <c r="I124" i="1"/>
  <c r="K124" i="1"/>
  <c r="M124" i="1"/>
  <c r="O124" i="1"/>
  <c r="Q124" i="1"/>
  <c r="S124" i="1"/>
  <c r="U124" i="1"/>
  <c r="I125" i="1"/>
  <c r="K125" i="1"/>
  <c r="M125" i="1"/>
  <c r="O125" i="1"/>
  <c r="Q125" i="1"/>
  <c r="S125" i="1"/>
  <c r="U125" i="1"/>
  <c r="I126" i="1"/>
  <c r="K126" i="1"/>
  <c r="M126" i="1"/>
  <c r="O126" i="1"/>
  <c r="Q126" i="1"/>
  <c r="S126" i="1"/>
  <c r="U126" i="1"/>
  <c r="I127" i="1"/>
  <c r="K127" i="1"/>
  <c r="M127" i="1"/>
  <c r="O127" i="1"/>
  <c r="Q127" i="1"/>
  <c r="S127" i="1"/>
  <c r="U127" i="1"/>
  <c r="I128" i="1"/>
  <c r="K128" i="1"/>
  <c r="M128" i="1"/>
  <c r="O128" i="1"/>
  <c r="Q128" i="1"/>
  <c r="S128" i="1"/>
  <c r="U128" i="1"/>
  <c r="I129" i="1"/>
  <c r="K129" i="1"/>
  <c r="M129" i="1"/>
  <c r="O129" i="1"/>
  <c r="Q129" i="1"/>
  <c r="S129" i="1"/>
  <c r="U129" i="1"/>
  <c r="I130" i="1"/>
  <c r="K130" i="1"/>
  <c r="M130" i="1"/>
  <c r="O130" i="1"/>
  <c r="Q130" i="1"/>
  <c r="S130" i="1"/>
  <c r="U130" i="1"/>
  <c r="I131" i="1"/>
  <c r="K131" i="1"/>
  <c r="M131" i="1"/>
  <c r="O131" i="1"/>
  <c r="Q131" i="1"/>
  <c r="S131" i="1"/>
  <c r="U131" i="1"/>
  <c r="I132" i="1"/>
  <c r="K132" i="1"/>
  <c r="M132" i="1"/>
  <c r="O132" i="1"/>
  <c r="Q132" i="1"/>
  <c r="S132" i="1"/>
  <c r="U132" i="1"/>
  <c r="I133" i="1"/>
  <c r="K133" i="1"/>
  <c r="M133" i="1"/>
  <c r="O133" i="1"/>
  <c r="Q133" i="1"/>
  <c r="S133" i="1"/>
  <c r="U133" i="1"/>
  <c r="I134" i="1"/>
  <c r="K134" i="1"/>
  <c r="M134" i="1"/>
  <c r="O134" i="1"/>
  <c r="Q134" i="1"/>
  <c r="S134" i="1"/>
  <c r="U134" i="1"/>
  <c r="I135" i="1"/>
  <c r="K135" i="1"/>
  <c r="M135" i="1"/>
  <c r="O135" i="1"/>
  <c r="Q135" i="1"/>
  <c r="S135" i="1"/>
  <c r="U135" i="1"/>
  <c r="I136" i="1"/>
  <c r="K136" i="1"/>
  <c r="M136" i="1"/>
  <c r="O136" i="1"/>
  <c r="Q136" i="1"/>
  <c r="S136" i="1"/>
  <c r="U136" i="1"/>
  <c r="I137" i="1"/>
  <c r="K137" i="1"/>
  <c r="M137" i="1"/>
  <c r="O137" i="1"/>
  <c r="Q137" i="1"/>
  <c r="S137" i="1"/>
  <c r="U137" i="1"/>
  <c r="I138" i="1"/>
  <c r="K138" i="1"/>
  <c r="M138" i="1"/>
  <c r="O138" i="1"/>
  <c r="Q138" i="1"/>
  <c r="S138" i="1"/>
  <c r="U138" i="1"/>
  <c r="I139" i="1"/>
  <c r="K139" i="1"/>
  <c r="M139" i="1"/>
  <c r="O139" i="1"/>
  <c r="Q139" i="1"/>
  <c r="S139" i="1"/>
  <c r="U139" i="1"/>
  <c r="I140" i="1"/>
  <c r="K140" i="1"/>
  <c r="M140" i="1"/>
  <c r="O140" i="1"/>
  <c r="Q140" i="1"/>
  <c r="S140" i="1"/>
  <c r="U140" i="1"/>
  <c r="I141" i="1"/>
  <c r="K141" i="1"/>
  <c r="M141" i="1"/>
  <c r="O141" i="1"/>
  <c r="Q141" i="1"/>
  <c r="S141" i="1"/>
  <c r="U141" i="1"/>
  <c r="I142" i="1"/>
  <c r="K142" i="1"/>
  <c r="M142" i="1"/>
  <c r="O142" i="1"/>
  <c r="Q142" i="1"/>
  <c r="S142" i="1"/>
  <c r="U142" i="1"/>
  <c r="I143" i="1"/>
  <c r="K143" i="1"/>
  <c r="M143" i="1"/>
  <c r="O143" i="1"/>
  <c r="Q143" i="1"/>
  <c r="S143" i="1"/>
  <c r="U143" i="1"/>
  <c r="I144" i="1"/>
  <c r="K144" i="1"/>
  <c r="M144" i="1"/>
  <c r="O144" i="1"/>
  <c r="Q144" i="1"/>
  <c r="S144" i="1"/>
  <c r="U144" i="1"/>
  <c r="I145" i="1"/>
  <c r="K145" i="1"/>
  <c r="M145" i="1"/>
  <c r="O145" i="1"/>
  <c r="Q145" i="1"/>
  <c r="S145" i="1"/>
  <c r="U145" i="1"/>
  <c r="I146" i="1"/>
  <c r="K146" i="1"/>
  <c r="M146" i="1"/>
  <c r="O146" i="1"/>
  <c r="Q146" i="1"/>
  <c r="S146" i="1"/>
  <c r="U146" i="1"/>
  <c r="I147" i="1"/>
  <c r="K147" i="1"/>
  <c r="M147" i="1"/>
  <c r="O147" i="1"/>
  <c r="Q147" i="1"/>
  <c r="S147" i="1"/>
  <c r="U147" i="1"/>
  <c r="I148" i="1"/>
  <c r="K148" i="1"/>
  <c r="M148" i="1"/>
  <c r="O148" i="1"/>
  <c r="Q148" i="1"/>
  <c r="S148" i="1"/>
  <c r="U148" i="1"/>
  <c r="I149" i="1"/>
  <c r="K149" i="1"/>
  <c r="M149" i="1"/>
  <c r="O149" i="1"/>
  <c r="Q149" i="1"/>
  <c r="S149" i="1"/>
  <c r="U149" i="1"/>
  <c r="I150" i="1"/>
  <c r="K150" i="1"/>
  <c r="M150" i="1"/>
  <c r="O150" i="1"/>
  <c r="Q150" i="1"/>
  <c r="S150" i="1"/>
  <c r="U150" i="1"/>
  <c r="I151" i="1"/>
  <c r="K151" i="1"/>
  <c r="M151" i="1"/>
  <c r="O151" i="1"/>
  <c r="Q151" i="1"/>
  <c r="S151" i="1"/>
  <c r="U151" i="1"/>
  <c r="I152" i="1"/>
  <c r="K152" i="1"/>
  <c r="M152" i="1"/>
  <c r="O152" i="1"/>
  <c r="Q152" i="1"/>
  <c r="S152" i="1"/>
  <c r="U152" i="1"/>
  <c r="I153" i="1"/>
  <c r="K153" i="1"/>
  <c r="M153" i="1"/>
  <c r="O153" i="1"/>
  <c r="Q153" i="1"/>
  <c r="S153" i="1"/>
  <c r="U153" i="1"/>
  <c r="I154" i="1"/>
  <c r="K154" i="1"/>
  <c r="M154" i="1"/>
  <c r="O154" i="1"/>
  <c r="Q154" i="1"/>
  <c r="S154" i="1"/>
  <c r="U154" i="1"/>
  <c r="I155" i="1"/>
  <c r="K155" i="1"/>
  <c r="M155" i="1"/>
  <c r="O155" i="1"/>
  <c r="Q155" i="1"/>
  <c r="S155" i="1"/>
  <c r="U155" i="1"/>
  <c r="I156" i="1"/>
  <c r="K156" i="1"/>
  <c r="M156" i="1"/>
  <c r="O156" i="1"/>
  <c r="Q156" i="1"/>
  <c r="S156" i="1"/>
  <c r="U156" i="1"/>
  <c r="I157" i="1"/>
  <c r="K157" i="1"/>
  <c r="M157" i="1"/>
  <c r="O157" i="1"/>
  <c r="Q157" i="1"/>
  <c r="S157" i="1"/>
  <c r="U157" i="1"/>
  <c r="I158" i="1"/>
  <c r="K158" i="1"/>
  <c r="M158" i="1"/>
  <c r="O158" i="1"/>
  <c r="Q158" i="1"/>
  <c r="S158" i="1"/>
  <c r="U158" i="1"/>
  <c r="I159" i="1"/>
  <c r="K159" i="1"/>
  <c r="M159" i="1"/>
  <c r="O159" i="1"/>
  <c r="Q159" i="1"/>
  <c r="S159" i="1"/>
  <c r="U159" i="1"/>
  <c r="I160" i="1"/>
  <c r="K160" i="1"/>
  <c r="M160" i="1"/>
  <c r="O160" i="1"/>
  <c r="Q160" i="1"/>
  <c r="S160" i="1"/>
  <c r="U160" i="1"/>
  <c r="I161" i="1"/>
  <c r="K161" i="1"/>
  <c r="M161" i="1"/>
  <c r="O161" i="1"/>
  <c r="Q161" i="1"/>
  <c r="S161" i="1"/>
  <c r="U161" i="1"/>
  <c r="I162" i="1"/>
  <c r="K162" i="1"/>
  <c r="M162" i="1"/>
  <c r="O162" i="1"/>
  <c r="Q162" i="1"/>
  <c r="S162" i="1"/>
  <c r="U162" i="1"/>
  <c r="I163" i="1"/>
  <c r="K163" i="1"/>
  <c r="M163" i="1"/>
  <c r="O163" i="1"/>
  <c r="Q163" i="1"/>
  <c r="S163" i="1"/>
  <c r="U163" i="1"/>
  <c r="I164" i="1"/>
  <c r="K164" i="1"/>
  <c r="M164" i="1"/>
  <c r="O164" i="1"/>
  <c r="Q164" i="1"/>
  <c r="S164" i="1"/>
  <c r="U164" i="1"/>
  <c r="I165" i="1"/>
  <c r="K165" i="1"/>
  <c r="M165" i="1"/>
  <c r="O165" i="1"/>
  <c r="Q165" i="1"/>
  <c r="S165" i="1"/>
  <c r="U165" i="1"/>
  <c r="I166" i="1"/>
  <c r="K166" i="1"/>
  <c r="M166" i="1"/>
  <c r="O166" i="1"/>
  <c r="Q166" i="1"/>
  <c r="S166" i="1"/>
  <c r="U166" i="1"/>
  <c r="I167" i="1"/>
  <c r="K167" i="1"/>
  <c r="M167" i="1"/>
  <c r="O167" i="1"/>
  <c r="Q167" i="1"/>
  <c r="S167" i="1"/>
  <c r="U167" i="1"/>
  <c r="I168" i="1"/>
  <c r="K168" i="1"/>
  <c r="M168" i="1"/>
  <c r="O168" i="1"/>
  <c r="Q168" i="1"/>
  <c r="S168" i="1"/>
  <c r="U168" i="1"/>
  <c r="I169" i="1"/>
  <c r="K169" i="1"/>
  <c r="M169" i="1"/>
  <c r="O169" i="1"/>
  <c r="Q169" i="1"/>
  <c r="S169" i="1"/>
  <c r="U169" i="1"/>
  <c r="I170" i="1"/>
  <c r="K170" i="1"/>
  <c r="M170" i="1"/>
  <c r="O170" i="1"/>
  <c r="Q170" i="1"/>
  <c r="S170" i="1"/>
  <c r="U170" i="1"/>
  <c r="I171" i="1"/>
  <c r="K171" i="1"/>
  <c r="M171" i="1"/>
  <c r="O171" i="1"/>
  <c r="Q171" i="1"/>
  <c r="S171" i="1"/>
  <c r="U171" i="1"/>
  <c r="I172" i="1"/>
  <c r="K172" i="1"/>
  <c r="M172" i="1"/>
  <c r="O172" i="1"/>
  <c r="Q172" i="1"/>
  <c r="S172" i="1"/>
  <c r="U172" i="1"/>
  <c r="I173" i="1"/>
  <c r="K173" i="1"/>
  <c r="M173" i="1"/>
  <c r="O173" i="1"/>
  <c r="Q173" i="1"/>
  <c r="S173" i="1"/>
  <c r="U173" i="1"/>
  <c r="I174" i="1"/>
  <c r="K174" i="1"/>
  <c r="M174" i="1"/>
  <c r="O174" i="1"/>
  <c r="Q174" i="1"/>
  <c r="S174" i="1"/>
  <c r="U174" i="1"/>
  <c r="I175" i="1"/>
  <c r="K175" i="1"/>
  <c r="M175" i="1"/>
  <c r="O175" i="1"/>
  <c r="Q175" i="1"/>
  <c r="S175" i="1"/>
  <c r="U175" i="1"/>
  <c r="I176" i="1"/>
  <c r="K176" i="1"/>
  <c r="M176" i="1"/>
  <c r="O176" i="1"/>
  <c r="Q176" i="1"/>
  <c r="S176" i="1"/>
  <c r="U176" i="1"/>
  <c r="I177" i="1"/>
  <c r="K177" i="1"/>
  <c r="M177" i="1"/>
  <c r="O177" i="1"/>
  <c r="Q177" i="1"/>
  <c r="S177" i="1"/>
  <c r="U177" i="1"/>
  <c r="I178" i="1"/>
  <c r="K178" i="1"/>
  <c r="M178" i="1"/>
  <c r="O178" i="1"/>
  <c r="Q178" i="1"/>
  <c r="S178" i="1"/>
  <c r="U178" i="1"/>
  <c r="I179" i="1"/>
  <c r="K179" i="1"/>
  <c r="M179" i="1"/>
  <c r="O179" i="1"/>
  <c r="Q179" i="1"/>
  <c r="S179" i="1"/>
  <c r="U179" i="1"/>
  <c r="I180" i="1"/>
  <c r="K180" i="1"/>
  <c r="M180" i="1"/>
  <c r="O180" i="1"/>
  <c r="Q180" i="1"/>
  <c r="S180" i="1"/>
  <c r="U180" i="1"/>
  <c r="I181" i="1"/>
  <c r="K181" i="1"/>
  <c r="M181" i="1"/>
  <c r="O181" i="1"/>
  <c r="Q181" i="1"/>
  <c r="S181" i="1"/>
  <c r="U181" i="1"/>
  <c r="I182" i="1"/>
  <c r="K182" i="1"/>
  <c r="M182" i="1"/>
  <c r="O182" i="1"/>
  <c r="Q182" i="1"/>
  <c r="S182" i="1"/>
  <c r="U182" i="1"/>
  <c r="I183" i="1"/>
  <c r="K183" i="1"/>
  <c r="M183" i="1"/>
  <c r="O183" i="1"/>
  <c r="Q183" i="1"/>
  <c r="S183" i="1"/>
  <c r="U183" i="1"/>
  <c r="I184" i="1"/>
  <c r="K184" i="1"/>
  <c r="M184" i="1"/>
  <c r="O184" i="1"/>
  <c r="Q184" i="1"/>
  <c r="S184" i="1"/>
  <c r="U184" i="1"/>
  <c r="I185" i="1"/>
  <c r="K185" i="1"/>
  <c r="M185" i="1"/>
  <c r="O185" i="1"/>
  <c r="Q185" i="1"/>
  <c r="S185" i="1"/>
  <c r="U185" i="1"/>
  <c r="I186" i="1"/>
  <c r="K186" i="1"/>
  <c r="M186" i="1"/>
  <c r="O186" i="1"/>
  <c r="Q186" i="1"/>
  <c r="S186" i="1"/>
  <c r="U186" i="1"/>
  <c r="I187" i="1"/>
  <c r="K187" i="1"/>
  <c r="M187" i="1"/>
  <c r="O187" i="1"/>
  <c r="Q187" i="1"/>
  <c r="S187" i="1"/>
  <c r="U187" i="1"/>
  <c r="I188" i="1"/>
  <c r="K188" i="1"/>
  <c r="M188" i="1"/>
  <c r="O188" i="1"/>
  <c r="Q188" i="1"/>
  <c r="S188" i="1"/>
  <c r="U188" i="1"/>
  <c r="I189" i="1"/>
  <c r="K189" i="1"/>
  <c r="M189" i="1"/>
  <c r="O189" i="1"/>
  <c r="Q189" i="1"/>
  <c r="S189" i="1"/>
  <c r="U189" i="1"/>
  <c r="I190" i="1"/>
  <c r="K190" i="1"/>
  <c r="M190" i="1"/>
  <c r="O190" i="1"/>
  <c r="Q190" i="1"/>
  <c r="S190" i="1"/>
  <c r="U190" i="1"/>
  <c r="I191" i="1"/>
  <c r="K191" i="1"/>
  <c r="M191" i="1"/>
  <c r="O191" i="1"/>
  <c r="Q191" i="1"/>
  <c r="S191" i="1"/>
  <c r="U191" i="1"/>
  <c r="I192" i="1"/>
  <c r="K192" i="1"/>
  <c r="M192" i="1"/>
  <c r="O192" i="1"/>
  <c r="Q192" i="1"/>
  <c r="S192" i="1"/>
  <c r="U192" i="1"/>
  <c r="I193" i="1"/>
  <c r="K193" i="1"/>
  <c r="M193" i="1"/>
  <c r="O193" i="1"/>
  <c r="Q193" i="1"/>
  <c r="S193" i="1"/>
  <c r="U193" i="1"/>
  <c r="I194" i="1"/>
  <c r="K194" i="1"/>
  <c r="M194" i="1"/>
  <c r="O194" i="1"/>
  <c r="Q194" i="1"/>
  <c r="S194" i="1"/>
  <c r="U194" i="1"/>
  <c r="I195" i="1"/>
  <c r="K195" i="1"/>
  <c r="M195" i="1"/>
  <c r="O195" i="1"/>
  <c r="Q195" i="1"/>
  <c r="S195" i="1"/>
  <c r="U195" i="1"/>
  <c r="I196" i="1"/>
  <c r="K196" i="1"/>
  <c r="M196" i="1"/>
  <c r="O196" i="1"/>
  <c r="Q196" i="1"/>
  <c r="S196" i="1"/>
  <c r="U196" i="1"/>
  <c r="I197" i="1"/>
  <c r="K197" i="1"/>
  <c r="M197" i="1"/>
  <c r="O197" i="1"/>
  <c r="Q197" i="1"/>
  <c r="S197" i="1"/>
  <c r="U197" i="1"/>
  <c r="I198" i="1"/>
  <c r="K198" i="1"/>
  <c r="M198" i="1"/>
  <c r="O198" i="1"/>
  <c r="Q198" i="1"/>
  <c r="S198" i="1"/>
  <c r="U198" i="1"/>
  <c r="I199" i="1"/>
  <c r="K199" i="1"/>
  <c r="M199" i="1"/>
  <c r="O199" i="1"/>
  <c r="Q199" i="1"/>
  <c r="S199" i="1"/>
  <c r="U199" i="1"/>
  <c r="I200" i="1"/>
  <c r="K200" i="1"/>
  <c r="M200" i="1"/>
  <c r="O200" i="1"/>
  <c r="Q200" i="1"/>
  <c r="S200" i="1"/>
  <c r="U200" i="1"/>
  <c r="I201" i="1"/>
  <c r="K201" i="1"/>
  <c r="M201" i="1"/>
  <c r="O201" i="1"/>
  <c r="Q201" i="1"/>
  <c r="S201" i="1"/>
  <c r="U201" i="1"/>
  <c r="I202" i="1"/>
  <c r="K202" i="1"/>
  <c r="M202" i="1"/>
  <c r="O202" i="1"/>
  <c r="Q202" i="1"/>
  <c r="S202" i="1"/>
  <c r="U202" i="1"/>
  <c r="I203" i="1"/>
  <c r="K203" i="1"/>
  <c r="M203" i="1"/>
  <c r="O203" i="1"/>
  <c r="Q203" i="1"/>
  <c r="S203" i="1"/>
  <c r="U203" i="1"/>
  <c r="I204" i="1"/>
  <c r="K204" i="1"/>
  <c r="M204" i="1"/>
  <c r="O204" i="1"/>
  <c r="Q204" i="1"/>
  <c r="S204" i="1"/>
  <c r="U204" i="1"/>
  <c r="I205" i="1"/>
  <c r="K205" i="1"/>
  <c r="M205" i="1"/>
  <c r="O205" i="1"/>
  <c r="Q205" i="1"/>
  <c r="S205" i="1"/>
  <c r="U205" i="1"/>
  <c r="I206" i="1"/>
  <c r="K206" i="1"/>
  <c r="M206" i="1"/>
  <c r="O206" i="1"/>
  <c r="Q206" i="1"/>
  <c r="S206" i="1"/>
  <c r="U206" i="1"/>
  <c r="I207" i="1"/>
  <c r="K207" i="1"/>
  <c r="M207" i="1"/>
  <c r="O207" i="1"/>
  <c r="Q207" i="1"/>
  <c r="S207" i="1"/>
  <c r="U207" i="1"/>
  <c r="I208" i="1"/>
  <c r="K208" i="1"/>
  <c r="M208" i="1"/>
  <c r="O208" i="1"/>
  <c r="Q208" i="1"/>
  <c r="S208" i="1"/>
  <c r="U208" i="1"/>
  <c r="I209" i="1"/>
  <c r="K209" i="1"/>
  <c r="M209" i="1"/>
  <c r="O209" i="1"/>
  <c r="Q209" i="1"/>
  <c r="S209" i="1"/>
  <c r="U209" i="1"/>
  <c r="I210" i="1"/>
  <c r="K210" i="1"/>
  <c r="M210" i="1"/>
  <c r="O210" i="1"/>
  <c r="Q210" i="1"/>
  <c r="S210" i="1"/>
  <c r="U210" i="1"/>
  <c r="I211" i="1"/>
  <c r="K211" i="1"/>
  <c r="M211" i="1"/>
  <c r="O211" i="1"/>
  <c r="Q211" i="1"/>
  <c r="S211" i="1"/>
  <c r="U211" i="1"/>
  <c r="I212" i="1"/>
  <c r="K212" i="1"/>
  <c r="M212" i="1"/>
  <c r="O212" i="1"/>
  <c r="Q212" i="1"/>
  <c r="S212" i="1"/>
  <c r="U212" i="1"/>
  <c r="I213" i="1"/>
  <c r="K213" i="1"/>
  <c r="M213" i="1"/>
  <c r="O213" i="1"/>
  <c r="Q213" i="1"/>
  <c r="S213" i="1"/>
  <c r="U213" i="1"/>
  <c r="I214" i="1"/>
  <c r="K214" i="1"/>
  <c r="M214" i="1"/>
  <c r="O214" i="1"/>
  <c r="Q214" i="1"/>
  <c r="S214" i="1"/>
  <c r="U214" i="1"/>
  <c r="I215" i="1"/>
  <c r="K215" i="1"/>
  <c r="M215" i="1"/>
  <c r="O215" i="1"/>
  <c r="Q215" i="1"/>
  <c r="S215" i="1"/>
  <c r="U215" i="1"/>
  <c r="I216" i="1"/>
  <c r="K216" i="1"/>
  <c r="M216" i="1"/>
  <c r="O216" i="1"/>
  <c r="Q216" i="1"/>
  <c r="S216" i="1"/>
  <c r="U216" i="1"/>
  <c r="I217" i="1"/>
  <c r="K217" i="1"/>
  <c r="M217" i="1"/>
  <c r="O217" i="1"/>
  <c r="Q217" i="1"/>
  <c r="S217" i="1"/>
  <c r="U217" i="1"/>
  <c r="I218" i="1"/>
  <c r="K218" i="1"/>
  <c r="M218" i="1"/>
  <c r="O218" i="1"/>
  <c r="Q218" i="1"/>
  <c r="S218" i="1"/>
  <c r="U218" i="1"/>
  <c r="I219" i="1"/>
  <c r="K219" i="1"/>
  <c r="M219" i="1"/>
  <c r="O219" i="1"/>
  <c r="Q219" i="1"/>
  <c r="S219" i="1"/>
  <c r="U219" i="1"/>
  <c r="I220" i="1"/>
  <c r="K220" i="1"/>
  <c r="M220" i="1"/>
  <c r="O220" i="1"/>
  <c r="Q220" i="1"/>
  <c r="S220" i="1"/>
  <c r="U220" i="1"/>
  <c r="I221" i="1"/>
  <c r="K221" i="1"/>
  <c r="M221" i="1"/>
  <c r="O221" i="1"/>
  <c r="Q221" i="1"/>
  <c r="S221" i="1"/>
  <c r="U221" i="1"/>
  <c r="I222" i="1"/>
  <c r="K222" i="1"/>
  <c r="M222" i="1"/>
  <c r="O222" i="1"/>
  <c r="Q222" i="1"/>
  <c r="S222" i="1"/>
  <c r="U222" i="1"/>
  <c r="I223" i="1"/>
  <c r="K223" i="1"/>
  <c r="M223" i="1"/>
  <c r="O223" i="1"/>
  <c r="Q223" i="1"/>
  <c r="S223" i="1"/>
  <c r="U223" i="1"/>
  <c r="I224" i="1"/>
  <c r="K224" i="1"/>
  <c r="M224" i="1"/>
  <c r="O224" i="1"/>
  <c r="Q224" i="1"/>
  <c r="S224" i="1"/>
  <c r="U224" i="1"/>
  <c r="I225" i="1"/>
  <c r="K225" i="1"/>
  <c r="M225" i="1"/>
  <c r="O225" i="1"/>
  <c r="Q225" i="1"/>
  <c r="S225" i="1"/>
  <c r="U225" i="1"/>
  <c r="I226" i="1"/>
  <c r="K226" i="1"/>
  <c r="M226" i="1"/>
  <c r="O226" i="1"/>
  <c r="Q226" i="1"/>
  <c r="S226" i="1"/>
  <c r="U226" i="1"/>
  <c r="I227" i="1"/>
  <c r="K227" i="1"/>
  <c r="M227" i="1"/>
  <c r="O227" i="1"/>
  <c r="Q227" i="1"/>
  <c r="S227" i="1"/>
  <c r="U227" i="1"/>
  <c r="I228" i="1"/>
  <c r="K228" i="1"/>
  <c r="M228" i="1"/>
  <c r="O228" i="1"/>
  <c r="Q228" i="1"/>
  <c r="S228" i="1"/>
  <c r="U228" i="1"/>
  <c r="I229" i="1"/>
  <c r="K229" i="1"/>
  <c r="M229" i="1"/>
  <c r="O229" i="1"/>
  <c r="Q229" i="1"/>
  <c r="S229" i="1"/>
  <c r="U229" i="1"/>
  <c r="I230" i="1"/>
  <c r="K230" i="1"/>
  <c r="M230" i="1"/>
  <c r="O230" i="1"/>
  <c r="Q230" i="1"/>
  <c r="S230" i="1"/>
  <c r="U230" i="1"/>
  <c r="I231" i="1"/>
  <c r="K231" i="1"/>
  <c r="M231" i="1"/>
  <c r="O231" i="1"/>
  <c r="Q231" i="1"/>
  <c r="S231" i="1"/>
  <c r="U231" i="1"/>
  <c r="I232" i="1"/>
  <c r="K232" i="1"/>
  <c r="M232" i="1"/>
  <c r="O232" i="1"/>
  <c r="Q232" i="1"/>
  <c r="S232" i="1"/>
  <c r="U232" i="1"/>
  <c r="I233" i="1"/>
  <c r="K233" i="1"/>
  <c r="M233" i="1"/>
  <c r="O233" i="1"/>
  <c r="Q233" i="1"/>
  <c r="S233" i="1"/>
  <c r="U233" i="1"/>
  <c r="I234" i="1"/>
  <c r="K234" i="1"/>
  <c r="M234" i="1"/>
  <c r="O234" i="1"/>
  <c r="Q234" i="1"/>
  <c r="S234" i="1"/>
  <c r="U234" i="1"/>
  <c r="I235" i="1"/>
  <c r="K235" i="1"/>
  <c r="M235" i="1"/>
  <c r="O235" i="1"/>
  <c r="Q235" i="1"/>
  <c r="S235" i="1"/>
  <c r="U235" i="1"/>
  <c r="I236" i="1"/>
  <c r="K236" i="1"/>
  <c r="M236" i="1"/>
  <c r="O236" i="1"/>
  <c r="Q236" i="1"/>
  <c r="S236" i="1"/>
  <c r="U236" i="1"/>
  <c r="I237" i="1"/>
  <c r="K237" i="1"/>
  <c r="M237" i="1"/>
  <c r="O237" i="1"/>
  <c r="Q237" i="1"/>
  <c r="S237" i="1"/>
  <c r="U237" i="1"/>
  <c r="I238" i="1"/>
  <c r="K238" i="1"/>
  <c r="M238" i="1"/>
  <c r="O238" i="1"/>
  <c r="Q238" i="1"/>
  <c r="S238" i="1"/>
  <c r="U238" i="1"/>
  <c r="I239" i="1"/>
  <c r="K239" i="1"/>
  <c r="M239" i="1"/>
  <c r="O239" i="1"/>
  <c r="Q239" i="1"/>
  <c r="S239" i="1"/>
  <c r="U239" i="1"/>
  <c r="I240" i="1"/>
  <c r="K240" i="1"/>
  <c r="M240" i="1"/>
  <c r="O240" i="1"/>
  <c r="Q240" i="1"/>
  <c r="S240" i="1"/>
  <c r="U240" i="1"/>
  <c r="I241" i="1"/>
  <c r="K241" i="1"/>
  <c r="M241" i="1"/>
  <c r="O241" i="1"/>
  <c r="Q241" i="1"/>
  <c r="S241" i="1"/>
  <c r="U241" i="1"/>
  <c r="I242" i="1"/>
  <c r="K242" i="1"/>
  <c r="M242" i="1"/>
  <c r="O242" i="1"/>
  <c r="Q242" i="1"/>
  <c r="S242" i="1"/>
  <c r="U242" i="1"/>
  <c r="I243" i="1"/>
  <c r="K243" i="1"/>
  <c r="M243" i="1"/>
  <c r="O243" i="1"/>
  <c r="Q243" i="1"/>
  <c r="S243" i="1"/>
  <c r="U243" i="1"/>
  <c r="I244" i="1"/>
  <c r="K244" i="1"/>
  <c r="M244" i="1"/>
  <c r="O244" i="1"/>
  <c r="Q244" i="1"/>
  <c r="S244" i="1"/>
  <c r="U244" i="1"/>
  <c r="I245" i="1"/>
  <c r="K245" i="1"/>
  <c r="M245" i="1"/>
  <c r="O245" i="1"/>
  <c r="Q245" i="1"/>
  <c r="S245" i="1"/>
  <c r="U245" i="1"/>
  <c r="I246" i="1"/>
  <c r="K246" i="1"/>
  <c r="M246" i="1"/>
  <c r="O246" i="1"/>
  <c r="Q246" i="1"/>
  <c r="S246" i="1"/>
  <c r="U246" i="1"/>
  <c r="I247" i="1"/>
  <c r="K247" i="1"/>
  <c r="M247" i="1"/>
  <c r="O247" i="1"/>
  <c r="Q247" i="1"/>
  <c r="S247" i="1"/>
  <c r="U247" i="1"/>
  <c r="I248" i="1"/>
  <c r="K248" i="1"/>
  <c r="M248" i="1"/>
  <c r="O248" i="1"/>
  <c r="Q248" i="1"/>
  <c r="S248" i="1"/>
  <c r="U248" i="1"/>
  <c r="I249" i="1"/>
  <c r="K249" i="1"/>
  <c r="M249" i="1"/>
  <c r="O249" i="1"/>
  <c r="Q249" i="1"/>
  <c r="S249" i="1"/>
  <c r="U249" i="1"/>
  <c r="I250" i="1"/>
  <c r="K250" i="1"/>
  <c r="M250" i="1"/>
  <c r="O250" i="1"/>
  <c r="Q250" i="1"/>
  <c r="S250" i="1"/>
  <c r="U250" i="1"/>
  <c r="I251" i="1"/>
  <c r="K251" i="1"/>
  <c r="M251" i="1"/>
  <c r="O251" i="1"/>
  <c r="Q251" i="1"/>
  <c r="S251" i="1"/>
  <c r="U251" i="1"/>
  <c r="I252" i="1"/>
  <c r="K252" i="1"/>
  <c r="M252" i="1"/>
  <c r="O252" i="1"/>
  <c r="Q252" i="1"/>
  <c r="S252" i="1"/>
  <c r="U252" i="1"/>
  <c r="I253" i="1"/>
  <c r="K253" i="1"/>
  <c r="M253" i="1"/>
  <c r="O253" i="1"/>
  <c r="Q253" i="1"/>
  <c r="S253" i="1"/>
  <c r="U253" i="1"/>
  <c r="I254" i="1"/>
  <c r="K254" i="1"/>
  <c r="M254" i="1"/>
  <c r="O254" i="1"/>
  <c r="Q254" i="1"/>
  <c r="S254" i="1"/>
  <c r="U254" i="1"/>
  <c r="I255" i="1"/>
  <c r="K255" i="1"/>
  <c r="M255" i="1"/>
  <c r="O255" i="1"/>
  <c r="Q255" i="1"/>
  <c r="S255" i="1"/>
  <c r="U255" i="1"/>
  <c r="I256" i="1"/>
  <c r="K256" i="1"/>
  <c r="M256" i="1"/>
  <c r="O256" i="1"/>
  <c r="Q256" i="1"/>
  <c r="S256" i="1"/>
  <c r="U256" i="1"/>
  <c r="I257" i="1"/>
  <c r="K257" i="1"/>
  <c r="M257" i="1"/>
  <c r="O257" i="1"/>
  <c r="Q257" i="1"/>
  <c r="S257" i="1"/>
  <c r="U257" i="1"/>
  <c r="I258" i="1"/>
  <c r="K258" i="1"/>
  <c r="M258" i="1"/>
  <c r="O258" i="1"/>
  <c r="Q258" i="1"/>
  <c r="S258" i="1"/>
  <c r="U258" i="1"/>
  <c r="I259" i="1"/>
  <c r="K259" i="1"/>
  <c r="M259" i="1"/>
  <c r="O259" i="1"/>
  <c r="Q259" i="1"/>
  <c r="S259" i="1"/>
  <c r="U259" i="1"/>
  <c r="I260" i="1"/>
  <c r="K260" i="1"/>
  <c r="M260" i="1"/>
  <c r="O260" i="1"/>
  <c r="Q260" i="1"/>
  <c r="S260" i="1"/>
  <c r="U260" i="1"/>
  <c r="I261" i="1"/>
  <c r="K261" i="1"/>
  <c r="M261" i="1"/>
  <c r="O261" i="1"/>
  <c r="Q261" i="1"/>
  <c r="S261" i="1"/>
  <c r="U261" i="1"/>
  <c r="I262" i="1"/>
  <c r="K262" i="1"/>
  <c r="M262" i="1"/>
  <c r="O262" i="1"/>
  <c r="Q262" i="1"/>
  <c r="S262" i="1"/>
  <c r="U262" i="1"/>
  <c r="I263" i="1"/>
  <c r="K263" i="1"/>
  <c r="M263" i="1"/>
  <c r="O263" i="1"/>
  <c r="Q263" i="1"/>
  <c r="S263" i="1"/>
  <c r="U263" i="1"/>
  <c r="I264" i="1"/>
  <c r="K264" i="1"/>
  <c r="M264" i="1"/>
  <c r="O264" i="1"/>
  <c r="Q264" i="1"/>
  <c r="S264" i="1"/>
  <c r="U264" i="1"/>
  <c r="I265" i="1"/>
  <c r="K265" i="1"/>
  <c r="M265" i="1"/>
  <c r="O265" i="1"/>
  <c r="Q265" i="1"/>
  <c r="S265" i="1"/>
  <c r="U265" i="1"/>
  <c r="I266" i="1"/>
  <c r="K266" i="1"/>
  <c r="M266" i="1"/>
  <c r="O266" i="1"/>
  <c r="Q266" i="1"/>
  <c r="S266" i="1"/>
  <c r="U266" i="1"/>
  <c r="I267" i="1"/>
  <c r="K267" i="1"/>
  <c r="M267" i="1"/>
  <c r="O267" i="1"/>
  <c r="Q267" i="1"/>
  <c r="S267" i="1"/>
  <c r="U267" i="1"/>
  <c r="I268" i="1"/>
  <c r="K268" i="1"/>
  <c r="M268" i="1"/>
  <c r="O268" i="1"/>
  <c r="Q268" i="1"/>
  <c r="S268" i="1"/>
  <c r="U268" i="1"/>
  <c r="I269" i="1"/>
  <c r="K269" i="1"/>
  <c r="M269" i="1"/>
  <c r="O269" i="1"/>
  <c r="Q269" i="1"/>
  <c r="S269" i="1"/>
  <c r="U269" i="1"/>
  <c r="I270" i="1"/>
  <c r="K270" i="1"/>
  <c r="M270" i="1"/>
  <c r="O270" i="1"/>
  <c r="Q270" i="1"/>
  <c r="S270" i="1"/>
  <c r="U270" i="1"/>
  <c r="I271" i="1"/>
  <c r="K271" i="1"/>
  <c r="M271" i="1"/>
  <c r="O271" i="1"/>
  <c r="Q271" i="1"/>
  <c r="S271" i="1"/>
  <c r="U271" i="1"/>
  <c r="I272" i="1"/>
  <c r="K272" i="1"/>
  <c r="M272" i="1"/>
  <c r="O272" i="1"/>
  <c r="Q272" i="1"/>
  <c r="S272" i="1"/>
  <c r="U272" i="1"/>
  <c r="I273" i="1"/>
  <c r="K273" i="1"/>
  <c r="M273" i="1"/>
  <c r="O273" i="1"/>
  <c r="Q273" i="1"/>
  <c r="S273" i="1"/>
  <c r="U273" i="1"/>
  <c r="I274" i="1"/>
  <c r="K274" i="1"/>
  <c r="M274" i="1"/>
  <c r="O274" i="1"/>
  <c r="Q274" i="1"/>
  <c r="S274" i="1"/>
  <c r="U274" i="1"/>
  <c r="I275" i="1"/>
  <c r="K275" i="1"/>
  <c r="M275" i="1"/>
  <c r="O275" i="1"/>
  <c r="Q275" i="1"/>
  <c r="S275" i="1"/>
  <c r="U275" i="1"/>
  <c r="I276" i="1"/>
  <c r="K276" i="1"/>
  <c r="M276" i="1"/>
  <c r="O276" i="1"/>
  <c r="Q276" i="1"/>
  <c r="S276" i="1"/>
  <c r="U276" i="1"/>
  <c r="I277" i="1"/>
  <c r="K277" i="1"/>
  <c r="M277" i="1"/>
  <c r="O277" i="1"/>
  <c r="Q277" i="1"/>
  <c r="S277" i="1"/>
  <c r="U277" i="1"/>
  <c r="I278" i="1"/>
  <c r="K278" i="1"/>
  <c r="M278" i="1"/>
  <c r="O278" i="1"/>
  <c r="Q278" i="1"/>
  <c r="S278" i="1"/>
  <c r="U278" i="1"/>
  <c r="I279" i="1"/>
  <c r="K279" i="1"/>
  <c r="M279" i="1"/>
  <c r="O279" i="1"/>
  <c r="Q279" i="1"/>
  <c r="S279" i="1"/>
  <c r="U279" i="1"/>
  <c r="I280" i="1"/>
  <c r="K280" i="1"/>
  <c r="M280" i="1"/>
  <c r="O280" i="1"/>
  <c r="Q280" i="1"/>
  <c r="S280" i="1"/>
  <c r="U280" i="1"/>
  <c r="I281" i="1"/>
  <c r="K281" i="1"/>
  <c r="M281" i="1"/>
  <c r="O281" i="1"/>
  <c r="Q281" i="1"/>
  <c r="S281" i="1"/>
  <c r="U281" i="1"/>
  <c r="I282" i="1"/>
  <c r="K282" i="1"/>
  <c r="M282" i="1"/>
  <c r="O282" i="1"/>
  <c r="Q282" i="1"/>
  <c r="S282" i="1"/>
  <c r="U282" i="1"/>
  <c r="I283" i="1"/>
  <c r="K283" i="1"/>
  <c r="M283" i="1"/>
  <c r="O283" i="1"/>
  <c r="Q283" i="1"/>
  <c r="S283" i="1"/>
  <c r="U283" i="1"/>
  <c r="I284" i="1"/>
  <c r="K284" i="1"/>
  <c r="M284" i="1"/>
  <c r="O284" i="1"/>
  <c r="Q284" i="1"/>
  <c r="S284" i="1"/>
  <c r="U284" i="1"/>
  <c r="I285" i="1"/>
  <c r="K285" i="1"/>
  <c r="M285" i="1"/>
  <c r="O285" i="1"/>
  <c r="Q285" i="1"/>
  <c r="S285" i="1"/>
  <c r="U285" i="1"/>
  <c r="I286" i="1"/>
  <c r="K286" i="1"/>
  <c r="M286" i="1"/>
  <c r="O286" i="1"/>
  <c r="Q286" i="1"/>
  <c r="S286" i="1"/>
  <c r="U286" i="1"/>
  <c r="I287" i="1"/>
  <c r="K287" i="1"/>
  <c r="M287" i="1"/>
  <c r="O287" i="1"/>
  <c r="Q287" i="1"/>
  <c r="S287" i="1"/>
  <c r="U287" i="1"/>
  <c r="I288" i="1"/>
  <c r="K288" i="1"/>
  <c r="M288" i="1"/>
  <c r="O288" i="1"/>
  <c r="Q288" i="1"/>
  <c r="S288" i="1"/>
  <c r="U288" i="1"/>
  <c r="I289" i="1"/>
  <c r="K289" i="1"/>
  <c r="M289" i="1"/>
  <c r="O289" i="1"/>
  <c r="Q289" i="1"/>
  <c r="S289" i="1"/>
  <c r="U289" i="1"/>
  <c r="I290" i="1"/>
  <c r="K290" i="1"/>
  <c r="M290" i="1"/>
  <c r="O290" i="1"/>
  <c r="Q290" i="1"/>
  <c r="S290" i="1"/>
  <c r="U290" i="1"/>
  <c r="I291" i="1"/>
  <c r="K291" i="1"/>
  <c r="M291" i="1"/>
  <c r="O291" i="1"/>
  <c r="Q291" i="1"/>
  <c r="S291" i="1"/>
  <c r="U291" i="1"/>
  <c r="I292" i="1"/>
  <c r="K292" i="1"/>
  <c r="M292" i="1"/>
  <c r="O292" i="1"/>
  <c r="Q292" i="1"/>
  <c r="S292" i="1"/>
  <c r="U292" i="1"/>
  <c r="I293" i="1"/>
  <c r="K293" i="1"/>
  <c r="M293" i="1"/>
  <c r="O293" i="1"/>
  <c r="Q293" i="1"/>
  <c r="S293" i="1"/>
  <c r="U293" i="1"/>
  <c r="I294" i="1"/>
  <c r="K294" i="1"/>
  <c r="M294" i="1"/>
  <c r="O294" i="1"/>
  <c r="Q294" i="1"/>
  <c r="S294" i="1"/>
  <c r="U294" i="1"/>
  <c r="I295" i="1"/>
  <c r="K295" i="1"/>
  <c r="M295" i="1"/>
  <c r="O295" i="1"/>
  <c r="Q295" i="1"/>
  <c r="S295" i="1"/>
  <c r="U295" i="1"/>
  <c r="I296" i="1"/>
  <c r="K296" i="1"/>
  <c r="M296" i="1"/>
  <c r="O296" i="1"/>
  <c r="Q296" i="1"/>
  <c r="S296" i="1"/>
  <c r="U296" i="1"/>
  <c r="I297" i="1"/>
  <c r="K297" i="1"/>
  <c r="M297" i="1"/>
  <c r="O297" i="1"/>
  <c r="Q297" i="1"/>
  <c r="S297" i="1"/>
  <c r="U297" i="1"/>
  <c r="I298" i="1"/>
  <c r="K298" i="1"/>
  <c r="M298" i="1"/>
  <c r="O298" i="1"/>
  <c r="Q298" i="1"/>
  <c r="S298" i="1"/>
  <c r="U298" i="1"/>
  <c r="I299" i="1"/>
  <c r="K299" i="1"/>
  <c r="M299" i="1"/>
  <c r="O299" i="1"/>
  <c r="Q299" i="1"/>
  <c r="S299" i="1"/>
  <c r="U299" i="1"/>
  <c r="I300" i="1"/>
  <c r="K300" i="1"/>
  <c r="M300" i="1"/>
  <c r="O300" i="1"/>
  <c r="Q300" i="1"/>
  <c r="S300" i="1"/>
  <c r="U300" i="1"/>
  <c r="I301" i="1"/>
  <c r="K301" i="1"/>
  <c r="M301" i="1"/>
  <c r="O301" i="1"/>
  <c r="Q301" i="1"/>
  <c r="S301" i="1"/>
  <c r="U301" i="1"/>
  <c r="I302" i="1"/>
  <c r="K302" i="1"/>
  <c r="M302" i="1"/>
  <c r="O302" i="1"/>
  <c r="Q302" i="1"/>
  <c r="S302" i="1"/>
  <c r="U302" i="1"/>
  <c r="I303" i="1"/>
  <c r="K303" i="1"/>
  <c r="M303" i="1"/>
  <c r="O303" i="1"/>
  <c r="Q303" i="1"/>
  <c r="S303" i="1"/>
  <c r="U303" i="1"/>
  <c r="I304" i="1"/>
  <c r="K304" i="1"/>
  <c r="M304" i="1"/>
  <c r="O304" i="1"/>
  <c r="Q304" i="1"/>
  <c r="S304" i="1"/>
  <c r="U304" i="1"/>
  <c r="I305" i="1"/>
  <c r="K305" i="1"/>
  <c r="M305" i="1"/>
  <c r="O305" i="1"/>
  <c r="Q305" i="1"/>
  <c r="S305" i="1"/>
  <c r="U305" i="1"/>
  <c r="I306" i="1"/>
  <c r="K306" i="1"/>
  <c r="M306" i="1"/>
  <c r="O306" i="1"/>
  <c r="Q306" i="1"/>
  <c r="S306" i="1"/>
  <c r="U306" i="1"/>
  <c r="I307" i="1"/>
  <c r="K307" i="1"/>
  <c r="M307" i="1"/>
  <c r="O307" i="1"/>
  <c r="Q307" i="1"/>
  <c r="S307" i="1"/>
  <c r="U307" i="1"/>
  <c r="I308" i="1"/>
  <c r="K308" i="1"/>
  <c r="M308" i="1"/>
  <c r="O308" i="1"/>
  <c r="Q308" i="1"/>
  <c r="S308" i="1"/>
  <c r="U308" i="1"/>
  <c r="I309" i="1"/>
  <c r="K309" i="1"/>
  <c r="M309" i="1"/>
  <c r="O309" i="1"/>
  <c r="Q309" i="1"/>
  <c r="S309" i="1"/>
  <c r="U309" i="1"/>
  <c r="I310" i="1"/>
  <c r="K310" i="1"/>
  <c r="M310" i="1"/>
  <c r="O310" i="1"/>
  <c r="Q310" i="1"/>
  <c r="S310" i="1"/>
  <c r="U310" i="1"/>
  <c r="I311" i="1"/>
  <c r="K311" i="1"/>
  <c r="M311" i="1"/>
  <c r="O311" i="1"/>
  <c r="Q311" i="1"/>
  <c r="S311" i="1"/>
  <c r="U311" i="1"/>
  <c r="I312" i="1"/>
  <c r="K312" i="1"/>
  <c r="M312" i="1"/>
  <c r="O312" i="1"/>
  <c r="Q312" i="1"/>
  <c r="S312" i="1"/>
  <c r="U312" i="1"/>
  <c r="I313" i="1"/>
  <c r="K313" i="1"/>
  <c r="M313" i="1"/>
  <c r="O313" i="1"/>
  <c r="Q313" i="1"/>
  <c r="S313" i="1"/>
  <c r="U313" i="1"/>
  <c r="I314" i="1"/>
  <c r="K314" i="1"/>
  <c r="M314" i="1"/>
  <c r="O314" i="1"/>
  <c r="Q314" i="1"/>
  <c r="S314" i="1"/>
  <c r="U314" i="1"/>
  <c r="I315" i="1"/>
  <c r="K315" i="1"/>
  <c r="M315" i="1"/>
  <c r="O315" i="1"/>
  <c r="Q315" i="1"/>
  <c r="S315" i="1"/>
  <c r="U315" i="1"/>
  <c r="I316" i="1"/>
  <c r="K316" i="1"/>
  <c r="M316" i="1"/>
  <c r="O316" i="1"/>
  <c r="Q316" i="1"/>
  <c r="S316" i="1"/>
  <c r="U316" i="1"/>
  <c r="I317" i="1"/>
  <c r="K317" i="1"/>
  <c r="M317" i="1"/>
  <c r="O317" i="1"/>
  <c r="Q317" i="1"/>
  <c r="S317" i="1"/>
  <c r="U317" i="1"/>
  <c r="I318" i="1"/>
  <c r="K318" i="1"/>
  <c r="M318" i="1"/>
  <c r="O318" i="1"/>
  <c r="Q318" i="1"/>
  <c r="S318" i="1"/>
  <c r="U318" i="1"/>
  <c r="I319" i="1"/>
  <c r="K319" i="1"/>
  <c r="M319" i="1"/>
  <c r="O319" i="1"/>
  <c r="Q319" i="1"/>
  <c r="S319" i="1"/>
  <c r="U319" i="1"/>
  <c r="I320" i="1"/>
  <c r="K320" i="1"/>
  <c r="M320" i="1"/>
  <c r="O320" i="1"/>
  <c r="Q320" i="1"/>
  <c r="S320" i="1"/>
  <c r="U320" i="1"/>
  <c r="I321" i="1"/>
  <c r="K321" i="1"/>
  <c r="M321" i="1"/>
  <c r="O321" i="1"/>
  <c r="Q321" i="1"/>
  <c r="S321" i="1"/>
  <c r="U321" i="1"/>
  <c r="I322" i="1"/>
  <c r="K322" i="1"/>
  <c r="M322" i="1"/>
  <c r="O322" i="1"/>
  <c r="Q322" i="1"/>
  <c r="S322" i="1"/>
  <c r="U322" i="1"/>
  <c r="I323" i="1"/>
  <c r="K323" i="1"/>
  <c r="M323" i="1"/>
  <c r="O323" i="1"/>
  <c r="Q323" i="1"/>
  <c r="S323" i="1"/>
  <c r="U323" i="1"/>
  <c r="I324" i="1"/>
  <c r="K324" i="1"/>
  <c r="M324" i="1"/>
  <c r="O324" i="1"/>
  <c r="Q324" i="1"/>
  <c r="S324" i="1"/>
  <c r="U324" i="1"/>
  <c r="I325" i="1"/>
  <c r="K325" i="1"/>
  <c r="M325" i="1"/>
  <c r="O325" i="1"/>
  <c r="Q325" i="1"/>
  <c r="S325" i="1"/>
  <c r="U325" i="1"/>
  <c r="I326" i="1"/>
  <c r="K326" i="1"/>
  <c r="M326" i="1"/>
  <c r="O326" i="1"/>
  <c r="Q326" i="1"/>
  <c r="S326" i="1"/>
  <c r="U326" i="1"/>
  <c r="I327" i="1"/>
  <c r="K327" i="1"/>
  <c r="M327" i="1"/>
  <c r="O327" i="1"/>
  <c r="Q327" i="1"/>
  <c r="S327" i="1"/>
  <c r="U327" i="1"/>
  <c r="I328" i="1"/>
  <c r="K328" i="1"/>
  <c r="M328" i="1"/>
  <c r="O328" i="1"/>
  <c r="Q328" i="1"/>
  <c r="S328" i="1"/>
  <c r="U328" i="1"/>
  <c r="I329" i="1"/>
  <c r="K329" i="1"/>
  <c r="M329" i="1"/>
  <c r="O329" i="1"/>
  <c r="Q329" i="1"/>
  <c r="S329" i="1"/>
  <c r="U329" i="1"/>
  <c r="I330" i="1"/>
  <c r="K330" i="1"/>
  <c r="M330" i="1"/>
  <c r="O330" i="1"/>
  <c r="Q330" i="1"/>
  <c r="S330" i="1"/>
  <c r="U330" i="1"/>
  <c r="I331" i="1"/>
  <c r="K331" i="1"/>
  <c r="M331" i="1"/>
  <c r="O331" i="1"/>
  <c r="Q331" i="1"/>
  <c r="S331" i="1"/>
  <c r="U331" i="1"/>
  <c r="I332" i="1"/>
  <c r="K332" i="1"/>
  <c r="M332" i="1"/>
  <c r="O332" i="1"/>
  <c r="Q332" i="1"/>
  <c r="S332" i="1"/>
  <c r="U332" i="1"/>
  <c r="I333" i="1"/>
  <c r="K333" i="1"/>
  <c r="M333" i="1"/>
  <c r="O333" i="1"/>
  <c r="Q333" i="1"/>
  <c r="S333" i="1"/>
  <c r="U333" i="1"/>
  <c r="I334" i="1"/>
  <c r="K334" i="1"/>
  <c r="M334" i="1"/>
  <c r="O334" i="1"/>
  <c r="Q334" i="1"/>
  <c r="S334" i="1"/>
  <c r="U334" i="1"/>
  <c r="I335" i="1"/>
  <c r="K335" i="1"/>
  <c r="M335" i="1"/>
  <c r="O335" i="1"/>
  <c r="Q335" i="1"/>
  <c r="S335" i="1"/>
  <c r="U335" i="1"/>
  <c r="I336" i="1"/>
  <c r="K336" i="1"/>
  <c r="M336" i="1"/>
  <c r="O336" i="1"/>
  <c r="Q336" i="1"/>
  <c r="S336" i="1"/>
  <c r="U336" i="1"/>
  <c r="I337" i="1"/>
  <c r="K337" i="1"/>
  <c r="M337" i="1"/>
  <c r="O337" i="1"/>
  <c r="Q337" i="1"/>
  <c r="S337" i="1"/>
  <c r="U337" i="1"/>
  <c r="I338" i="1"/>
  <c r="K338" i="1"/>
  <c r="M338" i="1"/>
  <c r="O338" i="1"/>
  <c r="Q338" i="1"/>
  <c r="S338" i="1"/>
  <c r="U338" i="1"/>
  <c r="I339" i="1"/>
  <c r="K339" i="1"/>
  <c r="M339" i="1"/>
  <c r="O339" i="1"/>
  <c r="Q339" i="1"/>
  <c r="S339" i="1"/>
  <c r="U339" i="1"/>
  <c r="I340" i="1"/>
  <c r="K340" i="1"/>
  <c r="M340" i="1"/>
  <c r="O340" i="1"/>
  <c r="Q340" i="1"/>
  <c r="S340" i="1"/>
  <c r="U340" i="1"/>
  <c r="I341" i="1"/>
  <c r="K341" i="1"/>
  <c r="M341" i="1"/>
  <c r="O341" i="1"/>
  <c r="Q341" i="1"/>
  <c r="S341" i="1"/>
  <c r="U341" i="1"/>
  <c r="I342" i="1"/>
  <c r="K342" i="1"/>
  <c r="M342" i="1"/>
  <c r="O342" i="1"/>
  <c r="Q342" i="1"/>
  <c r="S342" i="1"/>
  <c r="U342" i="1"/>
  <c r="I343" i="1"/>
  <c r="K343" i="1"/>
  <c r="M343" i="1"/>
  <c r="O343" i="1"/>
  <c r="Q343" i="1"/>
  <c r="S343" i="1"/>
  <c r="U343" i="1"/>
  <c r="I344" i="1"/>
  <c r="K344" i="1"/>
  <c r="M344" i="1"/>
  <c r="O344" i="1"/>
  <c r="Q344" i="1"/>
  <c r="S344" i="1"/>
  <c r="U344" i="1"/>
  <c r="I345" i="1"/>
  <c r="K345" i="1"/>
  <c r="M345" i="1"/>
  <c r="O345" i="1"/>
  <c r="Q345" i="1"/>
  <c r="S345" i="1"/>
  <c r="U345" i="1"/>
  <c r="I346" i="1"/>
  <c r="K346" i="1"/>
  <c r="M346" i="1"/>
  <c r="O346" i="1"/>
  <c r="Q346" i="1"/>
  <c r="S346" i="1"/>
  <c r="U346" i="1"/>
  <c r="I347" i="1"/>
  <c r="K347" i="1"/>
  <c r="M347" i="1"/>
  <c r="O347" i="1"/>
  <c r="Q347" i="1"/>
  <c r="S347" i="1"/>
  <c r="U347" i="1"/>
  <c r="I348" i="1"/>
  <c r="K348" i="1"/>
  <c r="M348" i="1"/>
  <c r="O348" i="1"/>
  <c r="Q348" i="1"/>
  <c r="S348" i="1"/>
  <c r="U348" i="1"/>
  <c r="I349" i="1"/>
  <c r="K349" i="1"/>
  <c r="M349" i="1"/>
  <c r="O349" i="1"/>
  <c r="Q349" i="1"/>
  <c r="S349" i="1"/>
  <c r="U349" i="1"/>
  <c r="I350" i="1"/>
  <c r="K350" i="1"/>
  <c r="M350" i="1"/>
  <c r="O350" i="1"/>
  <c r="Q350" i="1"/>
  <c r="S350" i="1"/>
  <c r="U350" i="1"/>
  <c r="I351" i="1"/>
  <c r="K351" i="1"/>
  <c r="M351" i="1"/>
  <c r="O351" i="1"/>
  <c r="Q351" i="1"/>
  <c r="S351" i="1"/>
  <c r="U351" i="1"/>
  <c r="I352" i="1"/>
  <c r="K352" i="1"/>
  <c r="M352" i="1"/>
  <c r="O352" i="1"/>
  <c r="Q352" i="1"/>
  <c r="S352" i="1"/>
  <c r="U352" i="1"/>
  <c r="I353" i="1"/>
  <c r="K353" i="1"/>
  <c r="M353" i="1"/>
  <c r="O353" i="1"/>
  <c r="Q353" i="1"/>
  <c r="S353" i="1"/>
  <c r="U353" i="1"/>
  <c r="I354" i="1"/>
  <c r="K354" i="1"/>
  <c r="M354" i="1"/>
  <c r="O354" i="1"/>
  <c r="Q354" i="1"/>
  <c r="S354" i="1"/>
  <c r="U354" i="1"/>
  <c r="I355" i="1"/>
  <c r="K355" i="1"/>
  <c r="M355" i="1"/>
  <c r="O355" i="1"/>
  <c r="Q355" i="1"/>
  <c r="S355" i="1"/>
  <c r="U355" i="1"/>
  <c r="I356" i="1"/>
  <c r="K356" i="1"/>
  <c r="M356" i="1"/>
  <c r="O356" i="1"/>
  <c r="Q356" i="1"/>
  <c r="S356" i="1"/>
  <c r="U356" i="1"/>
  <c r="I357" i="1"/>
  <c r="K357" i="1"/>
  <c r="M357" i="1"/>
  <c r="O357" i="1"/>
  <c r="Q357" i="1"/>
  <c r="S357" i="1"/>
  <c r="U357" i="1"/>
  <c r="I358" i="1"/>
  <c r="K358" i="1"/>
  <c r="M358" i="1"/>
  <c r="O358" i="1"/>
  <c r="Q358" i="1"/>
  <c r="S358" i="1"/>
  <c r="U358" i="1"/>
  <c r="I359" i="1"/>
  <c r="K359" i="1"/>
  <c r="M359" i="1"/>
  <c r="O359" i="1"/>
  <c r="Q359" i="1"/>
  <c r="S359" i="1"/>
  <c r="U359" i="1"/>
  <c r="I360" i="1"/>
  <c r="K360" i="1"/>
  <c r="M360" i="1"/>
  <c r="O360" i="1"/>
  <c r="Q360" i="1"/>
  <c r="S360" i="1"/>
  <c r="U360" i="1"/>
  <c r="I361" i="1"/>
  <c r="K361" i="1"/>
  <c r="M361" i="1"/>
  <c r="O361" i="1"/>
  <c r="Q361" i="1"/>
  <c r="S361" i="1"/>
  <c r="U361" i="1"/>
  <c r="I362" i="1"/>
  <c r="K362" i="1"/>
  <c r="M362" i="1"/>
  <c r="O362" i="1"/>
  <c r="Q362" i="1"/>
  <c r="S362" i="1"/>
  <c r="U362" i="1"/>
  <c r="I363" i="1"/>
  <c r="K363" i="1"/>
  <c r="M363" i="1"/>
  <c r="O363" i="1"/>
  <c r="Q363" i="1"/>
  <c r="S363" i="1"/>
  <c r="U363" i="1"/>
  <c r="I364" i="1"/>
  <c r="K364" i="1"/>
  <c r="M364" i="1"/>
  <c r="O364" i="1"/>
  <c r="Q364" i="1"/>
  <c r="S364" i="1"/>
  <c r="U364" i="1"/>
  <c r="I365" i="1"/>
  <c r="K365" i="1"/>
  <c r="M365" i="1"/>
  <c r="O365" i="1"/>
  <c r="Q365" i="1"/>
  <c r="S365" i="1"/>
  <c r="U365" i="1"/>
  <c r="I366" i="1"/>
  <c r="K366" i="1"/>
  <c r="M366" i="1"/>
  <c r="O366" i="1"/>
  <c r="Q366" i="1"/>
  <c r="S366" i="1"/>
  <c r="U366" i="1"/>
  <c r="I367" i="1"/>
  <c r="K367" i="1"/>
  <c r="M367" i="1"/>
  <c r="O367" i="1"/>
  <c r="Q367" i="1"/>
  <c r="S367" i="1"/>
  <c r="U367" i="1"/>
  <c r="I368" i="1"/>
  <c r="K368" i="1"/>
  <c r="M368" i="1"/>
  <c r="O368" i="1"/>
  <c r="Q368" i="1"/>
  <c r="S368" i="1"/>
  <c r="U368" i="1"/>
  <c r="I369" i="1"/>
  <c r="K369" i="1"/>
  <c r="M369" i="1"/>
  <c r="O369" i="1"/>
  <c r="Q369" i="1"/>
  <c r="S369" i="1"/>
  <c r="U369" i="1"/>
  <c r="I370" i="1"/>
  <c r="K370" i="1"/>
  <c r="M370" i="1"/>
  <c r="O370" i="1"/>
  <c r="Q370" i="1"/>
  <c r="S370" i="1"/>
  <c r="U370" i="1"/>
  <c r="I371" i="1"/>
  <c r="K371" i="1"/>
  <c r="M371" i="1"/>
  <c r="O371" i="1"/>
  <c r="Q371" i="1"/>
  <c r="S371" i="1"/>
  <c r="U371" i="1"/>
  <c r="I372" i="1"/>
  <c r="K372" i="1"/>
  <c r="M372" i="1"/>
  <c r="O372" i="1"/>
  <c r="Q372" i="1"/>
  <c r="S372" i="1"/>
  <c r="U372" i="1"/>
  <c r="I373" i="1"/>
  <c r="K373" i="1"/>
  <c r="M373" i="1"/>
  <c r="O373" i="1"/>
  <c r="Q373" i="1"/>
  <c r="S373" i="1"/>
  <c r="U373" i="1"/>
  <c r="I374" i="1"/>
  <c r="K374" i="1"/>
  <c r="M374" i="1"/>
  <c r="O374" i="1"/>
  <c r="Q374" i="1"/>
  <c r="S374" i="1"/>
  <c r="U374" i="1"/>
  <c r="I375" i="1"/>
  <c r="K375" i="1"/>
  <c r="M375" i="1"/>
  <c r="O375" i="1"/>
  <c r="Q375" i="1"/>
  <c r="S375" i="1"/>
  <c r="U375" i="1"/>
  <c r="I376" i="1"/>
  <c r="K376" i="1"/>
  <c r="M376" i="1"/>
  <c r="O376" i="1"/>
  <c r="Q376" i="1"/>
  <c r="S376" i="1"/>
  <c r="U376" i="1"/>
  <c r="I377" i="1"/>
  <c r="K377" i="1"/>
  <c r="M377" i="1"/>
  <c r="O377" i="1"/>
  <c r="Q377" i="1"/>
  <c r="S377" i="1"/>
  <c r="U377" i="1"/>
  <c r="I378" i="1"/>
  <c r="K378" i="1"/>
  <c r="M378" i="1"/>
  <c r="O378" i="1"/>
  <c r="Q378" i="1"/>
  <c r="S378" i="1"/>
  <c r="U378" i="1"/>
  <c r="I379" i="1"/>
  <c r="K379" i="1"/>
  <c r="M379" i="1"/>
  <c r="O379" i="1"/>
  <c r="Q379" i="1"/>
  <c r="S379" i="1"/>
  <c r="U379" i="1"/>
  <c r="I380" i="1"/>
  <c r="K380" i="1"/>
  <c r="M380" i="1"/>
  <c r="O380" i="1"/>
  <c r="Q380" i="1"/>
  <c r="S380" i="1"/>
  <c r="U380" i="1"/>
  <c r="I381" i="1"/>
  <c r="K381" i="1"/>
  <c r="M381" i="1"/>
  <c r="O381" i="1"/>
  <c r="Q381" i="1"/>
  <c r="S381" i="1"/>
  <c r="U381" i="1"/>
  <c r="I382" i="1"/>
  <c r="K382" i="1"/>
  <c r="M382" i="1"/>
  <c r="O382" i="1"/>
  <c r="Q382" i="1"/>
  <c r="S382" i="1"/>
  <c r="U382" i="1"/>
  <c r="I383" i="1"/>
  <c r="K383" i="1"/>
  <c r="M383" i="1"/>
  <c r="O383" i="1"/>
  <c r="Q383" i="1"/>
  <c r="S383" i="1"/>
  <c r="U383" i="1"/>
  <c r="I384" i="1"/>
  <c r="K384" i="1"/>
  <c r="M384" i="1"/>
  <c r="O384" i="1"/>
  <c r="Q384" i="1"/>
  <c r="S384" i="1"/>
  <c r="U384" i="1"/>
  <c r="I385" i="1"/>
  <c r="K385" i="1"/>
  <c r="M385" i="1"/>
  <c r="O385" i="1"/>
  <c r="Q385" i="1"/>
  <c r="S385" i="1"/>
  <c r="U385" i="1"/>
  <c r="I386" i="1"/>
  <c r="K386" i="1"/>
  <c r="M386" i="1"/>
  <c r="O386" i="1"/>
  <c r="Q386" i="1"/>
  <c r="S386" i="1"/>
  <c r="U386" i="1"/>
  <c r="I387" i="1"/>
  <c r="K387" i="1"/>
  <c r="M387" i="1"/>
  <c r="O387" i="1"/>
  <c r="Q387" i="1"/>
  <c r="S387" i="1"/>
  <c r="U387" i="1"/>
  <c r="I388" i="1"/>
  <c r="K388" i="1"/>
  <c r="M388" i="1"/>
  <c r="O388" i="1"/>
  <c r="Q388" i="1"/>
  <c r="S388" i="1"/>
  <c r="U388" i="1"/>
  <c r="I389" i="1"/>
  <c r="K389" i="1"/>
  <c r="M389" i="1"/>
  <c r="O389" i="1"/>
  <c r="Q389" i="1"/>
  <c r="S389" i="1"/>
  <c r="U389" i="1"/>
  <c r="I390" i="1"/>
  <c r="K390" i="1"/>
  <c r="M390" i="1"/>
  <c r="O390" i="1"/>
  <c r="Q390" i="1"/>
  <c r="S390" i="1"/>
  <c r="U390" i="1"/>
  <c r="I391" i="1"/>
  <c r="K391" i="1"/>
  <c r="M391" i="1"/>
  <c r="O391" i="1"/>
  <c r="Q391" i="1"/>
  <c r="S391" i="1"/>
  <c r="U391" i="1"/>
  <c r="I392" i="1"/>
  <c r="K392" i="1"/>
  <c r="M392" i="1"/>
  <c r="O392" i="1"/>
  <c r="Q392" i="1"/>
  <c r="S392" i="1"/>
  <c r="U392" i="1"/>
  <c r="I393" i="1"/>
  <c r="K393" i="1"/>
  <c r="M393" i="1"/>
  <c r="O393" i="1"/>
  <c r="Q393" i="1"/>
  <c r="S393" i="1"/>
  <c r="U393" i="1"/>
  <c r="I394" i="1"/>
  <c r="K394" i="1"/>
  <c r="M394" i="1"/>
  <c r="O394" i="1"/>
  <c r="Q394" i="1"/>
  <c r="S394" i="1"/>
  <c r="U394" i="1"/>
  <c r="I395" i="1"/>
  <c r="K395" i="1"/>
  <c r="M395" i="1"/>
  <c r="O395" i="1"/>
  <c r="Q395" i="1"/>
  <c r="S395" i="1"/>
  <c r="U395" i="1"/>
  <c r="I396" i="1"/>
  <c r="K396" i="1"/>
  <c r="M396" i="1"/>
  <c r="O396" i="1"/>
  <c r="Q396" i="1"/>
  <c r="S396" i="1"/>
  <c r="U396" i="1"/>
  <c r="I397" i="1"/>
  <c r="K397" i="1"/>
  <c r="M397" i="1"/>
  <c r="O397" i="1"/>
  <c r="Q397" i="1"/>
  <c r="S397" i="1"/>
  <c r="U397" i="1"/>
  <c r="I398" i="1"/>
  <c r="K398" i="1"/>
  <c r="M398" i="1"/>
  <c r="O398" i="1"/>
  <c r="Q398" i="1"/>
  <c r="S398" i="1"/>
  <c r="U398" i="1"/>
  <c r="I399" i="1"/>
  <c r="K399" i="1"/>
  <c r="M399" i="1"/>
  <c r="O399" i="1"/>
  <c r="Q399" i="1"/>
  <c r="S399" i="1"/>
  <c r="U399" i="1"/>
  <c r="I400" i="1"/>
  <c r="K400" i="1"/>
  <c r="M400" i="1"/>
  <c r="O400" i="1"/>
  <c r="Q400" i="1"/>
  <c r="S400" i="1"/>
  <c r="U400" i="1"/>
  <c r="I401" i="1"/>
  <c r="K401" i="1"/>
  <c r="M401" i="1"/>
  <c r="O401" i="1"/>
  <c r="Q401" i="1"/>
  <c r="S401" i="1"/>
  <c r="U401" i="1"/>
  <c r="I402" i="1"/>
  <c r="K402" i="1"/>
  <c r="M402" i="1"/>
  <c r="O402" i="1"/>
  <c r="Q402" i="1"/>
  <c r="S402" i="1"/>
  <c r="U402" i="1"/>
  <c r="I403" i="1"/>
  <c r="K403" i="1"/>
  <c r="M403" i="1"/>
  <c r="O403" i="1"/>
  <c r="Q403" i="1"/>
  <c r="S403" i="1"/>
  <c r="U403" i="1"/>
  <c r="I404" i="1"/>
  <c r="K404" i="1"/>
  <c r="M404" i="1"/>
  <c r="O404" i="1"/>
  <c r="Q404" i="1"/>
  <c r="S404" i="1"/>
  <c r="U404" i="1"/>
  <c r="I405" i="1"/>
  <c r="K405" i="1"/>
  <c r="M405" i="1"/>
  <c r="O405" i="1"/>
  <c r="Q405" i="1"/>
  <c r="S405" i="1"/>
  <c r="U405" i="1"/>
  <c r="I406" i="1"/>
  <c r="K406" i="1"/>
  <c r="M406" i="1"/>
  <c r="O406" i="1"/>
  <c r="Q406" i="1"/>
  <c r="S406" i="1"/>
  <c r="U406" i="1"/>
  <c r="I407" i="1"/>
  <c r="K407" i="1"/>
  <c r="M407" i="1"/>
  <c r="O407" i="1"/>
  <c r="Q407" i="1"/>
  <c r="S407" i="1"/>
  <c r="U407" i="1"/>
  <c r="I408" i="1"/>
  <c r="K408" i="1"/>
  <c r="M408" i="1"/>
  <c r="O408" i="1"/>
  <c r="Q408" i="1"/>
  <c r="S408" i="1"/>
  <c r="U408" i="1"/>
  <c r="I409" i="1"/>
  <c r="K409" i="1"/>
  <c r="M409" i="1"/>
  <c r="O409" i="1"/>
  <c r="Q409" i="1"/>
  <c r="S409" i="1"/>
  <c r="U409" i="1"/>
  <c r="I410" i="1"/>
  <c r="K410" i="1"/>
  <c r="M410" i="1"/>
  <c r="O410" i="1"/>
  <c r="Q410" i="1"/>
  <c r="S410" i="1"/>
  <c r="U410" i="1"/>
  <c r="I411" i="1"/>
  <c r="K411" i="1"/>
  <c r="M411" i="1"/>
  <c r="O411" i="1"/>
  <c r="Q411" i="1"/>
  <c r="S411" i="1"/>
  <c r="U411" i="1"/>
  <c r="I412" i="1"/>
  <c r="K412" i="1"/>
  <c r="M412" i="1"/>
  <c r="O412" i="1"/>
  <c r="Q412" i="1"/>
  <c r="S412" i="1"/>
  <c r="U412" i="1"/>
  <c r="I413" i="1"/>
  <c r="K413" i="1"/>
  <c r="M413" i="1"/>
  <c r="O413" i="1"/>
  <c r="Q413" i="1"/>
  <c r="S413" i="1"/>
  <c r="U413" i="1"/>
  <c r="I414" i="1"/>
  <c r="K414" i="1"/>
  <c r="M414" i="1"/>
  <c r="O414" i="1"/>
  <c r="Q414" i="1"/>
  <c r="S414" i="1"/>
  <c r="U414" i="1"/>
  <c r="I415" i="1"/>
  <c r="K415" i="1"/>
  <c r="M415" i="1"/>
  <c r="O415" i="1"/>
  <c r="Q415" i="1"/>
  <c r="S415" i="1"/>
  <c r="U415" i="1"/>
  <c r="I416" i="1"/>
  <c r="K416" i="1"/>
  <c r="M416" i="1"/>
  <c r="O416" i="1"/>
  <c r="Q416" i="1"/>
  <c r="S416" i="1"/>
  <c r="U416" i="1"/>
  <c r="I417" i="1"/>
  <c r="K417" i="1"/>
  <c r="M417" i="1"/>
  <c r="O417" i="1"/>
  <c r="Q417" i="1"/>
  <c r="S417" i="1"/>
  <c r="U417" i="1"/>
  <c r="I418" i="1"/>
  <c r="K418" i="1"/>
  <c r="M418" i="1"/>
  <c r="O418" i="1"/>
  <c r="Q418" i="1"/>
  <c r="S418" i="1"/>
  <c r="U418" i="1"/>
  <c r="I419" i="1"/>
  <c r="K419" i="1"/>
  <c r="M419" i="1"/>
  <c r="O419" i="1"/>
  <c r="Q419" i="1"/>
  <c r="S419" i="1"/>
  <c r="U419" i="1"/>
  <c r="I420" i="1"/>
  <c r="K420" i="1"/>
  <c r="M420" i="1"/>
  <c r="O420" i="1"/>
  <c r="Q420" i="1"/>
  <c r="S420" i="1"/>
  <c r="U420" i="1"/>
  <c r="I421" i="1"/>
  <c r="K421" i="1"/>
  <c r="M421" i="1"/>
  <c r="O421" i="1"/>
  <c r="Q421" i="1"/>
  <c r="S421" i="1"/>
  <c r="U421" i="1"/>
  <c r="I422" i="1"/>
  <c r="K422" i="1"/>
  <c r="M422" i="1"/>
  <c r="O422" i="1"/>
  <c r="Q422" i="1"/>
  <c r="S422" i="1"/>
  <c r="U422" i="1"/>
  <c r="I423" i="1"/>
  <c r="K423" i="1"/>
  <c r="M423" i="1"/>
  <c r="O423" i="1"/>
  <c r="Q423" i="1"/>
  <c r="S423" i="1"/>
  <c r="U423" i="1"/>
  <c r="I424" i="1"/>
  <c r="K424" i="1"/>
  <c r="M424" i="1"/>
  <c r="O424" i="1"/>
  <c r="Q424" i="1"/>
  <c r="S424" i="1"/>
  <c r="U424" i="1"/>
  <c r="I425" i="1"/>
  <c r="K425" i="1"/>
  <c r="M425" i="1"/>
  <c r="O425" i="1"/>
  <c r="Q425" i="1"/>
  <c r="S425" i="1"/>
  <c r="U425" i="1"/>
  <c r="I426" i="1"/>
  <c r="K426" i="1"/>
  <c r="M426" i="1"/>
  <c r="O426" i="1"/>
  <c r="Q426" i="1"/>
  <c r="S426" i="1"/>
  <c r="U426" i="1"/>
  <c r="I427" i="1"/>
  <c r="K427" i="1"/>
  <c r="M427" i="1"/>
  <c r="O427" i="1"/>
  <c r="Q427" i="1"/>
  <c r="S427" i="1"/>
  <c r="U427" i="1"/>
  <c r="I428" i="1"/>
  <c r="K428" i="1"/>
  <c r="M428" i="1"/>
  <c r="O428" i="1"/>
  <c r="Q428" i="1"/>
  <c r="S428" i="1"/>
  <c r="U428" i="1"/>
  <c r="I429" i="1"/>
  <c r="K429" i="1"/>
  <c r="M429" i="1"/>
  <c r="O429" i="1"/>
  <c r="Q429" i="1"/>
  <c r="S429" i="1"/>
  <c r="U429" i="1"/>
  <c r="I430" i="1"/>
  <c r="K430" i="1"/>
  <c r="M430" i="1"/>
  <c r="O430" i="1"/>
  <c r="Q430" i="1"/>
  <c r="S430" i="1"/>
  <c r="U430" i="1"/>
  <c r="I431" i="1"/>
  <c r="K431" i="1"/>
  <c r="M431" i="1"/>
  <c r="O431" i="1"/>
  <c r="Q431" i="1"/>
  <c r="S431" i="1"/>
  <c r="U431" i="1"/>
  <c r="I432" i="1"/>
  <c r="K432" i="1"/>
  <c r="M432" i="1"/>
  <c r="O432" i="1"/>
  <c r="Q432" i="1"/>
  <c r="S432" i="1"/>
  <c r="U432" i="1"/>
  <c r="I433" i="1"/>
  <c r="K433" i="1"/>
  <c r="M433" i="1"/>
  <c r="O433" i="1"/>
  <c r="Q433" i="1"/>
  <c r="S433" i="1"/>
  <c r="U433" i="1"/>
  <c r="I434" i="1"/>
  <c r="K434" i="1"/>
  <c r="M434" i="1"/>
  <c r="O434" i="1"/>
  <c r="Q434" i="1"/>
  <c r="S434" i="1"/>
  <c r="U434" i="1"/>
  <c r="I435" i="1"/>
  <c r="K435" i="1"/>
  <c r="M435" i="1"/>
  <c r="O435" i="1"/>
  <c r="Q435" i="1"/>
  <c r="S435" i="1"/>
  <c r="U435" i="1"/>
  <c r="I436" i="1"/>
  <c r="K436" i="1"/>
  <c r="M436" i="1"/>
  <c r="O436" i="1"/>
  <c r="Q436" i="1"/>
  <c r="S436" i="1"/>
  <c r="U436" i="1"/>
  <c r="I437" i="1"/>
  <c r="K437" i="1"/>
  <c r="M437" i="1"/>
  <c r="O437" i="1"/>
  <c r="Q437" i="1"/>
  <c r="S437" i="1"/>
  <c r="U437" i="1"/>
  <c r="I438" i="1"/>
  <c r="K438" i="1"/>
  <c r="M438" i="1"/>
  <c r="O438" i="1"/>
  <c r="Q438" i="1"/>
  <c r="S438" i="1"/>
  <c r="U438" i="1"/>
  <c r="I439" i="1"/>
  <c r="K439" i="1"/>
  <c r="M439" i="1"/>
  <c r="O439" i="1"/>
  <c r="Q439" i="1"/>
  <c r="S439" i="1"/>
  <c r="U439" i="1"/>
  <c r="I440" i="1"/>
  <c r="K440" i="1"/>
  <c r="M440" i="1"/>
  <c r="O440" i="1"/>
  <c r="Q440" i="1"/>
  <c r="S440" i="1"/>
  <c r="U440" i="1"/>
  <c r="I441" i="1"/>
  <c r="K441" i="1"/>
  <c r="M441" i="1"/>
  <c r="O441" i="1"/>
  <c r="Q441" i="1"/>
  <c r="S441" i="1"/>
  <c r="U441" i="1"/>
  <c r="I442" i="1"/>
  <c r="K442" i="1"/>
  <c r="M442" i="1"/>
  <c r="O442" i="1"/>
  <c r="Q442" i="1"/>
  <c r="S442" i="1"/>
  <c r="U442" i="1"/>
  <c r="I443" i="1"/>
  <c r="K443" i="1"/>
  <c r="M443" i="1"/>
  <c r="O443" i="1"/>
  <c r="Q443" i="1"/>
  <c r="S443" i="1"/>
  <c r="U443" i="1"/>
  <c r="I444" i="1"/>
  <c r="K444" i="1"/>
  <c r="M444" i="1"/>
  <c r="O444" i="1"/>
  <c r="Q444" i="1"/>
  <c r="S444" i="1"/>
  <c r="U444" i="1"/>
  <c r="I445" i="1"/>
  <c r="K445" i="1"/>
  <c r="M445" i="1"/>
  <c r="O445" i="1"/>
  <c r="Q445" i="1"/>
  <c r="S445" i="1"/>
  <c r="U445" i="1"/>
  <c r="I446" i="1"/>
  <c r="K446" i="1"/>
  <c r="M446" i="1"/>
  <c r="O446" i="1"/>
  <c r="Q446" i="1"/>
  <c r="S446" i="1"/>
  <c r="U446" i="1"/>
  <c r="I447" i="1"/>
  <c r="K447" i="1"/>
  <c r="M447" i="1"/>
  <c r="O447" i="1"/>
  <c r="Q447" i="1"/>
  <c r="S447" i="1"/>
  <c r="U447" i="1"/>
  <c r="I448" i="1"/>
  <c r="K448" i="1"/>
  <c r="M448" i="1"/>
  <c r="O448" i="1"/>
  <c r="Q448" i="1"/>
  <c r="S448" i="1"/>
  <c r="U448" i="1"/>
  <c r="I449" i="1"/>
  <c r="K449" i="1"/>
  <c r="M449" i="1"/>
  <c r="O449" i="1"/>
  <c r="Q449" i="1"/>
  <c r="S449" i="1"/>
  <c r="U449" i="1"/>
  <c r="I450" i="1"/>
  <c r="K450" i="1"/>
  <c r="M450" i="1"/>
  <c r="O450" i="1"/>
  <c r="Q450" i="1"/>
  <c r="S450" i="1"/>
  <c r="U450" i="1"/>
  <c r="I451" i="1"/>
  <c r="K451" i="1"/>
  <c r="M451" i="1"/>
  <c r="O451" i="1"/>
  <c r="Q451" i="1"/>
  <c r="S451" i="1"/>
  <c r="U451" i="1"/>
  <c r="I452" i="1"/>
  <c r="K452" i="1"/>
  <c r="M452" i="1"/>
  <c r="O452" i="1"/>
  <c r="Q452" i="1"/>
  <c r="S452" i="1"/>
  <c r="U452" i="1"/>
  <c r="I453" i="1"/>
  <c r="K453" i="1"/>
  <c r="M453" i="1"/>
  <c r="O453" i="1"/>
  <c r="Q453" i="1"/>
  <c r="S453" i="1"/>
  <c r="U453" i="1"/>
  <c r="I454" i="1"/>
  <c r="K454" i="1"/>
  <c r="M454" i="1"/>
  <c r="O454" i="1"/>
  <c r="Q454" i="1"/>
  <c r="S454" i="1"/>
  <c r="U454" i="1"/>
  <c r="I455" i="1"/>
  <c r="K455" i="1"/>
  <c r="M455" i="1"/>
  <c r="O455" i="1"/>
  <c r="Q455" i="1"/>
  <c r="S455" i="1"/>
  <c r="U455" i="1"/>
  <c r="I456" i="1"/>
  <c r="K456" i="1"/>
  <c r="M456" i="1"/>
  <c r="O456" i="1"/>
  <c r="Q456" i="1"/>
  <c r="S456" i="1"/>
  <c r="U456" i="1"/>
  <c r="I457" i="1"/>
  <c r="K457" i="1"/>
  <c r="M457" i="1"/>
  <c r="O457" i="1"/>
  <c r="Q457" i="1"/>
  <c r="S457" i="1"/>
  <c r="U457" i="1"/>
  <c r="I458" i="1"/>
  <c r="K458" i="1"/>
  <c r="M458" i="1"/>
  <c r="O458" i="1"/>
  <c r="Q458" i="1"/>
  <c r="S458" i="1"/>
  <c r="U458" i="1"/>
  <c r="I459" i="1"/>
  <c r="K459" i="1"/>
  <c r="M459" i="1"/>
  <c r="O459" i="1"/>
  <c r="Q459" i="1"/>
  <c r="S459" i="1"/>
  <c r="U459" i="1"/>
  <c r="I460" i="1"/>
  <c r="K460" i="1"/>
  <c r="M460" i="1"/>
  <c r="O460" i="1"/>
  <c r="Q460" i="1"/>
  <c r="S460" i="1"/>
  <c r="U460" i="1"/>
  <c r="I461" i="1"/>
  <c r="K461" i="1"/>
  <c r="M461" i="1"/>
  <c r="O461" i="1"/>
  <c r="Q461" i="1"/>
  <c r="S461" i="1"/>
  <c r="U461" i="1"/>
  <c r="I462" i="1"/>
  <c r="K462" i="1"/>
  <c r="M462" i="1"/>
  <c r="O462" i="1"/>
  <c r="Q462" i="1"/>
  <c r="S462" i="1"/>
  <c r="U462" i="1"/>
  <c r="I463" i="1"/>
  <c r="K463" i="1"/>
  <c r="M463" i="1"/>
  <c r="O463" i="1"/>
  <c r="Q463" i="1"/>
  <c r="S463" i="1"/>
  <c r="U463" i="1"/>
  <c r="I464" i="1"/>
  <c r="K464" i="1"/>
  <c r="M464" i="1"/>
  <c r="O464" i="1"/>
  <c r="Q464" i="1"/>
  <c r="S464" i="1"/>
  <c r="U464" i="1"/>
  <c r="I465" i="1"/>
  <c r="K465" i="1"/>
  <c r="M465" i="1"/>
  <c r="O465" i="1"/>
  <c r="Q465" i="1"/>
  <c r="S465" i="1"/>
  <c r="U465" i="1"/>
  <c r="I466" i="1"/>
  <c r="K466" i="1"/>
  <c r="M466" i="1"/>
  <c r="O466" i="1"/>
  <c r="Q466" i="1"/>
  <c r="S466" i="1"/>
  <c r="U466" i="1"/>
  <c r="I467" i="1"/>
  <c r="K467" i="1"/>
  <c r="M467" i="1"/>
  <c r="O467" i="1"/>
  <c r="Q467" i="1"/>
  <c r="S467" i="1"/>
  <c r="U467" i="1"/>
  <c r="I468" i="1"/>
  <c r="K468" i="1"/>
  <c r="M468" i="1"/>
  <c r="O468" i="1"/>
  <c r="Q468" i="1"/>
  <c r="S468" i="1"/>
  <c r="U468" i="1"/>
  <c r="I469" i="1"/>
  <c r="K469" i="1"/>
  <c r="M469" i="1"/>
  <c r="O469" i="1"/>
  <c r="Q469" i="1"/>
  <c r="S469" i="1"/>
  <c r="U469" i="1"/>
  <c r="I470" i="1"/>
  <c r="K470" i="1"/>
  <c r="M470" i="1"/>
  <c r="O470" i="1"/>
  <c r="Q470" i="1"/>
  <c r="S470" i="1"/>
  <c r="U470" i="1"/>
  <c r="I471" i="1"/>
  <c r="K471" i="1"/>
  <c r="M471" i="1"/>
  <c r="O471" i="1"/>
  <c r="Q471" i="1"/>
  <c r="S471" i="1"/>
  <c r="U471" i="1"/>
  <c r="I472" i="1"/>
  <c r="K472" i="1"/>
  <c r="M472" i="1"/>
  <c r="O472" i="1"/>
  <c r="Q472" i="1"/>
  <c r="S472" i="1"/>
  <c r="U472" i="1"/>
  <c r="I473" i="1"/>
  <c r="K473" i="1"/>
  <c r="M473" i="1"/>
  <c r="O473" i="1"/>
  <c r="Q473" i="1"/>
  <c r="S473" i="1"/>
  <c r="U473" i="1"/>
  <c r="I474" i="1"/>
  <c r="K474" i="1"/>
  <c r="M474" i="1"/>
  <c r="O474" i="1"/>
  <c r="Q474" i="1"/>
  <c r="S474" i="1"/>
  <c r="U474" i="1"/>
  <c r="I475" i="1"/>
  <c r="K475" i="1"/>
  <c r="M475" i="1"/>
  <c r="O475" i="1"/>
  <c r="Q475" i="1"/>
  <c r="S475" i="1"/>
  <c r="U475" i="1"/>
  <c r="I476" i="1"/>
  <c r="K476" i="1"/>
  <c r="M476" i="1"/>
  <c r="O476" i="1"/>
  <c r="Q476" i="1"/>
  <c r="S476" i="1"/>
  <c r="U476" i="1"/>
  <c r="I477" i="1"/>
  <c r="K477" i="1"/>
  <c r="M477" i="1"/>
  <c r="O477" i="1"/>
  <c r="Q477" i="1"/>
  <c r="S477" i="1"/>
  <c r="U477" i="1"/>
  <c r="I478" i="1"/>
  <c r="K478" i="1"/>
  <c r="M478" i="1"/>
  <c r="O478" i="1"/>
  <c r="Q478" i="1"/>
  <c r="S478" i="1"/>
  <c r="U478" i="1"/>
  <c r="I479" i="1"/>
  <c r="K479" i="1"/>
  <c r="M479" i="1"/>
  <c r="O479" i="1"/>
  <c r="Q479" i="1"/>
  <c r="S479" i="1"/>
  <c r="U479" i="1"/>
  <c r="I480" i="1"/>
  <c r="K480" i="1"/>
  <c r="M480" i="1"/>
  <c r="O480" i="1"/>
  <c r="Q480" i="1"/>
  <c r="S480" i="1"/>
  <c r="U480" i="1"/>
  <c r="I481" i="1"/>
  <c r="K481" i="1"/>
  <c r="M481" i="1"/>
  <c r="O481" i="1"/>
  <c r="Q481" i="1"/>
  <c r="S481" i="1"/>
  <c r="U481" i="1"/>
  <c r="I482" i="1"/>
  <c r="K482" i="1"/>
  <c r="M482" i="1"/>
  <c r="O482" i="1"/>
  <c r="Q482" i="1"/>
  <c r="S482" i="1"/>
  <c r="U482" i="1"/>
  <c r="I483" i="1"/>
  <c r="K483" i="1"/>
  <c r="M483" i="1"/>
  <c r="O483" i="1"/>
  <c r="Q483" i="1"/>
  <c r="S483" i="1"/>
  <c r="U483" i="1"/>
  <c r="I484" i="1"/>
  <c r="K484" i="1"/>
  <c r="M484" i="1"/>
  <c r="O484" i="1"/>
  <c r="Q484" i="1"/>
  <c r="S484" i="1"/>
  <c r="U484" i="1"/>
  <c r="I485" i="1"/>
  <c r="K485" i="1"/>
  <c r="M485" i="1"/>
  <c r="O485" i="1"/>
  <c r="Q485" i="1"/>
  <c r="S485" i="1"/>
  <c r="U485" i="1"/>
  <c r="I486" i="1"/>
  <c r="K486" i="1"/>
  <c r="M486" i="1"/>
  <c r="O486" i="1"/>
  <c r="Q486" i="1"/>
  <c r="S486" i="1"/>
  <c r="U486" i="1"/>
  <c r="I487" i="1"/>
  <c r="K487" i="1"/>
  <c r="M487" i="1"/>
  <c r="O487" i="1"/>
  <c r="Q487" i="1"/>
  <c r="S487" i="1"/>
  <c r="U487" i="1"/>
  <c r="I488" i="1"/>
  <c r="K488" i="1"/>
  <c r="M488" i="1"/>
  <c r="O488" i="1"/>
  <c r="Q488" i="1"/>
  <c r="S488" i="1"/>
  <c r="U488" i="1"/>
  <c r="I489" i="1"/>
  <c r="K489" i="1"/>
  <c r="M489" i="1"/>
  <c r="O489" i="1"/>
  <c r="Q489" i="1"/>
  <c r="S489" i="1"/>
  <c r="U489" i="1"/>
  <c r="I490" i="1"/>
  <c r="K490" i="1"/>
  <c r="M490" i="1"/>
  <c r="O490" i="1"/>
  <c r="Q490" i="1"/>
  <c r="S490" i="1"/>
  <c r="U490" i="1"/>
  <c r="I491" i="1"/>
  <c r="K491" i="1"/>
  <c r="M491" i="1"/>
  <c r="O491" i="1"/>
  <c r="Q491" i="1"/>
  <c r="S491" i="1"/>
  <c r="U491" i="1"/>
  <c r="I492" i="1"/>
  <c r="K492" i="1"/>
  <c r="M492" i="1"/>
  <c r="O492" i="1"/>
  <c r="Q492" i="1"/>
  <c r="S492" i="1"/>
  <c r="U492" i="1"/>
  <c r="I493" i="1"/>
  <c r="K493" i="1"/>
  <c r="M493" i="1"/>
  <c r="O493" i="1"/>
  <c r="Q493" i="1"/>
  <c r="S493" i="1"/>
  <c r="U493" i="1"/>
  <c r="I494" i="1"/>
  <c r="K494" i="1"/>
  <c r="M494" i="1"/>
  <c r="O494" i="1"/>
  <c r="Q494" i="1"/>
  <c r="S494" i="1"/>
  <c r="U494" i="1"/>
  <c r="I495" i="1"/>
  <c r="K495" i="1"/>
  <c r="M495" i="1"/>
  <c r="O495" i="1"/>
  <c r="Q495" i="1"/>
  <c r="S495" i="1"/>
  <c r="U495" i="1"/>
  <c r="I496" i="1"/>
  <c r="K496" i="1"/>
  <c r="M496" i="1"/>
  <c r="O496" i="1"/>
  <c r="Q496" i="1"/>
  <c r="S496" i="1"/>
  <c r="U496" i="1"/>
  <c r="I497" i="1"/>
  <c r="K497" i="1"/>
  <c r="M497" i="1"/>
  <c r="O497" i="1"/>
  <c r="Q497" i="1"/>
  <c r="S497" i="1"/>
  <c r="U497" i="1"/>
  <c r="I498" i="1"/>
  <c r="K498" i="1"/>
  <c r="M498" i="1"/>
  <c r="O498" i="1"/>
  <c r="Q498" i="1"/>
  <c r="S498" i="1"/>
  <c r="U498" i="1"/>
  <c r="I499" i="1"/>
  <c r="K499" i="1"/>
  <c r="M499" i="1"/>
  <c r="O499" i="1"/>
  <c r="Q499" i="1"/>
  <c r="S499" i="1"/>
  <c r="U499" i="1"/>
  <c r="I500" i="1"/>
  <c r="K500" i="1"/>
  <c r="M500" i="1"/>
  <c r="O500" i="1"/>
  <c r="Q500" i="1"/>
  <c r="S500" i="1"/>
  <c r="U500" i="1"/>
  <c r="I501" i="1"/>
  <c r="K501" i="1"/>
  <c r="M501" i="1"/>
  <c r="O501" i="1"/>
  <c r="Q501" i="1"/>
  <c r="S501" i="1"/>
  <c r="U501" i="1"/>
  <c r="I502" i="1"/>
  <c r="K502" i="1"/>
  <c r="M502" i="1"/>
  <c r="O502" i="1"/>
  <c r="Q502" i="1"/>
  <c r="S502" i="1"/>
  <c r="U502" i="1"/>
  <c r="I503" i="1"/>
  <c r="K503" i="1"/>
  <c r="M503" i="1"/>
  <c r="O503" i="1"/>
  <c r="Q503" i="1"/>
  <c r="S503" i="1"/>
  <c r="U503" i="1"/>
  <c r="I504" i="1"/>
  <c r="K504" i="1"/>
  <c r="M504" i="1"/>
  <c r="O504" i="1"/>
  <c r="Q504" i="1"/>
  <c r="S504" i="1"/>
  <c r="U504" i="1"/>
  <c r="I505" i="1"/>
  <c r="K505" i="1"/>
  <c r="M505" i="1"/>
  <c r="O505" i="1"/>
  <c r="Q505" i="1"/>
  <c r="S505" i="1"/>
  <c r="U505" i="1"/>
  <c r="I506" i="1"/>
  <c r="K506" i="1"/>
  <c r="M506" i="1"/>
  <c r="O506" i="1"/>
  <c r="Q506" i="1"/>
  <c r="S506" i="1"/>
  <c r="U506" i="1"/>
  <c r="I507" i="1"/>
  <c r="K507" i="1"/>
  <c r="M507" i="1"/>
  <c r="O507" i="1"/>
  <c r="Q507" i="1"/>
  <c r="S507" i="1"/>
  <c r="U507" i="1"/>
  <c r="I508" i="1"/>
  <c r="K508" i="1"/>
  <c r="M508" i="1"/>
  <c r="O508" i="1"/>
  <c r="Q508" i="1"/>
  <c r="S508" i="1"/>
  <c r="U508" i="1"/>
  <c r="I509" i="1"/>
  <c r="K509" i="1"/>
  <c r="M509" i="1"/>
  <c r="O509" i="1"/>
  <c r="Q509" i="1"/>
  <c r="S509" i="1"/>
  <c r="U509" i="1"/>
  <c r="I510" i="1"/>
  <c r="K510" i="1"/>
  <c r="M510" i="1"/>
  <c r="O510" i="1"/>
  <c r="Q510" i="1"/>
  <c r="S510" i="1"/>
  <c r="U510" i="1"/>
  <c r="I511" i="1"/>
  <c r="K511" i="1"/>
  <c r="M511" i="1"/>
  <c r="O511" i="1"/>
  <c r="Q511" i="1"/>
  <c r="S511" i="1"/>
  <c r="U511" i="1"/>
  <c r="I512" i="1"/>
  <c r="K512" i="1"/>
  <c r="M512" i="1"/>
  <c r="O512" i="1"/>
  <c r="Q512" i="1"/>
  <c r="S512" i="1"/>
  <c r="U512" i="1"/>
  <c r="I513" i="1"/>
  <c r="K513" i="1"/>
  <c r="M513" i="1"/>
  <c r="O513" i="1"/>
  <c r="Q513" i="1"/>
  <c r="S513" i="1"/>
  <c r="U513" i="1"/>
  <c r="I514" i="1"/>
  <c r="K514" i="1"/>
  <c r="M514" i="1"/>
  <c r="O514" i="1"/>
  <c r="Q514" i="1"/>
  <c r="S514" i="1"/>
  <c r="U514" i="1"/>
  <c r="I515" i="1"/>
  <c r="K515" i="1"/>
  <c r="M515" i="1"/>
  <c r="O515" i="1"/>
  <c r="Q515" i="1"/>
  <c r="S515" i="1"/>
  <c r="U515" i="1"/>
  <c r="I516" i="1"/>
  <c r="K516" i="1"/>
  <c r="M516" i="1"/>
  <c r="O516" i="1"/>
  <c r="Q516" i="1"/>
  <c r="S516" i="1"/>
  <c r="U516" i="1"/>
  <c r="I517" i="1"/>
  <c r="K517" i="1"/>
  <c r="M517" i="1"/>
  <c r="O517" i="1"/>
  <c r="Q517" i="1"/>
  <c r="S517" i="1"/>
  <c r="U517" i="1"/>
  <c r="I518" i="1"/>
  <c r="K518" i="1"/>
  <c r="M518" i="1"/>
  <c r="O518" i="1"/>
  <c r="Q518" i="1"/>
  <c r="S518" i="1"/>
  <c r="U518" i="1"/>
  <c r="I519" i="1"/>
  <c r="K519" i="1"/>
  <c r="M519" i="1"/>
  <c r="O519" i="1"/>
  <c r="Q519" i="1"/>
  <c r="S519" i="1"/>
  <c r="U519" i="1"/>
  <c r="I520" i="1"/>
  <c r="K520" i="1"/>
  <c r="M520" i="1"/>
  <c r="O520" i="1"/>
  <c r="Q520" i="1"/>
  <c r="S520" i="1"/>
  <c r="U520" i="1"/>
  <c r="I521" i="1"/>
  <c r="K521" i="1"/>
  <c r="M521" i="1"/>
  <c r="O521" i="1"/>
  <c r="Q521" i="1"/>
  <c r="S521" i="1"/>
  <c r="U521" i="1"/>
  <c r="I522" i="1"/>
  <c r="K522" i="1"/>
  <c r="M522" i="1"/>
  <c r="O522" i="1"/>
  <c r="Q522" i="1"/>
  <c r="S522" i="1"/>
  <c r="U522" i="1"/>
  <c r="I523" i="1"/>
  <c r="K523" i="1"/>
  <c r="M523" i="1"/>
  <c r="O523" i="1"/>
  <c r="Q523" i="1"/>
  <c r="S523" i="1"/>
  <c r="U523" i="1"/>
  <c r="I524" i="1"/>
  <c r="K524" i="1"/>
  <c r="M524" i="1"/>
  <c r="O524" i="1"/>
  <c r="Q524" i="1"/>
  <c r="S524" i="1"/>
  <c r="U524" i="1"/>
  <c r="I525" i="1"/>
  <c r="K525" i="1"/>
  <c r="M525" i="1"/>
  <c r="O525" i="1"/>
  <c r="Q525" i="1"/>
  <c r="S525" i="1"/>
  <c r="U525" i="1"/>
  <c r="I526" i="1"/>
  <c r="K526" i="1"/>
  <c r="M526" i="1"/>
  <c r="O526" i="1"/>
  <c r="Q526" i="1"/>
  <c r="S526" i="1"/>
  <c r="U526" i="1"/>
  <c r="I527" i="1"/>
  <c r="K527" i="1"/>
  <c r="M527" i="1"/>
  <c r="O527" i="1"/>
  <c r="Q527" i="1"/>
  <c r="S527" i="1"/>
  <c r="U527" i="1"/>
  <c r="I528" i="1"/>
  <c r="K528" i="1"/>
  <c r="M528" i="1"/>
  <c r="O528" i="1"/>
  <c r="Q528" i="1"/>
  <c r="S528" i="1"/>
  <c r="U528" i="1"/>
  <c r="I529" i="1"/>
  <c r="K529" i="1"/>
  <c r="M529" i="1"/>
  <c r="O529" i="1"/>
  <c r="Q529" i="1"/>
  <c r="S529" i="1"/>
  <c r="U529" i="1"/>
  <c r="I530" i="1"/>
  <c r="K530" i="1"/>
  <c r="M530" i="1"/>
  <c r="O530" i="1"/>
  <c r="Q530" i="1"/>
  <c r="S530" i="1"/>
  <c r="U530" i="1"/>
  <c r="I531" i="1"/>
  <c r="K531" i="1"/>
  <c r="M531" i="1"/>
  <c r="O531" i="1"/>
  <c r="Q531" i="1"/>
  <c r="S531" i="1"/>
  <c r="U531" i="1"/>
  <c r="I532" i="1"/>
  <c r="K532" i="1"/>
  <c r="M532" i="1"/>
  <c r="O532" i="1"/>
  <c r="Q532" i="1"/>
  <c r="S532" i="1"/>
  <c r="U532" i="1"/>
  <c r="I533" i="1"/>
  <c r="K533" i="1"/>
  <c r="M533" i="1"/>
  <c r="O533" i="1"/>
  <c r="Q533" i="1"/>
  <c r="S533" i="1"/>
  <c r="U533" i="1"/>
  <c r="I534" i="1"/>
  <c r="K534" i="1"/>
  <c r="M534" i="1"/>
  <c r="O534" i="1"/>
  <c r="Q534" i="1"/>
  <c r="S534" i="1"/>
  <c r="U534" i="1"/>
  <c r="I535" i="1"/>
  <c r="K535" i="1"/>
  <c r="M535" i="1"/>
  <c r="O535" i="1"/>
  <c r="Q535" i="1"/>
  <c r="S535" i="1"/>
  <c r="U535" i="1"/>
  <c r="I536" i="1"/>
  <c r="K536" i="1"/>
  <c r="M536" i="1"/>
  <c r="O536" i="1"/>
  <c r="Q536" i="1"/>
  <c r="S536" i="1"/>
  <c r="U536" i="1"/>
  <c r="I537" i="1"/>
  <c r="K537" i="1"/>
  <c r="M537" i="1"/>
  <c r="O537" i="1"/>
  <c r="Q537" i="1"/>
  <c r="S537" i="1"/>
  <c r="U537" i="1"/>
  <c r="I538" i="1"/>
  <c r="K538" i="1"/>
  <c r="M538" i="1"/>
  <c r="O538" i="1"/>
  <c r="Q538" i="1"/>
  <c r="S538" i="1"/>
  <c r="U538" i="1"/>
  <c r="I539" i="1"/>
  <c r="K539" i="1"/>
  <c r="M539" i="1"/>
  <c r="O539" i="1"/>
  <c r="Q539" i="1"/>
  <c r="S539" i="1"/>
  <c r="U539" i="1"/>
  <c r="I540" i="1"/>
  <c r="K540" i="1"/>
  <c r="M540" i="1"/>
  <c r="O540" i="1"/>
  <c r="Q540" i="1"/>
  <c r="S540" i="1"/>
  <c r="U540" i="1"/>
  <c r="I541" i="1"/>
  <c r="K541" i="1"/>
  <c r="M541" i="1"/>
  <c r="O541" i="1"/>
  <c r="Q541" i="1"/>
  <c r="S541" i="1"/>
  <c r="U541" i="1"/>
  <c r="I542" i="1"/>
  <c r="K542" i="1"/>
  <c r="M542" i="1"/>
  <c r="O542" i="1"/>
  <c r="Q542" i="1"/>
  <c r="S542" i="1"/>
  <c r="U542" i="1"/>
  <c r="I543" i="1"/>
  <c r="K543" i="1"/>
  <c r="M543" i="1"/>
  <c r="O543" i="1"/>
  <c r="Q543" i="1"/>
  <c r="S543" i="1"/>
  <c r="U543" i="1"/>
  <c r="I544" i="1"/>
  <c r="K544" i="1"/>
  <c r="M544" i="1"/>
  <c r="O544" i="1"/>
  <c r="Q544" i="1"/>
  <c r="S544" i="1"/>
  <c r="U544" i="1"/>
  <c r="I545" i="1"/>
  <c r="K545" i="1"/>
  <c r="M545" i="1"/>
  <c r="O545" i="1"/>
  <c r="Q545" i="1"/>
  <c r="S545" i="1"/>
  <c r="U545" i="1"/>
  <c r="I546" i="1"/>
  <c r="K546" i="1"/>
  <c r="M546" i="1"/>
  <c r="O546" i="1"/>
  <c r="Q546" i="1"/>
  <c r="S546" i="1"/>
  <c r="U546" i="1"/>
  <c r="I547" i="1"/>
  <c r="K547" i="1"/>
  <c r="M547" i="1"/>
  <c r="O547" i="1"/>
  <c r="Q547" i="1"/>
  <c r="S547" i="1"/>
  <c r="U547" i="1"/>
  <c r="I548" i="1"/>
  <c r="K548" i="1"/>
  <c r="M548" i="1"/>
  <c r="O548" i="1"/>
  <c r="Q548" i="1"/>
  <c r="S548" i="1"/>
  <c r="U548" i="1"/>
  <c r="I549" i="1"/>
  <c r="K549" i="1"/>
  <c r="M549" i="1"/>
  <c r="O549" i="1"/>
  <c r="Q549" i="1"/>
  <c r="S549" i="1"/>
  <c r="U549" i="1"/>
  <c r="I550" i="1"/>
  <c r="K550" i="1"/>
  <c r="M550" i="1"/>
  <c r="O550" i="1"/>
  <c r="Q550" i="1"/>
  <c r="S550" i="1"/>
  <c r="U550" i="1"/>
  <c r="I551" i="1"/>
  <c r="K551" i="1"/>
  <c r="M551" i="1"/>
  <c r="O551" i="1"/>
  <c r="Q551" i="1"/>
  <c r="S551" i="1"/>
  <c r="U551" i="1"/>
  <c r="I552" i="1"/>
  <c r="K552" i="1"/>
  <c r="M552" i="1"/>
  <c r="O552" i="1"/>
  <c r="Q552" i="1"/>
  <c r="S552" i="1"/>
  <c r="U552" i="1"/>
  <c r="I553" i="1"/>
  <c r="K553" i="1"/>
  <c r="M553" i="1"/>
  <c r="O553" i="1"/>
  <c r="Q553" i="1"/>
  <c r="S553" i="1"/>
  <c r="U553" i="1"/>
  <c r="I554" i="1"/>
  <c r="K554" i="1"/>
  <c r="M554" i="1"/>
  <c r="O554" i="1"/>
  <c r="Q554" i="1"/>
  <c r="S554" i="1"/>
  <c r="U554" i="1"/>
  <c r="I555" i="1"/>
  <c r="K555" i="1"/>
  <c r="M555" i="1"/>
  <c r="O555" i="1"/>
  <c r="Q555" i="1"/>
  <c r="S555" i="1"/>
  <c r="U555" i="1"/>
  <c r="I556" i="1"/>
  <c r="K556" i="1"/>
  <c r="M556" i="1"/>
  <c r="O556" i="1"/>
  <c r="Q556" i="1"/>
  <c r="S556" i="1"/>
  <c r="U556" i="1"/>
  <c r="I557" i="1"/>
  <c r="K557" i="1"/>
  <c r="M557" i="1"/>
  <c r="O557" i="1"/>
  <c r="Q557" i="1"/>
  <c r="S557" i="1"/>
  <c r="U557" i="1"/>
  <c r="I558" i="1"/>
  <c r="K558" i="1"/>
  <c r="M558" i="1"/>
  <c r="O558" i="1"/>
  <c r="Q558" i="1"/>
  <c r="S558" i="1"/>
  <c r="U558" i="1"/>
  <c r="I559" i="1"/>
  <c r="K559" i="1"/>
  <c r="M559" i="1"/>
  <c r="O559" i="1"/>
  <c r="Q559" i="1"/>
  <c r="S559" i="1"/>
  <c r="U559" i="1"/>
  <c r="I560" i="1"/>
  <c r="K560" i="1"/>
  <c r="M560" i="1"/>
  <c r="O560" i="1"/>
  <c r="Q560" i="1"/>
  <c r="S560" i="1"/>
  <c r="U560" i="1"/>
  <c r="I561" i="1"/>
  <c r="K561" i="1"/>
  <c r="M561" i="1"/>
  <c r="O561" i="1"/>
  <c r="Q561" i="1"/>
  <c r="S561" i="1"/>
  <c r="U561" i="1"/>
  <c r="I562" i="1"/>
  <c r="K562" i="1"/>
  <c r="M562" i="1"/>
  <c r="O562" i="1"/>
  <c r="Q562" i="1"/>
  <c r="S562" i="1"/>
  <c r="U562" i="1"/>
  <c r="I563" i="1"/>
  <c r="K563" i="1"/>
  <c r="M563" i="1"/>
  <c r="O563" i="1"/>
  <c r="Q563" i="1"/>
  <c r="S563" i="1"/>
  <c r="U563" i="1"/>
  <c r="I564" i="1"/>
  <c r="K564" i="1"/>
  <c r="M564" i="1"/>
  <c r="O564" i="1"/>
  <c r="Q564" i="1"/>
  <c r="S564" i="1"/>
  <c r="U564" i="1"/>
  <c r="I565" i="1"/>
  <c r="K565" i="1"/>
  <c r="M565" i="1"/>
  <c r="O565" i="1"/>
  <c r="Q565" i="1"/>
  <c r="S565" i="1"/>
  <c r="U565" i="1"/>
  <c r="I566" i="1"/>
  <c r="K566" i="1"/>
  <c r="M566" i="1"/>
  <c r="O566" i="1"/>
  <c r="Q566" i="1"/>
  <c r="S566" i="1"/>
  <c r="U566" i="1"/>
  <c r="I567" i="1"/>
  <c r="K567" i="1"/>
  <c r="M567" i="1"/>
  <c r="O567" i="1"/>
  <c r="Q567" i="1"/>
  <c r="S567" i="1"/>
  <c r="U567" i="1"/>
  <c r="I568" i="1"/>
  <c r="K568" i="1"/>
  <c r="M568" i="1"/>
  <c r="O568" i="1"/>
  <c r="Q568" i="1"/>
  <c r="S568" i="1"/>
  <c r="U568" i="1"/>
  <c r="I569" i="1"/>
  <c r="K569" i="1"/>
  <c r="M569" i="1"/>
  <c r="O569" i="1"/>
  <c r="Q569" i="1"/>
  <c r="S569" i="1"/>
  <c r="U569" i="1"/>
  <c r="I570" i="1"/>
  <c r="K570" i="1"/>
  <c r="M570" i="1"/>
  <c r="O570" i="1"/>
  <c r="Q570" i="1"/>
  <c r="S570" i="1"/>
  <c r="U570" i="1"/>
  <c r="I571" i="1"/>
  <c r="K571" i="1"/>
  <c r="M571" i="1"/>
  <c r="O571" i="1"/>
  <c r="Q571" i="1"/>
  <c r="S571" i="1"/>
  <c r="U571" i="1"/>
  <c r="I572" i="1"/>
  <c r="K572" i="1"/>
  <c r="M572" i="1"/>
  <c r="O572" i="1"/>
  <c r="Q572" i="1"/>
  <c r="S572" i="1"/>
  <c r="U572" i="1"/>
  <c r="I573" i="1"/>
  <c r="K573" i="1"/>
  <c r="M573" i="1"/>
  <c r="O573" i="1"/>
  <c r="Q573" i="1"/>
  <c r="S573" i="1"/>
  <c r="U573" i="1"/>
  <c r="I574" i="1"/>
  <c r="K574" i="1"/>
  <c r="M574" i="1"/>
  <c r="O574" i="1"/>
  <c r="Q574" i="1"/>
  <c r="S574" i="1"/>
  <c r="U574" i="1"/>
  <c r="I575" i="1"/>
  <c r="K575" i="1"/>
  <c r="M575" i="1"/>
  <c r="O575" i="1"/>
  <c r="Q575" i="1"/>
  <c r="S575" i="1"/>
  <c r="U575" i="1"/>
  <c r="I576" i="1"/>
  <c r="K576" i="1"/>
  <c r="M576" i="1"/>
  <c r="O576" i="1"/>
  <c r="Q576" i="1"/>
  <c r="S576" i="1"/>
  <c r="U576" i="1"/>
  <c r="I577" i="1"/>
  <c r="K577" i="1"/>
  <c r="M577" i="1"/>
  <c r="O577" i="1"/>
  <c r="Q577" i="1"/>
  <c r="S577" i="1"/>
  <c r="U577" i="1"/>
  <c r="I578" i="1"/>
  <c r="K578" i="1"/>
  <c r="M578" i="1"/>
  <c r="O578" i="1"/>
  <c r="Q578" i="1"/>
  <c r="S578" i="1"/>
  <c r="U578" i="1"/>
  <c r="I579" i="1"/>
  <c r="K579" i="1"/>
  <c r="M579" i="1"/>
  <c r="O579" i="1"/>
  <c r="Q579" i="1"/>
  <c r="S579" i="1"/>
  <c r="U579" i="1"/>
  <c r="I580" i="1"/>
  <c r="K580" i="1"/>
  <c r="M580" i="1"/>
  <c r="O580" i="1"/>
  <c r="Q580" i="1"/>
  <c r="S580" i="1"/>
  <c r="U580" i="1"/>
  <c r="I581" i="1"/>
  <c r="K581" i="1"/>
  <c r="M581" i="1"/>
  <c r="O581" i="1"/>
  <c r="Q581" i="1"/>
  <c r="S581" i="1"/>
  <c r="U581" i="1"/>
  <c r="I582" i="1"/>
  <c r="K582" i="1"/>
  <c r="M582" i="1"/>
  <c r="O582" i="1"/>
  <c r="Q582" i="1"/>
  <c r="S582" i="1"/>
  <c r="U582" i="1"/>
  <c r="I583" i="1"/>
  <c r="K583" i="1"/>
  <c r="M583" i="1"/>
  <c r="O583" i="1"/>
  <c r="Q583" i="1"/>
  <c r="S583" i="1"/>
  <c r="U583" i="1"/>
  <c r="I584" i="1"/>
  <c r="K584" i="1"/>
  <c r="M584" i="1"/>
  <c r="O584" i="1"/>
  <c r="Q584" i="1"/>
  <c r="S584" i="1"/>
  <c r="U584" i="1"/>
  <c r="I585" i="1"/>
  <c r="K585" i="1"/>
  <c r="M585" i="1"/>
  <c r="O585" i="1"/>
  <c r="Q585" i="1"/>
  <c r="S585" i="1"/>
  <c r="U585" i="1"/>
  <c r="I586" i="1"/>
  <c r="K586" i="1"/>
  <c r="M586" i="1"/>
  <c r="O586" i="1"/>
  <c r="Q586" i="1"/>
  <c r="S586" i="1"/>
  <c r="U586" i="1"/>
  <c r="I587" i="1"/>
  <c r="K587" i="1"/>
  <c r="M587" i="1"/>
  <c r="O587" i="1"/>
  <c r="Q587" i="1"/>
  <c r="S587" i="1"/>
  <c r="U587" i="1"/>
  <c r="I588" i="1"/>
  <c r="K588" i="1"/>
  <c r="M588" i="1"/>
  <c r="O588" i="1"/>
  <c r="Q588" i="1"/>
  <c r="S588" i="1"/>
  <c r="U588" i="1"/>
  <c r="I589" i="1"/>
  <c r="K589" i="1"/>
  <c r="M589" i="1"/>
  <c r="O589" i="1"/>
  <c r="Q589" i="1"/>
  <c r="S589" i="1"/>
  <c r="U589" i="1"/>
  <c r="I590" i="1"/>
  <c r="K590" i="1"/>
  <c r="M590" i="1"/>
  <c r="O590" i="1"/>
  <c r="Q590" i="1"/>
  <c r="S590" i="1"/>
  <c r="U590" i="1"/>
  <c r="I591" i="1"/>
  <c r="K591" i="1"/>
  <c r="M591" i="1"/>
  <c r="O591" i="1"/>
  <c r="Q591" i="1"/>
  <c r="S591" i="1"/>
  <c r="U591" i="1"/>
  <c r="I592" i="1"/>
  <c r="K592" i="1"/>
  <c r="M592" i="1"/>
  <c r="O592" i="1"/>
  <c r="Q592" i="1"/>
  <c r="S592" i="1"/>
  <c r="U592" i="1"/>
  <c r="I593" i="1"/>
  <c r="K593" i="1"/>
  <c r="M593" i="1"/>
  <c r="O593" i="1"/>
  <c r="Q593" i="1"/>
  <c r="S593" i="1"/>
  <c r="U593" i="1"/>
  <c r="I594" i="1"/>
  <c r="K594" i="1"/>
  <c r="M594" i="1"/>
  <c r="O594" i="1"/>
  <c r="Q594" i="1"/>
  <c r="S594" i="1"/>
  <c r="U594" i="1"/>
  <c r="I595" i="1"/>
  <c r="K595" i="1"/>
  <c r="M595" i="1"/>
  <c r="O595" i="1"/>
  <c r="Q595" i="1"/>
  <c r="S595" i="1"/>
  <c r="U595" i="1"/>
  <c r="I596" i="1"/>
  <c r="K596" i="1"/>
  <c r="M596" i="1"/>
  <c r="O596" i="1"/>
  <c r="Q596" i="1"/>
  <c r="S596" i="1"/>
  <c r="U596" i="1"/>
  <c r="I597" i="1"/>
  <c r="K597" i="1"/>
  <c r="M597" i="1"/>
  <c r="O597" i="1"/>
  <c r="Q597" i="1"/>
  <c r="S597" i="1"/>
  <c r="U597" i="1"/>
  <c r="I598" i="1"/>
  <c r="K598" i="1"/>
  <c r="M598" i="1"/>
  <c r="O598" i="1"/>
  <c r="Q598" i="1"/>
  <c r="S598" i="1"/>
  <c r="U598" i="1"/>
  <c r="I599" i="1"/>
  <c r="K599" i="1"/>
  <c r="M599" i="1"/>
  <c r="O599" i="1"/>
  <c r="Q599" i="1"/>
  <c r="S599" i="1"/>
  <c r="U599" i="1"/>
  <c r="I600" i="1"/>
  <c r="K600" i="1"/>
  <c r="M600" i="1"/>
  <c r="O600" i="1"/>
  <c r="Q600" i="1"/>
  <c r="S600" i="1"/>
  <c r="U600" i="1"/>
  <c r="I601" i="1"/>
  <c r="K601" i="1"/>
  <c r="M601" i="1"/>
  <c r="O601" i="1"/>
  <c r="Q601" i="1"/>
  <c r="S601" i="1"/>
  <c r="U601" i="1"/>
  <c r="I602" i="1"/>
  <c r="K602" i="1"/>
  <c r="M602" i="1"/>
  <c r="O602" i="1"/>
  <c r="Q602" i="1"/>
  <c r="S602" i="1"/>
  <c r="U602" i="1"/>
  <c r="I603" i="1"/>
  <c r="K603" i="1"/>
  <c r="M603" i="1"/>
  <c r="O603" i="1"/>
  <c r="Q603" i="1"/>
  <c r="S603" i="1"/>
  <c r="U603" i="1"/>
  <c r="I604" i="1"/>
  <c r="K604" i="1"/>
  <c r="M604" i="1"/>
  <c r="O604" i="1"/>
  <c r="Q604" i="1"/>
  <c r="S604" i="1"/>
  <c r="U604" i="1"/>
  <c r="I605" i="1"/>
  <c r="K605" i="1"/>
  <c r="M605" i="1"/>
  <c r="O605" i="1"/>
  <c r="Q605" i="1"/>
  <c r="S605" i="1"/>
  <c r="U605" i="1"/>
  <c r="I606" i="1"/>
  <c r="K606" i="1"/>
  <c r="M606" i="1"/>
  <c r="O606" i="1"/>
  <c r="Q606" i="1"/>
  <c r="S606" i="1"/>
  <c r="U606" i="1"/>
  <c r="I607" i="1"/>
  <c r="K607" i="1"/>
  <c r="M607" i="1"/>
  <c r="O607" i="1"/>
  <c r="Q607" i="1"/>
  <c r="S607" i="1"/>
  <c r="U607" i="1"/>
  <c r="I608" i="1"/>
  <c r="K608" i="1"/>
  <c r="M608" i="1"/>
  <c r="O608" i="1"/>
  <c r="Q608" i="1"/>
  <c r="S608" i="1"/>
  <c r="U608" i="1"/>
  <c r="I609" i="1"/>
  <c r="K609" i="1"/>
  <c r="M609" i="1"/>
  <c r="O609" i="1"/>
  <c r="Q609" i="1"/>
  <c r="S609" i="1"/>
  <c r="U609" i="1"/>
  <c r="I610" i="1"/>
  <c r="K610" i="1"/>
  <c r="M610" i="1"/>
  <c r="O610" i="1"/>
  <c r="Q610" i="1"/>
  <c r="S610" i="1"/>
  <c r="U610" i="1"/>
  <c r="I611" i="1"/>
  <c r="K611" i="1"/>
  <c r="M611" i="1"/>
  <c r="O611" i="1"/>
  <c r="Q611" i="1"/>
  <c r="S611" i="1"/>
  <c r="U611" i="1"/>
  <c r="I612" i="1"/>
  <c r="K612" i="1"/>
  <c r="M612" i="1"/>
  <c r="O612" i="1"/>
  <c r="Q612" i="1"/>
  <c r="S612" i="1"/>
  <c r="U612" i="1"/>
  <c r="I613" i="1"/>
  <c r="K613" i="1"/>
  <c r="M613" i="1"/>
  <c r="O613" i="1"/>
  <c r="Q613" i="1"/>
  <c r="S613" i="1"/>
  <c r="U613" i="1"/>
  <c r="I614" i="1"/>
  <c r="K614" i="1"/>
  <c r="M614" i="1"/>
  <c r="O614" i="1"/>
  <c r="Q614" i="1"/>
  <c r="S614" i="1"/>
  <c r="U614" i="1"/>
  <c r="I615" i="1"/>
  <c r="K615" i="1"/>
  <c r="M615" i="1"/>
  <c r="O615" i="1"/>
  <c r="Q615" i="1"/>
  <c r="S615" i="1"/>
  <c r="U615" i="1"/>
  <c r="I616" i="1"/>
  <c r="K616" i="1"/>
  <c r="M616" i="1"/>
  <c r="O616" i="1"/>
  <c r="Q616" i="1"/>
  <c r="S616" i="1"/>
  <c r="U616" i="1"/>
  <c r="I617" i="1"/>
  <c r="K617" i="1"/>
  <c r="M617" i="1"/>
  <c r="O617" i="1"/>
  <c r="Q617" i="1"/>
  <c r="S617" i="1"/>
  <c r="U617" i="1"/>
  <c r="I618" i="1"/>
  <c r="K618" i="1"/>
  <c r="M618" i="1"/>
  <c r="O618" i="1"/>
  <c r="Q618" i="1"/>
  <c r="S618" i="1"/>
  <c r="U618" i="1"/>
  <c r="I619" i="1"/>
  <c r="K619" i="1"/>
  <c r="M619" i="1"/>
  <c r="O619" i="1"/>
  <c r="Q619" i="1"/>
  <c r="S619" i="1"/>
  <c r="U619" i="1"/>
  <c r="I620" i="1"/>
  <c r="K620" i="1"/>
  <c r="M620" i="1"/>
  <c r="O620" i="1"/>
  <c r="Q620" i="1"/>
  <c r="S620" i="1"/>
  <c r="U620" i="1"/>
  <c r="I621" i="1"/>
  <c r="K621" i="1"/>
  <c r="M621" i="1"/>
  <c r="O621" i="1"/>
  <c r="Q621" i="1"/>
  <c r="S621" i="1"/>
  <c r="U621" i="1"/>
  <c r="I622" i="1"/>
  <c r="K622" i="1"/>
  <c r="M622" i="1"/>
  <c r="O622" i="1"/>
  <c r="Q622" i="1"/>
  <c r="S622" i="1"/>
  <c r="U622" i="1"/>
  <c r="I623" i="1"/>
  <c r="K623" i="1"/>
  <c r="M623" i="1"/>
  <c r="O623" i="1"/>
  <c r="Q623" i="1"/>
  <c r="S623" i="1"/>
  <c r="U623" i="1"/>
  <c r="I624" i="1"/>
  <c r="K624" i="1"/>
  <c r="M624" i="1"/>
  <c r="O624" i="1"/>
  <c r="Q624" i="1"/>
  <c r="S624" i="1"/>
  <c r="U624" i="1"/>
  <c r="I625" i="1"/>
  <c r="K625" i="1"/>
  <c r="M625" i="1"/>
  <c r="O625" i="1"/>
  <c r="Q625" i="1"/>
  <c r="S625" i="1"/>
  <c r="U625" i="1"/>
  <c r="I626" i="1"/>
  <c r="K626" i="1"/>
  <c r="M626" i="1"/>
  <c r="O626" i="1"/>
  <c r="Q626" i="1"/>
  <c r="S626" i="1"/>
  <c r="U626" i="1"/>
  <c r="I627" i="1"/>
  <c r="K627" i="1"/>
  <c r="M627" i="1"/>
  <c r="O627" i="1"/>
  <c r="Q627" i="1"/>
  <c r="S627" i="1"/>
  <c r="U627" i="1"/>
  <c r="I628" i="1"/>
  <c r="K628" i="1"/>
  <c r="M628" i="1"/>
  <c r="O628" i="1"/>
  <c r="Q628" i="1"/>
  <c r="S628" i="1"/>
  <c r="U628" i="1"/>
  <c r="I629" i="1"/>
  <c r="K629" i="1"/>
  <c r="M629" i="1"/>
  <c r="O629" i="1"/>
  <c r="Q629" i="1"/>
  <c r="S629" i="1"/>
  <c r="U629" i="1"/>
  <c r="I630" i="1"/>
  <c r="K630" i="1"/>
  <c r="M630" i="1"/>
  <c r="O630" i="1"/>
  <c r="Q630" i="1"/>
  <c r="S630" i="1"/>
  <c r="U630" i="1"/>
  <c r="I631" i="1"/>
  <c r="K631" i="1"/>
  <c r="M631" i="1"/>
  <c r="O631" i="1"/>
  <c r="Q631" i="1"/>
  <c r="S631" i="1"/>
  <c r="U631" i="1"/>
  <c r="I632" i="1"/>
  <c r="K632" i="1"/>
  <c r="M632" i="1"/>
  <c r="O632" i="1"/>
  <c r="Q632" i="1"/>
  <c r="S632" i="1"/>
  <c r="U632" i="1"/>
  <c r="I633" i="1"/>
  <c r="K633" i="1"/>
  <c r="M633" i="1"/>
  <c r="O633" i="1"/>
  <c r="Q633" i="1"/>
  <c r="S633" i="1"/>
  <c r="U633" i="1"/>
  <c r="I634" i="1"/>
  <c r="K634" i="1"/>
  <c r="M634" i="1"/>
  <c r="O634" i="1"/>
  <c r="Q634" i="1"/>
  <c r="S634" i="1"/>
  <c r="U634" i="1"/>
  <c r="I635" i="1"/>
  <c r="K635" i="1"/>
  <c r="M635" i="1"/>
  <c r="O635" i="1"/>
  <c r="Q635" i="1"/>
  <c r="S635" i="1"/>
  <c r="U635" i="1"/>
  <c r="I636" i="1"/>
  <c r="K636" i="1"/>
  <c r="M636" i="1"/>
  <c r="O636" i="1"/>
  <c r="Q636" i="1"/>
  <c r="S636" i="1"/>
  <c r="U636" i="1"/>
  <c r="I637" i="1"/>
  <c r="K637" i="1"/>
  <c r="M637" i="1"/>
  <c r="O637" i="1"/>
  <c r="Q637" i="1"/>
  <c r="S637" i="1"/>
  <c r="U637" i="1"/>
  <c r="I638" i="1"/>
  <c r="K638" i="1"/>
  <c r="M638" i="1"/>
  <c r="O638" i="1"/>
  <c r="Q638" i="1"/>
  <c r="S638" i="1"/>
  <c r="U638" i="1"/>
  <c r="I639" i="1"/>
  <c r="K639" i="1"/>
  <c r="M639" i="1"/>
  <c r="O639" i="1"/>
  <c r="Q639" i="1"/>
  <c r="S639" i="1"/>
  <c r="U639" i="1"/>
  <c r="I640" i="1"/>
  <c r="K640" i="1"/>
  <c r="M640" i="1"/>
  <c r="O640" i="1"/>
  <c r="Q640" i="1"/>
  <c r="S640" i="1"/>
  <c r="U640" i="1"/>
  <c r="I641" i="1"/>
  <c r="K641" i="1"/>
  <c r="M641" i="1"/>
  <c r="O641" i="1"/>
  <c r="Q641" i="1"/>
  <c r="S641" i="1"/>
  <c r="U641" i="1"/>
  <c r="I642" i="1"/>
  <c r="K642" i="1"/>
  <c r="M642" i="1"/>
  <c r="O642" i="1"/>
  <c r="Q642" i="1"/>
  <c r="S642" i="1"/>
  <c r="U642" i="1"/>
  <c r="I643" i="1"/>
  <c r="K643" i="1"/>
  <c r="M643" i="1"/>
  <c r="O643" i="1"/>
  <c r="Q643" i="1"/>
  <c r="S643" i="1"/>
  <c r="U643" i="1"/>
  <c r="I644" i="1"/>
  <c r="K644" i="1"/>
  <c r="M644" i="1"/>
  <c r="O644" i="1"/>
  <c r="Q644" i="1"/>
  <c r="S644" i="1"/>
  <c r="U644" i="1"/>
  <c r="I645" i="1"/>
  <c r="K645" i="1"/>
  <c r="M645" i="1"/>
  <c r="O645" i="1"/>
  <c r="Q645" i="1"/>
  <c r="S645" i="1"/>
  <c r="U645" i="1"/>
  <c r="I646" i="1"/>
  <c r="K646" i="1"/>
  <c r="M646" i="1"/>
  <c r="O646" i="1"/>
  <c r="Q646" i="1"/>
  <c r="S646" i="1"/>
  <c r="U646" i="1"/>
  <c r="I647" i="1"/>
  <c r="K647" i="1"/>
  <c r="M647" i="1"/>
  <c r="O647" i="1"/>
  <c r="Q647" i="1"/>
  <c r="S647" i="1"/>
  <c r="U647" i="1"/>
  <c r="I648" i="1"/>
  <c r="K648" i="1"/>
  <c r="M648" i="1"/>
  <c r="O648" i="1"/>
  <c r="Q648" i="1"/>
  <c r="S648" i="1"/>
  <c r="U648" i="1"/>
  <c r="I649" i="1"/>
  <c r="K649" i="1"/>
  <c r="M649" i="1"/>
  <c r="O649" i="1"/>
  <c r="Q649" i="1"/>
  <c r="S649" i="1"/>
  <c r="U649" i="1"/>
  <c r="I650" i="1"/>
  <c r="K650" i="1"/>
  <c r="M650" i="1"/>
  <c r="O650" i="1"/>
  <c r="Q650" i="1"/>
  <c r="S650" i="1"/>
  <c r="U650" i="1"/>
  <c r="I651" i="1"/>
  <c r="K651" i="1"/>
  <c r="M651" i="1"/>
  <c r="O651" i="1"/>
  <c r="Q651" i="1"/>
  <c r="S651" i="1"/>
  <c r="U651" i="1"/>
  <c r="I652" i="1"/>
  <c r="K652" i="1"/>
  <c r="M652" i="1"/>
  <c r="O652" i="1"/>
  <c r="Q652" i="1"/>
  <c r="S652" i="1"/>
  <c r="U652" i="1"/>
  <c r="I653" i="1"/>
  <c r="K653" i="1"/>
  <c r="M653" i="1"/>
  <c r="O653" i="1"/>
  <c r="Q653" i="1"/>
  <c r="S653" i="1"/>
  <c r="U653" i="1"/>
  <c r="I654" i="1"/>
  <c r="K654" i="1"/>
  <c r="M654" i="1"/>
  <c r="O654" i="1"/>
  <c r="Q654" i="1"/>
  <c r="S654" i="1"/>
  <c r="U654" i="1"/>
  <c r="I655" i="1"/>
  <c r="K655" i="1"/>
  <c r="M655" i="1"/>
  <c r="O655" i="1"/>
  <c r="Q655" i="1"/>
  <c r="S655" i="1"/>
  <c r="U655" i="1"/>
  <c r="I656" i="1"/>
  <c r="K656" i="1"/>
  <c r="M656" i="1"/>
  <c r="O656" i="1"/>
  <c r="Q656" i="1"/>
  <c r="S656" i="1"/>
  <c r="U656" i="1"/>
  <c r="I657" i="1"/>
  <c r="K657" i="1"/>
  <c r="M657" i="1"/>
  <c r="O657" i="1"/>
  <c r="Q657" i="1"/>
  <c r="S657" i="1"/>
  <c r="U657" i="1"/>
  <c r="I658" i="1"/>
  <c r="K658" i="1"/>
  <c r="M658" i="1"/>
  <c r="O658" i="1"/>
  <c r="Q658" i="1"/>
  <c r="S658" i="1"/>
  <c r="U658" i="1"/>
  <c r="I659" i="1"/>
  <c r="K659" i="1"/>
  <c r="M659" i="1"/>
  <c r="O659" i="1"/>
  <c r="Q659" i="1"/>
  <c r="S659" i="1"/>
  <c r="U659" i="1"/>
  <c r="I660" i="1"/>
  <c r="K660" i="1"/>
  <c r="M660" i="1"/>
  <c r="O660" i="1"/>
  <c r="Q660" i="1"/>
  <c r="S660" i="1"/>
  <c r="U660" i="1"/>
  <c r="I661" i="1"/>
  <c r="K661" i="1"/>
  <c r="M661" i="1"/>
  <c r="O661" i="1"/>
  <c r="Q661" i="1"/>
  <c r="S661" i="1"/>
  <c r="U661" i="1"/>
  <c r="I662" i="1"/>
  <c r="K662" i="1"/>
  <c r="M662" i="1"/>
  <c r="O662" i="1"/>
  <c r="Q662" i="1"/>
  <c r="S662" i="1"/>
  <c r="U662" i="1"/>
  <c r="I663" i="1"/>
  <c r="K663" i="1"/>
  <c r="M663" i="1"/>
  <c r="O663" i="1"/>
  <c r="Q663" i="1"/>
  <c r="S663" i="1"/>
  <c r="U663" i="1"/>
  <c r="I664" i="1"/>
  <c r="K664" i="1"/>
  <c r="M664" i="1"/>
  <c r="O664" i="1"/>
  <c r="Q664" i="1"/>
  <c r="S664" i="1"/>
  <c r="U664" i="1"/>
  <c r="I665" i="1"/>
  <c r="K665" i="1"/>
  <c r="M665" i="1"/>
  <c r="O665" i="1"/>
  <c r="Q665" i="1"/>
  <c r="S665" i="1"/>
  <c r="U665" i="1"/>
  <c r="I666" i="1"/>
  <c r="K666" i="1"/>
  <c r="M666" i="1"/>
  <c r="O666" i="1"/>
  <c r="Q666" i="1"/>
  <c r="S666" i="1"/>
  <c r="U666" i="1"/>
  <c r="I667" i="1"/>
  <c r="K667" i="1"/>
  <c r="M667" i="1"/>
  <c r="O667" i="1"/>
  <c r="Q667" i="1"/>
  <c r="S667" i="1"/>
  <c r="U667" i="1"/>
  <c r="I668" i="1"/>
  <c r="K668" i="1"/>
  <c r="M668" i="1"/>
  <c r="O668" i="1"/>
  <c r="Q668" i="1"/>
  <c r="S668" i="1"/>
  <c r="U668" i="1"/>
  <c r="I669" i="1"/>
  <c r="K669" i="1"/>
  <c r="M669" i="1"/>
  <c r="O669" i="1"/>
  <c r="Q669" i="1"/>
  <c r="S669" i="1"/>
  <c r="U669" i="1"/>
  <c r="I670" i="1"/>
  <c r="K670" i="1"/>
  <c r="M670" i="1"/>
  <c r="O670" i="1"/>
  <c r="Q670" i="1"/>
  <c r="S670" i="1"/>
  <c r="U670" i="1"/>
  <c r="I671" i="1"/>
  <c r="K671" i="1"/>
  <c r="M671" i="1"/>
  <c r="O671" i="1"/>
  <c r="Q671" i="1"/>
  <c r="S671" i="1"/>
  <c r="U671" i="1"/>
  <c r="I672" i="1"/>
  <c r="K672" i="1"/>
  <c r="M672" i="1"/>
  <c r="O672" i="1"/>
  <c r="Q672" i="1"/>
  <c r="S672" i="1"/>
  <c r="U672" i="1"/>
  <c r="I673" i="1"/>
  <c r="K673" i="1"/>
  <c r="M673" i="1"/>
  <c r="O673" i="1"/>
  <c r="Q673" i="1"/>
  <c r="S673" i="1"/>
  <c r="U673" i="1"/>
  <c r="I674" i="1"/>
  <c r="K674" i="1"/>
  <c r="M674" i="1"/>
  <c r="O674" i="1"/>
  <c r="Q674" i="1"/>
  <c r="S674" i="1"/>
  <c r="U674" i="1"/>
  <c r="I675" i="1"/>
  <c r="K675" i="1"/>
  <c r="M675" i="1"/>
  <c r="O675" i="1"/>
  <c r="Q675" i="1"/>
  <c r="S675" i="1"/>
  <c r="U675" i="1"/>
  <c r="I676" i="1"/>
  <c r="K676" i="1"/>
  <c r="M676" i="1"/>
  <c r="O676" i="1"/>
  <c r="Q676" i="1"/>
  <c r="S676" i="1"/>
  <c r="U676" i="1"/>
  <c r="I677" i="1"/>
  <c r="K677" i="1"/>
  <c r="M677" i="1"/>
  <c r="O677" i="1"/>
  <c r="Q677" i="1"/>
  <c r="S677" i="1"/>
  <c r="U677" i="1"/>
  <c r="I678" i="1"/>
  <c r="K678" i="1"/>
  <c r="M678" i="1"/>
  <c r="O678" i="1"/>
  <c r="Q678" i="1"/>
  <c r="S678" i="1"/>
  <c r="U678" i="1"/>
  <c r="I679" i="1"/>
  <c r="K679" i="1"/>
  <c r="M679" i="1"/>
  <c r="O679" i="1"/>
  <c r="Q679" i="1"/>
  <c r="S679" i="1"/>
  <c r="U679" i="1"/>
  <c r="I680" i="1"/>
  <c r="K680" i="1"/>
  <c r="M680" i="1"/>
  <c r="O680" i="1"/>
  <c r="Q680" i="1"/>
  <c r="S680" i="1"/>
  <c r="U680" i="1"/>
  <c r="I681" i="1"/>
  <c r="K681" i="1"/>
  <c r="M681" i="1"/>
  <c r="O681" i="1"/>
  <c r="Q681" i="1"/>
  <c r="S681" i="1"/>
  <c r="U681" i="1"/>
  <c r="I682" i="1"/>
  <c r="K682" i="1"/>
  <c r="M682" i="1"/>
  <c r="O682" i="1"/>
  <c r="Q682" i="1"/>
  <c r="S682" i="1"/>
  <c r="U682" i="1"/>
  <c r="I683" i="1"/>
  <c r="K683" i="1"/>
  <c r="M683" i="1"/>
  <c r="O683" i="1"/>
  <c r="Q683" i="1"/>
  <c r="S683" i="1"/>
  <c r="U683" i="1"/>
  <c r="I684" i="1"/>
  <c r="K684" i="1"/>
  <c r="M684" i="1"/>
  <c r="O684" i="1"/>
  <c r="Q684" i="1"/>
  <c r="S684" i="1"/>
  <c r="U684" i="1"/>
  <c r="I685" i="1"/>
  <c r="K685" i="1"/>
  <c r="M685" i="1"/>
  <c r="O685" i="1"/>
  <c r="Q685" i="1"/>
  <c r="S685" i="1"/>
  <c r="U685" i="1"/>
  <c r="I686" i="1"/>
  <c r="K686" i="1"/>
  <c r="M686" i="1"/>
  <c r="O686" i="1"/>
  <c r="Q686" i="1"/>
  <c r="S686" i="1"/>
  <c r="U686" i="1"/>
  <c r="I687" i="1"/>
  <c r="K687" i="1"/>
  <c r="M687" i="1"/>
  <c r="O687" i="1"/>
  <c r="Q687" i="1"/>
  <c r="S687" i="1"/>
  <c r="U687" i="1"/>
  <c r="I688" i="1"/>
  <c r="K688" i="1"/>
  <c r="M688" i="1"/>
  <c r="O688" i="1"/>
  <c r="Q688" i="1"/>
  <c r="S688" i="1"/>
  <c r="U688" i="1"/>
  <c r="I689" i="1"/>
  <c r="K689" i="1"/>
  <c r="M689" i="1"/>
  <c r="O689" i="1"/>
  <c r="Q689" i="1"/>
  <c r="S689" i="1"/>
  <c r="U689" i="1"/>
  <c r="I690" i="1"/>
  <c r="K690" i="1"/>
  <c r="M690" i="1"/>
  <c r="O690" i="1"/>
  <c r="Q690" i="1"/>
  <c r="S690" i="1"/>
  <c r="U690" i="1"/>
  <c r="I691" i="1"/>
  <c r="K691" i="1"/>
  <c r="M691" i="1"/>
  <c r="O691" i="1"/>
  <c r="Q691" i="1"/>
  <c r="S691" i="1"/>
  <c r="U691" i="1"/>
  <c r="I692" i="1"/>
  <c r="K692" i="1"/>
  <c r="M692" i="1"/>
  <c r="O692" i="1"/>
  <c r="Q692" i="1"/>
  <c r="S692" i="1"/>
  <c r="U692" i="1"/>
  <c r="I693" i="1"/>
  <c r="K693" i="1"/>
  <c r="M693" i="1"/>
  <c r="O693" i="1"/>
  <c r="Q693" i="1"/>
  <c r="S693" i="1"/>
  <c r="U693" i="1"/>
  <c r="I694" i="1"/>
  <c r="K694" i="1"/>
  <c r="M694" i="1"/>
  <c r="O694" i="1"/>
  <c r="Q694" i="1"/>
  <c r="S694" i="1"/>
  <c r="U694" i="1"/>
  <c r="I695" i="1"/>
  <c r="K695" i="1"/>
  <c r="M695" i="1"/>
  <c r="O695" i="1"/>
  <c r="Q695" i="1"/>
  <c r="S695" i="1"/>
  <c r="U695" i="1"/>
  <c r="I696" i="1"/>
  <c r="K696" i="1"/>
  <c r="M696" i="1"/>
  <c r="O696" i="1"/>
  <c r="Q696" i="1"/>
  <c r="S696" i="1"/>
  <c r="U696" i="1"/>
  <c r="I697" i="1"/>
  <c r="K697" i="1"/>
  <c r="M697" i="1"/>
  <c r="O697" i="1"/>
  <c r="Q697" i="1"/>
  <c r="S697" i="1"/>
  <c r="U697" i="1"/>
  <c r="I698" i="1"/>
  <c r="K698" i="1"/>
  <c r="M698" i="1"/>
  <c r="O698" i="1"/>
  <c r="Q698" i="1"/>
  <c r="S698" i="1"/>
  <c r="U698" i="1"/>
  <c r="I699" i="1"/>
  <c r="K699" i="1"/>
  <c r="M699" i="1"/>
  <c r="O699" i="1"/>
  <c r="Q699" i="1"/>
  <c r="S699" i="1"/>
  <c r="U699" i="1"/>
  <c r="I700" i="1"/>
  <c r="K700" i="1"/>
  <c r="M700" i="1"/>
  <c r="O700" i="1"/>
  <c r="Q700" i="1"/>
  <c r="S700" i="1"/>
  <c r="U700" i="1"/>
  <c r="A4" i="1"/>
  <c r="A5" i="1"/>
  <c r="A6" i="1"/>
  <c r="A7" i="1"/>
  <c r="A8" i="1"/>
  <c r="A9" i="1"/>
  <c r="A10" i="1"/>
  <c r="A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293" i="1"/>
  <c r="A294" i="1"/>
  <c r="A295" i="1"/>
  <c r="A296" i="1"/>
  <c r="A297" i="1"/>
  <c r="A298" i="1"/>
  <c r="A299" i="1"/>
  <c r="A300" i="1"/>
  <c r="A301" i="1"/>
  <c r="A302" i="1"/>
  <c r="A303" i="1"/>
  <c r="A304" i="1"/>
  <c r="A305" i="1"/>
  <c r="A306" i="1"/>
  <c r="A307" i="1"/>
  <c r="A308" i="1"/>
  <c r="A309" i="1"/>
  <c r="A310" i="1"/>
  <c r="A311" i="1"/>
  <c r="A312" i="1"/>
  <c r="A313" i="1"/>
  <c r="A314" i="1"/>
  <c r="A315" i="1"/>
  <c r="A316" i="1"/>
  <c r="A317" i="1"/>
  <c r="A318" i="1"/>
  <c r="A319" i="1"/>
  <c r="A320" i="1"/>
  <c r="A321" i="1"/>
  <c r="A322" i="1"/>
  <c r="A323" i="1"/>
  <c r="A324" i="1"/>
  <c r="A325" i="1"/>
  <c r="A326" i="1"/>
  <c r="A327" i="1"/>
  <c r="A328" i="1"/>
  <c r="A329" i="1"/>
  <c r="A330" i="1"/>
  <c r="A331" i="1"/>
  <c r="A332" i="1"/>
  <c r="A333" i="1"/>
  <c r="A334" i="1"/>
  <c r="A335" i="1"/>
  <c r="A336" i="1"/>
  <c r="A337" i="1"/>
  <c r="A338" i="1"/>
  <c r="A339" i="1"/>
  <c r="A340" i="1"/>
  <c r="A341" i="1"/>
  <c r="A342" i="1"/>
  <c r="A343" i="1"/>
  <c r="A344" i="1"/>
  <c r="A345" i="1"/>
  <c r="A346" i="1"/>
  <c r="A347" i="1"/>
  <c r="A348" i="1"/>
  <c r="A349" i="1"/>
  <c r="A350" i="1"/>
  <c r="A351" i="1"/>
  <c r="A352" i="1"/>
  <c r="A353" i="1"/>
  <c r="A354" i="1"/>
  <c r="A355" i="1"/>
  <c r="A356" i="1"/>
  <c r="A357" i="1"/>
  <c r="A358" i="1"/>
  <c r="A359" i="1"/>
  <c r="A360" i="1"/>
  <c r="A361" i="1"/>
  <c r="A362" i="1"/>
  <c r="A363" i="1"/>
  <c r="A364" i="1"/>
  <c r="A365" i="1"/>
  <c r="A366" i="1"/>
  <c r="A367" i="1"/>
  <c r="A368" i="1"/>
  <c r="A369" i="1"/>
  <c r="A370" i="1"/>
  <c r="A371" i="1"/>
  <c r="A372" i="1"/>
  <c r="A373" i="1"/>
  <c r="A374" i="1"/>
  <c r="A375" i="1"/>
  <c r="A376" i="1"/>
  <c r="A377" i="1"/>
  <c r="A378" i="1"/>
  <c r="A379" i="1"/>
  <c r="A380" i="1"/>
  <c r="A381" i="1"/>
  <c r="A382" i="1"/>
  <c r="A383" i="1"/>
  <c r="A384" i="1"/>
  <c r="A385" i="1"/>
  <c r="A386" i="1"/>
  <c r="A387" i="1"/>
  <c r="A388" i="1"/>
  <c r="A389" i="1"/>
  <c r="A390" i="1"/>
  <c r="A391" i="1"/>
  <c r="A392" i="1"/>
  <c r="A393" i="1"/>
  <c r="A394" i="1"/>
  <c r="A395" i="1"/>
  <c r="A396" i="1"/>
  <c r="A397" i="1"/>
  <c r="A398" i="1"/>
  <c r="A399" i="1"/>
  <c r="A400" i="1"/>
  <c r="A401" i="1"/>
  <c r="A402" i="1"/>
  <c r="A403" i="1"/>
  <c r="A404" i="1"/>
  <c r="A405" i="1"/>
  <c r="A406" i="1"/>
  <c r="A407" i="1"/>
  <c r="A408" i="1"/>
  <c r="A409" i="1"/>
  <c r="A410" i="1"/>
  <c r="A411" i="1"/>
  <c r="A412" i="1"/>
  <c r="A413" i="1"/>
  <c r="A414" i="1"/>
  <c r="A415" i="1"/>
  <c r="A416" i="1"/>
  <c r="A417" i="1"/>
  <c r="A418" i="1"/>
  <c r="A419" i="1"/>
  <c r="A420" i="1"/>
  <c r="A421" i="1"/>
  <c r="A422" i="1"/>
  <c r="A423" i="1"/>
  <c r="A424" i="1"/>
  <c r="A425" i="1"/>
  <c r="A426" i="1"/>
  <c r="A427" i="1"/>
  <c r="A428" i="1"/>
  <c r="A429" i="1"/>
  <c r="A430" i="1"/>
  <c r="A431" i="1"/>
  <c r="A432" i="1"/>
  <c r="A433" i="1"/>
  <c r="A434" i="1"/>
  <c r="A435" i="1"/>
  <c r="A436" i="1"/>
  <c r="A437" i="1"/>
  <c r="A438" i="1"/>
  <c r="A439" i="1"/>
  <c r="A440" i="1"/>
  <c r="A441" i="1"/>
  <c r="A442" i="1"/>
  <c r="A443" i="1"/>
  <c r="A444" i="1"/>
  <c r="A445" i="1"/>
  <c r="A446" i="1"/>
  <c r="A447" i="1"/>
  <c r="A448" i="1"/>
  <c r="A449" i="1"/>
  <c r="A450" i="1"/>
  <c r="A451" i="1"/>
  <c r="A452" i="1"/>
  <c r="A453" i="1"/>
  <c r="A454" i="1"/>
  <c r="A455" i="1"/>
  <c r="A456" i="1"/>
  <c r="A457" i="1"/>
  <c r="A458" i="1"/>
  <c r="A459" i="1"/>
  <c r="A460" i="1"/>
  <c r="A461" i="1"/>
  <c r="A462" i="1"/>
  <c r="A463" i="1"/>
  <c r="A464" i="1"/>
  <c r="A465" i="1"/>
  <c r="A466" i="1"/>
  <c r="A467" i="1"/>
  <c r="A468" i="1"/>
  <c r="A469" i="1"/>
  <c r="A470" i="1"/>
  <c r="A471" i="1"/>
  <c r="A472" i="1"/>
  <c r="A473" i="1"/>
  <c r="A474" i="1"/>
  <c r="A475" i="1"/>
  <c r="A476" i="1"/>
  <c r="A477" i="1"/>
  <c r="A478" i="1"/>
  <c r="A479" i="1"/>
  <c r="A480" i="1"/>
  <c r="A481" i="1"/>
  <c r="A482" i="1"/>
  <c r="A483" i="1"/>
  <c r="A484" i="1"/>
  <c r="A485" i="1"/>
  <c r="A486" i="1"/>
  <c r="A487" i="1"/>
  <c r="A488" i="1"/>
  <c r="A489" i="1"/>
  <c r="A490" i="1"/>
  <c r="A491" i="1"/>
  <c r="A492" i="1"/>
  <c r="A493" i="1"/>
  <c r="A494" i="1"/>
  <c r="A495" i="1"/>
  <c r="A496" i="1"/>
  <c r="A497" i="1"/>
  <c r="A498" i="1"/>
  <c r="A499" i="1"/>
  <c r="A500" i="1"/>
  <c r="A501" i="1"/>
  <c r="A502" i="1"/>
  <c r="A503" i="1"/>
  <c r="A504" i="1"/>
  <c r="A505" i="1"/>
  <c r="A506" i="1"/>
  <c r="A507" i="1"/>
  <c r="A508" i="1"/>
  <c r="A509" i="1"/>
  <c r="A510" i="1"/>
  <c r="A511" i="1"/>
  <c r="A512" i="1"/>
  <c r="A513" i="1"/>
  <c r="A514" i="1"/>
  <c r="A515" i="1"/>
  <c r="A516" i="1"/>
  <c r="A517" i="1"/>
  <c r="A518" i="1"/>
  <c r="A519" i="1"/>
  <c r="A520" i="1"/>
  <c r="A521" i="1"/>
  <c r="A522" i="1"/>
  <c r="A523" i="1"/>
  <c r="A524" i="1"/>
  <c r="A525" i="1"/>
  <c r="A526" i="1"/>
  <c r="A527" i="1"/>
  <c r="A528" i="1"/>
  <c r="A529" i="1"/>
  <c r="A530" i="1"/>
  <c r="A531" i="1"/>
  <c r="A532" i="1"/>
  <c r="A533" i="1"/>
  <c r="A534" i="1"/>
  <c r="A535" i="1"/>
  <c r="A536" i="1"/>
  <c r="A537" i="1"/>
  <c r="A538" i="1"/>
  <c r="A539" i="1"/>
  <c r="A540" i="1"/>
  <c r="A541" i="1"/>
  <c r="A542" i="1"/>
  <c r="A543" i="1"/>
  <c r="A544" i="1"/>
  <c r="A545" i="1"/>
  <c r="A546" i="1"/>
  <c r="A547" i="1"/>
  <c r="A548" i="1"/>
  <c r="A549" i="1"/>
  <c r="A550" i="1"/>
  <c r="A551" i="1"/>
  <c r="A552" i="1"/>
  <c r="A553" i="1"/>
  <c r="A554" i="1"/>
  <c r="A555" i="1"/>
  <c r="A556" i="1"/>
  <c r="A557" i="1"/>
  <c r="A558" i="1"/>
  <c r="A559" i="1"/>
  <c r="A560" i="1"/>
  <c r="A561" i="1"/>
  <c r="A562" i="1"/>
  <c r="A563" i="1"/>
  <c r="A564" i="1"/>
  <c r="A565" i="1"/>
  <c r="A566" i="1"/>
  <c r="A567" i="1"/>
  <c r="A568" i="1"/>
  <c r="A569" i="1"/>
  <c r="A570" i="1"/>
  <c r="A571" i="1"/>
  <c r="A572" i="1"/>
  <c r="A573" i="1"/>
  <c r="A574" i="1"/>
  <c r="A575" i="1"/>
  <c r="A576" i="1"/>
  <c r="A577" i="1"/>
  <c r="A578" i="1"/>
  <c r="A579" i="1"/>
  <c r="A580" i="1"/>
  <c r="A581" i="1"/>
  <c r="A582" i="1"/>
  <c r="A583" i="1"/>
  <c r="A584" i="1"/>
  <c r="A585" i="1"/>
  <c r="A586" i="1"/>
  <c r="A587" i="1"/>
  <c r="A588" i="1"/>
  <c r="A589" i="1"/>
  <c r="A590" i="1"/>
  <c r="A591" i="1"/>
  <c r="A592" i="1"/>
  <c r="A593" i="1"/>
  <c r="A594" i="1"/>
  <c r="A595" i="1"/>
  <c r="A596" i="1"/>
  <c r="A597" i="1"/>
  <c r="A598" i="1"/>
  <c r="A599" i="1"/>
  <c r="A600" i="1"/>
  <c r="A601" i="1"/>
  <c r="A602" i="1"/>
  <c r="A603" i="1"/>
  <c r="A604" i="1"/>
  <c r="A605" i="1"/>
  <c r="A606" i="1"/>
  <c r="A607" i="1"/>
  <c r="A608" i="1"/>
  <c r="A609" i="1"/>
  <c r="A610" i="1"/>
  <c r="A611" i="1"/>
  <c r="A612" i="1"/>
  <c r="A613" i="1"/>
  <c r="A614" i="1"/>
  <c r="A615" i="1"/>
  <c r="A616" i="1"/>
  <c r="A617" i="1"/>
  <c r="A618" i="1"/>
  <c r="A619" i="1"/>
  <c r="A620" i="1"/>
  <c r="A621" i="1"/>
  <c r="A622" i="1"/>
  <c r="A623" i="1"/>
  <c r="A624" i="1"/>
  <c r="A625" i="1"/>
  <c r="A626" i="1"/>
  <c r="A627" i="1"/>
  <c r="A628" i="1"/>
  <c r="A629" i="1"/>
  <c r="A630" i="1"/>
  <c r="A631" i="1"/>
  <c r="A632" i="1"/>
  <c r="A633" i="1"/>
  <c r="A634" i="1"/>
  <c r="A635" i="1"/>
  <c r="A636" i="1"/>
  <c r="A637" i="1"/>
  <c r="A638" i="1"/>
  <c r="A639" i="1"/>
  <c r="A640" i="1"/>
  <c r="A641" i="1"/>
  <c r="A642" i="1"/>
  <c r="A643" i="1"/>
  <c r="A644" i="1"/>
  <c r="A645" i="1"/>
  <c r="A646" i="1"/>
  <c r="A647" i="1"/>
  <c r="A648" i="1"/>
  <c r="A649" i="1"/>
  <c r="A650" i="1"/>
  <c r="A651" i="1"/>
  <c r="A652" i="1"/>
  <c r="A653" i="1"/>
  <c r="A654" i="1"/>
  <c r="A655" i="1"/>
  <c r="A656" i="1"/>
  <c r="A657" i="1"/>
  <c r="A658" i="1"/>
  <c r="A659" i="1"/>
  <c r="A660" i="1"/>
  <c r="A661" i="1"/>
  <c r="A662" i="1"/>
  <c r="A663" i="1"/>
  <c r="A664" i="1"/>
  <c r="A665" i="1"/>
  <c r="A666" i="1"/>
  <c r="A667" i="1"/>
  <c r="A668" i="1"/>
  <c r="A669" i="1"/>
  <c r="A670" i="1"/>
  <c r="A671" i="1"/>
  <c r="A672" i="1"/>
  <c r="A673" i="1"/>
  <c r="A674" i="1"/>
  <c r="A675" i="1"/>
  <c r="A676" i="1"/>
  <c r="A677" i="1"/>
  <c r="A678" i="1"/>
  <c r="A679" i="1"/>
  <c r="A680" i="1"/>
  <c r="A681" i="1"/>
  <c r="A682" i="1"/>
  <c r="A683" i="1"/>
  <c r="A684" i="1"/>
  <c r="A685" i="1"/>
  <c r="A686" i="1"/>
  <c r="A687" i="1"/>
  <c r="A688" i="1"/>
  <c r="A689" i="1"/>
  <c r="A690" i="1"/>
  <c r="A691" i="1"/>
  <c r="A692" i="1"/>
  <c r="A693" i="1"/>
  <c r="A694" i="1"/>
  <c r="A695" i="1"/>
  <c r="A696" i="1"/>
  <c r="A697" i="1"/>
  <c r="A698" i="1"/>
  <c r="A699" i="1"/>
  <c r="A700" i="1"/>
  <c r="A3" i="1"/>
  <c r="I165" i="2" l="1"/>
  <c r="O686" i="2"/>
  <c r="I700" i="2"/>
  <c r="O683" i="2"/>
  <c r="O687" i="2"/>
  <c r="O688" i="2"/>
  <c r="I21" i="2"/>
  <c r="I501" i="2"/>
  <c r="I9" i="2"/>
  <c r="I149" i="2"/>
  <c r="I13" i="2"/>
  <c r="P18" i="2" a="1"/>
  <c r="P18" i="2" s="1"/>
  <c r="P13" i="2" a="1"/>
  <c r="P13" i="2" s="1"/>
  <c r="P21" i="2" a="1"/>
  <c r="P21" i="2" s="1"/>
  <c r="I699" i="2"/>
  <c r="I694" i="2"/>
  <c r="I690" i="2"/>
  <c r="I680" i="2"/>
  <c r="I672" i="2"/>
  <c r="I662" i="2"/>
  <c r="I658" i="2"/>
  <c r="I648" i="2"/>
  <c r="I640" i="2"/>
  <c r="I630" i="2"/>
  <c r="I626" i="2"/>
  <c r="I616" i="2"/>
  <c r="I608" i="2"/>
  <c r="I599" i="2"/>
  <c r="I595" i="2"/>
  <c r="I594" i="2"/>
  <c r="I591" i="2"/>
  <c r="I586" i="2"/>
  <c r="I582" i="2"/>
  <c r="I577" i="2"/>
  <c r="I574" i="2"/>
  <c r="I569" i="2"/>
  <c r="I568" i="2"/>
  <c r="I565" i="2"/>
  <c r="I562" i="2"/>
  <c r="I559" i="2"/>
  <c r="I698" i="2"/>
  <c r="I688" i="2"/>
  <c r="I678" i="2"/>
  <c r="I670" i="2"/>
  <c r="I666" i="2"/>
  <c r="I656" i="2"/>
  <c r="I646" i="2"/>
  <c r="I638" i="2"/>
  <c r="I634" i="2"/>
  <c r="I624" i="2"/>
  <c r="I614" i="2"/>
  <c r="I606" i="2"/>
  <c r="I602" i="2"/>
  <c r="I598" i="2"/>
  <c r="I593" i="2"/>
  <c r="I590" i="2"/>
  <c r="I585" i="2"/>
  <c r="I584" i="2"/>
  <c r="I581" i="2"/>
  <c r="I580" i="2"/>
  <c r="I576" i="2"/>
  <c r="I572" i="2"/>
  <c r="I564" i="2"/>
  <c r="I558" i="2"/>
  <c r="I556" i="2"/>
  <c r="I554" i="2"/>
  <c r="I552" i="2"/>
  <c r="I550" i="2"/>
  <c r="I548" i="2"/>
  <c r="I546" i="2"/>
  <c r="I544" i="2"/>
  <c r="I542" i="2"/>
  <c r="I540" i="2"/>
  <c r="I538" i="2"/>
  <c r="I536" i="2"/>
  <c r="I534" i="2"/>
  <c r="I532" i="2"/>
  <c r="I530" i="2"/>
  <c r="I528" i="2"/>
  <c r="I526" i="2"/>
  <c r="I524" i="2"/>
  <c r="I522" i="2"/>
  <c r="I520" i="2"/>
  <c r="I518" i="2"/>
  <c r="I516" i="2"/>
  <c r="I514" i="2"/>
  <c r="I512" i="2"/>
  <c r="I510" i="2"/>
  <c r="I508" i="2"/>
  <c r="I506" i="2"/>
  <c r="I504" i="2"/>
  <c r="I502" i="2"/>
  <c r="I500" i="2"/>
  <c r="I498" i="2"/>
  <c r="I496" i="2"/>
  <c r="I494" i="2"/>
  <c r="I492" i="2"/>
  <c r="I490" i="2"/>
  <c r="I488" i="2"/>
  <c r="I486" i="2"/>
  <c r="I484" i="2"/>
  <c r="I482" i="2"/>
  <c r="I480" i="2"/>
  <c r="I478" i="2"/>
  <c r="I476" i="2"/>
  <c r="I474" i="2"/>
  <c r="I472" i="2"/>
  <c r="I470" i="2"/>
  <c r="I468" i="2"/>
  <c r="I466" i="2"/>
  <c r="I464" i="2"/>
  <c r="I462" i="2"/>
  <c r="I460" i="2"/>
  <c r="I458" i="2"/>
  <c r="I456" i="2"/>
  <c r="I454" i="2"/>
  <c r="I452" i="2"/>
  <c r="I450" i="2"/>
  <c r="I448" i="2"/>
  <c r="I446" i="2"/>
  <c r="I444" i="2"/>
  <c r="I442" i="2"/>
  <c r="I440" i="2"/>
  <c r="I438" i="2"/>
  <c r="I436" i="2"/>
  <c r="I696" i="2"/>
  <c r="I692" i="2"/>
  <c r="I682" i="2"/>
  <c r="I674" i="2"/>
  <c r="I664" i="2"/>
  <c r="I660" i="2"/>
  <c r="I650" i="2"/>
  <c r="I642" i="2"/>
  <c r="I632" i="2"/>
  <c r="I628" i="2"/>
  <c r="I618" i="2"/>
  <c r="I610" i="2"/>
  <c r="I600" i="2"/>
  <c r="I597" i="2"/>
  <c r="I596" i="2"/>
  <c r="I592" i="2"/>
  <c r="I588" i="2"/>
  <c r="I573" i="2"/>
  <c r="I571" i="2"/>
  <c r="I567" i="2"/>
  <c r="I561" i="2"/>
  <c r="I560" i="2"/>
  <c r="I686" i="2"/>
  <c r="I684" i="2"/>
  <c r="I654" i="2"/>
  <c r="I652" i="2"/>
  <c r="I622" i="2"/>
  <c r="I620" i="2"/>
  <c r="I563" i="2"/>
  <c r="I551" i="2"/>
  <c r="I543" i="2"/>
  <c r="I535" i="2"/>
  <c r="I527" i="2"/>
  <c r="I519" i="2"/>
  <c r="I511" i="2"/>
  <c r="I503" i="2"/>
  <c r="I495" i="2"/>
  <c r="I487" i="2"/>
  <c r="I479" i="2"/>
  <c r="I471" i="2"/>
  <c r="I463" i="2"/>
  <c r="I455" i="2"/>
  <c r="I447" i="2"/>
  <c r="I439" i="2"/>
  <c r="I434" i="2"/>
  <c r="I432" i="2"/>
  <c r="I430" i="2"/>
  <c r="I428" i="2"/>
  <c r="I426" i="2"/>
  <c r="I424" i="2"/>
  <c r="I422" i="2"/>
  <c r="I420" i="2"/>
  <c r="I418" i="2"/>
  <c r="I416" i="2"/>
  <c r="I414" i="2"/>
  <c r="I412" i="2"/>
  <c r="I410" i="2"/>
  <c r="I408" i="2"/>
  <c r="I406" i="2"/>
  <c r="I404" i="2"/>
  <c r="I402" i="2"/>
  <c r="I400" i="2"/>
  <c r="I398" i="2"/>
  <c r="I396" i="2"/>
  <c r="I394" i="2"/>
  <c r="I392" i="2"/>
  <c r="I390" i="2"/>
  <c r="I388" i="2"/>
  <c r="I386" i="2"/>
  <c r="I384" i="2"/>
  <c r="I382" i="2"/>
  <c r="I380" i="2"/>
  <c r="I378" i="2"/>
  <c r="I376" i="2"/>
  <c r="I374" i="2"/>
  <c r="I372" i="2"/>
  <c r="I370" i="2"/>
  <c r="I368" i="2"/>
  <c r="I366" i="2"/>
  <c r="I364" i="2"/>
  <c r="I362" i="2"/>
  <c r="I360" i="2"/>
  <c r="I358" i="2"/>
  <c r="I356" i="2"/>
  <c r="I354" i="2"/>
  <c r="I352" i="2"/>
  <c r="I350" i="2"/>
  <c r="I348" i="2"/>
  <c r="I346" i="2"/>
  <c r="I344" i="2"/>
  <c r="I342" i="2"/>
  <c r="I340" i="2"/>
  <c r="I338" i="2"/>
  <c r="I336" i="2"/>
  <c r="I334" i="2"/>
  <c r="I332" i="2"/>
  <c r="I330" i="2"/>
  <c r="I328" i="2"/>
  <c r="I326" i="2"/>
  <c r="I324" i="2"/>
  <c r="I322" i="2"/>
  <c r="I320" i="2"/>
  <c r="I318" i="2"/>
  <c r="I316" i="2"/>
  <c r="I314" i="2"/>
  <c r="I312" i="2"/>
  <c r="I310" i="2"/>
  <c r="I676" i="2"/>
  <c r="I644" i="2"/>
  <c r="I612" i="2"/>
  <c r="I587" i="2"/>
  <c r="I575" i="2"/>
  <c r="I570" i="2"/>
  <c r="I553" i="2"/>
  <c r="I545" i="2"/>
  <c r="I537" i="2"/>
  <c r="I529" i="2"/>
  <c r="I521" i="2"/>
  <c r="I513" i="2"/>
  <c r="I505" i="2"/>
  <c r="I497" i="2"/>
  <c r="I489" i="2"/>
  <c r="I481" i="2"/>
  <c r="I473" i="2"/>
  <c r="I465" i="2"/>
  <c r="I457" i="2"/>
  <c r="I449" i="2"/>
  <c r="I441" i="2"/>
  <c r="I668" i="2"/>
  <c r="I636" i="2"/>
  <c r="I604" i="2"/>
  <c r="I589" i="2"/>
  <c r="I583" i="2"/>
  <c r="I566" i="2"/>
  <c r="I555" i="2"/>
  <c r="I547" i="2"/>
  <c r="I539" i="2"/>
  <c r="I531" i="2"/>
  <c r="I523" i="2"/>
  <c r="I515" i="2"/>
  <c r="I507" i="2"/>
  <c r="I499" i="2"/>
  <c r="I491" i="2"/>
  <c r="I483" i="2"/>
  <c r="I475" i="2"/>
  <c r="I467" i="2"/>
  <c r="I459" i="2"/>
  <c r="I451" i="2"/>
  <c r="I443" i="2"/>
  <c r="I435" i="2"/>
  <c r="I433" i="2"/>
  <c r="I431" i="2"/>
  <c r="I429" i="2"/>
  <c r="I427" i="2"/>
  <c r="I425" i="2"/>
  <c r="I423" i="2"/>
  <c r="I421" i="2"/>
  <c r="I419" i="2"/>
  <c r="I417" i="2"/>
  <c r="I415" i="2"/>
  <c r="I413" i="2"/>
  <c r="I411" i="2"/>
  <c r="I409" i="2"/>
  <c r="I407" i="2"/>
  <c r="I405" i="2"/>
  <c r="I403" i="2"/>
  <c r="I401" i="2"/>
  <c r="I399" i="2"/>
  <c r="I397" i="2"/>
  <c r="I395" i="2"/>
  <c r="I393" i="2"/>
  <c r="I391" i="2"/>
  <c r="I389" i="2"/>
  <c r="I387" i="2"/>
  <c r="I385" i="2"/>
  <c r="I383" i="2"/>
  <c r="I381" i="2"/>
  <c r="I379" i="2"/>
  <c r="I377" i="2"/>
  <c r="I375" i="2"/>
  <c r="I373" i="2"/>
  <c r="I371" i="2"/>
  <c r="I369" i="2"/>
  <c r="I367" i="2"/>
  <c r="I365" i="2"/>
  <c r="I363" i="2"/>
  <c r="I361" i="2"/>
  <c r="I359" i="2"/>
  <c r="I357" i="2"/>
  <c r="I355" i="2"/>
  <c r="I353" i="2"/>
  <c r="I351" i="2"/>
  <c r="I349" i="2"/>
  <c r="I347" i="2"/>
  <c r="I345" i="2"/>
  <c r="I343" i="2"/>
  <c r="I341" i="2"/>
  <c r="I339" i="2"/>
  <c r="I337" i="2"/>
  <c r="I335" i="2"/>
  <c r="I333" i="2"/>
  <c r="I331" i="2"/>
  <c r="I329" i="2"/>
  <c r="I327" i="2"/>
  <c r="I325" i="2"/>
  <c r="I323" i="2"/>
  <c r="I321" i="2"/>
  <c r="I319" i="2"/>
  <c r="I317" i="2"/>
  <c r="I315" i="2"/>
  <c r="I313" i="2"/>
  <c r="I311" i="2"/>
  <c r="I579" i="2"/>
  <c r="I578" i="2"/>
  <c r="I557" i="2"/>
  <c r="I525" i="2"/>
  <c r="I493" i="2"/>
  <c r="I461" i="2"/>
  <c r="I309" i="2"/>
  <c r="I307" i="2"/>
  <c r="I305" i="2"/>
  <c r="I303" i="2"/>
  <c r="I301" i="2"/>
  <c r="I299" i="2"/>
  <c r="I297" i="2"/>
  <c r="I295" i="2"/>
  <c r="I293" i="2"/>
  <c r="I291" i="2"/>
  <c r="I289" i="2"/>
  <c r="I287" i="2"/>
  <c r="I285" i="2"/>
  <c r="I283" i="2"/>
  <c r="I281" i="2"/>
  <c r="I279" i="2"/>
  <c r="I277" i="2"/>
  <c r="I275" i="2"/>
  <c r="I273" i="2"/>
  <c r="I271" i="2"/>
  <c r="I269" i="2"/>
  <c r="I267" i="2"/>
  <c r="I265" i="2"/>
  <c r="I263" i="2"/>
  <c r="I261" i="2"/>
  <c r="I259" i="2"/>
  <c r="I257" i="2"/>
  <c r="I255" i="2"/>
  <c r="I253" i="2"/>
  <c r="I251" i="2"/>
  <c r="I249" i="2"/>
  <c r="I247" i="2"/>
  <c r="I245" i="2"/>
  <c r="I243" i="2"/>
  <c r="I241" i="2"/>
  <c r="I239" i="2"/>
  <c r="I237" i="2"/>
  <c r="I235" i="2"/>
  <c r="I233" i="2"/>
  <c r="I231" i="2"/>
  <c r="I229" i="2"/>
  <c r="I227" i="2"/>
  <c r="I225" i="2"/>
  <c r="I223" i="2"/>
  <c r="I221" i="2"/>
  <c r="I219" i="2"/>
  <c r="I217" i="2"/>
  <c r="I215" i="2"/>
  <c r="I213" i="2"/>
  <c r="I211" i="2"/>
  <c r="I209" i="2"/>
  <c r="I207" i="2"/>
  <c r="I205" i="2"/>
  <c r="I203" i="2"/>
  <c r="I201" i="2"/>
  <c r="I199" i="2"/>
  <c r="I197" i="2"/>
  <c r="I195" i="2"/>
  <c r="I193" i="2"/>
  <c r="I191" i="2"/>
  <c r="I189" i="2"/>
  <c r="I187" i="2"/>
  <c r="I185" i="2"/>
  <c r="I183" i="2"/>
  <c r="I181" i="2"/>
  <c r="I179" i="2"/>
  <c r="I177" i="2"/>
  <c r="I175" i="2"/>
  <c r="I173" i="2"/>
  <c r="I171" i="2"/>
  <c r="I169" i="2"/>
  <c r="I549" i="2"/>
  <c r="I517" i="2"/>
  <c r="I485" i="2"/>
  <c r="I453" i="2"/>
  <c r="I541" i="2"/>
  <c r="I509" i="2"/>
  <c r="I477" i="2"/>
  <c r="I445" i="2"/>
  <c r="I308" i="2"/>
  <c r="I306" i="2"/>
  <c r="I304" i="2"/>
  <c r="I302" i="2"/>
  <c r="I300" i="2"/>
  <c r="I298" i="2"/>
  <c r="I296" i="2"/>
  <c r="I294" i="2"/>
  <c r="I292" i="2"/>
  <c r="I290" i="2"/>
  <c r="I288" i="2"/>
  <c r="I286" i="2"/>
  <c r="I284" i="2"/>
  <c r="I282" i="2"/>
  <c r="I280" i="2"/>
  <c r="I278" i="2"/>
  <c r="I276" i="2"/>
  <c r="I274" i="2"/>
  <c r="I272" i="2"/>
  <c r="I270" i="2"/>
  <c r="I268" i="2"/>
  <c r="I266" i="2"/>
  <c r="I264" i="2"/>
  <c r="I262" i="2"/>
  <c r="I260" i="2"/>
  <c r="I258" i="2"/>
  <c r="I256" i="2"/>
  <c r="I254" i="2"/>
  <c r="I252" i="2"/>
  <c r="I250" i="2"/>
  <c r="I248" i="2"/>
  <c r="I246" i="2"/>
  <c r="I244" i="2"/>
  <c r="I242" i="2"/>
  <c r="I240" i="2"/>
  <c r="I238" i="2"/>
  <c r="I236" i="2"/>
  <c r="I234" i="2"/>
  <c r="I232" i="2"/>
  <c r="I230" i="2"/>
  <c r="I228" i="2"/>
  <c r="I226" i="2"/>
  <c r="I224" i="2"/>
  <c r="I222" i="2"/>
  <c r="I220" i="2"/>
  <c r="I218" i="2"/>
  <c r="I216" i="2"/>
  <c r="I214" i="2"/>
  <c r="I212" i="2"/>
  <c r="I210" i="2"/>
  <c r="I208" i="2"/>
  <c r="I206" i="2"/>
  <c r="I204" i="2"/>
  <c r="I202" i="2"/>
  <c r="I200" i="2"/>
  <c r="I198" i="2"/>
  <c r="I196" i="2"/>
  <c r="I194" i="2"/>
  <c r="I192" i="2"/>
  <c r="I190" i="2"/>
  <c r="I188" i="2"/>
  <c r="I186" i="2"/>
  <c r="I184" i="2"/>
  <c r="I182" i="2"/>
  <c r="I180" i="2"/>
  <c r="I178" i="2"/>
  <c r="I176" i="2"/>
  <c r="I174" i="2"/>
  <c r="I172" i="2"/>
  <c r="I170" i="2"/>
  <c r="I168" i="2"/>
  <c r="I166" i="2"/>
  <c r="I164" i="2"/>
  <c r="I162" i="2"/>
  <c r="I160" i="2"/>
  <c r="I158" i="2"/>
  <c r="I156" i="2"/>
  <c r="I154" i="2"/>
  <c r="I152" i="2"/>
  <c r="I150" i="2"/>
  <c r="I148" i="2"/>
  <c r="I2" i="2"/>
  <c r="J608" i="2" s="1" a="1"/>
  <c r="J608" i="2" s="1"/>
  <c r="I3" i="2"/>
  <c r="P22" i="2" a="1"/>
  <c r="P22" i="2" s="1"/>
  <c r="I4" i="2"/>
  <c r="I5" i="2"/>
  <c r="I6" i="2"/>
  <c r="I7" i="2"/>
  <c r="I8" i="2"/>
  <c r="P8" i="2" a="1"/>
  <c r="P8" i="2" s="1"/>
  <c r="I12" i="2"/>
  <c r="P12" i="2" a="1"/>
  <c r="P12" i="2" s="1"/>
  <c r="I16" i="2"/>
  <c r="P16" i="2" a="1"/>
  <c r="P16" i="2" s="1"/>
  <c r="I20" i="2"/>
  <c r="P20" i="2" a="1"/>
  <c r="P20" i="2" s="1"/>
  <c r="I23" i="2"/>
  <c r="I25" i="2"/>
  <c r="I27" i="2"/>
  <c r="I29" i="2"/>
  <c r="I31" i="2"/>
  <c r="I33" i="2"/>
  <c r="I35" i="2"/>
  <c r="I37" i="2"/>
  <c r="I39" i="2"/>
  <c r="I41" i="2"/>
  <c r="I43" i="2"/>
  <c r="I45" i="2"/>
  <c r="I47" i="2"/>
  <c r="I49" i="2"/>
  <c r="I51" i="2"/>
  <c r="I53" i="2"/>
  <c r="I55" i="2"/>
  <c r="I57" i="2"/>
  <c r="I59" i="2"/>
  <c r="I61" i="2"/>
  <c r="I63" i="2"/>
  <c r="I65" i="2"/>
  <c r="I67" i="2"/>
  <c r="I69" i="2"/>
  <c r="I71" i="2"/>
  <c r="I73" i="2"/>
  <c r="I75" i="2"/>
  <c r="I77" i="2"/>
  <c r="I79" i="2"/>
  <c r="I81" i="2"/>
  <c r="I83" i="2"/>
  <c r="I85" i="2"/>
  <c r="I87" i="2"/>
  <c r="I89" i="2"/>
  <c r="I91" i="2"/>
  <c r="I93" i="2"/>
  <c r="I95" i="2"/>
  <c r="I97" i="2"/>
  <c r="I99" i="2"/>
  <c r="I101" i="2"/>
  <c r="I103" i="2"/>
  <c r="I105" i="2"/>
  <c r="I107" i="2"/>
  <c r="I109" i="2"/>
  <c r="I111" i="2"/>
  <c r="I113" i="2"/>
  <c r="I115" i="2"/>
  <c r="I117" i="2"/>
  <c r="I119" i="2"/>
  <c r="I121" i="2"/>
  <c r="I123" i="2"/>
  <c r="I125" i="2"/>
  <c r="I127" i="2"/>
  <c r="I129" i="2"/>
  <c r="I131" i="2"/>
  <c r="I133" i="2"/>
  <c r="I135" i="2"/>
  <c r="I137" i="2"/>
  <c r="I139" i="2"/>
  <c r="I141" i="2"/>
  <c r="I143" i="2"/>
  <c r="I145" i="2"/>
  <c r="I147" i="2"/>
  <c r="I155" i="2"/>
  <c r="I163" i="2"/>
  <c r="I533" i="2"/>
  <c r="P9" i="2" a="1"/>
  <c r="P9" i="2" s="1"/>
  <c r="P17" i="2" a="1"/>
  <c r="P17" i="2" s="1"/>
  <c r="L67" i="2" a="1"/>
  <c r="L67" i="2" s="1"/>
  <c r="P2" i="2" a="1"/>
  <c r="P2" i="2" s="1"/>
  <c r="L51" i="2" a="1"/>
  <c r="L51" i="2" s="1"/>
  <c r="P3" i="2" a="1"/>
  <c r="P3" i="2" s="1"/>
  <c r="P4" i="2" a="1"/>
  <c r="P4" i="2" s="1"/>
  <c r="P5" i="2" a="1"/>
  <c r="P5" i="2" s="1"/>
  <c r="P6" i="2" a="1"/>
  <c r="P6" i="2" s="1"/>
  <c r="P7" i="2" a="1"/>
  <c r="P7" i="2" s="1"/>
  <c r="I11" i="2"/>
  <c r="P11" i="2" a="1"/>
  <c r="P11" i="2" s="1"/>
  <c r="I15" i="2"/>
  <c r="P15" i="2" a="1"/>
  <c r="P15" i="2" s="1"/>
  <c r="I19" i="2"/>
  <c r="P19" i="2" a="1"/>
  <c r="P19" i="2" s="1"/>
  <c r="I153" i="2"/>
  <c r="I161" i="2"/>
  <c r="I437" i="2"/>
  <c r="L2" i="2" a="1"/>
  <c r="L2" i="2" s="1"/>
  <c r="L3" i="2" a="1"/>
  <c r="L3" i="2" s="1"/>
  <c r="L4" i="2" a="1"/>
  <c r="L4" i="2" s="1"/>
  <c r="L5" i="2" a="1"/>
  <c r="L5" i="2" s="1"/>
  <c r="L6" i="2" a="1"/>
  <c r="L6" i="2" s="1"/>
  <c r="L7" i="2" a="1"/>
  <c r="L7" i="2" s="1"/>
  <c r="I10" i="2"/>
  <c r="P10" i="2" a="1"/>
  <c r="P10" i="2" s="1"/>
  <c r="I14" i="2"/>
  <c r="P14" i="2" a="1"/>
  <c r="P14" i="2" s="1"/>
  <c r="I18" i="2"/>
  <c r="I22" i="2"/>
  <c r="I24" i="2"/>
  <c r="I26" i="2"/>
  <c r="I28" i="2"/>
  <c r="I30" i="2"/>
  <c r="I32" i="2"/>
  <c r="I34" i="2"/>
  <c r="I36" i="2"/>
  <c r="I38" i="2"/>
  <c r="I40" i="2"/>
  <c r="I42" i="2"/>
  <c r="I44" i="2"/>
  <c r="I46" i="2"/>
  <c r="I48" i="2"/>
  <c r="I50" i="2"/>
  <c r="I52" i="2"/>
  <c r="I54" i="2"/>
  <c r="I56" i="2"/>
  <c r="I58" i="2"/>
  <c r="I60" i="2"/>
  <c r="I62" i="2"/>
  <c r="I64" i="2"/>
  <c r="I66" i="2"/>
  <c r="I68" i="2"/>
  <c r="I70" i="2"/>
  <c r="I72" i="2"/>
  <c r="I74" i="2"/>
  <c r="I76" i="2"/>
  <c r="I78" i="2"/>
  <c r="I80" i="2"/>
  <c r="I82" i="2"/>
  <c r="I84" i="2"/>
  <c r="I86" i="2"/>
  <c r="I88" i="2"/>
  <c r="I90" i="2"/>
  <c r="I92" i="2"/>
  <c r="I94" i="2"/>
  <c r="I96" i="2"/>
  <c r="I98" i="2"/>
  <c r="I100" i="2"/>
  <c r="I102" i="2"/>
  <c r="I104" i="2"/>
  <c r="I106" i="2"/>
  <c r="I108" i="2"/>
  <c r="I110" i="2"/>
  <c r="I112" i="2"/>
  <c r="I114" i="2"/>
  <c r="I116" i="2"/>
  <c r="I118" i="2"/>
  <c r="I120" i="2"/>
  <c r="I122" i="2"/>
  <c r="I124" i="2"/>
  <c r="I126" i="2"/>
  <c r="I128" i="2"/>
  <c r="I130" i="2"/>
  <c r="I132" i="2"/>
  <c r="I134" i="2"/>
  <c r="I136" i="2"/>
  <c r="I138" i="2"/>
  <c r="I140" i="2"/>
  <c r="I142" i="2"/>
  <c r="I144" i="2"/>
  <c r="I146" i="2"/>
  <c r="I151" i="2"/>
  <c r="I159" i="2"/>
  <c r="I167" i="2"/>
  <c r="I469" i="2"/>
  <c r="M695" i="2"/>
  <c r="L8" i="2" a="1"/>
  <c r="L8" i="2" s="1"/>
  <c r="L10" i="2" a="1"/>
  <c r="L10" i="2" s="1"/>
  <c r="L12" i="2" a="1"/>
  <c r="L12" i="2" s="1"/>
  <c r="L14" i="2" a="1"/>
  <c r="L14" i="2" s="1"/>
  <c r="L16" i="2" a="1"/>
  <c r="L16" i="2" s="1"/>
  <c r="L18" i="2" a="1"/>
  <c r="L18" i="2" s="1"/>
  <c r="L20" i="2" a="1"/>
  <c r="L20" i="2" s="1"/>
  <c r="L23" i="2" a="1"/>
  <c r="L23" i="2" s="1"/>
  <c r="L31" i="2" a="1"/>
  <c r="L31" i="2" s="1"/>
  <c r="L45" i="2" a="1"/>
  <c r="L45" i="2" s="1"/>
  <c r="L26" i="2" a="1"/>
  <c r="L26" i="2" s="1"/>
  <c r="L30" i="2" a="1"/>
  <c r="L30" i="2" s="1"/>
  <c r="L39" i="2" a="1"/>
  <c r="L39" i="2" s="1"/>
  <c r="L47" i="2" a="1"/>
  <c r="L47" i="2" s="1"/>
  <c r="L55" i="2" a="1"/>
  <c r="L55" i="2" s="1"/>
  <c r="L9" i="2" a="1"/>
  <c r="L9" i="2" s="1"/>
  <c r="L11" i="2" a="1"/>
  <c r="L11" i="2" s="1"/>
  <c r="L13" i="2" a="1"/>
  <c r="L13" i="2" s="1"/>
  <c r="L15" i="2" a="1"/>
  <c r="L15" i="2" s="1"/>
  <c r="L17" i="2" a="1"/>
  <c r="L17" i="2" s="1"/>
  <c r="L19" i="2" a="1"/>
  <c r="L19" i="2" s="1"/>
  <c r="L21" i="2" a="1"/>
  <c r="L21" i="2" s="1"/>
  <c r="L22" i="2" a="1"/>
  <c r="L22" i="2" s="1"/>
  <c r="L27" i="2" a="1"/>
  <c r="L27" i="2" s="1"/>
  <c r="L37" i="2" a="1"/>
  <c r="L37" i="2" s="1"/>
  <c r="L53" i="2" a="1"/>
  <c r="L53" i="2" s="1"/>
  <c r="L25" i="2" a="1"/>
  <c r="L25" i="2" s="1"/>
  <c r="L29" i="2" a="1"/>
  <c r="L29" i="2" s="1"/>
  <c r="L33" i="2" a="1"/>
  <c r="L33" i="2" s="1"/>
  <c r="P49" i="2" a="1"/>
  <c r="P49" i="2" s="1"/>
  <c r="L41" i="2" a="1"/>
  <c r="L41" i="2" s="1"/>
  <c r="L49" i="2" a="1"/>
  <c r="L49" i="2" s="1"/>
  <c r="L24" i="2" a="1"/>
  <c r="L24" i="2" s="1"/>
  <c r="L28" i="2" a="1"/>
  <c r="L28" i="2" s="1"/>
  <c r="L32" i="2" a="1"/>
  <c r="L32" i="2" s="1"/>
  <c r="L35" i="2" a="1"/>
  <c r="L35" i="2" s="1"/>
  <c r="L43" i="2" a="1"/>
  <c r="L43" i="2" s="1"/>
  <c r="P109" i="2" a="1"/>
  <c r="P109" i="2" s="1"/>
  <c r="P37" i="2" a="1"/>
  <c r="P37" i="2" s="1"/>
  <c r="O560" i="2"/>
  <c r="O565" i="2"/>
  <c r="O568" i="2"/>
  <c r="O571" i="2"/>
  <c r="O572" i="2"/>
  <c r="O578" i="2"/>
  <c r="O581" i="2"/>
  <c r="O584" i="2"/>
  <c r="O587" i="2"/>
  <c r="O588" i="2"/>
  <c r="O594" i="2"/>
  <c r="O597" i="2"/>
  <c r="O600" i="2"/>
  <c r="O603" i="2"/>
  <c r="O607" i="2"/>
  <c r="O614" i="2"/>
  <c r="O620" i="2"/>
  <c r="O621" i="2"/>
  <c r="O625" i="2"/>
  <c r="O626" i="2"/>
  <c r="O632" i="2"/>
  <c r="O635" i="2"/>
  <c r="O639" i="2"/>
  <c r="O646" i="2"/>
  <c r="O652" i="2"/>
  <c r="O653" i="2"/>
  <c r="O657" i="2"/>
  <c r="O658" i="2"/>
  <c r="O664" i="2"/>
  <c r="O667" i="2"/>
  <c r="O671" i="2"/>
  <c r="O678" i="2"/>
  <c r="O684" i="2"/>
  <c r="O685" i="2"/>
  <c r="O689" i="2"/>
  <c r="O690" i="2"/>
  <c r="O696" i="2"/>
  <c r="P24" i="2" a="1"/>
  <c r="P24" i="2" s="1"/>
  <c r="P25" i="2" a="1"/>
  <c r="P25" i="2" s="1"/>
  <c r="P26" i="2" a="1"/>
  <c r="P26" i="2" s="1"/>
  <c r="P27" i="2" a="1"/>
  <c r="P27" i="2" s="1"/>
  <c r="P28" i="2" a="1"/>
  <c r="P28" i="2" s="1"/>
  <c r="P29" i="2" a="1"/>
  <c r="P29" i="2" s="1"/>
  <c r="P30" i="2" a="1"/>
  <c r="P30" i="2" s="1"/>
  <c r="P31" i="2" a="1"/>
  <c r="P31" i="2" s="1"/>
  <c r="P32" i="2" a="1"/>
  <c r="P32" i="2" s="1"/>
  <c r="P33" i="2" a="1"/>
  <c r="P33" i="2" s="1"/>
  <c r="P23" i="2" a="1"/>
  <c r="P23" i="2" s="1"/>
  <c r="P35" i="2" a="1"/>
  <c r="P35" i="2" s="1"/>
  <c r="P39" i="2" a="1"/>
  <c r="P39" i="2" s="1"/>
  <c r="P43" i="2" a="1"/>
  <c r="P43" i="2" s="1"/>
  <c r="P47" i="2" a="1"/>
  <c r="P47" i="2" s="1"/>
  <c r="P51" i="2" a="1"/>
  <c r="P51" i="2" s="1"/>
  <c r="P55" i="2" a="1"/>
  <c r="P55" i="2" s="1"/>
  <c r="P63" i="2" a="1"/>
  <c r="P63" i="2" s="1"/>
  <c r="P71" i="2" a="1"/>
  <c r="P71" i="2" s="1"/>
  <c r="P79" i="2" a="1"/>
  <c r="P79" i="2" s="1"/>
  <c r="P87" i="2" a="1"/>
  <c r="P87" i="2" s="1"/>
  <c r="P95" i="2" a="1"/>
  <c r="P95" i="2" s="1"/>
  <c r="P103" i="2" a="1"/>
  <c r="P103" i="2" s="1"/>
  <c r="P111" i="2" a="1"/>
  <c r="P111" i="2" s="1"/>
  <c r="P114" i="2" a="1"/>
  <c r="P114" i="2" s="1"/>
  <c r="P57" i="2" a="1"/>
  <c r="P57" i="2" s="1"/>
  <c r="P65" i="2" a="1"/>
  <c r="P65" i="2" s="1"/>
  <c r="P73" i="2" a="1"/>
  <c r="P73" i="2" s="1"/>
  <c r="P81" i="2" a="1"/>
  <c r="P81" i="2" s="1"/>
  <c r="P89" i="2" a="1"/>
  <c r="P89" i="2" s="1"/>
  <c r="P97" i="2" a="1"/>
  <c r="P97" i="2" s="1"/>
  <c r="P105" i="2" a="1"/>
  <c r="P105" i="2" s="1"/>
  <c r="P113" i="2" a="1"/>
  <c r="P113" i="2" s="1"/>
  <c r="P41" i="2" a="1"/>
  <c r="P41" i="2" s="1"/>
  <c r="P45" i="2" a="1"/>
  <c r="P45" i="2" s="1"/>
  <c r="P53" i="2" a="1"/>
  <c r="P53" i="2" s="1"/>
  <c r="P59" i="2" a="1"/>
  <c r="P59" i="2" s="1"/>
  <c r="P67" i="2" a="1"/>
  <c r="P67" i="2" s="1"/>
  <c r="P75" i="2" a="1"/>
  <c r="P75" i="2" s="1"/>
  <c r="P83" i="2" a="1"/>
  <c r="P83" i="2" s="1"/>
  <c r="P91" i="2" a="1"/>
  <c r="P91" i="2" s="1"/>
  <c r="P99" i="2" a="1"/>
  <c r="P99" i="2" s="1"/>
  <c r="P107" i="2" a="1"/>
  <c r="P107" i="2" s="1"/>
  <c r="P115" i="2" a="1"/>
  <c r="P115" i="2" s="1"/>
  <c r="P61" i="2" a="1"/>
  <c r="P61" i="2" s="1"/>
  <c r="P69" i="2" a="1"/>
  <c r="P69" i="2" s="1"/>
  <c r="P77" i="2" a="1"/>
  <c r="P77" i="2" s="1"/>
  <c r="P85" i="2" a="1"/>
  <c r="P85" i="2" s="1"/>
  <c r="P93" i="2" a="1"/>
  <c r="P93" i="2" s="1"/>
  <c r="P101" i="2" a="1"/>
  <c r="P101" i="2" s="1"/>
  <c r="M569" i="2"/>
  <c r="M572" i="2"/>
  <c r="M577" i="2"/>
  <c r="M580" i="2"/>
  <c r="M585" i="2"/>
  <c r="M588" i="2"/>
  <c r="M593" i="2"/>
  <c r="M596" i="2"/>
  <c r="M602" i="2"/>
  <c r="M603" i="2"/>
  <c r="M606" i="2"/>
  <c r="M610" i="2"/>
  <c r="M611" i="2"/>
  <c r="M614" i="2"/>
  <c r="M618" i="2"/>
  <c r="M619" i="2"/>
  <c r="M622" i="2"/>
  <c r="M626" i="2"/>
  <c r="M627" i="2"/>
  <c r="M630" i="2"/>
  <c r="M634" i="2"/>
  <c r="M635" i="2"/>
  <c r="M638" i="2"/>
  <c r="M642" i="2"/>
  <c r="M643" i="2"/>
  <c r="M646" i="2"/>
  <c r="M650" i="2"/>
  <c r="M651" i="2"/>
  <c r="M654" i="2"/>
  <c r="M658" i="2"/>
  <c r="M659" i="2"/>
  <c r="M662" i="2"/>
  <c r="M666" i="2"/>
  <c r="M667" i="2"/>
  <c r="M670" i="2"/>
  <c r="M674" i="2"/>
  <c r="M675" i="2"/>
  <c r="M678" i="2"/>
  <c r="M682" i="2"/>
  <c r="M683" i="2"/>
  <c r="M686" i="2"/>
  <c r="M690" i="2"/>
  <c r="M691" i="2"/>
  <c r="M694" i="2"/>
  <c r="M698" i="2"/>
  <c r="L57" i="2" a="1"/>
  <c r="L57" i="2" s="1"/>
  <c r="L61" i="2" a="1"/>
  <c r="L61" i="2" s="1"/>
  <c r="L65" i="2" a="1"/>
  <c r="L65" i="2" s="1"/>
  <c r="K602" i="2"/>
  <c r="K605" i="2"/>
  <c r="K610" i="2"/>
  <c r="K613" i="2"/>
  <c r="K618" i="2"/>
  <c r="K621" i="2"/>
  <c r="K626" i="2"/>
  <c r="K629" i="2"/>
  <c r="K634" i="2"/>
  <c r="K637" i="2"/>
  <c r="K642" i="2"/>
  <c r="K645" i="2"/>
  <c r="K650" i="2"/>
  <c r="K653" i="2"/>
  <c r="K658" i="2"/>
  <c r="K661" i="2"/>
  <c r="K666" i="2"/>
  <c r="K669" i="2"/>
  <c r="K674" i="2"/>
  <c r="K677" i="2"/>
  <c r="K682" i="2"/>
  <c r="K685" i="2"/>
  <c r="K690" i="2"/>
  <c r="K693" i="2"/>
  <c r="K698" i="2"/>
  <c r="K558" i="2"/>
  <c r="K560" i="2"/>
  <c r="K562" i="2"/>
  <c r="K564" i="2"/>
  <c r="K566" i="2"/>
  <c r="K568" i="2"/>
  <c r="K570" i="2"/>
  <c r="K572" i="2"/>
  <c r="K574" i="2"/>
  <c r="K576" i="2"/>
  <c r="K578" i="2"/>
  <c r="K580" i="2"/>
  <c r="K582" i="2"/>
  <c r="K584" i="2"/>
  <c r="K586" i="2"/>
  <c r="K588" i="2"/>
  <c r="K590" i="2"/>
  <c r="K592" i="2"/>
  <c r="K594" i="2"/>
  <c r="K596" i="2"/>
  <c r="K598" i="2"/>
  <c r="K600" i="2"/>
  <c r="K603" i="2"/>
  <c r="K608" i="2"/>
  <c r="K611" i="2"/>
  <c r="K616" i="2"/>
  <c r="K619" i="2"/>
  <c r="K624" i="2"/>
  <c r="K627" i="2"/>
  <c r="K632" i="2"/>
  <c r="K635" i="2"/>
  <c r="K640" i="2"/>
  <c r="K643" i="2"/>
  <c r="K648" i="2"/>
  <c r="K651" i="2"/>
  <c r="K656" i="2"/>
  <c r="K659" i="2"/>
  <c r="K664" i="2"/>
  <c r="K667" i="2"/>
  <c r="K672" i="2"/>
  <c r="K675" i="2"/>
  <c r="K680" i="2"/>
  <c r="K683" i="2"/>
  <c r="K688" i="2"/>
  <c r="K691" i="2"/>
  <c r="K696" i="2"/>
  <c r="L59" i="2" a="1"/>
  <c r="L59" i="2" s="1"/>
  <c r="L63" i="2" a="1"/>
  <c r="L63" i="2" s="1"/>
  <c r="I601" i="2"/>
  <c r="I603" i="2"/>
  <c r="I605" i="2"/>
  <c r="I607" i="2"/>
  <c r="I609" i="2"/>
  <c r="I611" i="2"/>
  <c r="I613" i="2"/>
  <c r="I615" i="2"/>
  <c r="I617" i="2"/>
  <c r="I619" i="2"/>
  <c r="I621" i="2"/>
  <c r="I623" i="2"/>
  <c r="I625" i="2"/>
  <c r="I627" i="2"/>
  <c r="I629" i="2"/>
  <c r="I631" i="2"/>
  <c r="I633" i="2"/>
  <c r="I635" i="2"/>
  <c r="I637" i="2"/>
  <c r="I639" i="2"/>
  <c r="I641" i="2"/>
  <c r="I643" i="2"/>
  <c r="I645" i="2"/>
  <c r="I647" i="2"/>
  <c r="I649" i="2"/>
  <c r="I651" i="2"/>
  <c r="I653" i="2"/>
  <c r="I655" i="2"/>
  <c r="I657" i="2"/>
  <c r="I659" i="2"/>
  <c r="I661" i="2"/>
  <c r="I663" i="2"/>
  <c r="I665" i="2"/>
  <c r="I667" i="2"/>
  <c r="I669" i="2"/>
  <c r="I671" i="2"/>
  <c r="I673" i="2"/>
  <c r="I675" i="2"/>
  <c r="I677" i="2"/>
  <c r="I679" i="2"/>
  <c r="I681" i="2"/>
  <c r="I683" i="2"/>
  <c r="I685" i="2"/>
  <c r="I687" i="2"/>
  <c r="I689" i="2"/>
  <c r="I691" i="2"/>
  <c r="I693" i="2"/>
  <c r="I695" i="2"/>
  <c r="I697" i="2"/>
  <c r="L85" i="2" a="1"/>
  <c r="L85" i="2" s="1"/>
  <c r="L83" i="2" a="1"/>
  <c r="L83" i="2" s="1"/>
  <c r="L81" i="2" a="1"/>
  <c r="L81" i="2" s="1"/>
  <c r="L79" i="2" a="1"/>
  <c r="L79" i="2" s="1"/>
  <c r="L77" i="2" a="1"/>
  <c r="L77" i="2" s="1"/>
  <c r="L75" i="2" a="1"/>
  <c r="L75" i="2" s="1"/>
  <c r="L73" i="2" a="1"/>
  <c r="L73" i="2" s="1"/>
  <c r="L71" i="2" a="1"/>
  <c r="L71" i="2" s="1"/>
  <c r="L69" i="2" a="1"/>
  <c r="L69" i="2" s="1"/>
  <c r="L91" i="2" a="1"/>
  <c r="L91" i="2" s="1"/>
  <c r="L89" i="2" a="1"/>
  <c r="L89" i="2" s="1"/>
  <c r="L87" i="2" a="1"/>
  <c r="L87" i="2" s="1"/>
  <c r="L313" i="2" a="1"/>
  <c r="L313" i="2" s="1"/>
  <c r="L311" i="2" a="1"/>
  <c r="L311" i="2" s="1"/>
  <c r="L309" i="2" a="1"/>
  <c r="L309" i="2" s="1"/>
  <c r="L307" i="2" a="1"/>
  <c r="L307" i="2" s="1"/>
  <c r="L305" i="2" a="1"/>
  <c r="L305" i="2" s="1"/>
  <c r="L303" i="2" a="1"/>
  <c r="L303" i="2" s="1"/>
  <c r="L301" i="2" a="1"/>
  <c r="L301" i="2" s="1"/>
  <c r="L299" i="2" a="1"/>
  <c r="L299" i="2" s="1"/>
  <c r="L297" i="2" a="1"/>
  <c r="L297" i="2" s="1"/>
  <c r="L66" i="2" a="1"/>
  <c r="L66" i="2" s="1"/>
  <c r="L64" i="2" a="1"/>
  <c r="L64" i="2" s="1"/>
  <c r="L62" i="2" a="1"/>
  <c r="L62" i="2" s="1"/>
  <c r="L60" i="2" a="1"/>
  <c r="L60" i="2" s="1"/>
  <c r="L58" i="2" a="1"/>
  <c r="L58" i="2" s="1"/>
  <c r="L56" i="2" a="1"/>
  <c r="L56" i="2" s="1"/>
  <c r="L54" i="2" a="1"/>
  <c r="L54" i="2" s="1"/>
  <c r="L52" i="2" a="1"/>
  <c r="L52" i="2" s="1"/>
  <c r="L50" i="2" a="1"/>
  <c r="L50" i="2" s="1"/>
  <c r="L48" i="2" a="1"/>
  <c r="L48" i="2" s="1"/>
  <c r="L46" i="2" a="1"/>
  <c r="L46" i="2" s="1"/>
  <c r="L44" i="2" a="1"/>
  <c r="L44" i="2" s="1"/>
  <c r="L42" i="2" a="1"/>
  <c r="L42" i="2" s="1"/>
  <c r="L40" i="2" a="1"/>
  <c r="L40" i="2" s="1"/>
  <c r="L38" i="2" a="1"/>
  <c r="L38" i="2" s="1"/>
  <c r="L36" i="2" a="1"/>
  <c r="L36" i="2" s="1"/>
  <c r="L34" i="2" a="1"/>
  <c r="L34" i="2" s="1"/>
  <c r="L148" i="2" a="1"/>
  <c r="L148" i="2" s="1"/>
  <c r="L144" i="2" a="1"/>
  <c r="L144" i="2" s="1"/>
  <c r="L140" i="2" a="1"/>
  <c r="L140" i="2" s="1"/>
  <c r="L136" i="2" a="1"/>
  <c r="L136" i="2" s="1"/>
  <c r="L132" i="2" a="1"/>
  <c r="L132" i="2" s="1"/>
  <c r="L128" i="2" a="1"/>
  <c r="L128" i="2" s="1"/>
  <c r="L124" i="2" a="1"/>
  <c r="L124" i="2" s="1"/>
  <c r="L120" i="2" a="1"/>
  <c r="L120" i="2" s="1"/>
  <c r="L116" i="2" a="1"/>
  <c r="L116" i="2" s="1"/>
  <c r="L114" i="2" a="1"/>
  <c r="L114" i="2" s="1"/>
  <c r="L112" i="2" a="1"/>
  <c r="L112" i="2" s="1"/>
  <c r="L110" i="2" a="1"/>
  <c r="L110" i="2" s="1"/>
  <c r="L108" i="2" a="1"/>
  <c r="L108" i="2" s="1"/>
  <c r="L106" i="2" a="1"/>
  <c r="L106" i="2" s="1"/>
  <c r="L104" i="2" a="1"/>
  <c r="L104" i="2" s="1"/>
  <c r="L102" i="2" a="1"/>
  <c r="L102" i="2" s="1"/>
  <c r="L100" i="2" a="1"/>
  <c r="L100" i="2" s="1"/>
  <c r="L98" i="2" a="1"/>
  <c r="L98" i="2" s="1"/>
  <c r="L96" i="2" a="1"/>
  <c r="L96" i="2" s="1"/>
  <c r="L94" i="2" a="1"/>
  <c r="L94" i="2" s="1"/>
  <c r="L92" i="2" a="1"/>
  <c r="L92" i="2" s="1"/>
  <c r="L90" i="2" a="1"/>
  <c r="L90" i="2" s="1"/>
  <c r="L88" i="2" a="1"/>
  <c r="L88" i="2" s="1"/>
  <c r="L86" i="2" a="1"/>
  <c r="L86" i="2" s="1"/>
  <c r="L84" i="2" a="1"/>
  <c r="L84" i="2" s="1"/>
  <c r="L82" i="2" a="1"/>
  <c r="L82" i="2" s="1"/>
  <c r="L80" i="2" a="1"/>
  <c r="L80" i="2" s="1"/>
  <c r="L78" i="2" a="1"/>
  <c r="L78" i="2" s="1"/>
  <c r="L76" i="2" a="1"/>
  <c r="L76" i="2" s="1"/>
  <c r="L74" i="2" a="1"/>
  <c r="L74" i="2" s="1"/>
  <c r="L72" i="2" a="1"/>
  <c r="L72" i="2" s="1"/>
  <c r="L70" i="2" a="1"/>
  <c r="L70" i="2" s="1"/>
  <c r="L68" i="2" a="1"/>
  <c r="L68" i="2" s="1"/>
  <c r="L150" i="2" a="1"/>
  <c r="L150" i="2" s="1"/>
  <c r="L146" i="2" a="1"/>
  <c r="L146" i="2" s="1"/>
  <c r="L142" i="2" a="1"/>
  <c r="L142" i="2" s="1"/>
  <c r="L138" i="2" a="1"/>
  <c r="L138" i="2" s="1"/>
  <c r="L134" i="2" a="1"/>
  <c r="L134" i="2" s="1"/>
  <c r="L130" i="2" a="1"/>
  <c r="L130" i="2" s="1"/>
  <c r="L126" i="2" a="1"/>
  <c r="L126" i="2" s="1"/>
  <c r="L122" i="2" a="1"/>
  <c r="L122" i="2" s="1"/>
  <c r="L118" i="2" a="1"/>
  <c r="L118" i="2" s="1"/>
  <c r="J641" i="2" a="1"/>
  <c r="J641" i="2" s="1"/>
  <c r="J558" i="2" a="1"/>
  <c r="J558" i="2" s="1"/>
  <c r="J453" i="2" a="1"/>
  <c r="J453" i="2" s="1"/>
  <c r="J323" i="2" a="1"/>
  <c r="J323" i="2" s="1"/>
  <c r="J326" i="2" a="1"/>
  <c r="J326" i="2" s="1"/>
  <c r="J262" i="2" a="1"/>
  <c r="J262" i="2" s="1"/>
  <c r="J15" i="2" a="1"/>
  <c r="J15" i="2" s="1"/>
  <c r="J142" i="2" a="1"/>
  <c r="J142" i="2" s="1"/>
  <c r="J46" i="2" a="1"/>
  <c r="J46" i="2" s="1"/>
  <c r="N700" i="2" a="1"/>
  <c r="N700" i="2" s="1"/>
  <c r="N698" i="2" a="1"/>
  <c r="N698" i="2" s="1"/>
  <c r="N696" i="2" a="1"/>
  <c r="N696" i="2" s="1"/>
  <c r="N694" i="2" a="1"/>
  <c r="N694" i="2" s="1"/>
  <c r="N692" i="2" a="1"/>
  <c r="N692" i="2" s="1"/>
  <c r="N690" i="2" a="1"/>
  <c r="N690" i="2" s="1"/>
  <c r="N688" i="2" a="1"/>
  <c r="N688" i="2" s="1"/>
  <c r="N686" i="2" a="1"/>
  <c r="N686" i="2" s="1"/>
  <c r="N684" i="2" a="1"/>
  <c r="N684" i="2" s="1"/>
  <c r="N682" i="2" a="1"/>
  <c r="N682" i="2" s="1"/>
  <c r="N680" i="2" a="1"/>
  <c r="N680" i="2" s="1"/>
  <c r="N678" i="2" a="1"/>
  <c r="N678" i="2" s="1"/>
  <c r="N676" i="2" a="1"/>
  <c r="N676" i="2" s="1"/>
  <c r="N699" i="2" a="1"/>
  <c r="N699" i="2" s="1"/>
  <c r="N697" i="2" a="1"/>
  <c r="N697" i="2" s="1"/>
  <c r="N695" i="2" a="1"/>
  <c r="N695" i="2" s="1"/>
  <c r="N693" i="2" a="1"/>
  <c r="N693" i="2" s="1"/>
  <c r="N691" i="2" a="1"/>
  <c r="N691" i="2" s="1"/>
  <c r="N689" i="2" a="1"/>
  <c r="N689" i="2" s="1"/>
  <c r="N687" i="2" a="1"/>
  <c r="N687" i="2" s="1"/>
  <c r="N685" i="2" a="1"/>
  <c r="N685" i="2" s="1"/>
  <c r="N683" i="2" a="1"/>
  <c r="N683" i="2" s="1"/>
  <c r="N681" i="2" a="1"/>
  <c r="N681" i="2" s="1"/>
  <c r="N679" i="2" a="1"/>
  <c r="N679" i="2" s="1"/>
  <c r="N677" i="2" a="1"/>
  <c r="N677" i="2" s="1"/>
  <c r="N675" i="2" a="1"/>
  <c r="N675" i="2" s="1"/>
  <c r="N673" i="2" a="1"/>
  <c r="N673" i="2" s="1"/>
  <c r="N671" i="2" a="1"/>
  <c r="N671" i="2" s="1"/>
  <c r="N669" i="2" a="1"/>
  <c r="N669" i="2" s="1"/>
  <c r="N667" i="2" a="1"/>
  <c r="N667" i="2" s="1"/>
  <c r="N665" i="2" a="1"/>
  <c r="N665" i="2" s="1"/>
  <c r="N663" i="2" a="1"/>
  <c r="N663" i="2" s="1"/>
  <c r="N661" i="2" a="1"/>
  <c r="N661" i="2" s="1"/>
  <c r="N659" i="2" a="1"/>
  <c r="N659" i="2" s="1"/>
  <c r="N657" i="2" a="1"/>
  <c r="N657" i="2" s="1"/>
  <c r="N655" i="2" a="1"/>
  <c r="N655" i="2" s="1"/>
  <c r="N653" i="2" a="1"/>
  <c r="N653" i="2" s="1"/>
  <c r="N651" i="2" a="1"/>
  <c r="N651" i="2" s="1"/>
  <c r="N649" i="2" a="1"/>
  <c r="N649" i="2" s="1"/>
  <c r="N647" i="2" a="1"/>
  <c r="N647" i="2" s="1"/>
  <c r="N645" i="2" a="1"/>
  <c r="N645" i="2" s="1"/>
  <c r="N643" i="2" a="1"/>
  <c r="N643" i="2" s="1"/>
  <c r="N641" i="2" a="1"/>
  <c r="N641" i="2" s="1"/>
  <c r="N656" i="2" a="1"/>
  <c r="N656" i="2" s="1"/>
  <c r="N654" i="2" a="1"/>
  <c r="N654" i="2" s="1"/>
  <c r="N652" i="2" a="1"/>
  <c r="N652" i="2" s="1"/>
  <c r="N650" i="2" a="1"/>
  <c r="N650" i="2" s="1"/>
  <c r="N648" i="2" a="1"/>
  <c r="N648" i="2" s="1"/>
  <c r="N646" i="2" a="1"/>
  <c r="N646" i="2" s="1"/>
  <c r="N644" i="2" a="1"/>
  <c r="N644" i="2" s="1"/>
  <c r="N642" i="2" a="1"/>
  <c r="N642" i="2" s="1"/>
  <c r="N640" i="2" a="1"/>
  <c r="N640" i="2" s="1"/>
  <c r="N638" i="2" a="1"/>
  <c r="N638" i="2" s="1"/>
  <c r="N636" i="2" a="1"/>
  <c r="N636" i="2" s="1"/>
  <c r="N634" i="2" a="1"/>
  <c r="N634" i="2" s="1"/>
  <c r="N632" i="2" a="1"/>
  <c r="N632" i="2" s="1"/>
  <c r="N672" i="2" a="1"/>
  <c r="N672" i="2" s="1"/>
  <c r="N668" i="2" a="1"/>
  <c r="N668" i="2" s="1"/>
  <c r="N664" i="2" a="1"/>
  <c r="N664" i="2" s="1"/>
  <c r="N660" i="2" a="1"/>
  <c r="N660" i="2" s="1"/>
  <c r="N630" i="2" a="1"/>
  <c r="N630" i="2" s="1"/>
  <c r="N628" i="2" a="1"/>
  <c r="N628" i="2" s="1"/>
  <c r="N626" i="2" a="1"/>
  <c r="N626" i="2" s="1"/>
  <c r="N624" i="2" a="1"/>
  <c r="N624" i="2" s="1"/>
  <c r="N622" i="2" a="1"/>
  <c r="N622" i="2" s="1"/>
  <c r="N620" i="2" a="1"/>
  <c r="N620" i="2" s="1"/>
  <c r="N618" i="2" a="1"/>
  <c r="N618" i="2" s="1"/>
  <c r="N616" i="2" a="1"/>
  <c r="N616" i="2" s="1"/>
  <c r="N614" i="2" a="1"/>
  <c r="N614" i="2" s="1"/>
  <c r="N612" i="2" a="1"/>
  <c r="N612" i="2" s="1"/>
  <c r="N610" i="2" a="1"/>
  <c r="N610" i="2" s="1"/>
  <c r="N608" i="2" a="1"/>
  <c r="N608" i="2" s="1"/>
  <c r="N606" i="2" a="1"/>
  <c r="N606" i="2" s="1"/>
  <c r="N604" i="2" a="1"/>
  <c r="N604" i="2" s="1"/>
  <c r="N602" i="2" a="1"/>
  <c r="N602" i="2" s="1"/>
  <c r="N674" i="2" a="1"/>
  <c r="N674" i="2" s="1"/>
  <c r="N670" i="2" a="1"/>
  <c r="N670" i="2" s="1"/>
  <c r="N666" i="2" a="1"/>
  <c r="N666" i="2" s="1"/>
  <c r="N662" i="2" a="1"/>
  <c r="N662" i="2" s="1"/>
  <c r="N658" i="2" a="1"/>
  <c r="N658" i="2" s="1"/>
  <c r="N639" i="2" a="1"/>
  <c r="N639" i="2" s="1"/>
  <c r="N637" i="2" a="1"/>
  <c r="N637" i="2" s="1"/>
  <c r="N635" i="2" a="1"/>
  <c r="N635" i="2" s="1"/>
  <c r="N633" i="2" a="1"/>
  <c r="N633" i="2" s="1"/>
  <c r="N631" i="2" a="1"/>
  <c r="N631" i="2" s="1"/>
  <c r="N629" i="2" a="1"/>
  <c r="N629" i="2" s="1"/>
  <c r="N627" i="2" a="1"/>
  <c r="N627" i="2" s="1"/>
  <c r="N625" i="2" a="1"/>
  <c r="N625" i="2" s="1"/>
  <c r="N623" i="2" a="1"/>
  <c r="N623" i="2" s="1"/>
  <c r="N621" i="2" a="1"/>
  <c r="N621" i="2" s="1"/>
  <c r="N619" i="2" a="1"/>
  <c r="N619" i="2" s="1"/>
  <c r="N617" i="2" a="1"/>
  <c r="N617" i="2" s="1"/>
  <c r="N615" i="2" a="1"/>
  <c r="N615" i="2" s="1"/>
  <c r="N613" i="2" a="1"/>
  <c r="N613" i="2" s="1"/>
  <c r="N611" i="2" a="1"/>
  <c r="N611" i="2" s="1"/>
  <c r="N609" i="2" a="1"/>
  <c r="N609" i="2" s="1"/>
  <c r="N607" i="2" a="1"/>
  <c r="N607" i="2" s="1"/>
  <c r="N596" i="2" a="1"/>
  <c r="N596" i="2" s="1"/>
  <c r="N594" i="2" a="1"/>
  <c r="N594" i="2" s="1"/>
  <c r="N592" i="2" a="1"/>
  <c r="N592" i="2" s="1"/>
  <c r="N590" i="2" a="1"/>
  <c r="N590" i="2" s="1"/>
  <c r="N588" i="2" a="1"/>
  <c r="N588" i="2" s="1"/>
  <c r="N586" i="2" a="1"/>
  <c r="N586" i="2" s="1"/>
  <c r="N584" i="2" a="1"/>
  <c r="N584" i="2" s="1"/>
  <c r="N582" i="2" a="1"/>
  <c r="N582" i="2" s="1"/>
  <c r="N580" i="2" a="1"/>
  <c r="N580" i="2" s="1"/>
  <c r="N578" i="2" a="1"/>
  <c r="N578" i="2" s="1"/>
  <c r="N576" i="2" a="1"/>
  <c r="N576" i="2" s="1"/>
  <c r="N574" i="2" a="1"/>
  <c r="N574" i="2" s="1"/>
  <c r="N572" i="2" a="1"/>
  <c r="N572" i="2" s="1"/>
  <c r="N570" i="2" a="1"/>
  <c r="N570" i="2" s="1"/>
  <c r="N568" i="2" a="1"/>
  <c r="N568" i="2" s="1"/>
  <c r="N566" i="2" a="1"/>
  <c r="N566" i="2" s="1"/>
  <c r="N564" i="2" a="1"/>
  <c r="N564" i="2" s="1"/>
  <c r="N562" i="2" a="1"/>
  <c r="N562" i="2" s="1"/>
  <c r="N560" i="2" a="1"/>
  <c r="N560" i="2" s="1"/>
  <c r="N558" i="2" a="1"/>
  <c r="N558" i="2" s="1"/>
  <c r="N556" i="2" a="1"/>
  <c r="N556" i="2" s="1"/>
  <c r="N554" i="2" a="1"/>
  <c r="N554" i="2" s="1"/>
  <c r="N552" i="2" a="1"/>
  <c r="N552" i="2" s="1"/>
  <c r="N550" i="2" a="1"/>
  <c r="N550" i="2" s="1"/>
  <c r="N548" i="2" a="1"/>
  <c r="N548" i="2" s="1"/>
  <c r="N546" i="2" a="1"/>
  <c r="N546" i="2" s="1"/>
  <c r="N544" i="2" a="1"/>
  <c r="N544" i="2" s="1"/>
  <c r="N542" i="2" a="1"/>
  <c r="N542" i="2" s="1"/>
  <c r="N540" i="2" a="1"/>
  <c r="N540" i="2" s="1"/>
  <c r="N538" i="2" a="1"/>
  <c r="N538" i="2" s="1"/>
  <c r="N536" i="2" a="1"/>
  <c r="N536" i="2" s="1"/>
  <c r="N534" i="2" a="1"/>
  <c r="N534" i="2" s="1"/>
  <c r="N532" i="2" a="1"/>
  <c r="N532" i="2" s="1"/>
  <c r="N530" i="2" a="1"/>
  <c r="N530" i="2" s="1"/>
  <c r="N528" i="2" a="1"/>
  <c r="N528" i="2" s="1"/>
  <c r="N595" i="2" a="1"/>
  <c r="N595" i="2" s="1"/>
  <c r="N593" i="2" a="1"/>
  <c r="N593" i="2" s="1"/>
  <c r="N591" i="2" a="1"/>
  <c r="N591" i="2" s="1"/>
  <c r="N589" i="2" a="1"/>
  <c r="N589" i="2" s="1"/>
  <c r="N587" i="2" a="1"/>
  <c r="N587" i="2" s="1"/>
  <c r="N585" i="2" a="1"/>
  <c r="N585" i="2" s="1"/>
  <c r="N583" i="2" a="1"/>
  <c r="N583" i="2" s="1"/>
  <c r="N581" i="2" a="1"/>
  <c r="N581" i="2" s="1"/>
  <c r="N579" i="2" a="1"/>
  <c r="N579" i="2" s="1"/>
  <c r="N577" i="2" a="1"/>
  <c r="N577" i="2" s="1"/>
  <c r="N575" i="2" a="1"/>
  <c r="N575" i="2" s="1"/>
  <c r="N573" i="2" a="1"/>
  <c r="N573" i="2" s="1"/>
  <c r="N571" i="2" a="1"/>
  <c r="N571" i="2" s="1"/>
  <c r="N569" i="2" a="1"/>
  <c r="N569" i="2" s="1"/>
  <c r="N567" i="2" a="1"/>
  <c r="N567" i="2" s="1"/>
  <c r="N565" i="2" a="1"/>
  <c r="N565" i="2" s="1"/>
  <c r="N563" i="2" a="1"/>
  <c r="N563" i="2" s="1"/>
  <c r="N561" i="2" a="1"/>
  <c r="N561" i="2" s="1"/>
  <c r="N559" i="2" a="1"/>
  <c r="N559" i="2" s="1"/>
  <c r="N557" i="2" a="1"/>
  <c r="N557" i="2" s="1"/>
  <c r="N555" i="2" a="1"/>
  <c r="N555" i="2" s="1"/>
  <c r="N553" i="2" a="1"/>
  <c r="N553" i="2" s="1"/>
  <c r="N551" i="2" a="1"/>
  <c r="N551" i="2" s="1"/>
  <c r="N549" i="2" a="1"/>
  <c r="N549" i="2" s="1"/>
  <c r="N547" i="2" a="1"/>
  <c r="N547" i="2" s="1"/>
  <c r="N545" i="2" a="1"/>
  <c r="N545" i="2" s="1"/>
  <c r="N543" i="2" a="1"/>
  <c r="N543" i="2" s="1"/>
  <c r="N541" i="2" a="1"/>
  <c r="N541" i="2" s="1"/>
  <c r="N539" i="2" a="1"/>
  <c r="N539" i="2" s="1"/>
  <c r="N537" i="2" a="1"/>
  <c r="N537" i="2" s="1"/>
  <c r="N535" i="2" a="1"/>
  <c r="N535" i="2" s="1"/>
  <c r="N533" i="2" a="1"/>
  <c r="N533" i="2" s="1"/>
  <c r="N599" i="2" a="1"/>
  <c r="N599" i="2" s="1"/>
  <c r="N598" i="2" a="1"/>
  <c r="N598" i="2" s="1"/>
  <c r="N605" i="2" a="1"/>
  <c r="N605" i="2" s="1"/>
  <c r="N601" i="2" a="1"/>
  <c r="N601" i="2" s="1"/>
  <c r="N600" i="2" a="1"/>
  <c r="N600" i="2" s="1"/>
  <c r="N531" i="2" a="1"/>
  <c r="N531" i="2" s="1"/>
  <c r="N529" i="2" a="1"/>
  <c r="N529" i="2" s="1"/>
  <c r="N527" i="2" a="1"/>
  <c r="N527" i="2" s="1"/>
  <c r="N526" i="2" a="1"/>
  <c r="N526" i="2" s="1"/>
  <c r="N524" i="2" a="1"/>
  <c r="N524" i="2" s="1"/>
  <c r="N522" i="2" a="1"/>
  <c r="N522" i="2" s="1"/>
  <c r="N520" i="2" a="1"/>
  <c r="N520" i="2" s="1"/>
  <c r="N518" i="2" a="1"/>
  <c r="N518" i="2" s="1"/>
  <c r="N516" i="2" a="1"/>
  <c r="N516" i="2" s="1"/>
  <c r="N514" i="2" a="1"/>
  <c r="N514" i="2" s="1"/>
  <c r="N512" i="2" a="1"/>
  <c r="N512" i="2" s="1"/>
  <c r="N510" i="2" a="1"/>
  <c r="N510" i="2" s="1"/>
  <c r="N508" i="2" a="1"/>
  <c r="N508" i="2" s="1"/>
  <c r="N506" i="2" a="1"/>
  <c r="N506" i="2" s="1"/>
  <c r="N504" i="2" a="1"/>
  <c r="N504" i="2" s="1"/>
  <c r="N502" i="2" a="1"/>
  <c r="N502" i="2" s="1"/>
  <c r="N500" i="2" a="1"/>
  <c r="N500" i="2" s="1"/>
  <c r="N597" i="2" a="1"/>
  <c r="N597" i="2" s="1"/>
  <c r="N525" i="2" a="1"/>
  <c r="N525" i="2" s="1"/>
  <c r="N523" i="2" a="1"/>
  <c r="N523" i="2" s="1"/>
  <c r="N521" i="2" a="1"/>
  <c r="N521" i="2" s="1"/>
  <c r="N519" i="2" a="1"/>
  <c r="N519" i="2" s="1"/>
  <c r="N517" i="2" a="1"/>
  <c r="N517" i="2" s="1"/>
  <c r="N515" i="2" a="1"/>
  <c r="N515" i="2" s="1"/>
  <c r="N513" i="2" a="1"/>
  <c r="N513" i="2" s="1"/>
  <c r="N511" i="2" a="1"/>
  <c r="N511" i="2" s="1"/>
  <c r="N509" i="2" a="1"/>
  <c r="N509" i="2" s="1"/>
  <c r="N507" i="2" a="1"/>
  <c r="N507" i="2" s="1"/>
  <c r="N505" i="2" a="1"/>
  <c r="N505" i="2" s="1"/>
  <c r="N503" i="2" a="1"/>
  <c r="N503" i="2" s="1"/>
  <c r="N501" i="2" a="1"/>
  <c r="N501" i="2" s="1"/>
  <c r="N499" i="2" a="1"/>
  <c r="N499" i="2" s="1"/>
  <c r="N497" i="2" a="1"/>
  <c r="N497" i="2" s="1"/>
  <c r="N495" i="2" a="1"/>
  <c r="N495" i="2" s="1"/>
  <c r="N493" i="2" a="1"/>
  <c r="N493" i="2" s="1"/>
  <c r="N491" i="2" a="1"/>
  <c r="N491" i="2" s="1"/>
  <c r="N466" i="2" a="1"/>
  <c r="N466" i="2" s="1"/>
  <c r="N464" i="2" a="1"/>
  <c r="N464" i="2" s="1"/>
  <c r="N462" i="2" a="1"/>
  <c r="N462" i="2" s="1"/>
  <c r="N460" i="2" a="1"/>
  <c r="N460" i="2" s="1"/>
  <c r="N458" i="2" a="1"/>
  <c r="N458" i="2" s="1"/>
  <c r="N456" i="2" a="1"/>
  <c r="N456" i="2" s="1"/>
  <c r="N454" i="2" a="1"/>
  <c r="N454" i="2" s="1"/>
  <c r="N452" i="2" a="1"/>
  <c r="N452" i="2" s="1"/>
  <c r="N450" i="2" a="1"/>
  <c r="N450" i="2" s="1"/>
  <c r="N448" i="2" a="1"/>
  <c r="N448" i="2" s="1"/>
  <c r="N446" i="2" a="1"/>
  <c r="N446" i="2" s="1"/>
  <c r="N444" i="2" a="1"/>
  <c r="N444" i="2" s="1"/>
  <c r="N442" i="2" a="1"/>
  <c r="N442" i="2" s="1"/>
  <c r="N440" i="2" a="1"/>
  <c r="N440" i="2" s="1"/>
  <c r="N438" i="2" a="1"/>
  <c r="N438" i="2" s="1"/>
  <c r="N436" i="2" a="1"/>
  <c r="N436" i="2" s="1"/>
  <c r="N434" i="2" a="1"/>
  <c r="N434" i="2" s="1"/>
  <c r="N603" i="2" a="1"/>
  <c r="N603" i="2" s="1"/>
  <c r="N487" i="2" a="1"/>
  <c r="N487" i="2" s="1"/>
  <c r="N486" i="2" a="1"/>
  <c r="N486" i="2" s="1"/>
  <c r="N479" i="2" a="1"/>
  <c r="N479" i="2" s="1"/>
  <c r="N478" i="2" a="1"/>
  <c r="N478" i="2" s="1"/>
  <c r="N471" i="2" a="1"/>
  <c r="N471" i="2" s="1"/>
  <c r="N470" i="2" a="1"/>
  <c r="N470" i="2" s="1"/>
  <c r="N404" i="2" a="1"/>
  <c r="N404" i="2" s="1"/>
  <c r="N402" i="2" a="1"/>
  <c r="N402" i="2" s="1"/>
  <c r="N400" i="2" a="1"/>
  <c r="N400" i="2" s="1"/>
  <c r="N398" i="2" a="1"/>
  <c r="N398" i="2" s="1"/>
  <c r="N396" i="2" a="1"/>
  <c r="N396" i="2" s="1"/>
  <c r="N394" i="2" a="1"/>
  <c r="N394" i="2" s="1"/>
  <c r="N392" i="2" a="1"/>
  <c r="N392" i="2" s="1"/>
  <c r="N390" i="2" a="1"/>
  <c r="N390" i="2" s="1"/>
  <c r="N388" i="2" a="1"/>
  <c r="N388" i="2" s="1"/>
  <c r="N386" i="2" a="1"/>
  <c r="N386" i="2" s="1"/>
  <c r="N384" i="2" a="1"/>
  <c r="N384" i="2" s="1"/>
  <c r="N382" i="2" a="1"/>
  <c r="N382" i="2" s="1"/>
  <c r="N380" i="2" a="1"/>
  <c r="N380" i="2" s="1"/>
  <c r="N378" i="2" a="1"/>
  <c r="N378" i="2" s="1"/>
  <c r="N376" i="2" a="1"/>
  <c r="N376" i="2" s="1"/>
  <c r="N374" i="2" a="1"/>
  <c r="N374" i="2" s="1"/>
  <c r="N372" i="2" a="1"/>
  <c r="N372" i="2" s="1"/>
  <c r="N370" i="2" a="1"/>
  <c r="N370" i="2" s="1"/>
  <c r="N368" i="2" a="1"/>
  <c r="N368" i="2" s="1"/>
  <c r="N366" i="2" a="1"/>
  <c r="N366" i="2" s="1"/>
  <c r="N364" i="2" a="1"/>
  <c r="N364" i="2" s="1"/>
  <c r="N362" i="2" a="1"/>
  <c r="N362" i="2" s="1"/>
  <c r="N360" i="2" a="1"/>
  <c r="N360" i="2" s="1"/>
  <c r="N358" i="2" a="1"/>
  <c r="N358" i="2" s="1"/>
  <c r="N356" i="2" a="1"/>
  <c r="N356" i="2" s="1"/>
  <c r="N354" i="2" a="1"/>
  <c r="N354" i="2" s="1"/>
  <c r="N352" i="2" a="1"/>
  <c r="N352" i="2" s="1"/>
  <c r="N350" i="2" a="1"/>
  <c r="N350" i="2" s="1"/>
  <c r="N348" i="2" a="1"/>
  <c r="N348" i="2" s="1"/>
  <c r="N346" i="2" a="1"/>
  <c r="N346" i="2" s="1"/>
  <c r="N344" i="2" a="1"/>
  <c r="N344" i="2" s="1"/>
  <c r="N342" i="2" a="1"/>
  <c r="N342" i="2" s="1"/>
  <c r="N340" i="2" a="1"/>
  <c r="N340" i="2" s="1"/>
  <c r="N338" i="2" a="1"/>
  <c r="N338" i="2" s="1"/>
  <c r="N336" i="2" a="1"/>
  <c r="N336" i="2" s="1"/>
  <c r="N334" i="2" a="1"/>
  <c r="N334" i="2" s="1"/>
  <c r="N332" i="2" a="1"/>
  <c r="N332" i="2" s="1"/>
  <c r="N330" i="2" a="1"/>
  <c r="N330" i="2" s="1"/>
  <c r="N328" i="2" a="1"/>
  <c r="N328" i="2" s="1"/>
  <c r="N326" i="2" a="1"/>
  <c r="N326" i="2" s="1"/>
  <c r="N324" i="2" a="1"/>
  <c r="N324" i="2" s="1"/>
  <c r="N322" i="2" a="1"/>
  <c r="N322" i="2" s="1"/>
  <c r="N320" i="2" a="1"/>
  <c r="N320" i="2" s="1"/>
  <c r="N318" i="2" a="1"/>
  <c r="N318" i="2" s="1"/>
  <c r="N316" i="2" a="1"/>
  <c r="N316" i="2" s="1"/>
  <c r="N314" i="2" a="1"/>
  <c r="N314" i="2" s="1"/>
  <c r="N312" i="2" a="1"/>
  <c r="N312" i="2" s="1"/>
  <c r="N310" i="2" a="1"/>
  <c r="N310" i="2" s="1"/>
  <c r="N308" i="2" a="1"/>
  <c r="N308" i="2" s="1"/>
  <c r="N306" i="2" a="1"/>
  <c r="N306" i="2" s="1"/>
  <c r="N304" i="2" a="1"/>
  <c r="N304" i="2" s="1"/>
  <c r="N302" i="2" a="1"/>
  <c r="N302" i="2" s="1"/>
  <c r="N300" i="2" a="1"/>
  <c r="N300" i="2" s="1"/>
  <c r="N298" i="2" a="1"/>
  <c r="N298" i="2" s="1"/>
  <c r="N296" i="2" a="1"/>
  <c r="N296" i="2" s="1"/>
  <c r="N294" i="2" a="1"/>
  <c r="N294" i="2" s="1"/>
  <c r="N292" i="2" a="1"/>
  <c r="N292" i="2" s="1"/>
  <c r="N290" i="2" a="1"/>
  <c r="N290" i="2" s="1"/>
  <c r="N288" i="2" a="1"/>
  <c r="N288" i="2" s="1"/>
  <c r="N286" i="2" a="1"/>
  <c r="N286" i="2" s="1"/>
  <c r="N485" i="2" a="1"/>
  <c r="N485" i="2" s="1"/>
  <c r="N484" i="2" a="1"/>
  <c r="N484" i="2" s="1"/>
  <c r="N477" i="2" a="1"/>
  <c r="N477" i="2" s="1"/>
  <c r="N476" i="2" a="1"/>
  <c r="N476" i="2" s="1"/>
  <c r="N469" i="2" a="1"/>
  <c r="N469" i="2" s="1"/>
  <c r="N468" i="2" a="1"/>
  <c r="N468" i="2" s="1"/>
  <c r="N498" i="2" a="1"/>
  <c r="N498" i="2" s="1"/>
  <c r="N496" i="2" a="1"/>
  <c r="N496" i="2" s="1"/>
  <c r="N494" i="2" a="1"/>
  <c r="N494" i="2" s="1"/>
  <c r="N492" i="2" a="1"/>
  <c r="N492" i="2" s="1"/>
  <c r="N490" i="2" a="1"/>
  <c r="N490" i="2" s="1"/>
  <c r="N483" i="2" a="1"/>
  <c r="N483" i="2" s="1"/>
  <c r="N482" i="2" a="1"/>
  <c r="N482" i="2" s="1"/>
  <c r="N475" i="2" a="1"/>
  <c r="N475" i="2" s="1"/>
  <c r="N474" i="2" a="1"/>
  <c r="N474" i="2" s="1"/>
  <c r="N467" i="2" a="1"/>
  <c r="N467" i="2" s="1"/>
  <c r="N465" i="2" a="1"/>
  <c r="N465" i="2" s="1"/>
  <c r="N463" i="2" a="1"/>
  <c r="N463" i="2" s="1"/>
  <c r="N461" i="2" a="1"/>
  <c r="N461" i="2" s="1"/>
  <c r="N459" i="2" a="1"/>
  <c r="N459" i="2" s="1"/>
  <c r="N457" i="2" a="1"/>
  <c r="N457" i="2" s="1"/>
  <c r="N455" i="2" a="1"/>
  <c r="N455" i="2" s="1"/>
  <c r="N453" i="2" a="1"/>
  <c r="N453" i="2" s="1"/>
  <c r="N451" i="2" a="1"/>
  <c r="N451" i="2" s="1"/>
  <c r="N449" i="2" a="1"/>
  <c r="N449" i="2" s="1"/>
  <c r="N447" i="2" a="1"/>
  <c r="N447" i="2" s="1"/>
  <c r="N445" i="2" a="1"/>
  <c r="N445" i="2" s="1"/>
  <c r="N443" i="2" a="1"/>
  <c r="N443" i="2" s="1"/>
  <c r="N441" i="2" a="1"/>
  <c r="N441" i="2" s="1"/>
  <c r="N439" i="2" a="1"/>
  <c r="N439" i="2" s="1"/>
  <c r="N437" i="2" a="1"/>
  <c r="N437" i="2" s="1"/>
  <c r="N435" i="2" a="1"/>
  <c r="N435" i="2" s="1"/>
  <c r="N433" i="2" a="1"/>
  <c r="N433" i="2" s="1"/>
  <c r="N432" i="2" a="1"/>
  <c r="N432" i="2" s="1"/>
  <c r="N431" i="2" a="1"/>
  <c r="N431" i="2" s="1"/>
  <c r="N430" i="2" a="1"/>
  <c r="N430" i="2" s="1"/>
  <c r="N429" i="2" a="1"/>
  <c r="N429" i="2" s="1"/>
  <c r="N428" i="2" a="1"/>
  <c r="N428" i="2" s="1"/>
  <c r="N427" i="2" a="1"/>
  <c r="N427" i="2" s="1"/>
  <c r="N426" i="2" a="1"/>
  <c r="N426" i="2" s="1"/>
  <c r="N425" i="2" a="1"/>
  <c r="N425" i="2" s="1"/>
  <c r="N424" i="2" a="1"/>
  <c r="N424" i="2" s="1"/>
  <c r="N423" i="2" a="1"/>
  <c r="N423" i="2" s="1"/>
  <c r="N422" i="2" a="1"/>
  <c r="N422" i="2" s="1"/>
  <c r="N421" i="2" a="1"/>
  <c r="N421" i="2" s="1"/>
  <c r="N420" i="2" a="1"/>
  <c r="N420" i="2" s="1"/>
  <c r="N419" i="2" a="1"/>
  <c r="N419" i="2" s="1"/>
  <c r="N418" i="2" a="1"/>
  <c r="N418" i="2" s="1"/>
  <c r="N417" i="2" a="1"/>
  <c r="N417" i="2" s="1"/>
  <c r="N416" i="2" a="1"/>
  <c r="N416" i="2" s="1"/>
  <c r="N415" i="2" a="1"/>
  <c r="N415" i="2" s="1"/>
  <c r="N414" i="2" a="1"/>
  <c r="N414" i="2" s="1"/>
  <c r="N413" i="2" a="1"/>
  <c r="N413" i="2" s="1"/>
  <c r="N412" i="2" a="1"/>
  <c r="N412" i="2" s="1"/>
  <c r="N411" i="2" a="1"/>
  <c r="N411" i="2" s="1"/>
  <c r="N410" i="2" a="1"/>
  <c r="N410" i="2" s="1"/>
  <c r="N409" i="2" a="1"/>
  <c r="N409" i="2" s="1"/>
  <c r="N408" i="2" a="1"/>
  <c r="N408" i="2" s="1"/>
  <c r="N407" i="2" a="1"/>
  <c r="N407" i="2" s="1"/>
  <c r="N406" i="2" a="1"/>
  <c r="N406" i="2" s="1"/>
  <c r="N405" i="2" a="1"/>
  <c r="N405" i="2" s="1"/>
  <c r="N403" i="2" a="1"/>
  <c r="N403" i="2" s="1"/>
  <c r="N401" i="2" a="1"/>
  <c r="N401" i="2" s="1"/>
  <c r="N399" i="2" a="1"/>
  <c r="N399" i="2" s="1"/>
  <c r="N397" i="2" a="1"/>
  <c r="N397" i="2" s="1"/>
  <c r="N395" i="2" a="1"/>
  <c r="N395" i="2" s="1"/>
  <c r="N393" i="2" a="1"/>
  <c r="N393" i="2" s="1"/>
  <c r="N391" i="2" a="1"/>
  <c r="N391" i="2" s="1"/>
  <c r="N389" i="2" a="1"/>
  <c r="N389" i="2" s="1"/>
  <c r="N387" i="2" a="1"/>
  <c r="N387" i="2" s="1"/>
  <c r="N385" i="2" a="1"/>
  <c r="N385" i="2" s="1"/>
  <c r="N383" i="2" a="1"/>
  <c r="N383" i="2" s="1"/>
  <c r="N381" i="2" a="1"/>
  <c r="N381" i="2" s="1"/>
  <c r="N379" i="2" a="1"/>
  <c r="N379" i="2" s="1"/>
  <c r="N377" i="2" a="1"/>
  <c r="N377" i="2" s="1"/>
  <c r="N375" i="2" a="1"/>
  <c r="N375" i="2" s="1"/>
  <c r="N373" i="2" a="1"/>
  <c r="N373" i="2" s="1"/>
  <c r="N371" i="2" a="1"/>
  <c r="N371" i="2" s="1"/>
  <c r="N369" i="2" a="1"/>
  <c r="N369" i="2" s="1"/>
  <c r="N367" i="2" a="1"/>
  <c r="N367" i="2" s="1"/>
  <c r="N365" i="2" a="1"/>
  <c r="N365" i="2" s="1"/>
  <c r="N363" i="2" a="1"/>
  <c r="N363" i="2" s="1"/>
  <c r="N361" i="2" a="1"/>
  <c r="N361" i="2" s="1"/>
  <c r="N359" i="2" a="1"/>
  <c r="N359" i="2" s="1"/>
  <c r="N357" i="2" a="1"/>
  <c r="N357" i="2" s="1"/>
  <c r="N355" i="2" a="1"/>
  <c r="N355" i="2" s="1"/>
  <c r="N353" i="2" a="1"/>
  <c r="N353" i="2" s="1"/>
  <c r="N351" i="2" a="1"/>
  <c r="N351" i="2" s="1"/>
  <c r="N349" i="2" a="1"/>
  <c r="N349" i="2" s="1"/>
  <c r="N347" i="2" a="1"/>
  <c r="N347" i="2" s="1"/>
  <c r="N345" i="2" a="1"/>
  <c r="N345" i="2" s="1"/>
  <c r="N343" i="2" a="1"/>
  <c r="N343" i="2" s="1"/>
  <c r="N341" i="2" a="1"/>
  <c r="N341" i="2" s="1"/>
  <c r="N339" i="2" a="1"/>
  <c r="N339" i="2" s="1"/>
  <c r="N337" i="2" a="1"/>
  <c r="N337" i="2" s="1"/>
  <c r="N335" i="2" a="1"/>
  <c r="N335" i="2" s="1"/>
  <c r="N333" i="2" a="1"/>
  <c r="N333" i="2" s="1"/>
  <c r="N331" i="2" a="1"/>
  <c r="N331" i="2" s="1"/>
  <c r="N329" i="2" a="1"/>
  <c r="N329" i="2" s="1"/>
  <c r="N327" i="2" a="1"/>
  <c r="N327" i="2" s="1"/>
  <c r="N325" i="2" a="1"/>
  <c r="N325" i="2" s="1"/>
  <c r="N323" i="2" a="1"/>
  <c r="N323" i="2" s="1"/>
  <c r="N321" i="2" a="1"/>
  <c r="N321" i="2" s="1"/>
  <c r="N319" i="2" a="1"/>
  <c r="N319" i="2" s="1"/>
  <c r="N317" i="2" a="1"/>
  <c r="N317" i="2" s="1"/>
  <c r="N315" i="2" a="1"/>
  <c r="N315" i="2" s="1"/>
  <c r="N313" i="2" a="1"/>
  <c r="N313" i="2" s="1"/>
  <c r="N311" i="2" a="1"/>
  <c r="N311" i="2" s="1"/>
  <c r="N309" i="2" a="1"/>
  <c r="N309" i="2" s="1"/>
  <c r="N307" i="2" a="1"/>
  <c r="N307" i="2" s="1"/>
  <c r="N305" i="2" a="1"/>
  <c r="N305" i="2" s="1"/>
  <c r="N303" i="2" a="1"/>
  <c r="N303" i="2" s="1"/>
  <c r="N301" i="2" a="1"/>
  <c r="N301" i="2" s="1"/>
  <c r="N299" i="2" a="1"/>
  <c r="N299" i="2" s="1"/>
  <c r="N297" i="2" a="1"/>
  <c r="N297" i="2" s="1"/>
  <c r="N473" i="2" a="1"/>
  <c r="N473" i="2" s="1"/>
  <c r="N488" i="2" a="1"/>
  <c r="N488" i="2" s="1"/>
  <c r="N283" i="2" a="1"/>
  <c r="N283" i="2" s="1"/>
  <c r="N281" i="2" a="1"/>
  <c r="N281" i="2" s="1"/>
  <c r="N279" i="2" a="1"/>
  <c r="N279" i="2" s="1"/>
  <c r="N277" i="2" a="1"/>
  <c r="N277" i="2" s="1"/>
  <c r="N275" i="2" a="1"/>
  <c r="N275" i="2" s="1"/>
  <c r="N273" i="2" a="1"/>
  <c r="N273" i="2" s="1"/>
  <c r="N271" i="2" a="1"/>
  <c r="N271" i="2" s="1"/>
  <c r="N269" i="2" a="1"/>
  <c r="N269" i="2" s="1"/>
  <c r="N267" i="2" a="1"/>
  <c r="N267" i="2" s="1"/>
  <c r="N265" i="2" a="1"/>
  <c r="N265" i="2" s="1"/>
  <c r="N263" i="2" a="1"/>
  <c r="N263" i="2" s="1"/>
  <c r="N261" i="2" a="1"/>
  <c r="N261" i="2" s="1"/>
  <c r="N259" i="2" a="1"/>
  <c r="N259" i="2" s="1"/>
  <c r="N257" i="2" a="1"/>
  <c r="N257" i="2" s="1"/>
  <c r="N255" i="2" a="1"/>
  <c r="N255" i="2" s="1"/>
  <c r="N253" i="2" a="1"/>
  <c r="N253" i="2" s="1"/>
  <c r="N251" i="2" a="1"/>
  <c r="N251" i="2" s="1"/>
  <c r="N249" i="2" a="1"/>
  <c r="N249" i="2" s="1"/>
  <c r="N247" i="2" a="1"/>
  <c r="N247" i="2" s="1"/>
  <c r="N245" i="2" a="1"/>
  <c r="N245" i="2" s="1"/>
  <c r="N243" i="2" a="1"/>
  <c r="N243" i="2" s="1"/>
  <c r="N241" i="2" a="1"/>
  <c r="N241" i="2" s="1"/>
  <c r="N239" i="2" a="1"/>
  <c r="N239" i="2" s="1"/>
  <c r="N489" i="2" a="1"/>
  <c r="N489" i="2" s="1"/>
  <c r="N480" i="2" a="1"/>
  <c r="N480" i="2" s="1"/>
  <c r="N481" i="2" a="1"/>
  <c r="N481" i="2" s="1"/>
  <c r="N293" i="2" a="1"/>
  <c r="N293" i="2" s="1"/>
  <c r="N289" i="2" a="1"/>
  <c r="N289" i="2" s="1"/>
  <c r="N285" i="2" a="1"/>
  <c r="N285" i="2" s="1"/>
  <c r="N151" i="2" a="1"/>
  <c r="N151" i="2" s="1"/>
  <c r="N150" i="2" a="1"/>
  <c r="N150" i="2" s="1"/>
  <c r="N149" i="2" a="1"/>
  <c r="N149" i="2" s="1"/>
  <c r="N148" i="2" a="1"/>
  <c r="N148" i="2" s="1"/>
  <c r="N147" i="2" a="1"/>
  <c r="N147" i="2" s="1"/>
  <c r="N146" i="2" a="1"/>
  <c r="N146" i="2" s="1"/>
  <c r="N145" i="2" a="1"/>
  <c r="N145" i="2" s="1"/>
  <c r="N144" i="2" a="1"/>
  <c r="N144" i="2" s="1"/>
  <c r="N143" i="2" a="1"/>
  <c r="N143" i="2" s="1"/>
  <c r="N142" i="2" a="1"/>
  <c r="N142" i="2" s="1"/>
  <c r="N141" i="2" a="1"/>
  <c r="N141" i="2" s="1"/>
  <c r="N140" i="2" a="1"/>
  <c r="N140" i="2" s="1"/>
  <c r="N139" i="2" a="1"/>
  <c r="N139" i="2" s="1"/>
  <c r="N138" i="2" a="1"/>
  <c r="N138" i="2" s="1"/>
  <c r="N137" i="2" a="1"/>
  <c r="N137" i="2" s="1"/>
  <c r="N136" i="2" a="1"/>
  <c r="N136" i="2" s="1"/>
  <c r="N135" i="2" a="1"/>
  <c r="N135" i="2" s="1"/>
  <c r="N134" i="2" a="1"/>
  <c r="N134" i="2" s="1"/>
  <c r="N133" i="2" a="1"/>
  <c r="N133" i="2" s="1"/>
  <c r="N132" i="2" a="1"/>
  <c r="N132" i="2" s="1"/>
  <c r="N131" i="2" a="1"/>
  <c r="N131" i="2" s="1"/>
  <c r="N130" i="2" a="1"/>
  <c r="N130" i="2" s="1"/>
  <c r="N129" i="2" a="1"/>
  <c r="N129" i="2" s="1"/>
  <c r="N128" i="2" a="1"/>
  <c r="N128" i="2" s="1"/>
  <c r="N127" i="2" a="1"/>
  <c r="N127" i="2" s="1"/>
  <c r="N126" i="2" a="1"/>
  <c r="N126" i="2" s="1"/>
  <c r="N125" i="2" a="1"/>
  <c r="N125" i="2" s="1"/>
  <c r="N124" i="2" a="1"/>
  <c r="N124" i="2" s="1"/>
  <c r="N123" i="2" a="1"/>
  <c r="N123" i="2" s="1"/>
  <c r="N122" i="2" a="1"/>
  <c r="N122" i="2" s="1"/>
  <c r="N121" i="2" a="1"/>
  <c r="N121" i="2" s="1"/>
  <c r="N120" i="2" a="1"/>
  <c r="N120" i="2" s="1"/>
  <c r="N119" i="2" a="1"/>
  <c r="N119" i="2" s="1"/>
  <c r="N118" i="2" a="1"/>
  <c r="N118" i="2" s="1"/>
  <c r="N117" i="2" a="1"/>
  <c r="N117" i="2" s="1"/>
  <c r="N116" i="2" a="1"/>
  <c r="N116" i="2" s="1"/>
  <c r="N114" i="2" a="1"/>
  <c r="N114" i="2" s="1"/>
  <c r="N112" i="2" a="1"/>
  <c r="N112" i="2" s="1"/>
  <c r="N110" i="2" a="1"/>
  <c r="N110" i="2" s="1"/>
  <c r="N108" i="2" a="1"/>
  <c r="N108" i="2" s="1"/>
  <c r="N106" i="2" a="1"/>
  <c r="N106" i="2" s="1"/>
  <c r="N104" i="2" a="1"/>
  <c r="N104" i="2" s="1"/>
  <c r="N102" i="2" a="1"/>
  <c r="N102" i="2" s="1"/>
  <c r="N100" i="2" a="1"/>
  <c r="N100" i="2" s="1"/>
  <c r="N98" i="2" a="1"/>
  <c r="N98" i="2" s="1"/>
  <c r="N96" i="2" a="1"/>
  <c r="N96" i="2" s="1"/>
  <c r="N94" i="2" a="1"/>
  <c r="N94" i="2" s="1"/>
  <c r="N92" i="2" a="1"/>
  <c r="N92" i="2" s="1"/>
  <c r="N90" i="2" a="1"/>
  <c r="N90" i="2" s="1"/>
  <c r="N88" i="2" a="1"/>
  <c r="N88" i="2" s="1"/>
  <c r="N86" i="2" a="1"/>
  <c r="N86" i="2" s="1"/>
  <c r="N84" i="2" a="1"/>
  <c r="N84" i="2" s="1"/>
  <c r="N82" i="2" a="1"/>
  <c r="N82" i="2" s="1"/>
  <c r="N80" i="2" a="1"/>
  <c r="N80" i="2" s="1"/>
  <c r="N78" i="2" a="1"/>
  <c r="N78" i="2" s="1"/>
  <c r="N76" i="2" a="1"/>
  <c r="N76" i="2" s="1"/>
  <c r="N74" i="2" a="1"/>
  <c r="N74" i="2" s="1"/>
  <c r="N72" i="2" a="1"/>
  <c r="N72" i="2" s="1"/>
  <c r="N70" i="2" a="1"/>
  <c r="N70" i="2" s="1"/>
  <c r="N68" i="2" a="1"/>
  <c r="N68" i="2" s="1"/>
  <c r="N66" i="2" a="1"/>
  <c r="N66" i="2" s="1"/>
  <c r="N64" i="2" a="1"/>
  <c r="N64" i="2" s="1"/>
  <c r="N62" i="2" a="1"/>
  <c r="N62" i="2" s="1"/>
  <c r="N60" i="2" a="1"/>
  <c r="N60" i="2" s="1"/>
  <c r="N58" i="2" a="1"/>
  <c r="N58" i="2" s="1"/>
  <c r="N56" i="2" a="1"/>
  <c r="N56" i="2" s="1"/>
  <c r="N54" i="2" a="1"/>
  <c r="N54" i="2" s="1"/>
  <c r="N52" i="2" a="1"/>
  <c r="N52" i="2" s="1"/>
  <c r="N50" i="2" a="1"/>
  <c r="N50" i="2" s="1"/>
  <c r="N48" i="2" a="1"/>
  <c r="N48" i="2" s="1"/>
  <c r="N46" i="2" a="1"/>
  <c r="N46" i="2" s="1"/>
  <c r="N44" i="2" a="1"/>
  <c r="N44" i="2" s="1"/>
  <c r="N42" i="2" a="1"/>
  <c r="N42" i="2" s="1"/>
  <c r="N40" i="2" a="1"/>
  <c r="N40" i="2" s="1"/>
  <c r="N38" i="2" a="1"/>
  <c r="N38" i="2" s="1"/>
  <c r="N36" i="2" a="1"/>
  <c r="N36" i="2" s="1"/>
  <c r="N34" i="2" a="1"/>
  <c r="N34" i="2" s="1"/>
  <c r="N32" i="2" a="1"/>
  <c r="N32" i="2" s="1"/>
  <c r="N30" i="2" a="1"/>
  <c r="N30" i="2" s="1"/>
  <c r="N28" i="2" a="1"/>
  <c r="N28" i="2" s="1"/>
  <c r="N26" i="2" a="1"/>
  <c r="N26" i="2" s="1"/>
  <c r="N24" i="2" a="1"/>
  <c r="N24" i="2" s="1"/>
  <c r="N22" i="2" a="1"/>
  <c r="N22" i="2" s="1"/>
  <c r="N20" i="2" a="1"/>
  <c r="N20" i="2" s="1"/>
  <c r="N18" i="2" a="1"/>
  <c r="N18" i="2" s="1"/>
  <c r="N16" i="2" a="1"/>
  <c r="N16" i="2" s="1"/>
  <c r="N14" i="2" a="1"/>
  <c r="N14" i="2" s="1"/>
  <c r="N12" i="2" a="1"/>
  <c r="N12" i="2" s="1"/>
  <c r="N10" i="2" a="1"/>
  <c r="N10" i="2" s="1"/>
  <c r="N8" i="2" a="1"/>
  <c r="N8" i="2" s="1"/>
  <c r="N6" i="2" a="1"/>
  <c r="N6" i="2" s="1"/>
  <c r="N4" i="2" a="1"/>
  <c r="N4" i="2" s="1"/>
  <c r="N2" i="2" a="1"/>
  <c r="N2" i="2" s="1"/>
  <c r="N284" i="2" a="1"/>
  <c r="N284" i="2" s="1"/>
  <c r="N282" i="2" a="1"/>
  <c r="N282" i="2" s="1"/>
  <c r="N280" i="2" a="1"/>
  <c r="N280" i="2" s="1"/>
  <c r="N278" i="2" a="1"/>
  <c r="N278" i="2" s="1"/>
  <c r="N276" i="2" a="1"/>
  <c r="N276" i="2" s="1"/>
  <c r="N274" i="2" a="1"/>
  <c r="N274" i="2" s="1"/>
  <c r="N272" i="2" a="1"/>
  <c r="N272" i="2" s="1"/>
  <c r="N270" i="2" a="1"/>
  <c r="N270" i="2" s="1"/>
  <c r="N268" i="2" a="1"/>
  <c r="N268" i="2" s="1"/>
  <c r="N266" i="2" a="1"/>
  <c r="N266" i="2" s="1"/>
  <c r="N264" i="2" a="1"/>
  <c r="N264" i="2" s="1"/>
  <c r="N262" i="2" a="1"/>
  <c r="N262" i="2" s="1"/>
  <c r="N260" i="2" a="1"/>
  <c r="N260" i="2" s="1"/>
  <c r="N258" i="2" a="1"/>
  <c r="N258" i="2" s="1"/>
  <c r="N256" i="2" a="1"/>
  <c r="N256" i="2" s="1"/>
  <c r="N254" i="2" a="1"/>
  <c r="N254" i="2" s="1"/>
  <c r="N252" i="2" a="1"/>
  <c r="N252" i="2" s="1"/>
  <c r="N250" i="2" a="1"/>
  <c r="N250" i="2" s="1"/>
  <c r="N248" i="2" a="1"/>
  <c r="N248" i="2" s="1"/>
  <c r="N246" i="2" a="1"/>
  <c r="N246" i="2" s="1"/>
  <c r="N244" i="2" a="1"/>
  <c r="N244" i="2" s="1"/>
  <c r="N242" i="2" a="1"/>
  <c r="N242" i="2" s="1"/>
  <c r="N240" i="2" a="1"/>
  <c r="N240" i="2" s="1"/>
  <c r="N238" i="2" a="1"/>
  <c r="N238" i="2" s="1"/>
  <c r="N236" i="2" a="1"/>
  <c r="N236" i="2" s="1"/>
  <c r="N234" i="2" a="1"/>
  <c r="N234" i="2" s="1"/>
  <c r="N232" i="2" a="1"/>
  <c r="N232" i="2" s="1"/>
  <c r="N230" i="2" a="1"/>
  <c r="N230" i="2" s="1"/>
  <c r="N228" i="2" a="1"/>
  <c r="N228" i="2" s="1"/>
  <c r="N226" i="2" a="1"/>
  <c r="N226" i="2" s="1"/>
  <c r="N224" i="2" a="1"/>
  <c r="N224" i="2" s="1"/>
  <c r="N222" i="2" a="1"/>
  <c r="N222" i="2" s="1"/>
  <c r="N220" i="2" a="1"/>
  <c r="N220" i="2" s="1"/>
  <c r="N218" i="2" a="1"/>
  <c r="N218" i="2" s="1"/>
  <c r="N216" i="2" a="1"/>
  <c r="N216" i="2" s="1"/>
  <c r="N214" i="2" a="1"/>
  <c r="N214" i="2" s="1"/>
  <c r="N212" i="2" a="1"/>
  <c r="N212" i="2" s="1"/>
  <c r="N210" i="2" a="1"/>
  <c r="N210" i="2" s="1"/>
  <c r="N208" i="2" a="1"/>
  <c r="N208" i="2" s="1"/>
  <c r="N206" i="2" a="1"/>
  <c r="N206" i="2" s="1"/>
  <c r="N204" i="2" a="1"/>
  <c r="N204" i="2" s="1"/>
  <c r="N202" i="2" a="1"/>
  <c r="N202" i="2" s="1"/>
  <c r="N200" i="2" a="1"/>
  <c r="N200" i="2" s="1"/>
  <c r="N198" i="2" a="1"/>
  <c r="N198" i="2" s="1"/>
  <c r="N196" i="2" a="1"/>
  <c r="N196" i="2" s="1"/>
  <c r="N194" i="2" a="1"/>
  <c r="N194" i="2" s="1"/>
  <c r="N192" i="2" a="1"/>
  <c r="N192" i="2" s="1"/>
  <c r="N190" i="2" a="1"/>
  <c r="N190" i="2" s="1"/>
  <c r="N188" i="2" a="1"/>
  <c r="N188" i="2" s="1"/>
  <c r="N186" i="2" a="1"/>
  <c r="N186" i="2" s="1"/>
  <c r="N184" i="2" a="1"/>
  <c r="N184" i="2" s="1"/>
  <c r="N182" i="2" a="1"/>
  <c r="N182" i="2" s="1"/>
  <c r="N180" i="2" a="1"/>
  <c r="N180" i="2" s="1"/>
  <c r="N178" i="2" a="1"/>
  <c r="N178" i="2" s="1"/>
  <c r="N176" i="2" a="1"/>
  <c r="N176" i="2" s="1"/>
  <c r="N174" i="2" a="1"/>
  <c r="N174" i="2" s="1"/>
  <c r="N172" i="2" a="1"/>
  <c r="N172" i="2" s="1"/>
  <c r="N170" i="2" a="1"/>
  <c r="N170" i="2" s="1"/>
  <c r="N168" i="2" a="1"/>
  <c r="N168" i="2" s="1"/>
  <c r="N166" i="2" a="1"/>
  <c r="N166" i="2" s="1"/>
  <c r="N164" i="2" a="1"/>
  <c r="N164" i="2" s="1"/>
  <c r="N162" i="2" a="1"/>
  <c r="N162" i="2" s="1"/>
  <c r="N160" i="2" a="1"/>
  <c r="N160" i="2" s="1"/>
  <c r="N158" i="2" a="1"/>
  <c r="N158" i="2" s="1"/>
  <c r="N156" i="2" a="1"/>
  <c r="N156" i="2" s="1"/>
  <c r="N154" i="2" a="1"/>
  <c r="N154" i="2" s="1"/>
  <c r="N152" i="2" a="1"/>
  <c r="N152" i="2" s="1"/>
  <c r="N295" i="2" a="1"/>
  <c r="N295" i="2" s="1"/>
  <c r="N291" i="2" a="1"/>
  <c r="N291" i="2" s="1"/>
  <c r="N287" i="2" a="1"/>
  <c r="N287" i="2" s="1"/>
  <c r="N115" i="2" a="1"/>
  <c r="N115" i="2" s="1"/>
  <c r="N113" i="2" a="1"/>
  <c r="N113" i="2" s="1"/>
  <c r="N111" i="2" a="1"/>
  <c r="N111" i="2" s="1"/>
  <c r="N109" i="2" a="1"/>
  <c r="N109" i="2" s="1"/>
  <c r="N107" i="2" a="1"/>
  <c r="N107" i="2" s="1"/>
  <c r="N105" i="2" a="1"/>
  <c r="N105" i="2" s="1"/>
  <c r="N103" i="2" a="1"/>
  <c r="N103" i="2" s="1"/>
  <c r="N101" i="2" a="1"/>
  <c r="N101" i="2" s="1"/>
  <c r="N99" i="2" a="1"/>
  <c r="N99" i="2" s="1"/>
  <c r="N97" i="2" a="1"/>
  <c r="N97" i="2" s="1"/>
  <c r="N95" i="2" a="1"/>
  <c r="N95" i="2" s="1"/>
  <c r="N93" i="2" a="1"/>
  <c r="N93" i="2" s="1"/>
  <c r="N91" i="2" a="1"/>
  <c r="N91" i="2" s="1"/>
  <c r="N89" i="2" a="1"/>
  <c r="N89" i="2" s="1"/>
  <c r="N87" i="2" a="1"/>
  <c r="N87" i="2" s="1"/>
  <c r="N85" i="2" a="1"/>
  <c r="N85" i="2" s="1"/>
  <c r="N83" i="2" a="1"/>
  <c r="N83" i="2" s="1"/>
  <c r="N81" i="2" a="1"/>
  <c r="N81" i="2" s="1"/>
  <c r="N79" i="2" a="1"/>
  <c r="N79" i="2" s="1"/>
  <c r="N77" i="2" a="1"/>
  <c r="N77" i="2" s="1"/>
  <c r="N75" i="2" a="1"/>
  <c r="N75" i="2" s="1"/>
  <c r="N73" i="2" a="1"/>
  <c r="N73" i="2" s="1"/>
  <c r="N71" i="2" a="1"/>
  <c r="N71" i="2" s="1"/>
  <c r="N69" i="2" a="1"/>
  <c r="N69" i="2" s="1"/>
  <c r="N67" i="2" a="1"/>
  <c r="N67" i="2" s="1"/>
  <c r="N65" i="2" a="1"/>
  <c r="N65" i="2" s="1"/>
  <c r="N63" i="2" a="1"/>
  <c r="N63" i="2" s="1"/>
  <c r="N61" i="2" a="1"/>
  <c r="N61" i="2" s="1"/>
  <c r="N59" i="2" a="1"/>
  <c r="N59" i="2" s="1"/>
  <c r="N57" i="2" a="1"/>
  <c r="N57" i="2" s="1"/>
  <c r="N55" i="2" a="1"/>
  <c r="N55" i="2" s="1"/>
  <c r="N53" i="2" a="1"/>
  <c r="N53" i="2" s="1"/>
  <c r="N51" i="2" a="1"/>
  <c r="N51" i="2" s="1"/>
  <c r="N49" i="2" a="1"/>
  <c r="N49" i="2" s="1"/>
  <c r="N47" i="2" a="1"/>
  <c r="N47" i="2" s="1"/>
  <c r="N45" i="2" a="1"/>
  <c r="N45" i="2" s="1"/>
  <c r="N43" i="2" a="1"/>
  <c r="N43" i="2" s="1"/>
  <c r="N41" i="2" a="1"/>
  <c r="N41" i="2" s="1"/>
  <c r="N39" i="2" a="1"/>
  <c r="N39" i="2" s="1"/>
  <c r="N37" i="2" a="1"/>
  <c r="N37" i="2" s="1"/>
  <c r="N35" i="2" a="1"/>
  <c r="N35" i="2" s="1"/>
  <c r="N33" i="2" a="1"/>
  <c r="N33" i="2" s="1"/>
  <c r="N31" i="2" a="1"/>
  <c r="N31" i="2" s="1"/>
  <c r="N29" i="2" a="1"/>
  <c r="N29" i="2" s="1"/>
  <c r="N27" i="2" a="1"/>
  <c r="N27" i="2" s="1"/>
  <c r="N25" i="2" a="1"/>
  <c r="N25" i="2" s="1"/>
  <c r="N23" i="2" a="1"/>
  <c r="N23" i="2" s="1"/>
  <c r="N21" i="2" a="1"/>
  <c r="N21" i="2" s="1"/>
  <c r="N19" i="2" a="1"/>
  <c r="N19" i="2" s="1"/>
  <c r="N17" i="2" a="1"/>
  <c r="N17" i="2" s="1"/>
  <c r="N15" i="2" a="1"/>
  <c r="N15" i="2" s="1"/>
  <c r="N13" i="2" a="1"/>
  <c r="N13" i="2" s="1"/>
  <c r="N11" i="2" a="1"/>
  <c r="N11" i="2" s="1"/>
  <c r="N9" i="2" a="1"/>
  <c r="N9" i="2" s="1"/>
  <c r="N7" i="2" a="1"/>
  <c r="N7" i="2" s="1"/>
  <c r="N5" i="2" a="1"/>
  <c r="N5" i="2" s="1"/>
  <c r="N3" i="2" a="1"/>
  <c r="N3" i="2" s="1"/>
  <c r="N472" i="2" a="1"/>
  <c r="N472" i="2" s="1"/>
  <c r="N237" i="2" a="1"/>
  <c r="N237" i="2" s="1"/>
  <c r="N235" i="2" a="1"/>
  <c r="N235" i="2" s="1"/>
  <c r="N233" i="2" a="1"/>
  <c r="N233" i="2" s="1"/>
  <c r="N231" i="2" a="1"/>
  <c r="N231" i="2" s="1"/>
  <c r="N229" i="2" a="1"/>
  <c r="N229" i="2" s="1"/>
  <c r="N227" i="2" a="1"/>
  <c r="N227" i="2" s="1"/>
  <c r="N225" i="2" a="1"/>
  <c r="N225" i="2" s="1"/>
  <c r="N223" i="2" a="1"/>
  <c r="N223" i="2" s="1"/>
  <c r="N221" i="2" a="1"/>
  <c r="N221" i="2" s="1"/>
  <c r="N219" i="2" a="1"/>
  <c r="N219" i="2" s="1"/>
  <c r="N217" i="2" a="1"/>
  <c r="N217" i="2" s="1"/>
  <c r="N215" i="2" a="1"/>
  <c r="N215" i="2" s="1"/>
  <c r="N213" i="2" a="1"/>
  <c r="N213" i="2" s="1"/>
  <c r="N211" i="2" a="1"/>
  <c r="N211" i="2" s="1"/>
  <c r="N209" i="2" a="1"/>
  <c r="N209" i="2" s="1"/>
  <c r="N207" i="2" a="1"/>
  <c r="N207" i="2" s="1"/>
  <c r="N205" i="2" a="1"/>
  <c r="N205" i="2" s="1"/>
  <c r="N203" i="2" a="1"/>
  <c r="N203" i="2" s="1"/>
  <c r="N201" i="2" a="1"/>
  <c r="N201" i="2" s="1"/>
  <c r="N199" i="2" a="1"/>
  <c r="N199" i="2" s="1"/>
  <c r="N197" i="2" a="1"/>
  <c r="N197" i="2" s="1"/>
  <c r="N195" i="2" a="1"/>
  <c r="N195" i="2" s="1"/>
  <c r="N193" i="2" a="1"/>
  <c r="N193" i="2" s="1"/>
  <c r="N191" i="2" a="1"/>
  <c r="N191" i="2" s="1"/>
  <c r="N189" i="2" a="1"/>
  <c r="N189" i="2" s="1"/>
  <c r="N187" i="2" a="1"/>
  <c r="N187" i="2" s="1"/>
  <c r="N185" i="2" a="1"/>
  <c r="N185" i="2" s="1"/>
  <c r="N183" i="2" a="1"/>
  <c r="N183" i="2" s="1"/>
  <c r="N181" i="2" a="1"/>
  <c r="N181" i="2" s="1"/>
  <c r="N179" i="2" a="1"/>
  <c r="N179" i="2" s="1"/>
  <c r="N177" i="2" a="1"/>
  <c r="N177" i="2" s="1"/>
  <c r="N175" i="2" a="1"/>
  <c r="N175" i="2" s="1"/>
  <c r="N173" i="2" a="1"/>
  <c r="N173" i="2" s="1"/>
  <c r="N171" i="2" a="1"/>
  <c r="N171" i="2" s="1"/>
  <c r="N169" i="2" a="1"/>
  <c r="N169" i="2" s="1"/>
  <c r="N167" i="2" a="1"/>
  <c r="N167" i="2" s="1"/>
  <c r="N165" i="2" a="1"/>
  <c r="N165" i="2" s="1"/>
  <c r="N163" i="2" a="1"/>
  <c r="N163" i="2" s="1"/>
  <c r="N161" i="2" a="1"/>
  <c r="N161" i="2" s="1"/>
  <c r="N159" i="2" a="1"/>
  <c r="N159" i="2" s="1"/>
  <c r="N157" i="2" a="1"/>
  <c r="N157" i="2" s="1"/>
  <c r="N155" i="2" a="1"/>
  <c r="N155" i="2" s="1"/>
  <c r="N153" i="2" a="1"/>
  <c r="N153" i="2" s="1"/>
  <c r="J229" i="2" a="1"/>
  <c r="J229" i="2" s="1"/>
  <c r="P66" i="2" a="1"/>
  <c r="P66" i="2" s="1"/>
  <c r="P64" i="2" a="1"/>
  <c r="P64" i="2" s="1"/>
  <c r="P62" i="2" a="1"/>
  <c r="P62" i="2" s="1"/>
  <c r="P60" i="2" a="1"/>
  <c r="P60" i="2" s="1"/>
  <c r="P58" i="2" a="1"/>
  <c r="P58" i="2" s="1"/>
  <c r="P56" i="2" a="1"/>
  <c r="P56" i="2" s="1"/>
  <c r="P54" i="2" a="1"/>
  <c r="P54" i="2" s="1"/>
  <c r="P52" i="2" a="1"/>
  <c r="P52" i="2" s="1"/>
  <c r="P50" i="2" a="1"/>
  <c r="P50" i="2" s="1"/>
  <c r="P48" i="2" a="1"/>
  <c r="P48" i="2" s="1"/>
  <c r="P46" i="2" a="1"/>
  <c r="P46" i="2" s="1"/>
  <c r="P44" i="2" a="1"/>
  <c r="P44" i="2" s="1"/>
  <c r="P42" i="2" a="1"/>
  <c r="P42" i="2" s="1"/>
  <c r="P40" i="2" a="1"/>
  <c r="P40" i="2" s="1"/>
  <c r="P38" i="2" a="1"/>
  <c r="P38" i="2" s="1"/>
  <c r="P36" i="2" a="1"/>
  <c r="P36" i="2" s="1"/>
  <c r="P34" i="2" a="1"/>
  <c r="P34" i="2" s="1"/>
  <c r="J195" i="2" a="1"/>
  <c r="J195" i="2" s="1"/>
  <c r="L115" i="2" a="1"/>
  <c r="L115" i="2" s="1"/>
  <c r="P92" i="2" a="1"/>
  <c r="P92" i="2" s="1"/>
  <c r="P90" i="2" a="1"/>
  <c r="P90" i="2" s="1"/>
  <c r="P88" i="2" a="1"/>
  <c r="P88" i="2" s="1"/>
  <c r="P86" i="2" a="1"/>
  <c r="P86" i="2" s="1"/>
  <c r="P84" i="2" a="1"/>
  <c r="P84" i="2" s="1"/>
  <c r="P82" i="2" a="1"/>
  <c r="P82" i="2" s="1"/>
  <c r="P80" i="2" a="1"/>
  <c r="P80" i="2" s="1"/>
  <c r="P78" i="2" a="1"/>
  <c r="P78" i="2" s="1"/>
  <c r="P76" i="2" a="1"/>
  <c r="P76" i="2" s="1"/>
  <c r="P74" i="2" a="1"/>
  <c r="P74" i="2" s="1"/>
  <c r="P72" i="2" a="1"/>
  <c r="P72" i="2" s="1"/>
  <c r="P70" i="2" a="1"/>
  <c r="P70" i="2" s="1"/>
  <c r="P68" i="2" a="1"/>
  <c r="P68" i="2" s="1"/>
  <c r="P292" i="2" a="1"/>
  <c r="P292" i="2" s="1"/>
  <c r="P288" i="2" a="1"/>
  <c r="P288" i="2" s="1"/>
  <c r="L315" i="2" a="1"/>
  <c r="L315" i="2" s="1"/>
  <c r="L317" i="2" a="1"/>
  <c r="L317" i="2" s="1"/>
  <c r="L319" i="2" a="1"/>
  <c r="L319" i="2" s="1"/>
  <c r="L321" i="2" a="1"/>
  <c r="L321" i="2" s="1"/>
  <c r="L323" i="2" a="1"/>
  <c r="L323" i="2" s="1"/>
  <c r="L325" i="2" a="1"/>
  <c r="L325" i="2" s="1"/>
  <c r="L327" i="2" a="1"/>
  <c r="L327" i="2" s="1"/>
  <c r="L329" i="2" a="1"/>
  <c r="L329" i="2" s="1"/>
  <c r="L331" i="2" a="1"/>
  <c r="L331" i="2" s="1"/>
  <c r="L333" i="2" a="1"/>
  <c r="L333" i="2" s="1"/>
  <c r="L335" i="2" a="1"/>
  <c r="L335" i="2" s="1"/>
  <c r="L337" i="2" a="1"/>
  <c r="L337" i="2" s="1"/>
  <c r="L339" i="2" a="1"/>
  <c r="L339" i="2" s="1"/>
  <c r="L341" i="2" a="1"/>
  <c r="L341" i="2" s="1"/>
  <c r="L343" i="2" a="1"/>
  <c r="L343" i="2" s="1"/>
  <c r="P700" i="2" a="1"/>
  <c r="P700" i="2" s="1"/>
  <c r="P698" i="2" a="1"/>
  <c r="P698" i="2" s="1"/>
  <c r="P696" i="2" a="1"/>
  <c r="P696" i="2" s="1"/>
  <c r="P694" i="2" a="1"/>
  <c r="P694" i="2" s="1"/>
  <c r="P692" i="2" a="1"/>
  <c r="P692" i="2" s="1"/>
  <c r="P690" i="2" a="1"/>
  <c r="P690" i="2" s="1"/>
  <c r="P688" i="2" a="1"/>
  <c r="P688" i="2" s="1"/>
  <c r="P686" i="2" a="1"/>
  <c r="P686" i="2" s="1"/>
  <c r="P684" i="2" a="1"/>
  <c r="P684" i="2" s="1"/>
  <c r="P682" i="2" a="1"/>
  <c r="P682" i="2" s="1"/>
  <c r="P680" i="2" a="1"/>
  <c r="P680" i="2" s="1"/>
  <c r="P678" i="2" a="1"/>
  <c r="P678" i="2" s="1"/>
  <c r="P676" i="2" a="1"/>
  <c r="P676" i="2" s="1"/>
  <c r="P674" i="2" a="1"/>
  <c r="P674" i="2" s="1"/>
  <c r="P672" i="2" a="1"/>
  <c r="P672" i="2" s="1"/>
  <c r="P670" i="2" a="1"/>
  <c r="P670" i="2" s="1"/>
  <c r="P668" i="2" a="1"/>
  <c r="P668" i="2" s="1"/>
  <c r="P666" i="2" a="1"/>
  <c r="P666" i="2" s="1"/>
  <c r="P664" i="2" a="1"/>
  <c r="P664" i="2" s="1"/>
  <c r="P662" i="2" a="1"/>
  <c r="P662" i="2" s="1"/>
  <c r="P660" i="2" a="1"/>
  <c r="P660" i="2" s="1"/>
  <c r="P699" i="2" a="1"/>
  <c r="P699" i="2" s="1"/>
  <c r="P697" i="2" a="1"/>
  <c r="P697" i="2" s="1"/>
  <c r="P695" i="2" a="1"/>
  <c r="P695" i="2" s="1"/>
  <c r="P693" i="2" a="1"/>
  <c r="P693" i="2" s="1"/>
  <c r="P691" i="2" a="1"/>
  <c r="P691" i="2" s="1"/>
  <c r="P689" i="2" a="1"/>
  <c r="P689" i="2" s="1"/>
  <c r="P687" i="2" a="1"/>
  <c r="P687" i="2" s="1"/>
  <c r="P685" i="2" a="1"/>
  <c r="P685" i="2" s="1"/>
  <c r="P683" i="2" a="1"/>
  <c r="P683" i="2" s="1"/>
  <c r="P681" i="2" a="1"/>
  <c r="P681" i="2" s="1"/>
  <c r="P679" i="2" a="1"/>
  <c r="P679" i="2" s="1"/>
  <c r="P677" i="2" a="1"/>
  <c r="P677" i="2" s="1"/>
  <c r="P675" i="2" a="1"/>
  <c r="P675" i="2" s="1"/>
  <c r="P658" i="2" a="1"/>
  <c r="P658" i="2" s="1"/>
  <c r="P657" i="2" a="1"/>
  <c r="P657" i="2" s="1"/>
  <c r="P655" i="2" a="1"/>
  <c r="P655" i="2" s="1"/>
  <c r="P653" i="2" a="1"/>
  <c r="P653" i="2" s="1"/>
  <c r="P651" i="2" a="1"/>
  <c r="P651" i="2" s="1"/>
  <c r="P649" i="2" a="1"/>
  <c r="P649" i="2" s="1"/>
  <c r="P647" i="2" a="1"/>
  <c r="P647" i="2" s="1"/>
  <c r="P645" i="2" a="1"/>
  <c r="P645" i="2" s="1"/>
  <c r="P643" i="2" a="1"/>
  <c r="P643" i="2" s="1"/>
  <c r="P641" i="2" a="1"/>
  <c r="P641" i="2" s="1"/>
  <c r="P639" i="2" a="1"/>
  <c r="P639" i="2" s="1"/>
  <c r="P637" i="2" a="1"/>
  <c r="P637" i="2" s="1"/>
  <c r="P635" i="2" a="1"/>
  <c r="P635" i="2" s="1"/>
  <c r="P633" i="2" a="1"/>
  <c r="P633" i="2" s="1"/>
  <c r="P631" i="2" a="1"/>
  <c r="P631" i="2" s="1"/>
  <c r="P673" i="2" a="1"/>
  <c r="P673" i="2" s="1"/>
  <c r="P671" i="2" a="1"/>
  <c r="P671" i="2" s="1"/>
  <c r="P669" i="2" a="1"/>
  <c r="P669" i="2" s="1"/>
  <c r="P667" i="2" a="1"/>
  <c r="P667" i="2" s="1"/>
  <c r="P665" i="2" a="1"/>
  <c r="P665" i="2" s="1"/>
  <c r="P663" i="2" a="1"/>
  <c r="P663" i="2" s="1"/>
  <c r="P661" i="2" a="1"/>
  <c r="P661" i="2" s="1"/>
  <c r="P656" i="2" a="1"/>
  <c r="P656" i="2" s="1"/>
  <c r="P654" i="2" a="1"/>
  <c r="P654" i="2" s="1"/>
  <c r="P652" i="2" a="1"/>
  <c r="P652" i="2" s="1"/>
  <c r="P650" i="2" a="1"/>
  <c r="P650" i="2" s="1"/>
  <c r="P648" i="2" a="1"/>
  <c r="P648" i="2" s="1"/>
  <c r="P646" i="2" a="1"/>
  <c r="P646" i="2" s="1"/>
  <c r="P644" i="2" a="1"/>
  <c r="P644" i="2" s="1"/>
  <c r="P642" i="2" a="1"/>
  <c r="P642" i="2" s="1"/>
  <c r="P640" i="2" a="1"/>
  <c r="P640" i="2" s="1"/>
  <c r="P638" i="2" a="1"/>
  <c r="P638" i="2" s="1"/>
  <c r="P636" i="2" a="1"/>
  <c r="P636" i="2" s="1"/>
  <c r="P634" i="2" a="1"/>
  <c r="P634" i="2" s="1"/>
  <c r="P632" i="2" a="1"/>
  <c r="P632" i="2" s="1"/>
  <c r="P628" i="2" a="1"/>
  <c r="P628" i="2" s="1"/>
  <c r="P626" i="2" a="1"/>
  <c r="P626" i="2" s="1"/>
  <c r="P624" i="2" a="1"/>
  <c r="P624" i="2" s="1"/>
  <c r="P622" i="2" a="1"/>
  <c r="P622" i="2" s="1"/>
  <c r="P620" i="2" a="1"/>
  <c r="P620" i="2" s="1"/>
  <c r="P618" i="2" a="1"/>
  <c r="P618" i="2" s="1"/>
  <c r="P616" i="2" a="1"/>
  <c r="P616" i="2" s="1"/>
  <c r="P614" i="2" a="1"/>
  <c r="P614" i="2" s="1"/>
  <c r="P612" i="2" a="1"/>
  <c r="P612" i="2" s="1"/>
  <c r="P610" i="2" a="1"/>
  <c r="P610" i="2" s="1"/>
  <c r="P608" i="2" a="1"/>
  <c r="P608" i="2" s="1"/>
  <c r="P606" i="2" a="1"/>
  <c r="P606" i="2" s="1"/>
  <c r="P604" i="2" a="1"/>
  <c r="P604" i="2" s="1"/>
  <c r="P602" i="2" a="1"/>
  <c r="P602" i="2" s="1"/>
  <c r="P600" i="2" a="1"/>
  <c r="P600" i="2" s="1"/>
  <c r="P598" i="2" a="1"/>
  <c r="P598" i="2" s="1"/>
  <c r="P630" i="2" a="1"/>
  <c r="P630" i="2" s="1"/>
  <c r="P605" i="2" a="1"/>
  <c r="P605" i="2" s="1"/>
  <c r="P603" i="2" a="1"/>
  <c r="P603" i="2" s="1"/>
  <c r="P601" i="2" a="1"/>
  <c r="P601" i="2" s="1"/>
  <c r="P599" i="2" a="1"/>
  <c r="P599" i="2" s="1"/>
  <c r="P597" i="2" a="1"/>
  <c r="P597" i="2" s="1"/>
  <c r="P596" i="2" a="1"/>
  <c r="P596" i="2" s="1"/>
  <c r="P594" i="2" a="1"/>
  <c r="P594" i="2" s="1"/>
  <c r="P592" i="2" a="1"/>
  <c r="P592" i="2" s="1"/>
  <c r="P590" i="2" a="1"/>
  <c r="P590" i="2" s="1"/>
  <c r="P588" i="2" a="1"/>
  <c r="P588" i="2" s="1"/>
  <c r="P586" i="2" a="1"/>
  <c r="P586" i="2" s="1"/>
  <c r="P584" i="2" a="1"/>
  <c r="P584" i="2" s="1"/>
  <c r="P582" i="2" a="1"/>
  <c r="P582" i="2" s="1"/>
  <c r="P580" i="2" a="1"/>
  <c r="P580" i="2" s="1"/>
  <c r="P578" i="2" a="1"/>
  <c r="P578" i="2" s="1"/>
  <c r="P576" i="2" a="1"/>
  <c r="P576" i="2" s="1"/>
  <c r="P574" i="2" a="1"/>
  <c r="P574" i="2" s="1"/>
  <c r="P572" i="2" a="1"/>
  <c r="P572" i="2" s="1"/>
  <c r="P570" i="2" a="1"/>
  <c r="P570" i="2" s="1"/>
  <c r="P568" i="2" a="1"/>
  <c r="P568" i="2" s="1"/>
  <c r="P566" i="2" a="1"/>
  <c r="P566" i="2" s="1"/>
  <c r="P564" i="2" a="1"/>
  <c r="P564" i="2" s="1"/>
  <c r="P562" i="2" a="1"/>
  <c r="P562" i="2" s="1"/>
  <c r="P560" i="2" a="1"/>
  <c r="P560" i="2" s="1"/>
  <c r="P558" i="2" a="1"/>
  <c r="P558" i="2" s="1"/>
  <c r="P556" i="2" a="1"/>
  <c r="P556" i="2" s="1"/>
  <c r="P554" i="2" a="1"/>
  <c r="P554" i="2" s="1"/>
  <c r="P552" i="2" a="1"/>
  <c r="P552" i="2" s="1"/>
  <c r="P659" i="2" a="1"/>
  <c r="P659" i="2" s="1"/>
  <c r="P629" i="2" a="1"/>
  <c r="P629" i="2" s="1"/>
  <c r="P627" i="2" a="1"/>
  <c r="P627" i="2" s="1"/>
  <c r="P625" i="2" a="1"/>
  <c r="P625" i="2" s="1"/>
  <c r="P623" i="2" a="1"/>
  <c r="P623" i="2" s="1"/>
  <c r="P621" i="2" a="1"/>
  <c r="P621" i="2" s="1"/>
  <c r="P619" i="2" a="1"/>
  <c r="P619" i="2" s="1"/>
  <c r="P617" i="2" a="1"/>
  <c r="P617" i="2" s="1"/>
  <c r="P615" i="2" a="1"/>
  <c r="P615" i="2" s="1"/>
  <c r="P613" i="2" a="1"/>
  <c r="P613" i="2" s="1"/>
  <c r="P611" i="2" a="1"/>
  <c r="P611" i="2" s="1"/>
  <c r="P609" i="2" a="1"/>
  <c r="P609" i="2" s="1"/>
  <c r="P607" i="2" a="1"/>
  <c r="P607" i="2" s="1"/>
  <c r="P549" i="2" a="1"/>
  <c r="P549" i="2" s="1"/>
  <c r="P547" i="2" a="1"/>
  <c r="P547" i="2" s="1"/>
  <c r="P545" i="2" a="1"/>
  <c r="P545" i="2" s="1"/>
  <c r="P543" i="2" a="1"/>
  <c r="P543" i="2" s="1"/>
  <c r="P541" i="2" a="1"/>
  <c r="P541" i="2" s="1"/>
  <c r="P539" i="2" a="1"/>
  <c r="P539" i="2" s="1"/>
  <c r="P537" i="2" a="1"/>
  <c r="P537" i="2" s="1"/>
  <c r="P535" i="2" a="1"/>
  <c r="P535" i="2" s="1"/>
  <c r="P533" i="2" a="1"/>
  <c r="P533" i="2" s="1"/>
  <c r="P525" i="2" a="1"/>
  <c r="P525" i="2" s="1"/>
  <c r="P523" i="2" a="1"/>
  <c r="P523" i="2" s="1"/>
  <c r="P521" i="2" a="1"/>
  <c r="P521" i="2" s="1"/>
  <c r="P519" i="2" a="1"/>
  <c r="P519" i="2" s="1"/>
  <c r="P517" i="2" a="1"/>
  <c r="P517" i="2" s="1"/>
  <c r="P515" i="2" a="1"/>
  <c r="P515" i="2" s="1"/>
  <c r="P513" i="2" a="1"/>
  <c r="P513" i="2" s="1"/>
  <c r="P511" i="2" a="1"/>
  <c r="P511" i="2" s="1"/>
  <c r="P509" i="2" a="1"/>
  <c r="P509" i="2" s="1"/>
  <c r="P507" i="2" a="1"/>
  <c r="P507" i="2" s="1"/>
  <c r="P505" i="2" a="1"/>
  <c r="P505" i="2" s="1"/>
  <c r="P503" i="2" a="1"/>
  <c r="P503" i="2" s="1"/>
  <c r="P501" i="2" a="1"/>
  <c r="P501" i="2" s="1"/>
  <c r="P499" i="2" a="1"/>
  <c r="P499" i="2" s="1"/>
  <c r="P497" i="2" a="1"/>
  <c r="P497" i="2" s="1"/>
  <c r="P495" i="2" a="1"/>
  <c r="P495" i="2" s="1"/>
  <c r="P493" i="2" a="1"/>
  <c r="P493" i="2" s="1"/>
  <c r="P491" i="2" a="1"/>
  <c r="P491" i="2" s="1"/>
  <c r="P489" i="2" a="1"/>
  <c r="P489" i="2" s="1"/>
  <c r="P487" i="2" a="1"/>
  <c r="P487" i="2" s="1"/>
  <c r="P485" i="2" a="1"/>
  <c r="P485" i="2" s="1"/>
  <c r="P483" i="2" a="1"/>
  <c r="P483" i="2" s="1"/>
  <c r="P481" i="2" a="1"/>
  <c r="P481" i="2" s="1"/>
  <c r="P479" i="2" a="1"/>
  <c r="P479" i="2" s="1"/>
  <c r="P477" i="2" a="1"/>
  <c r="P477" i="2" s="1"/>
  <c r="P475" i="2" a="1"/>
  <c r="P475" i="2" s="1"/>
  <c r="P473" i="2" a="1"/>
  <c r="P473" i="2" s="1"/>
  <c r="P471" i="2" a="1"/>
  <c r="P471" i="2" s="1"/>
  <c r="P469" i="2" a="1"/>
  <c r="P469" i="2" s="1"/>
  <c r="P467" i="2" a="1"/>
  <c r="P467" i="2" s="1"/>
  <c r="P530" i="2" a="1"/>
  <c r="P530" i="2" s="1"/>
  <c r="P528" i="2" a="1"/>
  <c r="P528" i="2" s="1"/>
  <c r="P595" i="2" a="1"/>
  <c r="P595" i="2" s="1"/>
  <c r="P593" i="2" a="1"/>
  <c r="P593" i="2" s="1"/>
  <c r="P591" i="2" a="1"/>
  <c r="P591" i="2" s="1"/>
  <c r="P589" i="2" a="1"/>
  <c r="P589" i="2" s="1"/>
  <c r="P587" i="2" a="1"/>
  <c r="P587" i="2" s="1"/>
  <c r="P585" i="2" a="1"/>
  <c r="P585" i="2" s="1"/>
  <c r="P583" i="2" a="1"/>
  <c r="P583" i="2" s="1"/>
  <c r="P581" i="2" a="1"/>
  <c r="P581" i="2" s="1"/>
  <c r="P579" i="2" a="1"/>
  <c r="P579" i="2" s="1"/>
  <c r="P577" i="2" a="1"/>
  <c r="P577" i="2" s="1"/>
  <c r="P575" i="2" a="1"/>
  <c r="P575" i="2" s="1"/>
  <c r="P573" i="2" a="1"/>
  <c r="P573" i="2" s="1"/>
  <c r="P571" i="2" a="1"/>
  <c r="P571" i="2" s="1"/>
  <c r="P569" i="2" a="1"/>
  <c r="P569" i="2" s="1"/>
  <c r="P567" i="2" a="1"/>
  <c r="P567" i="2" s="1"/>
  <c r="P565" i="2" a="1"/>
  <c r="P565" i="2" s="1"/>
  <c r="P563" i="2" a="1"/>
  <c r="P563" i="2" s="1"/>
  <c r="P561" i="2" a="1"/>
  <c r="P561" i="2" s="1"/>
  <c r="P559" i="2" a="1"/>
  <c r="P559" i="2" s="1"/>
  <c r="P557" i="2" a="1"/>
  <c r="P557" i="2" s="1"/>
  <c r="P555" i="2" a="1"/>
  <c r="P555" i="2" s="1"/>
  <c r="P553" i="2" a="1"/>
  <c r="P553" i="2" s="1"/>
  <c r="P551" i="2" a="1"/>
  <c r="P551" i="2" s="1"/>
  <c r="P550" i="2" a="1"/>
  <c r="P550" i="2" s="1"/>
  <c r="P548" i="2" a="1"/>
  <c r="P548" i="2" s="1"/>
  <c r="P546" i="2" a="1"/>
  <c r="P546" i="2" s="1"/>
  <c r="P544" i="2" a="1"/>
  <c r="P544" i="2" s="1"/>
  <c r="P542" i="2" a="1"/>
  <c r="P542" i="2" s="1"/>
  <c r="P540" i="2" a="1"/>
  <c r="P540" i="2" s="1"/>
  <c r="P538" i="2" a="1"/>
  <c r="P538" i="2" s="1"/>
  <c r="P536" i="2" a="1"/>
  <c r="P536" i="2" s="1"/>
  <c r="P534" i="2" a="1"/>
  <c r="P534" i="2" s="1"/>
  <c r="P532" i="2" a="1"/>
  <c r="P532" i="2" s="1"/>
  <c r="P531" i="2" a="1"/>
  <c r="P531" i="2" s="1"/>
  <c r="P529" i="2" a="1"/>
  <c r="P529" i="2" s="1"/>
  <c r="P527" i="2" a="1"/>
  <c r="P527" i="2" s="1"/>
  <c r="P526" i="2" a="1"/>
  <c r="P526" i="2" s="1"/>
  <c r="P524" i="2" a="1"/>
  <c r="P524" i="2" s="1"/>
  <c r="P522" i="2" a="1"/>
  <c r="P522" i="2" s="1"/>
  <c r="P520" i="2" a="1"/>
  <c r="P520" i="2" s="1"/>
  <c r="P518" i="2" a="1"/>
  <c r="P518" i="2" s="1"/>
  <c r="P516" i="2" a="1"/>
  <c r="P516" i="2" s="1"/>
  <c r="P514" i="2" a="1"/>
  <c r="P514" i="2" s="1"/>
  <c r="P512" i="2" a="1"/>
  <c r="P512" i="2" s="1"/>
  <c r="P510" i="2" a="1"/>
  <c r="P510" i="2" s="1"/>
  <c r="P508" i="2" a="1"/>
  <c r="P508" i="2" s="1"/>
  <c r="P506" i="2" a="1"/>
  <c r="P506" i="2" s="1"/>
  <c r="P504" i="2" a="1"/>
  <c r="P504" i="2" s="1"/>
  <c r="P502" i="2" a="1"/>
  <c r="P502" i="2" s="1"/>
  <c r="P500" i="2" a="1"/>
  <c r="P500" i="2" s="1"/>
  <c r="P498" i="2" a="1"/>
  <c r="P498" i="2" s="1"/>
  <c r="P496" i="2" a="1"/>
  <c r="P496" i="2" s="1"/>
  <c r="P494" i="2" a="1"/>
  <c r="P494" i="2" s="1"/>
  <c r="P492" i="2" a="1"/>
  <c r="P492" i="2" s="1"/>
  <c r="P490" i="2" a="1"/>
  <c r="P490" i="2" s="1"/>
  <c r="P488" i="2" a="1"/>
  <c r="P488" i="2" s="1"/>
  <c r="P486" i="2" a="1"/>
  <c r="P486" i="2" s="1"/>
  <c r="P484" i="2" a="1"/>
  <c r="P484" i="2" s="1"/>
  <c r="P482" i="2" a="1"/>
  <c r="P482" i="2" s="1"/>
  <c r="P480" i="2" a="1"/>
  <c r="P480" i="2" s="1"/>
  <c r="P478" i="2" a="1"/>
  <c r="P478" i="2" s="1"/>
  <c r="P476" i="2" a="1"/>
  <c r="P476" i="2" s="1"/>
  <c r="P474" i="2" a="1"/>
  <c r="P474" i="2" s="1"/>
  <c r="P472" i="2" a="1"/>
  <c r="P472" i="2" s="1"/>
  <c r="P470" i="2" a="1"/>
  <c r="P470" i="2" s="1"/>
  <c r="P468" i="2" a="1"/>
  <c r="P468" i="2" s="1"/>
  <c r="P466" i="2" a="1"/>
  <c r="P466" i="2" s="1"/>
  <c r="P464" i="2" a="1"/>
  <c r="P464" i="2" s="1"/>
  <c r="P462" i="2" a="1"/>
  <c r="P462" i="2" s="1"/>
  <c r="P460" i="2" a="1"/>
  <c r="P460" i="2" s="1"/>
  <c r="P458" i="2" a="1"/>
  <c r="P458" i="2" s="1"/>
  <c r="P456" i="2" a="1"/>
  <c r="P456" i="2" s="1"/>
  <c r="P454" i="2" a="1"/>
  <c r="P454" i="2" s="1"/>
  <c r="P452" i="2" a="1"/>
  <c r="P452" i="2" s="1"/>
  <c r="P450" i="2" a="1"/>
  <c r="P450" i="2" s="1"/>
  <c r="P448" i="2" a="1"/>
  <c r="P448" i="2" s="1"/>
  <c r="P446" i="2" a="1"/>
  <c r="P446" i="2" s="1"/>
  <c r="P444" i="2" a="1"/>
  <c r="P444" i="2" s="1"/>
  <c r="P442" i="2" a="1"/>
  <c r="P442" i="2" s="1"/>
  <c r="P440" i="2" a="1"/>
  <c r="P440" i="2" s="1"/>
  <c r="P438" i="2" a="1"/>
  <c r="P438" i="2" s="1"/>
  <c r="P436" i="2" a="1"/>
  <c r="P436" i="2" s="1"/>
  <c r="P434" i="2" a="1"/>
  <c r="P434" i="2" s="1"/>
  <c r="P432" i="2" a="1"/>
  <c r="P432" i="2" s="1"/>
  <c r="P430" i="2" a="1"/>
  <c r="P430" i="2" s="1"/>
  <c r="P428" i="2" a="1"/>
  <c r="P428" i="2" s="1"/>
  <c r="P426" i="2" a="1"/>
  <c r="P426" i="2" s="1"/>
  <c r="P424" i="2" a="1"/>
  <c r="P424" i="2" s="1"/>
  <c r="P422" i="2" a="1"/>
  <c r="P422" i="2" s="1"/>
  <c r="P420" i="2" a="1"/>
  <c r="P420" i="2" s="1"/>
  <c r="P418" i="2" a="1"/>
  <c r="P418" i="2" s="1"/>
  <c r="P416" i="2" a="1"/>
  <c r="P416" i="2" s="1"/>
  <c r="P414" i="2" a="1"/>
  <c r="P414" i="2" s="1"/>
  <c r="P412" i="2" a="1"/>
  <c r="P412" i="2" s="1"/>
  <c r="P410" i="2" a="1"/>
  <c r="P410" i="2" s="1"/>
  <c r="P408" i="2" a="1"/>
  <c r="P408" i="2" s="1"/>
  <c r="P406" i="2" a="1"/>
  <c r="P406" i="2" s="1"/>
  <c r="P465" i="2" a="1"/>
  <c r="P465" i="2" s="1"/>
  <c r="P463" i="2" a="1"/>
  <c r="P463" i="2" s="1"/>
  <c r="P461" i="2" a="1"/>
  <c r="P461" i="2" s="1"/>
  <c r="P459" i="2" a="1"/>
  <c r="P459" i="2" s="1"/>
  <c r="P457" i="2" a="1"/>
  <c r="P457" i="2" s="1"/>
  <c r="P455" i="2" a="1"/>
  <c r="P455" i="2" s="1"/>
  <c r="P453" i="2" a="1"/>
  <c r="P453" i="2" s="1"/>
  <c r="P451" i="2" a="1"/>
  <c r="P451" i="2" s="1"/>
  <c r="P449" i="2" a="1"/>
  <c r="P449" i="2" s="1"/>
  <c r="P447" i="2" a="1"/>
  <c r="P447" i="2" s="1"/>
  <c r="P445" i="2" a="1"/>
  <c r="P445" i="2" s="1"/>
  <c r="P443" i="2" a="1"/>
  <c r="P443" i="2" s="1"/>
  <c r="P441" i="2" a="1"/>
  <c r="P441" i="2" s="1"/>
  <c r="P439" i="2" a="1"/>
  <c r="P439" i="2" s="1"/>
  <c r="P437" i="2" a="1"/>
  <c r="P437" i="2" s="1"/>
  <c r="P435" i="2" a="1"/>
  <c r="P435" i="2" s="1"/>
  <c r="P433" i="2" a="1"/>
  <c r="P433" i="2" s="1"/>
  <c r="P431" i="2" a="1"/>
  <c r="P431" i="2" s="1"/>
  <c r="P429" i="2" a="1"/>
  <c r="P429" i="2" s="1"/>
  <c r="P427" i="2" a="1"/>
  <c r="P427" i="2" s="1"/>
  <c r="P425" i="2" a="1"/>
  <c r="P425" i="2" s="1"/>
  <c r="P423" i="2" a="1"/>
  <c r="P423" i="2" s="1"/>
  <c r="P421" i="2" a="1"/>
  <c r="P421" i="2" s="1"/>
  <c r="P419" i="2" a="1"/>
  <c r="P419" i="2" s="1"/>
  <c r="P417" i="2" a="1"/>
  <c r="P417" i="2" s="1"/>
  <c r="P415" i="2" a="1"/>
  <c r="P415" i="2" s="1"/>
  <c r="P413" i="2" a="1"/>
  <c r="P413" i="2" s="1"/>
  <c r="P411" i="2" a="1"/>
  <c r="P411" i="2" s="1"/>
  <c r="P409" i="2" a="1"/>
  <c r="P409" i="2" s="1"/>
  <c r="P407" i="2" a="1"/>
  <c r="P407" i="2" s="1"/>
  <c r="P405" i="2" a="1"/>
  <c r="P405" i="2" s="1"/>
  <c r="P404" i="2" a="1"/>
  <c r="P404" i="2" s="1"/>
  <c r="P402" i="2" a="1"/>
  <c r="P402" i="2" s="1"/>
  <c r="P400" i="2" a="1"/>
  <c r="P400" i="2" s="1"/>
  <c r="P398" i="2" a="1"/>
  <c r="P398" i="2" s="1"/>
  <c r="P396" i="2" a="1"/>
  <c r="P396" i="2" s="1"/>
  <c r="P394" i="2" a="1"/>
  <c r="P394" i="2" s="1"/>
  <c r="P392" i="2" a="1"/>
  <c r="P392" i="2" s="1"/>
  <c r="P390" i="2" a="1"/>
  <c r="P390" i="2" s="1"/>
  <c r="P388" i="2" a="1"/>
  <c r="P388" i="2" s="1"/>
  <c r="P386" i="2" a="1"/>
  <c r="P386" i="2" s="1"/>
  <c r="P384" i="2" a="1"/>
  <c r="P384" i="2" s="1"/>
  <c r="P382" i="2" a="1"/>
  <c r="P382" i="2" s="1"/>
  <c r="P380" i="2" a="1"/>
  <c r="P380" i="2" s="1"/>
  <c r="P378" i="2" a="1"/>
  <c r="P378" i="2" s="1"/>
  <c r="P376" i="2" a="1"/>
  <c r="P376" i="2" s="1"/>
  <c r="P374" i="2" a="1"/>
  <c r="P374" i="2" s="1"/>
  <c r="P372" i="2" a="1"/>
  <c r="P372" i="2" s="1"/>
  <c r="P370" i="2" a="1"/>
  <c r="P370" i="2" s="1"/>
  <c r="P368" i="2" a="1"/>
  <c r="P368" i="2" s="1"/>
  <c r="P366" i="2" a="1"/>
  <c r="P366" i="2" s="1"/>
  <c r="P364" i="2" a="1"/>
  <c r="P364" i="2" s="1"/>
  <c r="P362" i="2" a="1"/>
  <c r="P362" i="2" s="1"/>
  <c r="P360" i="2" a="1"/>
  <c r="P360" i="2" s="1"/>
  <c r="P358" i="2" a="1"/>
  <c r="P358" i="2" s="1"/>
  <c r="P356" i="2" a="1"/>
  <c r="P356" i="2" s="1"/>
  <c r="P354" i="2" a="1"/>
  <c r="P354" i="2" s="1"/>
  <c r="P352" i="2" a="1"/>
  <c r="P352" i="2" s="1"/>
  <c r="P350" i="2" a="1"/>
  <c r="P350" i="2" s="1"/>
  <c r="P348" i="2" a="1"/>
  <c r="P348" i="2" s="1"/>
  <c r="P346" i="2" a="1"/>
  <c r="P346" i="2" s="1"/>
  <c r="P295" i="2" a="1"/>
  <c r="P295" i="2" s="1"/>
  <c r="P293" i="2" a="1"/>
  <c r="P293" i="2" s="1"/>
  <c r="P291" i="2" a="1"/>
  <c r="P291" i="2" s="1"/>
  <c r="P289" i="2" a="1"/>
  <c r="P289" i="2" s="1"/>
  <c r="P287" i="2" a="1"/>
  <c r="P287" i="2" s="1"/>
  <c r="P285" i="2" a="1"/>
  <c r="P285" i="2" s="1"/>
  <c r="P284" i="2" a="1"/>
  <c r="P284" i="2" s="1"/>
  <c r="P282" i="2" a="1"/>
  <c r="P282" i="2" s="1"/>
  <c r="P280" i="2" a="1"/>
  <c r="P280" i="2" s="1"/>
  <c r="P278" i="2" a="1"/>
  <c r="P278" i="2" s="1"/>
  <c r="P276" i="2" a="1"/>
  <c r="P276" i="2" s="1"/>
  <c r="P274" i="2" a="1"/>
  <c r="P274" i="2" s="1"/>
  <c r="P272" i="2" a="1"/>
  <c r="P272" i="2" s="1"/>
  <c r="P270" i="2" a="1"/>
  <c r="P270" i="2" s="1"/>
  <c r="P268" i="2" a="1"/>
  <c r="P268" i="2" s="1"/>
  <c r="P266" i="2" a="1"/>
  <c r="P266" i="2" s="1"/>
  <c r="P264" i="2" a="1"/>
  <c r="P264" i="2" s="1"/>
  <c r="P262" i="2" a="1"/>
  <c r="P262" i="2" s="1"/>
  <c r="P260" i="2" a="1"/>
  <c r="P260" i="2" s="1"/>
  <c r="P258" i="2" a="1"/>
  <c r="P258" i="2" s="1"/>
  <c r="P256" i="2" a="1"/>
  <c r="P256" i="2" s="1"/>
  <c r="P254" i="2" a="1"/>
  <c r="P254" i="2" s="1"/>
  <c r="P252" i="2" a="1"/>
  <c r="P252" i="2" s="1"/>
  <c r="P250" i="2" a="1"/>
  <c r="P250" i="2" s="1"/>
  <c r="P248" i="2" a="1"/>
  <c r="P248" i="2" s="1"/>
  <c r="P246" i="2" a="1"/>
  <c r="P246" i="2" s="1"/>
  <c r="P244" i="2" a="1"/>
  <c r="P244" i="2" s="1"/>
  <c r="P242" i="2" a="1"/>
  <c r="P242" i="2" s="1"/>
  <c r="P240" i="2" a="1"/>
  <c r="P240" i="2" s="1"/>
  <c r="P238" i="2" a="1"/>
  <c r="P238" i="2" s="1"/>
  <c r="P236" i="2" a="1"/>
  <c r="P236" i="2" s="1"/>
  <c r="P234" i="2" a="1"/>
  <c r="P234" i="2" s="1"/>
  <c r="P232" i="2" a="1"/>
  <c r="P232" i="2" s="1"/>
  <c r="P230" i="2" a="1"/>
  <c r="P230" i="2" s="1"/>
  <c r="P228" i="2" a="1"/>
  <c r="P228" i="2" s="1"/>
  <c r="P226" i="2" a="1"/>
  <c r="P226" i="2" s="1"/>
  <c r="P224" i="2" a="1"/>
  <c r="P224" i="2" s="1"/>
  <c r="P222" i="2" a="1"/>
  <c r="P222" i="2" s="1"/>
  <c r="P220" i="2" a="1"/>
  <c r="P220" i="2" s="1"/>
  <c r="P218" i="2" a="1"/>
  <c r="P218" i="2" s="1"/>
  <c r="P216" i="2" a="1"/>
  <c r="P216" i="2" s="1"/>
  <c r="P214" i="2" a="1"/>
  <c r="P214" i="2" s="1"/>
  <c r="P212" i="2" a="1"/>
  <c r="P212" i="2" s="1"/>
  <c r="P210" i="2" a="1"/>
  <c r="P210" i="2" s="1"/>
  <c r="P208" i="2" a="1"/>
  <c r="P208" i="2" s="1"/>
  <c r="P206" i="2" a="1"/>
  <c r="P206" i="2" s="1"/>
  <c r="P204" i="2" a="1"/>
  <c r="P204" i="2" s="1"/>
  <c r="P202" i="2" a="1"/>
  <c r="P202" i="2" s="1"/>
  <c r="P200" i="2" a="1"/>
  <c r="P200" i="2" s="1"/>
  <c r="P198" i="2" a="1"/>
  <c r="P198" i="2" s="1"/>
  <c r="P196" i="2" a="1"/>
  <c r="P196" i="2" s="1"/>
  <c r="P194" i="2" a="1"/>
  <c r="P194" i="2" s="1"/>
  <c r="P192" i="2" a="1"/>
  <c r="P192" i="2" s="1"/>
  <c r="P190" i="2" a="1"/>
  <c r="P190" i="2" s="1"/>
  <c r="P188" i="2" a="1"/>
  <c r="P188" i="2" s="1"/>
  <c r="P186" i="2" a="1"/>
  <c r="P186" i="2" s="1"/>
  <c r="P184" i="2" a="1"/>
  <c r="P184" i="2" s="1"/>
  <c r="P182" i="2" a="1"/>
  <c r="P182" i="2" s="1"/>
  <c r="P180" i="2" a="1"/>
  <c r="P180" i="2" s="1"/>
  <c r="P178" i="2" a="1"/>
  <c r="P178" i="2" s="1"/>
  <c r="P176" i="2" a="1"/>
  <c r="P176" i="2" s="1"/>
  <c r="P174" i="2" a="1"/>
  <c r="P174" i="2" s="1"/>
  <c r="P172" i="2" a="1"/>
  <c r="P172" i="2" s="1"/>
  <c r="P170" i="2" a="1"/>
  <c r="P170" i="2" s="1"/>
  <c r="P168" i="2" a="1"/>
  <c r="P168" i="2" s="1"/>
  <c r="P166" i="2" a="1"/>
  <c r="P166" i="2" s="1"/>
  <c r="P164" i="2" a="1"/>
  <c r="P164" i="2" s="1"/>
  <c r="P162" i="2" a="1"/>
  <c r="P162" i="2" s="1"/>
  <c r="P160" i="2" a="1"/>
  <c r="P160" i="2" s="1"/>
  <c r="P158" i="2" a="1"/>
  <c r="P158" i="2" s="1"/>
  <c r="P156" i="2" a="1"/>
  <c r="P156" i="2" s="1"/>
  <c r="P154" i="2" a="1"/>
  <c r="P154" i="2" s="1"/>
  <c r="P152" i="2" a="1"/>
  <c r="P152" i="2" s="1"/>
  <c r="P150" i="2" a="1"/>
  <c r="P150" i="2" s="1"/>
  <c r="P148" i="2" a="1"/>
  <c r="P148" i="2" s="1"/>
  <c r="P146" i="2" a="1"/>
  <c r="P146" i="2" s="1"/>
  <c r="P144" i="2" a="1"/>
  <c r="P144" i="2" s="1"/>
  <c r="P142" i="2" a="1"/>
  <c r="P142" i="2" s="1"/>
  <c r="P140" i="2" a="1"/>
  <c r="P140" i="2" s="1"/>
  <c r="P138" i="2" a="1"/>
  <c r="P138" i="2" s="1"/>
  <c r="P136" i="2" a="1"/>
  <c r="P136" i="2" s="1"/>
  <c r="P134" i="2" a="1"/>
  <c r="P134" i="2" s="1"/>
  <c r="P132" i="2" a="1"/>
  <c r="P132" i="2" s="1"/>
  <c r="P130" i="2" a="1"/>
  <c r="P130" i="2" s="1"/>
  <c r="P128" i="2" a="1"/>
  <c r="P128" i="2" s="1"/>
  <c r="P126" i="2" a="1"/>
  <c r="P126" i="2" s="1"/>
  <c r="P124" i="2" a="1"/>
  <c r="P124" i="2" s="1"/>
  <c r="P122" i="2" a="1"/>
  <c r="P122" i="2" s="1"/>
  <c r="P120" i="2" a="1"/>
  <c r="P120" i="2" s="1"/>
  <c r="P118" i="2" a="1"/>
  <c r="P118" i="2" s="1"/>
  <c r="P116" i="2" a="1"/>
  <c r="P116" i="2" s="1"/>
  <c r="P403" i="2" a="1"/>
  <c r="P403" i="2" s="1"/>
  <c r="P401" i="2" a="1"/>
  <c r="P401" i="2" s="1"/>
  <c r="P399" i="2" a="1"/>
  <c r="P399" i="2" s="1"/>
  <c r="P397" i="2" a="1"/>
  <c r="P397" i="2" s="1"/>
  <c r="P395" i="2" a="1"/>
  <c r="P395" i="2" s="1"/>
  <c r="P393" i="2" a="1"/>
  <c r="P393" i="2" s="1"/>
  <c r="P391" i="2" a="1"/>
  <c r="P391" i="2" s="1"/>
  <c r="P389" i="2" a="1"/>
  <c r="P389" i="2" s="1"/>
  <c r="P387" i="2" a="1"/>
  <c r="P387" i="2" s="1"/>
  <c r="P385" i="2" a="1"/>
  <c r="P385" i="2" s="1"/>
  <c r="P383" i="2" a="1"/>
  <c r="P383" i="2" s="1"/>
  <c r="P381" i="2" a="1"/>
  <c r="P381" i="2" s="1"/>
  <c r="P379" i="2" a="1"/>
  <c r="P379" i="2" s="1"/>
  <c r="P377" i="2" a="1"/>
  <c r="P377" i="2" s="1"/>
  <c r="P375" i="2" a="1"/>
  <c r="P375" i="2" s="1"/>
  <c r="P373" i="2" a="1"/>
  <c r="P373" i="2" s="1"/>
  <c r="P371" i="2" a="1"/>
  <c r="P371" i="2" s="1"/>
  <c r="P369" i="2" a="1"/>
  <c r="P369" i="2" s="1"/>
  <c r="P367" i="2" a="1"/>
  <c r="P367" i="2" s="1"/>
  <c r="P365" i="2" a="1"/>
  <c r="P365" i="2" s="1"/>
  <c r="P363" i="2" a="1"/>
  <c r="P363" i="2" s="1"/>
  <c r="P361" i="2" a="1"/>
  <c r="P361" i="2" s="1"/>
  <c r="P359" i="2" a="1"/>
  <c r="P359" i="2" s="1"/>
  <c r="P357" i="2" a="1"/>
  <c r="P357" i="2" s="1"/>
  <c r="P355" i="2" a="1"/>
  <c r="P355" i="2" s="1"/>
  <c r="P353" i="2" a="1"/>
  <c r="P353" i="2" s="1"/>
  <c r="P351" i="2" a="1"/>
  <c r="P351" i="2" s="1"/>
  <c r="P349" i="2" a="1"/>
  <c r="P349" i="2" s="1"/>
  <c r="P347" i="2" a="1"/>
  <c r="P347" i="2" s="1"/>
  <c r="P345" i="2" a="1"/>
  <c r="P345" i="2" s="1"/>
  <c r="P344" i="2" a="1"/>
  <c r="P344" i="2" s="1"/>
  <c r="P342" i="2" a="1"/>
  <c r="P342" i="2" s="1"/>
  <c r="P340" i="2" a="1"/>
  <c r="P340" i="2" s="1"/>
  <c r="P338" i="2" a="1"/>
  <c r="P338" i="2" s="1"/>
  <c r="P336" i="2" a="1"/>
  <c r="P336" i="2" s="1"/>
  <c r="P334" i="2" a="1"/>
  <c r="P334" i="2" s="1"/>
  <c r="P332" i="2" a="1"/>
  <c r="P332" i="2" s="1"/>
  <c r="P330" i="2" a="1"/>
  <c r="P330" i="2" s="1"/>
  <c r="P328" i="2" a="1"/>
  <c r="P328" i="2" s="1"/>
  <c r="P326" i="2" a="1"/>
  <c r="P326" i="2" s="1"/>
  <c r="P324" i="2" a="1"/>
  <c r="P324" i="2" s="1"/>
  <c r="P322" i="2" a="1"/>
  <c r="P322" i="2" s="1"/>
  <c r="P320" i="2" a="1"/>
  <c r="P320" i="2" s="1"/>
  <c r="P318" i="2" a="1"/>
  <c r="P318" i="2" s="1"/>
  <c r="P316" i="2" a="1"/>
  <c r="P316" i="2" s="1"/>
  <c r="P314" i="2" a="1"/>
  <c r="P314" i="2" s="1"/>
  <c r="P312" i="2" a="1"/>
  <c r="P312" i="2" s="1"/>
  <c r="P310" i="2" a="1"/>
  <c r="P310" i="2" s="1"/>
  <c r="P308" i="2" a="1"/>
  <c r="P308" i="2" s="1"/>
  <c r="P306" i="2" a="1"/>
  <c r="P306" i="2" s="1"/>
  <c r="P304" i="2" a="1"/>
  <c r="P304" i="2" s="1"/>
  <c r="P302" i="2" a="1"/>
  <c r="P302" i="2" s="1"/>
  <c r="P300" i="2" a="1"/>
  <c r="P300" i="2" s="1"/>
  <c r="P298" i="2" a="1"/>
  <c r="P298" i="2" s="1"/>
  <c r="P296" i="2" a="1"/>
  <c r="P296" i="2" s="1"/>
  <c r="P283" i="2" a="1"/>
  <c r="P283" i="2" s="1"/>
  <c r="P281" i="2" a="1"/>
  <c r="P281" i="2" s="1"/>
  <c r="P279" i="2" a="1"/>
  <c r="P279" i="2" s="1"/>
  <c r="P277" i="2" a="1"/>
  <c r="P277" i="2" s="1"/>
  <c r="P275" i="2" a="1"/>
  <c r="P275" i="2" s="1"/>
  <c r="P273" i="2" a="1"/>
  <c r="P273" i="2" s="1"/>
  <c r="P271" i="2" a="1"/>
  <c r="P271" i="2" s="1"/>
  <c r="P269" i="2" a="1"/>
  <c r="P269" i="2" s="1"/>
  <c r="P267" i="2" a="1"/>
  <c r="P267" i="2" s="1"/>
  <c r="P265" i="2" a="1"/>
  <c r="P265" i="2" s="1"/>
  <c r="P263" i="2" a="1"/>
  <c r="P263" i="2" s="1"/>
  <c r="P261" i="2" a="1"/>
  <c r="P261" i="2" s="1"/>
  <c r="P259" i="2" a="1"/>
  <c r="P259" i="2" s="1"/>
  <c r="P257" i="2" a="1"/>
  <c r="P257" i="2" s="1"/>
  <c r="P255" i="2" a="1"/>
  <c r="P255" i="2" s="1"/>
  <c r="P253" i="2" a="1"/>
  <c r="P253" i="2" s="1"/>
  <c r="P251" i="2" a="1"/>
  <c r="P251" i="2" s="1"/>
  <c r="P249" i="2" a="1"/>
  <c r="P249" i="2" s="1"/>
  <c r="P247" i="2" a="1"/>
  <c r="P247" i="2" s="1"/>
  <c r="P245" i="2" a="1"/>
  <c r="P245" i="2" s="1"/>
  <c r="P243" i="2" a="1"/>
  <c r="P243" i="2" s="1"/>
  <c r="P241" i="2" a="1"/>
  <c r="P241" i="2" s="1"/>
  <c r="P239" i="2" a="1"/>
  <c r="P239" i="2" s="1"/>
  <c r="P237" i="2" a="1"/>
  <c r="P237" i="2" s="1"/>
  <c r="P235" i="2" a="1"/>
  <c r="P235" i="2" s="1"/>
  <c r="P233" i="2" a="1"/>
  <c r="P233" i="2" s="1"/>
  <c r="P231" i="2" a="1"/>
  <c r="P231" i="2" s="1"/>
  <c r="P229" i="2" a="1"/>
  <c r="P229" i="2" s="1"/>
  <c r="P227" i="2" a="1"/>
  <c r="P227" i="2" s="1"/>
  <c r="P225" i="2" a="1"/>
  <c r="P225" i="2" s="1"/>
  <c r="P223" i="2" a="1"/>
  <c r="P223" i="2" s="1"/>
  <c r="P221" i="2" a="1"/>
  <c r="P221" i="2" s="1"/>
  <c r="P219" i="2" a="1"/>
  <c r="P219" i="2" s="1"/>
  <c r="P217" i="2" a="1"/>
  <c r="P217" i="2" s="1"/>
  <c r="P215" i="2" a="1"/>
  <c r="P215" i="2" s="1"/>
  <c r="P213" i="2" a="1"/>
  <c r="P213" i="2" s="1"/>
  <c r="P211" i="2" a="1"/>
  <c r="P211" i="2" s="1"/>
  <c r="P209" i="2" a="1"/>
  <c r="P209" i="2" s="1"/>
  <c r="P207" i="2" a="1"/>
  <c r="P207" i="2" s="1"/>
  <c r="P205" i="2" a="1"/>
  <c r="P205" i="2" s="1"/>
  <c r="P203" i="2" a="1"/>
  <c r="P203" i="2" s="1"/>
  <c r="P201" i="2" a="1"/>
  <c r="P201" i="2" s="1"/>
  <c r="P199" i="2" a="1"/>
  <c r="P199" i="2" s="1"/>
  <c r="P197" i="2" a="1"/>
  <c r="P197" i="2" s="1"/>
  <c r="P195" i="2" a="1"/>
  <c r="P195" i="2" s="1"/>
  <c r="P193" i="2" a="1"/>
  <c r="P193" i="2" s="1"/>
  <c r="P191" i="2" a="1"/>
  <c r="P191" i="2" s="1"/>
  <c r="P189" i="2" a="1"/>
  <c r="P189" i="2" s="1"/>
  <c r="P187" i="2" a="1"/>
  <c r="P187" i="2" s="1"/>
  <c r="P185" i="2" a="1"/>
  <c r="P185" i="2" s="1"/>
  <c r="P183" i="2" a="1"/>
  <c r="P183" i="2" s="1"/>
  <c r="P181" i="2" a="1"/>
  <c r="P181" i="2" s="1"/>
  <c r="P179" i="2" a="1"/>
  <c r="P179" i="2" s="1"/>
  <c r="P177" i="2" a="1"/>
  <c r="P177" i="2" s="1"/>
  <c r="P175" i="2" a="1"/>
  <c r="P175" i="2" s="1"/>
  <c r="P173" i="2" a="1"/>
  <c r="P173" i="2" s="1"/>
  <c r="P171" i="2" a="1"/>
  <c r="P171" i="2" s="1"/>
  <c r="P169" i="2" a="1"/>
  <c r="P169" i="2" s="1"/>
  <c r="P167" i="2" a="1"/>
  <c r="P167" i="2" s="1"/>
  <c r="P165" i="2" a="1"/>
  <c r="P165" i="2" s="1"/>
  <c r="P163" i="2" a="1"/>
  <c r="P163" i="2" s="1"/>
  <c r="P161" i="2" a="1"/>
  <c r="P161" i="2" s="1"/>
  <c r="P159" i="2" a="1"/>
  <c r="P159" i="2" s="1"/>
  <c r="P157" i="2" a="1"/>
  <c r="P157" i="2" s="1"/>
  <c r="P155" i="2" a="1"/>
  <c r="P155" i="2" s="1"/>
  <c r="P153" i="2" a="1"/>
  <c r="P153" i="2" s="1"/>
  <c r="P117" i="2" a="1"/>
  <c r="P117" i="2" s="1"/>
  <c r="P119" i="2" a="1"/>
  <c r="P119" i="2" s="1"/>
  <c r="P121" i="2" a="1"/>
  <c r="P121" i="2" s="1"/>
  <c r="P123" i="2" a="1"/>
  <c r="P123" i="2" s="1"/>
  <c r="P125" i="2" a="1"/>
  <c r="P125" i="2" s="1"/>
  <c r="P127" i="2" a="1"/>
  <c r="P127" i="2" s="1"/>
  <c r="P129" i="2" a="1"/>
  <c r="P129" i="2" s="1"/>
  <c r="P131" i="2" a="1"/>
  <c r="P131" i="2" s="1"/>
  <c r="P133" i="2" a="1"/>
  <c r="P133" i="2" s="1"/>
  <c r="P135" i="2" a="1"/>
  <c r="P135" i="2" s="1"/>
  <c r="P137" i="2" a="1"/>
  <c r="P137" i="2" s="1"/>
  <c r="P139" i="2" a="1"/>
  <c r="P139" i="2" s="1"/>
  <c r="P141" i="2" a="1"/>
  <c r="P141" i="2" s="1"/>
  <c r="P143" i="2" a="1"/>
  <c r="P143" i="2" s="1"/>
  <c r="P145" i="2" a="1"/>
  <c r="P145" i="2" s="1"/>
  <c r="P147" i="2" a="1"/>
  <c r="P147" i="2" s="1"/>
  <c r="P149" i="2" a="1"/>
  <c r="P149" i="2" s="1"/>
  <c r="P151" i="2" a="1"/>
  <c r="P151" i="2" s="1"/>
  <c r="L93" i="2" a="1"/>
  <c r="L93" i="2" s="1"/>
  <c r="P94" i="2" a="1"/>
  <c r="P94" i="2" s="1"/>
  <c r="L95" i="2" a="1"/>
  <c r="L95" i="2" s="1"/>
  <c r="P96" i="2" a="1"/>
  <c r="P96" i="2" s="1"/>
  <c r="L97" i="2" a="1"/>
  <c r="L97" i="2" s="1"/>
  <c r="P98" i="2" a="1"/>
  <c r="P98" i="2" s="1"/>
  <c r="L99" i="2" a="1"/>
  <c r="L99" i="2" s="1"/>
  <c r="P100" i="2" a="1"/>
  <c r="P100" i="2" s="1"/>
  <c r="L101" i="2" a="1"/>
  <c r="L101" i="2" s="1"/>
  <c r="P102" i="2" a="1"/>
  <c r="P102" i="2" s="1"/>
  <c r="L103" i="2" a="1"/>
  <c r="L103" i="2" s="1"/>
  <c r="P104" i="2" a="1"/>
  <c r="P104" i="2" s="1"/>
  <c r="L105" i="2" a="1"/>
  <c r="L105" i="2" s="1"/>
  <c r="P106" i="2" a="1"/>
  <c r="P106" i="2" s="1"/>
  <c r="L107" i="2" a="1"/>
  <c r="L107" i="2" s="1"/>
  <c r="P108" i="2" a="1"/>
  <c r="P108" i="2" s="1"/>
  <c r="L109" i="2" a="1"/>
  <c r="L109" i="2" s="1"/>
  <c r="P110" i="2" a="1"/>
  <c r="P110" i="2" s="1"/>
  <c r="L111" i="2" a="1"/>
  <c r="L111" i="2" s="1"/>
  <c r="P112" i="2" a="1"/>
  <c r="P112" i="2" s="1"/>
  <c r="L113" i="2" a="1"/>
  <c r="L113" i="2" s="1"/>
  <c r="P286" i="2" a="1"/>
  <c r="P286" i="2" s="1"/>
  <c r="P290" i="2" a="1"/>
  <c r="P290" i="2" s="1"/>
  <c r="P294" i="2" a="1"/>
  <c r="P294" i="2" s="1"/>
  <c r="L699" i="2" a="1"/>
  <c r="L699" i="2" s="1"/>
  <c r="L697" i="2" a="1"/>
  <c r="L697" i="2" s="1"/>
  <c r="L695" i="2" a="1"/>
  <c r="L695" i="2" s="1"/>
  <c r="L693" i="2" a="1"/>
  <c r="L693" i="2" s="1"/>
  <c r="L691" i="2" a="1"/>
  <c r="L691" i="2" s="1"/>
  <c r="L689" i="2" a="1"/>
  <c r="L689" i="2" s="1"/>
  <c r="L687" i="2" a="1"/>
  <c r="L687" i="2" s="1"/>
  <c r="L685" i="2" a="1"/>
  <c r="L685" i="2" s="1"/>
  <c r="L683" i="2" a="1"/>
  <c r="L683" i="2" s="1"/>
  <c r="L681" i="2" a="1"/>
  <c r="L681" i="2" s="1"/>
  <c r="L679" i="2" a="1"/>
  <c r="L679" i="2" s="1"/>
  <c r="L677" i="2" a="1"/>
  <c r="L677" i="2" s="1"/>
  <c r="L675" i="2" a="1"/>
  <c r="L675" i="2" s="1"/>
  <c r="L673" i="2" a="1"/>
  <c r="L673" i="2" s="1"/>
  <c r="L671" i="2" a="1"/>
  <c r="L671" i="2" s="1"/>
  <c r="L669" i="2" a="1"/>
  <c r="L669" i="2" s="1"/>
  <c r="L667" i="2" a="1"/>
  <c r="L667" i="2" s="1"/>
  <c r="L665" i="2" a="1"/>
  <c r="L665" i="2" s="1"/>
  <c r="L663" i="2" a="1"/>
  <c r="L663" i="2" s="1"/>
  <c r="L661" i="2" a="1"/>
  <c r="L661" i="2" s="1"/>
  <c r="L659" i="2" a="1"/>
  <c r="L659" i="2" s="1"/>
  <c r="L674" i="2" a="1"/>
  <c r="L674" i="2" s="1"/>
  <c r="L672" i="2" a="1"/>
  <c r="L672" i="2" s="1"/>
  <c r="L670" i="2" a="1"/>
  <c r="L670" i="2" s="1"/>
  <c r="L668" i="2" a="1"/>
  <c r="L668" i="2" s="1"/>
  <c r="L666" i="2" a="1"/>
  <c r="L666" i="2" s="1"/>
  <c r="L664" i="2" a="1"/>
  <c r="L664" i="2" s="1"/>
  <c r="L662" i="2" a="1"/>
  <c r="L662" i="2" s="1"/>
  <c r="L660" i="2" a="1"/>
  <c r="L660" i="2" s="1"/>
  <c r="L658" i="2" a="1"/>
  <c r="L658" i="2" s="1"/>
  <c r="L656" i="2" a="1"/>
  <c r="L656" i="2" s="1"/>
  <c r="L654" i="2" a="1"/>
  <c r="L654" i="2" s="1"/>
  <c r="L652" i="2" a="1"/>
  <c r="L652" i="2" s="1"/>
  <c r="L650" i="2" a="1"/>
  <c r="L650" i="2" s="1"/>
  <c r="L648" i="2" a="1"/>
  <c r="L648" i="2" s="1"/>
  <c r="L646" i="2" a="1"/>
  <c r="L646" i="2" s="1"/>
  <c r="L644" i="2" a="1"/>
  <c r="L644" i="2" s="1"/>
  <c r="L642" i="2" a="1"/>
  <c r="L642" i="2" s="1"/>
  <c r="L640" i="2" a="1"/>
  <c r="L640" i="2" s="1"/>
  <c r="L638" i="2" a="1"/>
  <c r="L638" i="2" s="1"/>
  <c r="L636" i="2" a="1"/>
  <c r="L636" i="2" s="1"/>
  <c r="L634" i="2" a="1"/>
  <c r="L634" i="2" s="1"/>
  <c r="L632" i="2" a="1"/>
  <c r="L632" i="2" s="1"/>
  <c r="L696" i="2" a="1"/>
  <c r="L696" i="2" s="1"/>
  <c r="L688" i="2" a="1"/>
  <c r="L688" i="2" s="1"/>
  <c r="L680" i="2" a="1"/>
  <c r="L680" i="2" s="1"/>
  <c r="L657" i="2" a="1"/>
  <c r="L657" i="2" s="1"/>
  <c r="L655" i="2" a="1"/>
  <c r="L655" i="2" s="1"/>
  <c r="L653" i="2" a="1"/>
  <c r="L653" i="2" s="1"/>
  <c r="L651" i="2" a="1"/>
  <c r="L651" i="2" s="1"/>
  <c r="L649" i="2" a="1"/>
  <c r="L649" i="2" s="1"/>
  <c r="L647" i="2" a="1"/>
  <c r="L647" i="2" s="1"/>
  <c r="L645" i="2" a="1"/>
  <c r="L645" i="2" s="1"/>
  <c r="L643" i="2" a="1"/>
  <c r="L643" i="2" s="1"/>
  <c r="L641" i="2" a="1"/>
  <c r="L641" i="2" s="1"/>
  <c r="L639" i="2" a="1"/>
  <c r="L639" i="2" s="1"/>
  <c r="L637" i="2" a="1"/>
  <c r="L637" i="2" s="1"/>
  <c r="L635" i="2" a="1"/>
  <c r="L635" i="2" s="1"/>
  <c r="L633" i="2" a="1"/>
  <c r="L633" i="2" s="1"/>
  <c r="L631" i="2" a="1"/>
  <c r="L631" i="2" s="1"/>
  <c r="L694" i="2" a="1"/>
  <c r="L694" i="2" s="1"/>
  <c r="L686" i="2" a="1"/>
  <c r="L686" i="2" s="1"/>
  <c r="L678" i="2" a="1"/>
  <c r="L678" i="2" s="1"/>
  <c r="L629" i="2" a="1"/>
  <c r="L629" i="2" s="1"/>
  <c r="L627" i="2" a="1"/>
  <c r="L627" i="2" s="1"/>
  <c r="L625" i="2" a="1"/>
  <c r="L625" i="2" s="1"/>
  <c r="L623" i="2" a="1"/>
  <c r="L623" i="2" s="1"/>
  <c r="L621" i="2" a="1"/>
  <c r="L621" i="2" s="1"/>
  <c r="L619" i="2" a="1"/>
  <c r="L619" i="2" s="1"/>
  <c r="L617" i="2" a="1"/>
  <c r="L617" i="2" s="1"/>
  <c r="L615" i="2" a="1"/>
  <c r="L615" i="2" s="1"/>
  <c r="L613" i="2" a="1"/>
  <c r="L613" i="2" s="1"/>
  <c r="L611" i="2" a="1"/>
  <c r="L611" i="2" s="1"/>
  <c r="L609" i="2" a="1"/>
  <c r="L609" i="2" s="1"/>
  <c r="L607" i="2" a="1"/>
  <c r="L607" i="2" s="1"/>
  <c r="L605" i="2" a="1"/>
  <c r="L605" i="2" s="1"/>
  <c r="L603" i="2" a="1"/>
  <c r="L603" i="2" s="1"/>
  <c r="L601" i="2" a="1"/>
  <c r="L601" i="2" s="1"/>
  <c r="L599" i="2" a="1"/>
  <c r="L599" i="2" s="1"/>
  <c r="L597" i="2" a="1"/>
  <c r="L597" i="2" s="1"/>
  <c r="L700" i="2" a="1"/>
  <c r="L700" i="2" s="1"/>
  <c r="L692" i="2" a="1"/>
  <c r="L692" i="2" s="1"/>
  <c r="L684" i="2" a="1"/>
  <c r="L684" i="2" s="1"/>
  <c r="L676" i="2" a="1"/>
  <c r="L676" i="2" s="1"/>
  <c r="L682" i="2" a="1"/>
  <c r="L682" i="2" s="1"/>
  <c r="L630" i="2" a="1"/>
  <c r="L630" i="2" s="1"/>
  <c r="L628" i="2" a="1"/>
  <c r="L628" i="2" s="1"/>
  <c r="L626" i="2" a="1"/>
  <c r="L626" i="2" s="1"/>
  <c r="L624" i="2" a="1"/>
  <c r="L624" i="2" s="1"/>
  <c r="L622" i="2" a="1"/>
  <c r="L622" i="2" s="1"/>
  <c r="L620" i="2" a="1"/>
  <c r="L620" i="2" s="1"/>
  <c r="L618" i="2" a="1"/>
  <c r="L618" i="2" s="1"/>
  <c r="L616" i="2" a="1"/>
  <c r="L616" i="2" s="1"/>
  <c r="L614" i="2" a="1"/>
  <c r="L614" i="2" s="1"/>
  <c r="L612" i="2" a="1"/>
  <c r="L612" i="2" s="1"/>
  <c r="L610" i="2" a="1"/>
  <c r="L610" i="2" s="1"/>
  <c r="L608" i="2" a="1"/>
  <c r="L608" i="2" s="1"/>
  <c r="L595" i="2" a="1"/>
  <c r="L595" i="2" s="1"/>
  <c r="L593" i="2" a="1"/>
  <c r="L593" i="2" s="1"/>
  <c r="L591" i="2" a="1"/>
  <c r="L591" i="2" s="1"/>
  <c r="L589" i="2" a="1"/>
  <c r="L589" i="2" s="1"/>
  <c r="L587" i="2" a="1"/>
  <c r="L587" i="2" s="1"/>
  <c r="L585" i="2" a="1"/>
  <c r="L585" i="2" s="1"/>
  <c r="L583" i="2" a="1"/>
  <c r="L583" i="2" s="1"/>
  <c r="L581" i="2" a="1"/>
  <c r="L581" i="2" s="1"/>
  <c r="L579" i="2" a="1"/>
  <c r="L579" i="2" s="1"/>
  <c r="L577" i="2" a="1"/>
  <c r="L577" i="2" s="1"/>
  <c r="L575" i="2" a="1"/>
  <c r="L575" i="2" s="1"/>
  <c r="L573" i="2" a="1"/>
  <c r="L573" i="2" s="1"/>
  <c r="L571" i="2" a="1"/>
  <c r="L571" i="2" s="1"/>
  <c r="L569" i="2" a="1"/>
  <c r="L569" i="2" s="1"/>
  <c r="L567" i="2" a="1"/>
  <c r="L567" i="2" s="1"/>
  <c r="L565" i="2" a="1"/>
  <c r="L565" i="2" s="1"/>
  <c r="L563" i="2" a="1"/>
  <c r="L563" i="2" s="1"/>
  <c r="L561" i="2" a="1"/>
  <c r="L561" i="2" s="1"/>
  <c r="L559" i="2" a="1"/>
  <c r="L559" i="2" s="1"/>
  <c r="L557" i="2" a="1"/>
  <c r="L557" i="2" s="1"/>
  <c r="L555" i="2" a="1"/>
  <c r="L555" i="2" s="1"/>
  <c r="L553" i="2" a="1"/>
  <c r="L553" i="2" s="1"/>
  <c r="L551" i="2" a="1"/>
  <c r="L551" i="2" s="1"/>
  <c r="L698" i="2" a="1"/>
  <c r="L698" i="2" s="1"/>
  <c r="L606" i="2" a="1"/>
  <c r="L606" i="2" s="1"/>
  <c r="L604" i="2" a="1"/>
  <c r="L604" i="2" s="1"/>
  <c r="L602" i="2" a="1"/>
  <c r="L602" i="2" s="1"/>
  <c r="L600" i="2" a="1"/>
  <c r="L600" i="2" s="1"/>
  <c r="L598" i="2" a="1"/>
  <c r="L598" i="2" s="1"/>
  <c r="L549" i="2" a="1"/>
  <c r="L549" i="2" s="1"/>
  <c r="L547" i="2" a="1"/>
  <c r="L547" i="2" s="1"/>
  <c r="L545" i="2" a="1"/>
  <c r="L545" i="2" s="1"/>
  <c r="L543" i="2" a="1"/>
  <c r="L543" i="2" s="1"/>
  <c r="L541" i="2" a="1"/>
  <c r="L541" i="2" s="1"/>
  <c r="L539" i="2" a="1"/>
  <c r="L539" i="2" s="1"/>
  <c r="L537" i="2" a="1"/>
  <c r="L537" i="2" s="1"/>
  <c r="L535" i="2" a="1"/>
  <c r="L535" i="2" s="1"/>
  <c r="L533" i="2" a="1"/>
  <c r="L533" i="2" s="1"/>
  <c r="L526" i="2" a="1"/>
  <c r="L526" i="2" s="1"/>
  <c r="L524" i="2" a="1"/>
  <c r="L524" i="2" s="1"/>
  <c r="L522" i="2" a="1"/>
  <c r="L522" i="2" s="1"/>
  <c r="L520" i="2" a="1"/>
  <c r="L520" i="2" s="1"/>
  <c r="L518" i="2" a="1"/>
  <c r="L518" i="2" s="1"/>
  <c r="L516" i="2" a="1"/>
  <c r="L516" i="2" s="1"/>
  <c r="L514" i="2" a="1"/>
  <c r="L514" i="2" s="1"/>
  <c r="L512" i="2" a="1"/>
  <c r="L512" i="2" s="1"/>
  <c r="L510" i="2" a="1"/>
  <c r="L510" i="2" s="1"/>
  <c r="L508" i="2" a="1"/>
  <c r="L508" i="2" s="1"/>
  <c r="L506" i="2" a="1"/>
  <c r="L506" i="2" s="1"/>
  <c r="L504" i="2" a="1"/>
  <c r="L504" i="2" s="1"/>
  <c r="L502" i="2" a="1"/>
  <c r="L502" i="2" s="1"/>
  <c r="L500" i="2" a="1"/>
  <c r="L500" i="2" s="1"/>
  <c r="L498" i="2" a="1"/>
  <c r="L498" i="2" s="1"/>
  <c r="L496" i="2" a="1"/>
  <c r="L496" i="2" s="1"/>
  <c r="L494" i="2" a="1"/>
  <c r="L494" i="2" s="1"/>
  <c r="L492" i="2" a="1"/>
  <c r="L492" i="2" s="1"/>
  <c r="L490" i="2" a="1"/>
  <c r="L490" i="2" s="1"/>
  <c r="L488" i="2" a="1"/>
  <c r="L488" i="2" s="1"/>
  <c r="L486" i="2" a="1"/>
  <c r="L486" i="2" s="1"/>
  <c r="L484" i="2" a="1"/>
  <c r="L484" i="2" s="1"/>
  <c r="L482" i="2" a="1"/>
  <c r="L482" i="2" s="1"/>
  <c r="L480" i="2" a="1"/>
  <c r="L480" i="2" s="1"/>
  <c r="L478" i="2" a="1"/>
  <c r="L478" i="2" s="1"/>
  <c r="L476" i="2" a="1"/>
  <c r="L476" i="2" s="1"/>
  <c r="L474" i="2" a="1"/>
  <c r="L474" i="2" s="1"/>
  <c r="L472" i="2" a="1"/>
  <c r="L472" i="2" s="1"/>
  <c r="L470" i="2" a="1"/>
  <c r="L470" i="2" s="1"/>
  <c r="L468" i="2" a="1"/>
  <c r="L468" i="2" s="1"/>
  <c r="L596" i="2" a="1"/>
  <c r="L596" i="2" s="1"/>
  <c r="L594" i="2" a="1"/>
  <c r="L594" i="2" s="1"/>
  <c r="L592" i="2" a="1"/>
  <c r="L592" i="2" s="1"/>
  <c r="L590" i="2" a="1"/>
  <c r="L590" i="2" s="1"/>
  <c r="L588" i="2" a="1"/>
  <c r="L588" i="2" s="1"/>
  <c r="L586" i="2" a="1"/>
  <c r="L586" i="2" s="1"/>
  <c r="L584" i="2" a="1"/>
  <c r="L584" i="2" s="1"/>
  <c r="L582" i="2" a="1"/>
  <c r="L582" i="2" s="1"/>
  <c r="L580" i="2" a="1"/>
  <c r="L580" i="2" s="1"/>
  <c r="L578" i="2" a="1"/>
  <c r="L578" i="2" s="1"/>
  <c r="L576" i="2" a="1"/>
  <c r="L576" i="2" s="1"/>
  <c r="L574" i="2" a="1"/>
  <c r="L574" i="2" s="1"/>
  <c r="L572" i="2" a="1"/>
  <c r="L572" i="2" s="1"/>
  <c r="L570" i="2" a="1"/>
  <c r="L570" i="2" s="1"/>
  <c r="L568" i="2" a="1"/>
  <c r="L568" i="2" s="1"/>
  <c r="L566" i="2" a="1"/>
  <c r="L566" i="2" s="1"/>
  <c r="L564" i="2" a="1"/>
  <c r="L564" i="2" s="1"/>
  <c r="L562" i="2" a="1"/>
  <c r="L562" i="2" s="1"/>
  <c r="L560" i="2" a="1"/>
  <c r="L560" i="2" s="1"/>
  <c r="L558" i="2" a="1"/>
  <c r="L558" i="2" s="1"/>
  <c r="L556" i="2" a="1"/>
  <c r="L556" i="2" s="1"/>
  <c r="L554" i="2" a="1"/>
  <c r="L554" i="2" s="1"/>
  <c r="L552" i="2" a="1"/>
  <c r="L552" i="2" s="1"/>
  <c r="L690" i="2" a="1"/>
  <c r="L690" i="2" s="1"/>
  <c r="L550" i="2" a="1"/>
  <c r="L550" i="2" s="1"/>
  <c r="L548" i="2" a="1"/>
  <c r="L548" i="2" s="1"/>
  <c r="L546" i="2" a="1"/>
  <c r="L546" i="2" s="1"/>
  <c r="L544" i="2" a="1"/>
  <c r="L544" i="2" s="1"/>
  <c r="L542" i="2" a="1"/>
  <c r="L542" i="2" s="1"/>
  <c r="L540" i="2" a="1"/>
  <c r="L540" i="2" s="1"/>
  <c r="L538" i="2" a="1"/>
  <c r="L538" i="2" s="1"/>
  <c r="L536" i="2" a="1"/>
  <c r="L536" i="2" s="1"/>
  <c r="L534" i="2" a="1"/>
  <c r="L534" i="2" s="1"/>
  <c r="L532" i="2" a="1"/>
  <c r="L532" i="2" s="1"/>
  <c r="L530" i="2" a="1"/>
  <c r="L530" i="2" s="1"/>
  <c r="L528" i="2" a="1"/>
  <c r="L528" i="2" s="1"/>
  <c r="L525" i="2" a="1"/>
  <c r="L525" i="2" s="1"/>
  <c r="L523" i="2" a="1"/>
  <c r="L523" i="2" s="1"/>
  <c r="L521" i="2" a="1"/>
  <c r="L521" i="2" s="1"/>
  <c r="L519" i="2" a="1"/>
  <c r="L519" i="2" s="1"/>
  <c r="L517" i="2" a="1"/>
  <c r="L517" i="2" s="1"/>
  <c r="L515" i="2" a="1"/>
  <c r="L515" i="2" s="1"/>
  <c r="L513" i="2" a="1"/>
  <c r="L513" i="2" s="1"/>
  <c r="L511" i="2" a="1"/>
  <c r="L511" i="2" s="1"/>
  <c r="L509" i="2" a="1"/>
  <c r="L509" i="2" s="1"/>
  <c r="L507" i="2" a="1"/>
  <c r="L507" i="2" s="1"/>
  <c r="L505" i="2" a="1"/>
  <c r="L505" i="2" s="1"/>
  <c r="L503" i="2" a="1"/>
  <c r="L503" i="2" s="1"/>
  <c r="L501" i="2" a="1"/>
  <c r="L501" i="2" s="1"/>
  <c r="L499" i="2" a="1"/>
  <c r="L499" i="2" s="1"/>
  <c r="L497" i="2" a="1"/>
  <c r="L497" i="2" s="1"/>
  <c r="L495" i="2" a="1"/>
  <c r="L495" i="2" s="1"/>
  <c r="L493" i="2" a="1"/>
  <c r="L493" i="2" s="1"/>
  <c r="L491" i="2" a="1"/>
  <c r="L491" i="2" s="1"/>
  <c r="L531" i="2" a="1"/>
  <c r="L531" i="2" s="1"/>
  <c r="L527" i="2" a="1"/>
  <c r="L527" i="2" s="1"/>
  <c r="L465" i="2" a="1"/>
  <c r="L465" i="2" s="1"/>
  <c r="L463" i="2" a="1"/>
  <c r="L463" i="2" s="1"/>
  <c r="L461" i="2" a="1"/>
  <c r="L461" i="2" s="1"/>
  <c r="L459" i="2" a="1"/>
  <c r="L459" i="2" s="1"/>
  <c r="L457" i="2" a="1"/>
  <c r="L457" i="2" s="1"/>
  <c r="L455" i="2" a="1"/>
  <c r="L455" i="2" s="1"/>
  <c r="L453" i="2" a="1"/>
  <c r="L453" i="2" s="1"/>
  <c r="L451" i="2" a="1"/>
  <c r="L451" i="2" s="1"/>
  <c r="L449" i="2" a="1"/>
  <c r="L449" i="2" s="1"/>
  <c r="L447" i="2" a="1"/>
  <c r="L447" i="2" s="1"/>
  <c r="L445" i="2" a="1"/>
  <c r="L445" i="2" s="1"/>
  <c r="L443" i="2" a="1"/>
  <c r="L443" i="2" s="1"/>
  <c r="L441" i="2" a="1"/>
  <c r="L441" i="2" s="1"/>
  <c r="L439" i="2" a="1"/>
  <c r="L439" i="2" s="1"/>
  <c r="L437" i="2" a="1"/>
  <c r="L437" i="2" s="1"/>
  <c r="L435" i="2" a="1"/>
  <c r="L435" i="2" s="1"/>
  <c r="L433" i="2" a="1"/>
  <c r="L433" i="2" s="1"/>
  <c r="L431" i="2" a="1"/>
  <c r="L431" i="2" s="1"/>
  <c r="L429" i="2" a="1"/>
  <c r="L429" i="2" s="1"/>
  <c r="L427" i="2" a="1"/>
  <c r="L427" i="2" s="1"/>
  <c r="L425" i="2" a="1"/>
  <c r="L425" i="2" s="1"/>
  <c r="L423" i="2" a="1"/>
  <c r="L423" i="2" s="1"/>
  <c r="L421" i="2" a="1"/>
  <c r="L421" i="2" s="1"/>
  <c r="L419" i="2" a="1"/>
  <c r="L419" i="2" s="1"/>
  <c r="L417" i="2" a="1"/>
  <c r="L417" i="2" s="1"/>
  <c r="L415" i="2" a="1"/>
  <c r="L415" i="2" s="1"/>
  <c r="L413" i="2" a="1"/>
  <c r="L413" i="2" s="1"/>
  <c r="L411" i="2" a="1"/>
  <c r="L411" i="2" s="1"/>
  <c r="L409" i="2" a="1"/>
  <c r="L409" i="2" s="1"/>
  <c r="L407" i="2" a="1"/>
  <c r="L407" i="2" s="1"/>
  <c r="L529" i="2" a="1"/>
  <c r="L529" i="2" s="1"/>
  <c r="L483" i="2" a="1"/>
  <c r="L483" i="2" s="1"/>
  <c r="L475" i="2" a="1"/>
  <c r="L475" i="2" s="1"/>
  <c r="L467" i="2" a="1"/>
  <c r="L467" i="2" s="1"/>
  <c r="L489" i="2" a="1"/>
  <c r="L489" i="2" s="1"/>
  <c r="L481" i="2" a="1"/>
  <c r="L481" i="2" s="1"/>
  <c r="L473" i="2" a="1"/>
  <c r="L473" i="2" s="1"/>
  <c r="L466" i="2" a="1"/>
  <c r="L466" i="2" s="1"/>
  <c r="L464" i="2" a="1"/>
  <c r="L464" i="2" s="1"/>
  <c r="L462" i="2" a="1"/>
  <c r="L462" i="2" s="1"/>
  <c r="L460" i="2" a="1"/>
  <c r="L460" i="2" s="1"/>
  <c r="L458" i="2" a="1"/>
  <c r="L458" i="2" s="1"/>
  <c r="L456" i="2" a="1"/>
  <c r="L456" i="2" s="1"/>
  <c r="L454" i="2" a="1"/>
  <c r="L454" i="2" s="1"/>
  <c r="L452" i="2" a="1"/>
  <c r="L452" i="2" s="1"/>
  <c r="L450" i="2" a="1"/>
  <c r="L450" i="2" s="1"/>
  <c r="L448" i="2" a="1"/>
  <c r="L448" i="2" s="1"/>
  <c r="L446" i="2" a="1"/>
  <c r="L446" i="2" s="1"/>
  <c r="L444" i="2" a="1"/>
  <c r="L444" i="2" s="1"/>
  <c r="L442" i="2" a="1"/>
  <c r="L442" i="2" s="1"/>
  <c r="L440" i="2" a="1"/>
  <c r="L440" i="2" s="1"/>
  <c r="L438" i="2" a="1"/>
  <c r="L438" i="2" s="1"/>
  <c r="L436" i="2" a="1"/>
  <c r="L436" i="2" s="1"/>
  <c r="L434" i="2" a="1"/>
  <c r="L434" i="2" s="1"/>
  <c r="L432" i="2" a="1"/>
  <c r="L432" i="2" s="1"/>
  <c r="L430" i="2" a="1"/>
  <c r="L430" i="2" s="1"/>
  <c r="L428" i="2" a="1"/>
  <c r="L428" i="2" s="1"/>
  <c r="L426" i="2" a="1"/>
  <c r="L426" i="2" s="1"/>
  <c r="L424" i="2" a="1"/>
  <c r="L424" i="2" s="1"/>
  <c r="L422" i="2" a="1"/>
  <c r="L422" i="2" s="1"/>
  <c r="L420" i="2" a="1"/>
  <c r="L420" i="2" s="1"/>
  <c r="L418" i="2" a="1"/>
  <c r="L418" i="2" s="1"/>
  <c r="L416" i="2" a="1"/>
  <c r="L416" i="2" s="1"/>
  <c r="L414" i="2" a="1"/>
  <c r="L414" i="2" s="1"/>
  <c r="L412" i="2" a="1"/>
  <c r="L412" i="2" s="1"/>
  <c r="L410" i="2" a="1"/>
  <c r="L410" i="2" s="1"/>
  <c r="L408" i="2" a="1"/>
  <c r="L408" i="2" s="1"/>
  <c r="L406" i="2" a="1"/>
  <c r="L406" i="2" s="1"/>
  <c r="L405" i="2" a="1"/>
  <c r="L405" i="2" s="1"/>
  <c r="L403" i="2" a="1"/>
  <c r="L403" i="2" s="1"/>
  <c r="L401" i="2" a="1"/>
  <c r="L401" i="2" s="1"/>
  <c r="L399" i="2" a="1"/>
  <c r="L399" i="2" s="1"/>
  <c r="L397" i="2" a="1"/>
  <c r="L397" i="2" s="1"/>
  <c r="L395" i="2" a="1"/>
  <c r="L395" i="2" s="1"/>
  <c r="L393" i="2" a="1"/>
  <c r="L393" i="2" s="1"/>
  <c r="L391" i="2" a="1"/>
  <c r="L391" i="2" s="1"/>
  <c r="L389" i="2" a="1"/>
  <c r="L389" i="2" s="1"/>
  <c r="L387" i="2" a="1"/>
  <c r="L387" i="2" s="1"/>
  <c r="L385" i="2" a="1"/>
  <c r="L385" i="2" s="1"/>
  <c r="L383" i="2" a="1"/>
  <c r="L383" i="2" s="1"/>
  <c r="L381" i="2" a="1"/>
  <c r="L381" i="2" s="1"/>
  <c r="L379" i="2" a="1"/>
  <c r="L379" i="2" s="1"/>
  <c r="L377" i="2" a="1"/>
  <c r="L377" i="2" s="1"/>
  <c r="L375" i="2" a="1"/>
  <c r="L375" i="2" s="1"/>
  <c r="L373" i="2" a="1"/>
  <c r="L373" i="2" s="1"/>
  <c r="L371" i="2" a="1"/>
  <c r="L371" i="2" s="1"/>
  <c r="L369" i="2" a="1"/>
  <c r="L369" i="2" s="1"/>
  <c r="L367" i="2" a="1"/>
  <c r="L367" i="2" s="1"/>
  <c r="L365" i="2" a="1"/>
  <c r="L365" i="2" s="1"/>
  <c r="L363" i="2" a="1"/>
  <c r="L363" i="2" s="1"/>
  <c r="L361" i="2" a="1"/>
  <c r="L361" i="2" s="1"/>
  <c r="L359" i="2" a="1"/>
  <c r="L359" i="2" s="1"/>
  <c r="L357" i="2" a="1"/>
  <c r="L357" i="2" s="1"/>
  <c r="L355" i="2" a="1"/>
  <c r="L355" i="2" s="1"/>
  <c r="L353" i="2" a="1"/>
  <c r="L353" i="2" s="1"/>
  <c r="L351" i="2" a="1"/>
  <c r="L351" i="2" s="1"/>
  <c r="L349" i="2" a="1"/>
  <c r="L349" i="2" s="1"/>
  <c r="L347" i="2" a="1"/>
  <c r="L347" i="2" s="1"/>
  <c r="L345" i="2" a="1"/>
  <c r="L345" i="2" s="1"/>
  <c r="L487" i="2" a="1"/>
  <c r="L487" i="2" s="1"/>
  <c r="L479" i="2" a="1"/>
  <c r="L479" i="2" s="1"/>
  <c r="L471" i="2" a="1"/>
  <c r="L471" i="2" s="1"/>
  <c r="L477" i="2" a="1"/>
  <c r="L477" i="2" s="1"/>
  <c r="L404" i="2" a="1"/>
  <c r="L404" i="2" s="1"/>
  <c r="L402" i="2" a="1"/>
  <c r="L402" i="2" s="1"/>
  <c r="L400" i="2" a="1"/>
  <c r="L400" i="2" s="1"/>
  <c r="L398" i="2" a="1"/>
  <c r="L398" i="2" s="1"/>
  <c r="L396" i="2" a="1"/>
  <c r="L396" i="2" s="1"/>
  <c r="L394" i="2" a="1"/>
  <c r="L394" i="2" s="1"/>
  <c r="L392" i="2" a="1"/>
  <c r="L392" i="2" s="1"/>
  <c r="L390" i="2" a="1"/>
  <c r="L390" i="2" s="1"/>
  <c r="L388" i="2" a="1"/>
  <c r="L388" i="2" s="1"/>
  <c r="L386" i="2" a="1"/>
  <c r="L386" i="2" s="1"/>
  <c r="L384" i="2" a="1"/>
  <c r="L384" i="2" s="1"/>
  <c r="L382" i="2" a="1"/>
  <c r="L382" i="2" s="1"/>
  <c r="L380" i="2" a="1"/>
  <c r="L380" i="2" s="1"/>
  <c r="L378" i="2" a="1"/>
  <c r="L378" i="2" s="1"/>
  <c r="L376" i="2" a="1"/>
  <c r="L376" i="2" s="1"/>
  <c r="L374" i="2" a="1"/>
  <c r="L374" i="2" s="1"/>
  <c r="L372" i="2" a="1"/>
  <c r="L372" i="2" s="1"/>
  <c r="L370" i="2" a="1"/>
  <c r="L370" i="2" s="1"/>
  <c r="L368" i="2" a="1"/>
  <c r="L368" i="2" s="1"/>
  <c r="L366" i="2" a="1"/>
  <c r="L366" i="2" s="1"/>
  <c r="L364" i="2" a="1"/>
  <c r="L364" i="2" s="1"/>
  <c r="L362" i="2" a="1"/>
  <c r="L362" i="2" s="1"/>
  <c r="L360" i="2" a="1"/>
  <c r="L360" i="2" s="1"/>
  <c r="L358" i="2" a="1"/>
  <c r="L358" i="2" s="1"/>
  <c r="L356" i="2" a="1"/>
  <c r="L356" i="2" s="1"/>
  <c r="L354" i="2" a="1"/>
  <c r="L354" i="2" s="1"/>
  <c r="L352" i="2" a="1"/>
  <c r="L352" i="2" s="1"/>
  <c r="L350" i="2" a="1"/>
  <c r="L350" i="2" s="1"/>
  <c r="L348" i="2" a="1"/>
  <c r="L348" i="2" s="1"/>
  <c r="L346" i="2" a="1"/>
  <c r="L346" i="2" s="1"/>
  <c r="L294" i="2" a="1"/>
  <c r="L294" i="2" s="1"/>
  <c r="L292" i="2" a="1"/>
  <c r="L292" i="2" s="1"/>
  <c r="L290" i="2" a="1"/>
  <c r="L290" i="2" s="1"/>
  <c r="L288" i="2" a="1"/>
  <c r="L288" i="2" s="1"/>
  <c r="L286" i="2" a="1"/>
  <c r="L286" i="2" s="1"/>
  <c r="L283" i="2" a="1"/>
  <c r="L283" i="2" s="1"/>
  <c r="L281" i="2" a="1"/>
  <c r="L281" i="2" s="1"/>
  <c r="L279" i="2" a="1"/>
  <c r="L279" i="2" s="1"/>
  <c r="L277" i="2" a="1"/>
  <c r="L277" i="2" s="1"/>
  <c r="L275" i="2" a="1"/>
  <c r="L275" i="2" s="1"/>
  <c r="L273" i="2" a="1"/>
  <c r="L273" i="2" s="1"/>
  <c r="L271" i="2" a="1"/>
  <c r="L271" i="2" s="1"/>
  <c r="L269" i="2" a="1"/>
  <c r="L269" i="2" s="1"/>
  <c r="L267" i="2" a="1"/>
  <c r="L267" i="2" s="1"/>
  <c r="L265" i="2" a="1"/>
  <c r="L265" i="2" s="1"/>
  <c r="L263" i="2" a="1"/>
  <c r="L263" i="2" s="1"/>
  <c r="L261" i="2" a="1"/>
  <c r="L261" i="2" s="1"/>
  <c r="L259" i="2" a="1"/>
  <c r="L259" i="2" s="1"/>
  <c r="L257" i="2" a="1"/>
  <c r="L257" i="2" s="1"/>
  <c r="L255" i="2" a="1"/>
  <c r="L255" i="2" s="1"/>
  <c r="L253" i="2" a="1"/>
  <c r="L253" i="2" s="1"/>
  <c r="L251" i="2" a="1"/>
  <c r="L251" i="2" s="1"/>
  <c r="L249" i="2" a="1"/>
  <c r="L249" i="2" s="1"/>
  <c r="L247" i="2" a="1"/>
  <c r="L247" i="2" s="1"/>
  <c r="L245" i="2" a="1"/>
  <c r="L245" i="2" s="1"/>
  <c r="L243" i="2" a="1"/>
  <c r="L243" i="2" s="1"/>
  <c r="L241" i="2" a="1"/>
  <c r="L241" i="2" s="1"/>
  <c r="L239" i="2" a="1"/>
  <c r="L239" i="2" s="1"/>
  <c r="L237" i="2" a="1"/>
  <c r="L237" i="2" s="1"/>
  <c r="L235" i="2" a="1"/>
  <c r="L235" i="2" s="1"/>
  <c r="L233" i="2" a="1"/>
  <c r="L233" i="2" s="1"/>
  <c r="L231" i="2" a="1"/>
  <c r="L231" i="2" s="1"/>
  <c r="L229" i="2" a="1"/>
  <c r="L229" i="2" s="1"/>
  <c r="L227" i="2" a="1"/>
  <c r="L227" i="2" s="1"/>
  <c r="L225" i="2" a="1"/>
  <c r="L225" i="2" s="1"/>
  <c r="L223" i="2" a="1"/>
  <c r="L223" i="2" s="1"/>
  <c r="L221" i="2" a="1"/>
  <c r="L221" i="2" s="1"/>
  <c r="L219" i="2" a="1"/>
  <c r="L219" i="2" s="1"/>
  <c r="L217" i="2" a="1"/>
  <c r="L217" i="2" s="1"/>
  <c r="L215" i="2" a="1"/>
  <c r="L215" i="2" s="1"/>
  <c r="L213" i="2" a="1"/>
  <c r="L213" i="2" s="1"/>
  <c r="L211" i="2" a="1"/>
  <c r="L211" i="2" s="1"/>
  <c r="L209" i="2" a="1"/>
  <c r="L209" i="2" s="1"/>
  <c r="L207" i="2" a="1"/>
  <c r="L207" i="2" s="1"/>
  <c r="L205" i="2" a="1"/>
  <c r="L205" i="2" s="1"/>
  <c r="L203" i="2" a="1"/>
  <c r="L203" i="2" s="1"/>
  <c r="L201" i="2" a="1"/>
  <c r="L201" i="2" s="1"/>
  <c r="L199" i="2" a="1"/>
  <c r="L199" i="2" s="1"/>
  <c r="L197" i="2" a="1"/>
  <c r="L197" i="2" s="1"/>
  <c r="L195" i="2" a="1"/>
  <c r="L195" i="2" s="1"/>
  <c r="L193" i="2" a="1"/>
  <c r="L193" i="2" s="1"/>
  <c r="L191" i="2" a="1"/>
  <c r="L191" i="2" s="1"/>
  <c r="L189" i="2" a="1"/>
  <c r="L189" i="2" s="1"/>
  <c r="L187" i="2" a="1"/>
  <c r="L187" i="2" s="1"/>
  <c r="L185" i="2" a="1"/>
  <c r="L185" i="2" s="1"/>
  <c r="L183" i="2" a="1"/>
  <c r="L183" i="2" s="1"/>
  <c r="L181" i="2" a="1"/>
  <c r="L181" i="2" s="1"/>
  <c r="L179" i="2" a="1"/>
  <c r="L179" i="2" s="1"/>
  <c r="L177" i="2" a="1"/>
  <c r="L177" i="2" s="1"/>
  <c r="L175" i="2" a="1"/>
  <c r="L175" i="2" s="1"/>
  <c r="L173" i="2" a="1"/>
  <c r="L173" i="2" s="1"/>
  <c r="L171" i="2" a="1"/>
  <c r="L171" i="2" s="1"/>
  <c r="L169" i="2" a="1"/>
  <c r="L169" i="2" s="1"/>
  <c r="L167" i="2" a="1"/>
  <c r="L167" i="2" s="1"/>
  <c r="L165" i="2" a="1"/>
  <c r="L165" i="2" s="1"/>
  <c r="L163" i="2" a="1"/>
  <c r="L163" i="2" s="1"/>
  <c r="L161" i="2" a="1"/>
  <c r="L161" i="2" s="1"/>
  <c r="L159" i="2" a="1"/>
  <c r="L159" i="2" s="1"/>
  <c r="L157" i="2" a="1"/>
  <c r="L157" i="2" s="1"/>
  <c r="L155" i="2" a="1"/>
  <c r="L155" i="2" s="1"/>
  <c r="L153" i="2" a="1"/>
  <c r="L153" i="2" s="1"/>
  <c r="L151" i="2" a="1"/>
  <c r="L151" i="2" s="1"/>
  <c r="L149" i="2" a="1"/>
  <c r="L149" i="2" s="1"/>
  <c r="L147" i="2" a="1"/>
  <c r="L147" i="2" s="1"/>
  <c r="L145" i="2" a="1"/>
  <c r="L145" i="2" s="1"/>
  <c r="L143" i="2" a="1"/>
  <c r="L143" i="2" s="1"/>
  <c r="L141" i="2" a="1"/>
  <c r="L141" i="2" s="1"/>
  <c r="L139" i="2" a="1"/>
  <c r="L139" i="2" s="1"/>
  <c r="L137" i="2" a="1"/>
  <c r="L137" i="2" s="1"/>
  <c r="L135" i="2" a="1"/>
  <c r="L135" i="2" s="1"/>
  <c r="L133" i="2" a="1"/>
  <c r="L133" i="2" s="1"/>
  <c r="L131" i="2" a="1"/>
  <c r="L131" i="2" s="1"/>
  <c r="L129" i="2" a="1"/>
  <c r="L129" i="2" s="1"/>
  <c r="L127" i="2" a="1"/>
  <c r="L127" i="2" s="1"/>
  <c r="L125" i="2" a="1"/>
  <c r="L125" i="2" s="1"/>
  <c r="L123" i="2" a="1"/>
  <c r="L123" i="2" s="1"/>
  <c r="L121" i="2" a="1"/>
  <c r="L121" i="2" s="1"/>
  <c r="L119" i="2" a="1"/>
  <c r="L119" i="2" s="1"/>
  <c r="L117" i="2" a="1"/>
  <c r="L117" i="2" s="1"/>
  <c r="L469" i="2" a="1"/>
  <c r="L469" i="2" s="1"/>
  <c r="L344" i="2" a="1"/>
  <c r="L344" i="2" s="1"/>
  <c r="L342" i="2" a="1"/>
  <c r="L342" i="2" s="1"/>
  <c r="L340" i="2" a="1"/>
  <c r="L340" i="2" s="1"/>
  <c r="L338" i="2" a="1"/>
  <c r="L338" i="2" s="1"/>
  <c r="L336" i="2" a="1"/>
  <c r="L336" i="2" s="1"/>
  <c r="L334" i="2" a="1"/>
  <c r="L334" i="2" s="1"/>
  <c r="L332" i="2" a="1"/>
  <c r="L332" i="2" s="1"/>
  <c r="L330" i="2" a="1"/>
  <c r="L330" i="2" s="1"/>
  <c r="L328" i="2" a="1"/>
  <c r="L328" i="2" s="1"/>
  <c r="L326" i="2" a="1"/>
  <c r="L326" i="2" s="1"/>
  <c r="L324" i="2" a="1"/>
  <c r="L324" i="2" s="1"/>
  <c r="L322" i="2" a="1"/>
  <c r="L322" i="2" s="1"/>
  <c r="L320" i="2" a="1"/>
  <c r="L320" i="2" s="1"/>
  <c r="L318" i="2" a="1"/>
  <c r="L318" i="2" s="1"/>
  <c r="L316" i="2" a="1"/>
  <c r="L316" i="2" s="1"/>
  <c r="L314" i="2" a="1"/>
  <c r="L314" i="2" s="1"/>
  <c r="L312" i="2" a="1"/>
  <c r="L312" i="2" s="1"/>
  <c r="L310" i="2" a="1"/>
  <c r="L310" i="2" s="1"/>
  <c r="L308" i="2" a="1"/>
  <c r="L308" i="2" s="1"/>
  <c r="L306" i="2" a="1"/>
  <c r="L306" i="2" s="1"/>
  <c r="L304" i="2" a="1"/>
  <c r="L304" i="2" s="1"/>
  <c r="L302" i="2" a="1"/>
  <c r="L302" i="2" s="1"/>
  <c r="L300" i="2" a="1"/>
  <c r="L300" i="2" s="1"/>
  <c r="L298" i="2" a="1"/>
  <c r="L298" i="2" s="1"/>
  <c r="L296" i="2" a="1"/>
  <c r="L296" i="2" s="1"/>
  <c r="L295" i="2" a="1"/>
  <c r="L295" i="2" s="1"/>
  <c r="L293" i="2" a="1"/>
  <c r="L293" i="2" s="1"/>
  <c r="L291" i="2" a="1"/>
  <c r="L291" i="2" s="1"/>
  <c r="L289" i="2" a="1"/>
  <c r="L289" i="2" s="1"/>
  <c r="L287" i="2" a="1"/>
  <c r="L287" i="2" s="1"/>
  <c r="L285" i="2" a="1"/>
  <c r="L285" i="2" s="1"/>
  <c r="L284" i="2" a="1"/>
  <c r="L284" i="2" s="1"/>
  <c r="L282" i="2" a="1"/>
  <c r="L282" i="2" s="1"/>
  <c r="L280" i="2" a="1"/>
  <c r="L280" i="2" s="1"/>
  <c r="L278" i="2" a="1"/>
  <c r="L278" i="2" s="1"/>
  <c r="L276" i="2" a="1"/>
  <c r="L276" i="2" s="1"/>
  <c r="L274" i="2" a="1"/>
  <c r="L274" i="2" s="1"/>
  <c r="L272" i="2" a="1"/>
  <c r="L272" i="2" s="1"/>
  <c r="L270" i="2" a="1"/>
  <c r="L270" i="2" s="1"/>
  <c r="L268" i="2" a="1"/>
  <c r="L268" i="2" s="1"/>
  <c r="L266" i="2" a="1"/>
  <c r="L266" i="2" s="1"/>
  <c r="L264" i="2" a="1"/>
  <c r="L264" i="2" s="1"/>
  <c r="L262" i="2" a="1"/>
  <c r="L262" i="2" s="1"/>
  <c r="L260" i="2" a="1"/>
  <c r="L260" i="2" s="1"/>
  <c r="L258" i="2" a="1"/>
  <c r="L258" i="2" s="1"/>
  <c r="L256" i="2" a="1"/>
  <c r="L256" i="2" s="1"/>
  <c r="L254" i="2" a="1"/>
  <c r="L254" i="2" s="1"/>
  <c r="L252" i="2" a="1"/>
  <c r="L252" i="2" s="1"/>
  <c r="L250" i="2" a="1"/>
  <c r="L250" i="2" s="1"/>
  <c r="L248" i="2" a="1"/>
  <c r="L248" i="2" s="1"/>
  <c r="L246" i="2" a="1"/>
  <c r="L246" i="2" s="1"/>
  <c r="L244" i="2" a="1"/>
  <c r="L244" i="2" s="1"/>
  <c r="L242" i="2" a="1"/>
  <c r="L242" i="2" s="1"/>
  <c r="L240" i="2" a="1"/>
  <c r="L240" i="2" s="1"/>
  <c r="L238" i="2" a="1"/>
  <c r="L238" i="2" s="1"/>
  <c r="L236" i="2" a="1"/>
  <c r="L236" i="2" s="1"/>
  <c r="L234" i="2" a="1"/>
  <c r="L234" i="2" s="1"/>
  <c r="L232" i="2" a="1"/>
  <c r="L232" i="2" s="1"/>
  <c r="L230" i="2" a="1"/>
  <c r="L230" i="2" s="1"/>
  <c r="L228" i="2" a="1"/>
  <c r="L228" i="2" s="1"/>
  <c r="L226" i="2" a="1"/>
  <c r="L226" i="2" s="1"/>
  <c r="L224" i="2" a="1"/>
  <c r="L224" i="2" s="1"/>
  <c r="L222" i="2" a="1"/>
  <c r="L222" i="2" s="1"/>
  <c r="L220" i="2" a="1"/>
  <c r="L220" i="2" s="1"/>
  <c r="L218" i="2" a="1"/>
  <c r="L218" i="2" s="1"/>
  <c r="L216" i="2" a="1"/>
  <c r="L216" i="2" s="1"/>
  <c r="L214" i="2" a="1"/>
  <c r="L214" i="2" s="1"/>
  <c r="L212" i="2" a="1"/>
  <c r="L212" i="2" s="1"/>
  <c r="L210" i="2" a="1"/>
  <c r="L210" i="2" s="1"/>
  <c r="L208" i="2" a="1"/>
  <c r="L208" i="2" s="1"/>
  <c r="L206" i="2" a="1"/>
  <c r="L206" i="2" s="1"/>
  <c r="L204" i="2" a="1"/>
  <c r="L204" i="2" s="1"/>
  <c r="L202" i="2" a="1"/>
  <c r="L202" i="2" s="1"/>
  <c r="L200" i="2" a="1"/>
  <c r="L200" i="2" s="1"/>
  <c r="L198" i="2" a="1"/>
  <c r="L198" i="2" s="1"/>
  <c r="L196" i="2" a="1"/>
  <c r="L196" i="2" s="1"/>
  <c r="L194" i="2" a="1"/>
  <c r="L194" i="2" s="1"/>
  <c r="L192" i="2" a="1"/>
  <c r="L192" i="2" s="1"/>
  <c r="L190" i="2" a="1"/>
  <c r="L190" i="2" s="1"/>
  <c r="L188" i="2" a="1"/>
  <c r="L188" i="2" s="1"/>
  <c r="L186" i="2" a="1"/>
  <c r="L186" i="2" s="1"/>
  <c r="L184" i="2" a="1"/>
  <c r="L184" i="2" s="1"/>
  <c r="L182" i="2" a="1"/>
  <c r="L182" i="2" s="1"/>
  <c r="L180" i="2" a="1"/>
  <c r="L180" i="2" s="1"/>
  <c r="L178" i="2" a="1"/>
  <c r="L178" i="2" s="1"/>
  <c r="L176" i="2" a="1"/>
  <c r="L176" i="2" s="1"/>
  <c r="L174" i="2" a="1"/>
  <c r="L174" i="2" s="1"/>
  <c r="L172" i="2" a="1"/>
  <c r="L172" i="2" s="1"/>
  <c r="L170" i="2" a="1"/>
  <c r="L170" i="2" s="1"/>
  <c r="L168" i="2" a="1"/>
  <c r="L168" i="2" s="1"/>
  <c r="L166" i="2" a="1"/>
  <c r="L166" i="2" s="1"/>
  <c r="L164" i="2" a="1"/>
  <c r="L164" i="2" s="1"/>
  <c r="L162" i="2" a="1"/>
  <c r="L162" i="2" s="1"/>
  <c r="L160" i="2" a="1"/>
  <c r="L160" i="2" s="1"/>
  <c r="L158" i="2" a="1"/>
  <c r="L158" i="2" s="1"/>
  <c r="L156" i="2" a="1"/>
  <c r="L156" i="2" s="1"/>
  <c r="L154" i="2" a="1"/>
  <c r="L154" i="2" s="1"/>
  <c r="L152" i="2" a="1"/>
  <c r="L152" i="2" s="1"/>
  <c r="P297" i="2" a="1"/>
  <c r="P297" i="2" s="1"/>
  <c r="P299" i="2" a="1"/>
  <c r="P299" i="2" s="1"/>
  <c r="P301" i="2" a="1"/>
  <c r="P301" i="2" s="1"/>
  <c r="P303" i="2" a="1"/>
  <c r="P303" i="2" s="1"/>
  <c r="P305" i="2" a="1"/>
  <c r="P305" i="2" s="1"/>
  <c r="P307" i="2" a="1"/>
  <c r="P307" i="2" s="1"/>
  <c r="P309" i="2" a="1"/>
  <c r="P309" i="2" s="1"/>
  <c r="P311" i="2" a="1"/>
  <c r="P311" i="2" s="1"/>
  <c r="P313" i="2" a="1"/>
  <c r="P313" i="2" s="1"/>
  <c r="P315" i="2" a="1"/>
  <c r="P315" i="2" s="1"/>
  <c r="P317" i="2" a="1"/>
  <c r="P317" i="2" s="1"/>
  <c r="P319" i="2" a="1"/>
  <c r="P319" i="2" s="1"/>
  <c r="P321" i="2" a="1"/>
  <c r="P321" i="2" s="1"/>
  <c r="P323" i="2" a="1"/>
  <c r="P323" i="2" s="1"/>
  <c r="P325" i="2" a="1"/>
  <c r="P325" i="2" s="1"/>
  <c r="P327" i="2" a="1"/>
  <c r="P327" i="2" s="1"/>
  <c r="P329" i="2" a="1"/>
  <c r="P329" i="2" s="1"/>
  <c r="P331" i="2" a="1"/>
  <c r="P331" i="2" s="1"/>
  <c r="P333" i="2" a="1"/>
  <c r="P333" i="2" s="1"/>
  <c r="P335" i="2" a="1"/>
  <c r="P335" i="2" s="1"/>
  <c r="P337" i="2" a="1"/>
  <c r="P337" i="2" s="1"/>
  <c r="P339" i="2" a="1"/>
  <c r="P339" i="2" s="1"/>
  <c r="P341" i="2" a="1"/>
  <c r="P341" i="2" s="1"/>
  <c r="P343" i="2" a="1"/>
  <c r="P343" i="2" s="1"/>
  <c r="L485" i="2" a="1"/>
  <c r="L485" i="2" s="1"/>
  <c r="Y42" i="64"/>
  <c r="Y41" i="64"/>
  <c r="Y40" i="64"/>
  <c r="Y39" i="64"/>
  <c r="Y38" i="64"/>
  <c r="Y37" i="64"/>
  <c r="Y36" i="64"/>
  <c r="Y35" i="64"/>
  <c r="Y34" i="64"/>
  <c r="Y33" i="64"/>
  <c r="Y32" i="64"/>
  <c r="Y31" i="64"/>
  <c r="Y30" i="64"/>
  <c r="Y29" i="64"/>
  <c r="Y28" i="64"/>
  <c r="Y27" i="64"/>
  <c r="Y26" i="64"/>
  <c r="Y22" i="64"/>
  <c r="Y21" i="64"/>
  <c r="Y20" i="64"/>
  <c r="Y19" i="64"/>
  <c r="Y18" i="64"/>
  <c r="Y17" i="64"/>
  <c r="Y16" i="64"/>
  <c r="Y15" i="64"/>
  <c r="Y14" i="64"/>
  <c r="Y13" i="64"/>
  <c r="Y12" i="64"/>
  <c r="Y11" i="64"/>
  <c r="Y10" i="64"/>
  <c r="Y9" i="64"/>
  <c r="Y8" i="64"/>
  <c r="Y7" i="64"/>
  <c r="Y6" i="64"/>
  <c r="Y5" i="64"/>
  <c r="R42" i="64"/>
  <c r="R41" i="64"/>
  <c r="R40" i="64"/>
  <c r="R39" i="64"/>
  <c r="R38" i="64"/>
  <c r="R37" i="64"/>
  <c r="R36" i="64"/>
  <c r="R35" i="64"/>
  <c r="R34" i="64"/>
  <c r="R33" i="64"/>
  <c r="R32" i="64"/>
  <c r="R31" i="64"/>
  <c r="R30" i="64"/>
  <c r="R29" i="64"/>
  <c r="R28" i="64"/>
  <c r="R27" i="64"/>
  <c r="R26" i="64"/>
  <c r="R25" i="64"/>
  <c r="R22" i="64"/>
  <c r="R21" i="64"/>
  <c r="R20" i="64"/>
  <c r="R19" i="64"/>
  <c r="R18" i="64"/>
  <c r="R17" i="64"/>
  <c r="R16" i="64"/>
  <c r="R15" i="64"/>
  <c r="R14" i="64"/>
  <c r="R13" i="64"/>
  <c r="R12" i="64"/>
  <c r="R11" i="64"/>
  <c r="R10" i="64"/>
  <c r="R9" i="64"/>
  <c r="R8" i="64"/>
  <c r="R7" i="64"/>
  <c r="R6" i="64"/>
  <c r="K42" i="64"/>
  <c r="K41" i="64"/>
  <c r="K40" i="64"/>
  <c r="K39" i="64"/>
  <c r="K38" i="64"/>
  <c r="K37" i="64"/>
  <c r="K36" i="64"/>
  <c r="K35" i="64"/>
  <c r="K34" i="64"/>
  <c r="K33" i="64"/>
  <c r="K32" i="64"/>
  <c r="K31" i="64"/>
  <c r="K30" i="64"/>
  <c r="K29" i="64"/>
  <c r="K28" i="64"/>
  <c r="K27" i="64"/>
  <c r="K26" i="64"/>
  <c r="K25" i="64"/>
  <c r="K22" i="64"/>
  <c r="K21" i="64"/>
  <c r="K20" i="64"/>
  <c r="K19" i="64"/>
  <c r="K18" i="64"/>
  <c r="K17" i="64"/>
  <c r="K16" i="64"/>
  <c r="K15" i="64"/>
  <c r="K14" i="64"/>
  <c r="K13" i="64"/>
  <c r="K12" i="64"/>
  <c r="K11" i="64"/>
  <c r="K10" i="64"/>
  <c r="K9" i="64"/>
  <c r="K8" i="64"/>
  <c r="K7" i="64"/>
  <c r="K6" i="64"/>
  <c r="K5" i="64"/>
  <c r="D42" i="64"/>
  <c r="D41" i="64"/>
  <c r="D40" i="64"/>
  <c r="D39" i="64"/>
  <c r="D38" i="64"/>
  <c r="D36" i="64"/>
  <c r="D35" i="64"/>
  <c r="D34" i="64"/>
  <c r="D33" i="64"/>
  <c r="D32" i="64"/>
  <c r="D31" i="64"/>
  <c r="D30" i="64"/>
  <c r="D29" i="64"/>
  <c r="D28" i="64"/>
  <c r="D27" i="64"/>
  <c r="D26" i="64"/>
  <c r="D25" i="64"/>
  <c r="D22" i="64"/>
  <c r="D21" i="64"/>
  <c r="D20" i="64"/>
  <c r="D19" i="64"/>
  <c r="D18" i="64"/>
  <c r="D17" i="64"/>
  <c r="D16" i="64"/>
  <c r="D15" i="64"/>
  <c r="D14" i="64"/>
  <c r="D13" i="64"/>
  <c r="D12" i="64"/>
  <c r="D11" i="64"/>
  <c r="D10" i="64"/>
  <c r="D9" i="64"/>
  <c r="D8" i="64"/>
  <c r="D6" i="64"/>
  <c r="Y25" i="64"/>
  <c r="D37" i="64"/>
  <c r="R5" i="64"/>
  <c r="D5" i="64"/>
  <c r="J247" i="2" l="1" a="1"/>
  <c r="J247" i="2" s="1"/>
  <c r="J179" i="2" a="1"/>
  <c r="J179" i="2" s="1"/>
  <c r="J197" i="2" a="1"/>
  <c r="J197" i="2" s="1"/>
  <c r="J78" i="2" a="1"/>
  <c r="J78" i="2" s="1"/>
  <c r="J164" i="2" a="1"/>
  <c r="J164" i="2" s="1"/>
  <c r="J47" i="2" a="1"/>
  <c r="J47" i="2" s="1"/>
  <c r="J410" i="2" a="1"/>
  <c r="J410" i="2" s="1"/>
  <c r="J358" i="2" a="1"/>
  <c r="J358" i="2" s="1"/>
  <c r="J355" i="2" a="1"/>
  <c r="J355" i="2" s="1"/>
  <c r="J476" i="2" a="1"/>
  <c r="J476" i="2" s="1"/>
  <c r="J590" i="2" a="1"/>
  <c r="J590" i="2" s="1"/>
  <c r="J674" i="2" a="1"/>
  <c r="J674" i="2" s="1"/>
  <c r="J227" i="2" a="1"/>
  <c r="J227" i="2" s="1"/>
  <c r="J163" i="2" a="1"/>
  <c r="J163" i="2" s="1"/>
  <c r="J165" i="2" a="1"/>
  <c r="J165" i="2" s="1"/>
  <c r="J269" i="2" a="1"/>
  <c r="J269" i="2" s="1"/>
  <c r="J110" i="2" a="1"/>
  <c r="J110" i="2" s="1"/>
  <c r="J196" i="2" a="1"/>
  <c r="J196" i="2" s="1"/>
  <c r="J79" i="2" a="1"/>
  <c r="J79" i="2" s="1"/>
  <c r="J426" i="2" a="1"/>
  <c r="J426" i="2" s="1"/>
  <c r="J390" i="2" a="1"/>
  <c r="J390" i="2" s="1"/>
  <c r="J387" i="2" a="1"/>
  <c r="J387" i="2" s="1"/>
  <c r="J493" i="2" a="1"/>
  <c r="J493" i="2" s="1"/>
  <c r="J555" i="2" a="1"/>
  <c r="J555" i="2" s="1"/>
  <c r="J161" i="2" a="1"/>
  <c r="J161" i="2" s="1"/>
  <c r="J211" i="2" a="1"/>
  <c r="J211" i="2" s="1"/>
  <c r="J14" i="2" a="1"/>
  <c r="J14" i="2" s="1"/>
  <c r="J126" i="2" a="1"/>
  <c r="J126" i="2" s="1"/>
  <c r="J228" i="2" a="1"/>
  <c r="J228" i="2" s="1"/>
  <c r="J111" i="2" a="1"/>
  <c r="J111" i="2" s="1"/>
  <c r="J466" i="2" a="1"/>
  <c r="J466" i="2" s="1"/>
  <c r="J291" i="2" a="1"/>
  <c r="J291" i="2" s="1"/>
  <c r="J514" i="2" a="1"/>
  <c r="J514" i="2" s="1"/>
  <c r="J525" i="2" a="1"/>
  <c r="J525" i="2" s="1"/>
  <c r="J687" i="2" a="1"/>
  <c r="J687" i="2" s="1"/>
  <c r="J223" i="2" a="1"/>
  <c r="J223" i="2" s="1"/>
  <c r="J175" i="2" a="1"/>
  <c r="J175" i="2" s="1"/>
  <c r="J225" i="2" a="1"/>
  <c r="J225" i="2" s="1"/>
  <c r="J259" i="2" a="1"/>
  <c r="J259" i="2" s="1"/>
  <c r="J281" i="2" a="1"/>
  <c r="J281" i="2" s="1"/>
  <c r="J22" i="2" a="1"/>
  <c r="J22" i="2" s="1"/>
  <c r="J54" i="2" a="1"/>
  <c r="J54" i="2" s="1"/>
  <c r="J86" i="2" a="1"/>
  <c r="J86" i="2" s="1"/>
  <c r="J286" i="2" a="1"/>
  <c r="J286" i="2" s="1"/>
  <c r="J130" i="2" a="1"/>
  <c r="J130" i="2" s="1"/>
  <c r="J146" i="2" a="1"/>
  <c r="J146" i="2" s="1"/>
  <c r="J172" i="2" a="1"/>
  <c r="J172" i="2" s="1"/>
  <c r="J204" i="2" a="1"/>
  <c r="J204" i="2" s="1"/>
  <c r="J236" i="2" a="1"/>
  <c r="J236" i="2" s="1"/>
  <c r="J23" i="2" a="1"/>
  <c r="J23" i="2" s="1"/>
  <c r="J55" i="2" a="1"/>
  <c r="J55" i="2" s="1"/>
  <c r="J87" i="2" a="1"/>
  <c r="J87" i="2" s="1"/>
  <c r="J292" i="2" a="1"/>
  <c r="J292" i="2" s="1"/>
  <c r="J270" i="2" a="1"/>
  <c r="J270" i="2" s="1"/>
  <c r="J414" i="2" a="1"/>
  <c r="J414" i="2" s="1"/>
  <c r="J430" i="2" a="1"/>
  <c r="J430" i="2" s="1"/>
  <c r="J302" i="2" a="1"/>
  <c r="J302" i="2" s="1"/>
  <c r="J334" i="2" a="1"/>
  <c r="J334" i="2" s="1"/>
  <c r="J366" i="2" a="1"/>
  <c r="J366" i="2" s="1"/>
  <c r="J398" i="2" a="1"/>
  <c r="J398" i="2" s="1"/>
  <c r="J299" i="2" a="1"/>
  <c r="J299" i="2" s="1"/>
  <c r="J331" i="2" a="1"/>
  <c r="J331" i="2" s="1"/>
  <c r="J363" i="2" a="1"/>
  <c r="J363" i="2" s="1"/>
  <c r="J395" i="2" a="1"/>
  <c r="J395" i="2" s="1"/>
  <c r="J522" i="2" a="1"/>
  <c r="J522" i="2" s="1"/>
  <c r="J461" i="2" a="1"/>
  <c r="J461" i="2" s="1"/>
  <c r="J480" i="2" a="1"/>
  <c r="J480" i="2" s="1"/>
  <c r="J501" i="2" a="1"/>
  <c r="J501" i="2" s="1"/>
  <c r="J534" i="2" a="1"/>
  <c r="J534" i="2" s="1"/>
  <c r="J566" i="2" a="1"/>
  <c r="J566" i="2" s="1"/>
  <c r="J634" i="2" a="1"/>
  <c r="J634" i="2" s="1"/>
  <c r="J563" i="2" a="1"/>
  <c r="J563" i="2" s="1"/>
  <c r="J616" i="2" a="1"/>
  <c r="J616" i="2" s="1"/>
  <c r="J649" i="2" a="1"/>
  <c r="J649" i="2" s="1"/>
  <c r="J682" i="2" a="1"/>
  <c r="J682" i="2" s="1"/>
  <c r="J207" i="2" a="1"/>
  <c r="J207" i="2" s="1"/>
  <c r="J193" i="2" a="1"/>
  <c r="J193" i="2" s="1"/>
  <c r="J235" i="2" a="1"/>
  <c r="J235" i="2" s="1"/>
  <c r="J219" i="2" a="1"/>
  <c r="J219" i="2" s="1"/>
  <c r="J203" i="2" a="1"/>
  <c r="J203" i="2" s="1"/>
  <c r="J187" i="2" a="1"/>
  <c r="J187" i="2" s="1"/>
  <c r="J171" i="2" a="1"/>
  <c r="J171" i="2" s="1"/>
  <c r="J251" i="2" a="1"/>
  <c r="J251" i="2" s="1"/>
  <c r="J213" i="2" a="1"/>
  <c r="J213" i="2" s="1"/>
  <c r="J181" i="2" a="1"/>
  <c r="J181" i="2" s="1"/>
  <c r="J275" i="2" a="1"/>
  <c r="J275" i="2" s="1"/>
  <c r="J456" i="2" a="1"/>
  <c r="J456" i="2" s="1"/>
  <c r="J30" i="2" a="1"/>
  <c r="J30" i="2" s="1"/>
  <c r="J62" i="2" a="1"/>
  <c r="J62" i="2" s="1"/>
  <c r="J94" i="2" a="1"/>
  <c r="J94" i="2" s="1"/>
  <c r="J118" i="2" a="1"/>
  <c r="J118" i="2" s="1"/>
  <c r="J134" i="2" a="1"/>
  <c r="J134" i="2" s="1"/>
  <c r="J150" i="2" a="1"/>
  <c r="J150" i="2" s="1"/>
  <c r="J180" i="2" a="1"/>
  <c r="J180" i="2" s="1"/>
  <c r="J212" i="2" a="1"/>
  <c r="J212" i="2" s="1"/>
  <c r="J452" i="2" a="1"/>
  <c r="J452" i="2" s="1"/>
  <c r="J31" i="2" a="1"/>
  <c r="J31" i="2" s="1"/>
  <c r="J63" i="2" a="1"/>
  <c r="J63" i="2" s="1"/>
  <c r="J95" i="2" a="1"/>
  <c r="J95" i="2" s="1"/>
  <c r="J246" i="2" a="1"/>
  <c r="J246" i="2" s="1"/>
  <c r="J278" i="2" a="1"/>
  <c r="J278" i="2" s="1"/>
  <c r="J418" i="2" a="1"/>
  <c r="J418" i="2" s="1"/>
  <c r="J434" i="2" a="1"/>
  <c r="J434" i="2" s="1"/>
  <c r="J310" i="2" a="1"/>
  <c r="J310" i="2" s="1"/>
  <c r="J342" i="2" a="1"/>
  <c r="J342" i="2" s="1"/>
  <c r="J374" i="2" a="1"/>
  <c r="J374" i="2" s="1"/>
  <c r="J492" i="2" a="1"/>
  <c r="J492" i="2" s="1"/>
  <c r="J307" i="2" a="1"/>
  <c r="J307" i="2" s="1"/>
  <c r="J339" i="2" a="1"/>
  <c r="J339" i="2" s="1"/>
  <c r="J371" i="2" a="1"/>
  <c r="J371" i="2" s="1"/>
  <c r="J403" i="2" a="1"/>
  <c r="J403" i="2" s="1"/>
  <c r="J437" i="2" a="1"/>
  <c r="J437" i="2" s="1"/>
  <c r="J468" i="2" a="1"/>
  <c r="J468" i="2" s="1"/>
  <c r="J484" i="2" a="1"/>
  <c r="J484" i="2" s="1"/>
  <c r="J509" i="2" a="1"/>
  <c r="J509" i="2" s="1"/>
  <c r="J542" i="2" a="1"/>
  <c r="J542" i="2" s="1"/>
  <c r="J574" i="2" a="1"/>
  <c r="J574" i="2" s="1"/>
  <c r="J531" i="2" a="1"/>
  <c r="J531" i="2" s="1"/>
  <c r="J587" i="2" a="1"/>
  <c r="J587" i="2" s="1"/>
  <c r="J611" i="2" a="1"/>
  <c r="J611" i="2" s="1"/>
  <c r="J656" i="2" a="1"/>
  <c r="J656" i="2" s="1"/>
  <c r="J679" i="2" a="1"/>
  <c r="J679" i="2" s="1"/>
  <c r="J239" i="2" a="1"/>
  <c r="J239" i="2" s="1"/>
  <c r="J191" i="2" a="1"/>
  <c r="J191" i="2" s="1"/>
  <c r="J231" i="2" a="1"/>
  <c r="J231" i="2" s="1"/>
  <c r="J215" i="2" a="1"/>
  <c r="J215" i="2" s="1"/>
  <c r="J199" i="2" a="1"/>
  <c r="J199" i="2" s="1"/>
  <c r="J183" i="2" a="1"/>
  <c r="J183" i="2" s="1"/>
  <c r="J167" i="2" a="1"/>
  <c r="J167" i="2" s="1"/>
  <c r="J243" i="2" a="1"/>
  <c r="J243" i="2" s="1"/>
  <c r="J209" i="2" a="1"/>
  <c r="J209" i="2" s="1"/>
  <c r="J177" i="2" a="1"/>
  <c r="J177" i="2" s="1"/>
  <c r="J253" i="2" a="1"/>
  <c r="J253" i="2" s="1"/>
  <c r="J6" i="2" a="1"/>
  <c r="J6" i="2" s="1"/>
  <c r="J38" i="2" a="1"/>
  <c r="J38" i="2" s="1"/>
  <c r="J70" i="2" a="1"/>
  <c r="J70" i="2" s="1"/>
  <c r="J102" i="2" a="1"/>
  <c r="J102" i="2" s="1"/>
  <c r="J122" i="2" a="1"/>
  <c r="J122" i="2" s="1"/>
  <c r="J138" i="2" a="1"/>
  <c r="J138" i="2" s="1"/>
  <c r="J156" i="2" a="1"/>
  <c r="J156" i="2" s="1"/>
  <c r="J188" i="2" a="1"/>
  <c r="J188" i="2" s="1"/>
  <c r="J220" i="2" a="1"/>
  <c r="J220" i="2" s="1"/>
  <c r="J7" i="2" a="1"/>
  <c r="J7" i="2" s="1"/>
  <c r="J39" i="2" a="1"/>
  <c r="J39" i="2" s="1"/>
  <c r="J71" i="2" a="1"/>
  <c r="J71" i="2" s="1"/>
  <c r="J103" i="2" a="1"/>
  <c r="J103" i="2" s="1"/>
  <c r="J254" i="2" a="1"/>
  <c r="J254" i="2" s="1"/>
  <c r="J406" i="2" a="1"/>
  <c r="J406" i="2" s="1"/>
  <c r="J422" i="2" a="1"/>
  <c r="J422" i="2" s="1"/>
  <c r="J450" i="2" a="1"/>
  <c r="J450" i="2" s="1"/>
  <c r="J318" i="2" a="1"/>
  <c r="J318" i="2" s="1"/>
  <c r="J350" i="2" a="1"/>
  <c r="J350" i="2" s="1"/>
  <c r="J382" i="2" a="1"/>
  <c r="J382" i="2" s="1"/>
  <c r="J500" i="2" a="1"/>
  <c r="J500" i="2" s="1"/>
  <c r="J315" i="2" a="1"/>
  <c r="J315" i="2" s="1"/>
  <c r="J347" i="2" a="1"/>
  <c r="J347" i="2" s="1"/>
  <c r="J379" i="2" a="1"/>
  <c r="J379" i="2" s="1"/>
  <c r="J506" i="2" a="1"/>
  <c r="J506" i="2" s="1"/>
  <c r="J445" i="2" a="1"/>
  <c r="J445" i="2" s="1"/>
  <c r="J472" i="2" a="1"/>
  <c r="J472" i="2" s="1"/>
  <c r="J488" i="2" a="1"/>
  <c r="J488" i="2" s="1"/>
  <c r="J517" i="2" a="1"/>
  <c r="J517" i="2" s="1"/>
  <c r="J550" i="2" a="1"/>
  <c r="J550" i="2" s="1"/>
  <c r="J582" i="2" a="1"/>
  <c r="J582" i="2" s="1"/>
  <c r="J539" i="2" a="1"/>
  <c r="J539" i="2" s="1"/>
  <c r="J595" i="2" a="1"/>
  <c r="J595" i="2" s="1"/>
  <c r="J619" i="2" a="1"/>
  <c r="J619" i="2" s="1"/>
  <c r="J665" i="2" a="1"/>
  <c r="J665" i="2" s="1"/>
  <c r="J606" i="2" a="1"/>
  <c r="J606" i="2" s="1"/>
  <c r="J666" i="2" a="1"/>
  <c r="J666" i="2" s="1"/>
  <c r="J693" i="2" a="1"/>
  <c r="J693" i="2" s="1"/>
  <c r="J685" i="2" a="1"/>
  <c r="J685" i="2" s="1"/>
  <c r="J677" i="2" a="1"/>
  <c r="J677" i="2" s="1"/>
  <c r="J696" i="2" a="1"/>
  <c r="J696" i="2" s="1"/>
  <c r="J688" i="2" a="1"/>
  <c r="J688" i="2" s="1"/>
  <c r="J680" i="2" a="1"/>
  <c r="J680" i="2" s="1"/>
  <c r="J672" i="2" a="1"/>
  <c r="J672" i="2" s="1"/>
  <c r="J664" i="2" a="1"/>
  <c r="J664" i="2" s="1"/>
  <c r="J671" i="2" a="1"/>
  <c r="J671" i="2" s="1"/>
  <c r="J663" i="2" a="1"/>
  <c r="J663" i="2" s="1"/>
  <c r="J654" i="2" a="1"/>
  <c r="J654" i="2" s="1"/>
  <c r="J646" i="2" a="1"/>
  <c r="J646" i="2" s="1"/>
  <c r="J655" i="2" a="1"/>
  <c r="J655" i="2" s="1"/>
  <c r="J647" i="2" a="1"/>
  <c r="J647" i="2" s="1"/>
  <c r="J639" i="2" a="1"/>
  <c r="J639" i="2" s="1"/>
  <c r="J631" i="2" a="1"/>
  <c r="J631" i="2" s="1"/>
  <c r="J625" i="2" a="1"/>
  <c r="J625" i="2" s="1"/>
  <c r="J617" i="2" a="1"/>
  <c r="J617" i="2" s="1"/>
  <c r="J609" i="2" a="1"/>
  <c r="J609" i="2" s="1"/>
  <c r="J630" i="2" a="1"/>
  <c r="J630" i="2" s="1"/>
  <c r="J622" i="2" a="1"/>
  <c r="J622" i="2" s="1"/>
  <c r="J614" i="2" a="1"/>
  <c r="J614" i="2" s="1"/>
  <c r="J640" i="2" a="1"/>
  <c r="J640" i="2" s="1"/>
  <c r="J604" i="2" a="1"/>
  <c r="J604" i="2" s="1"/>
  <c r="J599" i="2" a="1"/>
  <c r="J599" i="2" s="1"/>
  <c r="J593" i="2" a="1"/>
  <c r="J593" i="2" s="1"/>
  <c r="J585" i="2" a="1"/>
  <c r="J585" i="2" s="1"/>
  <c r="J577" i="2" a="1"/>
  <c r="J577" i="2" s="1"/>
  <c r="J569" i="2" a="1"/>
  <c r="J569" i="2" s="1"/>
  <c r="J561" i="2" a="1"/>
  <c r="J561" i="2" s="1"/>
  <c r="J553" i="2" a="1"/>
  <c r="J553" i="2" s="1"/>
  <c r="J545" i="2" a="1"/>
  <c r="J545" i="2" s="1"/>
  <c r="J537" i="2" a="1"/>
  <c r="J537" i="2" s="1"/>
  <c r="J529" i="2" a="1"/>
  <c r="J529" i="2" s="1"/>
  <c r="J596" i="2" a="1"/>
  <c r="J596" i="2" s="1"/>
  <c r="J588" i="2" a="1"/>
  <c r="J588" i="2" s="1"/>
  <c r="J580" i="2" a="1"/>
  <c r="J580" i="2" s="1"/>
  <c r="J572" i="2" a="1"/>
  <c r="J572" i="2" s="1"/>
  <c r="J564" i="2" a="1"/>
  <c r="J564" i="2" s="1"/>
  <c r="J556" i="2" a="1"/>
  <c r="J556" i="2" s="1"/>
  <c r="J548" i="2" a="1"/>
  <c r="J548" i="2" s="1"/>
  <c r="J540" i="2" a="1"/>
  <c r="J540" i="2" s="1"/>
  <c r="J532" i="2" a="1"/>
  <c r="J532" i="2" s="1"/>
  <c r="J523" i="2" a="1"/>
  <c r="J523" i="2" s="1"/>
  <c r="J515" i="2" a="1"/>
  <c r="J515" i="2" s="1"/>
  <c r="J507" i="2" a="1"/>
  <c r="J507" i="2" s="1"/>
  <c r="J499" i="2" a="1"/>
  <c r="J499" i="2" s="1"/>
  <c r="J491" i="2" a="1"/>
  <c r="J491" i="2" s="1"/>
  <c r="J487" i="2" a="1"/>
  <c r="J487" i="2" s="1"/>
  <c r="J483" i="2" a="1"/>
  <c r="J483" i="2" s="1"/>
  <c r="J479" i="2" a="1"/>
  <c r="J479" i="2" s="1"/>
  <c r="J475" i="2" a="1"/>
  <c r="J475" i="2" s="1"/>
  <c r="J471" i="2" a="1"/>
  <c r="J471" i="2" s="1"/>
  <c r="J467" i="2" a="1"/>
  <c r="J467" i="2" s="1"/>
  <c r="J459" i="2" a="1"/>
  <c r="J459" i="2" s="1"/>
  <c r="J451" i="2" a="1"/>
  <c r="J451" i="2" s="1"/>
  <c r="J443" i="2" a="1"/>
  <c r="J443" i="2" s="1"/>
  <c r="J435" i="2" a="1"/>
  <c r="J435" i="2" s="1"/>
  <c r="J520" i="2" a="1"/>
  <c r="J520" i="2" s="1"/>
  <c r="J512" i="2" a="1"/>
  <c r="J512" i="2" s="1"/>
  <c r="J504" i="2" a="1"/>
  <c r="J504" i="2" s="1"/>
  <c r="J401" i="2" a="1"/>
  <c r="J401" i="2" s="1"/>
  <c r="J393" i="2" a="1"/>
  <c r="J393" i="2" s="1"/>
  <c r="J385" i="2" a="1"/>
  <c r="J385" i="2" s="1"/>
  <c r="J377" i="2" a="1"/>
  <c r="J377" i="2" s="1"/>
  <c r="J369" i="2" a="1"/>
  <c r="J369" i="2" s="1"/>
  <c r="J361" i="2" a="1"/>
  <c r="J361" i="2" s="1"/>
  <c r="J353" i="2" a="1"/>
  <c r="J353" i="2" s="1"/>
  <c r="J345" i="2" a="1"/>
  <c r="J345" i="2" s="1"/>
  <c r="J337" i="2" a="1"/>
  <c r="J337" i="2" s="1"/>
  <c r="J329" i="2" a="1"/>
  <c r="J329" i="2" s="1"/>
  <c r="J321" i="2" a="1"/>
  <c r="J321" i="2" s="1"/>
  <c r="J313" i="2" a="1"/>
  <c r="J313" i="2" s="1"/>
  <c r="J305" i="2" a="1"/>
  <c r="J305" i="2" s="1"/>
  <c r="J297" i="2" a="1"/>
  <c r="J297" i="2" s="1"/>
  <c r="J289" i="2" a="1"/>
  <c r="J289" i="2" s="1"/>
  <c r="J498" i="2" a="1"/>
  <c r="J498" i="2" s="1"/>
  <c r="J404" i="2" a="1"/>
  <c r="J404" i="2" s="1"/>
  <c r="J396" i="2" a="1"/>
  <c r="J396" i="2" s="1"/>
  <c r="J388" i="2" a="1"/>
  <c r="J388" i="2" s="1"/>
  <c r="J380" i="2" a="1"/>
  <c r="J380" i="2" s="1"/>
  <c r="J372" i="2" a="1"/>
  <c r="J372" i="2" s="1"/>
  <c r="J364" i="2" a="1"/>
  <c r="J364" i="2" s="1"/>
  <c r="J356" i="2" a="1"/>
  <c r="J356" i="2" s="1"/>
  <c r="J348" i="2" a="1"/>
  <c r="J348" i="2" s="1"/>
  <c r="J340" i="2" a="1"/>
  <c r="J340" i="2" s="1"/>
  <c r="J332" i="2" a="1"/>
  <c r="J332" i="2" s="1"/>
  <c r="J324" i="2" a="1"/>
  <c r="J324" i="2" s="1"/>
  <c r="J316" i="2" a="1"/>
  <c r="J316" i="2" s="1"/>
  <c r="J308" i="2" a="1"/>
  <c r="J308" i="2" s="1"/>
  <c r="J300" i="2" a="1"/>
  <c r="J300" i="2" s="1"/>
  <c r="J462" i="2" a="1"/>
  <c r="J462" i="2" s="1"/>
  <c r="J446" i="2" a="1"/>
  <c r="J446" i="2" s="1"/>
  <c r="J433" i="2" a="1"/>
  <c r="J433" i="2" s="1"/>
  <c r="J429" i="2" a="1"/>
  <c r="J429" i="2" s="1"/>
  <c r="J425" i="2" a="1"/>
  <c r="J425" i="2" s="1"/>
  <c r="J421" i="2" a="1"/>
  <c r="J421" i="2" s="1"/>
  <c r="J417" i="2" a="1"/>
  <c r="J417" i="2" s="1"/>
  <c r="J413" i="2" a="1"/>
  <c r="J413" i="2" s="1"/>
  <c r="J409" i="2" a="1"/>
  <c r="J409" i="2" s="1"/>
  <c r="J284" i="2" a="1"/>
  <c r="J284" i="2" s="1"/>
  <c r="J276" i="2" a="1"/>
  <c r="J276" i="2" s="1"/>
  <c r="J268" i="2" a="1"/>
  <c r="J268" i="2" s="1"/>
  <c r="J260" i="2" a="1"/>
  <c r="J260" i="2" s="1"/>
  <c r="J252" i="2" a="1"/>
  <c r="J252" i="2" s="1"/>
  <c r="J244" i="2" a="1"/>
  <c r="J244" i="2" s="1"/>
  <c r="J288" i="2" a="1"/>
  <c r="J288" i="2" s="1"/>
  <c r="J109" i="2" a="1"/>
  <c r="J109" i="2" s="1"/>
  <c r="J101" i="2" a="1"/>
  <c r="J101" i="2" s="1"/>
  <c r="J93" i="2" a="1"/>
  <c r="J93" i="2" s="1"/>
  <c r="J85" i="2" a="1"/>
  <c r="J85" i="2" s="1"/>
  <c r="J77" i="2" a="1"/>
  <c r="J77" i="2" s="1"/>
  <c r="J69" i="2" a="1"/>
  <c r="J69" i="2" s="1"/>
  <c r="J61" i="2" a="1"/>
  <c r="J61" i="2" s="1"/>
  <c r="J53" i="2" a="1"/>
  <c r="J53" i="2" s="1"/>
  <c r="J45" i="2" a="1"/>
  <c r="J45" i="2" s="1"/>
  <c r="J37" i="2" a="1"/>
  <c r="J37" i="2" s="1"/>
  <c r="J29" i="2" a="1"/>
  <c r="J29" i="2" s="1"/>
  <c r="J21" i="2" a="1"/>
  <c r="J21" i="2" s="1"/>
  <c r="J13" i="2" a="1"/>
  <c r="J13" i="2" s="1"/>
  <c r="J5" i="2" a="1"/>
  <c r="J5" i="2" s="1"/>
  <c r="J444" i="2" a="1"/>
  <c r="J444" i="2" s="1"/>
  <c r="J234" i="2" a="1"/>
  <c r="J234" i="2" s="1"/>
  <c r="J226" i="2" a="1"/>
  <c r="J226" i="2" s="1"/>
  <c r="J218" i="2" a="1"/>
  <c r="J218" i="2" s="1"/>
  <c r="J210" i="2" a="1"/>
  <c r="J210" i="2" s="1"/>
  <c r="J202" i="2" a="1"/>
  <c r="J202" i="2" s="1"/>
  <c r="J194" i="2" a="1"/>
  <c r="J194" i="2" s="1"/>
  <c r="J186" i="2" a="1"/>
  <c r="J186" i="2" s="1"/>
  <c r="J178" i="2" a="1"/>
  <c r="J178" i="2" s="1"/>
  <c r="J170" i="2" a="1"/>
  <c r="J170" i="2" s="1"/>
  <c r="J162" i="2" a="1"/>
  <c r="J162" i="2" s="1"/>
  <c r="J154" i="2" a="1"/>
  <c r="J154" i="2" s="1"/>
  <c r="J149" i="2" a="1"/>
  <c r="J149" i="2" s="1"/>
  <c r="J145" i="2" a="1"/>
  <c r="J145" i="2" s="1"/>
  <c r="J141" i="2" a="1"/>
  <c r="J141" i="2" s="1"/>
  <c r="J137" i="2" a="1"/>
  <c r="J137" i="2" s="1"/>
  <c r="J133" i="2" a="1"/>
  <c r="J133" i="2" s="1"/>
  <c r="J129" i="2" a="1"/>
  <c r="J129" i="2" s="1"/>
  <c r="J125" i="2" a="1"/>
  <c r="J125" i="2" s="1"/>
  <c r="J121" i="2" a="1"/>
  <c r="J121" i="2" s="1"/>
  <c r="J117" i="2" a="1"/>
  <c r="J117" i="2" s="1"/>
  <c r="J116" i="2" a="1"/>
  <c r="J116" i="2" s="1"/>
  <c r="J108" i="2" a="1"/>
  <c r="J108" i="2" s="1"/>
  <c r="J100" i="2" a="1"/>
  <c r="J100" i="2" s="1"/>
  <c r="J92" i="2" a="1"/>
  <c r="J92" i="2" s="1"/>
  <c r="J84" i="2" a="1"/>
  <c r="J84" i="2" s="1"/>
  <c r="J76" i="2" a="1"/>
  <c r="J76" i="2" s="1"/>
  <c r="J68" i="2" a="1"/>
  <c r="J68" i="2" s="1"/>
  <c r="J60" i="2" a="1"/>
  <c r="J60" i="2" s="1"/>
  <c r="J52" i="2" a="1"/>
  <c r="J52" i="2" s="1"/>
  <c r="J44" i="2" a="1"/>
  <c r="J44" i="2" s="1"/>
  <c r="J36" i="2" a="1"/>
  <c r="J36" i="2" s="1"/>
  <c r="J28" i="2" a="1"/>
  <c r="J28" i="2" s="1"/>
  <c r="J20" i="2" a="1"/>
  <c r="J20" i="2" s="1"/>
  <c r="J12" i="2" a="1"/>
  <c r="J12" i="2" s="1"/>
  <c r="J4" i="2" a="1"/>
  <c r="J4" i="2" s="1"/>
  <c r="J448" i="2" a="1"/>
  <c r="J448" i="2" s="1"/>
  <c r="J279" i="2" a="1"/>
  <c r="J279" i="2" s="1"/>
  <c r="J265" i="2" a="1"/>
  <c r="J265" i="2" s="1"/>
  <c r="J249" i="2" a="1"/>
  <c r="J249" i="2" s="1"/>
  <c r="J271" i="2" a="1"/>
  <c r="J271" i="2" s="1"/>
  <c r="J255" i="2" a="1"/>
  <c r="J255" i="2" s="1"/>
  <c r="J153" i="2" a="1"/>
  <c r="J153" i="2" s="1"/>
  <c r="J169" i="2" a="1"/>
  <c r="J169" i="2" s="1"/>
  <c r="J185" i="2" a="1"/>
  <c r="J185" i="2" s="1"/>
  <c r="J201" i="2" a="1"/>
  <c r="J201" i="2" s="1"/>
  <c r="J217" i="2" a="1"/>
  <c r="J217" i="2" s="1"/>
  <c r="J233" i="2" a="1"/>
  <c r="J233" i="2" s="1"/>
  <c r="J699" i="2" a="1"/>
  <c r="J699" i="2" s="1"/>
  <c r="J691" i="2" a="1"/>
  <c r="J691" i="2" s="1"/>
  <c r="J683" i="2" a="1"/>
  <c r="J683" i="2" s="1"/>
  <c r="J675" i="2" a="1"/>
  <c r="J675" i="2" s="1"/>
  <c r="J694" i="2" a="1"/>
  <c r="J694" i="2" s="1"/>
  <c r="J686" i="2" a="1"/>
  <c r="J686" i="2" s="1"/>
  <c r="J678" i="2" a="1"/>
  <c r="J678" i="2" s="1"/>
  <c r="J670" i="2" a="1"/>
  <c r="J670" i="2" s="1"/>
  <c r="J662" i="2" a="1"/>
  <c r="J662" i="2" s="1"/>
  <c r="J669" i="2" a="1"/>
  <c r="J669" i="2" s="1"/>
  <c r="J661" i="2" a="1"/>
  <c r="J661" i="2" s="1"/>
  <c r="J652" i="2" a="1"/>
  <c r="J652" i="2" s="1"/>
  <c r="J644" i="2" a="1"/>
  <c r="J644" i="2" s="1"/>
  <c r="J653" i="2" a="1"/>
  <c r="J653" i="2" s="1"/>
  <c r="J645" i="2" a="1"/>
  <c r="J645" i="2" s="1"/>
  <c r="J637" i="2" a="1"/>
  <c r="J637" i="2" s="1"/>
  <c r="J659" i="2" a="1"/>
  <c r="J659" i="2" s="1"/>
  <c r="J623" i="2" a="1"/>
  <c r="J623" i="2" s="1"/>
  <c r="J615" i="2" a="1"/>
  <c r="J615" i="2" s="1"/>
  <c r="J607" i="2" a="1"/>
  <c r="J607" i="2" s="1"/>
  <c r="J628" i="2" a="1"/>
  <c r="J628" i="2" s="1"/>
  <c r="J620" i="2" a="1"/>
  <c r="J620" i="2" s="1"/>
  <c r="J612" i="2" a="1"/>
  <c r="J612" i="2" s="1"/>
  <c r="J636" i="2" a="1"/>
  <c r="J636" i="2" s="1"/>
  <c r="J602" i="2" a="1"/>
  <c r="J602" i="2" s="1"/>
  <c r="J598" i="2" a="1"/>
  <c r="J598" i="2" s="1"/>
  <c r="J591" i="2" a="1"/>
  <c r="J591" i="2" s="1"/>
  <c r="J583" i="2" a="1"/>
  <c r="J583" i="2" s="1"/>
  <c r="J575" i="2" a="1"/>
  <c r="J575" i="2" s="1"/>
  <c r="J567" i="2" a="1"/>
  <c r="J567" i="2" s="1"/>
  <c r="J559" i="2" a="1"/>
  <c r="J559" i="2" s="1"/>
  <c r="J551" i="2" a="1"/>
  <c r="J551" i="2" s="1"/>
  <c r="J543" i="2" a="1"/>
  <c r="J543" i="2" s="1"/>
  <c r="J535" i="2" a="1"/>
  <c r="J535" i="2" s="1"/>
  <c r="J527" i="2" a="1"/>
  <c r="J527" i="2" s="1"/>
  <c r="J594" i="2" a="1"/>
  <c r="J594" i="2" s="1"/>
  <c r="J586" i="2" a="1"/>
  <c r="J586" i="2" s="1"/>
  <c r="J578" i="2" a="1"/>
  <c r="J578" i="2" s="1"/>
  <c r="J570" i="2" a="1"/>
  <c r="J570" i="2" s="1"/>
  <c r="J562" i="2" a="1"/>
  <c r="J562" i="2" s="1"/>
  <c r="J554" i="2" a="1"/>
  <c r="J554" i="2" s="1"/>
  <c r="J546" i="2" a="1"/>
  <c r="J546" i="2" s="1"/>
  <c r="J538" i="2" a="1"/>
  <c r="J538" i="2" s="1"/>
  <c r="J530" i="2" a="1"/>
  <c r="J530" i="2" s="1"/>
  <c r="J521" i="2" a="1"/>
  <c r="J521" i="2" s="1"/>
  <c r="J513" i="2" a="1"/>
  <c r="J513" i="2" s="1"/>
  <c r="J505" i="2" a="1"/>
  <c r="J505" i="2" s="1"/>
  <c r="J497" i="2" a="1"/>
  <c r="J497" i="2" s="1"/>
  <c r="J490" i="2" a="1"/>
  <c r="J490" i="2" s="1"/>
  <c r="J486" i="2" a="1"/>
  <c r="J486" i="2" s="1"/>
  <c r="J482" i="2" a="1"/>
  <c r="J482" i="2" s="1"/>
  <c r="J478" i="2" a="1"/>
  <c r="J478" i="2" s="1"/>
  <c r="J474" i="2" a="1"/>
  <c r="J474" i="2" s="1"/>
  <c r="J470" i="2" a="1"/>
  <c r="J470" i="2" s="1"/>
  <c r="J465" i="2" a="1"/>
  <c r="J465" i="2" s="1"/>
  <c r="J457" i="2" a="1"/>
  <c r="J457" i="2" s="1"/>
  <c r="J449" i="2" a="1"/>
  <c r="J449" i="2" s="1"/>
  <c r="J441" i="2" a="1"/>
  <c r="J441" i="2" s="1"/>
  <c r="J526" i="2" a="1"/>
  <c r="J526" i="2" s="1"/>
  <c r="J518" i="2" a="1"/>
  <c r="J518" i="2" s="1"/>
  <c r="J510" i="2" a="1"/>
  <c r="J510" i="2" s="1"/>
  <c r="J502" i="2" a="1"/>
  <c r="J502" i="2" s="1"/>
  <c r="J399" i="2" a="1"/>
  <c r="J399" i="2" s="1"/>
  <c r="J391" i="2" a="1"/>
  <c r="J391" i="2" s="1"/>
  <c r="J383" i="2" a="1"/>
  <c r="J383" i="2" s="1"/>
  <c r="J375" i="2" a="1"/>
  <c r="J375" i="2" s="1"/>
  <c r="J367" i="2" a="1"/>
  <c r="J367" i="2" s="1"/>
  <c r="J359" i="2" a="1"/>
  <c r="J359" i="2" s="1"/>
  <c r="J351" i="2" a="1"/>
  <c r="J351" i="2" s="1"/>
  <c r="J343" i="2" a="1"/>
  <c r="J343" i="2" s="1"/>
  <c r="J335" i="2" a="1"/>
  <c r="J335" i="2" s="1"/>
  <c r="J327" i="2" a="1"/>
  <c r="J327" i="2" s="1"/>
  <c r="J319" i="2" a="1"/>
  <c r="J319" i="2" s="1"/>
  <c r="J311" i="2" a="1"/>
  <c r="J311" i="2" s="1"/>
  <c r="J303" i="2" a="1"/>
  <c r="J303" i="2" s="1"/>
  <c r="J295" i="2" a="1"/>
  <c r="J295" i="2" s="1"/>
  <c r="J287" i="2" a="1"/>
  <c r="J287" i="2" s="1"/>
  <c r="J496" i="2" a="1"/>
  <c r="J496" i="2" s="1"/>
  <c r="J402" i="2" a="1"/>
  <c r="J402" i="2" s="1"/>
  <c r="J394" i="2" a="1"/>
  <c r="J394" i="2" s="1"/>
  <c r="J386" i="2" a="1"/>
  <c r="J386" i="2" s="1"/>
  <c r="J378" i="2" a="1"/>
  <c r="J378" i="2" s="1"/>
  <c r="J370" i="2" a="1"/>
  <c r="J370" i="2" s="1"/>
  <c r="J362" i="2" a="1"/>
  <c r="J362" i="2" s="1"/>
  <c r="J354" i="2" a="1"/>
  <c r="J354" i="2" s="1"/>
  <c r="J346" i="2" a="1"/>
  <c r="J346" i="2" s="1"/>
  <c r="J338" i="2" a="1"/>
  <c r="J338" i="2" s="1"/>
  <c r="J330" i="2" a="1"/>
  <c r="J330" i="2" s="1"/>
  <c r="J322" i="2" a="1"/>
  <c r="J322" i="2" s="1"/>
  <c r="J314" i="2" a="1"/>
  <c r="J314" i="2" s="1"/>
  <c r="J306" i="2" a="1"/>
  <c r="J306" i="2" s="1"/>
  <c r="J298" i="2" a="1"/>
  <c r="J298" i="2" s="1"/>
  <c r="J458" i="2" a="1"/>
  <c r="J458" i="2" s="1"/>
  <c r="J442" i="2" a="1"/>
  <c r="J442" i="2" s="1"/>
  <c r="J432" i="2" a="1"/>
  <c r="J432" i="2" s="1"/>
  <c r="J428" i="2" a="1"/>
  <c r="J428" i="2" s="1"/>
  <c r="J424" i="2" a="1"/>
  <c r="J424" i="2" s="1"/>
  <c r="J420" i="2" a="1"/>
  <c r="J420" i="2" s="1"/>
  <c r="J416" i="2" a="1"/>
  <c r="J416" i="2" s="1"/>
  <c r="J412" i="2" a="1"/>
  <c r="J412" i="2" s="1"/>
  <c r="J408" i="2" a="1"/>
  <c r="J408" i="2" s="1"/>
  <c r="J282" i="2" a="1"/>
  <c r="J282" i="2" s="1"/>
  <c r="J274" i="2" a="1"/>
  <c r="J274" i="2" s="1"/>
  <c r="J266" i="2" a="1"/>
  <c r="J266" i="2" s="1"/>
  <c r="J258" i="2" a="1"/>
  <c r="J258" i="2" s="1"/>
  <c r="J250" i="2" a="1"/>
  <c r="J250" i="2" s="1"/>
  <c r="J242" i="2" a="1"/>
  <c r="J242" i="2" s="1"/>
  <c r="J115" i="2" a="1"/>
  <c r="J115" i="2" s="1"/>
  <c r="J107" i="2" a="1"/>
  <c r="J107" i="2" s="1"/>
  <c r="J99" i="2" a="1"/>
  <c r="J99" i="2" s="1"/>
  <c r="J91" i="2" a="1"/>
  <c r="J91" i="2" s="1"/>
  <c r="J83" i="2" a="1"/>
  <c r="J83" i="2" s="1"/>
  <c r="J75" i="2" a="1"/>
  <c r="J75" i="2" s="1"/>
  <c r="J67" i="2" a="1"/>
  <c r="J67" i="2" s="1"/>
  <c r="J59" i="2" a="1"/>
  <c r="J59" i="2" s="1"/>
  <c r="J51" i="2" a="1"/>
  <c r="J51" i="2" s="1"/>
  <c r="J43" i="2" a="1"/>
  <c r="J43" i="2" s="1"/>
  <c r="J35" i="2" a="1"/>
  <c r="J35" i="2" s="1"/>
  <c r="J27" i="2" a="1"/>
  <c r="J27" i="2" s="1"/>
  <c r="J19" i="2" a="1"/>
  <c r="J19" i="2" s="1"/>
  <c r="J11" i="2" a="1"/>
  <c r="J11" i="2" s="1"/>
  <c r="J3" i="2" a="1"/>
  <c r="J3" i="2" s="1"/>
  <c r="J436" i="2" a="1"/>
  <c r="J436" i="2" s="1"/>
  <c r="J232" i="2" a="1"/>
  <c r="J232" i="2" s="1"/>
  <c r="J224" i="2" a="1"/>
  <c r="J224" i="2" s="1"/>
  <c r="J216" i="2" a="1"/>
  <c r="J216" i="2" s="1"/>
  <c r="J208" i="2" a="1"/>
  <c r="J208" i="2" s="1"/>
  <c r="J200" i="2" a="1"/>
  <c r="J200" i="2" s="1"/>
  <c r="J192" i="2" a="1"/>
  <c r="J192" i="2" s="1"/>
  <c r="J184" i="2" a="1"/>
  <c r="J184" i="2" s="1"/>
  <c r="J176" i="2" a="1"/>
  <c r="J176" i="2" s="1"/>
  <c r="J168" i="2" a="1"/>
  <c r="J168" i="2" s="1"/>
  <c r="J160" i="2" a="1"/>
  <c r="J160" i="2" s="1"/>
  <c r="J152" i="2" a="1"/>
  <c r="J152" i="2" s="1"/>
  <c r="J148" i="2" a="1"/>
  <c r="J148" i="2" s="1"/>
  <c r="J144" i="2" a="1"/>
  <c r="J144" i="2" s="1"/>
  <c r="J140" i="2" a="1"/>
  <c r="J140" i="2" s="1"/>
  <c r="J136" i="2" a="1"/>
  <c r="J136" i="2" s="1"/>
  <c r="J132" i="2" a="1"/>
  <c r="J132" i="2" s="1"/>
  <c r="J128" i="2" a="1"/>
  <c r="J128" i="2" s="1"/>
  <c r="J124" i="2" a="1"/>
  <c r="J124" i="2" s="1"/>
  <c r="J120" i="2" a="1"/>
  <c r="J120" i="2" s="1"/>
  <c r="J294" i="2" a="1"/>
  <c r="J294" i="2" s="1"/>
  <c r="J114" i="2" a="1"/>
  <c r="J114" i="2" s="1"/>
  <c r="J106" i="2" a="1"/>
  <c r="J106" i="2" s="1"/>
  <c r="J98" i="2" a="1"/>
  <c r="J98" i="2" s="1"/>
  <c r="J90" i="2" a="1"/>
  <c r="J90" i="2" s="1"/>
  <c r="J82" i="2" a="1"/>
  <c r="J82" i="2" s="1"/>
  <c r="J74" i="2" a="1"/>
  <c r="J74" i="2" s="1"/>
  <c r="J66" i="2" a="1"/>
  <c r="J66" i="2" s="1"/>
  <c r="J58" i="2" a="1"/>
  <c r="J58" i="2" s="1"/>
  <c r="J50" i="2" a="1"/>
  <c r="J50" i="2" s="1"/>
  <c r="J42" i="2" a="1"/>
  <c r="J42" i="2" s="1"/>
  <c r="J34" i="2" a="1"/>
  <c r="J34" i="2" s="1"/>
  <c r="J26" i="2" a="1"/>
  <c r="J26" i="2" s="1"/>
  <c r="J18" i="2" a="1"/>
  <c r="J18" i="2" s="1"/>
  <c r="J10" i="2" a="1"/>
  <c r="J10" i="2" s="1"/>
  <c r="J2" i="2" a="1"/>
  <c r="J2" i="2" s="1"/>
  <c r="J440" i="2" a="1"/>
  <c r="J440" i="2" s="1"/>
  <c r="J277" i="2" a="1"/>
  <c r="J277" i="2" s="1"/>
  <c r="J261" i="2" a="1"/>
  <c r="J261" i="2" s="1"/>
  <c r="J245" i="2" a="1"/>
  <c r="J245" i="2" s="1"/>
  <c r="J267" i="2" a="1"/>
  <c r="J267" i="2" s="1"/>
  <c r="J157" i="2" a="1"/>
  <c r="J157" i="2" s="1"/>
  <c r="J173" i="2" a="1"/>
  <c r="J173" i="2" s="1"/>
  <c r="J189" i="2" a="1"/>
  <c r="J189" i="2" s="1"/>
  <c r="J205" i="2" a="1"/>
  <c r="J205" i="2" s="1"/>
  <c r="J221" i="2" a="1"/>
  <c r="J221" i="2" s="1"/>
  <c r="J237" i="2" a="1"/>
  <c r="J237" i="2" s="1"/>
  <c r="J697" i="2" a="1"/>
  <c r="J697" i="2" s="1"/>
  <c r="J689" i="2" a="1"/>
  <c r="J689" i="2" s="1"/>
  <c r="J681" i="2" a="1"/>
  <c r="J681" i="2" s="1"/>
  <c r="J700" i="2" a="1"/>
  <c r="J700" i="2" s="1"/>
  <c r="J692" i="2" a="1"/>
  <c r="J692" i="2" s="1"/>
  <c r="J684" i="2" a="1"/>
  <c r="J684" i="2" s="1"/>
  <c r="J676" i="2" a="1"/>
  <c r="J676" i="2" s="1"/>
  <c r="J668" i="2" a="1"/>
  <c r="J668" i="2" s="1"/>
  <c r="J660" i="2" a="1"/>
  <c r="J660" i="2" s="1"/>
  <c r="J667" i="2" a="1"/>
  <c r="J667" i="2" s="1"/>
  <c r="J658" i="2" a="1"/>
  <c r="J658" i="2" s="1"/>
  <c r="J650" i="2" a="1"/>
  <c r="J650" i="2" s="1"/>
  <c r="J642" i="2" a="1"/>
  <c r="J642" i="2" s="1"/>
  <c r="J651" i="2" a="1"/>
  <c r="J651" i="2" s="1"/>
  <c r="J643" i="2" a="1"/>
  <c r="J643" i="2" s="1"/>
  <c r="J635" i="2" a="1"/>
  <c r="J635" i="2" s="1"/>
  <c r="J629" i="2" a="1"/>
  <c r="J629" i="2" s="1"/>
  <c r="J621" i="2" a="1"/>
  <c r="J621" i="2" s="1"/>
  <c r="J613" i="2" a="1"/>
  <c r="J613" i="2" s="1"/>
  <c r="J605" i="2" a="1"/>
  <c r="J605" i="2" s="1"/>
  <c r="J626" i="2" a="1"/>
  <c r="J626" i="2" s="1"/>
  <c r="J618" i="2" a="1"/>
  <c r="J618" i="2" s="1"/>
  <c r="J610" i="2" a="1"/>
  <c r="J610" i="2" s="1"/>
  <c r="J632" i="2" a="1"/>
  <c r="J632" i="2" s="1"/>
  <c r="J601" i="2" a="1"/>
  <c r="J601" i="2" s="1"/>
  <c r="J597" i="2" a="1"/>
  <c r="J597" i="2" s="1"/>
  <c r="J589" i="2" a="1"/>
  <c r="J589" i="2" s="1"/>
  <c r="J581" i="2" a="1"/>
  <c r="J581" i="2" s="1"/>
  <c r="J573" i="2" a="1"/>
  <c r="J573" i="2" s="1"/>
  <c r="J565" i="2" a="1"/>
  <c r="J565" i="2" s="1"/>
  <c r="J557" i="2" a="1"/>
  <c r="J557" i="2" s="1"/>
  <c r="J549" i="2" a="1"/>
  <c r="J549" i="2" s="1"/>
  <c r="J541" i="2" a="1"/>
  <c r="J541" i="2" s="1"/>
  <c r="J533" i="2" a="1"/>
  <c r="J533" i="2" s="1"/>
  <c r="J638" i="2" a="1"/>
  <c r="J638" i="2" s="1"/>
  <c r="J592" i="2" a="1"/>
  <c r="J592" i="2" s="1"/>
  <c r="J584" i="2" a="1"/>
  <c r="J584" i="2" s="1"/>
  <c r="J576" i="2" a="1"/>
  <c r="J576" i="2" s="1"/>
  <c r="J568" i="2" a="1"/>
  <c r="J568" i="2" s="1"/>
  <c r="J560" i="2" a="1"/>
  <c r="J560" i="2" s="1"/>
  <c r="J552" i="2" a="1"/>
  <c r="J552" i="2" s="1"/>
  <c r="J544" i="2" a="1"/>
  <c r="J544" i="2" s="1"/>
  <c r="J536" i="2" a="1"/>
  <c r="J536" i="2" s="1"/>
  <c r="J528" i="2" a="1"/>
  <c r="J528" i="2" s="1"/>
  <c r="J519" i="2" a="1"/>
  <c r="J519" i="2" s="1"/>
  <c r="J511" i="2" a="1"/>
  <c r="J511" i="2" s="1"/>
  <c r="J503" i="2" a="1"/>
  <c r="J503" i="2" s="1"/>
  <c r="J495" i="2" a="1"/>
  <c r="J495" i="2" s="1"/>
  <c r="J489" i="2" a="1"/>
  <c r="J489" i="2" s="1"/>
  <c r="J485" i="2" a="1"/>
  <c r="J485" i="2" s="1"/>
  <c r="J481" i="2" a="1"/>
  <c r="J481" i="2" s="1"/>
  <c r="J477" i="2" a="1"/>
  <c r="J477" i="2" s="1"/>
  <c r="J473" i="2" a="1"/>
  <c r="J473" i="2" s="1"/>
  <c r="J469" i="2" a="1"/>
  <c r="J469" i="2" s="1"/>
  <c r="J463" i="2" a="1"/>
  <c r="J463" i="2" s="1"/>
  <c r="J455" i="2" a="1"/>
  <c r="J455" i="2" s="1"/>
  <c r="J447" i="2" a="1"/>
  <c r="J447" i="2" s="1"/>
  <c r="J439" i="2" a="1"/>
  <c r="J439" i="2" s="1"/>
  <c r="J524" i="2" a="1"/>
  <c r="J524" i="2" s="1"/>
  <c r="J516" i="2" a="1"/>
  <c r="J516" i="2" s="1"/>
  <c r="J508" i="2" a="1"/>
  <c r="J508" i="2" s="1"/>
  <c r="J405" i="2" a="1"/>
  <c r="J405" i="2" s="1"/>
  <c r="J397" i="2" a="1"/>
  <c r="J397" i="2" s="1"/>
  <c r="J389" i="2" a="1"/>
  <c r="J389" i="2" s="1"/>
  <c r="J381" i="2" a="1"/>
  <c r="J381" i="2" s="1"/>
  <c r="J373" i="2" a="1"/>
  <c r="J373" i="2" s="1"/>
  <c r="J365" i="2" a="1"/>
  <c r="J365" i="2" s="1"/>
  <c r="J357" i="2" a="1"/>
  <c r="J357" i="2" s="1"/>
  <c r="J349" i="2" a="1"/>
  <c r="J349" i="2" s="1"/>
  <c r="J341" i="2" a="1"/>
  <c r="J341" i="2" s="1"/>
  <c r="J333" i="2" a="1"/>
  <c r="J333" i="2" s="1"/>
  <c r="J325" i="2" a="1"/>
  <c r="J325" i="2" s="1"/>
  <c r="J317" i="2" a="1"/>
  <c r="J317" i="2" s="1"/>
  <c r="J309" i="2" a="1"/>
  <c r="J309" i="2" s="1"/>
  <c r="J301" i="2" a="1"/>
  <c r="J301" i="2" s="1"/>
  <c r="J293" i="2" a="1"/>
  <c r="J293" i="2" s="1"/>
  <c r="J285" i="2" a="1"/>
  <c r="J285" i="2" s="1"/>
  <c r="J494" i="2" a="1"/>
  <c r="J494" i="2" s="1"/>
  <c r="J400" i="2" a="1"/>
  <c r="J400" i="2" s="1"/>
  <c r="J392" i="2" a="1"/>
  <c r="J392" i="2" s="1"/>
  <c r="J384" i="2" a="1"/>
  <c r="J384" i="2" s="1"/>
  <c r="J376" i="2" a="1"/>
  <c r="J376" i="2" s="1"/>
  <c r="J368" i="2" a="1"/>
  <c r="J368" i="2" s="1"/>
  <c r="J360" i="2" a="1"/>
  <c r="J360" i="2" s="1"/>
  <c r="J352" i="2" a="1"/>
  <c r="J352" i="2" s="1"/>
  <c r="J344" i="2" a="1"/>
  <c r="J344" i="2" s="1"/>
  <c r="J336" i="2" a="1"/>
  <c r="J336" i="2" s="1"/>
  <c r="J328" i="2" a="1"/>
  <c r="J328" i="2" s="1"/>
  <c r="J320" i="2" a="1"/>
  <c r="J320" i="2" s="1"/>
  <c r="J312" i="2" a="1"/>
  <c r="J312" i="2" s="1"/>
  <c r="J304" i="2" a="1"/>
  <c r="J304" i="2" s="1"/>
  <c r="J296" i="2" a="1"/>
  <c r="J296" i="2" s="1"/>
  <c r="J454" i="2" a="1"/>
  <c r="J454" i="2" s="1"/>
  <c r="J438" i="2" a="1"/>
  <c r="J438" i="2" s="1"/>
  <c r="J431" i="2" a="1"/>
  <c r="J431" i="2" s="1"/>
  <c r="J427" i="2" a="1"/>
  <c r="J427" i="2" s="1"/>
  <c r="J423" i="2" a="1"/>
  <c r="J423" i="2" s="1"/>
  <c r="J419" i="2" a="1"/>
  <c r="J419" i="2" s="1"/>
  <c r="J415" i="2" a="1"/>
  <c r="J415" i="2" s="1"/>
  <c r="J411" i="2" a="1"/>
  <c r="J411" i="2" s="1"/>
  <c r="J407" i="2" a="1"/>
  <c r="J407" i="2" s="1"/>
  <c r="J280" i="2" a="1"/>
  <c r="J280" i="2" s="1"/>
  <c r="J272" i="2" a="1"/>
  <c r="J272" i="2" s="1"/>
  <c r="J264" i="2" a="1"/>
  <c r="J264" i="2" s="1"/>
  <c r="J256" i="2" a="1"/>
  <c r="J256" i="2" s="1"/>
  <c r="J248" i="2" a="1"/>
  <c r="J248" i="2" s="1"/>
  <c r="J240" i="2" a="1"/>
  <c r="J240" i="2" s="1"/>
  <c r="J113" i="2" a="1"/>
  <c r="J113" i="2" s="1"/>
  <c r="J105" i="2" a="1"/>
  <c r="J105" i="2" s="1"/>
  <c r="J97" i="2" a="1"/>
  <c r="J97" i="2" s="1"/>
  <c r="J89" i="2" a="1"/>
  <c r="J89" i="2" s="1"/>
  <c r="J81" i="2" a="1"/>
  <c r="J81" i="2" s="1"/>
  <c r="J73" i="2" a="1"/>
  <c r="J73" i="2" s="1"/>
  <c r="J65" i="2" a="1"/>
  <c r="J65" i="2" s="1"/>
  <c r="J57" i="2" a="1"/>
  <c r="J57" i="2" s="1"/>
  <c r="J49" i="2" a="1"/>
  <c r="J49" i="2" s="1"/>
  <c r="J41" i="2" a="1"/>
  <c r="J41" i="2" s="1"/>
  <c r="J33" i="2" a="1"/>
  <c r="J33" i="2" s="1"/>
  <c r="J25" i="2" a="1"/>
  <c r="J25" i="2" s="1"/>
  <c r="J17" i="2" a="1"/>
  <c r="J17" i="2" s="1"/>
  <c r="J9" i="2" a="1"/>
  <c r="J9" i="2" s="1"/>
  <c r="J460" i="2" a="1"/>
  <c r="J460" i="2" s="1"/>
  <c r="J238" i="2" a="1"/>
  <c r="J238" i="2" s="1"/>
  <c r="J230" i="2" a="1"/>
  <c r="J230" i="2" s="1"/>
  <c r="J222" i="2" a="1"/>
  <c r="J222" i="2" s="1"/>
  <c r="J214" i="2" a="1"/>
  <c r="J214" i="2" s="1"/>
  <c r="J206" i="2" a="1"/>
  <c r="J206" i="2" s="1"/>
  <c r="J198" i="2" a="1"/>
  <c r="J198" i="2" s="1"/>
  <c r="J190" i="2" a="1"/>
  <c r="J190" i="2" s="1"/>
  <c r="J182" i="2" a="1"/>
  <c r="J182" i="2" s="1"/>
  <c r="J174" i="2" a="1"/>
  <c r="J174" i="2" s="1"/>
  <c r="J166" i="2" a="1"/>
  <c r="J166" i="2" s="1"/>
  <c r="J158" i="2" a="1"/>
  <c r="J158" i="2" s="1"/>
  <c r="J151" i="2" a="1"/>
  <c r="J151" i="2" s="1"/>
  <c r="J147" i="2" a="1"/>
  <c r="J147" i="2" s="1"/>
  <c r="J143" i="2" a="1"/>
  <c r="J143" i="2" s="1"/>
  <c r="J139" i="2" a="1"/>
  <c r="J139" i="2" s="1"/>
  <c r="J135" i="2" a="1"/>
  <c r="J135" i="2" s="1"/>
  <c r="J131" i="2" a="1"/>
  <c r="J131" i="2" s="1"/>
  <c r="J127" i="2" a="1"/>
  <c r="J127" i="2" s="1"/>
  <c r="J123" i="2" a="1"/>
  <c r="J123" i="2" s="1"/>
  <c r="J119" i="2" a="1"/>
  <c r="J119" i="2" s="1"/>
  <c r="J290" i="2" a="1"/>
  <c r="J290" i="2" s="1"/>
  <c r="J112" i="2" a="1"/>
  <c r="J112" i="2" s="1"/>
  <c r="J104" i="2" a="1"/>
  <c r="J104" i="2" s="1"/>
  <c r="J96" i="2" a="1"/>
  <c r="J96" i="2" s="1"/>
  <c r="J88" i="2" a="1"/>
  <c r="J88" i="2" s="1"/>
  <c r="J80" i="2" a="1"/>
  <c r="J80" i="2" s="1"/>
  <c r="J72" i="2" a="1"/>
  <c r="J72" i="2" s="1"/>
  <c r="J64" i="2" a="1"/>
  <c r="J64" i="2" s="1"/>
  <c r="J56" i="2" a="1"/>
  <c r="J56" i="2" s="1"/>
  <c r="J48" i="2" a="1"/>
  <c r="J48" i="2" s="1"/>
  <c r="J40" i="2" a="1"/>
  <c r="J40" i="2" s="1"/>
  <c r="J32" i="2" a="1"/>
  <c r="J32" i="2" s="1"/>
  <c r="J24" i="2" a="1"/>
  <c r="J24" i="2" s="1"/>
  <c r="J16" i="2" a="1"/>
  <c r="J16" i="2" s="1"/>
  <c r="J8" i="2" a="1"/>
  <c r="J8" i="2" s="1"/>
  <c r="J464" i="2" a="1"/>
  <c r="J464" i="2" s="1"/>
  <c r="J283" i="2" a="1"/>
  <c r="J283" i="2" s="1"/>
  <c r="J273" i="2" a="1"/>
  <c r="J273" i="2" s="1"/>
  <c r="J257" i="2" a="1"/>
  <c r="J257" i="2" s="1"/>
  <c r="J241" i="2" a="1"/>
  <c r="J241" i="2" s="1"/>
  <c r="J263" i="2" a="1"/>
  <c r="J263" i="2" s="1"/>
  <c r="J571" i="2" a="1"/>
  <c r="J571" i="2" s="1"/>
  <c r="J600" i="2" a="1"/>
  <c r="J600" i="2" s="1"/>
  <c r="J624" i="2" a="1"/>
  <c r="J624" i="2" s="1"/>
  <c r="J627" i="2" a="1"/>
  <c r="J627" i="2" s="1"/>
  <c r="J657" i="2" a="1"/>
  <c r="J657" i="2" s="1"/>
  <c r="J673" i="2" a="1"/>
  <c r="J673" i="2" s="1"/>
  <c r="J690" i="2" a="1"/>
  <c r="J690" i="2" s="1"/>
  <c r="J695" i="2" a="1"/>
  <c r="J695" i="2" s="1"/>
  <c r="J547" i="2" a="1"/>
  <c r="J547" i="2" s="1"/>
  <c r="J579" i="2" a="1"/>
  <c r="J579" i="2" s="1"/>
  <c r="J603" i="2" a="1"/>
  <c r="J603" i="2" s="1"/>
  <c r="J633" i="2" a="1"/>
  <c r="J633" i="2" s="1"/>
  <c r="J648" i="2" a="1"/>
  <c r="J648" i="2" s="1"/>
  <c r="J698" i="2" a="1"/>
  <c r="J698" i="2" s="1"/>
  <c r="J159" i="2" a="1"/>
  <c r="J159" i="2" s="1"/>
  <c r="J155" i="2" a="1"/>
  <c r="J155" i="2" s="1"/>
  <c r="A71" i="55"/>
  <c r="A73" i="55"/>
  <c r="A75" i="55"/>
  <c r="A77" i="55"/>
  <c r="A79" i="55"/>
  <c r="A81" i="55"/>
  <c r="A83" i="55"/>
  <c r="A85" i="55"/>
  <c r="A87" i="55"/>
  <c r="A89" i="55"/>
  <c r="A91" i="55"/>
  <c r="A93" i="55"/>
  <c r="A95" i="55"/>
  <c r="A97" i="55"/>
  <c r="A99" i="55"/>
  <c r="A101" i="55"/>
  <c r="A103" i="55"/>
  <c r="A105" i="55"/>
  <c r="A107" i="55"/>
  <c r="A109" i="55"/>
  <c r="A111" i="55"/>
  <c r="A113" i="55"/>
  <c r="A115" i="55"/>
  <c r="A117" i="55"/>
  <c r="A119" i="55"/>
  <c r="A121" i="55"/>
  <c r="A123" i="55"/>
  <c r="A125" i="55"/>
  <c r="A127" i="55"/>
  <c r="A129" i="55"/>
  <c r="A131" i="55"/>
  <c r="A133" i="55"/>
  <c r="A135" i="55"/>
  <c r="A137" i="55"/>
  <c r="A139" i="55"/>
  <c r="A141" i="55"/>
  <c r="A143" i="55"/>
  <c r="A145" i="55"/>
  <c r="A61" i="55"/>
  <c r="A63" i="55"/>
  <c r="A65" i="55"/>
  <c r="A67" i="55"/>
  <c r="A69" i="55"/>
  <c r="A23" i="55"/>
  <c r="A25" i="55"/>
  <c r="A27" i="55"/>
  <c r="A29" i="55"/>
  <c r="A31" i="55"/>
  <c r="A33" i="55"/>
  <c r="A35" i="55"/>
  <c r="A37" i="55"/>
  <c r="A39" i="55"/>
  <c r="A41" i="55"/>
  <c r="A187" i="55"/>
  <c r="A189" i="55"/>
  <c r="A191" i="55"/>
  <c r="A193" i="55"/>
  <c r="A195" i="55"/>
  <c r="A197" i="55"/>
  <c r="A199" i="55"/>
  <c r="A157" i="55"/>
  <c r="A159" i="55"/>
  <c r="A161" i="55"/>
  <c r="A163" i="55"/>
  <c r="A165" i="55"/>
  <c r="A167" i="55"/>
  <c r="A169" i="55"/>
  <c r="A171" i="55"/>
  <c r="A173" i="55"/>
  <c r="A175" i="55"/>
  <c r="A177" i="55"/>
  <c r="A179" i="55"/>
  <c r="A181" i="55"/>
  <c r="A183" i="55"/>
  <c r="A185" i="55"/>
  <c r="A147" i="55"/>
  <c r="A149" i="55"/>
  <c r="A151" i="55"/>
  <c r="A153" i="55"/>
  <c r="A155" i="55"/>
  <c r="A43" i="55"/>
  <c r="A45" i="55"/>
  <c r="A47" i="55"/>
  <c r="A49" i="55"/>
  <c r="A51" i="55"/>
  <c r="A53" i="55"/>
  <c r="A55" i="55"/>
  <c r="A57" i="55"/>
  <c r="A59" i="55"/>
  <c r="A7" i="55"/>
  <c r="A9" i="55"/>
  <c r="A11" i="55"/>
  <c r="A13" i="55"/>
  <c r="A15" i="55"/>
  <c r="A17" i="55"/>
  <c r="A19" i="55"/>
  <c r="A21" i="55"/>
  <c r="A5" i="55"/>
  <c r="C83" i="65"/>
  <c r="D80" i="65"/>
  <c r="J84" i="65"/>
  <c r="C81" i="65"/>
  <c r="J81" i="65"/>
  <c r="H85" i="65"/>
  <c r="C86" i="65"/>
  <c r="D86" i="65"/>
  <c r="C80" i="65"/>
  <c r="I80" i="65"/>
  <c r="C82" i="65"/>
  <c r="B82" i="65"/>
  <c r="H84" i="65"/>
  <c r="J80" i="65"/>
  <c r="C79" i="65"/>
  <c r="C85" i="65"/>
  <c r="D81" i="65"/>
  <c r="J79" i="65"/>
  <c r="D85" i="65"/>
  <c r="I84" i="65"/>
  <c r="G83" i="65"/>
  <c r="I81" i="65"/>
  <c r="G81" i="65"/>
  <c r="B85" i="65"/>
  <c r="G85" i="65"/>
  <c r="D83" i="65"/>
  <c r="J86" i="65"/>
  <c r="B81" i="65"/>
  <c r="D82" i="65"/>
  <c r="I85" i="65"/>
  <c r="I82" i="65"/>
  <c r="I86" i="65"/>
  <c r="B79" i="65"/>
  <c r="B86" i="65"/>
  <c r="G86" i="65"/>
  <c r="H81" i="65"/>
  <c r="J85" i="65"/>
  <c r="B80" i="65"/>
  <c r="B84" i="65"/>
  <c r="G82" i="65"/>
  <c r="G84" i="65"/>
  <c r="D79" i="65"/>
  <c r="H80" i="65"/>
  <c r="J82" i="65"/>
  <c r="H82" i="65"/>
  <c r="D84" i="65"/>
  <c r="G79" i="65"/>
  <c r="H83" i="65"/>
  <c r="H86" i="65"/>
  <c r="G80" i="65"/>
  <c r="C84" i="65"/>
  <c r="I83" i="65"/>
  <c r="H79" i="65"/>
  <c r="B83" i="65"/>
  <c r="I79" i="65"/>
  <c r="J83" i="65"/>
  <c r="L83" i="65" l="1"/>
  <c r="F84" i="65"/>
  <c r="L82" i="65"/>
  <c r="F79" i="65"/>
  <c r="L85" i="65"/>
  <c r="F82" i="65"/>
  <c r="L86" i="65"/>
  <c r="F83" i="65"/>
  <c r="F85" i="65"/>
  <c r="L79" i="65"/>
  <c r="F81" i="65"/>
  <c r="L80" i="65"/>
  <c r="F86" i="65"/>
  <c r="L81" i="65"/>
  <c r="L84" i="65"/>
  <c r="F80" i="65"/>
  <c r="K81" i="65"/>
  <c r="E84" i="65"/>
  <c r="K80" i="65"/>
  <c r="E85" i="65"/>
  <c r="K82" i="65"/>
  <c r="K85" i="65"/>
  <c r="E86" i="65"/>
  <c r="E81" i="65"/>
  <c r="K86" i="65"/>
  <c r="E82" i="65"/>
  <c r="K79" i="65"/>
  <c r="E79" i="65"/>
  <c r="K83" i="65"/>
  <c r="E80" i="65"/>
  <c r="E83" i="65"/>
  <c r="K84" i="65"/>
  <c r="V2" i="64"/>
  <c r="O2" i="64"/>
  <c r="H2" i="64"/>
  <c r="A2" i="64"/>
  <c r="L57" i="55" l="1"/>
  <c r="L58" i="55"/>
  <c r="J25" i="55" l="1"/>
  <c r="J26" i="55"/>
  <c r="G7" i="55" l="1"/>
  <c r="G9" i="55"/>
  <c r="G11" i="55"/>
  <c r="G13" i="55"/>
  <c r="G15" i="55"/>
  <c r="G17" i="55"/>
  <c r="G19" i="55"/>
  <c r="G21" i="55"/>
  <c r="G23" i="55"/>
  <c r="G25" i="55"/>
  <c r="G27" i="55"/>
  <c r="G29" i="55"/>
  <c r="G31" i="55"/>
  <c r="G33" i="55"/>
  <c r="G35" i="55"/>
  <c r="G37" i="55"/>
  <c r="G39" i="55"/>
  <c r="G41" i="55"/>
  <c r="G43" i="55"/>
  <c r="G45" i="55"/>
  <c r="G47" i="55"/>
  <c r="G49" i="55"/>
  <c r="G51" i="55"/>
  <c r="G53" i="55"/>
  <c r="G55" i="55"/>
  <c r="G57" i="55"/>
  <c r="G59" i="55"/>
  <c r="G61" i="55"/>
  <c r="G63" i="55"/>
  <c r="G65" i="55"/>
  <c r="G67" i="55"/>
  <c r="G69" i="55"/>
  <c r="G71" i="55"/>
  <c r="G73" i="55"/>
  <c r="G75" i="55"/>
  <c r="G77" i="55"/>
  <c r="G79" i="55"/>
  <c r="G81" i="55"/>
  <c r="G83" i="55"/>
  <c r="G85" i="55"/>
  <c r="G87" i="55"/>
  <c r="G89" i="55"/>
  <c r="G91" i="55"/>
  <c r="G93" i="55"/>
  <c r="G95" i="55"/>
  <c r="G97" i="55"/>
  <c r="G99" i="55"/>
  <c r="G101" i="55"/>
  <c r="G103" i="55"/>
  <c r="G105" i="55"/>
  <c r="G107" i="55"/>
  <c r="G109" i="55"/>
  <c r="G111" i="55"/>
  <c r="G113" i="55"/>
  <c r="G115" i="55"/>
  <c r="G117" i="55"/>
  <c r="G119" i="55"/>
  <c r="G121" i="55"/>
  <c r="G123" i="55"/>
  <c r="G125" i="55"/>
  <c r="G127" i="55"/>
  <c r="G129" i="55"/>
  <c r="G131" i="55"/>
  <c r="G133" i="55"/>
  <c r="G135" i="55"/>
  <c r="G137" i="55"/>
  <c r="G139" i="55"/>
  <c r="G141" i="55"/>
  <c r="G143" i="55"/>
  <c r="G145" i="55"/>
  <c r="G147" i="55"/>
  <c r="G149" i="55"/>
  <c r="G151" i="55"/>
  <c r="G153" i="55"/>
  <c r="G155" i="55"/>
  <c r="G157" i="55"/>
  <c r="G159" i="55"/>
  <c r="G161" i="55"/>
  <c r="G163" i="55"/>
  <c r="G165" i="55"/>
  <c r="G167" i="55"/>
  <c r="G169" i="55"/>
  <c r="G171" i="55"/>
  <c r="G173" i="55"/>
  <c r="G175" i="55"/>
  <c r="G177" i="55"/>
  <c r="G179" i="55"/>
  <c r="G181" i="55"/>
  <c r="G183" i="55"/>
  <c r="G185" i="55"/>
  <c r="G187" i="55"/>
  <c r="G189" i="55"/>
  <c r="G191" i="55"/>
  <c r="G193" i="55"/>
  <c r="G195" i="55"/>
  <c r="G197" i="55"/>
  <c r="G199" i="55"/>
  <c r="G201" i="55"/>
  <c r="G203" i="55"/>
  <c r="G205" i="55"/>
  <c r="G207" i="55"/>
  <c r="G209" i="55"/>
  <c r="G211" i="55"/>
  <c r="G213" i="55"/>
  <c r="G215" i="55"/>
  <c r="G217" i="55"/>
  <c r="G219" i="55"/>
  <c r="G221" i="55"/>
  <c r="G223" i="55"/>
  <c r="G225" i="55"/>
  <c r="G227" i="55"/>
  <c r="G229" i="55"/>
  <c r="G5" i="55"/>
  <c r="R3" i="2"/>
  <c r="R4" i="2"/>
  <c r="R5" i="2"/>
  <c r="R2" i="2"/>
  <c r="Q4" i="55"/>
  <c r="Q5" i="55"/>
  <c r="Q3" i="55"/>
  <c r="X4" i="1"/>
  <c r="X5" i="1"/>
  <c r="X6" i="1"/>
  <c r="X7" i="1"/>
  <c r="X3" i="1"/>
  <c r="G3" i="1" l="1"/>
  <c r="U2" i="1"/>
  <c r="S2" i="1"/>
  <c r="B2" i="65"/>
  <c r="K2" i="65" s="1"/>
  <c r="Y63" i="64"/>
  <c r="R63" i="64"/>
  <c r="K63" i="64"/>
  <c r="D63" i="64"/>
  <c r="Y62" i="64"/>
  <c r="R62" i="64"/>
  <c r="K62" i="64"/>
  <c r="D62" i="64"/>
  <c r="Y61" i="64"/>
  <c r="R61" i="64"/>
  <c r="K61" i="64"/>
  <c r="D61" i="64"/>
  <c r="Y60" i="64"/>
  <c r="R60" i="64"/>
  <c r="K60" i="64"/>
  <c r="D60" i="64"/>
  <c r="Y59" i="64"/>
  <c r="R59" i="64"/>
  <c r="K59" i="64"/>
  <c r="D59" i="64"/>
  <c r="Y58" i="64"/>
  <c r="R58" i="64"/>
  <c r="K58" i="64"/>
  <c r="D58" i="64"/>
  <c r="Y57" i="64"/>
  <c r="R57" i="64"/>
  <c r="K57" i="64"/>
  <c r="D57" i="64"/>
  <c r="Y56" i="64"/>
  <c r="R56" i="64"/>
  <c r="K56" i="64"/>
  <c r="D56" i="64"/>
  <c r="Y55" i="64"/>
  <c r="R55" i="64"/>
  <c r="K55" i="64"/>
  <c r="D55" i="64"/>
  <c r="Y54" i="64"/>
  <c r="R54" i="64"/>
  <c r="K54" i="64"/>
  <c r="D54" i="64"/>
  <c r="Y53" i="64"/>
  <c r="R53" i="64"/>
  <c r="K53" i="64"/>
  <c r="D53" i="64"/>
  <c r="Y52" i="64"/>
  <c r="R52" i="64"/>
  <c r="K52" i="64"/>
  <c r="D52" i="64"/>
  <c r="Y51" i="64"/>
  <c r="R51" i="64"/>
  <c r="K51" i="64"/>
  <c r="D51" i="64"/>
  <c r="Y50" i="64"/>
  <c r="R50" i="64"/>
  <c r="K50" i="64"/>
  <c r="D50" i="64"/>
  <c r="Y49" i="64"/>
  <c r="R49" i="64"/>
  <c r="K49" i="64"/>
  <c r="D49" i="64"/>
  <c r="Y48" i="64"/>
  <c r="R48" i="64"/>
  <c r="K48" i="64"/>
  <c r="D48" i="64"/>
  <c r="Y47" i="64"/>
  <c r="R47" i="64"/>
  <c r="K47" i="64"/>
  <c r="D47" i="64"/>
  <c r="Y46" i="64"/>
  <c r="R46" i="64"/>
  <c r="K46" i="64"/>
  <c r="D46" i="64"/>
  <c r="AG25" i="64"/>
  <c r="AG26" i="64" s="1"/>
  <c r="AG27" i="64" s="1"/>
  <c r="AG28" i="64" s="1"/>
  <c r="AG29" i="64" s="1"/>
  <c r="AG30" i="64" s="1"/>
  <c r="AG31" i="64" s="1"/>
  <c r="AG32" i="64" s="1"/>
  <c r="AG33" i="64" s="1"/>
  <c r="AG34" i="64" s="1"/>
  <c r="AG35" i="64" s="1"/>
  <c r="AG36" i="64" s="1"/>
  <c r="AG37" i="64" s="1"/>
  <c r="AG38" i="64" s="1"/>
  <c r="AG39" i="64" s="1"/>
  <c r="AG40" i="64" s="1"/>
  <c r="AC23" i="64"/>
  <c r="G3" i="55"/>
  <c r="A201" i="55"/>
  <c r="A202" i="55"/>
  <c r="A203" i="55"/>
  <c r="A204" i="55"/>
  <c r="A205" i="55"/>
  <c r="A206" i="55"/>
  <c r="A207" i="55"/>
  <c r="A208" i="55"/>
  <c r="A209" i="55"/>
  <c r="A210" i="55"/>
  <c r="A211" i="55"/>
  <c r="A212" i="55"/>
  <c r="A213" i="55"/>
  <c r="A214" i="55"/>
  <c r="A215" i="55"/>
  <c r="A216" i="55"/>
  <c r="A217" i="55"/>
  <c r="A218" i="55"/>
  <c r="A219" i="55"/>
  <c r="A220" i="55"/>
  <c r="A221" i="55"/>
  <c r="A222" i="55"/>
  <c r="A223" i="55"/>
  <c r="A224" i="55"/>
  <c r="A225" i="55"/>
  <c r="A226" i="55"/>
  <c r="A227" i="55"/>
  <c r="A228" i="55"/>
  <c r="A229" i="55"/>
  <c r="A230" i="55"/>
  <c r="G230" i="55"/>
  <c r="A231" i="55"/>
  <c r="G231" i="55"/>
  <c r="A232" i="55"/>
  <c r="G232" i="55"/>
  <c r="A233" i="55"/>
  <c r="G233" i="55"/>
  <c r="A234" i="55"/>
  <c r="G234" i="55"/>
  <c r="A235" i="55"/>
  <c r="G235" i="55"/>
  <c r="A236" i="55"/>
  <c r="G236" i="55"/>
  <c r="A237" i="55"/>
  <c r="G237" i="55"/>
  <c r="A238" i="55"/>
  <c r="G238" i="55"/>
  <c r="A239" i="55"/>
  <c r="G239" i="55"/>
  <c r="A240" i="55"/>
  <c r="G240" i="55"/>
  <c r="A241" i="55"/>
  <c r="G241" i="55"/>
  <c r="A242" i="55"/>
  <c r="G242" i="55"/>
  <c r="A243" i="55"/>
  <c r="G243" i="55"/>
  <c r="A244" i="55"/>
  <c r="G244" i="55"/>
  <c r="A245" i="55"/>
  <c r="G245" i="55"/>
  <c r="A246" i="55"/>
  <c r="G246" i="55"/>
  <c r="A247" i="55"/>
  <c r="G247" i="55"/>
  <c r="A248" i="55"/>
  <c r="G248" i="55"/>
  <c r="A249" i="55"/>
  <c r="G249" i="55"/>
  <c r="A250" i="55"/>
  <c r="G250" i="55"/>
  <c r="A251" i="55"/>
  <c r="G251" i="55"/>
  <c r="A252" i="55"/>
  <c r="G252" i="55"/>
  <c r="A253" i="55"/>
  <c r="G253" i="55"/>
  <c r="A254" i="55"/>
  <c r="G254" i="55"/>
  <c r="A255" i="55"/>
  <c r="G255" i="55"/>
  <c r="A256" i="55"/>
  <c r="G256" i="55"/>
  <c r="A257" i="55"/>
  <c r="G257" i="55"/>
  <c r="A258" i="55"/>
  <c r="G258" i="55"/>
  <c r="A259" i="55"/>
  <c r="G259" i="55"/>
  <c r="A260" i="55"/>
  <c r="G260" i="55"/>
  <c r="A261" i="55"/>
  <c r="G261" i="55"/>
  <c r="A262" i="55"/>
  <c r="G262" i="55"/>
  <c r="A263" i="55"/>
  <c r="G263" i="55"/>
  <c r="A264" i="55"/>
  <c r="G264" i="55"/>
  <c r="A265" i="55"/>
  <c r="G265" i="55"/>
  <c r="A266" i="55"/>
  <c r="G266" i="55"/>
  <c r="A267" i="55"/>
  <c r="G267" i="55"/>
  <c r="A268" i="55"/>
  <c r="G268" i="55"/>
  <c r="A269" i="55"/>
  <c r="G269" i="55"/>
  <c r="A270" i="55"/>
  <c r="G270" i="55"/>
  <c r="A271" i="55"/>
  <c r="G271" i="55"/>
  <c r="A272" i="55"/>
  <c r="G272" i="55"/>
  <c r="A273" i="55"/>
  <c r="G273" i="55"/>
  <c r="A274" i="55"/>
  <c r="G274" i="55"/>
  <c r="A275" i="55"/>
  <c r="G275" i="55"/>
  <c r="A276" i="55"/>
  <c r="G276" i="55"/>
  <c r="A277" i="55"/>
  <c r="G277" i="55"/>
  <c r="A278" i="55"/>
  <c r="G278" i="55"/>
  <c r="A279" i="55"/>
  <c r="G279" i="55"/>
  <c r="A280" i="55"/>
  <c r="G280" i="55"/>
  <c r="A281" i="55"/>
  <c r="G281" i="55"/>
  <c r="A282" i="55"/>
  <c r="G282" i="55"/>
  <c r="A283" i="55"/>
  <c r="G283" i="55"/>
  <c r="A284" i="55"/>
  <c r="G284" i="55"/>
  <c r="A285" i="55"/>
  <c r="G285" i="55"/>
  <c r="A286" i="55"/>
  <c r="G286" i="55"/>
  <c r="A287" i="55"/>
  <c r="G287" i="55"/>
  <c r="A288" i="55"/>
  <c r="G288" i="55"/>
  <c r="A289" i="55"/>
  <c r="G289" i="55"/>
  <c r="A290" i="55"/>
  <c r="G290" i="55"/>
  <c r="A291" i="55"/>
  <c r="G291" i="55"/>
  <c r="A292" i="55"/>
  <c r="G292" i="55"/>
  <c r="A293" i="55"/>
  <c r="G293" i="55"/>
  <c r="A294" i="55"/>
  <c r="G294" i="55"/>
  <c r="A295" i="55"/>
  <c r="G295" i="55"/>
  <c r="A296" i="55"/>
  <c r="G296" i="55"/>
  <c r="A297" i="55"/>
  <c r="G297" i="55"/>
  <c r="A298" i="55"/>
  <c r="G298" i="55"/>
  <c r="A299" i="55"/>
  <c r="G299" i="55"/>
  <c r="A300" i="55"/>
  <c r="G300" i="55"/>
  <c r="A301" i="55"/>
  <c r="G301" i="55"/>
  <c r="A302" i="55"/>
  <c r="G302" i="55"/>
  <c r="A303" i="55"/>
  <c r="G303" i="55"/>
  <c r="A304" i="55"/>
  <c r="G304" i="55"/>
  <c r="A305" i="55"/>
  <c r="G305" i="55"/>
  <c r="A306" i="55"/>
  <c r="G306" i="55"/>
  <c r="A307" i="55"/>
  <c r="G307" i="55"/>
  <c r="A308" i="55"/>
  <c r="G308" i="55"/>
  <c r="A309" i="55"/>
  <c r="G309" i="55"/>
  <c r="A310" i="55"/>
  <c r="G310" i="55"/>
  <c r="A311" i="55"/>
  <c r="G311" i="55"/>
  <c r="A312" i="55"/>
  <c r="G312" i="55"/>
  <c r="A313" i="55"/>
  <c r="G313" i="55"/>
  <c r="A314" i="55"/>
  <c r="G314" i="55"/>
  <c r="A315" i="55"/>
  <c r="G315" i="55"/>
  <c r="A316" i="55"/>
  <c r="G316" i="55"/>
  <c r="A317" i="55"/>
  <c r="G317" i="55"/>
  <c r="A318" i="55"/>
  <c r="G318" i="55"/>
  <c r="A319" i="55"/>
  <c r="G319" i="55"/>
  <c r="A320" i="55"/>
  <c r="G320" i="55"/>
  <c r="A321" i="55"/>
  <c r="G321" i="55"/>
  <c r="A322" i="55"/>
  <c r="G322" i="55"/>
  <c r="A323" i="55"/>
  <c r="G323" i="55"/>
  <c r="A324" i="55"/>
  <c r="G324" i="55"/>
  <c r="A325" i="55"/>
  <c r="G325" i="55"/>
  <c r="A326" i="55"/>
  <c r="G326" i="55"/>
  <c r="A327" i="55"/>
  <c r="G327" i="55"/>
  <c r="A328" i="55"/>
  <c r="G328" i="55"/>
  <c r="A329" i="55"/>
  <c r="G329" i="55"/>
  <c r="A330" i="55"/>
  <c r="G330" i="55"/>
  <c r="A331" i="55"/>
  <c r="G331" i="55"/>
  <c r="A332" i="55"/>
  <c r="G332" i="55"/>
  <c r="A333" i="55"/>
  <c r="G333" i="55"/>
  <c r="A334" i="55"/>
  <c r="G334" i="55"/>
  <c r="A335" i="55"/>
  <c r="G335" i="55"/>
  <c r="A336" i="55"/>
  <c r="G336" i="55"/>
  <c r="A337" i="55"/>
  <c r="G337" i="55"/>
  <c r="A338" i="55"/>
  <c r="G338" i="55"/>
  <c r="A339" i="55"/>
  <c r="G339" i="55"/>
  <c r="A340" i="55"/>
  <c r="G340" i="55"/>
  <c r="A341" i="55"/>
  <c r="G341" i="55"/>
  <c r="A342" i="55"/>
  <c r="G342" i="55"/>
  <c r="A343" i="55"/>
  <c r="G343" i="55"/>
  <c r="A344" i="55"/>
  <c r="G344" i="55"/>
  <c r="A345" i="55"/>
  <c r="G345" i="55"/>
  <c r="A346" i="55"/>
  <c r="G346" i="55"/>
  <c r="A347" i="55"/>
  <c r="G347" i="55"/>
  <c r="A348" i="55"/>
  <c r="G348" i="55"/>
  <c r="A349" i="55"/>
  <c r="G349" i="55"/>
  <c r="A350" i="55"/>
  <c r="G350" i="55"/>
  <c r="A351" i="55"/>
  <c r="G351" i="55"/>
  <c r="A352" i="55"/>
  <c r="G352" i="55"/>
  <c r="A353" i="55"/>
  <c r="G353" i="55"/>
  <c r="A354" i="55"/>
  <c r="G354" i="55"/>
  <c r="A355" i="55"/>
  <c r="G355" i="55"/>
  <c r="A356" i="55"/>
  <c r="G356" i="55"/>
  <c r="A357" i="55"/>
  <c r="G357" i="55"/>
  <c r="A358" i="55"/>
  <c r="G358" i="55"/>
  <c r="A359" i="55"/>
  <c r="G359" i="55"/>
  <c r="A360" i="55"/>
  <c r="G360" i="55"/>
  <c r="C4" i="55"/>
  <c r="F4" i="55"/>
  <c r="L3" i="55"/>
  <c r="J3" i="55"/>
  <c r="N3" i="55"/>
  <c r="J4" i="55"/>
  <c r="J5" i="55"/>
  <c r="J6" i="55"/>
  <c r="J7" i="55"/>
  <c r="J8" i="55"/>
  <c r="J9" i="55"/>
  <c r="J10" i="55"/>
  <c r="J11" i="55"/>
  <c r="J12" i="55"/>
  <c r="J13" i="55"/>
  <c r="J14" i="55"/>
  <c r="J15" i="55"/>
  <c r="J16" i="55"/>
  <c r="J17" i="55"/>
  <c r="J18" i="55"/>
  <c r="J19" i="55"/>
  <c r="J20" i="55"/>
  <c r="J21" i="55"/>
  <c r="J22" i="55"/>
  <c r="J23" i="55"/>
  <c r="J24" i="55"/>
  <c r="J27" i="55"/>
  <c r="J28" i="55"/>
  <c r="J29" i="55"/>
  <c r="J30" i="55"/>
  <c r="J31" i="55"/>
  <c r="J32" i="55"/>
  <c r="J33" i="55"/>
  <c r="J34" i="55"/>
  <c r="J35" i="55"/>
  <c r="J36" i="55"/>
  <c r="J37" i="55"/>
  <c r="J38" i="55"/>
  <c r="J39" i="55"/>
  <c r="J40" i="55"/>
  <c r="J41" i="55"/>
  <c r="J42" i="55"/>
  <c r="J43" i="55"/>
  <c r="J44" i="55"/>
  <c r="J45" i="55"/>
  <c r="J46" i="55"/>
  <c r="J47" i="55"/>
  <c r="J48" i="55"/>
  <c r="J49" i="55"/>
  <c r="J50" i="55"/>
  <c r="J51" i="55"/>
  <c r="J52" i="55"/>
  <c r="J53" i="55"/>
  <c r="J54" i="55"/>
  <c r="J55" i="55"/>
  <c r="J56" i="55"/>
  <c r="J58" i="55"/>
  <c r="J59" i="55"/>
  <c r="J60" i="55"/>
  <c r="J61" i="55"/>
  <c r="J62" i="55"/>
  <c r="J63" i="55"/>
  <c r="J64" i="55"/>
  <c r="J65" i="55"/>
  <c r="J66" i="55"/>
  <c r="J67" i="55"/>
  <c r="J68" i="55"/>
  <c r="J69" i="55"/>
  <c r="J70" i="55"/>
  <c r="J71" i="55"/>
  <c r="J72" i="55"/>
  <c r="J73" i="55"/>
  <c r="J74" i="55"/>
  <c r="J75" i="55"/>
  <c r="J76" i="55"/>
  <c r="J77" i="55"/>
  <c r="J78" i="55"/>
  <c r="J79" i="55"/>
  <c r="J80" i="55"/>
  <c r="J81" i="55"/>
  <c r="J82" i="55"/>
  <c r="J83" i="55"/>
  <c r="J84" i="55"/>
  <c r="J85" i="55"/>
  <c r="J86" i="55"/>
  <c r="J87" i="55"/>
  <c r="J88" i="55"/>
  <c r="J89" i="55"/>
  <c r="J90" i="55"/>
  <c r="J91" i="55"/>
  <c r="J92" i="55"/>
  <c r="J93" i="55"/>
  <c r="J94" i="55"/>
  <c r="J95" i="55"/>
  <c r="J96" i="55"/>
  <c r="J97" i="55"/>
  <c r="J98" i="55"/>
  <c r="J99" i="55"/>
  <c r="J100" i="55"/>
  <c r="J101" i="55"/>
  <c r="J102" i="55"/>
  <c r="J103" i="55"/>
  <c r="J104" i="55"/>
  <c r="J105" i="55"/>
  <c r="J106" i="55"/>
  <c r="J107" i="55"/>
  <c r="J108" i="55"/>
  <c r="J110" i="55"/>
  <c r="J111" i="55"/>
  <c r="J112" i="55"/>
  <c r="J113" i="55"/>
  <c r="J114" i="55"/>
  <c r="J115" i="55"/>
  <c r="J116" i="55"/>
  <c r="J117" i="55"/>
  <c r="J118" i="55"/>
  <c r="J119" i="55"/>
  <c r="J120" i="55"/>
  <c r="J121" i="55"/>
  <c r="J122" i="55"/>
  <c r="J123" i="55"/>
  <c r="J124" i="55"/>
  <c r="J125" i="55"/>
  <c r="J126" i="55"/>
  <c r="J127" i="55"/>
  <c r="J128" i="55"/>
  <c r="J129" i="55"/>
  <c r="J130" i="55"/>
  <c r="J131" i="55"/>
  <c r="J132" i="55"/>
  <c r="J133" i="55"/>
  <c r="J134" i="55"/>
  <c r="J135" i="55"/>
  <c r="J136" i="55"/>
  <c r="J137" i="55"/>
  <c r="J138" i="55"/>
  <c r="J139" i="55"/>
  <c r="J140" i="55"/>
  <c r="J141" i="55"/>
  <c r="J142" i="55"/>
  <c r="J143" i="55"/>
  <c r="J144" i="55"/>
  <c r="J145" i="55"/>
  <c r="J146" i="55"/>
  <c r="J147" i="55"/>
  <c r="J148" i="55"/>
  <c r="J149" i="55"/>
  <c r="J150" i="55"/>
  <c r="J151" i="55"/>
  <c r="J152" i="55"/>
  <c r="J153" i="55"/>
  <c r="J154" i="55"/>
  <c r="J155" i="55"/>
  <c r="J156" i="55"/>
  <c r="J157" i="55"/>
  <c r="J158" i="55"/>
  <c r="J159" i="55"/>
  <c r="J160" i="55"/>
  <c r="J161" i="55"/>
  <c r="J162" i="55"/>
  <c r="J163" i="55"/>
  <c r="J164" i="55"/>
  <c r="J165" i="55"/>
  <c r="J166" i="55"/>
  <c r="J167" i="55"/>
  <c r="J168" i="55"/>
  <c r="J169" i="55"/>
  <c r="J170" i="55"/>
  <c r="J171" i="55"/>
  <c r="J172" i="55"/>
  <c r="J173" i="55"/>
  <c r="J174" i="55"/>
  <c r="J175" i="55"/>
  <c r="J176" i="55"/>
  <c r="J177" i="55"/>
  <c r="J178" i="55"/>
  <c r="J179" i="55"/>
  <c r="J180" i="55"/>
  <c r="J181" i="55"/>
  <c r="J182" i="55"/>
  <c r="J183" i="55"/>
  <c r="J184" i="55"/>
  <c r="J185" i="55"/>
  <c r="J186" i="55"/>
  <c r="J187" i="55"/>
  <c r="J188" i="55"/>
  <c r="J189" i="55"/>
  <c r="J190" i="55"/>
  <c r="J191" i="55"/>
  <c r="J192" i="55"/>
  <c r="J193" i="55"/>
  <c r="J194" i="55"/>
  <c r="J195" i="55"/>
  <c r="J196" i="55"/>
  <c r="J197" i="55"/>
  <c r="J198" i="55"/>
  <c r="J199" i="55"/>
  <c r="J200" i="55"/>
  <c r="J201" i="55"/>
  <c r="J202" i="55"/>
  <c r="J203" i="55"/>
  <c r="J204" i="55"/>
  <c r="J205" i="55"/>
  <c r="J206" i="55"/>
  <c r="J207" i="55"/>
  <c r="J208" i="55"/>
  <c r="J209" i="55"/>
  <c r="J210" i="55"/>
  <c r="J211" i="55"/>
  <c r="J212" i="55"/>
  <c r="J213" i="55"/>
  <c r="J214" i="55"/>
  <c r="J215" i="55"/>
  <c r="J216" i="55"/>
  <c r="J217" i="55"/>
  <c r="J218" i="55"/>
  <c r="J219" i="55"/>
  <c r="J220" i="55"/>
  <c r="J221" i="55"/>
  <c r="J222" i="55"/>
  <c r="J223" i="55"/>
  <c r="J224" i="55"/>
  <c r="J225" i="55"/>
  <c r="J226" i="55"/>
  <c r="J227" i="55"/>
  <c r="J228" i="55"/>
  <c r="J229" i="55"/>
  <c r="J230" i="55"/>
  <c r="J231" i="55"/>
  <c r="J232" i="55"/>
  <c r="J233" i="55"/>
  <c r="J234" i="55"/>
  <c r="J235" i="55"/>
  <c r="J236" i="55"/>
  <c r="J237" i="55"/>
  <c r="J238" i="55"/>
  <c r="J239" i="55"/>
  <c r="J240" i="55"/>
  <c r="J241" i="55"/>
  <c r="J242" i="55"/>
  <c r="J243" i="55"/>
  <c r="J244" i="55"/>
  <c r="J245" i="55"/>
  <c r="J246" i="55"/>
  <c r="J247" i="55"/>
  <c r="J248" i="55"/>
  <c r="J249" i="55"/>
  <c r="J250" i="55"/>
  <c r="J251" i="55"/>
  <c r="J252" i="55"/>
  <c r="J253" i="55"/>
  <c r="J254" i="55"/>
  <c r="J255" i="55"/>
  <c r="J256" i="55"/>
  <c r="J257" i="55"/>
  <c r="J258" i="55"/>
  <c r="J259" i="55"/>
  <c r="J260" i="55"/>
  <c r="J261" i="55"/>
  <c r="J262" i="55"/>
  <c r="J263" i="55"/>
  <c r="J264" i="55"/>
  <c r="J265" i="55"/>
  <c r="J266" i="55"/>
  <c r="J267" i="55"/>
  <c r="J268" i="55"/>
  <c r="J269" i="55"/>
  <c r="J270" i="55"/>
  <c r="J271" i="55"/>
  <c r="J272" i="55"/>
  <c r="J273" i="55"/>
  <c r="J274" i="55"/>
  <c r="J275" i="55"/>
  <c r="J276" i="55"/>
  <c r="J277" i="55"/>
  <c r="J278" i="55"/>
  <c r="J279" i="55"/>
  <c r="J280" i="55"/>
  <c r="J281" i="55"/>
  <c r="J282" i="55"/>
  <c r="J283" i="55"/>
  <c r="J284" i="55"/>
  <c r="J285" i="55"/>
  <c r="J286" i="55"/>
  <c r="J287" i="55"/>
  <c r="J288" i="55"/>
  <c r="J289" i="55"/>
  <c r="J290" i="55"/>
  <c r="J291" i="55"/>
  <c r="J292" i="55"/>
  <c r="J293" i="55"/>
  <c r="J294" i="55"/>
  <c r="J295" i="55"/>
  <c r="J296" i="55"/>
  <c r="J297" i="55"/>
  <c r="J298" i="55"/>
  <c r="J299" i="55"/>
  <c r="J300" i="55"/>
  <c r="J301" i="55"/>
  <c r="J302" i="55"/>
  <c r="J303" i="55"/>
  <c r="J304" i="55"/>
  <c r="J305" i="55"/>
  <c r="J306" i="55"/>
  <c r="J307" i="55"/>
  <c r="J308" i="55"/>
  <c r="J309" i="55"/>
  <c r="J310" i="55"/>
  <c r="J311" i="55"/>
  <c r="J312" i="55"/>
  <c r="J313" i="55"/>
  <c r="J314" i="55"/>
  <c r="J315" i="55"/>
  <c r="J316" i="55"/>
  <c r="J317" i="55"/>
  <c r="J318" i="55"/>
  <c r="J319" i="55"/>
  <c r="J320" i="55"/>
  <c r="J321" i="55"/>
  <c r="J322" i="55"/>
  <c r="J323" i="55"/>
  <c r="J324" i="55"/>
  <c r="J325" i="55"/>
  <c r="J326" i="55"/>
  <c r="J327" i="55"/>
  <c r="J328" i="55"/>
  <c r="J329" i="55"/>
  <c r="J330" i="55"/>
  <c r="J331" i="55"/>
  <c r="J332" i="55"/>
  <c r="J333" i="55"/>
  <c r="J334" i="55"/>
  <c r="J335" i="55"/>
  <c r="J336" i="55"/>
  <c r="J337" i="55"/>
  <c r="J338" i="55"/>
  <c r="J339" i="55"/>
  <c r="J340" i="55"/>
  <c r="J341" i="55"/>
  <c r="J342" i="55"/>
  <c r="J343" i="55"/>
  <c r="J344" i="55"/>
  <c r="J345" i="55"/>
  <c r="J346" i="55"/>
  <c r="J347" i="55"/>
  <c r="J348" i="55"/>
  <c r="J349" i="55"/>
  <c r="J350" i="55"/>
  <c r="J351" i="55"/>
  <c r="J352" i="55"/>
  <c r="J353" i="55"/>
  <c r="J354" i="55"/>
  <c r="J355" i="55"/>
  <c r="J356" i="55"/>
  <c r="J357" i="55"/>
  <c r="J358" i="55"/>
  <c r="J359" i="55"/>
  <c r="J360" i="55"/>
  <c r="J361" i="55"/>
  <c r="J362" i="55"/>
  <c r="J363" i="55"/>
  <c r="J364" i="55"/>
  <c r="J365" i="55"/>
  <c r="J366" i="55"/>
  <c r="J367" i="55"/>
  <c r="J368" i="55"/>
  <c r="J369" i="55"/>
  <c r="J370" i="55"/>
  <c r="J371" i="55"/>
  <c r="J372" i="55"/>
  <c r="J373" i="55"/>
  <c r="J374" i="55"/>
  <c r="J375" i="55"/>
  <c r="J376" i="55"/>
  <c r="J377" i="55"/>
  <c r="J378" i="55"/>
  <c r="J379" i="55"/>
  <c r="J380" i="55"/>
  <c r="J381" i="55"/>
  <c r="J382" i="55"/>
  <c r="J383" i="55"/>
  <c r="J384" i="55"/>
  <c r="J385" i="55"/>
  <c r="J386" i="55"/>
  <c r="J387" i="55"/>
  <c r="J388" i="55"/>
  <c r="J389" i="55"/>
  <c r="J390" i="55"/>
  <c r="J391" i="55"/>
  <c r="J392" i="55"/>
  <c r="J393" i="55"/>
  <c r="J394" i="55"/>
  <c r="J395" i="55"/>
  <c r="J396" i="55"/>
  <c r="J397" i="55"/>
  <c r="J398" i="55"/>
  <c r="J399" i="55"/>
  <c r="J400" i="55"/>
  <c r="J401" i="55"/>
  <c r="J402" i="55"/>
  <c r="J403" i="55"/>
  <c r="J404" i="55"/>
  <c r="J405" i="55"/>
  <c r="J406" i="55"/>
  <c r="J407" i="55"/>
  <c r="J408" i="55"/>
  <c r="J409" i="55"/>
  <c r="J410" i="55"/>
  <c r="J411" i="55"/>
  <c r="J412" i="55"/>
  <c r="J413" i="55"/>
  <c r="J414" i="55"/>
  <c r="J415" i="55"/>
  <c r="J416" i="55"/>
  <c r="J417" i="55"/>
  <c r="J418" i="55"/>
  <c r="J419" i="55"/>
  <c r="J420" i="55"/>
  <c r="J421" i="55"/>
  <c r="J422" i="55"/>
  <c r="J423" i="55"/>
  <c r="J424" i="55"/>
  <c r="J425" i="55"/>
  <c r="J426" i="55"/>
  <c r="J427" i="55"/>
  <c r="J428" i="55"/>
  <c r="J429" i="55"/>
  <c r="J430" i="55"/>
  <c r="J431" i="55"/>
  <c r="J432" i="55"/>
  <c r="J433" i="55"/>
  <c r="J434" i="55"/>
  <c r="J435" i="55"/>
  <c r="J436" i="55"/>
  <c r="J437" i="55"/>
  <c r="J438" i="55"/>
  <c r="J439" i="55"/>
  <c r="J440" i="55"/>
  <c r="J441" i="55"/>
  <c r="J442" i="55"/>
  <c r="J443" i="55"/>
  <c r="J444" i="55"/>
  <c r="J445" i="55"/>
  <c r="J446" i="55"/>
  <c r="J447" i="55"/>
  <c r="J448" i="55"/>
  <c r="J449" i="55"/>
  <c r="J450" i="55"/>
  <c r="J451" i="55"/>
  <c r="J452" i="55"/>
  <c r="J453" i="55"/>
  <c r="J454" i="55"/>
  <c r="J455" i="55"/>
  <c r="J456" i="55"/>
  <c r="J457" i="55"/>
  <c r="J458" i="55"/>
  <c r="J459" i="55"/>
  <c r="J460" i="55"/>
  <c r="J461" i="55"/>
  <c r="J462" i="55"/>
  <c r="J463" i="55"/>
  <c r="J464" i="55"/>
  <c r="J465" i="55"/>
  <c r="J466" i="55"/>
  <c r="J467" i="55"/>
  <c r="J468" i="55"/>
  <c r="J469" i="55"/>
  <c r="J470" i="55"/>
  <c r="J471" i="55"/>
  <c r="J472" i="55"/>
  <c r="J473" i="55"/>
  <c r="J474" i="55"/>
  <c r="J475" i="55"/>
  <c r="J476" i="55"/>
  <c r="J477" i="55"/>
  <c r="L4" i="55"/>
  <c r="L5" i="55"/>
  <c r="L6" i="55"/>
  <c r="L7" i="55"/>
  <c r="L8" i="55"/>
  <c r="L9" i="55"/>
  <c r="L10" i="55"/>
  <c r="L11" i="55"/>
  <c r="L12" i="55"/>
  <c r="L13" i="55"/>
  <c r="L14" i="55"/>
  <c r="L15" i="55"/>
  <c r="L16" i="55"/>
  <c r="L17" i="55"/>
  <c r="L18" i="55"/>
  <c r="L19" i="55"/>
  <c r="L20" i="55"/>
  <c r="L21" i="55"/>
  <c r="L22" i="55"/>
  <c r="L23" i="55"/>
  <c r="L24" i="55"/>
  <c r="L26" i="55"/>
  <c r="L27" i="55"/>
  <c r="L28" i="55"/>
  <c r="L29" i="55"/>
  <c r="L30" i="55"/>
  <c r="L31" i="55"/>
  <c r="L32" i="55"/>
  <c r="L33" i="55"/>
  <c r="L34" i="55"/>
  <c r="L35" i="55"/>
  <c r="L36" i="55"/>
  <c r="L37" i="55"/>
  <c r="L38" i="55"/>
  <c r="L39" i="55"/>
  <c r="L40" i="55"/>
  <c r="L41" i="55"/>
  <c r="L42" i="55"/>
  <c r="L43" i="55"/>
  <c r="L44" i="55"/>
  <c r="L45" i="55"/>
  <c r="L46" i="55"/>
  <c r="L47" i="55"/>
  <c r="L48" i="55"/>
  <c r="L49" i="55"/>
  <c r="L50" i="55"/>
  <c r="L51" i="55"/>
  <c r="L52" i="55"/>
  <c r="L53" i="55"/>
  <c r="L54" i="55"/>
  <c r="L55" i="55"/>
  <c r="L56" i="55"/>
  <c r="L59" i="55"/>
  <c r="L60" i="55"/>
  <c r="L61" i="55"/>
  <c r="L62" i="55"/>
  <c r="L63" i="55"/>
  <c r="L64" i="55"/>
  <c r="L65" i="55"/>
  <c r="L66" i="55"/>
  <c r="L67" i="55"/>
  <c r="L68" i="55"/>
  <c r="L69" i="55"/>
  <c r="L70" i="55"/>
  <c r="L71" i="55"/>
  <c r="L72" i="55"/>
  <c r="L73" i="55"/>
  <c r="L74" i="55"/>
  <c r="L75" i="55"/>
  <c r="L76" i="55"/>
  <c r="L77" i="55"/>
  <c r="L78" i="55"/>
  <c r="L79" i="55"/>
  <c r="L80" i="55"/>
  <c r="L81" i="55"/>
  <c r="L82" i="55"/>
  <c r="L83" i="55"/>
  <c r="L84" i="55"/>
  <c r="L85" i="55"/>
  <c r="L86" i="55"/>
  <c r="L87" i="55"/>
  <c r="L88" i="55"/>
  <c r="L89" i="55"/>
  <c r="L90" i="55"/>
  <c r="L91" i="55"/>
  <c r="L92" i="55"/>
  <c r="L93" i="55"/>
  <c r="L94" i="55"/>
  <c r="L95" i="55"/>
  <c r="L96" i="55"/>
  <c r="L97" i="55"/>
  <c r="L98" i="55"/>
  <c r="L99" i="55"/>
  <c r="L100" i="55"/>
  <c r="L101" i="55"/>
  <c r="L102" i="55"/>
  <c r="L103" i="55"/>
  <c r="L104" i="55"/>
  <c r="L105" i="55"/>
  <c r="L106" i="55"/>
  <c r="L107" i="55"/>
  <c r="L108" i="55"/>
  <c r="L110" i="55"/>
  <c r="L111" i="55"/>
  <c r="L112" i="55"/>
  <c r="L113" i="55"/>
  <c r="L114" i="55"/>
  <c r="L115" i="55"/>
  <c r="L116" i="55"/>
  <c r="L117" i="55"/>
  <c r="L118" i="55"/>
  <c r="L119" i="55"/>
  <c r="L120" i="55"/>
  <c r="L121" i="55"/>
  <c r="L122" i="55"/>
  <c r="L123" i="55"/>
  <c r="L124" i="55"/>
  <c r="L125" i="55"/>
  <c r="L126" i="55"/>
  <c r="L127" i="55"/>
  <c r="L128" i="55"/>
  <c r="L129" i="55"/>
  <c r="L130" i="55"/>
  <c r="L131" i="55"/>
  <c r="L132" i="55"/>
  <c r="L133" i="55"/>
  <c r="L134" i="55"/>
  <c r="L135" i="55"/>
  <c r="L136" i="55"/>
  <c r="L137" i="55"/>
  <c r="L138" i="55"/>
  <c r="L139" i="55"/>
  <c r="L140" i="55"/>
  <c r="L141" i="55"/>
  <c r="L142" i="55"/>
  <c r="L143" i="55"/>
  <c r="L144" i="55"/>
  <c r="L145" i="55"/>
  <c r="L146" i="55"/>
  <c r="L147" i="55"/>
  <c r="L148" i="55"/>
  <c r="L149" i="55"/>
  <c r="L150" i="55"/>
  <c r="L151" i="55"/>
  <c r="L152" i="55"/>
  <c r="L153" i="55"/>
  <c r="L154" i="55"/>
  <c r="L155" i="55"/>
  <c r="L156" i="55"/>
  <c r="L157" i="55"/>
  <c r="L158" i="55"/>
  <c r="L159" i="55"/>
  <c r="L160" i="55"/>
  <c r="L161" i="55"/>
  <c r="L162" i="55"/>
  <c r="L163" i="55"/>
  <c r="L164" i="55"/>
  <c r="L165" i="55"/>
  <c r="L166" i="55"/>
  <c r="L167" i="55"/>
  <c r="L168" i="55"/>
  <c r="L169" i="55"/>
  <c r="L170" i="55"/>
  <c r="L171" i="55"/>
  <c r="L172" i="55"/>
  <c r="L173" i="55"/>
  <c r="L174" i="55"/>
  <c r="L175" i="55"/>
  <c r="L176" i="55"/>
  <c r="L177" i="55"/>
  <c r="L178" i="55"/>
  <c r="L179" i="55"/>
  <c r="L180" i="55"/>
  <c r="L181" i="55"/>
  <c r="L182" i="55"/>
  <c r="L183" i="55"/>
  <c r="L184" i="55"/>
  <c r="L185" i="55"/>
  <c r="L186" i="55"/>
  <c r="L187" i="55"/>
  <c r="L188" i="55"/>
  <c r="L189" i="55"/>
  <c r="L190" i="55"/>
  <c r="L191" i="55"/>
  <c r="L192" i="55"/>
  <c r="L193" i="55"/>
  <c r="L194" i="55"/>
  <c r="L195" i="55"/>
  <c r="L196" i="55"/>
  <c r="L197" i="55"/>
  <c r="L198" i="55"/>
  <c r="L199" i="55"/>
  <c r="L200" i="55"/>
  <c r="L201" i="55"/>
  <c r="L202" i="55"/>
  <c r="L203" i="55"/>
  <c r="L204" i="55"/>
  <c r="L205" i="55"/>
  <c r="L206" i="55"/>
  <c r="L207" i="55"/>
  <c r="L208" i="55"/>
  <c r="L209" i="55"/>
  <c r="L210" i="55"/>
  <c r="L211" i="55"/>
  <c r="L212" i="55"/>
  <c r="L213" i="55"/>
  <c r="L214" i="55"/>
  <c r="L215" i="55"/>
  <c r="L216" i="55"/>
  <c r="L217" i="55"/>
  <c r="L218" i="55"/>
  <c r="L219" i="55"/>
  <c r="L220" i="55"/>
  <c r="L221" i="55"/>
  <c r="L222" i="55"/>
  <c r="L223" i="55"/>
  <c r="L224" i="55"/>
  <c r="L225" i="55"/>
  <c r="L226" i="55"/>
  <c r="L227" i="55"/>
  <c r="L228" i="55"/>
  <c r="L229" i="55"/>
  <c r="L230" i="55"/>
  <c r="L231" i="55"/>
  <c r="L232" i="55"/>
  <c r="L233" i="55"/>
  <c r="L234" i="55"/>
  <c r="L235" i="55"/>
  <c r="L236" i="55"/>
  <c r="L237" i="55"/>
  <c r="L238" i="55"/>
  <c r="L239" i="55"/>
  <c r="L240" i="55"/>
  <c r="L241" i="55"/>
  <c r="L242" i="55"/>
  <c r="L243" i="55"/>
  <c r="L244" i="55"/>
  <c r="L245" i="55"/>
  <c r="L246" i="55"/>
  <c r="L247" i="55"/>
  <c r="L248" i="55"/>
  <c r="L249" i="55"/>
  <c r="L250" i="55"/>
  <c r="L251" i="55"/>
  <c r="L252" i="55"/>
  <c r="L253" i="55"/>
  <c r="L254" i="55"/>
  <c r="L255" i="55"/>
  <c r="L256" i="55"/>
  <c r="L257" i="55"/>
  <c r="L258" i="55"/>
  <c r="L259" i="55"/>
  <c r="L260" i="55"/>
  <c r="L261" i="55"/>
  <c r="L262" i="55"/>
  <c r="L263" i="55"/>
  <c r="L264" i="55"/>
  <c r="L265" i="55"/>
  <c r="L266" i="55"/>
  <c r="L267" i="55"/>
  <c r="L268" i="55"/>
  <c r="L269" i="55"/>
  <c r="L270" i="55"/>
  <c r="L271" i="55"/>
  <c r="L272" i="55"/>
  <c r="L273" i="55"/>
  <c r="L274" i="55"/>
  <c r="L275" i="55"/>
  <c r="L276" i="55"/>
  <c r="L277" i="55"/>
  <c r="L278" i="55"/>
  <c r="L279" i="55"/>
  <c r="L280" i="55"/>
  <c r="L281" i="55"/>
  <c r="L282" i="55"/>
  <c r="L283" i="55"/>
  <c r="L284" i="55"/>
  <c r="L285" i="55"/>
  <c r="L286" i="55"/>
  <c r="L287" i="55"/>
  <c r="L288" i="55"/>
  <c r="L289" i="55"/>
  <c r="L290" i="55"/>
  <c r="L291" i="55"/>
  <c r="L292" i="55"/>
  <c r="L293" i="55"/>
  <c r="L294" i="55"/>
  <c r="L295" i="55"/>
  <c r="L296" i="55"/>
  <c r="L297" i="55"/>
  <c r="L298" i="55"/>
  <c r="L299" i="55"/>
  <c r="L300" i="55"/>
  <c r="L301" i="55"/>
  <c r="L302" i="55"/>
  <c r="L303" i="55"/>
  <c r="L304" i="55"/>
  <c r="L305" i="55"/>
  <c r="L306" i="55"/>
  <c r="L307" i="55"/>
  <c r="L308" i="55"/>
  <c r="L309" i="55"/>
  <c r="L310" i="55"/>
  <c r="L311" i="55"/>
  <c r="L312" i="55"/>
  <c r="L313" i="55"/>
  <c r="L314" i="55"/>
  <c r="L315" i="55"/>
  <c r="L316" i="55"/>
  <c r="L317" i="55"/>
  <c r="L318" i="55"/>
  <c r="L319" i="55"/>
  <c r="L320" i="55"/>
  <c r="L321" i="55"/>
  <c r="L322" i="55"/>
  <c r="L323" i="55"/>
  <c r="L324" i="55"/>
  <c r="L325" i="55"/>
  <c r="L326" i="55"/>
  <c r="L327" i="55"/>
  <c r="L328" i="55"/>
  <c r="L329" i="55"/>
  <c r="L330" i="55"/>
  <c r="L331" i="55"/>
  <c r="L332" i="55"/>
  <c r="L333" i="55"/>
  <c r="L334" i="55"/>
  <c r="L335" i="55"/>
  <c r="L336" i="55"/>
  <c r="L337" i="55"/>
  <c r="L338" i="55"/>
  <c r="L339" i="55"/>
  <c r="L340" i="55"/>
  <c r="L341" i="55"/>
  <c r="L342" i="55"/>
  <c r="L343" i="55"/>
  <c r="L344" i="55"/>
  <c r="L345" i="55"/>
  <c r="L346" i="55"/>
  <c r="L347" i="55"/>
  <c r="L348" i="55"/>
  <c r="L349" i="55"/>
  <c r="L350" i="55"/>
  <c r="L351" i="55"/>
  <c r="L352" i="55"/>
  <c r="L353" i="55"/>
  <c r="L354" i="55"/>
  <c r="L355" i="55"/>
  <c r="L356" i="55"/>
  <c r="L357" i="55"/>
  <c r="L358" i="55"/>
  <c r="L359" i="55"/>
  <c r="L360" i="55"/>
  <c r="L361" i="55"/>
  <c r="L362" i="55"/>
  <c r="L363" i="55"/>
  <c r="L364" i="55"/>
  <c r="L365" i="55"/>
  <c r="L366" i="55"/>
  <c r="L367" i="55"/>
  <c r="L368" i="55"/>
  <c r="L369" i="55"/>
  <c r="L370" i="55"/>
  <c r="L371" i="55"/>
  <c r="L372" i="55"/>
  <c r="L373" i="55"/>
  <c r="L374" i="55"/>
  <c r="L375" i="55"/>
  <c r="L376" i="55"/>
  <c r="L377" i="55"/>
  <c r="L378" i="55"/>
  <c r="L379" i="55"/>
  <c r="L380" i="55"/>
  <c r="L381" i="55"/>
  <c r="L382" i="55"/>
  <c r="L383" i="55"/>
  <c r="L384" i="55"/>
  <c r="L385" i="55"/>
  <c r="L386" i="55"/>
  <c r="L387" i="55"/>
  <c r="L388" i="55"/>
  <c r="L389" i="55"/>
  <c r="L390" i="55"/>
  <c r="L391" i="55"/>
  <c r="L392" i="55"/>
  <c r="L393" i="55"/>
  <c r="L394" i="55"/>
  <c r="L395" i="55"/>
  <c r="L396" i="55"/>
  <c r="L397" i="55"/>
  <c r="L398" i="55"/>
  <c r="L399" i="55"/>
  <c r="L400" i="55"/>
  <c r="L401" i="55"/>
  <c r="L402" i="55"/>
  <c r="L403" i="55"/>
  <c r="L404" i="55"/>
  <c r="L405" i="55"/>
  <c r="L406" i="55"/>
  <c r="L407" i="55"/>
  <c r="L408" i="55"/>
  <c r="L409" i="55"/>
  <c r="L410" i="55"/>
  <c r="L411" i="55"/>
  <c r="L412" i="55"/>
  <c r="L413" i="55"/>
  <c r="L414" i="55"/>
  <c r="L415" i="55"/>
  <c r="L416" i="55"/>
  <c r="L417" i="55"/>
  <c r="L418" i="55"/>
  <c r="L419" i="55"/>
  <c r="L420" i="55"/>
  <c r="L421" i="55"/>
  <c r="L422" i="55"/>
  <c r="L423" i="55"/>
  <c r="L424" i="55"/>
  <c r="L425" i="55"/>
  <c r="L426" i="55"/>
  <c r="L427" i="55"/>
  <c r="L428" i="55"/>
  <c r="L429" i="55"/>
  <c r="L430" i="55"/>
  <c r="L431" i="55"/>
  <c r="L432" i="55"/>
  <c r="L433" i="55"/>
  <c r="L434" i="55"/>
  <c r="L435" i="55"/>
  <c r="L436" i="55"/>
  <c r="L437" i="55"/>
  <c r="L438" i="55"/>
  <c r="L439" i="55"/>
  <c r="L440" i="55"/>
  <c r="L441" i="55"/>
  <c r="L442" i="55"/>
  <c r="L443" i="55"/>
  <c r="L444" i="55"/>
  <c r="L445" i="55"/>
  <c r="L446" i="55"/>
  <c r="L447" i="55"/>
  <c r="L448" i="55"/>
  <c r="L449" i="55"/>
  <c r="L450" i="55"/>
  <c r="L451" i="55"/>
  <c r="L452" i="55"/>
  <c r="L453" i="55"/>
  <c r="L454" i="55"/>
  <c r="L455" i="55"/>
  <c r="L456" i="55"/>
  <c r="L457" i="55"/>
  <c r="L458" i="55"/>
  <c r="L459" i="55"/>
  <c r="L460" i="55"/>
  <c r="L461" i="55"/>
  <c r="L462" i="55"/>
  <c r="L463" i="55"/>
  <c r="L464" i="55"/>
  <c r="L465" i="55"/>
  <c r="L466" i="55"/>
  <c r="L467" i="55"/>
  <c r="L468" i="55"/>
  <c r="L469" i="55"/>
  <c r="L470" i="55"/>
  <c r="L471" i="55"/>
  <c r="L472" i="55"/>
  <c r="L473" i="55"/>
  <c r="L474" i="55"/>
  <c r="L475" i="55"/>
  <c r="L476" i="55"/>
  <c r="L477" i="55"/>
  <c r="N4" i="55"/>
  <c r="N5" i="55"/>
  <c r="N6" i="55"/>
  <c r="N7" i="55"/>
  <c r="N8" i="55"/>
  <c r="N9" i="55"/>
  <c r="N10" i="55"/>
  <c r="N11" i="55"/>
  <c r="N12" i="55"/>
  <c r="N13" i="55"/>
  <c r="N14" i="55"/>
  <c r="N15" i="55"/>
  <c r="N16" i="55"/>
  <c r="N17" i="55"/>
  <c r="N18" i="55"/>
  <c r="N19" i="55"/>
  <c r="N20" i="55"/>
  <c r="N21" i="55"/>
  <c r="N22" i="55"/>
  <c r="N23" i="55"/>
  <c r="N24" i="55"/>
  <c r="N26" i="55"/>
  <c r="N27" i="55"/>
  <c r="N28" i="55"/>
  <c r="N29" i="55"/>
  <c r="N30" i="55"/>
  <c r="N31" i="55"/>
  <c r="N32" i="55"/>
  <c r="N33" i="55"/>
  <c r="N34" i="55"/>
  <c r="N35" i="55"/>
  <c r="N36" i="55"/>
  <c r="N37" i="55"/>
  <c r="N38" i="55"/>
  <c r="N39" i="55"/>
  <c r="N40" i="55"/>
  <c r="N41" i="55"/>
  <c r="N42" i="55"/>
  <c r="N43" i="55"/>
  <c r="N44" i="55"/>
  <c r="N45" i="55"/>
  <c r="N46" i="55"/>
  <c r="N47" i="55"/>
  <c r="N48" i="55"/>
  <c r="N49" i="55"/>
  <c r="N50" i="55"/>
  <c r="N51" i="55"/>
  <c r="N52" i="55"/>
  <c r="N53" i="55"/>
  <c r="N54" i="55"/>
  <c r="N55" i="55"/>
  <c r="N56" i="55"/>
  <c r="N58" i="55"/>
  <c r="N59" i="55"/>
  <c r="N60" i="55"/>
  <c r="N61" i="55"/>
  <c r="N62" i="55"/>
  <c r="N63" i="55"/>
  <c r="N64" i="55"/>
  <c r="N65" i="55"/>
  <c r="N66" i="55"/>
  <c r="N67" i="55"/>
  <c r="N68" i="55"/>
  <c r="N69" i="55"/>
  <c r="N70" i="55"/>
  <c r="N71" i="55"/>
  <c r="N72" i="55"/>
  <c r="N73" i="55"/>
  <c r="N74" i="55"/>
  <c r="N75" i="55"/>
  <c r="N76" i="55"/>
  <c r="N77" i="55"/>
  <c r="N78" i="55"/>
  <c r="N79" i="55"/>
  <c r="N80" i="55"/>
  <c r="N81" i="55"/>
  <c r="N82" i="55"/>
  <c r="N83" i="55"/>
  <c r="N84" i="55"/>
  <c r="N85" i="55"/>
  <c r="N86" i="55"/>
  <c r="N87" i="55"/>
  <c r="N88" i="55"/>
  <c r="N89" i="55"/>
  <c r="N90" i="55"/>
  <c r="N91" i="55"/>
  <c r="N92" i="55"/>
  <c r="N93" i="55"/>
  <c r="N94" i="55"/>
  <c r="N95" i="55"/>
  <c r="N96" i="55"/>
  <c r="N97" i="55"/>
  <c r="N98" i="55"/>
  <c r="N99" i="55"/>
  <c r="N100" i="55"/>
  <c r="N101" i="55"/>
  <c r="N102" i="55"/>
  <c r="N103" i="55"/>
  <c r="N104" i="55"/>
  <c r="N105" i="55"/>
  <c r="N106" i="55"/>
  <c r="N107" i="55"/>
  <c r="N108" i="55"/>
  <c r="N110" i="55"/>
  <c r="N111" i="55"/>
  <c r="N112" i="55"/>
  <c r="N113" i="55"/>
  <c r="N114" i="55"/>
  <c r="N115" i="55"/>
  <c r="N116" i="55"/>
  <c r="N117" i="55"/>
  <c r="N118" i="55"/>
  <c r="N119" i="55"/>
  <c r="N120" i="55"/>
  <c r="N121" i="55"/>
  <c r="N122" i="55"/>
  <c r="N123" i="55"/>
  <c r="N124" i="55"/>
  <c r="N125" i="55"/>
  <c r="N126" i="55"/>
  <c r="N127" i="55"/>
  <c r="N128" i="55"/>
  <c r="N129" i="55"/>
  <c r="N130" i="55"/>
  <c r="N131" i="55"/>
  <c r="N132" i="55"/>
  <c r="N133" i="55"/>
  <c r="N134" i="55"/>
  <c r="N135" i="55"/>
  <c r="N136" i="55"/>
  <c r="N137" i="55"/>
  <c r="N138" i="55"/>
  <c r="N139" i="55"/>
  <c r="N140" i="55"/>
  <c r="N141" i="55"/>
  <c r="N142" i="55"/>
  <c r="N143" i="55"/>
  <c r="N144" i="55"/>
  <c r="N145" i="55"/>
  <c r="N146" i="55"/>
  <c r="N147" i="55"/>
  <c r="N148" i="55"/>
  <c r="N149" i="55"/>
  <c r="N150" i="55"/>
  <c r="N151" i="55"/>
  <c r="N152" i="55"/>
  <c r="N153" i="55"/>
  <c r="N154" i="55"/>
  <c r="N155" i="55"/>
  <c r="N156" i="55"/>
  <c r="N157" i="55"/>
  <c r="N158" i="55"/>
  <c r="N159" i="55"/>
  <c r="N160" i="55"/>
  <c r="N161" i="55"/>
  <c r="N162" i="55"/>
  <c r="N163" i="55"/>
  <c r="N164" i="55"/>
  <c r="N165" i="55"/>
  <c r="N166" i="55"/>
  <c r="N167" i="55"/>
  <c r="N168" i="55"/>
  <c r="N169" i="55"/>
  <c r="N170" i="55"/>
  <c r="N171" i="55"/>
  <c r="N172" i="55"/>
  <c r="N173" i="55"/>
  <c r="N174" i="55"/>
  <c r="N175" i="55"/>
  <c r="N176" i="55"/>
  <c r="N177" i="55"/>
  <c r="N178" i="55"/>
  <c r="N179" i="55"/>
  <c r="N180" i="55"/>
  <c r="N181" i="55"/>
  <c r="N182" i="55"/>
  <c r="N183" i="55"/>
  <c r="N184" i="55"/>
  <c r="N185" i="55"/>
  <c r="N186" i="55"/>
  <c r="N187" i="55"/>
  <c r="N188" i="55"/>
  <c r="N189" i="55"/>
  <c r="N190" i="55"/>
  <c r="N191" i="55"/>
  <c r="N192" i="55"/>
  <c r="N193" i="55"/>
  <c r="N194" i="55"/>
  <c r="N195" i="55"/>
  <c r="N196" i="55"/>
  <c r="N197" i="55"/>
  <c r="N198" i="55"/>
  <c r="N199" i="55"/>
  <c r="N200" i="55"/>
  <c r="N201" i="55"/>
  <c r="N202" i="55"/>
  <c r="N203" i="55"/>
  <c r="N204" i="55"/>
  <c r="N205" i="55"/>
  <c r="N206" i="55"/>
  <c r="N207" i="55"/>
  <c r="N208" i="55"/>
  <c r="N209" i="55"/>
  <c r="N210" i="55"/>
  <c r="N211" i="55"/>
  <c r="N212" i="55"/>
  <c r="N213" i="55"/>
  <c r="N214" i="55"/>
  <c r="N215" i="55"/>
  <c r="N216" i="55"/>
  <c r="N217" i="55"/>
  <c r="N218" i="55"/>
  <c r="N219" i="55"/>
  <c r="N220" i="55"/>
  <c r="N221" i="55"/>
  <c r="N222" i="55"/>
  <c r="N223" i="55"/>
  <c r="N224" i="55"/>
  <c r="N225" i="55"/>
  <c r="N226" i="55"/>
  <c r="N227" i="55"/>
  <c r="N228" i="55"/>
  <c r="N229" i="55"/>
  <c r="N230" i="55"/>
  <c r="N231" i="55"/>
  <c r="N232" i="55"/>
  <c r="N233" i="55"/>
  <c r="N234" i="55"/>
  <c r="N235" i="55"/>
  <c r="N236" i="55"/>
  <c r="N237" i="55"/>
  <c r="N238" i="55"/>
  <c r="N239" i="55"/>
  <c r="N240" i="55"/>
  <c r="N241" i="55"/>
  <c r="N242" i="55"/>
  <c r="N243" i="55"/>
  <c r="N244" i="55"/>
  <c r="N245" i="55"/>
  <c r="N246" i="55"/>
  <c r="N247" i="55"/>
  <c r="N248" i="55"/>
  <c r="N249" i="55"/>
  <c r="N250" i="55"/>
  <c r="N251" i="55"/>
  <c r="N252" i="55"/>
  <c r="N253" i="55"/>
  <c r="N254" i="55"/>
  <c r="N255" i="55"/>
  <c r="N256" i="55"/>
  <c r="N257" i="55"/>
  <c r="N258" i="55"/>
  <c r="N259" i="55"/>
  <c r="N260" i="55"/>
  <c r="N261" i="55"/>
  <c r="N262" i="55"/>
  <c r="N263" i="55"/>
  <c r="N264" i="55"/>
  <c r="N265" i="55"/>
  <c r="N266" i="55"/>
  <c r="N267" i="55"/>
  <c r="N268" i="55"/>
  <c r="N269" i="55"/>
  <c r="N270" i="55"/>
  <c r="N271" i="55"/>
  <c r="N272" i="55"/>
  <c r="N273" i="55"/>
  <c r="N274" i="55"/>
  <c r="N275" i="55"/>
  <c r="N276" i="55"/>
  <c r="N277" i="55"/>
  <c r="N278" i="55"/>
  <c r="N279" i="55"/>
  <c r="N280" i="55"/>
  <c r="N281" i="55"/>
  <c r="N282" i="55"/>
  <c r="N283" i="55"/>
  <c r="N284" i="55"/>
  <c r="N285" i="55"/>
  <c r="N286" i="55"/>
  <c r="N287" i="55"/>
  <c r="N288" i="55"/>
  <c r="N289" i="55"/>
  <c r="N290" i="55"/>
  <c r="N291" i="55"/>
  <c r="N292" i="55"/>
  <c r="N293" i="55"/>
  <c r="N294" i="55"/>
  <c r="N295" i="55"/>
  <c r="N296" i="55"/>
  <c r="N297" i="55"/>
  <c r="N298" i="55"/>
  <c r="N299" i="55"/>
  <c r="N300" i="55"/>
  <c r="N301" i="55"/>
  <c r="N302" i="55"/>
  <c r="N303" i="55"/>
  <c r="N304" i="55"/>
  <c r="N305" i="55"/>
  <c r="N306" i="55"/>
  <c r="N307" i="55"/>
  <c r="N308" i="55"/>
  <c r="N309" i="55"/>
  <c r="N310" i="55"/>
  <c r="N311" i="55"/>
  <c r="N312" i="55"/>
  <c r="N313" i="55"/>
  <c r="N314" i="55"/>
  <c r="N315" i="55"/>
  <c r="N316" i="55"/>
  <c r="N317" i="55"/>
  <c r="N318" i="55"/>
  <c r="N319" i="55"/>
  <c r="N320" i="55"/>
  <c r="N321" i="55"/>
  <c r="N322" i="55"/>
  <c r="N323" i="55"/>
  <c r="N324" i="55"/>
  <c r="N325" i="55"/>
  <c r="N326" i="55"/>
  <c r="N327" i="55"/>
  <c r="N328" i="55"/>
  <c r="N329" i="55"/>
  <c r="N330" i="55"/>
  <c r="N331" i="55"/>
  <c r="N332" i="55"/>
  <c r="N333" i="55"/>
  <c r="N334" i="55"/>
  <c r="N335" i="55"/>
  <c r="N336" i="55"/>
  <c r="N337" i="55"/>
  <c r="N338" i="55"/>
  <c r="N339" i="55"/>
  <c r="N340" i="55"/>
  <c r="N341" i="55"/>
  <c r="N342" i="55"/>
  <c r="N343" i="55"/>
  <c r="N344" i="55"/>
  <c r="N345" i="55"/>
  <c r="N346" i="55"/>
  <c r="N347" i="55"/>
  <c r="N348" i="55"/>
  <c r="N349" i="55"/>
  <c r="N350" i="55"/>
  <c r="N351" i="55"/>
  <c r="N352" i="55"/>
  <c r="N353" i="55"/>
  <c r="N354" i="55"/>
  <c r="N355" i="55"/>
  <c r="N356" i="55"/>
  <c r="N357" i="55"/>
  <c r="N358" i="55"/>
  <c r="N359" i="55"/>
  <c r="N360" i="55"/>
  <c r="N361" i="55"/>
  <c r="N362" i="55"/>
  <c r="N363" i="55"/>
  <c r="N364" i="55"/>
  <c r="N365" i="55"/>
  <c r="N366" i="55"/>
  <c r="N367" i="55"/>
  <c r="N368" i="55"/>
  <c r="N369" i="55"/>
  <c r="N370" i="55"/>
  <c r="N371" i="55"/>
  <c r="N372" i="55"/>
  <c r="N373" i="55"/>
  <c r="N374" i="55"/>
  <c r="N375" i="55"/>
  <c r="N376" i="55"/>
  <c r="N377" i="55"/>
  <c r="N378" i="55"/>
  <c r="N379" i="55"/>
  <c r="N380" i="55"/>
  <c r="N381" i="55"/>
  <c r="N382" i="55"/>
  <c r="N383" i="55"/>
  <c r="N384" i="55"/>
  <c r="N385" i="55"/>
  <c r="N386" i="55"/>
  <c r="N387" i="55"/>
  <c r="N388" i="55"/>
  <c r="N389" i="55"/>
  <c r="N390" i="55"/>
  <c r="N391" i="55"/>
  <c r="N392" i="55"/>
  <c r="N393" i="55"/>
  <c r="N394" i="55"/>
  <c r="N395" i="55"/>
  <c r="N396" i="55"/>
  <c r="N397" i="55"/>
  <c r="N398" i="55"/>
  <c r="N399" i="55"/>
  <c r="N400" i="55"/>
  <c r="N401" i="55"/>
  <c r="N402" i="55"/>
  <c r="N403" i="55"/>
  <c r="N404" i="55"/>
  <c r="N405" i="55"/>
  <c r="N406" i="55"/>
  <c r="N407" i="55"/>
  <c r="N408" i="55"/>
  <c r="N409" i="55"/>
  <c r="N410" i="55"/>
  <c r="N411" i="55"/>
  <c r="N412" i="55"/>
  <c r="N413" i="55"/>
  <c r="N414" i="55"/>
  <c r="N415" i="55"/>
  <c r="N416" i="55"/>
  <c r="N417" i="55"/>
  <c r="N418" i="55"/>
  <c r="N419" i="55"/>
  <c r="N420" i="55"/>
  <c r="N421" i="55"/>
  <c r="N422" i="55"/>
  <c r="N423" i="55"/>
  <c r="N424" i="55"/>
  <c r="N425" i="55"/>
  <c r="N426" i="55"/>
  <c r="N427" i="55"/>
  <c r="N428" i="55"/>
  <c r="N429" i="55"/>
  <c r="N430" i="55"/>
  <c r="N431" i="55"/>
  <c r="N432" i="55"/>
  <c r="N433" i="55"/>
  <c r="N434" i="55"/>
  <c r="N435" i="55"/>
  <c r="N436" i="55"/>
  <c r="N437" i="55"/>
  <c r="N438" i="55"/>
  <c r="N439" i="55"/>
  <c r="N440" i="55"/>
  <c r="N441" i="55"/>
  <c r="N442" i="55"/>
  <c r="N443" i="55"/>
  <c r="N444" i="55"/>
  <c r="N445" i="55"/>
  <c r="N446" i="55"/>
  <c r="N447" i="55"/>
  <c r="N448" i="55"/>
  <c r="N449" i="55"/>
  <c r="N450" i="55"/>
  <c r="N451" i="55"/>
  <c r="N452" i="55"/>
  <c r="N453" i="55"/>
  <c r="N454" i="55"/>
  <c r="N455" i="55"/>
  <c r="N456" i="55"/>
  <c r="N457" i="55"/>
  <c r="N458" i="55"/>
  <c r="N459" i="55"/>
  <c r="N460" i="55"/>
  <c r="N461" i="55"/>
  <c r="N462" i="55"/>
  <c r="N463" i="55"/>
  <c r="N464" i="55"/>
  <c r="N465" i="55"/>
  <c r="N466" i="55"/>
  <c r="N467" i="55"/>
  <c r="N468" i="55"/>
  <c r="N469" i="55"/>
  <c r="N470" i="55"/>
  <c r="N471" i="55"/>
  <c r="N472" i="55"/>
  <c r="N473" i="55"/>
  <c r="N474" i="55"/>
  <c r="N475" i="55"/>
  <c r="N476" i="55"/>
  <c r="N477" i="55"/>
  <c r="G935" i="55"/>
  <c r="G934" i="55"/>
  <c r="G933" i="55"/>
  <c r="G932" i="55"/>
  <c r="G931" i="55"/>
  <c r="G930" i="55"/>
  <c r="G929" i="55"/>
  <c r="G928" i="55"/>
  <c r="G927" i="55"/>
  <c r="G926" i="55"/>
  <c r="G925" i="55"/>
  <c r="G924" i="55"/>
  <c r="G923" i="55"/>
  <c r="G922" i="55"/>
  <c r="G921" i="55"/>
  <c r="G920" i="55"/>
  <c r="G919" i="55"/>
  <c r="G918" i="55"/>
  <c r="G917" i="55"/>
  <c r="G916" i="55"/>
  <c r="G915" i="55"/>
  <c r="G914" i="55"/>
  <c r="G913" i="55"/>
  <c r="G912" i="55"/>
  <c r="G911" i="55"/>
  <c r="G910" i="55"/>
  <c r="G909" i="55"/>
  <c r="G908" i="55"/>
  <c r="G907" i="55"/>
  <c r="G906" i="55"/>
  <c r="G905" i="55"/>
  <c r="G904" i="55"/>
  <c r="G903" i="55"/>
  <c r="G902" i="55"/>
  <c r="G901" i="55"/>
  <c r="G900" i="55"/>
  <c r="G899" i="55"/>
  <c r="G898" i="55"/>
  <c r="G897" i="55"/>
  <c r="G896" i="55"/>
  <c r="G895" i="55"/>
  <c r="G894" i="55"/>
  <c r="G893" i="55"/>
  <c r="G892" i="55"/>
  <c r="G891" i="55"/>
  <c r="G890" i="55"/>
  <c r="G889" i="55"/>
  <c r="G888" i="55"/>
  <c r="G887" i="55"/>
  <c r="G886" i="55"/>
  <c r="G885" i="55"/>
  <c r="G884" i="55"/>
  <c r="G883" i="55"/>
  <c r="G882" i="55"/>
  <c r="G881" i="55"/>
  <c r="G880" i="55"/>
  <c r="G879" i="55"/>
  <c r="G878" i="55"/>
  <c r="G877" i="55"/>
  <c r="G876" i="55"/>
  <c r="G875" i="55"/>
  <c r="G874" i="55"/>
  <c r="G873" i="55"/>
  <c r="G872" i="55"/>
  <c r="G871" i="55"/>
  <c r="G870" i="55"/>
  <c r="G869" i="55"/>
  <c r="G868" i="55"/>
  <c r="G867" i="55"/>
  <c r="G866" i="55"/>
  <c r="G865" i="55"/>
  <c r="G864" i="55"/>
  <c r="G863" i="55"/>
  <c r="G862" i="55"/>
  <c r="G861" i="55"/>
  <c r="G860" i="55"/>
  <c r="G859" i="55"/>
  <c r="G858" i="55"/>
  <c r="G857" i="55"/>
  <c r="G856" i="55"/>
  <c r="G855" i="55"/>
  <c r="G854" i="55"/>
  <c r="G853" i="55"/>
  <c r="G852" i="55"/>
  <c r="G851" i="55"/>
  <c r="G850" i="55"/>
  <c r="G849" i="55"/>
  <c r="G848" i="55"/>
  <c r="G847" i="55"/>
  <c r="G846" i="55"/>
  <c r="G845" i="55"/>
  <c r="G844" i="55"/>
  <c r="G843" i="55"/>
  <c r="G842" i="55"/>
  <c r="G841" i="55"/>
  <c r="G840" i="55"/>
  <c r="G839" i="55"/>
  <c r="G838" i="55"/>
  <c r="G837" i="55"/>
  <c r="G836" i="55"/>
  <c r="G835" i="55"/>
  <c r="G834" i="55"/>
  <c r="G833" i="55"/>
  <c r="G832" i="55"/>
  <c r="G831" i="55"/>
  <c r="G830" i="55"/>
  <c r="G829" i="55"/>
  <c r="G828" i="55"/>
  <c r="G827" i="55"/>
  <c r="G826" i="55"/>
  <c r="G825" i="55"/>
  <c r="G824" i="55"/>
  <c r="G823" i="55"/>
  <c r="G822" i="55"/>
  <c r="G821" i="55"/>
  <c r="G820" i="55"/>
  <c r="G819" i="55"/>
  <c r="G818" i="55"/>
  <c r="G817" i="55"/>
  <c r="G816" i="55"/>
  <c r="G815" i="55"/>
  <c r="G814" i="55"/>
  <c r="G813" i="55"/>
  <c r="G812" i="55"/>
  <c r="G811" i="55"/>
  <c r="G810" i="55"/>
  <c r="G809" i="55"/>
  <c r="G808" i="55"/>
  <c r="G807" i="55"/>
  <c r="G806" i="55"/>
  <c r="G805" i="55"/>
  <c r="G804" i="55"/>
  <c r="G803" i="55"/>
  <c r="G802" i="55"/>
  <c r="G801" i="55"/>
  <c r="G800" i="55"/>
  <c r="G799" i="55"/>
  <c r="G798" i="55"/>
  <c r="G797" i="55"/>
  <c r="G796" i="55"/>
  <c r="G795" i="55"/>
  <c r="G794" i="55"/>
  <c r="G793" i="55"/>
  <c r="G792" i="55"/>
  <c r="G791" i="55"/>
  <c r="G790" i="55"/>
  <c r="G789" i="55"/>
  <c r="G788" i="55"/>
  <c r="G787" i="55"/>
  <c r="G786" i="55"/>
  <c r="G785" i="55"/>
  <c r="G784" i="55"/>
  <c r="G783" i="55"/>
  <c r="G782" i="55"/>
  <c r="G781" i="55"/>
  <c r="G780" i="55"/>
  <c r="G779" i="55"/>
  <c r="G778" i="55"/>
  <c r="G777" i="55"/>
  <c r="G776" i="55"/>
  <c r="G775" i="55"/>
  <c r="G774" i="55"/>
  <c r="G773" i="55"/>
  <c r="G772" i="55"/>
  <c r="G771" i="55"/>
  <c r="G770" i="55"/>
  <c r="G769" i="55"/>
  <c r="G768" i="55"/>
  <c r="G767" i="55"/>
  <c r="G766" i="55"/>
  <c r="G765" i="55"/>
  <c r="G764" i="55"/>
  <c r="G763" i="55"/>
  <c r="G762" i="55"/>
  <c r="G761" i="55"/>
  <c r="G760" i="55"/>
  <c r="G759" i="55"/>
  <c r="G758" i="55"/>
  <c r="G757" i="55"/>
  <c r="G756" i="55"/>
  <c r="G755" i="55"/>
  <c r="G754" i="55"/>
  <c r="G753" i="55"/>
  <c r="G752" i="55"/>
  <c r="G751" i="55"/>
  <c r="G750" i="55"/>
  <c r="G749" i="55"/>
  <c r="G748" i="55"/>
  <c r="G747" i="55"/>
  <c r="G746" i="55"/>
  <c r="G745" i="55"/>
  <c r="G744" i="55"/>
  <c r="G743" i="55"/>
  <c r="G742" i="55"/>
  <c r="G741" i="55"/>
  <c r="G740" i="55"/>
  <c r="G739" i="55"/>
  <c r="G738" i="55"/>
  <c r="G737" i="55"/>
  <c r="G736" i="55"/>
  <c r="G735" i="55"/>
  <c r="G734" i="55"/>
  <c r="G733" i="55"/>
  <c r="G732" i="55"/>
  <c r="G731" i="55"/>
  <c r="G730" i="55"/>
  <c r="G729" i="55"/>
  <c r="G728" i="55"/>
  <c r="G727" i="55"/>
  <c r="G726" i="55"/>
  <c r="G725" i="55"/>
  <c r="G724" i="55"/>
  <c r="G723" i="55"/>
  <c r="G722" i="55"/>
  <c r="G721" i="55"/>
  <c r="G720" i="55"/>
  <c r="G719" i="55"/>
  <c r="G718" i="55"/>
  <c r="G717" i="55"/>
  <c r="G716" i="55"/>
  <c r="G715" i="55"/>
  <c r="G714" i="55"/>
  <c r="G713" i="55"/>
  <c r="G712" i="55"/>
  <c r="G711" i="55"/>
  <c r="G710" i="55"/>
  <c r="G709" i="55"/>
  <c r="G708" i="55"/>
  <c r="G707" i="55"/>
  <c r="G706" i="55"/>
  <c r="G705" i="55"/>
  <c r="G704" i="55"/>
  <c r="G703" i="55"/>
  <c r="G702" i="55"/>
  <c r="G701" i="55"/>
  <c r="G700" i="55"/>
  <c r="G699" i="55"/>
  <c r="G698" i="55"/>
  <c r="G697" i="55"/>
  <c r="G696" i="55"/>
  <c r="G695" i="55"/>
  <c r="G694" i="55"/>
  <c r="G693" i="55"/>
  <c r="G692" i="55"/>
  <c r="G691" i="55"/>
  <c r="G690" i="55"/>
  <c r="G689" i="55"/>
  <c r="G688" i="55"/>
  <c r="G687" i="55"/>
  <c r="G686" i="55"/>
  <c r="G685" i="55"/>
  <c r="G684" i="55"/>
  <c r="G683" i="55"/>
  <c r="G682" i="55"/>
  <c r="G681" i="55"/>
  <c r="G680" i="55"/>
  <c r="G679" i="55"/>
  <c r="G678" i="55"/>
  <c r="G677" i="55"/>
  <c r="G676" i="55"/>
  <c r="G675" i="55"/>
  <c r="G674" i="55"/>
  <c r="G673" i="55"/>
  <c r="G672" i="55"/>
  <c r="G671" i="55"/>
  <c r="G670" i="55"/>
  <c r="G669" i="55"/>
  <c r="G668" i="55"/>
  <c r="G667" i="55"/>
  <c r="G666" i="55"/>
  <c r="G665" i="55"/>
  <c r="G664" i="55"/>
  <c r="G663" i="55"/>
  <c r="G662" i="55"/>
  <c r="G661" i="55"/>
  <c r="G660" i="55"/>
  <c r="G659" i="55"/>
  <c r="G658" i="55"/>
  <c r="G657" i="55"/>
  <c r="G656" i="55"/>
  <c r="G655" i="55"/>
  <c r="G654" i="55"/>
  <c r="G653" i="55"/>
  <c r="G652" i="55"/>
  <c r="G651" i="55"/>
  <c r="A651" i="55"/>
  <c r="G650" i="55"/>
  <c r="A650" i="55"/>
  <c r="N650" i="55" s="1"/>
  <c r="G649" i="55"/>
  <c r="A649" i="55"/>
  <c r="N649" i="55" s="1"/>
  <c r="G648" i="55"/>
  <c r="A648" i="55"/>
  <c r="N648" i="55" s="1"/>
  <c r="G647" i="55"/>
  <c r="A647" i="55"/>
  <c r="N647" i="55" s="1"/>
  <c r="G646" i="55"/>
  <c r="A646" i="55"/>
  <c r="G645" i="55"/>
  <c r="A645" i="55"/>
  <c r="G644" i="55"/>
  <c r="A644" i="55"/>
  <c r="G643" i="55"/>
  <c r="A643" i="55"/>
  <c r="J643" i="55" s="1"/>
  <c r="G642" i="55"/>
  <c r="A642" i="55"/>
  <c r="J642" i="55" s="1"/>
  <c r="G641" i="55"/>
  <c r="A641" i="55"/>
  <c r="J641" i="55" s="1"/>
  <c r="G640" i="55"/>
  <c r="A640" i="55"/>
  <c r="G639" i="55"/>
  <c r="A639" i="55"/>
  <c r="G638" i="55"/>
  <c r="A638" i="55"/>
  <c r="G637" i="55"/>
  <c r="A637" i="55"/>
  <c r="N637" i="55" s="1"/>
  <c r="G636" i="55"/>
  <c r="A636" i="55"/>
  <c r="G635" i="55"/>
  <c r="A635" i="55"/>
  <c r="G634" i="55"/>
  <c r="A634" i="55"/>
  <c r="N634" i="55" s="1"/>
  <c r="G633" i="55"/>
  <c r="A633" i="55"/>
  <c r="J633" i="55" s="1"/>
  <c r="G632" i="55"/>
  <c r="A632" i="55"/>
  <c r="G631" i="55"/>
  <c r="A631" i="55"/>
  <c r="N631" i="55" s="1"/>
  <c r="G630" i="55"/>
  <c r="A630" i="55"/>
  <c r="N630" i="55" s="1"/>
  <c r="G629" i="55"/>
  <c r="A629" i="55"/>
  <c r="N629" i="55" s="1"/>
  <c r="G628" i="55"/>
  <c r="A628" i="55"/>
  <c r="N628" i="55" s="1"/>
  <c r="G627" i="55"/>
  <c r="A627" i="55"/>
  <c r="J627" i="55" s="1"/>
  <c r="G626" i="55"/>
  <c r="A626" i="55"/>
  <c r="N626" i="55" s="1"/>
  <c r="G625" i="55"/>
  <c r="A625" i="55"/>
  <c r="J625" i="55" s="1"/>
  <c r="G624" i="55"/>
  <c r="A624" i="55"/>
  <c r="G623" i="55"/>
  <c r="A623" i="55"/>
  <c r="N623" i="55" s="1"/>
  <c r="G622" i="55"/>
  <c r="A622" i="55"/>
  <c r="N622" i="55" s="1"/>
  <c r="G621" i="55"/>
  <c r="A621" i="55"/>
  <c r="N621" i="55" s="1"/>
  <c r="G620" i="55"/>
  <c r="A620" i="55"/>
  <c r="N620" i="55" s="1"/>
  <c r="G619" i="55"/>
  <c r="A619" i="55"/>
  <c r="G618" i="55"/>
  <c r="A618" i="55"/>
  <c r="G617" i="55"/>
  <c r="A617" i="55"/>
  <c r="G616" i="55"/>
  <c r="A616" i="55"/>
  <c r="G615" i="55"/>
  <c r="A615" i="55"/>
  <c r="N615" i="55" s="1"/>
  <c r="G614" i="55"/>
  <c r="A614" i="55"/>
  <c r="G613" i="55"/>
  <c r="A613" i="55"/>
  <c r="N613" i="55" s="1"/>
  <c r="G612" i="55"/>
  <c r="A612" i="55"/>
  <c r="N612" i="55" s="1"/>
  <c r="G611" i="55"/>
  <c r="A611" i="55"/>
  <c r="J611" i="55" s="1"/>
  <c r="G610" i="55"/>
  <c r="A610" i="55"/>
  <c r="J610" i="55" s="1"/>
  <c r="G609" i="55"/>
  <c r="A609" i="55"/>
  <c r="J609" i="55" s="1"/>
  <c r="G608" i="55"/>
  <c r="A608" i="55"/>
  <c r="G607" i="55"/>
  <c r="A607" i="55"/>
  <c r="N607" i="55" s="1"/>
  <c r="G606" i="55"/>
  <c r="A606" i="55"/>
  <c r="G605" i="55"/>
  <c r="A605" i="55"/>
  <c r="N605" i="55" s="1"/>
  <c r="G604" i="55"/>
  <c r="A604" i="55"/>
  <c r="N604" i="55" s="1"/>
  <c r="G603" i="55"/>
  <c r="A603" i="55"/>
  <c r="G602" i="55"/>
  <c r="A602" i="55"/>
  <c r="N602" i="55" s="1"/>
  <c r="G601" i="55"/>
  <c r="A601" i="55"/>
  <c r="G600" i="55"/>
  <c r="A600" i="55"/>
  <c r="J600" i="55" s="1"/>
  <c r="G599" i="55"/>
  <c r="A599" i="55"/>
  <c r="N599" i="55" s="1"/>
  <c r="G598" i="55"/>
  <c r="A598" i="55"/>
  <c r="N598" i="55" s="1"/>
  <c r="G597" i="55"/>
  <c r="A597" i="55"/>
  <c r="N597" i="55" s="1"/>
  <c r="G596" i="55"/>
  <c r="A596" i="55"/>
  <c r="N596" i="55" s="1"/>
  <c r="G595" i="55"/>
  <c r="A595" i="55"/>
  <c r="J595" i="55" s="1"/>
  <c r="G594" i="55"/>
  <c r="A594" i="55"/>
  <c r="J594" i="55" s="1"/>
  <c r="G593" i="55"/>
  <c r="A593" i="55"/>
  <c r="J593" i="55" s="1"/>
  <c r="G592" i="55"/>
  <c r="A592" i="55"/>
  <c r="J592" i="55" s="1"/>
  <c r="G591" i="55"/>
  <c r="A591" i="55"/>
  <c r="N591" i="55" s="1"/>
  <c r="G590" i="55"/>
  <c r="A590" i="55"/>
  <c r="N590" i="55" s="1"/>
  <c r="G589" i="55"/>
  <c r="A589" i="55"/>
  <c r="N589" i="55" s="1"/>
  <c r="G588" i="55"/>
  <c r="A588" i="55"/>
  <c r="N588" i="55" s="1"/>
  <c r="G587" i="55"/>
  <c r="A587" i="55"/>
  <c r="G586" i="55"/>
  <c r="A586" i="55"/>
  <c r="G585" i="55"/>
  <c r="A585" i="55"/>
  <c r="G584" i="55"/>
  <c r="A584" i="55"/>
  <c r="G583" i="55"/>
  <c r="A583" i="55"/>
  <c r="N583" i="55" s="1"/>
  <c r="G582" i="55"/>
  <c r="A582" i="55"/>
  <c r="G581" i="55"/>
  <c r="A581" i="55"/>
  <c r="G580" i="55"/>
  <c r="A580" i="55"/>
  <c r="N580" i="55" s="1"/>
  <c r="G579" i="55"/>
  <c r="A579" i="55"/>
  <c r="J579" i="55" s="1"/>
  <c r="G578" i="55"/>
  <c r="A578" i="55"/>
  <c r="J578" i="55" s="1"/>
  <c r="G577" i="55"/>
  <c r="A577" i="55"/>
  <c r="J577" i="55" s="1"/>
  <c r="G576" i="55"/>
  <c r="A576" i="55"/>
  <c r="G575" i="55"/>
  <c r="A575" i="55"/>
  <c r="G574" i="55"/>
  <c r="A574" i="55"/>
  <c r="G573" i="55"/>
  <c r="A573" i="55"/>
  <c r="N573" i="55" s="1"/>
  <c r="G572" i="55"/>
  <c r="A572" i="55"/>
  <c r="G571" i="55"/>
  <c r="A571" i="55"/>
  <c r="G570" i="55"/>
  <c r="A570" i="55"/>
  <c r="G569" i="55"/>
  <c r="A569" i="55"/>
  <c r="G568" i="55"/>
  <c r="A568" i="55"/>
  <c r="G567" i="55"/>
  <c r="A567" i="55"/>
  <c r="N567" i="55" s="1"/>
  <c r="G566" i="55"/>
  <c r="A566" i="55"/>
  <c r="G565" i="55"/>
  <c r="A565" i="55"/>
  <c r="N565" i="55" s="1"/>
  <c r="G564" i="55"/>
  <c r="A564" i="55"/>
  <c r="G563" i="55"/>
  <c r="A563" i="55"/>
  <c r="G562" i="55"/>
  <c r="A562" i="55"/>
  <c r="N562" i="55" s="1"/>
  <c r="G561" i="55"/>
  <c r="A561" i="55"/>
  <c r="N561" i="55" s="1"/>
  <c r="G560" i="55"/>
  <c r="A560" i="55"/>
  <c r="N560" i="55" s="1"/>
  <c r="G559" i="55"/>
  <c r="A559" i="55"/>
  <c r="N559" i="55" s="1"/>
  <c r="G558" i="55"/>
  <c r="A558" i="55"/>
  <c r="G557" i="55"/>
  <c r="A557" i="55"/>
  <c r="J557" i="55" s="1"/>
  <c r="G556" i="55"/>
  <c r="A556" i="55"/>
  <c r="J556" i="55" s="1"/>
  <c r="G555" i="55"/>
  <c r="A555" i="55"/>
  <c r="G554" i="55"/>
  <c r="A554" i="55"/>
  <c r="N554" i="55" s="1"/>
  <c r="G553" i="55"/>
  <c r="A553" i="55"/>
  <c r="G552" i="55"/>
  <c r="A552" i="55"/>
  <c r="N552" i="55" s="1"/>
  <c r="G551" i="55"/>
  <c r="A551" i="55"/>
  <c r="N551" i="55" s="1"/>
  <c r="G550" i="55"/>
  <c r="A550" i="55"/>
  <c r="G549" i="55"/>
  <c r="A549" i="55"/>
  <c r="G548" i="55"/>
  <c r="A548" i="55"/>
  <c r="G547" i="55"/>
  <c r="A547" i="55"/>
  <c r="G546" i="55"/>
  <c r="A546" i="55"/>
  <c r="N546" i="55" s="1"/>
  <c r="G545" i="55"/>
  <c r="A545" i="55"/>
  <c r="N545" i="55" s="1"/>
  <c r="G544" i="55"/>
  <c r="A544" i="55"/>
  <c r="N544" i="55" s="1"/>
  <c r="G543" i="55"/>
  <c r="A543" i="55"/>
  <c r="N543" i="55" s="1"/>
  <c r="G542" i="55"/>
  <c r="A542" i="55"/>
  <c r="G541" i="55"/>
  <c r="A541" i="55"/>
  <c r="J541" i="55" s="1"/>
  <c r="G540" i="55"/>
  <c r="A540" i="55"/>
  <c r="J540" i="55" s="1"/>
  <c r="G539" i="55"/>
  <c r="A539" i="55"/>
  <c r="G538" i="55"/>
  <c r="A538" i="55"/>
  <c r="N538" i="55" s="1"/>
  <c r="G537" i="55"/>
  <c r="A537" i="55"/>
  <c r="N537" i="55" s="1"/>
  <c r="G536" i="55"/>
  <c r="A536" i="55"/>
  <c r="N536" i="55" s="1"/>
  <c r="G535" i="55"/>
  <c r="A535" i="55"/>
  <c r="N535" i="55" s="1"/>
  <c r="G534" i="55"/>
  <c r="A534" i="55"/>
  <c r="G533" i="55"/>
  <c r="A533" i="55"/>
  <c r="G532" i="55"/>
  <c r="A532" i="55"/>
  <c r="G531" i="55"/>
  <c r="A531" i="55"/>
  <c r="G530" i="55"/>
  <c r="A530" i="55"/>
  <c r="N530" i="55" s="1"/>
  <c r="G529" i="55"/>
  <c r="A529" i="55"/>
  <c r="G528" i="55"/>
  <c r="A528" i="55"/>
  <c r="N528" i="55" s="1"/>
  <c r="G527" i="55"/>
  <c r="A527" i="55"/>
  <c r="N527" i="55" s="1"/>
  <c r="G526" i="55"/>
  <c r="A526" i="55"/>
  <c r="G525" i="55"/>
  <c r="A525" i="55"/>
  <c r="N525" i="55" s="1"/>
  <c r="G524" i="55"/>
  <c r="A524" i="55"/>
  <c r="G523" i="55"/>
  <c r="A523" i="55"/>
  <c r="G522" i="55"/>
  <c r="A522" i="55"/>
  <c r="J522" i="55" s="1"/>
  <c r="G521" i="55"/>
  <c r="A521" i="55"/>
  <c r="J521" i="55" s="1"/>
  <c r="G520" i="55"/>
  <c r="A520" i="55"/>
  <c r="G519" i="55"/>
  <c r="A519" i="55"/>
  <c r="G518" i="55"/>
  <c r="A518" i="55"/>
  <c r="N518" i="55" s="1"/>
  <c r="G517" i="55"/>
  <c r="A517" i="55"/>
  <c r="N517" i="55" s="1"/>
  <c r="G516" i="55"/>
  <c r="A516" i="55"/>
  <c r="G515" i="55"/>
  <c r="A515" i="55"/>
  <c r="G514" i="55"/>
  <c r="A514" i="55"/>
  <c r="G513" i="55"/>
  <c r="A513" i="55"/>
  <c r="J513" i="55" s="1"/>
  <c r="G512" i="55"/>
  <c r="A512" i="55"/>
  <c r="N512" i="55" s="1"/>
  <c r="G511" i="55"/>
  <c r="A511" i="55"/>
  <c r="N511" i="55" s="1"/>
  <c r="G510" i="55"/>
  <c r="A510" i="55"/>
  <c r="N510" i="55" s="1"/>
  <c r="G509" i="55"/>
  <c r="A509" i="55"/>
  <c r="N509" i="55" s="1"/>
  <c r="G508" i="55"/>
  <c r="A508" i="55"/>
  <c r="G507" i="55"/>
  <c r="A507" i="55"/>
  <c r="G506" i="55"/>
  <c r="A506" i="55"/>
  <c r="J506" i="55" s="1"/>
  <c r="G505" i="55"/>
  <c r="A505" i="55"/>
  <c r="J505" i="55" s="1"/>
  <c r="G504" i="55"/>
  <c r="A504" i="55"/>
  <c r="G503" i="55"/>
  <c r="A503" i="55"/>
  <c r="G502" i="55"/>
  <c r="A502" i="55"/>
  <c r="N502" i="55" s="1"/>
  <c r="G501" i="55"/>
  <c r="A501" i="55"/>
  <c r="N501" i="55" s="1"/>
  <c r="G500" i="55"/>
  <c r="A500" i="55"/>
  <c r="G499" i="55"/>
  <c r="A499" i="55"/>
  <c r="G498" i="55"/>
  <c r="A498" i="55"/>
  <c r="J498" i="55" s="1"/>
  <c r="G497" i="55"/>
  <c r="A497" i="55"/>
  <c r="G496" i="55"/>
  <c r="A496" i="55"/>
  <c r="N496" i="55" s="1"/>
  <c r="G495" i="55"/>
  <c r="A495" i="55"/>
  <c r="J495" i="55" s="1"/>
  <c r="G494" i="55"/>
  <c r="A494" i="55"/>
  <c r="N494" i="55" s="1"/>
  <c r="G493" i="55"/>
  <c r="A493" i="55"/>
  <c r="N493" i="55" s="1"/>
  <c r="G492" i="55"/>
  <c r="A492" i="55"/>
  <c r="N492" i="55" s="1"/>
  <c r="G491" i="55"/>
  <c r="A491" i="55"/>
  <c r="G490" i="55"/>
  <c r="A490" i="55"/>
  <c r="J490" i="55" s="1"/>
  <c r="G489" i="55"/>
  <c r="A489" i="55"/>
  <c r="J489" i="55" s="1"/>
  <c r="G488" i="55"/>
  <c r="A488" i="55"/>
  <c r="J488" i="55" s="1"/>
  <c r="G487" i="55"/>
  <c r="A487" i="55"/>
  <c r="G486" i="55"/>
  <c r="A486" i="55"/>
  <c r="N486" i="55" s="1"/>
  <c r="G485" i="55"/>
  <c r="A485" i="55"/>
  <c r="N485" i="55" s="1"/>
  <c r="G484" i="55"/>
  <c r="A484" i="55"/>
  <c r="N484" i="55" s="1"/>
  <c r="G483" i="55"/>
  <c r="A483" i="55"/>
  <c r="G482" i="55"/>
  <c r="A482" i="55"/>
  <c r="G481" i="55"/>
  <c r="A481" i="55"/>
  <c r="N481" i="55" s="1"/>
  <c r="G480" i="55"/>
  <c r="A480" i="55"/>
  <c r="G479" i="55"/>
  <c r="A479" i="55"/>
  <c r="N479" i="55" s="1"/>
  <c r="G478" i="55"/>
  <c r="A478" i="55"/>
  <c r="N478" i="55" s="1"/>
  <c r="G477" i="55"/>
  <c r="A477" i="55"/>
  <c r="G476" i="55"/>
  <c r="A476" i="55"/>
  <c r="G475" i="55"/>
  <c r="A475" i="55"/>
  <c r="G474" i="55"/>
  <c r="A474" i="55"/>
  <c r="G473" i="55"/>
  <c r="A473" i="55"/>
  <c r="G472" i="55"/>
  <c r="A472" i="55"/>
  <c r="G471" i="55"/>
  <c r="A471" i="55"/>
  <c r="G470" i="55"/>
  <c r="A470" i="55"/>
  <c r="G469" i="55"/>
  <c r="A469" i="55"/>
  <c r="G468" i="55"/>
  <c r="A468" i="55"/>
  <c r="G467" i="55"/>
  <c r="A467" i="55"/>
  <c r="G466" i="55"/>
  <c r="A466" i="55"/>
  <c r="G465" i="55"/>
  <c r="A465" i="55"/>
  <c r="G464" i="55"/>
  <c r="A464" i="55"/>
  <c r="G463" i="55"/>
  <c r="A463" i="55"/>
  <c r="G462" i="55"/>
  <c r="A462" i="55"/>
  <c r="G461" i="55"/>
  <c r="A461" i="55"/>
  <c r="G460" i="55"/>
  <c r="A460" i="55"/>
  <c r="G459" i="55"/>
  <c r="A459" i="55"/>
  <c r="G458" i="55"/>
  <c r="A458" i="55"/>
  <c r="G457" i="55"/>
  <c r="A457" i="55"/>
  <c r="G456" i="55"/>
  <c r="A456" i="55"/>
  <c r="G455" i="55"/>
  <c r="A455" i="55"/>
  <c r="G454" i="55"/>
  <c r="A454" i="55"/>
  <c r="G453" i="55"/>
  <c r="A453" i="55"/>
  <c r="G452" i="55"/>
  <c r="A452" i="55"/>
  <c r="G451" i="55"/>
  <c r="A451" i="55"/>
  <c r="G450" i="55"/>
  <c r="A450" i="55"/>
  <c r="G449" i="55"/>
  <c r="A449" i="55"/>
  <c r="G448" i="55"/>
  <c r="A448" i="55"/>
  <c r="G447" i="55"/>
  <c r="A447" i="55"/>
  <c r="G446" i="55"/>
  <c r="A446" i="55"/>
  <c r="G445" i="55"/>
  <c r="A445" i="55"/>
  <c r="G444" i="55"/>
  <c r="A444" i="55"/>
  <c r="G443" i="55"/>
  <c r="A443" i="55"/>
  <c r="G442" i="55"/>
  <c r="A442" i="55"/>
  <c r="G441" i="55"/>
  <c r="A441" i="55"/>
  <c r="G440" i="55"/>
  <c r="A440" i="55"/>
  <c r="G439" i="55"/>
  <c r="A439" i="55"/>
  <c r="G438" i="55"/>
  <c r="A438" i="55"/>
  <c r="G437" i="55"/>
  <c r="A437" i="55"/>
  <c r="G436" i="55"/>
  <c r="A436" i="55"/>
  <c r="G435" i="55"/>
  <c r="A435" i="55"/>
  <c r="G434" i="55"/>
  <c r="A434" i="55"/>
  <c r="G433" i="55"/>
  <c r="A433" i="55"/>
  <c r="G432" i="55"/>
  <c r="A432" i="55"/>
  <c r="G431" i="55"/>
  <c r="A431" i="55"/>
  <c r="G430" i="55"/>
  <c r="A430" i="55"/>
  <c r="G429" i="55"/>
  <c r="A429" i="55"/>
  <c r="G428" i="55"/>
  <c r="A428" i="55"/>
  <c r="G427" i="55"/>
  <c r="A427" i="55"/>
  <c r="G426" i="55"/>
  <c r="A426" i="55"/>
  <c r="G425" i="55"/>
  <c r="A425" i="55"/>
  <c r="G424" i="55"/>
  <c r="A424" i="55"/>
  <c r="G423" i="55"/>
  <c r="A423" i="55"/>
  <c r="G422" i="55"/>
  <c r="A422" i="55"/>
  <c r="G421" i="55"/>
  <c r="A421" i="55"/>
  <c r="G420" i="55"/>
  <c r="A420" i="55"/>
  <c r="G419" i="55"/>
  <c r="A419" i="55"/>
  <c r="G418" i="55"/>
  <c r="A418" i="55"/>
  <c r="G417" i="55"/>
  <c r="A417" i="55"/>
  <c r="G416" i="55"/>
  <c r="A416" i="55"/>
  <c r="G415" i="55"/>
  <c r="A415" i="55"/>
  <c r="G414" i="55"/>
  <c r="A414" i="55"/>
  <c r="G413" i="55"/>
  <c r="A413" i="55"/>
  <c r="G412" i="55"/>
  <c r="A412" i="55"/>
  <c r="G411" i="55"/>
  <c r="A411" i="55"/>
  <c r="G410" i="55"/>
  <c r="A410" i="55"/>
  <c r="G409" i="55"/>
  <c r="A409" i="55"/>
  <c r="G408" i="55"/>
  <c r="A408" i="55"/>
  <c r="G407" i="55"/>
  <c r="A407" i="55"/>
  <c r="G406" i="55"/>
  <c r="A406" i="55"/>
  <c r="G405" i="55"/>
  <c r="A405" i="55"/>
  <c r="G404" i="55"/>
  <c r="A404" i="55"/>
  <c r="G403" i="55"/>
  <c r="A403" i="55"/>
  <c r="G402" i="55"/>
  <c r="A402" i="55"/>
  <c r="G401" i="55"/>
  <c r="A401" i="55"/>
  <c r="G400" i="55"/>
  <c r="A400" i="55"/>
  <c r="G399" i="55"/>
  <c r="A399" i="55"/>
  <c r="G398" i="55"/>
  <c r="A398" i="55"/>
  <c r="G397" i="55"/>
  <c r="A397" i="55"/>
  <c r="G396" i="55"/>
  <c r="A396" i="55"/>
  <c r="G395" i="55"/>
  <c r="A395" i="55"/>
  <c r="G394" i="55"/>
  <c r="A394" i="55"/>
  <c r="G393" i="55"/>
  <c r="A393" i="55"/>
  <c r="G392" i="55"/>
  <c r="A392" i="55"/>
  <c r="G391" i="55"/>
  <c r="A391" i="55"/>
  <c r="G390" i="55"/>
  <c r="A390" i="55"/>
  <c r="G389" i="55"/>
  <c r="A389" i="55"/>
  <c r="G388" i="55"/>
  <c r="A388" i="55"/>
  <c r="G387" i="55"/>
  <c r="A387" i="55"/>
  <c r="G386" i="55"/>
  <c r="A386" i="55"/>
  <c r="G385" i="55"/>
  <c r="A385" i="55"/>
  <c r="G384" i="55"/>
  <c r="A384" i="55"/>
  <c r="G383" i="55"/>
  <c r="A383" i="55"/>
  <c r="G382" i="55"/>
  <c r="A382" i="55"/>
  <c r="G381" i="55"/>
  <c r="A381" i="55"/>
  <c r="G380" i="55"/>
  <c r="A380" i="55"/>
  <c r="G379" i="55"/>
  <c r="A379" i="55"/>
  <c r="G378" i="55"/>
  <c r="A378" i="55"/>
  <c r="G377" i="55"/>
  <c r="A377" i="55"/>
  <c r="G376" i="55"/>
  <c r="A376" i="55"/>
  <c r="G375" i="55"/>
  <c r="A375" i="55"/>
  <c r="G374" i="55"/>
  <c r="A374" i="55"/>
  <c r="G373" i="55"/>
  <c r="A373" i="55"/>
  <c r="G372" i="55"/>
  <c r="A372" i="55"/>
  <c r="G371" i="55"/>
  <c r="A371" i="55"/>
  <c r="G370" i="55"/>
  <c r="A370" i="55"/>
  <c r="G369" i="55"/>
  <c r="A369" i="55"/>
  <c r="G368" i="55"/>
  <c r="A368" i="55"/>
  <c r="G367" i="55"/>
  <c r="A367" i="55"/>
  <c r="G366" i="55"/>
  <c r="A366" i="55"/>
  <c r="G365" i="55"/>
  <c r="A365" i="55"/>
  <c r="G364" i="55"/>
  <c r="A364" i="55"/>
  <c r="G363" i="55"/>
  <c r="A363" i="55"/>
  <c r="G362" i="55"/>
  <c r="A362" i="55"/>
  <c r="G361" i="55"/>
  <c r="A361" i="55"/>
  <c r="N2" i="55"/>
  <c r="L2" i="55"/>
  <c r="J2" i="55"/>
  <c r="G2" i="55"/>
  <c r="A2" i="55"/>
  <c r="L483" i="55"/>
  <c r="L515" i="55"/>
  <c r="D2" i="65"/>
  <c r="J514" i="55"/>
  <c r="J482" i="55"/>
  <c r="N495" i="55"/>
  <c r="L506" i="55"/>
  <c r="J529" i="55"/>
  <c r="J497" i="55"/>
  <c r="N526" i="55"/>
  <c r="L525" i="55"/>
  <c r="L493" i="55"/>
  <c r="J512" i="55"/>
  <c r="J480" i="55"/>
  <c r="L528" i="55"/>
  <c r="L496" i="55"/>
  <c r="J511" i="55"/>
  <c r="N906" i="55"/>
  <c r="N902" i="55"/>
  <c r="N898" i="55"/>
  <c r="N894" i="55"/>
  <c r="N890" i="55"/>
  <c r="N886" i="55"/>
  <c r="N882" i="55"/>
  <c r="N878" i="55"/>
  <c r="N874" i="55"/>
  <c r="N870" i="55"/>
  <c r="N866" i="55"/>
  <c r="N862" i="55"/>
  <c r="N858" i="55"/>
  <c r="N854" i="55"/>
  <c r="N907" i="55"/>
  <c r="N891" i="55"/>
  <c r="N873" i="55"/>
  <c r="N857" i="55"/>
  <c r="N849" i="55"/>
  <c r="N845" i="55"/>
  <c r="N841" i="55"/>
  <c r="N837" i="55"/>
  <c r="N833" i="55"/>
  <c r="N829" i="55"/>
  <c r="N825" i="55"/>
  <c r="N821" i="55"/>
  <c r="N855" i="55"/>
  <c r="N844" i="55"/>
  <c r="N828" i="55"/>
  <c r="N889" i="55"/>
  <c r="N879" i="55"/>
  <c r="N875" i="55"/>
  <c r="N842" i="55"/>
  <c r="N826" i="55"/>
  <c r="N817" i="55"/>
  <c r="N813" i="55"/>
  <c r="N809" i="55"/>
  <c r="N805" i="55"/>
  <c r="N801" i="55"/>
  <c r="N797" i="55"/>
  <c r="N793" i="55"/>
  <c r="N789" i="55"/>
  <c r="N785" i="55"/>
  <c r="N781" i="55"/>
  <c r="N777" i="55"/>
  <c r="N773" i="55"/>
  <c r="N769" i="55"/>
  <c r="N765" i="55"/>
  <c r="N761" i="55"/>
  <c r="N757" i="55"/>
  <c r="N753" i="55"/>
  <c r="N749" i="55"/>
  <c r="N745" i="55"/>
  <c r="N903" i="55"/>
  <c r="N893" i="55"/>
  <c r="N871" i="55"/>
  <c r="N867" i="55"/>
  <c r="N840" i="55"/>
  <c r="N824" i="55"/>
  <c r="N846" i="55"/>
  <c r="N806" i="55"/>
  <c r="N794" i="55"/>
  <c r="N778" i="55"/>
  <c r="N762" i="55"/>
  <c r="N744" i="55"/>
  <c r="N740" i="55"/>
  <c r="N736" i="55"/>
  <c r="N732" i="55"/>
  <c r="N728" i="55"/>
  <c r="N724" i="55"/>
  <c r="N720" i="55"/>
  <c r="N716" i="55"/>
  <c r="N712" i="55"/>
  <c r="N708" i="55"/>
  <c r="N704" i="55"/>
  <c r="N700" i="55"/>
  <c r="N696" i="55"/>
  <c r="N692" i="55"/>
  <c r="N688" i="55"/>
  <c r="N684" i="55"/>
  <c r="N680" i="55"/>
  <c r="N676" i="55"/>
  <c r="N861" i="55"/>
  <c r="N804" i="55"/>
  <c r="N776" i="55"/>
  <c r="N766" i="55"/>
  <c r="N748" i="55"/>
  <c r="N741" i="55"/>
  <c r="N725" i="55"/>
  <c r="N709" i="55"/>
  <c r="N863" i="55"/>
  <c r="N784" i="55"/>
  <c r="N774" i="55"/>
  <c r="N731" i="55"/>
  <c r="N715" i="55"/>
  <c r="N822" i="55"/>
  <c r="N816" i="55"/>
  <c r="N788" i="55"/>
  <c r="N760" i="55"/>
  <c r="N729" i="55"/>
  <c r="N713" i="55"/>
  <c r="N697" i="55"/>
  <c r="N681" i="55"/>
  <c r="N810" i="55"/>
  <c r="N768" i="55"/>
  <c r="N695" i="55"/>
  <c r="N691" i="55"/>
  <c r="N669" i="55"/>
  <c r="N665" i="55"/>
  <c r="N661" i="55"/>
  <c r="N657" i="55"/>
  <c r="N653" i="55"/>
  <c r="N639" i="55"/>
  <c r="N575" i="55"/>
  <c r="N800" i="55"/>
  <c r="N703" i="55"/>
  <c r="N685" i="55"/>
  <c r="N636" i="55"/>
  <c r="N572" i="55"/>
  <c r="N859" i="55"/>
  <c r="N743" i="55"/>
  <c r="N679" i="55"/>
  <c r="N675" i="55"/>
  <c r="N670" i="55"/>
  <c r="N666" i="55"/>
  <c r="N662" i="55"/>
  <c r="N658" i="55"/>
  <c r="N654" i="55"/>
  <c r="N646" i="55"/>
  <c r="N581" i="55"/>
  <c r="N701" i="55"/>
  <c r="N594" i="55"/>
  <c r="N808" i="55"/>
  <c r="N719" i="55"/>
  <c r="N553" i="55"/>
  <c r="N796" i="55"/>
  <c r="N570" i="55"/>
  <c r="N566" i="55"/>
  <c r="L903" i="55"/>
  <c r="L900" i="55"/>
  <c r="L884" i="55"/>
  <c r="L867" i="55"/>
  <c r="L863" i="55"/>
  <c r="L830" i="55"/>
  <c r="L810" i="55"/>
  <c r="L851" i="55"/>
  <c r="L885" i="55"/>
  <c r="L842" i="55"/>
  <c r="L815" i="55"/>
  <c r="L799" i="55"/>
  <c r="L783" i="55"/>
  <c r="L767" i="55"/>
  <c r="L848" i="55"/>
  <c r="L754" i="55"/>
  <c r="L786" i="55"/>
  <c r="L735" i="55"/>
  <c r="L703" i="55"/>
  <c r="L798" i="55"/>
  <c r="L747" i="55"/>
  <c r="L716" i="55"/>
  <c r="L774" i="55"/>
  <c r="L722" i="55"/>
  <c r="L690" i="55"/>
  <c r="L665" i="55"/>
  <c r="L647" i="55"/>
  <c r="L694" i="55"/>
  <c r="L626" i="55"/>
  <c r="L594" i="55"/>
  <c r="L782" i="55"/>
  <c r="L686" i="55"/>
  <c r="L649" i="55"/>
  <c r="L615" i="55"/>
  <c r="L583" i="55"/>
  <c r="L697" i="55"/>
  <c r="L636" i="55"/>
  <c r="L604" i="55"/>
  <c r="L572" i="55"/>
  <c r="L621" i="55"/>
  <c r="L547" i="55"/>
  <c r="L601" i="55"/>
  <c r="L540" i="55"/>
  <c r="L613" i="55"/>
  <c r="L545" i="55"/>
  <c r="L662" i="55"/>
  <c r="L562" i="55"/>
  <c r="L530" i="55"/>
  <c r="J907" i="55"/>
  <c r="J903" i="55"/>
  <c r="J899" i="55"/>
  <c r="J895" i="55"/>
  <c r="J891" i="55"/>
  <c r="J887" i="55"/>
  <c r="J883" i="55"/>
  <c r="J879" i="55"/>
  <c r="J875" i="55"/>
  <c r="J871" i="55"/>
  <c r="J867" i="55"/>
  <c r="J863" i="55"/>
  <c r="J859" i="55"/>
  <c r="J855" i="55"/>
  <c r="J904" i="55"/>
  <c r="J888" i="55"/>
  <c r="J876" i="55"/>
  <c r="J860" i="55"/>
  <c r="J850" i="55"/>
  <c r="J846" i="55"/>
  <c r="J842" i="55"/>
  <c r="J838" i="55"/>
  <c r="J834" i="55"/>
  <c r="J830" i="55"/>
  <c r="J826" i="55"/>
  <c r="J822" i="55"/>
  <c r="J908" i="55"/>
  <c r="J902" i="55"/>
  <c r="J872" i="55"/>
  <c r="J847" i="55"/>
  <c r="J831" i="55"/>
  <c r="J900" i="55"/>
  <c r="J884" i="55"/>
  <c r="J864" i="55"/>
  <c r="J845" i="55"/>
  <c r="J829" i="55"/>
  <c r="J818" i="55"/>
  <c r="J814" i="55"/>
  <c r="J810" i="55"/>
  <c r="J806" i="55"/>
  <c r="J802" i="55"/>
  <c r="J798" i="55"/>
  <c r="J794" i="55"/>
  <c r="J790" i="55"/>
  <c r="J786" i="55"/>
  <c r="J782" i="55"/>
  <c r="J778" i="55"/>
  <c r="J774" i="55"/>
  <c r="J770" i="55"/>
  <c r="J766" i="55"/>
  <c r="J762" i="55"/>
  <c r="J758" i="55"/>
  <c r="J754" i="55"/>
  <c r="J750" i="55"/>
  <c r="J746" i="55"/>
  <c r="J882" i="55"/>
  <c r="J866" i="55"/>
  <c r="J851" i="55"/>
  <c r="J835" i="55"/>
  <c r="J886" i="55"/>
  <c r="J833" i="55"/>
  <c r="J811" i="55"/>
  <c r="J791" i="55"/>
  <c r="J775" i="55"/>
  <c r="J759" i="55"/>
  <c r="J747" i="55"/>
  <c r="J741" i="55"/>
  <c r="J737" i="55"/>
  <c r="J733" i="55"/>
  <c r="J729" i="55"/>
  <c r="J725" i="55"/>
  <c r="J721" i="55"/>
  <c r="J717" i="55"/>
  <c r="J713" i="55"/>
  <c r="J709" i="55"/>
  <c r="J705" i="55"/>
  <c r="J701" i="55"/>
  <c r="J697" i="55"/>
  <c r="J693" i="55"/>
  <c r="J689" i="55"/>
  <c r="J685" i="55"/>
  <c r="J681" i="55"/>
  <c r="J677" i="55"/>
  <c r="J673" i="55"/>
  <c r="J817" i="55"/>
  <c r="J793" i="55"/>
  <c r="J771" i="55"/>
  <c r="J757" i="55"/>
  <c r="J744" i="55"/>
  <c r="J728" i="55"/>
  <c r="J712" i="55"/>
  <c r="J890" i="55"/>
  <c r="J813" i="55"/>
  <c r="J801" i="55"/>
  <c r="J779" i="55"/>
  <c r="J765" i="55"/>
  <c r="J742" i="55"/>
  <c r="J726" i="55"/>
  <c r="J710" i="55"/>
  <c r="J841" i="55"/>
  <c r="J805" i="55"/>
  <c r="J777" i="55"/>
  <c r="J751" i="55"/>
  <c r="J732" i="55"/>
  <c r="J716" i="55"/>
  <c r="J700" i="55"/>
  <c r="J684" i="55"/>
  <c r="J650" i="55"/>
  <c r="J785" i="55"/>
  <c r="J714" i="55"/>
  <c r="J690" i="55"/>
  <c r="J670" i="55"/>
  <c r="J662" i="55"/>
  <c r="J654" i="55"/>
  <c r="J617" i="55"/>
  <c r="J601" i="55"/>
  <c r="J585" i="55"/>
  <c r="J569" i="55"/>
  <c r="J870" i="55"/>
  <c r="J753" i="55"/>
  <c r="J694" i="55"/>
  <c r="J669" i="55"/>
  <c r="J661" i="55"/>
  <c r="J653" i="55"/>
  <c r="J634" i="55"/>
  <c r="J618" i="55"/>
  <c r="J602" i="55"/>
  <c r="J586" i="55"/>
  <c r="J570" i="55"/>
  <c r="J730" i="55"/>
  <c r="J686" i="55"/>
  <c r="J672" i="55"/>
  <c r="J664" i="55"/>
  <c r="J656" i="55"/>
  <c r="J649" i="55"/>
  <c r="J635" i="55"/>
  <c r="J619" i="55"/>
  <c r="J603" i="55"/>
  <c r="J587" i="55"/>
  <c r="J571" i="55"/>
  <c r="J706" i="55"/>
  <c r="J620" i="55"/>
  <c r="J562" i="55"/>
  <c r="J546" i="55"/>
  <c r="J530" i="55"/>
  <c r="J671" i="55"/>
  <c r="J663" i="55"/>
  <c r="J655" i="55"/>
  <c r="J632" i="55"/>
  <c r="J568" i="55"/>
  <c r="J551" i="55"/>
  <c r="J535" i="55"/>
  <c r="J698" i="55"/>
  <c r="J644" i="55"/>
  <c r="J580" i="55"/>
  <c r="J548" i="55"/>
  <c r="J532" i="55"/>
  <c r="J688" i="55"/>
  <c r="J624" i="55"/>
  <c r="J564" i="55"/>
  <c r="J549" i="55"/>
  <c r="A2" i="1"/>
  <c r="G2" i="1"/>
  <c r="I2" i="1"/>
  <c r="K2" i="1"/>
  <c r="M2" i="1"/>
  <c r="O2" i="1"/>
  <c r="Q2" i="1"/>
  <c r="G700" i="1"/>
  <c r="D7" i="64"/>
  <c r="P231" i="1" l="1" a="1"/>
  <c r="P231" i="1" s="1"/>
  <c r="P236" i="1" a="1"/>
  <c r="P236" i="1" s="1"/>
  <c r="P247" i="1" a="1"/>
  <c r="P247" i="1" s="1"/>
  <c r="P252" i="1" a="1"/>
  <c r="P252" i="1" s="1"/>
  <c r="P266" i="1" a="1"/>
  <c r="P266" i="1" s="1"/>
  <c r="P280" i="1" a="1"/>
  <c r="P280" i="1" s="1"/>
  <c r="P284" i="1" a="1"/>
  <c r="P284" i="1" s="1"/>
  <c r="P286" i="1" a="1"/>
  <c r="P286" i="1" s="1"/>
  <c r="P268" i="1" a="1"/>
  <c r="P268" i="1" s="1"/>
  <c r="P274" i="1" a="1"/>
  <c r="P274" i="1" s="1"/>
  <c r="P278" i="1" a="1"/>
  <c r="P278" i="1" s="1"/>
  <c r="P288" i="1" a="1"/>
  <c r="P288" i="1" s="1"/>
  <c r="P290" i="1" a="1"/>
  <c r="P290" i="1" s="1"/>
  <c r="P298" i="1" a="1"/>
  <c r="P298" i="1" s="1"/>
  <c r="P305" i="1" a="1"/>
  <c r="P305" i="1" s="1"/>
  <c r="P310" i="1" a="1"/>
  <c r="P310" i="1" s="1"/>
  <c r="P312" i="1" a="1"/>
  <c r="P312" i="1" s="1"/>
  <c r="P222" i="1" a="1"/>
  <c r="P222" i="1" s="1"/>
  <c r="P228" i="1" a="1"/>
  <c r="P228" i="1" s="1"/>
  <c r="P239" i="1" a="1"/>
  <c r="P239" i="1" s="1"/>
  <c r="P244" i="1" a="1"/>
  <c r="P244" i="1" s="1"/>
  <c r="P264" i="1" a="1"/>
  <c r="P264" i="1" s="1"/>
  <c r="P276" i="1" a="1"/>
  <c r="P276" i="1" s="1"/>
  <c r="P296" i="1" a="1"/>
  <c r="P296" i="1" s="1"/>
  <c r="P306" i="1" a="1"/>
  <c r="P306" i="1" s="1"/>
  <c r="P309" i="1" a="1"/>
  <c r="P309" i="1" s="1"/>
  <c r="P318" i="1" a="1"/>
  <c r="P318" i="1" s="1"/>
  <c r="P323" i="1" a="1"/>
  <c r="P323" i="1" s="1"/>
  <c r="P326" i="1" a="1"/>
  <c r="P326" i="1" s="1"/>
  <c r="P218" i="1" a="1"/>
  <c r="P218" i="1" s="1"/>
  <c r="P255" i="1" a="1"/>
  <c r="P255" i="1" s="1"/>
  <c r="P260" i="1" a="1"/>
  <c r="P260" i="1" s="1"/>
  <c r="P270" i="1" a="1"/>
  <c r="P270" i="1" s="1"/>
  <c r="P292" i="1" a="1"/>
  <c r="P292" i="1" s="1"/>
  <c r="P300" i="1" a="1"/>
  <c r="P300" i="1" s="1"/>
  <c r="P313" i="1" a="1"/>
  <c r="P313" i="1" s="1"/>
  <c r="P314" i="1" a="1"/>
  <c r="P314" i="1" s="1"/>
  <c r="P316" i="1" a="1"/>
  <c r="P316" i="1" s="1"/>
  <c r="P321" i="1" a="1"/>
  <c r="P321" i="1" s="1"/>
  <c r="P272" i="1" a="1"/>
  <c r="P272" i="1" s="1"/>
  <c r="P294" i="1" a="1"/>
  <c r="P294" i="1" s="1"/>
  <c r="P302" i="1" a="1"/>
  <c r="P302" i="1" s="1"/>
  <c r="P304" i="1" a="1"/>
  <c r="P304" i="1" s="1"/>
  <c r="P308" i="1" a="1"/>
  <c r="P308" i="1" s="1"/>
  <c r="P311" i="1" a="1"/>
  <c r="P311" i="1" s="1"/>
  <c r="P319" i="1" a="1"/>
  <c r="P319" i="1" s="1"/>
  <c r="P327" i="1" a="1"/>
  <c r="P327" i="1" s="1"/>
  <c r="P328" i="1" a="1"/>
  <c r="P328" i="1" s="1"/>
  <c r="P333" i="1" a="1"/>
  <c r="P333" i="1" s="1"/>
  <c r="P336" i="1" a="1"/>
  <c r="P336" i="1" s="1"/>
  <c r="P341" i="1" a="1"/>
  <c r="P341" i="1" s="1"/>
  <c r="P344" i="1" a="1"/>
  <c r="P344" i="1" s="1"/>
  <c r="P349" i="1" a="1"/>
  <c r="P349" i="1" s="1"/>
  <c r="P352" i="1" a="1"/>
  <c r="P352" i="1" s="1"/>
  <c r="P299" i="1" a="1"/>
  <c r="P299" i="1" s="1"/>
  <c r="P307" i="1" a="1"/>
  <c r="P307" i="1" s="1"/>
  <c r="P317" i="1" a="1"/>
  <c r="P317" i="1" s="1"/>
  <c r="P331" i="1" a="1"/>
  <c r="P331" i="1" s="1"/>
  <c r="P334" i="1" a="1"/>
  <c r="P334" i="1" s="1"/>
  <c r="P339" i="1" a="1"/>
  <c r="P339" i="1" s="1"/>
  <c r="P342" i="1" a="1"/>
  <c r="P342" i="1" s="1"/>
  <c r="P347" i="1" a="1"/>
  <c r="P347" i="1" s="1"/>
  <c r="P350" i="1" a="1"/>
  <c r="P350" i="1" s="1"/>
  <c r="P355" i="1" a="1"/>
  <c r="P355" i="1" s="1"/>
  <c r="P315" i="1" a="1"/>
  <c r="P315" i="1" s="1"/>
  <c r="P320" i="1" a="1"/>
  <c r="P320" i="1" s="1"/>
  <c r="P322" i="1" a="1"/>
  <c r="P322" i="1" s="1"/>
  <c r="P325" i="1" a="1"/>
  <c r="P325" i="1" s="1"/>
  <c r="P329" i="1" a="1"/>
  <c r="P329" i="1" s="1"/>
  <c r="P332" i="1" a="1"/>
  <c r="P332" i="1" s="1"/>
  <c r="P337" i="1" a="1"/>
  <c r="P337" i="1" s="1"/>
  <c r="P340" i="1" a="1"/>
  <c r="P340" i="1" s="1"/>
  <c r="P345" i="1" a="1"/>
  <c r="P345" i="1" s="1"/>
  <c r="P348" i="1" a="1"/>
  <c r="P348" i="1" s="1"/>
  <c r="P360" i="1" a="1"/>
  <c r="P360" i="1" s="1"/>
  <c r="P365" i="1" a="1"/>
  <c r="P365" i="1" s="1"/>
  <c r="P368" i="1" a="1"/>
  <c r="P368" i="1" s="1"/>
  <c r="P373" i="1" a="1"/>
  <c r="P373" i="1" s="1"/>
  <c r="P376" i="1" a="1"/>
  <c r="P376" i="1" s="1"/>
  <c r="P381" i="1" a="1"/>
  <c r="P381" i="1" s="1"/>
  <c r="P384" i="1" a="1"/>
  <c r="P384" i="1" s="1"/>
  <c r="P389" i="1" a="1"/>
  <c r="P389" i="1" s="1"/>
  <c r="P392" i="1" a="1"/>
  <c r="P392" i="1" s="1"/>
  <c r="P397" i="1" a="1"/>
  <c r="P397" i="1" s="1"/>
  <c r="P400" i="1" a="1"/>
  <c r="P400" i="1" s="1"/>
  <c r="P405" i="1" a="1"/>
  <c r="P405" i="1" s="1"/>
  <c r="P408" i="1" a="1"/>
  <c r="P408" i="1" s="1"/>
  <c r="P262" i="1" a="1"/>
  <c r="P262" i="1" s="1"/>
  <c r="P282" i="1" a="1"/>
  <c r="P282" i="1" s="1"/>
  <c r="P303" i="1" a="1"/>
  <c r="P303" i="1" s="1"/>
  <c r="P330" i="1" a="1"/>
  <c r="P330" i="1" s="1"/>
  <c r="P335" i="1" a="1"/>
  <c r="P335" i="1" s="1"/>
  <c r="P351" i="1" a="1"/>
  <c r="P351" i="1" s="1"/>
  <c r="P357" i="1" a="1"/>
  <c r="P357" i="1" s="1"/>
  <c r="P358" i="1" a="1"/>
  <c r="P358" i="1" s="1"/>
  <c r="P363" i="1" a="1"/>
  <c r="P363" i="1" s="1"/>
  <c r="P366" i="1" a="1"/>
  <c r="P366" i="1" s="1"/>
  <c r="P371" i="1" a="1"/>
  <c r="P371" i="1" s="1"/>
  <c r="P374" i="1" a="1"/>
  <c r="P374" i="1" s="1"/>
  <c r="P379" i="1" a="1"/>
  <c r="P379" i="1" s="1"/>
  <c r="P382" i="1" a="1"/>
  <c r="P382" i="1" s="1"/>
  <c r="P387" i="1" a="1"/>
  <c r="P387" i="1" s="1"/>
  <c r="P390" i="1" a="1"/>
  <c r="P390" i="1" s="1"/>
  <c r="P395" i="1" a="1"/>
  <c r="P395" i="1" s="1"/>
  <c r="P398" i="1" a="1"/>
  <c r="P398" i="1" s="1"/>
  <c r="P403" i="1" a="1"/>
  <c r="P403" i="1" s="1"/>
  <c r="P338" i="1" a="1"/>
  <c r="P338" i="1" s="1"/>
  <c r="P343" i="1" a="1"/>
  <c r="P343" i="1" s="1"/>
  <c r="P353" i="1" a="1"/>
  <c r="P353" i="1" s="1"/>
  <c r="P354" i="1" a="1"/>
  <c r="P354" i="1" s="1"/>
  <c r="P356" i="1" a="1"/>
  <c r="P356" i="1" s="1"/>
  <c r="P361" i="1" a="1"/>
  <c r="P361" i="1" s="1"/>
  <c r="P364" i="1" a="1"/>
  <c r="P364" i="1" s="1"/>
  <c r="P369" i="1" a="1"/>
  <c r="P369" i="1" s="1"/>
  <c r="P372" i="1" a="1"/>
  <c r="P372" i="1" s="1"/>
  <c r="P377" i="1" a="1"/>
  <c r="P377" i="1" s="1"/>
  <c r="P380" i="1" a="1"/>
  <c r="P380" i="1" s="1"/>
  <c r="P385" i="1" a="1"/>
  <c r="P385" i="1" s="1"/>
  <c r="P388" i="1" a="1"/>
  <c r="P388" i="1" s="1"/>
  <c r="P393" i="1" a="1"/>
  <c r="P393" i="1" s="1"/>
  <c r="P359" i="1" a="1"/>
  <c r="P359" i="1" s="1"/>
  <c r="P386" i="1" a="1"/>
  <c r="P386" i="1" s="1"/>
  <c r="P391" i="1" a="1"/>
  <c r="P391" i="1" s="1"/>
  <c r="P406" i="1" a="1"/>
  <c r="P406" i="1" s="1"/>
  <c r="P416" i="1" a="1"/>
  <c r="P416" i="1" s="1"/>
  <c r="P424" i="1" a="1"/>
  <c r="P424" i="1" s="1"/>
  <c r="P429" i="1" a="1"/>
  <c r="P429" i="1" s="1"/>
  <c r="P432" i="1" a="1"/>
  <c r="P432" i="1" s="1"/>
  <c r="P437" i="1" a="1"/>
  <c r="P437" i="1" s="1"/>
  <c r="P440" i="1" a="1"/>
  <c r="P440" i="1" s="1"/>
  <c r="P445" i="1" a="1"/>
  <c r="P445" i="1" s="1"/>
  <c r="P448" i="1" a="1"/>
  <c r="P448" i="1" s="1"/>
  <c r="P453" i="1" a="1"/>
  <c r="P453" i="1" s="1"/>
  <c r="P456" i="1" a="1"/>
  <c r="P456" i="1" s="1"/>
  <c r="P461" i="1" a="1"/>
  <c r="P461" i="1" s="1"/>
  <c r="P464" i="1" a="1"/>
  <c r="P464" i="1" s="1"/>
  <c r="P469" i="1" a="1"/>
  <c r="P469" i="1" s="1"/>
  <c r="P472" i="1" a="1"/>
  <c r="P472" i="1" s="1"/>
  <c r="P362" i="1" a="1"/>
  <c r="P362" i="1" s="1"/>
  <c r="P367" i="1" a="1"/>
  <c r="P367" i="1" s="1"/>
  <c r="P394" i="1" a="1"/>
  <c r="P394" i="1" s="1"/>
  <c r="P396" i="1" a="1"/>
  <c r="P396" i="1" s="1"/>
  <c r="P411" i="1" a="1"/>
  <c r="P411" i="1" s="1"/>
  <c r="P414" i="1" a="1"/>
  <c r="P414" i="1" s="1"/>
  <c r="P419" i="1" a="1"/>
  <c r="P419" i="1" s="1"/>
  <c r="P422" i="1" a="1"/>
  <c r="P422" i="1" s="1"/>
  <c r="P427" i="1" a="1"/>
  <c r="P427" i="1" s="1"/>
  <c r="P430" i="1" a="1"/>
  <c r="P430" i="1" s="1"/>
  <c r="P435" i="1" a="1"/>
  <c r="P435" i="1" s="1"/>
  <c r="P438" i="1" a="1"/>
  <c r="P438" i="1" s="1"/>
  <c r="P443" i="1" a="1"/>
  <c r="P443" i="1" s="1"/>
  <c r="P446" i="1" a="1"/>
  <c r="P446" i="1" s="1"/>
  <c r="P451" i="1" a="1"/>
  <c r="P451" i="1" s="1"/>
  <c r="P324" i="1" a="1"/>
  <c r="P324" i="1" s="1"/>
  <c r="P346" i="1" a="1"/>
  <c r="P346" i="1" s="1"/>
  <c r="P370" i="1" a="1"/>
  <c r="P370" i="1" s="1"/>
  <c r="P375" i="1" a="1"/>
  <c r="P375" i="1" s="1"/>
  <c r="P399" i="1" a="1"/>
  <c r="P399" i="1" s="1"/>
  <c r="P409" i="1" a="1"/>
  <c r="P409" i="1" s="1"/>
  <c r="P412" i="1" a="1"/>
  <c r="P412" i="1" s="1"/>
  <c r="P417" i="1" a="1"/>
  <c r="P417" i="1" s="1"/>
  <c r="P420" i="1" a="1"/>
  <c r="P420" i="1" s="1"/>
  <c r="P425" i="1" a="1"/>
  <c r="P425" i="1" s="1"/>
  <c r="P428" i="1" a="1"/>
  <c r="P428" i="1" s="1"/>
  <c r="P433" i="1" a="1"/>
  <c r="P433" i="1" s="1"/>
  <c r="P436" i="1" a="1"/>
  <c r="P436" i="1" s="1"/>
  <c r="P441" i="1" a="1"/>
  <c r="P441" i="1" s="1"/>
  <c r="P444" i="1" a="1"/>
  <c r="P444" i="1" s="1"/>
  <c r="P378" i="1" a="1"/>
  <c r="P378" i="1" s="1"/>
  <c r="P383" i="1" a="1"/>
  <c r="P383" i="1" s="1"/>
  <c r="P401" i="1" a="1"/>
  <c r="P401" i="1" s="1"/>
  <c r="P402" i="1" a="1"/>
  <c r="P402" i="1" s="1"/>
  <c r="P404" i="1" a="1"/>
  <c r="P404" i="1" s="1"/>
  <c r="P407" i="1" a="1"/>
  <c r="P407" i="1" s="1"/>
  <c r="P410" i="1" a="1"/>
  <c r="P410" i="1" s="1"/>
  <c r="P413" i="1" a="1"/>
  <c r="P413" i="1" s="1"/>
  <c r="P421" i="1" a="1"/>
  <c r="P421" i="1" s="1"/>
  <c r="P415" i="1" a="1"/>
  <c r="P415" i="1" s="1"/>
  <c r="P418" i="1" a="1"/>
  <c r="P418" i="1" s="1"/>
  <c r="P423" i="1" a="1"/>
  <c r="P423" i="1" s="1"/>
  <c r="P449" i="1" a="1"/>
  <c r="P449" i="1" s="1"/>
  <c r="P450" i="1" a="1"/>
  <c r="P450" i="1" s="1"/>
  <c r="P452" i="1" a="1"/>
  <c r="P452" i="1" s="1"/>
  <c r="P426" i="1" a="1"/>
  <c r="P426" i="1" s="1"/>
  <c r="P431" i="1" a="1"/>
  <c r="P431" i="1" s="1"/>
  <c r="P455" i="1" a="1"/>
  <c r="P455" i="1" s="1"/>
  <c r="P459" i="1" a="1"/>
  <c r="P459" i="1" s="1"/>
  <c r="P462" i="1" a="1"/>
  <c r="P462" i="1" s="1"/>
  <c r="P466" i="1" a="1"/>
  <c r="P466" i="1" s="1"/>
  <c r="P473" i="1" a="1"/>
  <c r="P473" i="1" s="1"/>
  <c r="P476" i="1" a="1"/>
  <c r="P476" i="1" s="1"/>
  <c r="P447" i="1" a="1"/>
  <c r="P447" i="1" s="1"/>
  <c r="P463" i="1" a="1"/>
  <c r="P463" i="1" s="1"/>
  <c r="P470" i="1" a="1"/>
  <c r="P470" i="1" s="1"/>
  <c r="P480" i="1" a="1"/>
  <c r="P480" i="1" s="1"/>
  <c r="P485" i="1" a="1"/>
  <c r="P485" i="1" s="1"/>
  <c r="P488" i="1" a="1"/>
  <c r="P488" i="1" s="1"/>
  <c r="P493" i="1" a="1"/>
  <c r="P493" i="1" s="1"/>
  <c r="P496" i="1" a="1"/>
  <c r="P496" i="1" s="1"/>
  <c r="P501" i="1" a="1"/>
  <c r="P501" i="1" s="1"/>
  <c r="P504" i="1" a="1"/>
  <c r="P504" i="1" s="1"/>
  <c r="P509" i="1" a="1"/>
  <c r="P509" i="1" s="1"/>
  <c r="P512" i="1" a="1"/>
  <c r="P512" i="1" s="1"/>
  <c r="P517" i="1" a="1"/>
  <c r="P517" i="1" s="1"/>
  <c r="P520" i="1" a="1"/>
  <c r="P520" i="1" s="1"/>
  <c r="P525" i="1" a="1"/>
  <c r="P525" i="1" s="1"/>
  <c r="P528" i="1" a="1"/>
  <c r="P528" i="1" s="1"/>
  <c r="P533" i="1" a="1"/>
  <c r="P533" i="1" s="1"/>
  <c r="P536" i="1" a="1"/>
  <c r="P536" i="1" s="1"/>
  <c r="P434" i="1" a="1"/>
  <c r="P434" i="1" s="1"/>
  <c r="P454" i="1" a="1"/>
  <c r="P454" i="1" s="1"/>
  <c r="P460" i="1" a="1"/>
  <c r="P460" i="1" s="1"/>
  <c r="P468" i="1" a="1"/>
  <c r="P468" i="1" s="1"/>
  <c r="P475" i="1" a="1"/>
  <c r="P475" i="1" s="1"/>
  <c r="P483" i="1" a="1"/>
  <c r="P483" i="1" s="1"/>
  <c r="P486" i="1" a="1"/>
  <c r="P486" i="1" s="1"/>
  <c r="P491" i="1" a="1"/>
  <c r="P491" i="1" s="1"/>
  <c r="P494" i="1" a="1"/>
  <c r="P494" i="1" s="1"/>
  <c r="P499" i="1" a="1"/>
  <c r="P499" i="1" s="1"/>
  <c r="P502" i="1" a="1"/>
  <c r="P502" i="1" s="1"/>
  <c r="P507" i="1" a="1"/>
  <c r="P507" i="1" s="1"/>
  <c r="P510" i="1" a="1"/>
  <c r="P510" i="1" s="1"/>
  <c r="P515" i="1" a="1"/>
  <c r="P515" i="1" s="1"/>
  <c r="P518" i="1" a="1"/>
  <c r="P518" i="1" s="1"/>
  <c r="P523" i="1" a="1"/>
  <c r="P523" i="1" s="1"/>
  <c r="P526" i="1" a="1"/>
  <c r="P526" i="1" s="1"/>
  <c r="P531" i="1" a="1"/>
  <c r="P531" i="1" s="1"/>
  <c r="P534" i="1" a="1"/>
  <c r="P534" i="1" s="1"/>
  <c r="P442" i="1" a="1"/>
  <c r="P442" i="1" s="1"/>
  <c r="P478" i="1" a="1"/>
  <c r="P478" i="1" s="1"/>
  <c r="P481" i="1" a="1"/>
  <c r="P481" i="1" s="1"/>
  <c r="P484" i="1" a="1"/>
  <c r="P484" i="1" s="1"/>
  <c r="P489" i="1" a="1"/>
  <c r="P489" i="1" s="1"/>
  <c r="P492" i="1" a="1"/>
  <c r="P492" i="1" s="1"/>
  <c r="P497" i="1" a="1"/>
  <c r="P497" i="1" s="1"/>
  <c r="P500" i="1" a="1"/>
  <c r="P500" i="1" s="1"/>
  <c r="P505" i="1" a="1"/>
  <c r="P505" i="1" s="1"/>
  <c r="P508" i="1" a="1"/>
  <c r="P508" i="1" s="1"/>
  <c r="P513" i="1" a="1"/>
  <c r="P513" i="1" s="1"/>
  <c r="P516" i="1" a="1"/>
  <c r="P516" i="1" s="1"/>
  <c r="P521" i="1" a="1"/>
  <c r="P521" i="1" s="1"/>
  <c r="P439" i="1" a="1"/>
  <c r="P439" i="1" s="1"/>
  <c r="P458" i="1" a="1"/>
  <c r="P458" i="1" s="1"/>
  <c r="P479" i="1" a="1"/>
  <c r="P479" i="1" s="1"/>
  <c r="P506" i="1" a="1"/>
  <c r="P506" i="1" s="1"/>
  <c r="P511" i="1" a="1"/>
  <c r="P511" i="1" s="1"/>
  <c r="P529" i="1" a="1"/>
  <c r="P529" i="1" s="1"/>
  <c r="P530" i="1" a="1"/>
  <c r="P530" i="1" s="1"/>
  <c r="P532" i="1" a="1"/>
  <c r="P532" i="1" s="1"/>
  <c r="P539" i="1" a="1"/>
  <c r="P539" i="1" s="1"/>
  <c r="P542" i="1" a="1"/>
  <c r="P542" i="1" s="1"/>
  <c r="P547" i="1" a="1"/>
  <c r="P547" i="1" s="1"/>
  <c r="P550" i="1" a="1"/>
  <c r="P550" i="1" s="1"/>
  <c r="P555" i="1" a="1"/>
  <c r="P555" i="1" s="1"/>
  <c r="P558" i="1" a="1"/>
  <c r="P558" i="1" s="1"/>
  <c r="P563" i="1" a="1"/>
  <c r="P563" i="1" s="1"/>
  <c r="P566" i="1" a="1"/>
  <c r="P566" i="1" s="1"/>
  <c r="P471" i="1" a="1"/>
  <c r="P471" i="1" s="1"/>
  <c r="P482" i="1" a="1"/>
  <c r="P482" i="1" s="1"/>
  <c r="P487" i="1" a="1"/>
  <c r="P487" i="1" s="1"/>
  <c r="P514" i="1" a="1"/>
  <c r="P514" i="1" s="1"/>
  <c r="P519" i="1" a="1"/>
  <c r="P519" i="1" s="1"/>
  <c r="P537" i="1" a="1"/>
  <c r="P537" i="1" s="1"/>
  <c r="P540" i="1" a="1"/>
  <c r="P540" i="1" s="1"/>
  <c r="P545" i="1" a="1"/>
  <c r="P545" i="1" s="1"/>
  <c r="P548" i="1" a="1"/>
  <c r="P548" i="1" s="1"/>
  <c r="P553" i="1" a="1"/>
  <c r="P553" i="1" s="1"/>
  <c r="P556" i="1" a="1"/>
  <c r="P556" i="1" s="1"/>
  <c r="P561" i="1" a="1"/>
  <c r="P561" i="1" s="1"/>
  <c r="P564" i="1" a="1"/>
  <c r="P564" i="1" s="1"/>
  <c r="P569" i="1" a="1"/>
  <c r="P569" i="1" s="1"/>
  <c r="P572" i="1" a="1"/>
  <c r="P572" i="1" s="1"/>
  <c r="P577" i="1" a="1"/>
  <c r="P577" i="1" s="1"/>
  <c r="P474" i="1" a="1"/>
  <c r="P474" i="1" s="1"/>
  <c r="P477" i="1" a="1"/>
  <c r="P477" i="1" s="1"/>
  <c r="P490" i="1" a="1"/>
  <c r="P490" i="1" s="1"/>
  <c r="P495" i="1" a="1"/>
  <c r="P495" i="1" s="1"/>
  <c r="P522" i="1" a="1"/>
  <c r="P522" i="1" s="1"/>
  <c r="P524" i="1" a="1"/>
  <c r="P524" i="1" s="1"/>
  <c r="P535" i="1" a="1"/>
  <c r="P535" i="1" s="1"/>
  <c r="P538" i="1" a="1"/>
  <c r="P538" i="1" s="1"/>
  <c r="P543" i="1" a="1"/>
  <c r="P543" i="1" s="1"/>
  <c r="P546" i="1" a="1"/>
  <c r="P546" i="1" s="1"/>
  <c r="P551" i="1" a="1"/>
  <c r="P551" i="1" s="1"/>
  <c r="P554" i="1" a="1"/>
  <c r="P554" i="1" s="1"/>
  <c r="P559" i="1" a="1"/>
  <c r="P559" i="1" s="1"/>
  <c r="P562" i="1" a="1"/>
  <c r="P562" i="1" s="1"/>
  <c r="P567" i="1" a="1"/>
  <c r="P567" i="1" s="1"/>
  <c r="P570" i="1" a="1"/>
  <c r="P570" i="1" s="1"/>
  <c r="P457" i="1" a="1"/>
  <c r="P457" i="1" s="1"/>
  <c r="P465" i="1" a="1"/>
  <c r="P465" i="1" s="1"/>
  <c r="P467" i="1" a="1"/>
  <c r="P467" i="1" s="1"/>
  <c r="P498" i="1" a="1"/>
  <c r="P498" i="1" s="1"/>
  <c r="P503" i="1" a="1"/>
  <c r="P503" i="1" s="1"/>
  <c r="P527" i="1" a="1"/>
  <c r="P527" i="1" s="1"/>
  <c r="P541" i="1" a="1"/>
  <c r="P541" i="1" s="1"/>
  <c r="P544" i="1" a="1"/>
  <c r="P544" i="1" s="1"/>
  <c r="P549" i="1" a="1"/>
  <c r="P549" i="1" s="1"/>
  <c r="P552" i="1" a="1"/>
  <c r="P552" i="1" s="1"/>
  <c r="P557" i="1" a="1"/>
  <c r="P557" i="1" s="1"/>
  <c r="P560" i="1" a="1"/>
  <c r="P560" i="1" s="1"/>
  <c r="P565" i="1" a="1"/>
  <c r="P565" i="1" s="1"/>
  <c r="P568" i="1" a="1"/>
  <c r="P568" i="1" s="1"/>
  <c r="P573" i="1" a="1"/>
  <c r="P573" i="1" s="1"/>
  <c r="P576" i="1" a="1"/>
  <c r="P576" i="1" s="1"/>
  <c r="P571" i="1" a="1"/>
  <c r="P571" i="1" s="1"/>
  <c r="P581" i="1" a="1"/>
  <c r="P581" i="1" s="1"/>
  <c r="P584" i="1" a="1"/>
  <c r="P584" i="1" s="1"/>
  <c r="P589" i="1" a="1"/>
  <c r="P589" i="1" s="1"/>
  <c r="P592" i="1" a="1"/>
  <c r="P592" i="1" s="1"/>
  <c r="P597" i="1" a="1"/>
  <c r="P597" i="1" s="1"/>
  <c r="P600" i="1" a="1"/>
  <c r="P600" i="1" s="1"/>
  <c r="P605" i="1" a="1"/>
  <c r="P605" i="1" s="1"/>
  <c r="P608" i="1" a="1"/>
  <c r="P608" i="1" s="1"/>
  <c r="P611" i="1" a="1"/>
  <c r="P611" i="1" s="1"/>
  <c r="P616" i="1" a="1"/>
  <c r="P616" i="1" s="1"/>
  <c r="P619" i="1" a="1"/>
  <c r="P619" i="1" s="1"/>
  <c r="P624" i="1" a="1"/>
  <c r="P624" i="1" s="1"/>
  <c r="P627" i="1" a="1"/>
  <c r="P627" i="1" s="1"/>
  <c r="P632" i="1" a="1"/>
  <c r="P632" i="1" s="1"/>
  <c r="P635" i="1" a="1"/>
  <c r="P635" i="1" s="1"/>
  <c r="P640" i="1" a="1"/>
  <c r="P640" i="1" s="1"/>
  <c r="P643" i="1" a="1"/>
  <c r="P643" i="1" s="1"/>
  <c r="P648" i="1" a="1"/>
  <c r="P648" i="1" s="1"/>
  <c r="P651" i="1" a="1"/>
  <c r="P651" i="1" s="1"/>
  <c r="P656" i="1" a="1"/>
  <c r="P656" i="1" s="1"/>
  <c r="P659" i="1" a="1"/>
  <c r="P659" i="1" s="1"/>
  <c r="P664" i="1" a="1"/>
  <c r="P664" i="1" s="1"/>
  <c r="P667" i="1" a="1"/>
  <c r="P667" i="1" s="1"/>
  <c r="P670" i="1" a="1"/>
  <c r="P670" i="1" s="1"/>
  <c r="P671" i="1" a="1"/>
  <c r="P671" i="1" s="1"/>
  <c r="P672" i="1" a="1"/>
  <c r="P672" i="1" s="1"/>
  <c r="P673" i="1" a="1"/>
  <c r="P673" i="1" s="1"/>
  <c r="P686" i="1" a="1"/>
  <c r="P686" i="1" s="1"/>
  <c r="P687" i="1" a="1"/>
  <c r="P687" i="1" s="1"/>
  <c r="P688" i="1" a="1"/>
  <c r="P688" i="1" s="1"/>
  <c r="P689" i="1" a="1"/>
  <c r="P689" i="1" s="1"/>
  <c r="P692" i="1" a="1"/>
  <c r="P692" i="1" s="1"/>
  <c r="P694" i="1" a="1"/>
  <c r="P694" i="1" s="1"/>
  <c r="P695" i="1" a="1"/>
  <c r="P695" i="1" s="1"/>
  <c r="P696" i="1" a="1"/>
  <c r="P696" i="1" s="1"/>
  <c r="P697" i="1" a="1"/>
  <c r="P697" i="1" s="1"/>
  <c r="P690" i="1" a="1"/>
  <c r="P690" i="1" s="1"/>
  <c r="P700" i="1" a="1"/>
  <c r="P700" i="1" s="1"/>
  <c r="P574" i="1" a="1"/>
  <c r="P574" i="1" s="1"/>
  <c r="P575" i="1" a="1"/>
  <c r="P575" i="1" s="1"/>
  <c r="P579" i="1" a="1"/>
  <c r="P579" i="1" s="1"/>
  <c r="P582" i="1" a="1"/>
  <c r="P582" i="1" s="1"/>
  <c r="P587" i="1" a="1"/>
  <c r="P587" i="1" s="1"/>
  <c r="P590" i="1" a="1"/>
  <c r="P590" i="1" s="1"/>
  <c r="P595" i="1" a="1"/>
  <c r="P595" i="1" s="1"/>
  <c r="P598" i="1" a="1"/>
  <c r="P598" i="1" s="1"/>
  <c r="P603" i="1" a="1"/>
  <c r="P603" i="1" s="1"/>
  <c r="P606" i="1" a="1"/>
  <c r="P606" i="1" s="1"/>
  <c r="P614" i="1" a="1"/>
  <c r="P614" i="1" s="1"/>
  <c r="P617" i="1" a="1"/>
  <c r="P617" i="1" s="1"/>
  <c r="P622" i="1" a="1"/>
  <c r="P622" i="1" s="1"/>
  <c r="P625" i="1" a="1"/>
  <c r="P625" i="1" s="1"/>
  <c r="P630" i="1" a="1"/>
  <c r="P630" i="1" s="1"/>
  <c r="P633" i="1" a="1"/>
  <c r="P633" i="1" s="1"/>
  <c r="P638" i="1" a="1"/>
  <c r="P638" i="1" s="1"/>
  <c r="P641" i="1" a="1"/>
  <c r="P641" i="1" s="1"/>
  <c r="P646" i="1" a="1"/>
  <c r="P646" i="1" s="1"/>
  <c r="P649" i="1" a="1"/>
  <c r="P649" i="1" s="1"/>
  <c r="P654" i="1" a="1"/>
  <c r="P654" i="1" s="1"/>
  <c r="P657" i="1" a="1"/>
  <c r="P657" i="1" s="1"/>
  <c r="P662" i="1" a="1"/>
  <c r="P662" i="1" s="1"/>
  <c r="P665" i="1" a="1"/>
  <c r="P665" i="1" s="1"/>
  <c r="P668" i="1" a="1"/>
  <c r="P668" i="1" s="1"/>
  <c r="P669" i="1" a="1"/>
  <c r="P669" i="1" s="1"/>
  <c r="P682" i="1" a="1"/>
  <c r="P682" i="1" s="1"/>
  <c r="P683" i="1" a="1"/>
  <c r="P683" i="1" s="1"/>
  <c r="P684" i="1" a="1"/>
  <c r="P684" i="1" s="1"/>
  <c r="P685" i="1" a="1"/>
  <c r="P685" i="1" s="1"/>
  <c r="P693" i="1" a="1"/>
  <c r="P693" i="1" s="1"/>
  <c r="P699" i="1" a="1"/>
  <c r="P699" i="1" s="1"/>
  <c r="P578" i="1" a="1"/>
  <c r="P578" i="1" s="1"/>
  <c r="P580" i="1" a="1"/>
  <c r="P580" i="1" s="1"/>
  <c r="P585" i="1" a="1"/>
  <c r="P585" i="1" s="1"/>
  <c r="P588" i="1" a="1"/>
  <c r="P588" i="1" s="1"/>
  <c r="P593" i="1" a="1"/>
  <c r="P593" i="1" s="1"/>
  <c r="P596" i="1" a="1"/>
  <c r="P596" i="1" s="1"/>
  <c r="P601" i="1" a="1"/>
  <c r="P601" i="1" s="1"/>
  <c r="P604" i="1" a="1"/>
  <c r="P604" i="1" s="1"/>
  <c r="P609" i="1" a="1"/>
  <c r="P609" i="1" s="1"/>
  <c r="P612" i="1" a="1"/>
  <c r="P612" i="1" s="1"/>
  <c r="P615" i="1" a="1"/>
  <c r="P615" i="1" s="1"/>
  <c r="P620" i="1" a="1"/>
  <c r="P620" i="1" s="1"/>
  <c r="P623" i="1" a="1"/>
  <c r="P623" i="1" s="1"/>
  <c r="P628" i="1" a="1"/>
  <c r="P628" i="1" s="1"/>
  <c r="P631" i="1" a="1"/>
  <c r="P631" i="1" s="1"/>
  <c r="P636" i="1" a="1"/>
  <c r="P636" i="1" s="1"/>
  <c r="P639" i="1" a="1"/>
  <c r="P639" i="1" s="1"/>
  <c r="P644" i="1" a="1"/>
  <c r="P644" i="1" s="1"/>
  <c r="P647" i="1" a="1"/>
  <c r="P647" i="1" s="1"/>
  <c r="P652" i="1" a="1"/>
  <c r="P652" i="1" s="1"/>
  <c r="P655" i="1" a="1"/>
  <c r="P655" i="1" s="1"/>
  <c r="P660" i="1" a="1"/>
  <c r="P660" i="1" s="1"/>
  <c r="P663" i="1" a="1"/>
  <c r="P663" i="1" s="1"/>
  <c r="P678" i="1" a="1"/>
  <c r="P678" i="1" s="1"/>
  <c r="P679" i="1" a="1"/>
  <c r="P679" i="1" s="1"/>
  <c r="P680" i="1" a="1"/>
  <c r="P680" i="1" s="1"/>
  <c r="P681" i="1" a="1"/>
  <c r="P681" i="1" s="1"/>
  <c r="P677" i="1" a="1"/>
  <c r="P677" i="1" s="1"/>
  <c r="P698" i="1" a="1"/>
  <c r="P698" i="1" s="1"/>
  <c r="P583" i="1" a="1"/>
  <c r="P583" i="1" s="1"/>
  <c r="P586" i="1" a="1"/>
  <c r="P586" i="1" s="1"/>
  <c r="P591" i="1" a="1"/>
  <c r="P591" i="1" s="1"/>
  <c r="P594" i="1" a="1"/>
  <c r="P594" i="1" s="1"/>
  <c r="P599" i="1" a="1"/>
  <c r="P599" i="1" s="1"/>
  <c r="P602" i="1" a="1"/>
  <c r="P602" i="1" s="1"/>
  <c r="P607" i="1" a="1"/>
  <c r="P607" i="1" s="1"/>
  <c r="P610" i="1" a="1"/>
  <c r="P610" i="1" s="1"/>
  <c r="P613" i="1" a="1"/>
  <c r="P613" i="1" s="1"/>
  <c r="P618" i="1" a="1"/>
  <c r="P618" i="1" s="1"/>
  <c r="P621" i="1" a="1"/>
  <c r="P621" i="1" s="1"/>
  <c r="P626" i="1" a="1"/>
  <c r="P626" i="1" s="1"/>
  <c r="P629" i="1" a="1"/>
  <c r="P629" i="1" s="1"/>
  <c r="P634" i="1" a="1"/>
  <c r="P634" i="1" s="1"/>
  <c r="P637" i="1" a="1"/>
  <c r="P637" i="1" s="1"/>
  <c r="P642" i="1" a="1"/>
  <c r="P642" i="1" s="1"/>
  <c r="P645" i="1" a="1"/>
  <c r="P645" i="1" s="1"/>
  <c r="P650" i="1" a="1"/>
  <c r="P650" i="1" s="1"/>
  <c r="P653" i="1" a="1"/>
  <c r="P653" i="1" s="1"/>
  <c r="P658" i="1" a="1"/>
  <c r="P658" i="1" s="1"/>
  <c r="P661" i="1" a="1"/>
  <c r="P661" i="1" s="1"/>
  <c r="P666" i="1" a="1"/>
  <c r="P666" i="1" s="1"/>
  <c r="P674" i="1" a="1"/>
  <c r="P674" i="1" s="1"/>
  <c r="P675" i="1" a="1"/>
  <c r="P675" i="1" s="1"/>
  <c r="P676" i="1" a="1"/>
  <c r="P676" i="1" s="1"/>
  <c r="P691" i="1" a="1"/>
  <c r="P691" i="1" s="1"/>
  <c r="P293" i="1" a="1"/>
  <c r="P293" i="1" s="1"/>
  <c r="P273" i="1" a="1"/>
  <c r="P273" i="1" s="1"/>
  <c r="P214" i="1" a="1"/>
  <c r="P214" i="1" s="1"/>
  <c r="P198" i="1" a="1"/>
  <c r="P198" i="1" s="1"/>
  <c r="P196" i="1" a="1"/>
  <c r="P196" i="1" s="1"/>
  <c r="P212" i="1" a="1"/>
  <c r="P212" i="1" s="1"/>
  <c r="P217" i="1" a="1"/>
  <c r="P217" i="1" s="1"/>
  <c r="P233" i="1" a="1"/>
  <c r="P233" i="1" s="1"/>
  <c r="P249" i="1" a="1"/>
  <c r="P249" i="1" s="1"/>
  <c r="P153" i="1" a="1"/>
  <c r="P153" i="1" s="1"/>
  <c r="P161" i="1" a="1"/>
  <c r="P161" i="1" s="1"/>
  <c r="P169" i="1" a="1"/>
  <c r="P169" i="1" s="1"/>
  <c r="P137" i="1" a="1"/>
  <c r="P137" i="1" s="1"/>
  <c r="P291" i="1" a="1"/>
  <c r="P291" i="1" s="1"/>
  <c r="P275" i="1" a="1"/>
  <c r="P275" i="1" s="1"/>
  <c r="P254" i="1" a="1"/>
  <c r="P254" i="1" s="1"/>
  <c r="P68" i="1" a="1"/>
  <c r="P68" i="1" s="1"/>
  <c r="P256" i="1" a="1"/>
  <c r="P256" i="1" s="1"/>
  <c r="P240" i="1" a="1"/>
  <c r="P240" i="1" s="1"/>
  <c r="P211" i="1" a="1"/>
  <c r="P211" i="1" s="1"/>
  <c r="P195" i="1" a="1"/>
  <c r="P195" i="1" s="1"/>
  <c r="P190" i="1" a="1"/>
  <c r="P190" i="1" s="1"/>
  <c r="P242" i="1" a="1"/>
  <c r="P242" i="1" s="1"/>
  <c r="P187" i="1" a="1"/>
  <c r="P187" i="1" s="1"/>
  <c r="P145" i="1" a="1"/>
  <c r="P145" i="1" s="1"/>
  <c r="P133" i="1" a="1"/>
  <c r="P133" i="1" s="1"/>
  <c r="P88" i="1" a="1"/>
  <c r="P88" i="1" s="1"/>
  <c r="P138" i="1" a="1"/>
  <c r="P138" i="1" s="1"/>
  <c r="P154" i="1" a="1"/>
  <c r="P154" i="1" s="1"/>
  <c r="P170" i="1" a="1"/>
  <c r="P170" i="1" s="1"/>
  <c r="P186" i="1" a="1"/>
  <c r="P186" i="1" s="1"/>
  <c r="P108" i="1" a="1"/>
  <c r="P108" i="1" s="1"/>
  <c r="P116" i="1" a="1"/>
  <c r="P116" i="1" s="1"/>
  <c r="P124" i="1" a="1"/>
  <c r="P124" i="1" s="1"/>
  <c r="P135" i="1" a="1"/>
  <c r="P135" i="1" s="1"/>
  <c r="P128" i="1" a="1"/>
  <c r="P128" i="1" s="1"/>
  <c r="P144" i="1" a="1"/>
  <c r="P144" i="1" s="1"/>
  <c r="P160" i="1" a="1"/>
  <c r="P160" i="1" s="1"/>
  <c r="P176" i="1" a="1"/>
  <c r="P176" i="1" s="1"/>
  <c r="P76" i="1" a="1"/>
  <c r="P76" i="1" s="1"/>
  <c r="P209" i="1" a="1"/>
  <c r="P209" i="1" s="1"/>
  <c r="P193" i="1" a="1"/>
  <c r="P193" i="1" s="1"/>
  <c r="P80" i="1" a="1"/>
  <c r="P80" i="1" s="1"/>
  <c r="P107" i="1" a="1"/>
  <c r="P107" i="1" s="1"/>
  <c r="P123" i="1" a="1"/>
  <c r="P123" i="1" s="1"/>
  <c r="P81" i="1" a="1"/>
  <c r="P81" i="1" s="1"/>
  <c r="P96" i="1" a="1"/>
  <c r="P96" i="1" s="1"/>
  <c r="P105" i="1" a="1"/>
  <c r="P105" i="1" s="1"/>
  <c r="P121" i="1" a="1"/>
  <c r="P121" i="1" s="1"/>
  <c r="P297" i="1" a="1"/>
  <c r="P297" i="1" s="1"/>
  <c r="P281" i="1" a="1"/>
  <c r="P281" i="1" s="1"/>
  <c r="P202" i="1" a="1"/>
  <c r="P202" i="1" s="1"/>
  <c r="P177" i="1" a="1"/>
  <c r="P177" i="1" s="1"/>
  <c r="P200" i="1" a="1"/>
  <c r="P200" i="1" s="1"/>
  <c r="P216" i="1" a="1"/>
  <c r="P216" i="1" s="1"/>
  <c r="P221" i="1" a="1"/>
  <c r="P221" i="1" s="1"/>
  <c r="P237" i="1" a="1"/>
  <c r="P237" i="1" s="1"/>
  <c r="P253" i="1" a="1"/>
  <c r="P253" i="1" s="1"/>
  <c r="P155" i="1" a="1"/>
  <c r="P155" i="1" s="1"/>
  <c r="P163" i="1" a="1"/>
  <c r="P163" i="1" s="1"/>
  <c r="P171" i="1" a="1"/>
  <c r="P171" i="1" s="1"/>
  <c r="P129" i="1" a="1"/>
  <c r="P129" i="1" s="1"/>
  <c r="P295" i="1" a="1"/>
  <c r="P295" i="1" s="1"/>
  <c r="P279" i="1" a="1"/>
  <c r="P279" i="1" s="1"/>
  <c r="P263" i="1" a="1"/>
  <c r="P263" i="1" s="1"/>
  <c r="P230" i="1" a="1"/>
  <c r="P230" i="1" s="1"/>
  <c r="P251" i="1" a="1"/>
  <c r="P251" i="1" s="1"/>
  <c r="P235" i="1" a="1"/>
  <c r="P235" i="1" s="1"/>
  <c r="P232" i="1" a="1"/>
  <c r="P232" i="1" s="1"/>
  <c r="P215" i="1" a="1"/>
  <c r="P215" i="1" s="1"/>
  <c r="P199" i="1" a="1"/>
  <c r="P199" i="1" s="1"/>
  <c r="P181" i="1" a="1"/>
  <c r="P181" i="1" s="1"/>
  <c r="P265" i="1" a="1"/>
  <c r="P265" i="1" s="1"/>
  <c r="P250" i="1" a="1"/>
  <c r="P250" i="1" s="1"/>
  <c r="P94" i="1" a="1"/>
  <c r="P94" i="1" s="1"/>
  <c r="P142" i="1" a="1"/>
  <c r="P142" i="1" s="1"/>
  <c r="P158" i="1" a="1"/>
  <c r="P158" i="1" s="1"/>
  <c r="P174" i="1" a="1"/>
  <c r="P174" i="1" s="1"/>
  <c r="P102" i="1" a="1"/>
  <c r="P102" i="1" s="1"/>
  <c r="P110" i="1" a="1"/>
  <c r="P110" i="1" s="1"/>
  <c r="P118" i="1" a="1"/>
  <c r="P118" i="1" s="1"/>
  <c r="P126" i="1" a="1"/>
  <c r="P126" i="1" s="1"/>
  <c r="P139" i="1" a="1"/>
  <c r="P139" i="1" s="1"/>
  <c r="P132" i="1" a="1"/>
  <c r="P132" i="1" s="1"/>
  <c r="P148" i="1" a="1"/>
  <c r="P148" i="1" s="1"/>
  <c r="P164" i="1" a="1"/>
  <c r="P164" i="1" s="1"/>
  <c r="P180" i="1" a="1"/>
  <c r="P180" i="1" s="1"/>
  <c r="P205" i="1" a="1"/>
  <c r="P205" i="1" s="1"/>
  <c r="P72" i="1" a="1"/>
  <c r="P72" i="1" s="1"/>
  <c r="P95" i="1" a="1"/>
  <c r="P95" i="1" s="1"/>
  <c r="P111" i="1" a="1"/>
  <c r="P111" i="1" s="1"/>
  <c r="P69" i="1" a="1"/>
  <c r="P69" i="1" s="1"/>
  <c r="P85" i="1" a="1"/>
  <c r="P85" i="1" s="1"/>
  <c r="P100" i="1" a="1"/>
  <c r="P100" i="1" s="1"/>
  <c r="P109" i="1" a="1"/>
  <c r="P109" i="1" s="1"/>
  <c r="P125" i="1" a="1"/>
  <c r="P125" i="1" s="1"/>
  <c r="P12" i="1" a="1"/>
  <c r="P12" i="1" s="1"/>
  <c r="P64" i="1" a="1"/>
  <c r="P64" i="1" s="1"/>
  <c r="P301" i="1" a="1"/>
  <c r="P301" i="1" s="1"/>
  <c r="P285" i="1" a="1"/>
  <c r="P285" i="1" s="1"/>
  <c r="P227" i="1" a="1"/>
  <c r="P227" i="1" s="1"/>
  <c r="P206" i="1" a="1"/>
  <c r="P206" i="1" s="1"/>
  <c r="P185" i="1" a="1"/>
  <c r="P185" i="1" s="1"/>
  <c r="P204" i="1" a="1"/>
  <c r="P204" i="1" s="1"/>
  <c r="P220" i="1" a="1"/>
  <c r="P220" i="1" s="1"/>
  <c r="P225" i="1" a="1"/>
  <c r="P225" i="1" s="1"/>
  <c r="P241" i="1" a="1"/>
  <c r="P241" i="1" s="1"/>
  <c r="P257" i="1" a="1"/>
  <c r="P257" i="1" s="1"/>
  <c r="P157" i="1" a="1"/>
  <c r="P157" i="1" s="1"/>
  <c r="P165" i="1" a="1"/>
  <c r="P165" i="1" s="1"/>
  <c r="P173" i="1" a="1"/>
  <c r="P173" i="1" s="1"/>
  <c r="P283" i="1" a="1"/>
  <c r="P283" i="1" s="1"/>
  <c r="P267" i="1" a="1"/>
  <c r="P267" i="1" s="1"/>
  <c r="P238" i="1" a="1"/>
  <c r="P238" i="1" s="1"/>
  <c r="P183" i="1" a="1"/>
  <c r="P183" i="1" s="1"/>
  <c r="P248" i="1" a="1"/>
  <c r="P248" i="1" s="1"/>
  <c r="P219" i="1" a="1"/>
  <c r="P219" i="1" s="1"/>
  <c r="P203" i="1" a="1"/>
  <c r="P203" i="1" s="1"/>
  <c r="P189" i="1" a="1"/>
  <c r="P189" i="1" s="1"/>
  <c r="P277" i="1" a="1"/>
  <c r="P277" i="1" s="1"/>
  <c r="P258" i="1" a="1"/>
  <c r="P258" i="1" s="1"/>
  <c r="P226" i="1" a="1"/>
  <c r="P226" i="1" s="1"/>
  <c r="P179" i="1" a="1"/>
  <c r="P179" i="1" s="1"/>
  <c r="P130" i="1" a="1"/>
  <c r="P130" i="1" s="1"/>
  <c r="P146" i="1" a="1"/>
  <c r="P146" i="1" s="1"/>
  <c r="P162" i="1" a="1"/>
  <c r="P162" i="1" s="1"/>
  <c r="P178" i="1" a="1"/>
  <c r="P178" i="1" s="1"/>
  <c r="P104" i="1" a="1"/>
  <c r="P104" i="1" s="1"/>
  <c r="P112" i="1" a="1"/>
  <c r="P112" i="1" s="1"/>
  <c r="P120" i="1" a="1"/>
  <c r="P120" i="1" s="1"/>
  <c r="P127" i="1" a="1"/>
  <c r="P127" i="1" s="1"/>
  <c r="P143" i="1" a="1"/>
  <c r="P143" i="1" s="1"/>
  <c r="P136" i="1" a="1"/>
  <c r="P136" i="1" s="1"/>
  <c r="P152" i="1" a="1"/>
  <c r="P152" i="1" s="1"/>
  <c r="P168" i="1" a="1"/>
  <c r="P168" i="1" s="1"/>
  <c r="P184" i="1" a="1"/>
  <c r="P184" i="1" s="1"/>
  <c r="P201" i="1" a="1"/>
  <c r="P201" i="1" s="1"/>
  <c r="P99" i="1" a="1"/>
  <c r="P99" i="1" s="1"/>
  <c r="P115" i="1" a="1"/>
  <c r="P115" i="1" s="1"/>
  <c r="P73" i="1" a="1"/>
  <c r="P73" i="1" s="1"/>
  <c r="P89" i="1" a="1"/>
  <c r="P89" i="1" s="1"/>
  <c r="P97" i="1" a="1"/>
  <c r="P97" i="1" s="1"/>
  <c r="P113" i="1" a="1"/>
  <c r="P113" i="1" s="1"/>
  <c r="P289" i="1" a="1"/>
  <c r="P289" i="1" s="1"/>
  <c r="P269" i="1" a="1"/>
  <c r="P269" i="1" s="1"/>
  <c r="P210" i="1" a="1"/>
  <c r="P210" i="1" s="1"/>
  <c r="P194" i="1" a="1"/>
  <c r="P194" i="1" s="1"/>
  <c r="P192" i="1" a="1"/>
  <c r="P192" i="1" s="1"/>
  <c r="P208" i="1" a="1"/>
  <c r="P208" i="1" s="1"/>
  <c r="P224" i="1" a="1"/>
  <c r="P224" i="1" s="1"/>
  <c r="P229" i="1" a="1"/>
  <c r="P229" i="1" s="1"/>
  <c r="P245" i="1" a="1"/>
  <c r="P245" i="1" s="1"/>
  <c r="P151" i="1" a="1"/>
  <c r="P151" i="1" s="1"/>
  <c r="P159" i="1" a="1"/>
  <c r="P159" i="1" s="1"/>
  <c r="P167" i="1" a="1"/>
  <c r="P167" i="1" s="1"/>
  <c r="P175" i="1" a="1"/>
  <c r="P175" i="1" s="1"/>
  <c r="P287" i="1" a="1"/>
  <c r="P287" i="1" s="1"/>
  <c r="P271" i="1" a="1"/>
  <c r="P271" i="1" s="1"/>
  <c r="P246" i="1" a="1"/>
  <c r="P246" i="1" s="1"/>
  <c r="P259" i="1" a="1"/>
  <c r="P259" i="1" s="1"/>
  <c r="P243" i="1" a="1"/>
  <c r="P243" i="1" s="1"/>
  <c r="P223" i="1" a="1"/>
  <c r="P223" i="1" s="1"/>
  <c r="P207" i="1" a="1"/>
  <c r="P207" i="1" s="1"/>
  <c r="P261" i="1" a="1"/>
  <c r="P261" i="1" s="1"/>
  <c r="P234" i="1" a="1"/>
  <c r="P234" i="1" s="1"/>
  <c r="P149" i="1" a="1"/>
  <c r="P149" i="1" s="1"/>
  <c r="P147" i="1" a="1"/>
  <c r="P147" i="1" s="1"/>
  <c r="P141" i="1" a="1"/>
  <c r="P141" i="1" s="1"/>
  <c r="P134" i="1" a="1"/>
  <c r="P134" i="1" s="1"/>
  <c r="P150" i="1" a="1"/>
  <c r="P150" i="1" s="1"/>
  <c r="P166" i="1" a="1"/>
  <c r="P166" i="1" s="1"/>
  <c r="P182" i="1" a="1"/>
  <c r="P182" i="1" s="1"/>
  <c r="P106" i="1" a="1"/>
  <c r="P106" i="1" s="1"/>
  <c r="P114" i="1" a="1"/>
  <c r="P114" i="1" s="1"/>
  <c r="P122" i="1" a="1"/>
  <c r="P122" i="1" s="1"/>
  <c r="P131" i="1" a="1"/>
  <c r="P131" i="1" s="1"/>
  <c r="P98" i="1" a="1"/>
  <c r="P98" i="1" s="1"/>
  <c r="P140" i="1" a="1"/>
  <c r="P140" i="1" s="1"/>
  <c r="P156" i="1" a="1"/>
  <c r="P156" i="1" s="1"/>
  <c r="P172" i="1" a="1"/>
  <c r="P172" i="1" s="1"/>
  <c r="P188" i="1" a="1"/>
  <c r="P188" i="1" s="1"/>
  <c r="P213" i="1" a="1"/>
  <c r="P213" i="1" s="1"/>
  <c r="P197" i="1" a="1"/>
  <c r="P197" i="1" s="1"/>
  <c r="P191" i="1" a="1"/>
  <c r="P191" i="1" s="1"/>
  <c r="P103" i="1" a="1"/>
  <c r="P103" i="1" s="1"/>
  <c r="P119" i="1" a="1"/>
  <c r="P119" i="1" s="1"/>
  <c r="P77" i="1" a="1"/>
  <c r="P77" i="1" s="1"/>
  <c r="P93" i="1" a="1"/>
  <c r="P93" i="1" s="1"/>
  <c r="P101" i="1" a="1"/>
  <c r="P101" i="1" s="1"/>
  <c r="P117" i="1" a="1"/>
  <c r="P117" i="1" s="1"/>
  <c r="P84" i="1" a="1"/>
  <c r="P84" i="1" s="1"/>
  <c r="P66" i="1" a="1"/>
  <c r="P66" i="1" s="1"/>
  <c r="P52" i="1" a="1"/>
  <c r="P52" i="1" s="1"/>
  <c r="P60" i="1" a="1"/>
  <c r="P60" i="1" s="1"/>
  <c r="P82" i="1" a="1"/>
  <c r="P82" i="1" s="1"/>
  <c r="P75" i="1" a="1"/>
  <c r="P75" i="1" s="1"/>
  <c r="P91" i="1" a="1"/>
  <c r="P91" i="1" s="1"/>
  <c r="P92" i="1" a="1"/>
  <c r="P92" i="1" s="1"/>
  <c r="P65" i="1" a="1"/>
  <c r="P65" i="1" s="1"/>
  <c r="P46" i="1" a="1"/>
  <c r="P46" i="1" s="1"/>
  <c r="P63" i="1" a="1"/>
  <c r="P63" i="1" s="1"/>
  <c r="P30" i="1" a="1"/>
  <c r="P30" i="1" s="1"/>
  <c r="P31" i="1" a="1"/>
  <c r="P31" i="1" s="1"/>
  <c r="P47" i="1" a="1"/>
  <c r="P47" i="1" s="1"/>
  <c r="P28" i="1" a="1"/>
  <c r="P28" i="1" s="1"/>
  <c r="P33" i="1" a="1"/>
  <c r="P33" i="1" s="1"/>
  <c r="P49" i="1" a="1"/>
  <c r="P49" i="1" s="1"/>
  <c r="P13" i="1" a="1"/>
  <c r="P13" i="1" s="1"/>
  <c r="P6" i="1" a="1"/>
  <c r="P6" i="1" s="1"/>
  <c r="P22" i="1" a="1"/>
  <c r="P22" i="1" s="1"/>
  <c r="P15" i="1" a="1"/>
  <c r="P15" i="1" s="1"/>
  <c r="P3" i="1" a="1"/>
  <c r="P3" i="1" s="1"/>
  <c r="P54" i="1" a="1"/>
  <c r="P54" i="1" s="1"/>
  <c r="P70" i="1" a="1"/>
  <c r="P70" i="1" s="1"/>
  <c r="P86" i="1" a="1"/>
  <c r="P86" i="1" s="1"/>
  <c r="P79" i="1" a="1"/>
  <c r="P79" i="1" s="1"/>
  <c r="P62" i="1" a="1"/>
  <c r="P62" i="1" s="1"/>
  <c r="P53" i="1" a="1"/>
  <c r="P53" i="1" s="1"/>
  <c r="P40" i="1" a="1"/>
  <c r="P40" i="1" s="1"/>
  <c r="P51" i="1" a="1"/>
  <c r="P51" i="1" s="1"/>
  <c r="P67" i="1" a="1"/>
  <c r="P67" i="1" s="1"/>
  <c r="P38" i="1" a="1"/>
  <c r="P38" i="1" s="1"/>
  <c r="P35" i="1" a="1"/>
  <c r="P35" i="1" s="1"/>
  <c r="P8" i="1" a="1"/>
  <c r="P8" i="1" s="1"/>
  <c r="P32" i="1" a="1"/>
  <c r="P32" i="1" s="1"/>
  <c r="P37" i="1" a="1"/>
  <c r="P37" i="1" s="1"/>
  <c r="P17" i="1" a="1"/>
  <c r="P17" i="1" s="1"/>
  <c r="P10" i="1" a="1"/>
  <c r="P10" i="1" s="1"/>
  <c r="P26" i="1" a="1"/>
  <c r="P26" i="1" s="1"/>
  <c r="P19" i="1" a="1"/>
  <c r="P19" i="1" s="1"/>
  <c r="P48" i="1" a="1"/>
  <c r="P48" i="1" s="1"/>
  <c r="P56" i="1" a="1"/>
  <c r="P56" i="1" s="1"/>
  <c r="P74" i="1" a="1"/>
  <c r="P74" i="1" s="1"/>
  <c r="P90" i="1" a="1"/>
  <c r="P90" i="1" s="1"/>
  <c r="P83" i="1" a="1"/>
  <c r="P83" i="1" s="1"/>
  <c r="P57" i="1" a="1"/>
  <c r="P57" i="1" s="1"/>
  <c r="P42" i="1" a="1"/>
  <c r="P42" i="1" s="1"/>
  <c r="P55" i="1" a="1"/>
  <c r="P55" i="1" s="1"/>
  <c r="P20" i="1" a="1"/>
  <c r="P20" i="1" s="1"/>
  <c r="P4" i="1" a="1"/>
  <c r="P4" i="1" s="1"/>
  <c r="P39" i="1" a="1"/>
  <c r="P39" i="1" s="1"/>
  <c r="P16" i="1" a="1"/>
  <c r="P16" i="1" s="1"/>
  <c r="P36" i="1" a="1"/>
  <c r="P36" i="1" s="1"/>
  <c r="P41" i="1" a="1"/>
  <c r="P41" i="1" s="1"/>
  <c r="P5" i="1" a="1"/>
  <c r="P5" i="1" s="1"/>
  <c r="P21" i="1" a="1"/>
  <c r="P21" i="1" s="1"/>
  <c r="P14" i="1" a="1"/>
  <c r="P14" i="1" s="1"/>
  <c r="P7" i="1" a="1"/>
  <c r="P7" i="1" s="1"/>
  <c r="P23" i="1" a="1"/>
  <c r="P23" i="1" s="1"/>
  <c r="P50" i="1" a="1"/>
  <c r="P50" i="1" s="1"/>
  <c r="P58" i="1" a="1"/>
  <c r="P58" i="1" s="1"/>
  <c r="P78" i="1" a="1"/>
  <c r="P78" i="1" s="1"/>
  <c r="P71" i="1" a="1"/>
  <c r="P71" i="1" s="1"/>
  <c r="P87" i="1" a="1"/>
  <c r="P87" i="1" s="1"/>
  <c r="P61" i="1" a="1"/>
  <c r="P61" i="1" s="1"/>
  <c r="P44" i="1" a="1"/>
  <c r="P44" i="1" s="1"/>
  <c r="P59" i="1" a="1"/>
  <c r="P59" i="1" s="1"/>
  <c r="P34" i="1" a="1"/>
  <c r="P34" i="1" s="1"/>
  <c r="P27" i="1" a="1"/>
  <c r="P27" i="1" s="1"/>
  <c r="P43" i="1" a="1"/>
  <c r="P43" i="1" s="1"/>
  <c r="P24" i="1" a="1"/>
  <c r="P24" i="1" s="1"/>
  <c r="P29" i="1" a="1"/>
  <c r="P29" i="1" s="1"/>
  <c r="P45" i="1" a="1"/>
  <c r="P45" i="1" s="1"/>
  <c r="P9" i="1" a="1"/>
  <c r="P9" i="1" s="1"/>
  <c r="P25" i="1" a="1"/>
  <c r="P25" i="1" s="1"/>
  <c r="P18" i="1" a="1"/>
  <c r="P18" i="1" s="1"/>
  <c r="P11" i="1" a="1"/>
  <c r="P11" i="1" s="1"/>
  <c r="T233" i="1" a="1"/>
  <c r="T233" i="1" s="1"/>
  <c r="T238" i="1" a="1"/>
  <c r="T238" i="1" s="1"/>
  <c r="T249" i="1" a="1"/>
  <c r="T249" i="1" s="1"/>
  <c r="T254" i="1" a="1"/>
  <c r="T254" i="1" s="1"/>
  <c r="T268" i="1" a="1"/>
  <c r="T268" i="1" s="1"/>
  <c r="T278" i="1" a="1"/>
  <c r="T278" i="1" s="1"/>
  <c r="T286" i="1" a="1"/>
  <c r="T286" i="1" s="1"/>
  <c r="T288" i="1" a="1"/>
  <c r="T288" i="1" s="1"/>
  <c r="T262" i="1" a="1"/>
  <c r="T262" i="1" s="1"/>
  <c r="T270" i="1" a="1"/>
  <c r="T270" i="1" s="1"/>
  <c r="T274" i="1" a="1"/>
  <c r="T274" i="1" s="1"/>
  <c r="T276" i="1" a="1"/>
  <c r="T276" i="1" s="1"/>
  <c r="T290" i="1" a="1"/>
  <c r="T290" i="1" s="1"/>
  <c r="T292" i="1" a="1"/>
  <c r="T292" i="1" s="1"/>
  <c r="T301" i="1" a="1"/>
  <c r="T301" i="1" s="1"/>
  <c r="T304" i="1" a="1"/>
  <c r="T304" i="1" s="1"/>
  <c r="T307" i="1" a="1"/>
  <c r="T307" i="1" s="1"/>
  <c r="T224" i="1" a="1"/>
  <c r="T224" i="1" s="1"/>
  <c r="T230" i="1" a="1"/>
  <c r="T230" i="1" s="1"/>
  <c r="T241" i="1" a="1"/>
  <c r="T241" i="1" s="1"/>
  <c r="T246" i="1" a="1"/>
  <c r="T246" i="1" s="1"/>
  <c r="T266" i="1" a="1"/>
  <c r="T266" i="1" s="1"/>
  <c r="T306" i="1" a="1"/>
  <c r="T306" i="1" s="1"/>
  <c r="T310" i="1" a="1"/>
  <c r="T310" i="1" s="1"/>
  <c r="T315" i="1" a="1"/>
  <c r="T315" i="1" s="1"/>
  <c r="T317" i="1" a="1"/>
  <c r="T317" i="1" s="1"/>
  <c r="T320" i="1" a="1"/>
  <c r="T320" i="1" s="1"/>
  <c r="T325" i="1" a="1"/>
  <c r="T325" i="1" s="1"/>
  <c r="T272" i="1" a="1"/>
  <c r="T272" i="1" s="1"/>
  <c r="T284" i="1" a="1"/>
  <c r="T284" i="1" s="1"/>
  <c r="T300" i="1" a="1"/>
  <c r="T300" i="1" s="1"/>
  <c r="T305" i="1" a="1"/>
  <c r="T305" i="1" s="1"/>
  <c r="T309" i="1" a="1"/>
  <c r="T309" i="1" s="1"/>
  <c r="T313" i="1" a="1"/>
  <c r="T313" i="1" s="1"/>
  <c r="T316" i="1" a="1"/>
  <c r="T316" i="1" s="1"/>
  <c r="T318" i="1" a="1"/>
  <c r="T318" i="1" s="1"/>
  <c r="T220" i="1" a="1"/>
  <c r="T220" i="1" s="1"/>
  <c r="T282" i="1" a="1"/>
  <c r="T282" i="1" s="1"/>
  <c r="T294" i="1" a="1"/>
  <c r="T294" i="1" s="1"/>
  <c r="T298" i="1" a="1"/>
  <c r="T298" i="1" s="1"/>
  <c r="T302" i="1" a="1"/>
  <c r="T302" i="1" s="1"/>
  <c r="T308" i="1" a="1"/>
  <c r="T308" i="1" s="1"/>
  <c r="T311" i="1" a="1"/>
  <c r="T311" i="1" s="1"/>
  <c r="T321" i="1" a="1"/>
  <c r="T321" i="1" s="1"/>
  <c r="T257" i="1" a="1"/>
  <c r="T257" i="1" s="1"/>
  <c r="T264" i="1" a="1"/>
  <c r="T264" i="1" s="1"/>
  <c r="T312" i="1" a="1"/>
  <c r="T312" i="1" s="1"/>
  <c r="T327" i="1" a="1"/>
  <c r="T327" i="1" s="1"/>
  <c r="T330" i="1" a="1"/>
  <c r="T330" i="1" s="1"/>
  <c r="T335" i="1" a="1"/>
  <c r="T335" i="1" s="1"/>
  <c r="T338" i="1" a="1"/>
  <c r="T338" i="1" s="1"/>
  <c r="T343" i="1" a="1"/>
  <c r="T343" i="1" s="1"/>
  <c r="T346" i="1" a="1"/>
  <c r="T346" i="1" s="1"/>
  <c r="T351" i="1" a="1"/>
  <c r="T351" i="1" s="1"/>
  <c r="T354" i="1" a="1"/>
  <c r="T354" i="1" s="1"/>
  <c r="T280" i="1" a="1"/>
  <c r="T280" i="1" s="1"/>
  <c r="T296" i="1" a="1"/>
  <c r="T296" i="1" s="1"/>
  <c r="T323" i="1" a="1"/>
  <c r="T323" i="1" s="1"/>
  <c r="T326" i="1" a="1"/>
  <c r="T326" i="1" s="1"/>
  <c r="T328" i="1" a="1"/>
  <c r="T328" i="1" s="1"/>
  <c r="T333" i="1" a="1"/>
  <c r="T333" i="1" s="1"/>
  <c r="T336" i="1" a="1"/>
  <c r="T336" i="1" s="1"/>
  <c r="T341" i="1" a="1"/>
  <c r="T341" i="1" s="1"/>
  <c r="T344" i="1" a="1"/>
  <c r="T344" i="1" s="1"/>
  <c r="T349" i="1" a="1"/>
  <c r="T349" i="1" s="1"/>
  <c r="T352" i="1" a="1"/>
  <c r="T352" i="1" s="1"/>
  <c r="T357" i="1" a="1"/>
  <c r="T357" i="1" s="1"/>
  <c r="T322" i="1" a="1"/>
  <c r="T322" i="1" s="1"/>
  <c r="T331" i="1" a="1"/>
  <c r="T331" i="1" s="1"/>
  <c r="T334" i="1" a="1"/>
  <c r="T334" i="1" s="1"/>
  <c r="T339" i="1" a="1"/>
  <c r="T339" i="1" s="1"/>
  <c r="T342" i="1" a="1"/>
  <c r="T342" i="1" s="1"/>
  <c r="T314" i="1" a="1"/>
  <c r="T314" i="1" s="1"/>
  <c r="T340" i="1" a="1"/>
  <c r="T340" i="1" s="1"/>
  <c r="T345" i="1" a="1"/>
  <c r="T345" i="1" s="1"/>
  <c r="T347" i="1" a="1"/>
  <c r="T347" i="1" s="1"/>
  <c r="T348" i="1" a="1"/>
  <c r="T348" i="1" s="1"/>
  <c r="T350" i="1" a="1"/>
  <c r="T350" i="1" s="1"/>
  <c r="T359" i="1" a="1"/>
  <c r="T359" i="1" s="1"/>
  <c r="T362" i="1" a="1"/>
  <c r="T362" i="1" s="1"/>
  <c r="T367" i="1" a="1"/>
  <c r="T367" i="1" s="1"/>
  <c r="T370" i="1" a="1"/>
  <c r="T370" i="1" s="1"/>
  <c r="T375" i="1" a="1"/>
  <c r="T375" i="1" s="1"/>
  <c r="T378" i="1" a="1"/>
  <c r="T378" i="1" s="1"/>
  <c r="T383" i="1" a="1"/>
  <c r="T383" i="1" s="1"/>
  <c r="T386" i="1" a="1"/>
  <c r="T386" i="1" s="1"/>
  <c r="T391" i="1" a="1"/>
  <c r="T391" i="1" s="1"/>
  <c r="T394" i="1" a="1"/>
  <c r="T394" i="1" s="1"/>
  <c r="T399" i="1" a="1"/>
  <c r="T399" i="1" s="1"/>
  <c r="T402" i="1" a="1"/>
  <c r="T402" i="1" s="1"/>
  <c r="T353" i="1" a="1"/>
  <c r="T353" i="1" s="1"/>
  <c r="T360" i="1" a="1"/>
  <c r="T360" i="1" s="1"/>
  <c r="T365" i="1" a="1"/>
  <c r="T365" i="1" s="1"/>
  <c r="T368" i="1" a="1"/>
  <c r="T368" i="1" s="1"/>
  <c r="T373" i="1" a="1"/>
  <c r="T373" i="1" s="1"/>
  <c r="T376" i="1" a="1"/>
  <c r="T376" i="1" s="1"/>
  <c r="T381" i="1" a="1"/>
  <c r="T381" i="1" s="1"/>
  <c r="T384" i="1" a="1"/>
  <c r="T384" i="1" s="1"/>
  <c r="T389" i="1" a="1"/>
  <c r="T389" i="1" s="1"/>
  <c r="T392" i="1" a="1"/>
  <c r="T392" i="1" s="1"/>
  <c r="T397" i="1" a="1"/>
  <c r="T397" i="1" s="1"/>
  <c r="T400" i="1" a="1"/>
  <c r="T400" i="1" s="1"/>
  <c r="T319" i="1" a="1"/>
  <c r="T319" i="1" s="1"/>
  <c r="T324" i="1" a="1"/>
  <c r="T324" i="1" s="1"/>
  <c r="T329" i="1" a="1"/>
  <c r="T329" i="1" s="1"/>
  <c r="T355" i="1" a="1"/>
  <c r="T355" i="1" s="1"/>
  <c r="T356" i="1" a="1"/>
  <c r="T356" i="1" s="1"/>
  <c r="T358" i="1" a="1"/>
  <c r="T358" i="1" s="1"/>
  <c r="T363" i="1" a="1"/>
  <c r="T363" i="1" s="1"/>
  <c r="T366" i="1" a="1"/>
  <c r="T366" i="1" s="1"/>
  <c r="T371" i="1" a="1"/>
  <c r="T371" i="1" s="1"/>
  <c r="T374" i="1" a="1"/>
  <c r="T374" i="1" s="1"/>
  <c r="T379" i="1" a="1"/>
  <c r="T379" i="1" s="1"/>
  <c r="T382" i="1" a="1"/>
  <c r="T382" i="1" s="1"/>
  <c r="T387" i="1" a="1"/>
  <c r="T387" i="1" s="1"/>
  <c r="T390" i="1" a="1"/>
  <c r="T390" i="1" s="1"/>
  <c r="T395" i="1" a="1"/>
  <c r="T395" i="1" s="1"/>
  <c r="T337" i="1" a="1"/>
  <c r="T337" i="1" s="1"/>
  <c r="T372" i="1" a="1"/>
  <c r="T372" i="1" s="1"/>
  <c r="T377" i="1" a="1"/>
  <c r="T377" i="1" s="1"/>
  <c r="T406" i="1" a="1"/>
  <c r="T406" i="1" s="1"/>
  <c r="T410" i="1" a="1"/>
  <c r="T410" i="1" s="1"/>
  <c r="T418" i="1" a="1"/>
  <c r="T418" i="1" s="1"/>
  <c r="T423" i="1" a="1"/>
  <c r="T423" i="1" s="1"/>
  <c r="T426" i="1" a="1"/>
  <c r="T426" i="1" s="1"/>
  <c r="T431" i="1" a="1"/>
  <c r="T431" i="1" s="1"/>
  <c r="T434" i="1" a="1"/>
  <c r="T434" i="1" s="1"/>
  <c r="T439" i="1" a="1"/>
  <c r="T439" i="1" s="1"/>
  <c r="T442" i="1" a="1"/>
  <c r="T442" i="1" s="1"/>
  <c r="T447" i="1" a="1"/>
  <c r="T447" i="1" s="1"/>
  <c r="T450" i="1" a="1"/>
  <c r="T450" i="1" s="1"/>
  <c r="T455" i="1" a="1"/>
  <c r="T455" i="1" s="1"/>
  <c r="T458" i="1" a="1"/>
  <c r="T458" i="1" s="1"/>
  <c r="T463" i="1" a="1"/>
  <c r="T463" i="1" s="1"/>
  <c r="T466" i="1" a="1"/>
  <c r="T466" i="1" s="1"/>
  <c r="T471" i="1" a="1"/>
  <c r="T471" i="1" s="1"/>
  <c r="T474" i="1" a="1"/>
  <c r="T474" i="1" s="1"/>
  <c r="T332" i="1" a="1"/>
  <c r="T332" i="1" s="1"/>
  <c r="T380" i="1" a="1"/>
  <c r="T380" i="1" s="1"/>
  <c r="T385" i="1" a="1"/>
  <c r="T385" i="1" s="1"/>
  <c r="T396" i="1" a="1"/>
  <c r="T396" i="1" s="1"/>
  <c r="T398" i="1" a="1"/>
  <c r="T398" i="1" s="1"/>
  <c r="T413" i="1" a="1"/>
  <c r="T413" i="1" s="1"/>
  <c r="T416" i="1" a="1"/>
  <c r="T416" i="1" s="1"/>
  <c r="T421" i="1" a="1"/>
  <c r="T421" i="1" s="1"/>
  <c r="T424" i="1" a="1"/>
  <c r="T424" i="1" s="1"/>
  <c r="T429" i="1" a="1"/>
  <c r="T429" i="1" s="1"/>
  <c r="T432" i="1" a="1"/>
  <c r="T432" i="1" s="1"/>
  <c r="T437" i="1" a="1"/>
  <c r="T437" i="1" s="1"/>
  <c r="T440" i="1" a="1"/>
  <c r="T440" i="1" s="1"/>
  <c r="T445" i="1" a="1"/>
  <c r="T445" i="1" s="1"/>
  <c r="T448" i="1" a="1"/>
  <c r="T448" i="1" s="1"/>
  <c r="T361" i="1" a="1"/>
  <c r="T361" i="1" s="1"/>
  <c r="T388" i="1" a="1"/>
  <c r="T388" i="1" s="1"/>
  <c r="T393" i="1" a="1"/>
  <c r="T393" i="1" s="1"/>
  <c r="T401" i="1" a="1"/>
  <c r="T401" i="1" s="1"/>
  <c r="T405" i="1" a="1"/>
  <c r="T405" i="1" s="1"/>
  <c r="T408" i="1" a="1"/>
  <c r="T408" i="1" s="1"/>
  <c r="T411" i="1" a="1"/>
  <c r="T411" i="1" s="1"/>
  <c r="T414" i="1" a="1"/>
  <c r="T414" i="1" s="1"/>
  <c r="T419" i="1" a="1"/>
  <c r="T419" i="1" s="1"/>
  <c r="T422" i="1" a="1"/>
  <c r="T422" i="1" s="1"/>
  <c r="T427" i="1" a="1"/>
  <c r="T427" i="1" s="1"/>
  <c r="T430" i="1" a="1"/>
  <c r="T430" i="1" s="1"/>
  <c r="T435" i="1" a="1"/>
  <c r="T435" i="1" s="1"/>
  <c r="T438" i="1" a="1"/>
  <c r="T438" i="1" s="1"/>
  <c r="T443" i="1" a="1"/>
  <c r="T443" i="1" s="1"/>
  <c r="T446" i="1" a="1"/>
  <c r="T446" i="1" s="1"/>
  <c r="T364" i="1" a="1"/>
  <c r="T364" i="1" s="1"/>
  <c r="T369" i="1" a="1"/>
  <c r="T369" i="1" s="1"/>
  <c r="T403" i="1" a="1"/>
  <c r="T403" i="1" s="1"/>
  <c r="T404" i="1" a="1"/>
  <c r="T404" i="1" s="1"/>
  <c r="T407" i="1" a="1"/>
  <c r="T407" i="1" s="1"/>
  <c r="T409" i="1" a="1"/>
  <c r="T409" i="1" s="1"/>
  <c r="T412" i="1" a="1"/>
  <c r="T412" i="1" s="1"/>
  <c r="T415" i="1" a="1"/>
  <c r="T415" i="1" s="1"/>
  <c r="T417" i="1" a="1"/>
  <c r="T417" i="1" s="1"/>
  <c r="T420" i="1" a="1"/>
  <c r="T420" i="1" s="1"/>
  <c r="T436" i="1" a="1"/>
  <c r="T436" i="1" s="1"/>
  <c r="T441" i="1" a="1"/>
  <c r="T441" i="1" s="1"/>
  <c r="T451" i="1" a="1"/>
  <c r="T451" i="1" s="1"/>
  <c r="T453" i="1" a="1"/>
  <c r="T453" i="1" s="1"/>
  <c r="T456" i="1" a="1"/>
  <c r="T456" i="1" s="1"/>
  <c r="T444" i="1" a="1"/>
  <c r="T444" i="1" s="1"/>
  <c r="T452" i="1" a="1"/>
  <c r="T452" i="1" s="1"/>
  <c r="T459" i="1" a="1"/>
  <c r="T459" i="1" s="1"/>
  <c r="T462" i="1" a="1"/>
  <c r="T462" i="1" s="1"/>
  <c r="T473" i="1" a="1"/>
  <c r="T473" i="1" s="1"/>
  <c r="T475" i="1" a="1"/>
  <c r="T475" i="1" s="1"/>
  <c r="T428" i="1" a="1"/>
  <c r="T428" i="1" s="1"/>
  <c r="T464" i="1" a="1"/>
  <c r="T464" i="1" s="1"/>
  <c r="T472" i="1" a="1"/>
  <c r="T472" i="1" s="1"/>
  <c r="T476" i="1" a="1"/>
  <c r="T476" i="1" s="1"/>
  <c r="T479" i="1" a="1"/>
  <c r="T479" i="1" s="1"/>
  <c r="T482" i="1" a="1"/>
  <c r="T482" i="1" s="1"/>
  <c r="T487" i="1" a="1"/>
  <c r="T487" i="1" s="1"/>
  <c r="T490" i="1" a="1"/>
  <c r="T490" i="1" s="1"/>
  <c r="T495" i="1" a="1"/>
  <c r="T495" i="1" s="1"/>
  <c r="T498" i="1" a="1"/>
  <c r="T498" i="1" s="1"/>
  <c r="T503" i="1" a="1"/>
  <c r="T503" i="1" s="1"/>
  <c r="T506" i="1" a="1"/>
  <c r="T506" i="1" s="1"/>
  <c r="T511" i="1" a="1"/>
  <c r="T511" i="1" s="1"/>
  <c r="T514" i="1" a="1"/>
  <c r="T514" i="1" s="1"/>
  <c r="T519" i="1" a="1"/>
  <c r="T519" i="1" s="1"/>
  <c r="T522" i="1" a="1"/>
  <c r="T522" i="1" s="1"/>
  <c r="T527" i="1" a="1"/>
  <c r="T527" i="1" s="1"/>
  <c r="T530" i="1" a="1"/>
  <c r="T530" i="1" s="1"/>
  <c r="T535" i="1" a="1"/>
  <c r="T535" i="1" s="1"/>
  <c r="T425" i="1" a="1"/>
  <c r="T425" i="1" s="1"/>
  <c r="T454" i="1" a="1"/>
  <c r="T454" i="1" s="1"/>
  <c r="T468" i="1" a="1"/>
  <c r="T468" i="1" s="1"/>
  <c r="T480" i="1" a="1"/>
  <c r="T480" i="1" s="1"/>
  <c r="T485" i="1" a="1"/>
  <c r="T485" i="1" s="1"/>
  <c r="T488" i="1" a="1"/>
  <c r="T488" i="1" s="1"/>
  <c r="T493" i="1" a="1"/>
  <c r="T493" i="1" s="1"/>
  <c r="T496" i="1" a="1"/>
  <c r="T496" i="1" s="1"/>
  <c r="T501" i="1" a="1"/>
  <c r="T501" i="1" s="1"/>
  <c r="T504" i="1" a="1"/>
  <c r="T504" i="1" s="1"/>
  <c r="T509" i="1" a="1"/>
  <c r="T509" i="1" s="1"/>
  <c r="T512" i="1" a="1"/>
  <c r="T512" i="1" s="1"/>
  <c r="T517" i="1" a="1"/>
  <c r="T517" i="1" s="1"/>
  <c r="T520" i="1" a="1"/>
  <c r="T520" i="1" s="1"/>
  <c r="T525" i="1" a="1"/>
  <c r="T525" i="1" s="1"/>
  <c r="T528" i="1" a="1"/>
  <c r="T528" i="1" s="1"/>
  <c r="T533" i="1" a="1"/>
  <c r="T533" i="1" s="1"/>
  <c r="T433" i="1" a="1"/>
  <c r="T433" i="1" s="1"/>
  <c r="T449" i="1" a="1"/>
  <c r="T449" i="1" s="1"/>
  <c r="T457" i="1" a="1"/>
  <c r="T457" i="1" s="1"/>
  <c r="T460" i="1" a="1"/>
  <c r="T460" i="1" s="1"/>
  <c r="T469" i="1" a="1"/>
  <c r="T469" i="1" s="1"/>
  <c r="T478" i="1" a="1"/>
  <c r="T478" i="1" s="1"/>
  <c r="T483" i="1" a="1"/>
  <c r="T483" i="1" s="1"/>
  <c r="T486" i="1" a="1"/>
  <c r="T486" i="1" s="1"/>
  <c r="T491" i="1" a="1"/>
  <c r="T491" i="1" s="1"/>
  <c r="T494" i="1" a="1"/>
  <c r="T494" i="1" s="1"/>
  <c r="T499" i="1" a="1"/>
  <c r="T499" i="1" s="1"/>
  <c r="T502" i="1" a="1"/>
  <c r="T502" i="1" s="1"/>
  <c r="T507" i="1" a="1"/>
  <c r="T507" i="1" s="1"/>
  <c r="T510" i="1" a="1"/>
  <c r="T510" i="1" s="1"/>
  <c r="T515" i="1" a="1"/>
  <c r="T515" i="1" s="1"/>
  <c r="T518" i="1" a="1"/>
  <c r="T518" i="1" s="1"/>
  <c r="T523" i="1" a="1"/>
  <c r="T523" i="1" s="1"/>
  <c r="T461" i="1" a="1"/>
  <c r="T461" i="1" s="1"/>
  <c r="T492" i="1" a="1"/>
  <c r="T492" i="1" s="1"/>
  <c r="T497" i="1" a="1"/>
  <c r="T497" i="1" s="1"/>
  <c r="T531" i="1" a="1"/>
  <c r="T531" i="1" s="1"/>
  <c r="T532" i="1" a="1"/>
  <c r="T532" i="1" s="1"/>
  <c r="T534" i="1" a="1"/>
  <c r="T534" i="1" s="1"/>
  <c r="T541" i="1" a="1"/>
  <c r="T541" i="1" s="1"/>
  <c r="T544" i="1" a="1"/>
  <c r="T544" i="1" s="1"/>
  <c r="T549" i="1" a="1"/>
  <c r="T549" i="1" s="1"/>
  <c r="T552" i="1" a="1"/>
  <c r="T552" i="1" s="1"/>
  <c r="T557" i="1" a="1"/>
  <c r="T557" i="1" s="1"/>
  <c r="T560" i="1" a="1"/>
  <c r="T560" i="1" s="1"/>
  <c r="T565" i="1" a="1"/>
  <c r="T565" i="1" s="1"/>
  <c r="T568" i="1" a="1"/>
  <c r="T568" i="1" s="1"/>
  <c r="T477" i="1" a="1"/>
  <c r="T477" i="1" s="1"/>
  <c r="T500" i="1" a="1"/>
  <c r="T500" i="1" s="1"/>
  <c r="T505" i="1" a="1"/>
  <c r="T505" i="1" s="1"/>
  <c r="T536" i="1" a="1"/>
  <c r="T536" i="1" s="1"/>
  <c r="T539" i="1" a="1"/>
  <c r="T539" i="1" s="1"/>
  <c r="T542" i="1" a="1"/>
  <c r="T542" i="1" s="1"/>
  <c r="T547" i="1" a="1"/>
  <c r="T547" i="1" s="1"/>
  <c r="T550" i="1" a="1"/>
  <c r="T550" i="1" s="1"/>
  <c r="T555" i="1" a="1"/>
  <c r="T555" i="1" s="1"/>
  <c r="T558" i="1" a="1"/>
  <c r="T558" i="1" s="1"/>
  <c r="T563" i="1" a="1"/>
  <c r="T563" i="1" s="1"/>
  <c r="T566" i="1" a="1"/>
  <c r="T566" i="1" s="1"/>
  <c r="T571" i="1" a="1"/>
  <c r="T571" i="1" s="1"/>
  <c r="T574" i="1" a="1"/>
  <c r="T574" i="1" s="1"/>
  <c r="T465" i="1" a="1"/>
  <c r="T465" i="1" s="1"/>
  <c r="T467" i="1" a="1"/>
  <c r="T467" i="1" s="1"/>
  <c r="T481" i="1" a="1"/>
  <c r="T481" i="1" s="1"/>
  <c r="T508" i="1" a="1"/>
  <c r="T508" i="1" s="1"/>
  <c r="T513" i="1" a="1"/>
  <c r="T513" i="1" s="1"/>
  <c r="T524" i="1" a="1"/>
  <c r="T524" i="1" s="1"/>
  <c r="T526" i="1" a="1"/>
  <c r="T526" i="1" s="1"/>
  <c r="T537" i="1" a="1"/>
  <c r="T537" i="1" s="1"/>
  <c r="T540" i="1" a="1"/>
  <c r="T540" i="1" s="1"/>
  <c r="T545" i="1" a="1"/>
  <c r="T545" i="1" s="1"/>
  <c r="T548" i="1" a="1"/>
  <c r="T548" i="1" s="1"/>
  <c r="T553" i="1" a="1"/>
  <c r="T553" i="1" s="1"/>
  <c r="T556" i="1" a="1"/>
  <c r="T556" i="1" s="1"/>
  <c r="T561" i="1" a="1"/>
  <c r="T561" i="1" s="1"/>
  <c r="T564" i="1" a="1"/>
  <c r="T564" i="1" s="1"/>
  <c r="T569" i="1" a="1"/>
  <c r="T569" i="1" s="1"/>
  <c r="T572" i="1" a="1"/>
  <c r="T572" i="1" s="1"/>
  <c r="T470" i="1" a="1"/>
  <c r="T470" i="1" s="1"/>
  <c r="T484" i="1" a="1"/>
  <c r="T484" i="1" s="1"/>
  <c r="T489" i="1" a="1"/>
  <c r="T489" i="1" s="1"/>
  <c r="T516" i="1" a="1"/>
  <c r="T516" i="1" s="1"/>
  <c r="T521" i="1" a="1"/>
  <c r="T521" i="1" s="1"/>
  <c r="T529" i="1" a="1"/>
  <c r="T529" i="1" s="1"/>
  <c r="T538" i="1" a="1"/>
  <c r="T538" i="1" s="1"/>
  <c r="T543" i="1" a="1"/>
  <c r="T543" i="1" s="1"/>
  <c r="T546" i="1" a="1"/>
  <c r="T546" i="1" s="1"/>
  <c r="T551" i="1" a="1"/>
  <c r="T551" i="1" s="1"/>
  <c r="T554" i="1" a="1"/>
  <c r="T554" i="1" s="1"/>
  <c r="T559" i="1" a="1"/>
  <c r="T559" i="1" s="1"/>
  <c r="T562" i="1" a="1"/>
  <c r="T562" i="1" s="1"/>
  <c r="T567" i="1" a="1"/>
  <c r="T567" i="1" s="1"/>
  <c r="T570" i="1" a="1"/>
  <c r="T570" i="1" s="1"/>
  <c r="T575" i="1" a="1"/>
  <c r="T575" i="1" s="1"/>
  <c r="T578" i="1" a="1"/>
  <c r="T578" i="1" s="1"/>
  <c r="T583" i="1" a="1"/>
  <c r="T583" i="1" s="1"/>
  <c r="T586" i="1" a="1"/>
  <c r="T586" i="1" s="1"/>
  <c r="T591" i="1" a="1"/>
  <c r="T591" i="1" s="1"/>
  <c r="T594" i="1" a="1"/>
  <c r="T594" i="1" s="1"/>
  <c r="T599" i="1" a="1"/>
  <c r="T599" i="1" s="1"/>
  <c r="T602" i="1" a="1"/>
  <c r="T602" i="1" s="1"/>
  <c r="T607" i="1" a="1"/>
  <c r="T607" i="1" s="1"/>
  <c r="T610" i="1" a="1"/>
  <c r="T610" i="1" s="1"/>
  <c r="T613" i="1" a="1"/>
  <c r="T613" i="1" s="1"/>
  <c r="T618" i="1" a="1"/>
  <c r="T618" i="1" s="1"/>
  <c r="T621" i="1" a="1"/>
  <c r="T621" i="1" s="1"/>
  <c r="T626" i="1" a="1"/>
  <c r="T626" i="1" s="1"/>
  <c r="T629" i="1" a="1"/>
  <c r="T629" i="1" s="1"/>
  <c r="T634" i="1" a="1"/>
  <c r="T634" i="1" s="1"/>
  <c r="T637" i="1" a="1"/>
  <c r="T637" i="1" s="1"/>
  <c r="T642" i="1" a="1"/>
  <c r="T642" i="1" s="1"/>
  <c r="T645" i="1" a="1"/>
  <c r="T645" i="1" s="1"/>
  <c r="T650" i="1" a="1"/>
  <c r="T650" i="1" s="1"/>
  <c r="T653" i="1" a="1"/>
  <c r="T653" i="1" s="1"/>
  <c r="T658" i="1" a="1"/>
  <c r="T658" i="1" s="1"/>
  <c r="T661" i="1" a="1"/>
  <c r="T661" i="1" s="1"/>
  <c r="T666" i="1" a="1"/>
  <c r="T666" i="1" s="1"/>
  <c r="T672" i="1" a="1"/>
  <c r="T672" i="1" s="1"/>
  <c r="T673" i="1" a="1"/>
  <c r="T673" i="1" s="1"/>
  <c r="T674" i="1" a="1"/>
  <c r="T674" i="1" s="1"/>
  <c r="T675" i="1" a="1"/>
  <c r="T675" i="1" s="1"/>
  <c r="T688" i="1" a="1"/>
  <c r="T688" i="1" s="1"/>
  <c r="T689" i="1" a="1"/>
  <c r="T689" i="1" s="1"/>
  <c r="T690" i="1" a="1"/>
  <c r="T690" i="1" s="1"/>
  <c r="T691" i="1" a="1"/>
  <c r="T691" i="1" s="1"/>
  <c r="T696" i="1" a="1"/>
  <c r="T696" i="1" s="1"/>
  <c r="T697" i="1" a="1"/>
  <c r="T697" i="1" s="1"/>
  <c r="T698" i="1" a="1"/>
  <c r="T698" i="1" s="1"/>
  <c r="T699" i="1" a="1"/>
  <c r="T699" i="1" s="1"/>
  <c r="T700" i="1" a="1"/>
  <c r="T700" i="1" s="1"/>
  <c r="T694" i="1" a="1"/>
  <c r="T694" i="1" s="1"/>
  <c r="T695" i="1" a="1"/>
  <c r="T695" i="1" s="1"/>
  <c r="T576" i="1" a="1"/>
  <c r="T576" i="1" s="1"/>
  <c r="T577" i="1" a="1"/>
  <c r="T577" i="1" s="1"/>
  <c r="T581" i="1" a="1"/>
  <c r="T581" i="1" s="1"/>
  <c r="T584" i="1" a="1"/>
  <c r="T584" i="1" s="1"/>
  <c r="T589" i="1" a="1"/>
  <c r="T589" i="1" s="1"/>
  <c r="T592" i="1" a="1"/>
  <c r="T592" i="1" s="1"/>
  <c r="T597" i="1" a="1"/>
  <c r="T597" i="1" s="1"/>
  <c r="T600" i="1" a="1"/>
  <c r="T600" i="1" s="1"/>
  <c r="T605" i="1" a="1"/>
  <c r="T605" i="1" s="1"/>
  <c r="T608" i="1" a="1"/>
  <c r="T608" i="1" s="1"/>
  <c r="T611" i="1" a="1"/>
  <c r="T611" i="1" s="1"/>
  <c r="T616" i="1" a="1"/>
  <c r="T616" i="1" s="1"/>
  <c r="T619" i="1" a="1"/>
  <c r="T619" i="1" s="1"/>
  <c r="T624" i="1" a="1"/>
  <c r="T624" i="1" s="1"/>
  <c r="T627" i="1" a="1"/>
  <c r="T627" i="1" s="1"/>
  <c r="T632" i="1" a="1"/>
  <c r="T632" i="1" s="1"/>
  <c r="T635" i="1" a="1"/>
  <c r="T635" i="1" s="1"/>
  <c r="T640" i="1" a="1"/>
  <c r="T640" i="1" s="1"/>
  <c r="T643" i="1" a="1"/>
  <c r="T643" i="1" s="1"/>
  <c r="T648" i="1" a="1"/>
  <c r="T648" i="1" s="1"/>
  <c r="T651" i="1" a="1"/>
  <c r="T651" i="1" s="1"/>
  <c r="T656" i="1" a="1"/>
  <c r="T656" i="1" s="1"/>
  <c r="T659" i="1" a="1"/>
  <c r="T659" i="1" s="1"/>
  <c r="T664" i="1" a="1"/>
  <c r="T664" i="1" s="1"/>
  <c r="T668" i="1" a="1"/>
  <c r="T668" i="1" s="1"/>
  <c r="T669" i="1" a="1"/>
  <c r="T669" i="1" s="1"/>
  <c r="T670" i="1" a="1"/>
  <c r="T670" i="1" s="1"/>
  <c r="T671" i="1" a="1"/>
  <c r="T671" i="1" s="1"/>
  <c r="T684" i="1" a="1"/>
  <c r="T684" i="1" s="1"/>
  <c r="T685" i="1" a="1"/>
  <c r="T685" i="1" s="1"/>
  <c r="T686" i="1" a="1"/>
  <c r="T686" i="1" s="1"/>
  <c r="T687" i="1" a="1"/>
  <c r="T687" i="1" s="1"/>
  <c r="T692" i="1" a="1"/>
  <c r="T692" i="1" s="1"/>
  <c r="T693" i="1" a="1"/>
  <c r="T693" i="1" s="1"/>
  <c r="T573" i="1" a="1"/>
  <c r="T573" i="1" s="1"/>
  <c r="T579" i="1" a="1"/>
  <c r="T579" i="1" s="1"/>
  <c r="T582" i="1" a="1"/>
  <c r="T582" i="1" s="1"/>
  <c r="T587" i="1" a="1"/>
  <c r="T587" i="1" s="1"/>
  <c r="T590" i="1" a="1"/>
  <c r="T590" i="1" s="1"/>
  <c r="T595" i="1" a="1"/>
  <c r="T595" i="1" s="1"/>
  <c r="T598" i="1" a="1"/>
  <c r="T598" i="1" s="1"/>
  <c r="T603" i="1" a="1"/>
  <c r="T603" i="1" s="1"/>
  <c r="T606" i="1" a="1"/>
  <c r="T606" i="1" s="1"/>
  <c r="T614" i="1" a="1"/>
  <c r="T614" i="1" s="1"/>
  <c r="T617" i="1" a="1"/>
  <c r="T617" i="1" s="1"/>
  <c r="T622" i="1" a="1"/>
  <c r="T622" i="1" s="1"/>
  <c r="T625" i="1" a="1"/>
  <c r="T625" i="1" s="1"/>
  <c r="T630" i="1" a="1"/>
  <c r="T630" i="1" s="1"/>
  <c r="T633" i="1" a="1"/>
  <c r="T633" i="1" s="1"/>
  <c r="T638" i="1" a="1"/>
  <c r="T638" i="1" s="1"/>
  <c r="T641" i="1" a="1"/>
  <c r="T641" i="1" s="1"/>
  <c r="T646" i="1" a="1"/>
  <c r="T646" i="1" s="1"/>
  <c r="T649" i="1" a="1"/>
  <c r="T649" i="1" s="1"/>
  <c r="T654" i="1" a="1"/>
  <c r="T654" i="1" s="1"/>
  <c r="T657" i="1" a="1"/>
  <c r="T657" i="1" s="1"/>
  <c r="T662" i="1" a="1"/>
  <c r="T662" i="1" s="1"/>
  <c r="T665" i="1" a="1"/>
  <c r="T665" i="1" s="1"/>
  <c r="T667" i="1" a="1"/>
  <c r="T667" i="1" s="1"/>
  <c r="T680" i="1" a="1"/>
  <c r="T680" i="1" s="1"/>
  <c r="T681" i="1" a="1"/>
  <c r="T681" i="1" s="1"/>
  <c r="T682" i="1" a="1"/>
  <c r="T682" i="1" s="1"/>
  <c r="T683" i="1" a="1"/>
  <c r="T683" i="1" s="1"/>
  <c r="T678" i="1" a="1"/>
  <c r="T678" i="1" s="1"/>
  <c r="T679" i="1" a="1"/>
  <c r="T679" i="1" s="1"/>
  <c r="T580" i="1" a="1"/>
  <c r="T580" i="1" s="1"/>
  <c r="T585" i="1" a="1"/>
  <c r="T585" i="1" s="1"/>
  <c r="T588" i="1" a="1"/>
  <c r="T588" i="1" s="1"/>
  <c r="T593" i="1" a="1"/>
  <c r="T593" i="1" s="1"/>
  <c r="T596" i="1" a="1"/>
  <c r="T596" i="1" s="1"/>
  <c r="T601" i="1" a="1"/>
  <c r="T601" i="1" s="1"/>
  <c r="T604" i="1" a="1"/>
  <c r="T604" i="1" s="1"/>
  <c r="T609" i="1" a="1"/>
  <c r="T609" i="1" s="1"/>
  <c r="T612" i="1" a="1"/>
  <c r="T612" i="1" s="1"/>
  <c r="T615" i="1" a="1"/>
  <c r="T615" i="1" s="1"/>
  <c r="T620" i="1" a="1"/>
  <c r="T620" i="1" s="1"/>
  <c r="T623" i="1" a="1"/>
  <c r="T623" i="1" s="1"/>
  <c r="T628" i="1" a="1"/>
  <c r="T628" i="1" s="1"/>
  <c r="T631" i="1" a="1"/>
  <c r="T631" i="1" s="1"/>
  <c r="T636" i="1" a="1"/>
  <c r="T636" i="1" s="1"/>
  <c r="T639" i="1" a="1"/>
  <c r="T639" i="1" s="1"/>
  <c r="T644" i="1" a="1"/>
  <c r="T644" i="1" s="1"/>
  <c r="T647" i="1" a="1"/>
  <c r="T647" i="1" s="1"/>
  <c r="T652" i="1" a="1"/>
  <c r="T652" i="1" s="1"/>
  <c r="T655" i="1" a="1"/>
  <c r="T655" i="1" s="1"/>
  <c r="T660" i="1" a="1"/>
  <c r="T660" i="1" s="1"/>
  <c r="T663" i="1" a="1"/>
  <c r="T663" i="1" s="1"/>
  <c r="T676" i="1" a="1"/>
  <c r="T676" i="1" s="1"/>
  <c r="T677" i="1" a="1"/>
  <c r="T677" i="1" s="1"/>
  <c r="T295" i="1" a="1"/>
  <c r="T295" i="1" s="1"/>
  <c r="T275" i="1" a="1"/>
  <c r="T275" i="1" s="1"/>
  <c r="T271" i="1" a="1"/>
  <c r="T271" i="1" s="1"/>
  <c r="T263" i="1" a="1"/>
  <c r="T263" i="1" s="1"/>
  <c r="T216" i="1" a="1"/>
  <c r="T216" i="1" s="1"/>
  <c r="T200" i="1" a="1"/>
  <c r="T200" i="1" s="1"/>
  <c r="T187" i="1" a="1"/>
  <c r="T187" i="1" s="1"/>
  <c r="T139" i="1" a="1"/>
  <c r="T139" i="1" s="1"/>
  <c r="T206" i="1" a="1"/>
  <c r="T206" i="1" s="1"/>
  <c r="T222" i="1" a="1"/>
  <c r="T222" i="1" s="1"/>
  <c r="T207" i="1" a="1"/>
  <c r="T207" i="1" s="1"/>
  <c r="T223" i="1" a="1"/>
  <c r="T223" i="1" s="1"/>
  <c r="T239" i="1" a="1"/>
  <c r="T239" i="1" s="1"/>
  <c r="T255" i="1" a="1"/>
  <c r="T255" i="1" s="1"/>
  <c r="T143" i="1" a="1"/>
  <c r="T143" i="1" s="1"/>
  <c r="T151" i="1" a="1"/>
  <c r="T151" i="1" s="1"/>
  <c r="T159" i="1" a="1"/>
  <c r="T159" i="1" s="1"/>
  <c r="T167" i="1" a="1"/>
  <c r="T167" i="1" s="1"/>
  <c r="T293" i="1" a="1"/>
  <c r="T293" i="1" s="1"/>
  <c r="T277" i="1" a="1"/>
  <c r="T277" i="1" s="1"/>
  <c r="T261" i="1" a="1"/>
  <c r="T261" i="1" s="1"/>
  <c r="T240" i="1" a="1"/>
  <c r="T240" i="1" s="1"/>
  <c r="T185" i="1" a="1"/>
  <c r="T185" i="1" s="1"/>
  <c r="T258" i="1" a="1"/>
  <c r="T258" i="1" s="1"/>
  <c r="T242" i="1" a="1"/>
  <c r="T242" i="1" s="1"/>
  <c r="T213" i="1" a="1"/>
  <c r="T213" i="1" s="1"/>
  <c r="T197" i="1" a="1"/>
  <c r="T197" i="1" s="1"/>
  <c r="T279" i="1" a="1"/>
  <c r="T279" i="1" s="1"/>
  <c r="T228" i="1" a="1"/>
  <c r="T228" i="1" s="1"/>
  <c r="T97" i="1" a="1"/>
  <c r="T97" i="1" s="1"/>
  <c r="T113" i="1" a="1"/>
  <c r="T113" i="1" s="1"/>
  <c r="T64" i="1" a="1"/>
  <c r="T64" i="1" s="1"/>
  <c r="T79" i="1" a="1"/>
  <c r="T79" i="1" s="1"/>
  <c r="T92" i="1" a="1"/>
  <c r="T92" i="1" s="1"/>
  <c r="T99" i="1" a="1"/>
  <c r="T99" i="1" s="1"/>
  <c r="T115" i="1" a="1"/>
  <c r="T115" i="1" s="1"/>
  <c r="T90" i="1" a="1"/>
  <c r="T90" i="1" s="1"/>
  <c r="T136" i="1" a="1"/>
  <c r="T136" i="1" s="1"/>
  <c r="T152" i="1" a="1"/>
  <c r="T152" i="1" s="1"/>
  <c r="T168" i="1" a="1"/>
  <c r="T168" i="1" s="1"/>
  <c r="T184" i="1" a="1"/>
  <c r="T184" i="1" s="1"/>
  <c r="T102" i="1" a="1"/>
  <c r="T102" i="1" s="1"/>
  <c r="T110" i="1" a="1"/>
  <c r="T110" i="1" s="1"/>
  <c r="T118" i="1" a="1"/>
  <c r="T118" i="1" s="1"/>
  <c r="T126" i="1" a="1"/>
  <c r="T126" i="1" s="1"/>
  <c r="T141" i="1" a="1"/>
  <c r="T141" i="1" s="1"/>
  <c r="T134" i="1" a="1"/>
  <c r="T134" i="1" s="1"/>
  <c r="T150" i="1" a="1"/>
  <c r="T150" i="1" s="1"/>
  <c r="T166" i="1" a="1"/>
  <c r="T166" i="1" s="1"/>
  <c r="T182" i="1" a="1"/>
  <c r="T182" i="1" s="1"/>
  <c r="T299" i="1" a="1"/>
  <c r="T299" i="1" s="1"/>
  <c r="T283" i="1" a="1"/>
  <c r="T283" i="1" s="1"/>
  <c r="T204" i="1" a="1"/>
  <c r="T204" i="1" s="1"/>
  <c r="T194" i="1" a="1"/>
  <c r="T194" i="1" s="1"/>
  <c r="T210" i="1" a="1"/>
  <c r="T210" i="1" s="1"/>
  <c r="T195" i="1" a="1"/>
  <c r="T195" i="1" s="1"/>
  <c r="T211" i="1" a="1"/>
  <c r="T211" i="1" s="1"/>
  <c r="T227" i="1" a="1"/>
  <c r="T227" i="1" s="1"/>
  <c r="T243" i="1" a="1"/>
  <c r="T243" i="1" s="1"/>
  <c r="T259" i="1" a="1"/>
  <c r="T259" i="1" s="1"/>
  <c r="T145" i="1" a="1"/>
  <c r="T145" i="1" s="1"/>
  <c r="T153" i="1" a="1"/>
  <c r="T153" i="1" s="1"/>
  <c r="T161" i="1" a="1"/>
  <c r="T161" i="1" s="1"/>
  <c r="T169" i="1" a="1"/>
  <c r="T169" i="1" s="1"/>
  <c r="T297" i="1" a="1"/>
  <c r="T297" i="1" s="1"/>
  <c r="T281" i="1" a="1"/>
  <c r="T281" i="1" s="1"/>
  <c r="T265" i="1" a="1"/>
  <c r="T265" i="1" s="1"/>
  <c r="T248" i="1" a="1"/>
  <c r="T248" i="1" s="1"/>
  <c r="T260" i="1" a="1"/>
  <c r="T260" i="1" s="1"/>
  <c r="T253" i="1" a="1"/>
  <c r="T253" i="1" s="1"/>
  <c r="T237" i="1" a="1"/>
  <c r="T237" i="1" s="1"/>
  <c r="T217" i="1" a="1"/>
  <c r="T217" i="1" s="1"/>
  <c r="T201" i="1" a="1"/>
  <c r="T201" i="1" s="1"/>
  <c r="T189" i="1" a="1"/>
  <c r="T189" i="1" s="1"/>
  <c r="T267" i="1" a="1"/>
  <c r="T267" i="1" s="1"/>
  <c r="T236" i="1" a="1"/>
  <c r="T236" i="1" s="1"/>
  <c r="T181" i="1" a="1"/>
  <c r="T181" i="1" s="1"/>
  <c r="T101" i="1" a="1"/>
  <c r="T101" i="1" s="1"/>
  <c r="T117" i="1" a="1"/>
  <c r="T117" i="1" s="1"/>
  <c r="T67" i="1" a="1"/>
  <c r="T67" i="1" s="1"/>
  <c r="T83" i="1" a="1"/>
  <c r="T83" i="1" s="1"/>
  <c r="T94" i="1" a="1"/>
  <c r="T94" i="1" s="1"/>
  <c r="T103" i="1" a="1"/>
  <c r="T103" i="1" s="1"/>
  <c r="T119" i="1" a="1"/>
  <c r="T119" i="1" s="1"/>
  <c r="T96" i="1" a="1"/>
  <c r="T96" i="1" s="1"/>
  <c r="T140" i="1" a="1"/>
  <c r="T140" i="1" s="1"/>
  <c r="T156" i="1" a="1"/>
  <c r="T156" i="1" s="1"/>
  <c r="T172" i="1" a="1"/>
  <c r="T172" i="1" s="1"/>
  <c r="T188" i="1" a="1"/>
  <c r="T188" i="1" s="1"/>
  <c r="T104" i="1" a="1"/>
  <c r="T104" i="1" s="1"/>
  <c r="T112" i="1" a="1"/>
  <c r="T112" i="1" s="1"/>
  <c r="T120" i="1" a="1"/>
  <c r="T120" i="1" s="1"/>
  <c r="T129" i="1" a="1"/>
  <c r="T129" i="1" s="1"/>
  <c r="T82" i="1" a="1"/>
  <c r="T82" i="1" s="1"/>
  <c r="T138" i="1" a="1"/>
  <c r="T138" i="1" s="1"/>
  <c r="T154" i="1" a="1"/>
  <c r="T154" i="1" s="1"/>
  <c r="T170" i="1" a="1"/>
  <c r="T170" i="1" s="1"/>
  <c r="T186" i="1" a="1"/>
  <c r="T186" i="1" s="1"/>
  <c r="T62" i="1" a="1"/>
  <c r="T62" i="1" s="1"/>
  <c r="T66" i="1" a="1"/>
  <c r="T66" i="1" s="1"/>
  <c r="T287" i="1" a="1"/>
  <c r="T287" i="1" s="1"/>
  <c r="T303" i="1" a="1"/>
  <c r="T303" i="1" s="1"/>
  <c r="T225" i="1" a="1"/>
  <c r="T225" i="1" s="1"/>
  <c r="T208" i="1" a="1"/>
  <c r="T208" i="1" s="1"/>
  <c r="T192" i="1" a="1"/>
  <c r="T192" i="1" s="1"/>
  <c r="T198" i="1" a="1"/>
  <c r="T198" i="1" s="1"/>
  <c r="T214" i="1" a="1"/>
  <c r="T214" i="1" s="1"/>
  <c r="T199" i="1" a="1"/>
  <c r="T199" i="1" s="1"/>
  <c r="T215" i="1" a="1"/>
  <c r="T215" i="1" s="1"/>
  <c r="T231" i="1" a="1"/>
  <c r="T231" i="1" s="1"/>
  <c r="T247" i="1" a="1"/>
  <c r="T247" i="1" s="1"/>
  <c r="T127" i="1" a="1"/>
  <c r="T127" i="1" s="1"/>
  <c r="T147" i="1" a="1"/>
  <c r="T147" i="1" s="1"/>
  <c r="T155" i="1" a="1"/>
  <c r="T155" i="1" s="1"/>
  <c r="T163" i="1" a="1"/>
  <c r="T163" i="1" s="1"/>
  <c r="T171" i="1" a="1"/>
  <c r="T171" i="1" s="1"/>
  <c r="T285" i="1" a="1"/>
  <c r="T285" i="1" s="1"/>
  <c r="T269" i="1" a="1"/>
  <c r="T269" i="1" s="1"/>
  <c r="T256" i="1" a="1"/>
  <c r="T256" i="1" s="1"/>
  <c r="T250" i="1" a="1"/>
  <c r="T250" i="1" s="1"/>
  <c r="T234" i="1" a="1"/>
  <c r="T234" i="1" s="1"/>
  <c r="T229" i="1" a="1"/>
  <c r="T229" i="1" s="1"/>
  <c r="T226" i="1" a="1"/>
  <c r="T226" i="1" s="1"/>
  <c r="T221" i="1" a="1"/>
  <c r="T221" i="1" s="1"/>
  <c r="T205" i="1" a="1"/>
  <c r="T205" i="1" s="1"/>
  <c r="T175" i="1" a="1"/>
  <c r="T175" i="1" s="1"/>
  <c r="T78" i="1" a="1"/>
  <c r="T78" i="1" s="1"/>
  <c r="T244" i="1" a="1"/>
  <c r="T244" i="1" s="1"/>
  <c r="T105" i="1" a="1"/>
  <c r="T105" i="1" s="1"/>
  <c r="T121" i="1" a="1"/>
  <c r="T121" i="1" s="1"/>
  <c r="T71" i="1" a="1"/>
  <c r="T71" i="1" s="1"/>
  <c r="T87" i="1" a="1"/>
  <c r="T87" i="1" s="1"/>
  <c r="T98" i="1" a="1"/>
  <c r="T98" i="1" s="1"/>
  <c r="T107" i="1" a="1"/>
  <c r="T107" i="1" s="1"/>
  <c r="T123" i="1" a="1"/>
  <c r="T123" i="1" s="1"/>
  <c r="T128" i="1" a="1"/>
  <c r="T128" i="1" s="1"/>
  <c r="T144" i="1" a="1"/>
  <c r="T144" i="1" s="1"/>
  <c r="T160" i="1" a="1"/>
  <c r="T160" i="1" s="1"/>
  <c r="T176" i="1" a="1"/>
  <c r="T176" i="1" s="1"/>
  <c r="T70" i="1" a="1"/>
  <c r="T70" i="1" s="1"/>
  <c r="T106" i="1" a="1"/>
  <c r="T106" i="1" s="1"/>
  <c r="T114" i="1" a="1"/>
  <c r="T114" i="1" s="1"/>
  <c r="T122" i="1" a="1"/>
  <c r="T122" i="1" s="1"/>
  <c r="T133" i="1" a="1"/>
  <c r="T133" i="1" s="1"/>
  <c r="T100" i="1" a="1"/>
  <c r="T100" i="1" s="1"/>
  <c r="T142" i="1" a="1"/>
  <c r="T142" i="1" s="1"/>
  <c r="T158" i="1" a="1"/>
  <c r="T158" i="1" s="1"/>
  <c r="T174" i="1" a="1"/>
  <c r="T174" i="1" s="1"/>
  <c r="T190" i="1" a="1"/>
  <c r="T190" i="1" s="1"/>
  <c r="T291" i="1" a="1"/>
  <c r="T291" i="1" s="1"/>
  <c r="T212" i="1" a="1"/>
  <c r="T212" i="1" s="1"/>
  <c r="T196" i="1" a="1"/>
  <c r="T196" i="1" s="1"/>
  <c r="T179" i="1" a="1"/>
  <c r="T179" i="1" s="1"/>
  <c r="T131" i="1" a="1"/>
  <c r="T131" i="1" s="1"/>
  <c r="T202" i="1" a="1"/>
  <c r="T202" i="1" s="1"/>
  <c r="T218" i="1" a="1"/>
  <c r="T218" i="1" s="1"/>
  <c r="T203" i="1" a="1"/>
  <c r="T203" i="1" s="1"/>
  <c r="T219" i="1" a="1"/>
  <c r="T219" i="1" s="1"/>
  <c r="T235" i="1" a="1"/>
  <c r="T235" i="1" s="1"/>
  <c r="T251" i="1" a="1"/>
  <c r="T251" i="1" s="1"/>
  <c r="T135" i="1" a="1"/>
  <c r="T135" i="1" s="1"/>
  <c r="T149" i="1" a="1"/>
  <c r="T149" i="1" s="1"/>
  <c r="T157" i="1" a="1"/>
  <c r="T157" i="1" s="1"/>
  <c r="T165" i="1" a="1"/>
  <c r="T165" i="1" s="1"/>
  <c r="T173" i="1" a="1"/>
  <c r="T173" i="1" s="1"/>
  <c r="T289" i="1" a="1"/>
  <c r="T289" i="1" s="1"/>
  <c r="T273" i="1" a="1"/>
  <c r="T273" i="1" s="1"/>
  <c r="T232" i="1" a="1"/>
  <c r="T232" i="1" s="1"/>
  <c r="T177" i="1" a="1"/>
  <c r="T177" i="1" s="1"/>
  <c r="T245" i="1" a="1"/>
  <c r="T245" i="1" s="1"/>
  <c r="T209" i="1" a="1"/>
  <c r="T209" i="1" s="1"/>
  <c r="T193" i="1" a="1"/>
  <c r="T193" i="1" s="1"/>
  <c r="T191" i="1" a="1"/>
  <c r="T191" i="1" s="1"/>
  <c r="T183" i="1" a="1"/>
  <c r="T183" i="1" s="1"/>
  <c r="T252" i="1" a="1"/>
  <c r="T252" i="1" s="1"/>
  <c r="T109" i="1" a="1"/>
  <c r="T109" i="1" s="1"/>
  <c r="T125" i="1" a="1"/>
  <c r="T125" i="1" s="1"/>
  <c r="T75" i="1" a="1"/>
  <c r="T75" i="1" s="1"/>
  <c r="T91" i="1" a="1"/>
  <c r="T91" i="1" s="1"/>
  <c r="T95" i="1" a="1"/>
  <c r="T95" i="1" s="1"/>
  <c r="T111" i="1" a="1"/>
  <c r="T111" i="1" s="1"/>
  <c r="T74" i="1" a="1"/>
  <c r="T74" i="1" s="1"/>
  <c r="T132" i="1" a="1"/>
  <c r="T132" i="1" s="1"/>
  <c r="T148" i="1" a="1"/>
  <c r="T148" i="1" s="1"/>
  <c r="T164" i="1" a="1"/>
  <c r="T164" i="1" s="1"/>
  <c r="T180" i="1" a="1"/>
  <c r="T180" i="1" s="1"/>
  <c r="T86" i="1" a="1"/>
  <c r="T86" i="1" s="1"/>
  <c r="T108" i="1" a="1"/>
  <c r="T108" i="1" s="1"/>
  <c r="T116" i="1" a="1"/>
  <c r="T116" i="1" s="1"/>
  <c r="T124" i="1" a="1"/>
  <c r="T124" i="1" s="1"/>
  <c r="T137" i="1" a="1"/>
  <c r="T137" i="1" s="1"/>
  <c r="T130" i="1" a="1"/>
  <c r="T130" i="1" s="1"/>
  <c r="T146" i="1" a="1"/>
  <c r="T146" i="1" s="1"/>
  <c r="T162" i="1" a="1"/>
  <c r="T162" i="1" s="1"/>
  <c r="T178" i="1" a="1"/>
  <c r="T178" i="1" s="1"/>
  <c r="T51" i="1" a="1"/>
  <c r="T51" i="1" s="1"/>
  <c r="T22" i="1" a="1"/>
  <c r="T22" i="1" s="1"/>
  <c r="T46" i="1" a="1"/>
  <c r="T46" i="1" s="1"/>
  <c r="T65" i="1" a="1"/>
  <c r="T65" i="1" s="1"/>
  <c r="T54" i="1" a="1"/>
  <c r="T54" i="1" s="1"/>
  <c r="T14" i="1" a="1"/>
  <c r="T14" i="1" s="1"/>
  <c r="T80" i="1" a="1"/>
  <c r="T80" i="1" s="1"/>
  <c r="T73" i="1" a="1"/>
  <c r="T73" i="1" s="1"/>
  <c r="T89" i="1" a="1"/>
  <c r="T89" i="1" s="1"/>
  <c r="T3" i="1" a="1"/>
  <c r="T3" i="1" s="1"/>
  <c r="T19" i="1" a="1"/>
  <c r="T19" i="1" s="1"/>
  <c r="T12" i="1" a="1"/>
  <c r="T12" i="1" s="1"/>
  <c r="T5" i="1" a="1"/>
  <c r="T5" i="1" s="1"/>
  <c r="T21" i="1" a="1"/>
  <c r="T21" i="1" s="1"/>
  <c r="T37" i="1" a="1"/>
  <c r="T37" i="1" s="1"/>
  <c r="T18" i="1" a="1"/>
  <c r="T18" i="1" s="1"/>
  <c r="T27" i="1" a="1"/>
  <c r="T27" i="1" s="1"/>
  <c r="T43" i="1" a="1"/>
  <c r="T43" i="1" s="1"/>
  <c r="T55" i="1" a="1"/>
  <c r="T55" i="1" s="1"/>
  <c r="T40" i="1" a="1"/>
  <c r="T40" i="1" s="1"/>
  <c r="T53" i="1" a="1"/>
  <c r="T53" i="1" s="1"/>
  <c r="T48" i="1" a="1"/>
  <c r="T48" i="1" s="1"/>
  <c r="T56" i="1" a="1"/>
  <c r="T56" i="1" s="1"/>
  <c r="T68" i="1" a="1"/>
  <c r="T68" i="1" s="1"/>
  <c r="T84" i="1" a="1"/>
  <c r="T84" i="1" s="1"/>
  <c r="T77" i="1" a="1"/>
  <c r="T77" i="1" s="1"/>
  <c r="T93" i="1" a="1"/>
  <c r="T93" i="1" s="1"/>
  <c r="T7" i="1" a="1"/>
  <c r="T7" i="1" s="1"/>
  <c r="T23" i="1" a="1"/>
  <c r="T23" i="1" s="1"/>
  <c r="T16" i="1" a="1"/>
  <c r="T16" i="1" s="1"/>
  <c r="T9" i="1" a="1"/>
  <c r="T9" i="1" s="1"/>
  <c r="T25" i="1" a="1"/>
  <c r="T25" i="1" s="1"/>
  <c r="T41" i="1" a="1"/>
  <c r="T41" i="1" s="1"/>
  <c r="T30" i="1" a="1"/>
  <c r="T30" i="1" s="1"/>
  <c r="T31" i="1" a="1"/>
  <c r="T31" i="1" s="1"/>
  <c r="T47" i="1" a="1"/>
  <c r="T47" i="1" s="1"/>
  <c r="T6" i="1" a="1"/>
  <c r="T6" i="1" s="1"/>
  <c r="T59" i="1" a="1"/>
  <c r="T59" i="1" s="1"/>
  <c r="T42" i="1" a="1"/>
  <c r="T42" i="1" s="1"/>
  <c r="T57" i="1" a="1"/>
  <c r="T57" i="1" s="1"/>
  <c r="T50" i="1" a="1"/>
  <c r="T50" i="1" s="1"/>
  <c r="T58" i="1" a="1"/>
  <c r="T58" i="1" s="1"/>
  <c r="T72" i="1" a="1"/>
  <c r="T72" i="1" s="1"/>
  <c r="T88" i="1" a="1"/>
  <c r="T88" i="1" s="1"/>
  <c r="T81" i="1" a="1"/>
  <c r="T81" i="1" s="1"/>
  <c r="T36" i="1" a="1"/>
  <c r="T36" i="1" s="1"/>
  <c r="T28" i="1" a="1"/>
  <c r="T28" i="1" s="1"/>
  <c r="T26" i="1" a="1"/>
  <c r="T26" i="1" s="1"/>
  <c r="T32" i="1" a="1"/>
  <c r="T32" i="1" s="1"/>
  <c r="T11" i="1" a="1"/>
  <c r="T11" i="1" s="1"/>
  <c r="T4" i="1" a="1"/>
  <c r="T4" i="1" s="1"/>
  <c r="T20" i="1" a="1"/>
  <c r="T20" i="1" s="1"/>
  <c r="T13" i="1" a="1"/>
  <c r="T13" i="1" s="1"/>
  <c r="T29" i="1" a="1"/>
  <c r="T29" i="1" s="1"/>
  <c r="T45" i="1" a="1"/>
  <c r="T45" i="1" s="1"/>
  <c r="T34" i="1" a="1"/>
  <c r="T34" i="1" s="1"/>
  <c r="T35" i="1" a="1"/>
  <c r="T35" i="1" s="1"/>
  <c r="T49" i="1" a="1"/>
  <c r="T49" i="1" s="1"/>
  <c r="T63" i="1" a="1"/>
  <c r="T63" i="1" s="1"/>
  <c r="T44" i="1" a="1"/>
  <c r="T44" i="1" s="1"/>
  <c r="T61" i="1" a="1"/>
  <c r="T61" i="1" s="1"/>
  <c r="T52" i="1" a="1"/>
  <c r="T52" i="1" s="1"/>
  <c r="T60" i="1" a="1"/>
  <c r="T60" i="1" s="1"/>
  <c r="T76" i="1" a="1"/>
  <c r="T76" i="1" s="1"/>
  <c r="T69" i="1" a="1"/>
  <c r="T69" i="1" s="1"/>
  <c r="T85" i="1" a="1"/>
  <c r="T85" i="1" s="1"/>
  <c r="T15" i="1" a="1"/>
  <c r="T15" i="1" s="1"/>
  <c r="T8" i="1" a="1"/>
  <c r="T8" i="1" s="1"/>
  <c r="T24" i="1" a="1"/>
  <c r="T24" i="1" s="1"/>
  <c r="T17" i="1" a="1"/>
  <c r="T17" i="1" s="1"/>
  <c r="T33" i="1" a="1"/>
  <c r="T33" i="1" s="1"/>
  <c r="T10" i="1" a="1"/>
  <c r="T10" i="1" s="1"/>
  <c r="T38" i="1" a="1"/>
  <c r="T38" i="1" s="1"/>
  <c r="T39" i="1" a="1"/>
  <c r="T39" i="1" s="1"/>
  <c r="N221" i="1" a="1"/>
  <c r="N221" i="1" s="1"/>
  <c r="N227" i="1" a="1"/>
  <c r="N227" i="1" s="1"/>
  <c r="N238" i="1" a="1"/>
  <c r="N238" i="1" s="1"/>
  <c r="N243" i="1" a="1"/>
  <c r="N243" i="1" s="1"/>
  <c r="N254" i="1" a="1"/>
  <c r="N254" i="1" s="1"/>
  <c r="N259" i="1" a="1"/>
  <c r="N259" i="1" s="1"/>
  <c r="N265" i="1" a="1"/>
  <c r="N265" i="1" s="1"/>
  <c r="N273" i="1" a="1"/>
  <c r="N273" i="1" s="1"/>
  <c r="N275" i="1" a="1"/>
  <c r="N275" i="1" s="1"/>
  <c r="N277" i="1" a="1"/>
  <c r="N277" i="1" s="1"/>
  <c r="N291" i="1" a="1"/>
  <c r="N291" i="1" s="1"/>
  <c r="N217" i="1" a="1"/>
  <c r="N217" i="1" s="1"/>
  <c r="N267" i="1" a="1"/>
  <c r="N267" i="1" s="1"/>
  <c r="N281" i="1" a="1"/>
  <c r="N281" i="1" s="1"/>
  <c r="N295" i="1" a="1"/>
  <c r="N295" i="1" s="1"/>
  <c r="N297" i="1" a="1"/>
  <c r="N297" i="1" s="1"/>
  <c r="N299" i="1" a="1"/>
  <c r="N299" i="1" s="1"/>
  <c r="N302" i="1" a="1"/>
  <c r="N302" i="1" s="1"/>
  <c r="N303" i="1" a="1"/>
  <c r="N303" i="1" s="1"/>
  <c r="N304" i="1" a="1"/>
  <c r="N304" i="1" s="1"/>
  <c r="N309" i="1" a="1"/>
  <c r="N309" i="1" s="1"/>
  <c r="N230" i="1" a="1"/>
  <c r="N230" i="1" s="1"/>
  <c r="N235" i="1" a="1"/>
  <c r="N235" i="1" s="1"/>
  <c r="N246" i="1" a="1"/>
  <c r="N246" i="1" s="1"/>
  <c r="N225" i="1" a="1"/>
  <c r="N225" i="1" s="1"/>
  <c r="N271" i="1" a="1"/>
  <c r="N271" i="1" s="1"/>
  <c r="N283" i="1" a="1"/>
  <c r="N283" i="1" s="1"/>
  <c r="N301" i="1" a="1"/>
  <c r="N301" i="1" s="1"/>
  <c r="N311" i="1" a="1"/>
  <c r="N311" i="1" s="1"/>
  <c r="N312" i="1" a="1"/>
  <c r="N312" i="1" s="1"/>
  <c r="N317" i="1" a="1"/>
  <c r="N317" i="1" s="1"/>
  <c r="N322" i="1" a="1"/>
  <c r="N322" i="1" s="1"/>
  <c r="N325" i="1" a="1"/>
  <c r="N325" i="1" s="1"/>
  <c r="N251" i="1" a="1"/>
  <c r="N251" i="1" s="1"/>
  <c r="N261" i="1" a="1"/>
  <c r="N261" i="1" s="1"/>
  <c r="N289" i="1" a="1"/>
  <c r="N289" i="1" s="1"/>
  <c r="N293" i="1" a="1"/>
  <c r="N293" i="1" s="1"/>
  <c r="N298" i="1" a="1"/>
  <c r="N298" i="1" s="1"/>
  <c r="N307" i="1" a="1"/>
  <c r="N307" i="1" s="1"/>
  <c r="N310" i="1" a="1"/>
  <c r="N310" i="1" s="1"/>
  <c r="N315" i="1" a="1"/>
  <c r="N315" i="1" s="1"/>
  <c r="N320" i="1" a="1"/>
  <c r="N320" i="1" s="1"/>
  <c r="N263" i="1" a="1"/>
  <c r="N263" i="1" s="1"/>
  <c r="N279" i="1" a="1"/>
  <c r="N279" i="1" s="1"/>
  <c r="N287" i="1" a="1"/>
  <c r="N287" i="1" s="1"/>
  <c r="N306" i="1" a="1"/>
  <c r="N306" i="1" s="1"/>
  <c r="N313" i="1" a="1"/>
  <c r="N313" i="1" s="1"/>
  <c r="N316" i="1" a="1"/>
  <c r="N316" i="1" s="1"/>
  <c r="N318" i="1" a="1"/>
  <c r="N318" i="1" s="1"/>
  <c r="N321" i="1" a="1"/>
  <c r="N321" i="1" s="1"/>
  <c r="N285" i="1" a="1"/>
  <c r="N285" i="1" s="1"/>
  <c r="N332" i="1" a="1"/>
  <c r="N332" i="1" s="1"/>
  <c r="N335" i="1" a="1"/>
  <c r="N335" i="1" s="1"/>
  <c r="N340" i="1" a="1"/>
  <c r="N340" i="1" s="1"/>
  <c r="N343" i="1" a="1"/>
  <c r="N343" i="1" s="1"/>
  <c r="N348" i="1" a="1"/>
  <c r="N348" i="1" s="1"/>
  <c r="N351" i="1" a="1"/>
  <c r="N351" i="1" s="1"/>
  <c r="N356" i="1" a="1"/>
  <c r="N356" i="1" s="1"/>
  <c r="N324" i="1" a="1"/>
  <c r="N324" i="1" s="1"/>
  <c r="N330" i="1" a="1"/>
  <c r="N330" i="1" s="1"/>
  <c r="N333" i="1" a="1"/>
  <c r="N333" i="1" s="1"/>
  <c r="N338" i="1" a="1"/>
  <c r="N338" i="1" s="1"/>
  <c r="N341" i="1" a="1"/>
  <c r="N341" i="1" s="1"/>
  <c r="N346" i="1" a="1"/>
  <c r="N346" i="1" s="1"/>
  <c r="N349" i="1" a="1"/>
  <c r="N349" i="1" s="1"/>
  <c r="N354" i="1" a="1"/>
  <c r="N354" i="1" s="1"/>
  <c r="N357" i="1" a="1"/>
  <c r="N357" i="1" s="1"/>
  <c r="N269" i="1" a="1"/>
  <c r="N269" i="1" s="1"/>
  <c r="N305" i="1" a="1"/>
  <c r="N305" i="1" s="1"/>
  <c r="N308" i="1" a="1"/>
  <c r="N308" i="1" s="1"/>
  <c r="N323" i="1" a="1"/>
  <c r="N323" i="1" s="1"/>
  <c r="N327" i="1" a="1"/>
  <c r="N327" i="1" s="1"/>
  <c r="N328" i="1" a="1"/>
  <c r="N328" i="1" s="1"/>
  <c r="N331" i="1" a="1"/>
  <c r="N331" i="1" s="1"/>
  <c r="N336" i="1" a="1"/>
  <c r="N336" i="1" s="1"/>
  <c r="N339" i="1" a="1"/>
  <c r="N339" i="1" s="1"/>
  <c r="N344" i="1" a="1"/>
  <c r="N344" i="1" s="1"/>
  <c r="N347" i="1" a="1"/>
  <c r="N347" i="1" s="1"/>
  <c r="N314" i="1" a="1"/>
  <c r="N314" i="1" s="1"/>
  <c r="N345" i="1" a="1"/>
  <c r="N345" i="1" s="1"/>
  <c r="N352" i="1" a="1"/>
  <c r="N352" i="1" s="1"/>
  <c r="N353" i="1" a="1"/>
  <c r="N353" i="1" s="1"/>
  <c r="N355" i="1" a="1"/>
  <c r="N355" i="1" s="1"/>
  <c r="N359" i="1" a="1"/>
  <c r="N359" i="1" s="1"/>
  <c r="N364" i="1" a="1"/>
  <c r="N364" i="1" s="1"/>
  <c r="N367" i="1" a="1"/>
  <c r="N367" i="1" s="1"/>
  <c r="N372" i="1" a="1"/>
  <c r="N372" i="1" s="1"/>
  <c r="N375" i="1" a="1"/>
  <c r="N375" i="1" s="1"/>
  <c r="N380" i="1" a="1"/>
  <c r="N380" i="1" s="1"/>
  <c r="N383" i="1" a="1"/>
  <c r="N383" i="1" s="1"/>
  <c r="N388" i="1" a="1"/>
  <c r="N388" i="1" s="1"/>
  <c r="N391" i="1" a="1"/>
  <c r="N391" i="1" s="1"/>
  <c r="N396" i="1" a="1"/>
  <c r="N396" i="1" s="1"/>
  <c r="N399" i="1" a="1"/>
  <c r="N399" i="1" s="1"/>
  <c r="N404" i="1" a="1"/>
  <c r="N404" i="1" s="1"/>
  <c r="N407" i="1" a="1"/>
  <c r="N407" i="1" s="1"/>
  <c r="N362" i="1" a="1"/>
  <c r="N362" i="1" s="1"/>
  <c r="N365" i="1" a="1"/>
  <c r="N365" i="1" s="1"/>
  <c r="N370" i="1" a="1"/>
  <c r="N370" i="1" s="1"/>
  <c r="N373" i="1" a="1"/>
  <c r="N373" i="1" s="1"/>
  <c r="N378" i="1" a="1"/>
  <c r="N378" i="1" s="1"/>
  <c r="N381" i="1" a="1"/>
  <c r="N381" i="1" s="1"/>
  <c r="N386" i="1" a="1"/>
  <c r="N386" i="1" s="1"/>
  <c r="N389" i="1" a="1"/>
  <c r="N389" i="1" s="1"/>
  <c r="N394" i="1" a="1"/>
  <c r="N394" i="1" s="1"/>
  <c r="N397" i="1" a="1"/>
  <c r="N397" i="1" s="1"/>
  <c r="N402" i="1" a="1"/>
  <c r="N402" i="1" s="1"/>
  <c r="N319" i="1" a="1"/>
  <c r="N319" i="1" s="1"/>
  <c r="N329" i="1" a="1"/>
  <c r="N329" i="1" s="1"/>
  <c r="N334" i="1" a="1"/>
  <c r="N334" i="1" s="1"/>
  <c r="N360" i="1" a="1"/>
  <c r="N360" i="1" s="1"/>
  <c r="N363" i="1" a="1"/>
  <c r="N363" i="1" s="1"/>
  <c r="N368" i="1" a="1"/>
  <c r="N368" i="1" s="1"/>
  <c r="N371" i="1" a="1"/>
  <c r="N371" i="1" s="1"/>
  <c r="N376" i="1" a="1"/>
  <c r="N376" i="1" s="1"/>
  <c r="N379" i="1" a="1"/>
  <c r="N379" i="1" s="1"/>
  <c r="N384" i="1" a="1"/>
  <c r="N384" i="1" s="1"/>
  <c r="N387" i="1" a="1"/>
  <c r="N387" i="1" s="1"/>
  <c r="N392" i="1" a="1"/>
  <c r="N392" i="1" s="1"/>
  <c r="N395" i="1" a="1"/>
  <c r="N395" i="1" s="1"/>
  <c r="N326" i="1" a="1"/>
  <c r="N326" i="1" s="1"/>
  <c r="N337" i="1" a="1"/>
  <c r="N337" i="1" s="1"/>
  <c r="N377" i="1" a="1"/>
  <c r="N377" i="1" s="1"/>
  <c r="N382" i="1" a="1"/>
  <c r="N382" i="1" s="1"/>
  <c r="N398" i="1" a="1"/>
  <c r="N398" i="1" s="1"/>
  <c r="N408" i="1" a="1"/>
  <c r="N408" i="1" s="1"/>
  <c r="N415" i="1" a="1"/>
  <c r="N415" i="1" s="1"/>
  <c r="N423" i="1" a="1"/>
  <c r="N423" i="1" s="1"/>
  <c r="N428" i="1" a="1"/>
  <c r="N428" i="1" s="1"/>
  <c r="N431" i="1" a="1"/>
  <c r="N431" i="1" s="1"/>
  <c r="N436" i="1" a="1"/>
  <c r="N436" i="1" s="1"/>
  <c r="N439" i="1" a="1"/>
  <c r="N439" i="1" s="1"/>
  <c r="N444" i="1" a="1"/>
  <c r="N444" i="1" s="1"/>
  <c r="N447" i="1" a="1"/>
  <c r="N447" i="1" s="1"/>
  <c r="N452" i="1" a="1"/>
  <c r="N452" i="1" s="1"/>
  <c r="N455" i="1" a="1"/>
  <c r="N455" i="1" s="1"/>
  <c r="N460" i="1" a="1"/>
  <c r="N460" i="1" s="1"/>
  <c r="N463" i="1" a="1"/>
  <c r="N463" i="1" s="1"/>
  <c r="N468" i="1" a="1"/>
  <c r="N468" i="1" s="1"/>
  <c r="N471" i="1" a="1"/>
  <c r="N471" i="1" s="1"/>
  <c r="N358" i="1" a="1"/>
  <c r="N358" i="1" s="1"/>
  <c r="N385" i="1" a="1"/>
  <c r="N385" i="1" s="1"/>
  <c r="N390" i="1" a="1"/>
  <c r="N390" i="1" s="1"/>
  <c r="N400" i="1" a="1"/>
  <c r="N400" i="1" s="1"/>
  <c r="N401" i="1" a="1"/>
  <c r="N401" i="1" s="1"/>
  <c r="N403" i="1" a="1"/>
  <c r="N403" i="1" s="1"/>
  <c r="N410" i="1" a="1"/>
  <c r="N410" i="1" s="1"/>
  <c r="N413" i="1" a="1"/>
  <c r="N413" i="1" s="1"/>
  <c r="N418" i="1" a="1"/>
  <c r="N418" i="1" s="1"/>
  <c r="N421" i="1" a="1"/>
  <c r="N421" i="1" s="1"/>
  <c r="N426" i="1" a="1"/>
  <c r="N426" i="1" s="1"/>
  <c r="N429" i="1" a="1"/>
  <c r="N429" i="1" s="1"/>
  <c r="N434" i="1" a="1"/>
  <c r="N434" i="1" s="1"/>
  <c r="N437" i="1" a="1"/>
  <c r="N437" i="1" s="1"/>
  <c r="N442" i="1" a="1"/>
  <c r="N442" i="1" s="1"/>
  <c r="N445" i="1" a="1"/>
  <c r="N445" i="1" s="1"/>
  <c r="N450" i="1" a="1"/>
  <c r="N450" i="1" s="1"/>
  <c r="N361" i="1" a="1"/>
  <c r="N361" i="1" s="1"/>
  <c r="N366" i="1" a="1"/>
  <c r="N366" i="1" s="1"/>
  <c r="N393" i="1" a="1"/>
  <c r="N393" i="1" s="1"/>
  <c r="N406" i="1" a="1"/>
  <c r="N406" i="1" s="1"/>
  <c r="N411" i="1" a="1"/>
  <c r="N411" i="1" s="1"/>
  <c r="N416" i="1" a="1"/>
  <c r="N416" i="1" s="1"/>
  <c r="N419" i="1" a="1"/>
  <c r="N419" i="1" s="1"/>
  <c r="N424" i="1" a="1"/>
  <c r="N424" i="1" s="1"/>
  <c r="N427" i="1" a="1"/>
  <c r="N427" i="1" s="1"/>
  <c r="N432" i="1" a="1"/>
  <c r="N432" i="1" s="1"/>
  <c r="N435" i="1" a="1"/>
  <c r="N435" i="1" s="1"/>
  <c r="N440" i="1" a="1"/>
  <c r="N440" i="1" s="1"/>
  <c r="N443" i="1" a="1"/>
  <c r="N443" i="1" s="1"/>
  <c r="N342" i="1" a="1"/>
  <c r="N342" i="1" s="1"/>
  <c r="N350" i="1" a="1"/>
  <c r="N350" i="1" s="1"/>
  <c r="N369" i="1" a="1"/>
  <c r="N369" i="1" s="1"/>
  <c r="N374" i="1" a="1"/>
  <c r="N374" i="1" s="1"/>
  <c r="N405" i="1" a="1"/>
  <c r="N405" i="1" s="1"/>
  <c r="N409" i="1" a="1"/>
  <c r="N409" i="1" s="1"/>
  <c r="N412" i="1" a="1"/>
  <c r="N412" i="1" s="1"/>
  <c r="N420" i="1" a="1"/>
  <c r="N420" i="1" s="1"/>
  <c r="N414" i="1" a="1"/>
  <c r="N414" i="1" s="1"/>
  <c r="N417" i="1" a="1"/>
  <c r="N417" i="1" s="1"/>
  <c r="N422" i="1" a="1"/>
  <c r="N422" i="1" s="1"/>
  <c r="N441" i="1" a="1"/>
  <c r="N441" i="1" s="1"/>
  <c r="N446" i="1" a="1"/>
  <c r="N446" i="1" s="1"/>
  <c r="N454" i="1" a="1"/>
  <c r="N454" i="1" s="1"/>
  <c r="N453" i="1" a="1"/>
  <c r="N453" i="1" s="1"/>
  <c r="N457" i="1" a="1"/>
  <c r="N457" i="1" s="1"/>
  <c r="N464" i="1" a="1"/>
  <c r="N464" i="1" s="1"/>
  <c r="N467" i="1" a="1"/>
  <c r="N467" i="1" s="1"/>
  <c r="N475" i="1" a="1"/>
  <c r="N475" i="1" s="1"/>
  <c r="N438" i="1" a="1"/>
  <c r="N438" i="1" s="1"/>
  <c r="N451" i="1" a="1"/>
  <c r="N451" i="1" s="1"/>
  <c r="N473" i="1" a="1"/>
  <c r="N473" i="1" s="1"/>
  <c r="N478" i="1" a="1"/>
  <c r="N478" i="1" s="1"/>
  <c r="N479" i="1" a="1"/>
  <c r="N479" i="1" s="1"/>
  <c r="N484" i="1" a="1"/>
  <c r="N484" i="1" s="1"/>
  <c r="N487" i="1" a="1"/>
  <c r="N487" i="1" s="1"/>
  <c r="N492" i="1" a="1"/>
  <c r="N492" i="1" s="1"/>
  <c r="N495" i="1" a="1"/>
  <c r="N495" i="1" s="1"/>
  <c r="N500" i="1" a="1"/>
  <c r="N500" i="1" s="1"/>
  <c r="N503" i="1" a="1"/>
  <c r="N503" i="1" s="1"/>
  <c r="N508" i="1" a="1"/>
  <c r="N508" i="1" s="1"/>
  <c r="N511" i="1" a="1"/>
  <c r="N511" i="1" s="1"/>
  <c r="N516" i="1" a="1"/>
  <c r="N516" i="1" s="1"/>
  <c r="N519" i="1" a="1"/>
  <c r="N519" i="1" s="1"/>
  <c r="N524" i="1" a="1"/>
  <c r="N524" i="1" s="1"/>
  <c r="N527" i="1" a="1"/>
  <c r="N527" i="1" s="1"/>
  <c r="N532" i="1" a="1"/>
  <c r="N532" i="1" s="1"/>
  <c r="N535" i="1" a="1"/>
  <c r="N535" i="1" s="1"/>
  <c r="N425" i="1" a="1"/>
  <c r="N425" i="1" s="1"/>
  <c r="N458" i="1" a="1"/>
  <c r="N458" i="1" s="1"/>
  <c r="N462" i="1" a="1"/>
  <c r="N462" i="1" s="1"/>
  <c r="N465" i="1" a="1"/>
  <c r="N465" i="1" s="1"/>
  <c r="N474" i="1" a="1"/>
  <c r="N474" i="1" s="1"/>
  <c r="N477" i="1" a="1"/>
  <c r="N477" i="1" s="1"/>
  <c r="N482" i="1" a="1"/>
  <c r="N482" i="1" s="1"/>
  <c r="N485" i="1" a="1"/>
  <c r="N485" i="1" s="1"/>
  <c r="N490" i="1" a="1"/>
  <c r="N490" i="1" s="1"/>
  <c r="N493" i="1" a="1"/>
  <c r="N493" i="1" s="1"/>
  <c r="N498" i="1" a="1"/>
  <c r="N498" i="1" s="1"/>
  <c r="N501" i="1" a="1"/>
  <c r="N501" i="1" s="1"/>
  <c r="N506" i="1" a="1"/>
  <c r="N506" i="1" s="1"/>
  <c r="N509" i="1" a="1"/>
  <c r="N509" i="1" s="1"/>
  <c r="N514" i="1" a="1"/>
  <c r="N514" i="1" s="1"/>
  <c r="N517" i="1" a="1"/>
  <c r="N517" i="1" s="1"/>
  <c r="N522" i="1" a="1"/>
  <c r="N522" i="1" s="1"/>
  <c r="N525" i="1" a="1"/>
  <c r="N525" i="1" s="1"/>
  <c r="N530" i="1" a="1"/>
  <c r="N530" i="1" s="1"/>
  <c r="N533" i="1" a="1"/>
  <c r="N533" i="1" s="1"/>
  <c r="N433" i="1" a="1"/>
  <c r="N433" i="1" s="1"/>
  <c r="N449" i="1" a="1"/>
  <c r="N449" i="1" s="1"/>
  <c r="N461" i="1" a="1"/>
  <c r="N461" i="1" s="1"/>
  <c r="N466" i="1" a="1"/>
  <c r="N466" i="1" s="1"/>
  <c r="N470" i="1" a="1"/>
  <c r="N470" i="1" s="1"/>
  <c r="N472" i="1" a="1"/>
  <c r="N472" i="1" s="1"/>
  <c r="N476" i="1" a="1"/>
  <c r="N476" i="1" s="1"/>
  <c r="N480" i="1" a="1"/>
  <c r="N480" i="1" s="1"/>
  <c r="N483" i="1" a="1"/>
  <c r="N483" i="1" s="1"/>
  <c r="N488" i="1" a="1"/>
  <c r="N488" i="1" s="1"/>
  <c r="N491" i="1" a="1"/>
  <c r="N491" i="1" s="1"/>
  <c r="N496" i="1" a="1"/>
  <c r="N496" i="1" s="1"/>
  <c r="N499" i="1" a="1"/>
  <c r="N499" i="1" s="1"/>
  <c r="N504" i="1" a="1"/>
  <c r="N504" i="1" s="1"/>
  <c r="N507" i="1" a="1"/>
  <c r="N507" i="1" s="1"/>
  <c r="N512" i="1" a="1"/>
  <c r="N512" i="1" s="1"/>
  <c r="N515" i="1" a="1"/>
  <c r="N515" i="1" s="1"/>
  <c r="N520" i="1" a="1"/>
  <c r="N520" i="1" s="1"/>
  <c r="N523" i="1" a="1"/>
  <c r="N523" i="1" s="1"/>
  <c r="N448" i="1" a="1"/>
  <c r="N448" i="1" s="1"/>
  <c r="N497" i="1" a="1"/>
  <c r="N497" i="1" s="1"/>
  <c r="N502" i="1" a="1"/>
  <c r="N502" i="1" s="1"/>
  <c r="N538" i="1" a="1"/>
  <c r="N538" i="1" s="1"/>
  <c r="N541" i="1" a="1"/>
  <c r="N541" i="1" s="1"/>
  <c r="N546" i="1" a="1"/>
  <c r="N546" i="1" s="1"/>
  <c r="N549" i="1" a="1"/>
  <c r="N549" i="1" s="1"/>
  <c r="N554" i="1" a="1"/>
  <c r="N554" i="1" s="1"/>
  <c r="N557" i="1" a="1"/>
  <c r="N557" i="1" s="1"/>
  <c r="N562" i="1" a="1"/>
  <c r="N562" i="1" s="1"/>
  <c r="N565" i="1" a="1"/>
  <c r="N565" i="1" s="1"/>
  <c r="N570" i="1" a="1"/>
  <c r="N570" i="1" s="1"/>
  <c r="N430" i="1" a="1"/>
  <c r="N430" i="1" s="1"/>
  <c r="N459" i="1" a="1"/>
  <c r="N459" i="1" s="1"/>
  <c r="N505" i="1" a="1"/>
  <c r="N505" i="1" s="1"/>
  <c r="N510" i="1" a="1"/>
  <c r="N510" i="1" s="1"/>
  <c r="N526" i="1" a="1"/>
  <c r="N526" i="1" s="1"/>
  <c r="N539" i="1" a="1"/>
  <c r="N539" i="1" s="1"/>
  <c r="N544" i="1" a="1"/>
  <c r="N544" i="1" s="1"/>
  <c r="N547" i="1" a="1"/>
  <c r="N547" i="1" s="1"/>
  <c r="N552" i="1" a="1"/>
  <c r="N552" i="1" s="1"/>
  <c r="N555" i="1" a="1"/>
  <c r="N555" i="1" s="1"/>
  <c r="N560" i="1" a="1"/>
  <c r="N560" i="1" s="1"/>
  <c r="N563" i="1" a="1"/>
  <c r="N563" i="1" s="1"/>
  <c r="N568" i="1" a="1"/>
  <c r="N568" i="1" s="1"/>
  <c r="N571" i="1" a="1"/>
  <c r="N571" i="1" s="1"/>
  <c r="N576" i="1" a="1"/>
  <c r="N576" i="1" s="1"/>
  <c r="N456" i="1" a="1"/>
  <c r="N456" i="1" s="1"/>
  <c r="N481" i="1" a="1"/>
  <c r="N481" i="1" s="1"/>
  <c r="N486" i="1" a="1"/>
  <c r="N486" i="1" s="1"/>
  <c r="N513" i="1" a="1"/>
  <c r="N513" i="1" s="1"/>
  <c r="N518" i="1" a="1"/>
  <c r="N518" i="1" s="1"/>
  <c r="N528" i="1" a="1"/>
  <c r="N528" i="1" s="1"/>
  <c r="N529" i="1" a="1"/>
  <c r="N529" i="1" s="1"/>
  <c r="N531" i="1" a="1"/>
  <c r="N531" i="1" s="1"/>
  <c r="N537" i="1" a="1"/>
  <c r="N537" i="1" s="1"/>
  <c r="N542" i="1" a="1"/>
  <c r="N542" i="1" s="1"/>
  <c r="N545" i="1" a="1"/>
  <c r="N545" i="1" s="1"/>
  <c r="N550" i="1" a="1"/>
  <c r="N550" i="1" s="1"/>
  <c r="N553" i="1" a="1"/>
  <c r="N553" i="1" s="1"/>
  <c r="N558" i="1" a="1"/>
  <c r="N558" i="1" s="1"/>
  <c r="N561" i="1" a="1"/>
  <c r="N561" i="1" s="1"/>
  <c r="N566" i="1" a="1"/>
  <c r="N566" i="1" s="1"/>
  <c r="N569" i="1" a="1"/>
  <c r="N569" i="1" s="1"/>
  <c r="N574" i="1" a="1"/>
  <c r="N574" i="1" s="1"/>
  <c r="N469" i="1" a="1"/>
  <c r="N469" i="1" s="1"/>
  <c r="N489" i="1" a="1"/>
  <c r="N489" i="1" s="1"/>
  <c r="N494" i="1" a="1"/>
  <c r="N494" i="1" s="1"/>
  <c r="N521" i="1" a="1"/>
  <c r="N521" i="1" s="1"/>
  <c r="N534" i="1" a="1"/>
  <c r="N534" i="1" s="1"/>
  <c r="N536" i="1" a="1"/>
  <c r="N536" i="1" s="1"/>
  <c r="N540" i="1" a="1"/>
  <c r="N540" i="1" s="1"/>
  <c r="N543" i="1" a="1"/>
  <c r="N543" i="1" s="1"/>
  <c r="N548" i="1" a="1"/>
  <c r="N548" i="1" s="1"/>
  <c r="N551" i="1" a="1"/>
  <c r="N551" i="1" s="1"/>
  <c r="N556" i="1" a="1"/>
  <c r="N556" i="1" s="1"/>
  <c r="N559" i="1" a="1"/>
  <c r="N559" i="1" s="1"/>
  <c r="N564" i="1" a="1"/>
  <c r="N564" i="1" s="1"/>
  <c r="N567" i="1" a="1"/>
  <c r="N567" i="1" s="1"/>
  <c r="N572" i="1" a="1"/>
  <c r="N572" i="1" s="1"/>
  <c r="N575" i="1" a="1"/>
  <c r="N575" i="1" s="1"/>
  <c r="N577" i="1" a="1"/>
  <c r="N577" i="1" s="1"/>
  <c r="N578" i="1" a="1"/>
  <c r="N578" i="1" s="1"/>
  <c r="N580" i="1" a="1"/>
  <c r="N580" i="1" s="1"/>
  <c r="N583" i="1" a="1"/>
  <c r="N583" i="1" s="1"/>
  <c r="N588" i="1" a="1"/>
  <c r="N588" i="1" s="1"/>
  <c r="N591" i="1" a="1"/>
  <c r="N591" i="1" s="1"/>
  <c r="N596" i="1" a="1"/>
  <c r="N596" i="1" s="1"/>
  <c r="N599" i="1" a="1"/>
  <c r="N599" i="1" s="1"/>
  <c r="N604" i="1" a="1"/>
  <c r="N604" i="1" s="1"/>
  <c r="N607" i="1" a="1"/>
  <c r="N607" i="1" s="1"/>
  <c r="N610" i="1" a="1"/>
  <c r="N610" i="1" s="1"/>
  <c r="N615" i="1" a="1"/>
  <c r="N615" i="1" s="1"/>
  <c r="N618" i="1" a="1"/>
  <c r="N618" i="1" s="1"/>
  <c r="N623" i="1" a="1"/>
  <c r="N623" i="1" s="1"/>
  <c r="N626" i="1" a="1"/>
  <c r="N626" i="1" s="1"/>
  <c r="N631" i="1" a="1"/>
  <c r="N631" i="1" s="1"/>
  <c r="N634" i="1" a="1"/>
  <c r="N634" i="1" s="1"/>
  <c r="N639" i="1" a="1"/>
  <c r="N639" i="1" s="1"/>
  <c r="N642" i="1" a="1"/>
  <c r="N642" i="1" s="1"/>
  <c r="N647" i="1" a="1"/>
  <c r="N647" i="1" s="1"/>
  <c r="N650" i="1" a="1"/>
  <c r="N650" i="1" s="1"/>
  <c r="N655" i="1" a="1"/>
  <c r="N655" i="1" s="1"/>
  <c r="N658" i="1" a="1"/>
  <c r="N658" i="1" s="1"/>
  <c r="N663" i="1" a="1"/>
  <c r="N663" i="1" s="1"/>
  <c r="N666" i="1" a="1"/>
  <c r="N666" i="1" s="1"/>
  <c r="N677" i="1" a="1"/>
  <c r="N677" i="1" s="1"/>
  <c r="N678" i="1" a="1"/>
  <c r="N678" i="1" s="1"/>
  <c r="N679" i="1" a="1"/>
  <c r="N679" i="1" s="1"/>
  <c r="N680" i="1" a="1"/>
  <c r="N680" i="1" s="1"/>
  <c r="N699" i="1" a="1"/>
  <c r="N699" i="1" s="1"/>
  <c r="N700" i="1" a="1"/>
  <c r="N700" i="1" s="1"/>
  <c r="N581" i="1" a="1"/>
  <c r="N581" i="1" s="1"/>
  <c r="N586" i="1" a="1"/>
  <c r="N586" i="1" s="1"/>
  <c r="N589" i="1" a="1"/>
  <c r="N589" i="1" s="1"/>
  <c r="N594" i="1" a="1"/>
  <c r="N594" i="1" s="1"/>
  <c r="N597" i="1" a="1"/>
  <c r="N597" i="1" s="1"/>
  <c r="N602" i="1" a="1"/>
  <c r="N602" i="1" s="1"/>
  <c r="N605" i="1" a="1"/>
  <c r="N605" i="1" s="1"/>
  <c r="N613" i="1" a="1"/>
  <c r="N613" i="1" s="1"/>
  <c r="N616" i="1" a="1"/>
  <c r="N616" i="1" s="1"/>
  <c r="N621" i="1" a="1"/>
  <c r="N621" i="1" s="1"/>
  <c r="N624" i="1" a="1"/>
  <c r="N624" i="1" s="1"/>
  <c r="N629" i="1" a="1"/>
  <c r="N629" i="1" s="1"/>
  <c r="N632" i="1" a="1"/>
  <c r="N632" i="1" s="1"/>
  <c r="N637" i="1" a="1"/>
  <c r="N637" i="1" s="1"/>
  <c r="N640" i="1" a="1"/>
  <c r="N640" i="1" s="1"/>
  <c r="N645" i="1" a="1"/>
  <c r="N645" i="1" s="1"/>
  <c r="N648" i="1" a="1"/>
  <c r="N648" i="1" s="1"/>
  <c r="N653" i="1" a="1"/>
  <c r="N653" i="1" s="1"/>
  <c r="N656" i="1" a="1"/>
  <c r="N656" i="1" s="1"/>
  <c r="N661" i="1" a="1"/>
  <c r="N661" i="1" s="1"/>
  <c r="N664" i="1" a="1"/>
  <c r="N664" i="1" s="1"/>
  <c r="N673" i="1" a="1"/>
  <c r="N673" i="1" s="1"/>
  <c r="N674" i="1" a="1"/>
  <c r="N674" i="1" s="1"/>
  <c r="N675" i="1" a="1"/>
  <c r="N675" i="1" s="1"/>
  <c r="N676" i="1" a="1"/>
  <c r="N676" i="1" s="1"/>
  <c r="N689" i="1" a="1"/>
  <c r="N689" i="1" s="1"/>
  <c r="N690" i="1" a="1"/>
  <c r="N690" i="1" s="1"/>
  <c r="N691" i="1" a="1"/>
  <c r="N691" i="1" s="1"/>
  <c r="N697" i="1" a="1"/>
  <c r="N697" i="1" s="1"/>
  <c r="N698" i="1" a="1"/>
  <c r="N698" i="1" s="1"/>
  <c r="N573" i="1" a="1"/>
  <c r="N573" i="1" s="1"/>
  <c r="N579" i="1" a="1"/>
  <c r="N579" i="1" s="1"/>
  <c r="N584" i="1" a="1"/>
  <c r="N584" i="1" s="1"/>
  <c r="N587" i="1" a="1"/>
  <c r="N587" i="1" s="1"/>
  <c r="N592" i="1" a="1"/>
  <c r="N592" i="1" s="1"/>
  <c r="N595" i="1" a="1"/>
  <c r="N595" i="1" s="1"/>
  <c r="N600" i="1" a="1"/>
  <c r="N600" i="1" s="1"/>
  <c r="N603" i="1" a="1"/>
  <c r="N603" i="1" s="1"/>
  <c r="N608" i="1" a="1"/>
  <c r="N608" i="1" s="1"/>
  <c r="N611" i="1" a="1"/>
  <c r="N611" i="1" s="1"/>
  <c r="N614" i="1" a="1"/>
  <c r="N614" i="1" s="1"/>
  <c r="N619" i="1" a="1"/>
  <c r="N619" i="1" s="1"/>
  <c r="N622" i="1" a="1"/>
  <c r="N622" i="1" s="1"/>
  <c r="N627" i="1" a="1"/>
  <c r="N627" i="1" s="1"/>
  <c r="N630" i="1" a="1"/>
  <c r="N630" i="1" s="1"/>
  <c r="N635" i="1" a="1"/>
  <c r="N635" i="1" s="1"/>
  <c r="N638" i="1" a="1"/>
  <c r="N638" i="1" s="1"/>
  <c r="N643" i="1" a="1"/>
  <c r="N643" i="1" s="1"/>
  <c r="N646" i="1" a="1"/>
  <c r="N646" i="1" s="1"/>
  <c r="N651" i="1" a="1"/>
  <c r="N651" i="1" s="1"/>
  <c r="N654" i="1" a="1"/>
  <c r="N654" i="1" s="1"/>
  <c r="N659" i="1" a="1"/>
  <c r="N659" i="1" s="1"/>
  <c r="N662" i="1" a="1"/>
  <c r="N662" i="1" s="1"/>
  <c r="N667" i="1" a="1"/>
  <c r="N667" i="1" s="1"/>
  <c r="N669" i="1" a="1"/>
  <c r="N669" i="1" s="1"/>
  <c r="N670" i="1" a="1"/>
  <c r="N670" i="1" s="1"/>
  <c r="N671" i="1" a="1"/>
  <c r="N671" i="1" s="1"/>
  <c r="N672" i="1" a="1"/>
  <c r="N672" i="1" s="1"/>
  <c r="N685" i="1" a="1"/>
  <c r="N685" i="1" s="1"/>
  <c r="N686" i="1" a="1"/>
  <c r="N686" i="1" s="1"/>
  <c r="N687" i="1" a="1"/>
  <c r="N687" i="1" s="1"/>
  <c r="N688" i="1" a="1"/>
  <c r="N688" i="1" s="1"/>
  <c r="N692" i="1" a="1"/>
  <c r="N692" i="1" s="1"/>
  <c r="N693" i="1" a="1"/>
  <c r="N693" i="1" s="1"/>
  <c r="N694" i="1" a="1"/>
  <c r="N694" i="1" s="1"/>
  <c r="N695" i="1" a="1"/>
  <c r="N695" i="1" s="1"/>
  <c r="N696" i="1" a="1"/>
  <c r="N696" i="1" s="1"/>
  <c r="N683" i="1" a="1"/>
  <c r="N683" i="1" s="1"/>
  <c r="N684" i="1" a="1"/>
  <c r="N684" i="1" s="1"/>
  <c r="N582" i="1" a="1"/>
  <c r="N582" i="1" s="1"/>
  <c r="N585" i="1" a="1"/>
  <c r="N585" i="1" s="1"/>
  <c r="N590" i="1" a="1"/>
  <c r="N590" i="1" s="1"/>
  <c r="N593" i="1" a="1"/>
  <c r="N593" i="1" s="1"/>
  <c r="N598" i="1" a="1"/>
  <c r="N598" i="1" s="1"/>
  <c r="N601" i="1" a="1"/>
  <c r="N601" i="1" s="1"/>
  <c r="N606" i="1" a="1"/>
  <c r="N606" i="1" s="1"/>
  <c r="N609" i="1" a="1"/>
  <c r="N609" i="1" s="1"/>
  <c r="N612" i="1" a="1"/>
  <c r="N612" i="1" s="1"/>
  <c r="N617" i="1" a="1"/>
  <c r="N617" i="1" s="1"/>
  <c r="N620" i="1" a="1"/>
  <c r="N620" i="1" s="1"/>
  <c r="N625" i="1" a="1"/>
  <c r="N625" i="1" s="1"/>
  <c r="N628" i="1" a="1"/>
  <c r="N628" i="1" s="1"/>
  <c r="N633" i="1" a="1"/>
  <c r="N633" i="1" s="1"/>
  <c r="N636" i="1" a="1"/>
  <c r="N636" i="1" s="1"/>
  <c r="N641" i="1" a="1"/>
  <c r="N641" i="1" s="1"/>
  <c r="N644" i="1" a="1"/>
  <c r="N644" i="1" s="1"/>
  <c r="N649" i="1" a="1"/>
  <c r="N649" i="1" s="1"/>
  <c r="N652" i="1" a="1"/>
  <c r="N652" i="1" s="1"/>
  <c r="N657" i="1" a="1"/>
  <c r="N657" i="1" s="1"/>
  <c r="N660" i="1" a="1"/>
  <c r="N660" i="1" s="1"/>
  <c r="N665" i="1" a="1"/>
  <c r="N665" i="1" s="1"/>
  <c r="N668" i="1" a="1"/>
  <c r="N668" i="1" s="1"/>
  <c r="N681" i="1" a="1"/>
  <c r="N681" i="1" s="1"/>
  <c r="N682" i="1" a="1"/>
  <c r="N682" i="1" s="1"/>
  <c r="N300" i="1" a="1"/>
  <c r="N300" i="1" s="1"/>
  <c r="N284" i="1" a="1"/>
  <c r="N284" i="1" s="1"/>
  <c r="N276" i="1" a="1"/>
  <c r="N276" i="1" s="1"/>
  <c r="N205" i="1" a="1"/>
  <c r="N205" i="1" s="1"/>
  <c r="N199" i="1" a="1"/>
  <c r="N199" i="1" s="1"/>
  <c r="N215" i="1" a="1"/>
  <c r="N215" i="1" s="1"/>
  <c r="N220" i="1" a="1"/>
  <c r="N220" i="1" s="1"/>
  <c r="N236" i="1" a="1"/>
  <c r="N236" i="1" s="1"/>
  <c r="N252" i="1" a="1"/>
  <c r="N252" i="1" s="1"/>
  <c r="N152" i="1" a="1"/>
  <c r="N152" i="1" s="1"/>
  <c r="N160" i="1" a="1"/>
  <c r="N160" i="1" s="1"/>
  <c r="N168" i="1" a="1"/>
  <c r="N168" i="1" s="1"/>
  <c r="N3" i="1" a="1"/>
  <c r="N3" i="1" s="1"/>
  <c r="N282" i="1" a="1"/>
  <c r="N282" i="1" s="1"/>
  <c r="N266" i="1" a="1"/>
  <c r="N266" i="1" s="1"/>
  <c r="N245" i="1" a="1"/>
  <c r="N245" i="1" s="1"/>
  <c r="N247" i="1" a="1"/>
  <c r="N247" i="1" s="1"/>
  <c r="N218" i="1" a="1"/>
  <c r="N218" i="1" s="1"/>
  <c r="N202" i="1" a="1"/>
  <c r="N202" i="1" s="1"/>
  <c r="N268" i="1" a="1"/>
  <c r="N268" i="1" s="1"/>
  <c r="N233" i="1" a="1"/>
  <c r="N233" i="1" s="1"/>
  <c r="N140" i="1" a="1"/>
  <c r="N140" i="1" s="1"/>
  <c r="N129" i="1" a="1"/>
  <c r="N129" i="1" s="1"/>
  <c r="N145" i="1" a="1"/>
  <c r="N145" i="1" s="1"/>
  <c r="N161" i="1" a="1"/>
  <c r="N161" i="1" s="1"/>
  <c r="N177" i="1" a="1"/>
  <c r="N177" i="1" s="1"/>
  <c r="N91" i="1" a="1"/>
  <c r="N91" i="1" s="1"/>
  <c r="N107" i="1" a="1"/>
  <c r="N107" i="1" s="1"/>
  <c r="N115" i="1" a="1"/>
  <c r="N115" i="1" s="1"/>
  <c r="N123" i="1" a="1"/>
  <c r="N123" i="1" s="1"/>
  <c r="N138" i="1" a="1"/>
  <c r="N138" i="1" s="1"/>
  <c r="N127" i="1" a="1"/>
  <c r="N127" i="1" s="1"/>
  <c r="N143" i="1" a="1"/>
  <c r="N143" i="1" s="1"/>
  <c r="N159" i="1" a="1"/>
  <c r="N159" i="1" s="1"/>
  <c r="N175" i="1" a="1"/>
  <c r="N175" i="1" s="1"/>
  <c r="N191" i="1" a="1"/>
  <c r="N191" i="1" s="1"/>
  <c r="N200" i="1" a="1"/>
  <c r="N200" i="1" s="1"/>
  <c r="N61" i="1" a="1"/>
  <c r="N61" i="1" s="1"/>
  <c r="N71" i="1" a="1"/>
  <c r="N71" i="1" s="1"/>
  <c r="N288" i="1" a="1"/>
  <c r="N288" i="1" s="1"/>
  <c r="N234" i="1" a="1"/>
  <c r="N234" i="1" s="1"/>
  <c r="N209" i="1" a="1"/>
  <c r="N209" i="1" s="1"/>
  <c r="N193" i="1" a="1"/>
  <c r="N193" i="1" s="1"/>
  <c r="N203" i="1" a="1"/>
  <c r="N203" i="1" s="1"/>
  <c r="N219" i="1" a="1"/>
  <c r="N219" i="1" s="1"/>
  <c r="N224" i="1" a="1"/>
  <c r="N224" i="1" s="1"/>
  <c r="N240" i="1" a="1"/>
  <c r="N240" i="1" s="1"/>
  <c r="N256" i="1" a="1"/>
  <c r="N256" i="1" s="1"/>
  <c r="N154" i="1" a="1"/>
  <c r="N154" i="1" s="1"/>
  <c r="N162" i="1" a="1"/>
  <c r="N162" i="1" s="1"/>
  <c r="N170" i="1" a="1"/>
  <c r="N170" i="1" s="1"/>
  <c r="N136" i="1" a="1"/>
  <c r="N136" i="1" s="1"/>
  <c r="N286" i="1" a="1"/>
  <c r="N286" i="1" s="1"/>
  <c r="N270" i="1" a="1"/>
  <c r="N270" i="1" s="1"/>
  <c r="N253" i="1" a="1"/>
  <c r="N253" i="1" s="1"/>
  <c r="N258" i="1" a="1"/>
  <c r="N258" i="1" s="1"/>
  <c r="N242" i="1" a="1"/>
  <c r="N242" i="1" s="1"/>
  <c r="N222" i="1" a="1"/>
  <c r="N222" i="1" s="1"/>
  <c r="N206" i="1" a="1"/>
  <c r="N206" i="1" s="1"/>
  <c r="N241" i="1" a="1"/>
  <c r="N241" i="1" s="1"/>
  <c r="N186" i="1" a="1"/>
  <c r="N186" i="1" s="1"/>
  <c r="N83" i="1" a="1"/>
  <c r="N83" i="1" s="1"/>
  <c r="N148" i="1" a="1"/>
  <c r="N148" i="1" s="1"/>
  <c r="N132" i="1" a="1"/>
  <c r="N132" i="1" s="1"/>
  <c r="N133" i="1" a="1"/>
  <c r="N133" i="1" s="1"/>
  <c r="N149" i="1" a="1"/>
  <c r="N149" i="1" s="1"/>
  <c r="N165" i="1" a="1"/>
  <c r="N165" i="1" s="1"/>
  <c r="N181" i="1" a="1"/>
  <c r="N181" i="1" s="1"/>
  <c r="N101" i="1" a="1"/>
  <c r="N101" i="1" s="1"/>
  <c r="N109" i="1" a="1"/>
  <c r="N109" i="1" s="1"/>
  <c r="N117" i="1" a="1"/>
  <c r="N117" i="1" s="1"/>
  <c r="N125" i="1" a="1"/>
  <c r="N125" i="1" s="1"/>
  <c r="N142" i="1" a="1"/>
  <c r="N142" i="1" s="1"/>
  <c r="N131" i="1" a="1"/>
  <c r="N131" i="1" s="1"/>
  <c r="N147" i="1" a="1"/>
  <c r="N147" i="1" s="1"/>
  <c r="N163" i="1" a="1"/>
  <c r="N163" i="1" s="1"/>
  <c r="N179" i="1" a="1"/>
  <c r="N179" i="1" s="1"/>
  <c r="N212" i="1" a="1"/>
  <c r="N212" i="1" s="1"/>
  <c r="N196" i="1" a="1"/>
  <c r="N196" i="1" s="1"/>
  <c r="N190" i="1" a="1"/>
  <c r="N190" i="1" s="1"/>
  <c r="N106" i="1" a="1"/>
  <c r="N106" i="1" s="1"/>
  <c r="N122" i="1" a="1"/>
  <c r="N122" i="1" s="1"/>
  <c r="N76" i="1" a="1"/>
  <c r="N76" i="1" s="1"/>
  <c r="N92" i="1" a="1"/>
  <c r="N92" i="1" s="1"/>
  <c r="N100" i="1" a="1"/>
  <c r="N100" i="1" s="1"/>
  <c r="N116" i="1" a="1"/>
  <c r="N116" i="1" s="1"/>
  <c r="N292" i="1" a="1"/>
  <c r="N292" i="1" s="1"/>
  <c r="N213" i="1" a="1"/>
  <c r="N213" i="1" s="1"/>
  <c r="N197" i="1" a="1"/>
  <c r="N197" i="1" s="1"/>
  <c r="N176" i="1" a="1"/>
  <c r="N176" i="1" s="1"/>
  <c r="N144" i="1" a="1"/>
  <c r="N144" i="1" s="1"/>
  <c r="N207" i="1" a="1"/>
  <c r="N207" i="1" s="1"/>
  <c r="N223" i="1" a="1"/>
  <c r="N223" i="1" s="1"/>
  <c r="N228" i="1" a="1"/>
  <c r="N228" i="1" s="1"/>
  <c r="N244" i="1" a="1"/>
  <c r="N244" i="1" s="1"/>
  <c r="N260" i="1" a="1"/>
  <c r="N260" i="1" s="1"/>
  <c r="N156" i="1" a="1"/>
  <c r="N156" i="1" s="1"/>
  <c r="N164" i="1" a="1"/>
  <c r="N164" i="1" s="1"/>
  <c r="N172" i="1" a="1"/>
  <c r="N172" i="1" s="1"/>
  <c r="N128" i="1" a="1"/>
  <c r="N128" i="1" s="1"/>
  <c r="N290" i="1" a="1"/>
  <c r="N290" i="1" s="1"/>
  <c r="N274" i="1" a="1"/>
  <c r="N274" i="1" s="1"/>
  <c r="N229" i="1" a="1"/>
  <c r="N229" i="1" s="1"/>
  <c r="N255" i="1" a="1"/>
  <c r="N255" i="1" s="1"/>
  <c r="N239" i="1" a="1"/>
  <c r="N239" i="1" s="1"/>
  <c r="N210" i="1" a="1"/>
  <c r="N210" i="1" s="1"/>
  <c r="N194" i="1" a="1"/>
  <c r="N194" i="1" s="1"/>
  <c r="N180" i="1" a="1"/>
  <c r="N180" i="1" s="1"/>
  <c r="N249" i="1" a="1"/>
  <c r="N249" i="1" s="1"/>
  <c r="N146" i="1" a="1"/>
  <c r="N146" i="1" s="1"/>
  <c r="N79" i="1" a="1"/>
  <c r="N79" i="1" s="1"/>
  <c r="N137" i="1" a="1"/>
  <c r="N137" i="1" s="1"/>
  <c r="N153" i="1" a="1"/>
  <c r="N153" i="1" s="1"/>
  <c r="N169" i="1" a="1"/>
  <c r="N169" i="1" s="1"/>
  <c r="N185" i="1" a="1"/>
  <c r="N185" i="1" s="1"/>
  <c r="N103" i="1" a="1"/>
  <c r="N103" i="1" s="1"/>
  <c r="N111" i="1" a="1"/>
  <c r="N111" i="1" s="1"/>
  <c r="N119" i="1" a="1"/>
  <c r="N119" i="1" s="1"/>
  <c r="N130" i="1" a="1"/>
  <c r="N130" i="1" s="1"/>
  <c r="N87" i="1" a="1"/>
  <c r="N87" i="1" s="1"/>
  <c r="N135" i="1" a="1"/>
  <c r="N135" i="1" s="1"/>
  <c r="N151" i="1" a="1"/>
  <c r="N151" i="1" s="1"/>
  <c r="N167" i="1" a="1"/>
  <c r="N167" i="1" s="1"/>
  <c r="N183" i="1" a="1"/>
  <c r="N183" i="1" s="1"/>
  <c r="N208" i="1" a="1"/>
  <c r="N208" i="1" s="1"/>
  <c r="N192" i="1" a="1"/>
  <c r="N192" i="1" s="1"/>
  <c r="N296" i="1" a="1"/>
  <c r="N296" i="1" s="1"/>
  <c r="N280" i="1" a="1"/>
  <c r="N280" i="1" s="1"/>
  <c r="N272" i="1" a="1"/>
  <c r="N272" i="1" s="1"/>
  <c r="N201" i="1" a="1"/>
  <c r="N201" i="1" s="1"/>
  <c r="N184" i="1" a="1"/>
  <c r="N184" i="1" s="1"/>
  <c r="N195" i="1" a="1"/>
  <c r="N195" i="1" s="1"/>
  <c r="N211" i="1" a="1"/>
  <c r="N211" i="1" s="1"/>
  <c r="N216" i="1" a="1"/>
  <c r="N216" i="1" s="1"/>
  <c r="N232" i="1" a="1"/>
  <c r="N232" i="1" s="1"/>
  <c r="N248" i="1" a="1"/>
  <c r="N248" i="1" s="1"/>
  <c r="N150" i="1" a="1"/>
  <c r="N150" i="1" s="1"/>
  <c r="N158" i="1" a="1"/>
  <c r="N158" i="1" s="1"/>
  <c r="N166" i="1" a="1"/>
  <c r="N166" i="1" s="1"/>
  <c r="N174" i="1" a="1"/>
  <c r="N174" i="1" s="1"/>
  <c r="N294" i="1" a="1"/>
  <c r="N294" i="1" s="1"/>
  <c r="N278" i="1" a="1"/>
  <c r="N278" i="1" s="1"/>
  <c r="N262" i="1" a="1"/>
  <c r="N262" i="1" s="1"/>
  <c r="N237" i="1" a="1"/>
  <c r="N237" i="1" s="1"/>
  <c r="N182" i="1" a="1"/>
  <c r="N182" i="1" s="1"/>
  <c r="N250" i="1" a="1"/>
  <c r="N250" i="1" s="1"/>
  <c r="N231" i="1" a="1"/>
  <c r="N231" i="1" s="1"/>
  <c r="N226" i="1" a="1"/>
  <c r="N226" i="1" s="1"/>
  <c r="N214" i="1" a="1"/>
  <c r="N214" i="1" s="1"/>
  <c r="N198" i="1" a="1"/>
  <c r="N198" i="1" s="1"/>
  <c r="N188" i="1" a="1"/>
  <c r="N188" i="1" s="1"/>
  <c r="N264" i="1" a="1"/>
  <c r="N264" i="1" s="1"/>
  <c r="N257" i="1" a="1"/>
  <c r="N257" i="1" s="1"/>
  <c r="N178" i="1" a="1"/>
  <c r="N178" i="1" s="1"/>
  <c r="N93" i="1" a="1"/>
  <c r="N93" i="1" s="1"/>
  <c r="N141" i="1" a="1"/>
  <c r="N141" i="1" s="1"/>
  <c r="N157" i="1" a="1"/>
  <c r="N157" i="1" s="1"/>
  <c r="N173" i="1" a="1"/>
  <c r="N173" i="1" s="1"/>
  <c r="N189" i="1" a="1"/>
  <c r="N189" i="1" s="1"/>
  <c r="N105" i="1" a="1"/>
  <c r="N105" i="1" s="1"/>
  <c r="N113" i="1" a="1"/>
  <c r="N113" i="1" s="1"/>
  <c r="N121" i="1" a="1"/>
  <c r="N121" i="1" s="1"/>
  <c r="N134" i="1" a="1"/>
  <c r="N134" i="1" s="1"/>
  <c r="N97" i="1" a="1"/>
  <c r="N97" i="1" s="1"/>
  <c r="N139" i="1" a="1"/>
  <c r="N139" i="1" s="1"/>
  <c r="N155" i="1" a="1"/>
  <c r="N155" i="1" s="1"/>
  <c r="N171" i="1" a="1"/>
  <c r="N171" i="1" s="1"/>
  <c r="N187" i="1" a="1"/>
  <c r="N187" i="1" s="1"/>
  <c r="N204" i="1" a="1"/>
  <c r="N204" i="1" s="1"/>
  <c r="N75" i="1" a="1"/>
  <c r="N75" i="1" s="1"/>
  <c r="N65" i="1" a="1"/>
  <c r="N65" i="1" s="1"/>
  <c r="N98" i="1" a="1"/>
  <c r="N98" i="1" s="1"/>
  <c r="N114" i="1" a="1"/>
  <c r="N114" i="1" s="1"/>
  <c r="N68" i="1" a="1"/>
  <c r="N68" i="1" s="1"/>
  <c r="N84" i="1" a="1"/>
  <c r="N84" i="1" s="1"/>
  <c r="N99" i="1" a="1"/>
  <c r="N99" i="1" s="1"/>
  <c r="N108" i="1" a="1"/>
  <c r="N108" i="1" s="1"/>
  <c r="N124" i="1" a="1"/>
  <c r="N124" i="1" s="1"/>
  <c r="N63" i="1" a="1"/>
  <c r="N63" i="1" s="1"/>
  <c r="N126" i="1" a="1"/>
  <c r="N126" i="1" s="1"/>
  <c r="N95" i="1" a="1"/>
  <c r="N95" i="1" s="1"/>
  <c r="N120" i="1" a="1"/>
  <c r="N120" i="1" s="1"/>
  <c r="N49" i="1" a="1"/>
  <c r="N49" i="1" s="1"/>
  <c r="N57" i="1" a="1"/>
  <c r="N57" i="1" s="1"/>
  <c r="N73" i="1" a="1"/>
  <c r="N73" i="1" s="1"/>
  <c r="N89" i="1" a="1"/>
  <c r="N89" i="1" s="1"/>
  <c r="N82" i="1" a="1"/>
  <c r="N82" i="1" s="1"/>
  <c r="N52" i="1" a="1"/>
  <c r="N52" i="1" s="1"/>
  <c r="N39" i="1" a="1"/>
  <c r="N39" i="1" s="1"/>
  <c r="N47" i="1" a="1"/>
  <c r="N47" i="1" s="1"/>
  <c r="N66" i="1" a="1"/>
  <c r="N66" i="1" s="1"/>
  <c r="N50" i="1" a="1"/>
  <c r="N50" i="1" s="1"/>
  <c r="N30" i="1" a="1"/>
  <c r="N30" i="1" s="1"/>
  <c r="N46" i="1" a="1"/>
  <c r="N46" i="1" s="1"/>
  <c r="N27" i="1" a="1"/>
  <c r="N27" i="1" s="1"/>
  <c r="N32" i="1" a="1"/>
  <c r="N32" i="1" s="1"/>
  <c r="N48" i="1" a="1"/>
  <c r="N48" i="1" s="1"/>
  <c r="N8" i="1" a="1"/>
  <c r="N8" i="1" s="1"/>
  <c r="N24" i="1" a="1"/>
  <c r="N24" i="1" s="1"/>
  <c r="N17" i="1" a="1"/>
  <c r="N17" i="1" s="1"/>
  <c r="N10" i="1" a="1"/>
  <c r="N10" i="1" s="1"/>
  <c r="N26" i="1" a="1"/>
  <c r="N26" i="1" s="1"/>
  <c r="N102" i="1" a="1"/>
  <c r="N102" i="1" s="1"/>
  <c r="N72" i="1" a="1"/>
  <c r="N72" i="1" s="1"/>
  <c r="N96" i="1" a="1"/>
  <c r="N96" i="1" s="1"/>
  <c r="N51" i="1" a="1"/>
  <c r="N51" i="1" s="1"/>
  <c r="N59" i="1" a="1"/>
  <c r="N59" i="1" s="1"/>
  <c r="N77" i="1" a="1"/>
  <c r="N77" i="1" s="1"/>
  <c r="N70" i="1" a="1"/>
  <c r="N70" i="1" s="1"/>
  <c r="N86" i="1" a="1"/>
  <c r="N86" i="1" s="1"/>
  <c r="N56" i="1" a="1"/>
  <c r="N56" i="1" s="1"/>
  <c r="N41" i="1" a="1"/>
  <c r="N41" i="1" s="1"/>
  <c r="N54" i="1" a="1"/>
  <c r="N54" i="1" s="1"/>
  <c r="N19" i="1" a="1"/>
  <c r="N19" i="1" s="1"/>
  <c r="N33" i="1" a="1"/>
  <c r="N33" i="1" s="1"/>
  <c r="N11" i="1" a="1"/>
  <c r="N11" i="1" s="1"/>
  <c r="N29" i="1" a="1"/>
  <c r="N29" i="1" s="1"/>
  <c r="N34" i="1" a="1"/>
  <c r="N34" i="1" s="1"/>
  <c r="N7" i="1" a="1"/>
  <c r="N7" i="1" s="1"/>
  <c r="N31" i="1" a="1"/>
  <c r="N31" i="1" s="1"/>
  <c r="N36" i="1" a="1"/>
  <c r="N36" i="1" s="1"/>
  <c r="N12" i="1" a="1"/>
  <c r="N12" i="1" s="1"/>
  <c r="N5" i="1" a="1"/>
  <c r="N5" i="1" s="1"/>
  <c r="N21" i="1" a="1"/>
  <c r="N21" i="1" s="1"/>
  <c r="N14" i="1" a="1"/>
  <c r="N14" i="1" s="1"/>
  <c r="N110" i="1" a="1"/>
  <c r="N110" i="1" s="1"/>
  <c r="N80" i="1" a="1"/>
  <c r="N80" i="1" s="1"/>
  <c r="N104" i="1" a="1"/>
  <c r="N104" i="1" s="1"/>
  <c r="N53" i="1" a="1"/>
  <c r="N53" i="1" s="1"/>
  <c r="N67" i="1" a="1"/>
  <c r="N67" i="1" s="1"/>
  <c r="N81" i="1" a="1"/>
  <c r="N81" i="1" s="1"/>
  <c r="N74" i="1" a="1"/>
  <c r="N74" i="1" s="1"/>
  <c r="N90" i="1" a="1"/>
  <c r="N90" i="1" s="1"/>
  <c r="N60" i="1" a="1"/>
  <c r="N60" i="1" s="1"/>
  <c r="N43" i="1" a="1"/>
  <c r="N43" i="1" s="1"/>
  <c r="N58" i="1" a="1"/>
  <c r="N58" i="1" s="1"/>
  <c r="N37" i="1" a="1"/>
  <c r="N37" i="1" s="1"/>
  <c r="N38" i="1" a="1"/>
  <c r="N38" i="1" s="1"/>
  <c r="N15" i="1" a="1"/>
  <c r="N15" i="1" s="1"/>
  <c r="N35" i="1" a="1"/>
  <c r="N35" i="1" s="1"/>
  <c r="N40" i="1" a="1"/>
  <c r="N40" i="1" s="1"/>
  <c r="N16" i="1" a="1"/>
  <c r="N16" i="1" s="1"/>
  <c r="N9" i="1" a="1"/>
  <c r="N9" i="1" s="1"/>
  <c r="N25" i="1" a="1"/>
  <c r="N25" i="1" s="1"/>
  <c r="N18" i="1" a="1"/>
  <c r="N18" i="1" s="1"/>
  <c r="N118" i="1" a="1"/>
  <c r="N118" i="1" s="1"/>
  <c r="N88" i="1" a="1"/>
  <c r="N88" i="1" s="1"/>
  <c r="N112" i="1" a="1"/>
  <c r="N112" i="1" s="1"/>
  <c r="N55" i="1" a="1"/>
  <c r="N55" i="1" s="1"/>
  <c r="N69" i="1" a="1"/>
  <c r="N69" i="1" s="1"/>
  <c r="N85" i="1" a="1"/>
  <c r="N85" i="1" s="1"/>
  <c r="N78" i="1" a="1"/>
  <c r="N78" i="1" s="1"/>
  <c r="N94" i="1" a="1"/>
  <c r="N94" i="1" s="1"/>
  <c r="N64" i="1" a="1"/>
  <c r="N64" i="1" s="1"/>
  <c r="N45" i="1" a="1"/>
  <c r="N45" i="1" s="1"/>
  <c r="N62" i="1" a="1"/>
  <c r="N62" i="1" s="1"/>
  <c r="N42" i="1" a="1"/>
  <c r="N42" i="1" s="1"/>
  <c r="N23" i="1" a="1"/>
  <c r="N23" i="1" s="1"/>
  <c r="N28" i="1" a="1"/>
  <c r="N28" i="1" s="1"/>
  <c r="N44" i="1" a="1"/>
  <c r="N44" i="1" s="1"/>
  <c r="N4" i="1" a="1"/>
  <c r="N4" i="1" s="1"/>
  <c r="N20" i="1" a="1"/>
  <c r="N20" i="1" s="1"/>
  <c r="N13" i="1" a="1"/>
  <c r="N13" i="1" s="1"/>
  <c r="N6" i="1" a="1"/>
  <c r="N6" i="1" s="1"/>
  <c r="N22" i="1" a="1"/>
  <c r="N22" i="1" s="1"/>
  <c r="V225" i="1" a="1"/>
  <c r="V225" i="1" s="1"/>
  <c r="V226" i="1" a="1"/>
  <c r="V226" i="1" s="1"/>
  <c r="V231" i="1" a="1"/>
  <c r="V231" i="1" s="1"/>
  <c r="V242" i="1" a="1"/>
  <c r="V242" i="1" s="1"/>
  <c r="V247" i="1" a="1"/>
  <c r="V247" i="1" s="1"/>
  <c r="V258" i="1" a="1"/>
  <c r="V258" i="1" s="1"/>
  <c r="V261" i="1" a="1"/>
  <c r="V261" i="1" s="1"/>
  <c r="V269" i="1" a="1"/>
  <c r="V269" i="1" s="1"/>
  <c r="V281" i="1" a="1"/>
  <c r="V281" i="1" s="1"/>
  <c r="V221" i="1" a="1"/>
  <c r="V221" i="1" s="1"/>
  <c r="V263" i="1" a="1"/>
  <c r="V263" i="1" s="1"/>
  <c r="V271" i="1" a="1"/>
  <c r="V271" i="1" s="1"/>
  <c r="V279" i="1" a="1"/>
  <c r="V279" i="1" s="1"/>
  <c r="V283" i="1" a="1"/>
  <c r="V283" i="1" s="1"/>
  <c r="V285" i="1" a="1"/>
  <c r="V285" i="1" s="1"/>
  <c r="V299" i="1" a="1"/>
  <c r="V299" i="1" s="1"/>
  <c r="V305" i="1" a="1"/>
  <c r="V305" i="1" s="1"/>
  <c r="V308" i="1" a="1"/>
  <c r="V308" i="1" s="1"/>
  <c r="V217" i="1" a="1"/>
  <c r="V217" i="1" s="1"/>
  <c r="V234" i="1" a="1"/>
  <c r="V234" i="1" s="1"/>
  <c r="V239" i="1" a="1"/>
  <c r="V239" i="1" s="1"/>
  <c r="V287" i="1" a="1"/>
  <c r="V287" i="1" s="1"/>
  <c r="V293" i="1" a="1"/>
  <c r="V293" i="1" s="1"/>
  <c r="V298" i="1" a="1"/>
  <c r="V298" i="1" s="1"/>
  <c r="V302" i="1" a="1"/>
  <c r="V302" i="1" s="1"/>
  <c r="V304" i="1" a="1"/>
  <c r="V304" i="1" s="1"/>
  <c r="V313" i="1" a="1"/>
  <c r="V313" i="1" s="1"/>
  <c r="V316" i="1" a="1"/>
  <c r="V316" i="1" s="1"/>
  <c r="V318" i="1" a="1"/>
  <c r="V318" i="1" s="1"/>
  <c r="V321" i="1" a="1"/>
  <c r="V321" i="1" s="1"/>
  <c r="V326" i="1" a="1"/>
  <c r="V326" i="1" s="1"/>
  <c r="V250" i="1" a="1"/>
  <c r="V250" i="1" s="1"/>
  <c r="V255" i="1" a="1"/>
  <c r="V255" i="1" s="1"/>
  <c r="V265" i="1" a="1"/>
  <c r="V265" i="1" s="1"/>
  <c r="V277" i="1" a="1"/>
  <c r="V277" i="1" s="1"/>
  <c r="V307" i="1" a="1"/>
  <c r="V307" i="1" s="1"/>
  <c r="V311" i="1" a="1"/>
  <c r="V311" i="1" s="1"/>
  <c r="V312" i="1" a="1"/>
  <c r="V312" i="1" s="1"/>
  <c r="V314" i="1" a="1"/>
  <c r="V314" i="1" s="1"/>
  <c r="V319" i="1" a="1"/>
  <c r="V319" i="1" s="1"/>
  <c r="V267" i="1" a="1"/>
  <c r="V267" i="1" s="1"/>
  <c r="V275" i="1" a="1"/>
  <c r="V275" i="1" s="1"/>
  <c r="V291" i="1" a="1"/>
  <c r="V291" i="1" s="1"/>
  <c r="V295" i="1" a="1"/>
  <c r="V295" i="1" s="1"/>
  <c r="V303" i="1" a="1"/>
  <c r="V303" i="1" s="1"/>
  <c r="V306" i="1" a="1"/>
  <c r="V306" i="1" s="1"/>
  <c r="V310" i="1" a="1"/>
  <c r="V310" i="1" s="1"/>
  <c r="V317" i="1" a="1"/>
  <c r="V317" i="1" s="1"/>
  <c r="V273" i="1" a="1"/>
  <c r="V273" i="1" s="1"/>
  <c r="V297" i="1" a="1"/>
  <c r="V297" i="1" s="1"/>
  <c r="V322" i="1" a="1"/>
  <c r="V322" i="1" s="1"/>
  <c r="V325" i="1" a="1"/>
  <c r="V325" i="1" s="1"/>
  <c r="V328" i="1" a="1"/>
  <c r="V328" i="1" s="1"/>
  <c r="V331" i="1" a="1"/>
  <c r="V331" i="1" s="1"/>
  <c r="V336" i="1" a="1"/>
  <c r="V336" i="1" s="1"/>
  <c r="V339" i="1" a="1"/>
  <c r="V339" i="1" s="1"/>
  <c r="V344" i="1" a="1"/>
  <c r="V344" i="1" s="1"/>
  <c r="V347" i="1" a="1"/>
  <c r="V347" i="1" s="1"/>
  <c r="V352" i="1" a="1"/>
  <c r="V352" i="1" s="1"/>
  <c r="V355" i="1" a="1"/>
  <c r="V355" i="1" s="1"/>
  <c r="V329" i="1" a="1"/>
  <c r="V329" i="1" s="1"/>
  <c r="V334" i="1" a="1"/>
  <c r="V334" i="1" s="1"/>
  <c r="V337" i="1" a="1"/>
  <c r="V337" i="1" s="1"/>
  <c r="V342" i="1" a="1"/>
  <c r="V342" i="1" s="1"/>
  <c r="V345" i="1" a="1"/>
  <c r="V345" i="1" s="1"/>
  <c r="V350" i="1" a="1"/>
  <c r="V350" i="1" s="1"/>
  <c r="V353" i="1" a="1"/>
  <c r="V353" i="1" s="1"/>
  <c r="V315" i="1" a="1"/>
  <c r="V315" i="1" s="1"/>
  <c r="V320" i="1" a="1"/>
  <c r="V320" i="1" s="1"/>
  <c r="V324" i="1" a="1"/>
  <c r="V324" i="1" s="1"/>
  <c r="V327" i="1" a="1"/>
  <c r="V327" i="1" s="1"/>
  <c r="V332" i="1" a="1"/>
  <c r="V332" i="1" s="1"/>
  <c r="V335" i="1" a="1"/>
  <c r="V335" i="1" s="1"/>
  <c r="V340" i="1" a="1"/>
  <c r="V340" i="1" s="1"/>
  <c r="V343" i="1" a="1"/>
  <c r="V343" i="1" s="1"/>
  <c r="V360" i="1" a="1"/>
  <c r="V360" i="1" s="1"/>
  <c r="V363" i="1" a="1"/>
  <c r="V363" i="1" s="1"/>
  <c r="V368" i="1" a="1"/>
  <c r="V368" i="1" s="1"/>
  <c r="V371" i="1" a="1"/>
  <c r="V371" i="1" s="1"/>
  <c r="V376" i="1" a="1"/>
  <c r="V376" i="1" s="1"/>
  <c r="V379" i="1" a="1"/>
  <c r="V379" i="1" s="1"/>
  <c r="V384" i="1" a="1"/>
  <c r="V384" i="1" s="1"/>
  <c r="V387" i="1" a="1"/>
  <c r="V387" i="1" s="1"/>
  <c r="V392" i="1" a="1"/>
  <c r="V392" i="1" s="1"/>
  <c r="V395" i="1" a="1"/>
  <c r="V395" i="1" s="1"/>
  <c r="V400" i="1" a="1"/>
  <c r="V400" i="1" s="1"/>
  <c r="V403" i="1" a="1"/>
  <c r="V403" i="1" s="1"/>
  <c r="V301" i="1" a="1"/>
  <c r="V301" i="1" s="1"/>
  <c r="V323" i="1" a="1"/>
  <c r="V323" i="1" s="1"/>
  <c r="V330" i="1" a="1"/>
  <c r="V330" i="1" s="1"/>
  <c r="V356" i="1" a="1"/>
  <c r="V356" i="1" s="1"/>
  <c r="V358" i="1" a="1"/>
  <c r="V358" i="1" s="1"/>
  <c r="V361" i="1" a="1"/>
  <c r="V361" i="1" s="1"/>
  <c r="V366" i="1" a="1"/>
  <c r="V366" i="1" s="1"/>
  <c r="V369" i="1" a="1"/>
  <c r="V369" i="1" s="1"/>
  <c r="V374" i="1" a="1"/>
  <c r="V374" i="1" s="1"/>
  <c r="V377" i="1" a="1"/>
  <c r="V377" i="1" s="1"/>
  <c r="V382" i="1" a="1"/>
  <c r="V382" i="1" s="1"/>
  <c r="V385" i="1" a="1"/>
  <c r="V385" i="1" s="1"/>
  <c r="V390" i="1" a="1"/>
  <c r="V390" i="1" s="1"/>
  <c r="V393" i="1" a="1"/>
  <c r="V393" i="1" s="1"/>
  <c r="V398" i="1" a="1"/>
  <c r="V398" i="1" s="1"/>
  <c r="V401" i="1" a="1"/>
  <c r="V401" i="1" s="1"/>
  <c r="V289" i="1" a="1"/>
  <c r="V289" i="1" s="1"/>
  <c r="V309" i="1" a="1"/>
  <c r="V309" i="1" s="1"/>
  <c r="V333" i="1" a="1"/>
  <c r="V333" i="1" s="1"/>
  <c r="V338" i="1" a="1"/>
  <c r="V338" i="1" s="1"/>
  <c r="V348" i="1" a="1"/>
  <c r="V348" i="1" s="1"/>
  <c r="V349" i="1" a="1"/>
  <c r="V349" i="1" s="1"/>
  <c r="V351" i="1" a="1"/>
  <c r="V351" i="1" s="1"/>
  <c r="V359" i="1" a="1"/>
  <c r="V359" i="1" s="1"/>
  <c r="V364" i="1" a="1"/>
  <c r="V364" i="1" s="1"/>
  <c r="V367" i="1" a="1"/>
  <c r="V367" i="1" s="1"/>
  <c r="V372" i="1" a="1"/>
  <c r="V372" i="1" s="1"/>
  <c r="V375" i="1" a="1"/>
  <c r="V375" i="1" s="1"/>
  <c r="V380" i="1" a="1"/>
  <c r="V380" i="1" s="1"/>
  <c r="V383" i="1" a="1"/>
  <c r="V383" i="1" s="1"/>
  <c r="V388" i="1" a="1"/>
  <c r="V388" i="1" s="1"/>
  <c r="V391" i="1" a="1"/>
  <c r="V391" i="1" s="1"/>
  <c r="V381" i="1" a="1"/>
  <c r="V381" i="1" s="1"/>
  <c r="V386" i="1" a="1"/>
  <c r="V386" i="1" s="1"/>
  <c r="V402" i="1" a="1"/>
  <c r="V402" i="1" s="1"/>
  <c r="V405" i="1" a="1"/>
  <c r="V405" i="1" s="1"/>
  <c r="V408" i="1" a="1"/>
  <c r="V408" i="1" s="1"/>
  <c r="V411" i="1" a="1"/>
  <c r="V411" i="1" s="1"/>
  <c r="V419" i="1" a="1"/>
  <c r="V419" i="1" s="1"/>
  <c r="V424" i="1" a="1"/>
  <c r="V424" i="1" s="1"/>
  <c r="V427" i="1" a="1"/>
  <c r="V427" i="1" s="1"/>
  <c r="V432" i="1" a="1"/>
  <c r="V432" i="1" s="1"/>
  <c r="V435" i="1" a="1"/>
  <c r="V435" i="1" s="1"/>
  <c r="V440" i="1" a="1"/>
  <c r="V440" i="1" s="1"/>
  <c r="V443" i="1" a="1"/>
  <c r="V443" i="1" s="1"/>
  <c r="V448" i="1" a="1"/>
  <c r="V448" i="1" s="1"/>
  <c r="V451" i="1" a="1"/>
  <c r="V451" i="1" s="1"/>
  <c r="V456" i="1" a="1"/>
  <c r="V456" i="1" s="1"/>
  <c r="V459" i="1" a="1"/>
  <c r="V459" i="1" s="1"/>
  <c r="V464" i="1" a="1"/>
  <c r="V464" i="1" s="1"/>
  <c r="V467" i="1" a="1"/>
  <c r="V467" i="1" s="1"/>
  <c r="V472" i="1" a="1"/>
  <c r="V472" i="1" s="1"/>
  <c r="V354" i="1" a="1"/>
  <c r="V354" i="1" s="1"/>
  <c r="V357" i="1" a="1"/>
  <c r="V357" i="1" s="1"/>
  <c r="V362" i="1" a="1"/>
  <c r="V362" i="1" s="1"/>
  <c r="V389" i="1" a="1"/>
  <c r="V389" i="1" s="1"/>
  <c r="V394" i="1" a="1"/>
  <c r="V394" i="1" s="1"/>
  <c r="V404" i="1" a="1"/>
  <c r="V404" i="1" s="1"/>
  <c r="V407" i="1" a="1"/>
  <c r="V407" i="1" s="1"/>
  <c r="V409" i="1" a="1"/>
  <c r="V409" i="1" s="1"/>
  <c r="V414" i="1" a="1"/>
  <c r="V414" i="1" s="1"/>
  <c r="V417" i="1" a="1"/>
  <c r="V417" i="1" s="1"/>
  <c r="V422" i="1" a="1"/>
  <c r="V422" i="1" s="1"/>
  <c r="V425" i="1" a="1"/>
  <c r="V425" i="1" s="1"/>
  <c r="V430" i="1" a="1"/>
  <c r="V430" i="1" s="1"/>
  <c r="V433" i="1" a="1"/>
  <c r="V433" i="1" s="1"/>
  <c r="V438" i="1" a="1"/>
  <c r="V438" i="1" s="1"/>
  <c r="V441" i="1" a="1"/>
  <c r="V441" i="1" s="1"/>
  <c r="V446" i="1" a="1"/>
  <c r="V446" i="1" s="1"/>
  <c r="V449" i="1" a="1"/>
  <c r="V449" i="1" s="1"/>
  <c r="V346" i="1" a="1"/>
  <c r="V346" i="1" s="1"/>
  <c r="V365" i="1" a="1"/>
  <c r="V365" i="1" s="1"/>
  <c r="V370" i="1" a="1"/>
  <c r="V370" i="1" s="1"/>
  <c r="V412" i="1" a="1"/>
  <c r="V412" i="1" s="1"/>
  <c r="V415" i="1" a="1"/>
  <c r="V415" i="1" s="1"/>
  <c r="V420" i="1" a="1"/>
  <c r="V420" i="1" s="1"/>
  <c r="V423" i="1" a="1"/>
  <c r="V423" i="1" s="1"/>
  <c r="V428" i="1" a="1"/>
  <c r="V428" i="1" s="1"/>
  <c r="V431" i="1" a="1"/>
  <c r="V431" i="1" s="1"/>
  <c r="V436" i="1" a="1"/>
  <c r="V436" i="1" s="1"/>
  <c r="V439" i="1" a="1"/>
  <c r="V439" i="1" s="1"/>
  <c r="V444" i="1" a="1"/>
  <c r="V444" i="1" s="1"/>
  <c r="V341" i="1" a="1"/>
  <c r="V341" i="1" s="1"/>
  <c r="V373" i="1" a="1"/>
  <c r="V373" i="1" s="1"/>
  <c r="V378" i="1" a="1"/>
  <c r="V378" i="1" s="1"/>
  <c r="V396" i="1" a="1"/>
  <c r="V396" i="1" s="1"/>
  <c r="V397" i="1" a="1"/>
  <c r="V397" i="1" s="1"/>
  <c r="V399" i="1" a="1"/>
  <c r="V399" i="1" s="1"/>
  <c r="V406" i="1" a="1"/>
  <c r="V406" i="1" s="1"/>
  <c r="V410" i="1" a="1"/>
  <c r="V410" i="1" s="1"/>
  <c r="V416" i="1" a="1"/>
  <c r="V416" i="1" s="1"/>
  <c r="V413" i="1" a="1"/>
  <c r="V413" i="1" s="1"/>
  <c r="V418" i="1" a="1"/>
  <c r="V418" i="1" s="1"/>
  <c r="V421" i="1" a="1"/>
  <c r="V421" i="1" s="1"/>
  <c r="V445" i="1" a="1"/>
  <c r="V445" i="1" s="1"/>
  <c r="V447" i="1" a="1"/>
  <c r="V447" i="1" s="1"/>
  <c r="V426" i="1" a="1"/>
  <c r="V426" i="1" s="1"/>
  <c r="V450" i="1" a="1"/>
  <c r="V450" i="1" s="1"/>
  <c r="V454" i="1" a="1"/>
  <c r="V454" i="1" s="1"/>
  <c r="V457" i="1" a="1"/>
  <c r="V457" i="1" s="1"/>
  <c r="V461" i="1" a="1"/>
  <c r="V461" i="1" s="1"/>
  <c r="V468" i="1" a="1"/>
  <c r="V468" i="1" s="1"/>
  <c r="V471" i="1" a="1"/>
  <c r="V471" i="1" s="1"/>
  <c r="V476" i="1" a="1"/>
  <c r="V476" i="1" s="1"/>
  <c r="V437" i="1" a="1"/>
  <c r="V437" i="1" s="1"/>
  <c r="V452" i="1" a="1"/>
  <c r="V452" i="1" s="1"/>
  <c r="V460" i="1" a="1"/>
  <c r="V460" i="1" s="1"/>
  <c r="V462" i="1" a="1"/>
  <c r="V462" i="1" s="1"/>
  <c r="V466" i="1" a="1"/>
  <c r="V466" i="1" s="1"/>
  <c r="V469" i="1" a="1"/>
  <c r="V469" i="1" s="1"/>
  <c r="V480" i="1" a="1"/>
  <c r="V480" i="1" s="1"/>
  <c r="V483" i="1" a="1"/>
  <c r="V483" i="1" s="1"/>
  <c r="V488" i="1" a="1"/>
  <c r="V488" i="1" s="1"/>
  <c r="V491" i="1" a="1"/>
  <c r="V491" i="1" s="1"/>
  <c r="V496" i="1" a="1"/>
  <c r="V496" i="1" s="1"/>
  <c r="V499" i="1" a="1"/>
  <c r="V499" i="1" s="1"/>
  <c r="V504" i="1" a="1"/>
  <c r="V504" i="1" s="1"/>
  <c r="V507" i="1" a="1"/>
  <c r="V507" i="1" s="1"/>
  <c r="V512" i="1" a="1"/>
  <c r="V512" i="1" s="1"/>
  <c r="V515" i="1" a="1"/>
  <c r="V515" i="1" s="1"/>
  <c r="V520" i="1" a="1"/>
  <c r="V520" i="1" s="1"/>
  <c r="V523" i="1" a="1"/>
  <c r="V523" i="1" s="1"/>
  <c r="V528" i="1" a="1"/>
  <c r="V528" i="1" s="1"/>
  <c r="V531" i="1" a="1"/>
  <c r="V531" i="1" s="1"/>
  <c r="V536" i="1" a="1"/>
  <c r="V536" i="1" s="1"/>
  <c r="V434" i="1" a="1"/>
  <c r="V434" i="1" s="1"/>
  <c r="V458" i="1" a="1"/>
  <c r="V458" i="1" s="1"/>
  <c r="V465" i="1" a="1"/>
  <c r="V465" i="1" s="1"/>
  <c r="V470" i="1" a="1"/>
  <c r="V470" i="1" s="1"/>
  <c r="V474" i="1" a="1"/>
  <c r="V474" i="1" s="1"/>
  <c r="V477" i="1" a="1"/>
  <c r="V477" i="1" s="1"/>
  <c r="V478" i="1" a="1"/>
  <c r="V478" i="1" s="1"/>
  <c r="V481" i="1" a="1"/>
  <c r="V481" i="1" s="1"/>
  <c r="V486" i="1" a="1"/>
  <c r="V486" i="1" s="1"/>
  <c r="V489" i="1" a="1"/>
  <c r="V489" i="1" s="1"/>
  <c r="V494" i="1" a="1"/>
  <c r="V494" i="1" s="1"/>
  <c r="V497" i="1" a="1"/>
  <c r="V497" i="1" s="1"/>
  <c r="V502" i="1" a="1"/>
  <c r="V502" i="1" s="1"/>
  <c r="V505" i="1" a="1"/>
  <c r="V505" i="1" s="1"/>
  <c r="V510" i="1" a="1"/>
  <c r="V510" i="1" s="1"/>
  <c r="V513" i="1" a="1"/>
  <c r="V513" i="1" s="1"/>
  <c r="V518" i="1" a="1"/>
  <c r="V518" i="1" s="1"/>
  <c r="V521" i="1" a="1"/>
  <c r="V521" i="1" s="1"/>
  <c r="V526" i="1" a="1"/>
  <c r="V526" i="1" s="1"/>
  <c r="V529" i="1" a="1"/>
  <c r="V529" i="1" s="1"/>
  <c r="V534" i="1" a="1"/>
  <c r="V534" i="1" s="1"/>
  <c r="V442" i="1" a="1"/>
  <c r="V442" i="1" s="1"/>
  <c r="V455" i="1" a="1"/>
  <c r="V455" i="1" s="1"/>
  <c r="V463" i="1" a="1"/>
  <c r="V463" i="1" s="1"/>
  <c r="V473" i="1" a="1"/>
  <c r="V473" i="1" s="1"/>
  <c r="V479" i="1" a="1"/>
  <c r="V479" i="1" s="1"/>
  <c r="V484" i="1" a="1"/>
  <c r="V484" i="1" s="1"/>
  <c r="V487" i="1" a="1"/>
  <c r="V487" i="1" s="1"/>
  <c r="V492" i="1" a="1"/>
  <c r="V492" i="1" s="1"/>
  <c r="V495" i="1" a="1"/>
  <c r="V495" i="1" s="1"/>
  <c r="V500" i="1" a="1"/>
  <c r="V500" i="1" s="1"/>
  <c r="V503" i="1" a="1"/>
  <c r="V503" i="1" s="1"/>
  <c r="V508" i="1" a="1"/>
  <c r="V508" i="1" s="1"/>
  <c r="V511" i="1" a="1"/>
  <c r="V511" i="1" s="1"/>
  <c r="V516" i="1" a="1"/>
  <c r="V516" i="1" s="1"/>
  <c r="V519" i="1" a="1"/>
  <c r="V519" i="1" s="1"/>
  <c r="V501" i="1" a="1"/>
  <c r="V501" i="1" s="1"/>
  <c r="V506" i="1" a="1"/>
  <c r="V506" i="1" s="1"/>
  <c r="V524" i="1" a="1"/>
  <c r="V524" i="1" s="1"/>
  <c r="V525" i="1" a="1"/>
  <c r="V525" i="1" s="1"/>
  <c r="V527" i="1" a="1"/>
  <c r="V527" i="1" s="1"/>
  <c r="V535" i="1" a="1"/>
  <c r="V535" i="1" s="1"/>
  <c r="V537" i="1" a="1"/>
  <c r="V537" i="1" s="1"/>
  <c r="V542" i="1" a="1"/>
  <c r="V542" i="1" s="1"/>
  <c r="V545" i="1" a="1"/>
  <c r="V545" i="1" s="1"/>
  <c r="V550" i="1" a="1"/>
  <c r="V550" i="1" s="1"/>
  <c r="V553" i="1" a="1"/>
  <c r="V553" i="1" s="1"/>
  <c r="V558" i="1" a="1"/>
  <c r="V558" i="1" s="1"/>
  <c r="V561" i="1" a="1"/>
  <c r="V561" i="1" s="1"/>
  <c r="V566" i="1" a="1"/>
  <c r="V566" i="1" s="1"/>
  <c r="V569" i="1" a="1"/>
  <c r="V569" i="1" s="1"/>
  <c r="V429" i="1" a="1"/>
  <c r="V429" i="1" s="1"/>
  <c r="V475" i="1" a="1"/>
  <c r="V475" i="1" s="1"/>
  <c r="V482" i="1" a="1"/>
  <c r="V482" i="1" s="1"/>
  <c r="V509" i="1" a="1"/>
  <c r="V509" i="1" s="1"/>
  <c r="V514" i="1" a="1"/>
  <c r="V514" i="1" s="1"/>
  <c r="V530" i="1" a="1"/>
  <c r="V530" i="1" s="1"/>
  <c r="V540" i="1" a="1"/>
  <c r="V540" i="1" s="1"/>
  <c r="V543" i="1" a="1"/>
  <c r="V543" i="1" s="1"/>
  <c r="V548" i="1" a="1"/>
  <c r="V548" i="1" s="1"/>
  <c r="V551" i="1" a="1"/>
  <c r="V551" i="1" s="1"/>
  <c r="V556" i="1" a="1"/>
  <c r="V556" i="1" s="1"/>
  <c r="V559" i="1" a="1"/>
  <c r="V559" i="1" s="1"/>
  <c r="V564" i="1" a="1"/>
  <c r="V564" i="1" s="1"/>
  <c r="V567" i="1" a="1"/>
  <c r="V567" i="1" s="1"/>
  <c r="V572" i="1" a="1"/>
  <c r="V572" i="1" s="1"/>
  <c r="V575" i="1" a="1"/>
  <c r="V575" i="1" s="1"/>
  <c r="V485" i="1" a="1"/>
  <c r="V485" i="1" s="1"/>
  <c r="V490" i="1" a="1"/>
  <c r="V490" i="1" s="1"/>
  <c r="V517" i="1" a="1"/>
  <c r="V517" i="1" s="1"/>
  <c r="V522" i="1" a="1"/>
  <c r="V522" i="1" s="1"/>
  <c r="V532" i="1" a="1"/>
  <c r="V532" i="1" s="1"/>
  <c r="V533" i="1" a="1"/>
  <c r="V533" i="1" s="1"/>
  <c r="V538" i="1" a="1"/>
  <c r="V538" i="1" s="1"/>
  <c r="V541" i="1" a="1"/>
  <c r="V541" i="1" s="1"/>
  <c r="V546" i="1" a="1"/>
  <c r="V546" i="1" s="1"/>
  <c r="V549" i="1" a="1"/>
  <c r="V549" i="1" s="1"/>
  <c r="V554" i="1" a="1"/>
  <c r="V554" i="1" s="1"/>
  <c r="V557" i="1" a="1"/>
  <c r="V557" i="1" s="1"/>
  <c r="V562" i="1" a="1"/>
  <c r="V562" i="1" s="1"/>
  <c r="V565" i="1" a="1"/>
  <c r="V565" i="1" s="1"/>
  <c r="V570" i="1" a="1"/>
  <c r="V570" i="1" s="1"/>
  <c r="V573" i="1" a="1"/>
  <c r="V573" i="1" s="1"/>
  <c r="V453" i="1" a="1"/>
  <c r="V453" i="1" s="1"/>
  <c r="V493" i="1" a="1"/>
  <c r="V493" i="1" s="1"/>
  <c r="V498" i="1" a="1"/>
  <c r="V498" i="1" s="1"/>
  <c r="V539" i="1" a="1"/>
  <c r="V539" i="1" s="1"/>
  <c r="V544" i="1" a="1"/>
  <c r="V544" i="1" s="1"/>
  <c r="V547" i="1" a="1"/>
  <c r="V547" i="1" s="1"/>
  <c r="V552" i="1" a="1"/>
  <c r="V552" i="1" s="1"/>
  <c r="V555" i="1" a="1"/>
  <c r="V555" i="1" s="1"/>
  <c r="V560" i="1" a="1"/>
  <c r="V560" i="1" s="1"/>
  <c r="V563" i="1" a="1"/>
  <c r="V563" i="1" s="1"/>
  <c r="V568" i="1" a="1"/>
  <c r="V568" i="1" s="1"/>
  <c r="V571" i="1" a="1"/>
  <c r="V571" i="1" s="1"/>
  <c r="V576" i="1" a="1"/>
  <c r="V576" i="1" s="1"/>
  <c r="V579" i="1" a="1"/>
  <c r="V579" i="1" s="1"/>
  <c r="V584" i="1" a="1"/>
  <c r="V584" i="1" s="1"/>
  <c r="V587" i="1" a="1"/>
  <c r="V587" i="1" s="1"/>
  <c r="V592" i="1" a="1"/>
  <c r="V592" i="1" s="1"/>
  <c r="V595" i="1" a="1"/>
  <c r="V595" i="1" s="1"/>
  <c r="V600" i="1" a="1"/>
  <c r="V600" i="1" s="1"/>
  <c r="V603" i="1" a="1"/>
  <c r="V603" i="1" s="1"/>
  <c r="V608" i="1" a="1"/>
  <c r="V608" i="1" s="1"/>
  <c r="V611" i="1" a="1"/>
  <c r="V611" i="1" s="1"/>
  <c r="V614" i="1" a="1"/>
  <c r="V614" i="1" s="1"/>
  <c r="V619" i="1" a="1"/>
  <c r="V619" i="1" s="1"/>
  <c r="V622" i="1" a="1"/>
  <c r="V622" i="1" s="1"/>
  <c r="V627" i="1" a="1"/>
  <c r="V627" i="1" s="1"/>
  <c r="V630" i="1" a="1"/>
  <c r="V630" i="1" s="1"/>
  <c r="V635" i="1" a="1"/>
  <c r="V635" i="1" s="1"/>
  <c r="V638" i="1" a="1"/>
  <c r="V638" i="1" s="1"/>
  <c r="V643" i="1" a="1"/>
  <c r="V643" i="1" s="1"/>
  <c r="V646" i="1" a="1"/>
  <c r="V646" i="1" s="1"/>
  <c r="V651" i="1" a="1"/>
  <c r="V651" i="1" s="1"/>
  <c r="V654" i="1" a="1"/>
  <c r="V654" i="1" s="1"/>
  <c r="V659" i="1" a="1"/>
  <c r="V659" i="1" s="1"/>
  <c r="V662" i="1" a="1"/>
  <c r="V662" i="1" s="1"/>
  <c r="V667" i="1" a="1"/>
  <c r="V667" i="1" s="1"/>
  <c r="V668" i="1" a="1"/>
  <c r="V668" i="1" s="1"/>
  <c r="V681" i="1" a="1"/>
  <c r="V681" i="1" s="1"/>
  <c r="V682" i="1" a="1"/>
  <c r="V682" i="1" s="1"/>
  <c r="V683" i="1" a="1"/>
  <c r="V683" i="1" s="1"/>
  <c r="V684" i="1" a="1"/>
  <c r="V684" i="1" s="1"/>
  <c r="V692" i="1" a="1"/>
  <c r="V692" i="1" s="1"/>
  <c r="V695" i="1" a="1"/>
  <c r="V695" i="1" s="1"/>
  <c r="V582" i="1" a="1"/>
  <c r="V582" i="1" s="1"/>
  <c r="V585" i="1" a="1"/>
  <c r="V585" i="1" s="1"/>
  <c r="V590" i="1" a="1"/>
  <c r="V590" i="1" s="1"/>
  <c r="V593" i="1" a="1"/>
  <c r="V593" i="1" s="1"/>
  <c r="V598" i="1" a="1"/>
  <c r="V598" i="1" s="1"/>
  <c r="V601" i="1" a="1"/>
  <c r="V601" i="1" s="1"/>
  <c r="V606" i="1" a="1"/>
  <c r="V606" i="1" s="1"/>
  <c r="V609" i="1" a="1"/>
  <c r="V609" i="1" s="1"/>
  <c r="V612" i="1" a="1"/>
  <c r="V612" i="1" s="1"/>
  <c r="V617" i="1" a="1"/>
  <c r="V617" i="1" s="1"/>
  <c r="V620" i="1" a="1"/>
  <c r="V620" i="1" s="1"/>
  <c r="V625" i="1" a="1"/>
  <c r="V625" i="1" s="1"/>
  <c r="V628" i="1" a="1"/>
  <c r="V628" i="1" s="1"/>
  <c r="V633" i="1" a="1"/>
  <c r="V633" i="1" s="1"/>
  <c r="V636" i="1" a="1"/>
  <c r="V636" i="1" s="1"/>
  <c r="V641" i="1" a="1"/>
  <c r="V641" i="1" s="1"/>
  <c r="V644" i="1" a="1"/>
  <c r="V644" i="1" s="1"/>
  <c r="V649" i="1" a="1"/>
  <c r="V649" i="1" s="1"/>
  <c r="V652" i="1" a="1"/>
  <c r="V652" i="1" s="1"/>
  <c r="V657" i="1" a="1"/>
  <c r="V657" i="1" s="1"/>
  <c r="V660" i="1" a="1"/>
  <c r="V660" i="1" s="1"/>
  <c r="V665" i="1" a="1"/>
  <c r="V665" i="1" s="1"/>
  <c r="V677" i="1" a="1"/>
  <c r="V677" i="1" s="1"/>
  <c r="V678" i="1" a="1"/>
  <c r="V678" i="1" s="1"/>
  <c r="V679" i="1" a="1"/>
  <c r="V679" i="1" s="1"/>
  <c r="V680" i="1" a="1"/>
  <c r="V680" i="1" s="1"/>
  <c r="V694" i="1" a="1"/>
  <c r="V694" i="1" s="1"/>
  <c r="V574" i="1" a="1"/>
  <c r="V574" i="1" s="1"/>
  <c r="V580" i="1" a="1"/>
  <c r="V580" i="1" s="1"/>
  <c r="V583" i="1" a="1"/>
  <c r="V583" i="1" s="1"/>
  <c r="V588" i="1" a="1"/>
  <c r="V588" i="1" s="1"/>
  <c r="V591" i="1" a="1"/>
  <c r="V591" i="1" s="1"/>
  <c r="V596" i="1" a="1"/>
  <c r="V596" i="1" s="1"/>
  <c r="V599" i="1" a="1"/>
  <c r="V599" i="1" s="1"/>
  <c r="V604" i="1" a="1"/>
  <c r="V604" i="1" s="1"/>
  <c r="V607" i="1" a="1"/>
  <c r="V607" i="1" s="1"/>
  <c r="V610" i="1" a="1"/>
  <c r="V610" i="1" s="1"/>
  <c r="V615" i="1" a="1"/>
  <c r="V615" i="1" s="1"/>
  <c r="V618" i="1" a="1"/>
  <c r="V618" i="1" s="1"/>
  <c r="V623" i="1" a="1"/>
  <c r="V623" i="1" s="1"/>
  <c r="V626" i="1" a="1"/>
  <c r="V626" i="1" s="1"/>
  <c r="V631" i="1" a="1"/>
  <c r="V631" i="1" s="1"/>
  <c r="V634" i="1" a="1"/>
  <c r="V634" i="1" s="1"/>
  <c r="V639" i="1" a="1"/>
  <c r="V639" i="1" s="1"/>
  <c r="V642" i="1" a="1"/>
  <c r="V642" i="1" s="1"/>
  <c r="V647" i="1" a="1"/>
  <c r="V647" i="1" s="1"/>
  <c r="V650" i="1" a="1"/>
  <c r="V650" i="1" s="1"/>
  <c r="V655" i="1" a="1"/>
  <c r="V655" i="1" s="1"/>
  <c r="V658" i="1" a="1"/>
  <c r="V658" i="1" s="1"/>
  <c r="V663" i="1" a="1"/>
  <c r="V663" i="1" s="1"/>
  <c r="V666" i="1" a="1"/>
  <c r="V666" i="1" s="1"/>
  <c r="V673" i="1" a="1"/>
  <c r="V673" i="1" s="1"/>
  <c r="V674" i="1" a="1"/>
  <c r="V674" i="1" s="1"/>
  <c r="V675" i="1" a="1"/>
  <c r="V675" i="1" s="1"/>
  <c r="V676" i="1" a="1"/>
  <c r="V676" i="1" s="1"/>
  <c r="V689" i="1" a="1"/>
  <c r="V689" i="1" s="1"/>
  <c r="V690" i="1" a="1"/>
  <c r="V690" i="1" s="1"/>
  <c r="V691" i="1" a="1"/>
  <c r="V691" i="1" s="1"/>
  <c r="V697" i="1" a="1"/>
  <c r="V697" i="1" s="1"/>
  <c r="V698" i="1" a="1"/>
  <c r="V698" i="1" s="1"/>
  <c r="V699" i="1" a="1"/>
  <c r="V699" i="1" s="1"/>
  <c r="V685" i="1" a="1"/>
  <c r="V685" i="1" s="1"/>
  <c r="V686" i="1" a="1"/>
  <c r="V686" i="1" s="1"/>
  <c r="V687" i="1" a="1"/>
  <c r="V687" i="1" s="1"/>
  <c r="V688" i="1" a="1"/>
  <c r="V688" i="1" s="1"/>
  <c r="V693" i="1" a="1"/>
  <c r="V693" i="1" s="1"/>
  <c r="V700" i="1" a="1"/>
  <c r="V700" i="1" s="1"/>
  <c r="V577" i="1" a="1"/>
  <c r="V577" i="1" s="1"/>
  <c r="V578" i="1" a="1"/>
  <c r="V578" i="1" s="1"/>
  <c r="V581" i="1" a="1"/>
  <c r="V581" i="1" s="1"/>
  <c r="V586" i="1" a="1"/>
  <c r="V586" i="1" s="1"/>
  <c r="V589" i="1" a="1"/>
  <c r="V589" i="1" s="1"/>
  <c r="V594" i="1" a="1"/>
  <c r="V594" i="1" s="1"/>
  <c r="V597" i="1" a="1"/>
  <c r="V597" i="1" s="1"/>
  <c r="V602" i="1" a="1"/>
  <c r="V602" i="1" s="1"/>
  <c r="V605" i="1" a="1"/>
  <c r="V605" i="1" s="1"/>
  <c r="V613" i="1" a="1"/>
  <c r="V613" i="1" s="1"/>
  <c r="V616" i="1" a="1"/>
  <c r="V616" i="1" s="1"/>
  <c r="V621" i="1" a="1"/>
  <c r="V621" i="1" s="1"/>
  <c r="V624" i="1" a="1"/>
  <c r="V624" i="1" s="1"/>
  <c r="V629" i="1" a="1"/>
  <c r="V629" i="1" s="1"/>
  <c r="V632" i="1" a="1"/>
  <c r="V632" i="1" s="1"/>
  <c r="V637" i="1" a="1"/>
  <c r="V637" i="1" s="1"/>
  <c r="V640" i="1" a="1"/>
  <c r="V640" i="1" s="1"/>
  <c r="V645" i="1" a="1"/>
  <c r="V645" i="1" s="1"/>
  <c r="V648" i="1" a="1"/>
  <c r="V648" i="1" s="1"/>
  <c r="V653" i="1" a="1"/>
  <c r="V653" i="1" s="1"/>
  <c r="V656" i="1" a="1"/>
  <c r="V656" i="1" s="1"/>
  <c r="V661" i="1" a="1"/>
  <c r="V661" i="1" s="1"/>
  <c r="V664" i="1" a="1"/>
  <c r="V664" i="1" s="1"/>
  <c r="V669" i="1" a="1"/>
  <c r="V669" i="1" s="1"/>
  <c r="V670" i="1" a="1"/>
  <c r="V670" i="1" s="1"/>
  <c r="V671" i="1" a="1"/>
  <c r="V671" i="1" s="1"/>
  <c r="V672" i="1" a="1"/>
  <c r="V672" i="1" s="1"/>
  <c r="V696" i="1" a="1"/>
  <c r="V696" i="1" s="1"/>
  <c r="V288" i="1" a="1"/>
  <c r="V288" i="1" s="1"/>
  <c r="V209" i="1" a="1"/>
  <c r="V209" i="1" s="1"/>
  <c r="V193" i="1" a="1"/>
  <c r="V193" i="1" s="1"/>
  <c r="V140" i="1" a="1"/>
  <c r="V140" i="1" s="1"/>
  <c r="V207" i="1" a="1"/>
  <c r="V207" i="1" s="1"/>
  <c r="V223" i="1" a="1"/>
  <c r="V223" i="1" s="1"/>
  <c r="V228" i="1" a="1"/>
  <c r="V228" i="1" s="1"/>
  <c r="V244" i="1" a="1"/>
  <c r="V244" i="1" s="1"/>
  <c r="V148" i="1" a="1"/>
  <c r="V148" i="1" s="1"/>
  <c r="V156" i="1" a="1"/>
  <c r="V156" i="1" s="1"/>
  <c r="V164" i="1" a="1"/>
  <c r="V164" i="1" s="1"/>
  <c r="V172" i="1" a="1"/>
  <c r="V172" i="1" s="1"/>
  <c r="V132" i="1" a="1"/>
  <c r="V132" i="1" s="1"/>
  <c r="V286" i="1" a="1"/>
  <c r="V286" i="1" s="1"/>
  <c r="V270" i="1" a="1"/>
  <c r="V270" i="1" s="1"/>
  <c r="V249" i="1" a="1"/>
  <c r="V249" i="1" s="1"/>
  <c r="V251" i="1" a="1"/>
  <c r="V251" i="1" s="1"/>
  <c r="V235" i="1" a="1"/>
  <c r="V235" i="1" s="1"/>
  <c r="V230" i="1" a="1"/>
  <c r="V230" i="1" s="1"/>
  <c r="V222" i="1" a="1"/>
  <c r="V222" i="1" s="1"/>
  <c r="V206" i="1" a="1"/>
  <c r="V206" i="1" s="1"/>
  <c r="V260" i="1" a="1"/>
  <c r="V260" i="1" s="1"/>
  <c r="V237" i="1" a="1"/>
  <c r="V237" i="1" s="1"/>
  <c r="V182" i="1" a="1"/>
  <c r="V182" i="1" s="1"/>
  <c r="V212" i="1" a="1"/>
  <c r="V212" i="1" s="1"/>
  <c r="V196" i="1" a="1"/>
  <c r="V196" i="1" s="1"/>
  <c r="V129" i="1" a="1"/>
  <c r="V129" i="1" s="1"/>
  <c r="V145" i="1" a="1"/>
  <c r="V145" i="1" s="1"/>
  <c r="V161" i="1" a="1"/>
  <c r="V161" i="1" s="1"/>
  <c r="V177" i="1" a="1"/>
  <c r="V177" i="1" s="1"/>
  <c r="V103" i="1" a="1"/>
  <c r="V103" i="1" s="1"/>
  <c r="V111" i="1" a="1"/>
  <c r="V111" i="1" s="1"/>
  <c r="V119" i="1" a="1"/>
  <c r="V119" i="1" s="1"/>
  <c r="V130" i="1" a="1"/>
  <c r="V130" i="1" s="1"/>
  <c r="V91" i="1" a="1"/>
  <c r="V91" i="1" s="1"/>
  <c r="V139" i="1" a="1"/>
  <c r="V139" i="1" s="1"/>
  <c r="V155" i="1" a="1"/>
  <c r="V155" i="1" s="1"/>
  <c r="V171" i="1" a="1"/>
  <c r="V171" i="1" s="1"/>
  <c r="V187" i="1" a="1"/>
  <c r="V187" i="1" s="1"/>
  <c r="V102" i="1" a="1"/>
  <c r="V102" i="1" s="1"/>
  <c r="V118" i="1" a="1"/>
  <c r="V118" i="1" s="1"/>
  <c r="V68" i="1" a="1"/>
  <c r="V68" i="1" s="1"/>
  <c r="V84" i="1" a="1"/>
  <c r="V84" i="1" s="1"/>
  <c r="V99" i="1" a="1"/>
  <c r="V99" i="1" s="1"/>
  <c r="V108" i="1" a="1"/>
  <c r="V108" i="1" s="1"/>
  <c r="V124" i="1" a="1"/>
  <c r="V124" i="1" s="1"/>
  <c r="V292" i="1" a="1"/>
  <c r="V292" i="1" s="1"/>
  <c r="V213" i="1" a="1"/>
  <c r="V213" i="1" s="1"/>
  <c r="V197" i="1" a="1"/>
  <c r="V197" i="1" s="1"/>
  <c r="V190" i="1" a="1"/>
  <c r="V190" i="1" s="1"/>
  <c r="V195" i="1" a="1"/>
  <c r="V195" i="1" s="1"/>
  <c r="V211" i="1" a="1"/>
  <c r="V211" i="1" s="1"/>
  <c r="V216" i="1" a="1"/>
  <c r="V216" i="1" s="1"/>
  <c r="V232" i="1" a="1"/>
  <c r="V232" i="1" s="1"/>
  <c r="V248" i="1" a="1"/>
  <c r="V248" i="1" s="1"/>
  <c r="V150" i="1" a="1"/>
  <c r="V150" i="1" s="1"/>
  <c r="V158" i="1" a="1"/>
  <c r="V158" i="1" s="1"/>
  <c r="V166" i="1" a="1"/>
  <c r="V166" i="1" s="1"/>
  <c r="V174" i="1" a="1"/>
  <c r="V174" i="1" s="1"/>
  <c r="V92" i="1" a="1"/>
  <c r="V92" i="1" s="1"/>
  <c r="V290" i="1" a="1"/>
  <c r="V290" i="1" s="1"/>
  <c r="V274" i="1" a="1"/>
  <c r="V274" i="1" s="1"/>
  <c r="V257" i="1" a="1"/>
  <c r="V257" i="1" s="1"/>
  <c r="V87" i="1" a="1"/>
  <c r="V87" i="1" s="1"/>
  <c r="V246" i="1" a="1"/>
  <c r="V246" i="1" s="1"/>
  <c r="V227" i="1" a="1"/>
  <c r="V227" i="1" s="1"/>
  <c r="V210" i="1" a="1"/>
  <c r="V210" i="1" s="1"/>
  <c r="V194" i="1" a="1"/>
  <c r="V194" i="1" s="1"/>
  <c r="V176" i="1" a="1"/>
  <c r="V176" i="1" s="1"/>
  <c r="V245" i="1" a="1"/>
  <c r="V245" i="1" s="1"/>
  <c r="V146" i="1" a="1"/>
  <c r="V146" i="1" s="1"/>
  <c r="V67" i="1" a="1"/>
  <c r="V67" i="1" s="1"/>
  <c r="V208" i="1" a="1"/>
  <c r="V208" i="1" s="1"/>
  <c r="V192" i="1" a="1"/>
  <c r="V192" i="1" s="1"/>
  <c r="V133" i="1" a="1"/>
  <c r="V133" i="1" s="1"/>
  <c r="V149" i="1" a="1"/>
  <c r="V149" i="1" s="1"/>
  <c r="V165" i="1" a="1"/>
  <c r="V165" i="1" s="1"/>
  <c r="V181" i="1" a="1"/>
  <c r="V181" i="1" s="1"/>
  <c r="V105" i="1" a="1"/>
  <c r="V105" i="1" s="1"/>
  <c r="V113" i="1" a="1"/>
  <c r="V113" i="1" s="1"/>
  <c r="V121" i="1" a="1"/>
  <c r="V121" i="1" s="1"/>
  <c r="V134" i="1" a="1"/>
  <c r="V134" i="1" s="1"/>
  <c r="V127" i="1" a="1"/>
  <c r="V127" i="1" s="1"/>
  <c r="V143" i="1" a="1"/>
  <c r="V143" i="1" s="1"/>
  <c r="V159" i="1" a="1"/>
  <c r="V159" i="1" s="1"/>
  <c r="V175" i="1" a="1"/>
  <c r="V175" i="1" s="1"/>
  <c r="V191" i="1" a="1"/>
  <c r="V191" i="1" s="1"/>
  <c r="V79" i="1" a="1"/>
  <c r="V79" i="1" s="1"/>
  <c r="V106" i="1" a="1"/>
  <c r="V106" i="1" s="1"/>
  <c r="V122" i="1" a="1"/>
  <c r="V122" i="1" s="1"/>
  <c r="V72" i="1" a="1"/>
  <c r="V72" i="1" s="1"/>
  <c r="V88" i="1" a="1"/>
  <c r="V88" i="1" s="1"/>
  <c r="V96" i="1" a="1"/>
  <c r="V96" i="1" s="1"/>
  <c r="V112" i="1" a="1"/>
  <c r="V112" i="1" s="1"/>
  <c r="V296" i="1" a="1"/>
  <c r="V296" i="1" s="1"/>
  <c r="V276" i="1" a="1"/>
  <c r="V276" i="1" s="1"/>
  <c r="V201" i="1" a="1"/>
  <c r="V201" i="1" s="1"/>
  <c r="V180" i="1" a="1"/>
  <c r="V180" i="1" s="1"/>
  <c r="V199" i="1" a="1"/>
  <c r="V199" i="1" s="1"/>
  <c r="V215" i="1" a="1"/>
  <c r="V215" i="1" s="1"/>
  <c r="V220" i="1" a="1"/>
  <c r="V220" i="1" s="1"/>
  <c r="V236" i="1" a="1"/>
  <c r="V236" i="1" s="1"/>
  <c r="V252" i="1" a="1"/>
  <c r="V252" i="1" s="1"/>
  <c r="V152" i="1" a="1"/>
  <c r="V152" i="1" s="1"/>
  <c r="V160" i="1" a="1"/>
  <c r="V160" i="1" s="1"/>
  <c r="V168" i="1" a="1"/>
  <c r="V168" i="1" s="1"/>
  <c r="V294" i="1" a="1"/>
  <c r="V294" i="1" s="1"/>
  <c r="V278" i="1" a="1"/>
  <c r="V278" i="1" s="1"/>
  <c r="V262" i="1" a="1"/>
  <c r="V262" i="1" s="1"/>
  <c r="V233" i="1" a="1"/>
  <c r="V233" i="1" s="1"/>
  <c r="V178" i="1" a="1"/>
  <c r="V178" i="1" s="1"/>
  <c r="V259" i="1" a="1"/>
  <c r="V259" i="1" s="1"/>
  <c r="V243" i="1" a="1"/>
  <c r="V243" i="1" s="1"/>
  <c r="V214" i="1" a="1"/>
  <c r="V214" i="1" s="1"/>
  <c r="V198" i="1" a="1"/>
  <c r="V198" i="1" s="1"/>
  <c r="V184" i="1" a="1"/>
  <c r="V184" i="1" s="1"/>
  <c r="V264" i="1" a="1"/>
  <c r="V264" i="1" s="1"/>
  <c r="V253" i="1" a="1"/>
  <c r="V253" i="1" s="1"/>
  <c r="V144" i="1" a="1"/>
  <c r="V144" i="1" s="1"/>
  <c r="V204" i="1" a="1"/>
  <c r="V204" i="1" s="1"/>
  <c r="V189" i="1" a="1"/>
  <c r="V189" i="1" s="1"/>
  <c r="V83" i="1" a="1"/>
  <c r="V83" i="1" s="1"/>
  <c r="V137" i="1" a="1"/>
  <c r="V137" i="1" s="1"/>
  <c r="V153" i="1" a="1"/>
  <c r="V153" i="1" s="1"/>
  <c r="V169" i="1" a="1"/>
  <c r="V169" i="1" s="1"/>
  <c r="V185" i="1" a="1"/>
  <c r="V185" i="1" s="1"/>
  <c r="V107" i="1" a="1"/>
  <c r="V107" i="1" s="1"/>
  <c r="V115" i="1" a="1"/>
  <c r="V115" i="1" s="1"/>
  <c r="V123" i="1" a="1"/>
  <c r="V123" i="1" s="1"/>
  <c r="V138" i="1" a="1"/>
  <c r="V138" i="1" s="1"/>
  <c r="V131" i="1" a="1"/>
  <c r="V131" i="1" s="1"/>
  <c r="V147" i="1" a="1"/>
  <c r="V147" i="1" s="1"/>
  <c r="V163" i="1" a="1"/>
  <c r="V163" i="1" s="1"/>
  <c r="V179" i="1" a="1"/>
  <c r="V179" i="1" s="1"/>
  <c r="V71" i="1" a="1"/>
  <c r="V71" i="1" s="1"/>
  <c r="V75" i="1" a="1"/>
  <c r="V75" i="1" s="1"/>
  <c r="V300" i="1" a="1"/>
  <c r="V300" i="1" s="1"/>
  <c r="V284" i="1" a="1"/>
  <c r="V284" i="1" s="1"/>
  <c r="V272" i="1" a="1"/>
  <c r="V272" i="1" s="1"/>
  <c r="V205" i="1" a="1"/>
  <c r="V205" i="1" s="1"/>
  <c r="V188" i="1" a="1"/>
  <c r="V188" i="1" s="1"/>
  <c r="V203" i="1" a="1"/>
  <c r="V203" i="1" s="1"/>
  <c r="V219" i="1" a="1"/>
  <c r="V219" i="1" s="1"/>
  <c r="V224" i="1" a="1"/>
  <c r="V224" i="1" s="1"/>
  <c r="V240" i="1" a="1"/>
  <c r="V240" i="1" s="1"/>
  <c r="V256" i="1" a="1"/>
  <c r="V256" i="1" s="1"/>
  <c r="V154" i="1" a="1"/>
  <c r="V154" i="1" s="1"/>
  <c r="V162" i="1" a="1"/>
  <c r="V162" i="1" s="1"/>
  <c r="V170" i="1" a="1"/>
  <c r="V170" i="1" s="1"/>
  <c r="V282" i="1" a="1"/>
  <c r="V282" i="1" s="1"/>
  <c r="V266" i="1" a="1"/>
  <c r="V266" i="1" s="1"/>
  <c r="V241" i="1" a="1"/>
  <c r="V241" i="1" s="1"/>
  <c r="V186" i="1" a="1"/>
  <c r="V186" i="1" s="1"/>
  <c r="V254" i="1" a="1"/>
  <c r="V254" i="1" s="1"/>
  <c r="V238" i="1" a="1"/>
  <c r="V238" i="1" s="1"/>
  <c r="V218" i="1" a="1"/>
  <c r="V218" i="1" s="1"/>
  <c r="V202" i="1" a="1"/>
  <c r="V202" i="1" s="1"/>
  <c r="V280" i="1" a="1"/>
  <c r="V280" i="1" s="1"/>
  <c r="V268" i="1" a="1"/>
  <c r="V268" i="1" s="1"/>
  <c r="V229" i="1" a="1"/>
  <c r="V229" i="1" s="1"/>
  <c r="V136" i="1" a="1"/>
  <c r="V136" i="1" s="1"/>
  <c r="V128" i="1" a="1"/>
  <c r="V128" i="1" s="1"/>
  <c r="V200" i="1" a="1"/>
  <c r="V200" i="1" s="1"/>
  <c r="V97" i="1" a="1"/>
  <c r="V97" i="1" s="1"/>
  <c r="V141" i="1" a="1"/>
  <c r="V141" i="1" s="1"/>
  <c r="V157" i="1" a="1"/>
  <c r="V157" i="1" s="1"/>
  <c r="V173" i="1" a="1"/>
  <c r="V173" i="1" s="1"/>
  <c r="V101" i="1" a="1"/>
  <c r="V101" i="1" s="1"/>
  <c r="V109" i="1" a="1"/>
  <c r="V109" i="1" s="1"/>
  <c r="V117" i="1" a="1"/>
  <c r="V117" i="1" s="1"/>
  <c r="V125" i="1" a="1"/>
  <c r="V125" i="1" s="1"/>
  <c r="V142" i="1" a="1"/>
  <c r="V142" i="1" s="1"/>
  <c r="V135" i="1" a="1"/>
  <c r="V135" i="1" s="1"/>
  <c r="V151" i="1" a="1"/>
  <c r="V151" i="1" s="1"/>
  <c r="V167" i="1" a="1"/>
  <c r="V167" i="1" s="1"/>
  <c r="V183" i="1" a="1"/>
  <c r="V183" i="1" s="1"/>
  <c r="V98" i="1" a="1"/>
  <c r="V98" i="1" s="1"/>
  <c r="V114" i="1" a="1"/>
  <c r="V114" i="1" s="1"/>
  <c r="V65" i="1" a="1"/>
  <c r="V65" i="1" s="1"/>
  <c r="V80" i="1" a="1"/>
  <c r="V80" i="1" s="1"/>
  <c r="V95" i="1" a="1"/>
  <c r="V95" i="1" s="1"/>
  <c r="V104" i="1" a="1"/>
  <c r="V104" i="1" s="1"/>
  <c r="V120" i="1" a="1"/>
  <c r="V120" i="1" s="1"/>
  <c r="V126" i="1" a="1"/>
  <c r="V126" i="1" s="1"/>
  <c r="V116" i="1" a="1"/>
  <c r="V116" i="1" s="1"/>
  <c r="V53" i="1" a="1"/>
  <c r="V53" i="1" s="1"/>
  <c r="V69" i="1" a="1"/>
  <c r="V69" i="1" s="1"/>
  <c r="V85" i="1" a="1"/>
  <c r="V85" i="1" s="1"/>
  <c r="V78" i="1" a="1"/>
  <c r="V78" i="1" s="1"/>
  <c r="V63" i="1" a="1"/>
  <c r="V63" i="1" s="1"/>
  <c r="V56" i="1" a="1"/>
  <c r="V56" i="1" s="1"/>
  <c r="V41" i="1" a="1"/>
  <c r="V41" i="1" s="1"/>
  <c r="V54" i="1" a="1"/>
  <c r="V54" i="1" s="1"/>
  <c r="V23" i="1" a="1"/>
  <c r="V23" i="1" s="1"/>
  <c r="V15" i="1" a="1"/>
  <c r="V15" i="1" s="1"/>
  <c r="V8" i="1" a="1"/>
  <c r="V8" i="1" s="1"/>
  <c r="V24" i="1" a="1"/>
  <c r="V24" i="1" s="1"/>
  <c r="V17" i="1" a="1"/>
  <c r="V17" i="1" s="1"/>
  <c r="V10" i="1" a="1"/>
  <c r="V10" i="1" s="1"/>
  <c r="V26" i="1" a="1"/>
  <c r="V26" i="1" s="1"/>
  <c r="V42" i="1" a="1"/>
  <c r="V42" i="1" s="1"/>
  <c r="V19" i="1" a="1"/>
  <c r="V19" i="1" s="1"/>
  <c r="V28" i="1" a="1"/>
  <c r="V28" i="1" s="1"/>
  <c r="V44" i="1" a="1"/>
  <c r="V44" i="1" s="1"/>
  <c r="V76" i="1" a="1"/>
  <c r="V76" i="1" s="1"/>
  <c r="V7" i="1" a="1"/>
  <c r="V7" i="1" s="1"/>
  <c r="V55" i="1" a="1"/>
  <c r="V55" i="1" s="1"/>
  <c r="V73" i="1" a="1"/>
  <c r="V73" i="1" s="1"/>
  <c r="V89" i="1" a="1"/>
  <c r="V89" i="1" s="1"/>
  <c r="V82" i="1" a="1"/>
  <c r="V82" i="1" s="1"/>
  <c r="V60" i="1" a="1"/>
  <c r="V60" i="1" s="1"/>
  <c r="V43" i="1" a="1"/>
  <c r="V43" i="1" s="1"/>
  <c r="V58" i="1" a="1"/>
  <c r="V58" i="1" s="1"/>
  <c r="V29" i="1" a="1"/>
  <c r="V29" i="1" s="1"/>
  <c r="V33" i="1" a="1"/>
  <c r="V33" i="1" s="1"/>
  <c r="V12" i="1" a="1"/>
  <c r="V12" i="1" s="1"/>
  <c r="V5" i="1" a="1"/>
  <c r="V5" i="1" s="1"/>
  <c r="V21" i="1" a="1"/>
  <c r="V21" i="1" s="1"/>
  <c r="V14" i="1" a="1"/>
  <c r="V14" i="1" s="1"/>
  <c r="V30" i="1" a="1"/>
  <c r="V30" i="1" s="1"/>
  <c r="V46" i="1" a="1"/>
  <c r="V46" i="1" s="1"/>
  <c r="V27" i="1" a="1"/>
  <c r="V27" i="1" s="1"/>
  <c r="V32" i="1" a="1"/>
  <c r="V32" i="1" s="1"/>
  <c r="V48" i="1" a="1"/>
  <c r="V48" i="1" s="1"/>
  <c r="V94" i="1" a="1"/>
  <c r="V94" i="1" s="1"/>
  <c r="V93" i="1" a="1"/>
  <c r="V93" i="1" s="1"/>
  <c r="V49" i="1" a="1"/>
  <c r="V49" i="1" s="1"/>
  <c r="V47" i="1" a="1"/>
  <c r="V47" i="1" s="1"/>
  <c r="V57" i="1" a="1"/>
  <c r="V57" i="1" s="1"/>
  <c r="V77" i="1" a="1"/>
  <c r="V77" i="1" s="1"/>
  <c r="V70" i="1" a="1"/>
  <c r="V70" i="1" s="1"/>
  <c r="V86" i="1" a="1"/>
  <c r="V86" i="1" s="1"/>
  <c r="V37" i="1" a="1"/>
  <c r="V37" i="1" s="1"/>
  <c r="V64" i="1" a="1"/>
  <c r="V64" i="1" s="1"/>
  <c r="V45" i="1" a="1"/>
  <c r="V45" i="1" s="1"/>
  <c r="V62" i="1" a="1"/>
  <c r="V62" i="1" s="1"/>
  <c r="V16" i="1" a="1"/>
  <c r="V16" i="1" s="1"/>
  <c r="V9" i="1" a="1"/>
  <c r="V9" i="1" s="1"/>
  <c r="V25" i="1" a="1"/>
  <c r="V25" i="1" s="1"/>
  <c r="V18" i="1" a="1"/>
  <c r="V18" i="1" s="1"/>
  <c r="V34" i="1" a="1"/>
  <c r="V34" i="1" s="1"/>
  <c r="V3" i="1" a="1"/>
  <c r="V3" i="1" s="1"/>
  <c r="V31" i="1" a="1"/>
  <c r="V31" i="1" s="1"/>
  <c r="V36" i="1" a="1"/>
  <c r="V36" i="1" s="1"/>
  <c r="V110" i="1" a="1"/>
  <c r="V110" i="1" s="1"/>
  <c r="V100" i="1" a="1"/>
  <c r="V100" i="1" s="1"/>
  <c r="V61" i="1" a="1"/>
  <c r="V61" i="1" s="1"/>
  <c r="V51" i="1" a="1"/>
  <c r="V51" i="1" s="1"/>
  <c r="V59" i="1" a="1"/>
  <c r="V59" i="1" s="1"/>
  <c r="V81" i="1" a="1"/>
  <c r="V81" i="1" s="1"/>
  <c r="V74" i="1" a="1"/>
  <c r="V74" i="1" s="1"/>
  <c r="V90" i="1" a="1"/>
  <c r="V90" i="1" s="1"/>
  <c r="V52" i="1" a="1"/>
  <c r="V52" i="1" s="1"/>
  <c r="V39" i="1" a="1"/>
  <c r="V39" i="1" s="1"/>
  <c r="V50" i="1" a="1"/>
  <c r="V50" i="1" s="1"/>
  <c r="V66" i="1" a="1"/>
  <c r="V66" i="1" s="1"/>
  <c r="V4" i="1" a="1"/>
  <c r="V4" i="1" s="1"/>
  <c r="V20" i="1" a="1"/>
  <c r="V20" i="1" s="1"/>
  <c r="V13" i="1" a="1"/>
  <c r="V13" i="1" s="1"/>
  <c r="V6" i="1" a="1"/>
  <c r="V6" i="1" s="1"/>
  <c r="V22" i="1" a="1"/>
  <c r="V22" i="1" s="1"/>
  <c r="V38" i="1" a="1"/>
  <c r="V38" i="1" s="1"/>
  <c r="V11" i="1" a="1"/>
  <c r="V11" i="1" s="1"/>
  <c r="V35" i="1" a="1"/>
  <c r="V35" i="1" s="1"/>
  <c r="V40" i="1" a="1"/>
  <c r="V40" i="1" s="1"/>
  <c r="L229" i="1" a="1"/>
  <c r="L229" i="1" s="1"/>
  <c r="L234" i="1" a="1"/>
  <c r="L234" i="1" s="1"/>
  <c r="L245" i="1" a="1"/>
  <c r="L245" i="1" s="1"/>
  <c r="L250" i="1" a="1"/>
  <c r="L250" i="1" s="1"/>
  <c r="L264" i="1" a="1"/>
  <c r="L264" i="1" s="1"/>
  <c r="L272" i="1" a="1"/>
  <c r="L272" i="1" s="1"/>
  <c r="L280" i="1" a="1"/>
  <c r="L280" i="1" s="1"/>
  <c r="L282" i="1" a="1"/>
  <c r="L282" i="1" s="1"/>
  <c r="L284" i="1" a="1"/>
  <c r="L284" i="1" s="1"/>
  <c r="L224" i="1" a="1"/>
  <c r="L224" i="1" s="1"/>
  <c r="L266" i="1" a="1"/>
  <c r="L266" i="1" s="1"/>
  <c r="L286" i="1" a="1"/>
  <c r="L286" i="1" s="1"/>
  <c r="L288" i="1" a="1"/>
  <c r="L288" i="1" s="1"/>
  <c r="L308" i="1" a="1"/>
  <c r="L308" i="1" s="1"/>
  <c r="L311" i="1" a="1"/>
  <c r="L311" i="1" s="1"/>
  <c r="L313" i="1" a="1"/>
  <c r="L313" i="1" s="1"/>
  <c r="L220" i="1" a="1"/>
  <c r="L220" i="1" s="1"/>
  <c r="L237" i="1" a="1"/>
  <c r="L237" i="1" s="1"/>
  <c r="L242" i="1" a="1"/>
  <c r="L242" i="1" s="1"/>
  <c r="L262" i="1" a="1"/>
  <c r="L262" i="1" s="1"/>
  <c r="L278" i="1" a="1"/>
  <c r="L278" i="1" s="1"/>
  <c r="L306" i="1" a="1"/>
  <c r="L306" i="1" s="1"/>
  <c r="L309" i="1" a="1"/>
  <c r="L309" i="1" s="1"/>
  <c r="L316" i="1" a="1"/>
  <c r="L316" i="1" s="1"/>
  <c r="L321" i="1" a="1"/>
  <c r="L321" i="1" s="1"/>
  <c r="L324" i="1" a="1"/>
  <c r="L324" i="1" s="1"/>
  <c r="L268" i="1" a="1"/>
  <c r="L268" i="1" s="1"/>
  <c r="L276" i="1" a="1"/>
  <c r="L276" i="1" s="1"/>
  <c r="L292" i="1" a="1"/>
  <c r="L292" i="1" s="1"/>
  <c r="L296" i="1" a="1"/>
  <c r="L296" i="1" s="1"/>
  <c r="L300" i="1" a="1"/>
  <c r="L300" i="1" s="1"/>
  <c r="L305" i="1" a="1"/>
  <c r="L305" i="1" s="1"/>
  <c r="L312" i="1" a="1"/>
  <c r="L312" i="1" s="1"/>
  <c r="L314" i="1" a="1"/>
  <c r="L314" i="1" s="1"/>
  <c r="L319" i="1" a="1"/>
  <c r="L319" i="1" s="1"/>
  <c r="L322" i="1" a="1"/>
  <c r="L322" i="1" s="1"/>
  <c r="L270" i="1" a="1"/>
  <c r="L270" i="1" s="1"/>
  <c r="L274" i="1" a="1"/>
  <c r="L274" i="1" s="1"/>
  <c r="L290" i="1" a="1"/>
  <c r="L290" i="1" s="1"/>
  <c r="L301" i="1" a="1"/>
  <c r="L301" i="1" s="1"/>
  <c r="L302" i="1" a="1"/>
  <c r="L302" i="1" s="1"/>
  <c r="L304" i="1" a="1"/>
  <c r="L304" i="1" s="1"/>
  <c r="L307" i="1" a="1"/>
  <c r="L307" i="1" s="1"/>
  <c r="L315" i="1" a="1"/>
  <c r="L315" i="1" s="1"/>
  <c r="L317" i="1" a="1"/>
  <c r="L317" i="1" s="1"/>
  <c r="L320" i="1" a="1"/>
  <c r="L320" i="1" s="1"/>
  <c r="L258" i="1" a="1"/>
  <c r="L258" i="1" s="1"/>
  <c r="L318" i="1" a="1"/>
  <c r="L318" i="1" s="1"/>
  <c r="L323" i="1" a="1"/>
  <c r="L323" i="1" s="1"/>
  <c r="L327" i="1" a="1"/>
  <c r="L327" i="1" s="1"/>
  <c r="L331" i="1" a="1"/>
  <c r="L331" i="1" s="1"/>
  <c r="L334" i="1" a="1"/>
  <c r="L334" i="1" s="1"/>
  <c r="L339" i="1" a="1"/>
  <c r="L339" i="1" s="1"/>
  <c r="L342" i="1" a="1"/>
  <c r="L342" i="1" s="1"/>
  <c r="L347" i="1" a="1"/>
  <c r="L347" i="1" s="1"/>
  <c r="L350" i="1" a="1"/>
  <c r="L350" i="1" s="1"/>
  <c r="L355" i="1" a="1"/>
  <c r="L355" i="1" s="1"/>
  <c r="L326" i="1" a="1"/>
  <c r="L326" i="1" s="1"/>
  <c r="L329" i="1" a="1"/>
  <c r="L329" i="1" s="1"/>
  <c r="L332" i="1" a="1"/>
  <c r="L332" i="1" s="1"/>
  <c r="L337" i="1" a="1"/>
  <c r="L337" i="1" s="1"/>
  <c r="L340" i="1" a="1"/>
  <c r="L340" i="1" s="1"/>
  <c r="L345" i="1" a="1"/>
  <c r="L345" i="1" s="1"/>
  <c r="L348" i="1" a="1"/>
  <c r="L348" i="1" s="1"/>
  <c r="L353" i="1" a="1"/>
  <c r="L353" i="1" s="1"/>
  <c r="L356" i="1" a="1"/>
  <c r="L356" i="1" s="1"/>
  <c r="L253" i="1" a="1"/>
  <c r="L253" i="1" s="1"/>
  <c r="L294" i="1" a="1"/>
  <c r="L294" i="1" s="1"/>
  <c r="L310" i="1" a="1"/>
  <c r="L310" i="1" s="1"/>
  <c r="L325" i="1" a="1"/>
  <c r="L325" i="1" s="1"/>
  <c r="L330" i="1" a="1"/>
  <c r="L330" i="1" s="1"/>
  <c r="L335" i="1" a="1"/>
  <c r="L335" i="1" s="1"/>
  <c r="L338" i="1" a="1"/>
  <c r="L338" i="1" s="1"/>
  <c r="L343" i="1" a="1"/>
  <c r="L343" i="1" s="1"/>
  <c r="L346" i="1" a="1"/>
  <c r="L346" i="1" s="1"/>
  <c r="L336" i="1" a="1"/>
  <c r="L336" i="1" s="1"/>
  <c r="L341" i="1" a="1"/>
  <c r="L341" i="1" s="1"/>
  <c r="L358" i="1" a="1"/>
  <c r="L358" i="1" s="1"/>
  <c r="L363" i="1" a="1"/>
  <c r="L363" i="1" s="1"/>
  <c r="L366" i="1" a="1"/>
  <c r="L366" i="1" s="1"/>
  <c r="L371" i="1" a="1"/>
  <c r="L371" i="1" s="1"/>
  <c r="L374" i="1" a="1"/>
  <c r="L374" i="1" s="1"/>
  <c r="L379" i="1" a="1"/>
  <c r="L379" i="1" s="1"/>
  <c r="L382" i="1" a="1"/>
  <c r="L382" i="1" s="1"/>
  <c r="L387" i="1" a="1"/>
  <c r="L387" i="1" s="1"/>
  <c r="L390" i="1" a="1"/>
  <c r="L390" i="1" s="1"/>
  <c r="L395" i="1" a="1"/>
  <c r="L395" i="1" s="1"/>
  <c r="L398" i="1" a="1"/>
  <c r="L398" i="1" s="1"/>
  <c r="L403" i="1" a="1"/>
  <c r="L403" i="1" s="1"/>
  <c r="L406" i="1" a="1"/>
  <c r="L406" i="1" s="1"/>
  <c r="L344" i="1" a="1"/>
  <c r="L344" i="1" s="1"/>
  <c r="L349" i="1" a="1"/>
  <c r="L349" i="1" s="1"/>
  <c r="L357" i="1" a="1"/>
  <c r="L357" i="1" s="1"/>
  <c r="L361" i="1" a="1"/>
  <c r="L361" i="1" s="1"/>
  <c r="L364" i="1" a="1"/>
  <c r="L364" i="1" s="1"/>
  <c r="L369" i="1" a="1"/>
  <c r="L369" i="1" s="1"/>
  <c r="L372" i="1" a="1"/>
  <c r="L372" i="1" s="1"/>
  <c r="L377" i="1" a="1"/>
  <c r="L377" i="1" s="1"/>
  <c r="L380" i="1" a="1"/>
  <c r="L380" i="1" s="1"/>
  <c r="L385" i="1" a="1"/>
  <c r="L385" i="1" s="1"/>
  <c r="L388" i="1" a="1"/>
  <c r="L388" i="1" s="1"/>
  <c r="L393" i="1" a="1"/>
  <c r="L393" i="1" s="1"/>
  <c r="L396" i="1" a="1"/>
  <c r="L396" i="1" s="1"/>
  <c r="L401" i="1" a="1"/>
  <c r="L401" i="1" s="1"/>
  <c r="L404" i="1" a="1"/>
  <c r="L404" i="1" s="1"/>
  <c r="L298" i="1" a="1"/>
  <c r="L298" i="1" s="1"/>
  <c r="L351" i="1" a="1"/>
  <c r="L351" i="1" s="1"/>
  <c r="L352" i="1" a="1"/>
  <c r="L352" i="1" s="1"/>
  <c r="L354" i="1" a="1"/>
  <c r="L354" i="1" s="1"/>
  <c r="L359" i="1" a="1"/>
  <c r="L359" i="1" s="1"/>
  <c r="L362" i="1" a="1"/>
  <c r="L362" i="1" s="1"/>
  <c r="L367" i="1" a="1"/>
  <c r="L367" i="1" s="1"/>
  <c r="L370" i="1" a="1"/>
  <c r="L370" i="1" s="1"/>
  <c r="L375" i="1" a="1"/>
  <c r="L375" i="1" s="1"/>
  <c r="L378" i="1" a="1"/>
  <c r="L378" i="1" s="1"/>
  <c r="L383" i="1" a="1"/>
  <c r="L383" i="1" s="1"/>
  <c r="L386" i="1" a="1"/>
  <c r="L386" i="1" s="1"/>
  <c r="L391" i="1" a="1"/>
  <c r="L391" i="1" s="1"/>
  <c r="L394" i="1" a="1"/>
  <c r="L394" i="1" s="1"/>
  <c r="L368" i="1" a="1"/>
  <c r="L368" i="1" s="1"/>
  <c r="L373" i="1" a="1"/>
  <c r="L373" i="1" s="1"/>
  <c r="L414" i="1" a="1"/>
  <c r="L414" i="1" s="1"/>
  <c r="L422" i="1" a="1"/>
  <c r="L422" i="1" s="1"/>
  <c r="L427" i="1" a="1"/>
  <c r="L427" i="1" s="1"/>
  <c r="L430" i="1" a="1"/>
  <c r="L430" i="1" s="1"/>
  <c r="L435" i="1" a="1"/>
  <c r="L435" i="1" s="1"/>
  <c r="L438" i="1" a="1"/>
  <c r="L438" i="1" s="1"/>
  <c r="L443" i="1" a="1"/>
  <c r="L443" i="1" s="1"/>
  <c r="L446" i="1" a="1"/>
  <c r="L446" i="1" s="1"/>
  <c r="L451" i="1" a="1"/>
  <c r="L451" i="1" s="1"/>
  <c r="L454" i="1" a="1"/>
  <c r="L454" i="1" s="1"/>
  <c r="L459" i="1" a="1"/>
  <c r="L459" i="1" s="1"/>
  <c r="L462" i="1" a="1"/>
  <c r="L462" i="1" s="1"/>
  <c r="L467" i="1" a="1"/>
  <c r="L467" i="1" s="1"/>
  <c r="L470" i="1" a="1"/>
  <c r="L470" i="1" s="1"/>
  <c r="L333" i="1" a="1"/>
  <c r="L333" i="1" s="1"/>
  <c r="L376" i="1" a="1"/>
  <c r="L376" i="1" s="1"/>
  <c r="L381" i="1" a="1"/>
  <c r="L381" i="1" s="1"/>
  <c r="L405" i="1" a="1"/>
  <c r="L405" i="1" s="1"/>
  <c r="L409" i="1" a="1"/>
  <c r="L409" i="1" s="1"/>
  <c r="L412" i="1" a="1"/>
  <c r="L412" i="1" s="1"/>
  <c r="L417" i="1" a="1"/>
  <c r="L417" i="1" s="1"/>
  <c r="L420" i="1" a="1"/>
  <c r="L420" i="1" s="1"/>
  <c r="L425" i="1" a="1"/>
  <c r="L425" i="1" s="1"/>
  <c r="L428" i="1" a="1"/>
  <c r="L428" i="1" s="1"/>
  <c r="L433" i="1" a="1"/>
  <c r="L433" i="1" s="1"/>
  <c r="L436" i="1" a="1"/>
  <c r="L436" i="1" s="1"/>
  <c r="L441" i="1" a="1"/>
  <c r="L441" i="1" s="1"/>
  <c r="L444" i="1" a="1"/>
  <c r="L444" i="1" s="1"/>
  <c r="L449" i="1" a="1"/>
  <c r="L449" i="1" s="1"/>
  <c r="L452" i="1" a="1"/>
  <c r="L452" i="1" s="1"/>
  <c r="L328" i="1" a="1"/>
  <c r="L328" i="1" s="1"/>
  <c r="L384" i="1" a="1"/>
  <c r="L384" i="1" s="1"/>
  <c r="L389" i="1" a="1"/>
  <c r="L389" i="1" s="1"/>
  <c r="L397" i="1" a="1"/>
  <c r="L397" i="1" s="1"/>
  <c r="L408" i="1" a="1"/>
  <c r="L408" i="1" s="1"/>
  <c r="L410" i="1" a="1"/>
  <c r="L410" i="1" s="1"/>
  <c r="L415" i="1" a="1"/>
  <c r="L415" i="1" s="1"/>
  <c r="L418" i="1" a="1"/>
  <c r="L418" i="1" s="1"/>
  <c r="L423" i="1" a="1"/>
  <c r="L423" i="1" s="1"/>
  <c r="L426" i="1" a="1"/>
  <c r="L426" i="1" s="1"/>
  <c r="L431" i="1" a="1"/>
  <c r="L431" i="1" s="1"/>
  <c r="L434" i="1" a="1"/>
  <c r="L434" i="1" s="1"/>
  <c r="L439" i="1" a="1"/>
  <c r="L439" i="1" s="1"/>
  <c r="L442" i="1" a="1"/>
  <c r="L442" i="1" s="1"/>
  <c r="L447" i="1" a="1"/>
  <c r="L447" i="1" s="1"/>
  <c r="L360" i="1" a="1"/>
  <c r="L360" i="1" s="1"/>
  <c r="L365" i="1" a="1"/>
  <c r="L365" i="1" s="1"/>
  <c r="L392" i="1" a="1"/>
  <c r="L392" i="1" s="1"/>
  <c r="L399" i="1" a="1"/>
  <c r="L399" i="1" s="1"/>
  <c r="L400" i="1" a="1"/>
  <c r="L400" i="1" s="1"/>
  <c r="L402" i="1" a="1"/>
  <c r="L402" i="1" s="1"/>
  <c r="L407" i="1" a="1"/>
  <c r="L407" i="1" s="1"/>
  <c r="L411" i="1" a="1"/>
  <c r="L411" i="1" s="1"/>
  <c r="L413" i="1" a="1"/>
  <c r="L413" i="1" s="1"/>
  <c r="L419" i="1" a="1"/>
  <c r="L419" i="1" s="1"/>
  <c r="L416" i="1" a="1"/>
  <c r="L416" i="1" s="1"/>
  <c r="L421" i="1" a="1"/>
  <c r="L421" i="1" s="1"/>
  <c r="L432" i="1" a="1"/>
  <c r="L432" i="1" s="1"/>
  <c r="L437" i="1" a="1"/>
  <c r="L437" i="1" s="1"/>
  <c r="L448" i="1" a="1"/>
  <c r="L448" i="1" s="1"/>
  <c r="L450" i="1" a="1"/>
  <c r="L450" i="1" s="1"/>
  <c r="L456" i="1" a="1"/>
  <c r="L456" i="1" s="1"/>
  <c r="L440" i="1" a="1"/>
  <c r="L440" i="1" s="1"/>
  <c r="L445" i="1" a="1"/>
  <c r="L445" i="1" s="1"/>
  <c r="L455" i="1" a="1"/>
  <c r="L455" i="1" s="1"/>
  <c r="L458" i="1" a="1"/>
  <c r="L458" i="1" s="1"/>
  <c r="L469" i="1" a="1"/>
  <c r="L469" i="1" s="1"/>
  <c r="L473" i="1" a="1"/>
  <c r="L473" i="1" s="1"/>
  <c r="L429" i="1" a="1"/>
  <c r="L429" i="1" s="1"/>
  <c r="L457" i="1" a="1"/>
  <c r="L457" i="1" s="1"/>
  <c r="L461" i="1" a="1"/>
  <c r="L461" i="1" s="1"/>
  <c r="L463" i="1" a="1"/>
  <c r="L463" i="1" s="1"/>
  <c r="L466" i="1" a="1"/>
  <c r="L466" i="1" s="1"/>
  <c r="L471" i="1" a="1"/>
  <c r="L471" i="1" s="1"/>
  <c r="L472" i="1" a="1"/>
  <c r="L472" i="1" s="1"/>
  <c r="L476" i="1" a="1"/>
  <c r="L476" i="1" s="1"/>
  <c r="L483" i="1" a="1"/>
  <c r="L483" i="1" s="1"/>
  <c r="L486" i="1" a="1"/>
  <c r="L486" i="1" s="1"/>
  <c r="L491" i="1" a="1"/>
  <c r="L491" i="1" s="1"/>
  <c r="L494" i="1" a="1"/>
  <c r="L494" i="1" s="1"/>
  <c r="L499" i="1" a="1"/>
  <c r="L499" i="1" s="1"/>
  <c r="L502" i="1" a="1"/>
  <c r="L502" i="1" s="1"/>
  <c r="L507" i="1" a="1"/>
  <c r="L507" i="1" s="1"/>
  <c r="L510" i="1" a="1"/>
  <c r="L510" i="1" s="1"/>
  <c r="L515" i="1" a="1"/>
  <c r="L515" i="1" s="1"/>
  <c r="L518" i="1" a="1"/>
  <c r="L518" i="1" s="1"/>
  <c r="L523" i="1" a="1"/>
  <c r="L523" i="1" s="1"/>
  <c r="L526" i="1" a="1"/>
  <c r="L526" i="1" s="1"/>
  <c r="L531" i="1" a="1"/>
  <c r="L531" i="1" s="1"/>
  <c r="L534" i="1" a="1"/>
  <c r="L534" i="1" s="1"/>
  <c r="L460" i="1" a="1"/>
  <c r="L460" i="1" s="1"/>
  <c r="L468" i="1" a="1"/>
  <c r="L468" i="1" s="1"/>
  <c r="L475" i="1" a="1"/>
  <c r="L475" i="1" s="1"/>
  <c r="L478" i="1" a="1"/>
  <c r="L478" i="1" s="1"/>
  <c r="L481" i="1" a="1"/>
  <c r="L481" i="1" s="1"/>
  <c r="L484" i="1" a="1"/>
  <c r="L484" i="1" s="1"/>
  <c r="L489" i="1" a="1"/>
  <c r="L489" i="1" s="1"/>
  <c r="L492" i="1" a="1"/>
  <c r="L492" i="1" s="1"/>
  <c r="L497" i="1" a="1"/>
  <c r="L497" i="1" s="1"/>
  <c r="L500" i="1" a="1"/>
  <c r="L500" i="1" s="1"/>
  <c r="L505" i="1" a="1"/>
  <c r="L505" i="1" s="1"/>
  <c r="L508" i="1" a="1"/>
  <c r="L508" i="1" s="1"/>
  <c r="L513" i="1" a="1"/>
  <c r="L513" i="1" s="1"/>
  <c r="L516" i="1" a="1"/>
  <c r="L516" i="1" s="1"/>
  <c r="L521" i="1" a="1"/>
  <c r="L521" i="1" s="1"/>
  <c r="L524" i="1" a="1"/>
  <c r="L524" i="1" s="1"/>
  <c r="L529" i="1" a="1"/>
  <c r="L529" i="1" s="1"/>
  <c r="L532" i="1" a="1"/>
  <c r="L532" i="1" s="1"/>
  <c r="L424" i="1" a="1"/>
  <c r="L424" i="1" s="1"/>
  <c r="L464" i="1" a="1"/>
  <c r="L464" i="1" s="1"/>
  <c r="L474" i="1" a="1"/>
  <c r="L474" i="1" s="1"/>
  <c r="L479" i="1" a="1"/>
  <c r="L479" i="1" s="1"/>
  <c r="L482" i="1" a="1"/>
  <c r="L482" i="1" s="1"/>
  <c r="L487" i="1" a="1"/>
  <c r="L487" i="1" s="1"/>
  <c r="L490" i="1" a="1"/>
  <c r="L490" i="1" s="1"/>
  <c r="L495" i="1" a="1"/>
  <c r="L495" i="1" s="1"/>
  <c r="L498" i="1" a="1"/>
  <c r="L498" i="1" s="1"/>
  <c r="L503" i="1" a="1"/>
  <c r="L503" i="1" s="1"/>
  <c r="L506" i="1" a="1"/>
  <c r="L506" i="1" s="1"/>
  <c r="L511" i="1" a="1"/>
  <c r="L511" i="1" s="1"/>
  <c r="L514" i="1" a="1"/>
  <c r="L514" i="1" s="1"/>
  <c r="L519" i="1" a="1"/>
  <c r="L519" i="1" s="1"/>
  <c r="L522" i="1" a="1"/>
  <c r="L522" i="1" s="1"/>
  <c r="L465" i="1" a="1"/>
  <c r="L465" i="1" s="1"/>
  <c r="L488" i="1" a="1"/>
  <c r="L488" i="1" s="1"/>
  <c r="L493" i="1" a="1"/>
  <c r="L493" i="1" s="1"/>
  <c r="L520" i="1" a="1"/>
  <c r="L520" i="1" s="1"/>
  <c r="L527" i="1" a="1"/>
  <c r="L527" i="1" s="1"/>
  <c r="L528" i="1" a="1"/>
  <c r="L528" i="1" s="1"/>
  <c r="L530" i="1" a="1"/>
  <c r="L530" i="1" s="1"/>
  <c r="L537" i="1" a="1"/>
  <c r="L537" i="1" s="1"/>
  <c r="L540" i="1" a="1"/>
  <c r="L540" i="1" s="1"/>
  <c r="L545" i="1" a="1"/>
  <c r="L545" i="1" s="1"/>
  <c r="L548" i="1" a="1"/>
  <c r="L548" i="1" s="1"/>
  <c r="L553" i="1" a="1"/>
  <c r="L553" i="1" s="1"/>
  <c r="L556" i="1" a="1"/>
  <c r="L556" i="1" s="1"/>
  <c r="L561" i="1" a="1"/>
  <c r="L561" i="1" s="1"/>
  <c r="L564" i="1" a="1"/>
  <c r="L564" i="1" s="1"/>
  <c r="L569" i="1" a="1"/>
  <c r="L569" i="1" s="1"/>
  <c r="L453" i="1" a="1"/>
  <c r="L453" i="1" s="1"/>
  <c r="L496" i="1" a="1"/>
  <c r="L496" i="1" s="1"/>
  <c r="L501" i="1" a="1"/>
  <c r="L501" i="1" s="1"/>
  <c r="L533" i="1" a="1"/>
  <c r="L533" i="1" s="1"/>
  <c r="L536" i="1" a="1"/>
  <c r="L536" i="1" s="1"/>
  <c r="L538" i="1" a="1"/>
  <c r="L538" i="1" s="1"/>
  <c r="L543" i="1" a="1"/>
  <c r="L543" i="1" s="1"/>
  <c r="L546" i="1" a="1"/>
  <c r="L546" i="1" s="1"/>
  <c r="L551" i="1" a="1"/>
  <c r="L551" i="1" s="1"/>
  <c r="L554" i="1" a="1"/>
  <c r="L554" i="1" s="1"/>
  <c r="L559" i="1" a="1"/>
  <c r="L559" i="1" s="1"/>
  <c r="L562" i="1" a="1"/>
  <c r="L562" i="1" s="1"/>
  <c r="L567" i="1" a="1"/>
  <c r="L567" i="1" s="1"/>
  <c r="L570" i="1" a="1"/>
  <c r="L570" i="1" s="1"/>
  <c r="L575" i="1" a="1"/>
  <c r="L575" i="1" s="1"/>
  <c r="L578" i="1" a="1"/>
  <c r="L578" i="1" s="1"/>
  <c r="L504" i="1" a="1"/>
  <c r="L504" i="1" s="1"/>
  <c r="L509" i="1" a="1"/>
  <c r="L509" i="1" s="1"/>
  <c r="L535" i="1" a="1"/>
  <c r="L535" i="1" s="1"/>
  <c r="L541" i="1" a="1"/>
  <c r="L541" i="1" s="1"/>
  <c r="L544" i="1" a="1"/>
  <c r="L544" i="1" s="1"/>
  <c r="L549" i="1" a="1"/>
  <c r="L549" i="1" s="1"/>
  <c r="L552" i="1" a="1"/>
  <c r="L552" i="1" s="1"/>
  <c r="L557" i="1" a="1"/>
  <c r="L557" i="1" s="1"/>
  <c r="L560" i="1" a="1"/>
  <c r="L560" i="1" s="1"/>
  <c r="L565" i="1" a="1"/>
  <c r="L565" i="1" s="1"/>
  <c r="L568" i="1" a="1"/>
  <c r="L568" i="1" s="1"/>
  <c r="L573" i="1" a="1"/>
  <c r="L573" i="1" s="1"/>
  <c r="L477" i="1" a="1"/>
  <c r="L477" i="1" s="1"/>
  <c r="L480" i="1" a="1"/>
  <c r="L480" i="1" s="1"/>
  <c r="L485" i="1" a="1"/>
  <c r="L485" i="1" s="1"/>
  <c r="L512" i="1" a="1"/>
  <c r="L512" i="1" s="1"/>
  <c r="L517" i="1" a="1"/>
  <c r="L517" i="1" s="1"/>
  <c r="L525" i="1" a="1"/>
  <c r="L525" i="1" s="1"/>
  <c r="L539" i="1" a="1"/>
  <c r="L539" i="1" s="1"/>
  <c r="L542" i="1" a="1"/>
  <c r="L542" i="1" s="1"/>
  <c r="L547" i="1" a="1"/>
  <c r="L547" i="1" s="1"/>
  <c r="L550" i="1" a="1"/>
  <c r="L550" i="1" s="1"/>
  <c r="L555" i="1" a="1"/>
  <c r="L555" i="1" s="1"/>
  <c r="L558" i="1" a="1"/>
  <c r="L558" i="1" s="1"/>
  <c r="L563" i="1" a="1"/>
  <c r="L563" i="1" s="1"/>
  <c r="L566" i="1" a="1"/>
  <c r="L566" i="1" s="1"/>
  <c r="L571" i="1" a="1"/>
  <c r="L571" i="1" s="1"/>
  <c r="L574" i="1" a="1"/>
  <c r="L574" i="1" s="1"/>
  <c r="L579" i="1" a="1"/>
  <c r="L579" i="1" s="1"/>
  <c r="L582" i="1" a="1"/>
  <c r="L582" i="1" s="1"/>
  <c r="L587" i="1" a="1"/>
  <c r="L587" i="1" s="1"/>
  <c r="L590" i="1" a="1"/>
  <c r="L590" i="1" s="1"/>
  <c r="L595" i="1" a="1"/>
  <c r="L595" i="1" s="1"/>
  <c r="L598" i="1" a="1"/>
  <c r="L598" i="1" s="1"/>
  <c r="L603" i="1" a="1"/>
  <c r="L603" i="1" s="1"/>
  <c r="L606" i="1" a="1"/>
  <c r="L606" i="1" s="1"/>
  <c r="L614" i="1" a="1"/>
  <c r="L614" i="1" s="1"/>
  <c r="L617" i="1" a="1"/>
  <c r="L617" i="1" s="1"/>
  <c r="L622" i="1" a="1"/>
  <c r="L622" i="1" s="1"/>
  <c r="L625" i="1" a="1"/>
  <c r="L625" i="1" s="1"/>
  <c r="L630" i="1" a="1"/>
  <c r="L630" i="1" s="1"/>
  <c r="L633" i="1" a="1"/>
  <c r="L633" i="1" s="1"/>
  <c r="L638" i="1" a="1"/>
  <c r="L638" i="1" s="1"/>
  <c r="L641" i="1" a="1"/>
  <c r="L641" i="1" s="1"/>
  <c r="L646" i="1" a="1"/>
  <c r="L646" i="1" s="1"/>
  <c r="L649" i="1" a="1"/>
  <c r="L649" i="1" s="1"/>
  <c r="L654" i="1" a="1"/>
  <c r="L654" i="1" s="1"/>
  <c r="L657" i="1" a="1"/>
  <c r="L657" i="1" s="1"/>
  <c r="L662" i="1" a="1"/>
  <c r="L662" i="1" s="1"/>
  <c r="L665" i="1" a="1"/>
  <c r="L665" i="1" s="1"/>
  <c r="L668" i="1" a="1"/>
  <c r="L668" i="1" s="1"/>
  <c r="L669" i="1" a="1"/>
  <c r="L669" i="1" s="1"/>
  <c r="L670" i="1" a="1"/>
  <c r="L670" i="1" s="1"/>
  <c r="L671" i="1" a="1"/>
  <c r="L671" i="1" s="1"/>
  <c r="L684" i="1" a="1"/>
  <c r="L684" i="1" s="1"/>
  <c r="L685" i="1" a="1"/>
  <c r="L685" i="1" s="1"/>
  <c r="L686" i="1" a="1"/>
  <c r="L686" i="1" s="1"/>
  <c r="L687" i="1" a="1"/>
  <c r="L687" i="1" s="1"/>
  <c r="L693" i="1" a="1"/>
  <c r="L693" i="1" s="1"/>
  <c r="L694" i="1" a="1"/>
  <c r="L694" i="1" s="1"/>
  <c r="L695" i="1" a="1"/>
  <c r="L695" i="1" s="1"/>
  <c r="L698" i="1" a="1"/>
  <c r="L698" i="1" s="1"/>
  <c r="L580" i="1" a="1"/>
  <c r="L580" i="1" s="1"/>
  <c r="L585" i="1" a="1"/>
  <c r="L585" i="1" s="1"/>
  <c r="L588" i="1" a="1"/>
  <c r="L588" i="1" s="1"/>
  <c r="L593" i="1" a="1"/>
  <c r="L593" i="1" s="1"/>
  <c r="L596" i="1" a="1"/>
  <c r="L596" i="1" s="1"/>
  <c r="L601" i="1" a="1"/>
  <c r="L601" i="1" s="1"/>
  <c r="L604" i="1" a="1"/>
  <c r="L604" i="1" s="1"/>
  <c r="L609" i="1" a="1"/>
  <c r="L609" i="1" s="1"/>
  <c r="L612" i="1" a="1"/>
  <c r="L612" i="1" s="1"/>
  <c r="L615" i="1" a="1"/>
  <c r="L615" i="1" s="1"/>
  <c r="L620" i="1" a="1"/>
  <c r="L620" i="1" s="1"/>
  <c r="L623" i="1" a="1"/>
  <c r="L623" i="1" s="1"/>
  <c r="L628" i="1" a="1"/>
  <c r="L628" i="1" s="1"/>
  <c r="L631" i="1" a="1"/>
  <c r="L631" i="1" s="1"/>
  <c r="L636" i="1" a="1"/>
  <c r="L636" i="1" s="1"/>
  <c r="L639" i="1" a="1"/>
  <c r="L639" i="1" s="1"/>
  <c r="L644" i="1" a="1"/>
  <c r="L644" i="1" s="1"/>
  <c r="L647" i="1" a="1"/>
  <c r="L647" i="1" s="1"/>
  <c r="L652" i="1" a="1"/>
  <c r="L652" i="1" s="1"/>
  <c r="L655" i="1" a="1"/>
  <c r="L655" i="1" s="1"/>
  <c r="L660" i="1" a="1"/>
  <c r="L660" i="1" s="1"/>
  <c r="L663" i="1" a="1"/>
  <c r="L663" i="1" s="1"/>
  <c r="L680" i="1" a="1"/>
  <c r="L680" i="1" s="1"/>
  <c r="L681" i="1" a="1"/>
  <c r="L681" i="1" s="1"/>
  <c r="L682" i="1" a="1"/>
  <c r="L682" i="1" s="1"/>
  <c r="L683" i="1" a="1"/>
  <c r="L683" i="1" s="1"/>
  <c r="L690" i="1" a="1"/>
  <c r="L690" i="1" s="1"/>
  <c r="L692" i="1" a="1"/>
  <c r="L692" i="1" s="1"/>
  <c r="L697" i="1" a="1"/>
  <c r="L697" i="1" s="1"/>
  <c r="L576" i="1" a="1"/>
  <c r="L576" i="1" s="1"/>
  <c r="L577" i="1" a="1"/>
  <c r="L577" i="1" s="1"/>
  <c r="L583" i="1" a="1"/>
  <c r="L583" i="1" s="1"/>
  <c r="L586" i="1" a="1"/>
  <c r="L586" i="1" s="1"/>
  <c r="L591" i="1" a="1"/>
  <c r="L591" i="1" s="1"/>
  <c r="L594" i="1" a="1"/>
  <c r="L594" i="1" s="1"/>
  <c r="L599" i="1" a="1"/>
  <c r="L599" i="1" s="1"/>
  <c r="L602" i="1" a="1"/>
  <c r="L602" i="1" s="1"/>
  <c r="L607" i="1" a="1"/>
  <c r="L607" i="1" s="1"/>
  <c r="L610" i="1" a="1"/>
  <c r="L610" i="1" s="1"/>
  <c r="L613" i="1" a="1"/>
  <c r="L613" i="1" s="1"/>
  <c r="L618" i="1" a="1"/>
  <c r="L618" i="1" s="1"/>
  <c r="L621" i="1" a="1"/>
  <c r="L621" i="1" s="1"/>
  <c r="L626" i="1" a="1"/>
  <c r="L626" i="1" s="1"/>
  <c r="L629" i="1" a="1"/>
  <c r="L629" i="1" s="1"/>
  <c r="L634" i="1" a="1"/>
  <c r="L634" i="1" s="1"/>
  <c r="L637" i="1" a="1"/>
  <c r="L637" i="1" s="1"/>
  <c r="L642" i="1" a="1"/>
  <c r="L642" i="1" s="1"/>
  <c r="L645" i="1" a="1"/>
  <c r="L645" i="1" s="1"/>
  <c r="L650" i="1" a="1"/>
  <c r="L650" i="1" s="1"/>
  <c r="L653" i="1" a="1"/>
  <c r="L653" i="1" s="1"/>
  <c r="L658" i="1" a="1"/>
  <c r="L658" i="1" s="1"/>
  <c r="L661" i="1" a="1"/>
  <c r="L661" i="1" s="1"/>
  <c r="L666" i="1" a="1"/>
  <c r="L666" i="1" s="1"/>
  <c r="L676" i="1" a="1"/>
  <c r="L676" i="1" s="1"/>
  <c r="L677" i="1" a="1"/>
  <c r="L677" i="1" s="1"/>
  <c r="L678" i="1" a="1"/>
  <c r="L678" i="1" s="1"/>
  <c r="L679" i="1" a="1"/>
  <c r="L679" i="1" s="1"/>
  <c r="L700" i="1" a="1"/>
  <c r="L700" i="1" s="1"/>
  <c r="L691" i="1" a="1"/>
  <c r="L691" i="1" s="1"/>
  <c r="L696" i="1" a="1"/>
  <c r="L696" i="1" s="1"/>
  <c r="L572" i="1" a="1"/>
  <c r="L572" i="1" s="1"/>
  <c r="L581" i="1" a="1"/>
  <c r="L581" i="1" s="1"/>
  <c r="L584" i="1" a="1"/>
  <c r="L584" i="1" s="1"/>
  <c r="L589" i="1" a="1"/>
  <c r="L589" i="1" s="1"/>
  <c r="L592" i="1" a="1"/>
  <c r="L592" i="1" s="1"/>
  <c r="L597" i="1" a="1"/>
  <c r="L597" i="1" s="1"/>
  <c r="L600" i="1" a="1"/>
  <c r="L600" i="1" s="1"/>
  <c r="L605" i="1" a="1"/>
  <c r="L605" i="1" s="1"/>
  <c r="L608" i="1" a="1"/>
  <c r="L608" i="1" s="1"/>
  <c r="L611" i="1" a="1"/>
  <c r="L611" i="1" s="1"/>
  <c r="L616" i="1" a="1"/>
  <c r="L616" i="1" s="1"/>
  <c r="L619" i="1" a="1"/>
  <c r="L619" i="1" s="1"/>
  <c r="L624" i="1" a="1"/>
  <c r="L624" i="1" s="1"/>
  <c r="L627" i="1" a="1"/>
  <c r="L627" i="1" s="1"/>
  <c r="L632" i="1" a="1"/>
  <c r="L632" i="1" s="1"/>
  <c r="L635" i="1" a="1"/>
  <c r="L635" i="1" s="1"/>
  <c r="L640" i="1" a="1"/>
  <c r="L640" i="1" s="1"/>
  <c r="L643" i="1" a="1"/>
  <c r="L643" i="1" s="1"/>
  <c r="L648" i="1" a="1"/>
  <c r="L648" i="1" s="1"/>
  <c r="L651" i="1" a="1"/>
  <c r="L651" i="1" s="1"/>
  <c r="L656" i="1" a="1"/>
  <c r="L656" i="1" s="1"/>
  <c r="L659" i="1" a="1"/>
  <c r="L659" i="1" s="1"/>
  <c r="L664" i="1" a="1"/>
  <c r="L664" i="1" s="1"/>
  <c r="L667" i="1" a="1"/>
  <c r="L667" i="1" s="1"/>
  <c r="L672" i="1" a="1"/>
  <c r="L672" i="1" s="1"/>
  <c r="L673" i="1" a="1"/>
  <c r="L673" i="1" s="1"/>
  <c r="L674" i="1" a="1"/>
  <c r="L674" i="1" s="1"/>
  <c r="L675" i="1" a="1"/>
  <c r="L675" i="1" s="1"/>
  <c r="L688" i="1" a="1"/>
  <c r="L688" i="1" s="1"/>
  <c r="L689" i="1" a="1"/>
  <c r="L689" i="1" s="1"/>
  <c r="L699" i="1" a="1"/>
  <c r="L699" i="1" s="1"/>
  <c r="L291" i="1" a="1"/>
  <c r="L291" i="1" s="1"/>
  <c r="L271" i="1" a="1"/>
  <c r="L271" i="1" s="1"/>
  <c r="L212" i="1" a="1"/>
  <c r="L212" i="1" s="1"/>
  <c r="L196" i="1" a="1"/>
  <c r="L196" i="1" s="1"/>
  <c r="L183" i="1" a="1"/>
  <c r="L183" i="1" s="1"/>
  <c r="L289" i="1" a="1"/>
  <c r="L289" i="1" s="1"/>
  <c r="L273" i="1" a="1"/>
  <c r="L273" i="1" s="1"/>
  <c r="L236" i="1" a="1"/>
  <c r="L236" i="1" s="1"/>
  <c r="L181" i="1" a="1"/>
  <c r="L181" i="1" s="1"/>
  <c r="L254" i="1" a="1"/>
  <c r="L254" i="1" s="1"/>
  <c r="L238" i="1" a="1"/>
  <c r="L238" i="1" s="1"/>
  <c r="L233" i="1" a="1"/>
  <c r="L233" i="1" s="1"/>
  <c r="L225" i="1" a="1"/>
  <c r="L225" i="1" s="1"/>
  <c r="L209" i="1" a="1"/>
  <c r="L209" i="1" s="1"/>
  <c r="L193" i="1" a="1"/>
  <c r="L193" i="1" s="1"/>
  <c r="L187" i="1" a="1"/>
  <c r="L187" i="1" s="1"/>
  <c r="L191" i="1" a="1"/>
  <c r="L191" i="1" s="1"/>
  <c r="L206" i="1" a="1"/>
  <c r="L206" i="1" s="1"/>
  <c r="L222" i="1" a="1"/>
  <c r="L222" i="1" s="1"/>
  <c r="L223" i="1" a="1"/>
  <c r="L223" i="1" s="1"/>
  <c r="L239" i="1" a="1"/>
  <c r="L239" i="1" s="1"/>
  <c r="L255" i="1" a="1"/>
  <c r="L255" i="1" s="1"/>
  <c r="L155" i="1" a="1"/>
  <c r="L155" i="1" s="1"/>
  <c r="L163" i="1" a="1"/>
  <c r="L163" i="1" s="1"/>
  <c r="L171" i="1" a="1"/>
  <c r="L171" i="1" s="1"/>
  <c r="L263" i="1" a="1"/>
  <c r="L263" i="1" s="1"/>
  <c r="L256" i="1" a="1"/>
  <c r="L256" i="1" s="1"/>
  <c r="L90" i="1" a="1"/>
  <c r="L90" i="1" s="1"/>
  <c r="L149" i="1" a="1"/>
  <c r="L149" i="1" s="1"/>
  <c r="L147" i="1" a="1"/>
  <c r="L147" i="1" s="1"/>
  <c r="L203" i="1" a="1"/>
  <c r="L203" i="1" s="1"/>
  <c r="L100" i="1" a="1"/>
  <c r="L100" i="1" s="1"/>
  <c r="L140" i="1" a="1"/>
  <c r="L140" i="1" s="1"/>
  <c r="L156" i="1" a="1"/>
  <c r="L156" i="1" s="1"/>
  <c r="L172" i="1" a="1"/>
  <c r="L172" i="1" s="1"/>
  <c r="L188" i="1" a="1"/>
  <c r="L188" i="1" s="1"/>
  <c r="L108" i="1" a="1"/>
  <c r="L108" i="1" s="1"/>
  <c r="L116" i="1" a="1"/>
  <c r="L116" i="1" s="1"/>
  <c r="L124" i="1" a="1"/>
  <c r="L124" i="1" s="1"/>
  <c r="L137" i="1" a="1"/>
  <c r="L137" i="1" s="1"/>
  <c r="L134" i="1" a="1"/>
  <c r="L134" i="1" s="1"/>
  <c r="L150" i="1" a="1"/>
  <c r="L150" i="1" s="1"/>
  <c r="L166" i="1" a="1"/>
  <c r="L166" i="1" s="1"/>
  <c r="L182" i="1" a="1"/>
  <c r="L182" i="1" s="1"/>
  <c r="L56" i="1" a="1"/>
  <c r="L56" i="1" s="1"/>
  <c r="L80" i="1" a="1"/>
  <c r="L80" i="1" s="1"/>
  <c r="L77" i="1" a="1"/>
  <c r="L77" i="1" s="1"/>
  <c r="L93" i="1" a="1"/>
  <c r="L93" i="1" s="1"/>
  <c r="L105" i="1" a="1"/>
  <c r="L105" i="1" s="1"/>
  <c r="L121" i="1" a="1"/>
  <c r="L121" i="1" s="1"/>
  <c r="L75" i="1" a="1"/>
  <c r="L75" i="1" s="1"/>
  <c r="L91" i="1" a="1"/>
  <c r="L91" i="1" s="1"/>
  <c r="L95" i="1" a="1"/>
  <c r="L95" i="1" s="1"/>
  <c r="L111" i="1" a="1"/>
  <c r="L111" i="1" s="1"/>
  <c r="L127" i="1" a="1"/>
  <c r="L127" i="1" s="1"/>
  <c r="L82" i="1" a="1"/>
  <c r="L82" i="1" s="1"/>
  <c r="L295" i="1" a="1"/>
  <c r="L295" i="1" s="1"/>
  <c r="L279" i="1" a="1"/>
  <c r="L279" i="1" s="1"/>
  <c r="L275" i="1" a="1"/>
  <c r="L275" i="1" s="1"/>
  <c r="L177" i="1" a="1"/>
  <c r="L177" i="1" s="1"/>
  <c r="L216" i="1" a="1"/>
  <c r="L216" i="1" s="1"/>
  <c r="L200" i="1" a="1"/>
  <c r="L200" i="1" s="1"/>
  <c r="L293" i="1" a="1"/>
  <c r="L293" i="1" s="1"/>
  <c r="L277" i="1" a="1"/>
  <c r="L277" i="1" s="1"/>
  <c r="L261" i="1" a="1"/>
  <c r="L261" i="1" s="1"/>
  <c r="L244" i="1" a="1"/>
  <c r="L244" i="1" s="1"/>
  <c r="L189" i="1" a="1"/>
  <c r="L189" i="1" s="1"/>
  <c r="L249" i="1" a="1"/>
  <c r="L249" i="1" s="1"/>
  <c r="L230" i="1" a="1"/>
  <c r="L230" i="1" s="1"/>
  <c r="L213" i="1" a="1"/>
  <c r="L213" i="1" s="1"/>
  <c r="L197" i="1" a="1"/>
  <c r="L197" i="1" s="1"/>
  <c r="L194" i="1" a="1"/>
  <c r="L194" i="1" s="1"/>
  <c r="L210" i="1" a="1"/>
  <c r="L210" i="1" s="1"/>
  <c r="L226" i="1" a="1"/>
  <c r="L226" i="1" s="1"/>
  <c r="L227" i="1" a="1"/>
  <c r="L227" i="1" s="1"/>
  <c r="L243" i="1" a="1"/>
  <c r="L243" i="1" s="1"/>
  <c r="L259" i="1" a="1"/>
  <c r="L259" i="1" s="1"/>
  <c r="L157" i="1" a="1"/>
  <c r="L157" i="1" s="1"/>
  <c r="L165" i="1" a="1"/>
  <c r="L165" i="1" s="1"/>
  <c r="L173" i="1" a="1"/>
  <c r="L173" i="1" s="1"/>
  <c r="L232" i="1" a="1"/>
  <c r="L232" i="1" s="1"/>
  <c r="L145" i="1" a="1"/>
  <c r="L145" i="1" s="1"/>
  <c r="L139" i="1" a="1"/>
  <c r="L139" i="1" s="1"/>
  <c r="L199" i="1" a="1"/>
  <c r="L199" i="1" s="1"/>
  <c r="L128" i="1" a="1"/>
  <c r="L128" i="1" s="1"/>
  <c r="L144" i="1" a="1"/>
  <c r="L144" i="1" s="1"/>
  <c r="L160" i="1" a="1"/>
  <c r="L160" i="1" s="1"/>
  <c r="L176" i="1" a="1"/>
  <c r="L176" i="1" s="1"/>
  <c r="L102" i="1" a="1"/>
  <c r="L102" i="1" s="1"/>
  <c r="L110" i="1" a="1"/>
  <c r="L110" i="1" s="1"/>
  <c r="L118" i="1" a="1"/>
  <c r="L118" i="1" s="1"/>
  <c r="L126" i="1" a="1"/>
  <c r="L126" i="1" s="1"/>
  <c r="L141" i="1" a="1"/>
  <c r="L141" i="1" s="1"/>
  <c r="L138" i="1" a="1"/>
  <c r="L138" i="1" s="1"/>
  <c r="L154" i="1" a="1"/>
  <c r="L154" i="1" s="1"/>
  <c r="L170" i="1" a="1"/>
  <c r="L170" i="1" s="1"/>
  <c r="L186" i="1" a="1"/>
  <c r="L186" i="1" s="1"/>
  <c r="L78" i="1" a="1"/>
  <c r="L78" i="1" s="1"/>
  <c r="L58" i="1" a="1"/>
  <c r="L58" i="1" s="1"/>
  <c r="L84" i="1" a="1"/>
  <c r="L84" i="1" s="1"/>
  <c r="L81" i="1" a="1"/>
  <c r="L81" i="1" s="1"/>
  <c r="L66" i="1" a="1"/>
  <c r="L66" i="1" s="1"/>
  <c r="L109" i="1" a="1"/>
  <c r="L109" i="1" s="1"/>
  <c r="L125" i="1" a="1"/>
  <c r="L125" i="1" s="1"/>
  <c r="L79" i="1" a="1"/>
  <c r="L79" i="1" s="1"/>
  <c r="L98" i="1" a="1"/>
  <c r="L98" i="1" s="1"/>
  <c r="L99" i="1" a="1"/>
  <c r="L99" i="1" s="1"/>
  <c r="L115" i="1" a="1"/>
  <c r="L115" i="1" s="1"/>
  <c r="L299" i="1" a="1"/>
  <c r="L299" i="1" s="1"/>
  <c r="L283" i="1" a="1"/>
  <c r="L283" i="1" s="1"/>
  <c r="L204" i="1" a="1"/>
  <c r="L204" i="1" s="1"/>
  <c r="L135" i="1" a="1"/>
  <c r="L135" i="1" s="1"/>
  <c r="L297" i="1" a="1"/>
  <c r="L297" i="1" s="1"/>
  <c r="L281" i="1" a="1"/>
  <c r="L281" i="1" s="1"/>
  <c r="L265" i="1" a="1"/>
  <c r="L265" i="1" s="1"/>
  <c r="L252" i="1" a="1"/>
  <c r="L252" i="1" s="1"/>
  <c r="L70" i="1" a="1"/>
  <c r="L70" i="1" s="1"/>
  <c r="L246" i="1" a="1"/>
  <c r="L246" i="1" s="1"/>
  <c r="L217" i="1" a="1"/>
  <c r="L217" i="1" s="1"/>
  <c r="L201" i="1" a="1"/>
  <c r="L201" i="1" s="1"/>
  <c r="L198" i="1" a="1"/>
  <c r="L198" i="1" s="1"/>
  <c r="L214" i="1" a="1"/>
  <c r="L214" i="1" s="1"/>
  <c r="L215" i="1" a="1"/>
  <c r="L215" i="1" s="1"/>
  <c r="L231" i="1" a="1"/>
  <c r="L231" i="1" s="1"/>
  <c r="L247" i="1" a="1"/>
  <c r="L247" i="1" s="1"/>
  <c r="L151" i="1" a="1"/>
  <c r="L151" i="1" s="1"/>
  <c r="L159" i="1" a="1"/>
  <c r="L159" i="1" s="1"/>
  <c r="L167" i="1" a="1"/>
  <c r="L167" i="1" s="1"/>
  <c r="L175" i="1" a="1"/>
  <c r="L175" i="1" s="1"/>
  <c r="L267" i="1" a="1"/>
  <c r="L267" i="1" s="1"/>
  <c r="L240" i="1" a="1"/>
  <c r="L240" i="1" s="1"/>
  <c r="L185" i="1" a="1"/>
  <c r="L185" i="1" s="1"/>
  <c r="L211" i="1" a="1"/>
  <c r="L211" i="1" s="1"/>
  <c r="L195" i="1" a="1"/>
  <c r="L195" i="1" s="1"/>
  <c r="L132" i="1" a="1"/>
  <c r="L132" i="1" s="1"/>
  <c r="L148" i="1" a="1"/>
  <c r="L148" i="1" s="1"/>
  <c r="L164" i="1" a="1"/>
  <c r="L164" i="1" s="1"/>
  <c r="L180" i="1" a="1"/>
  <c r="L180" i="1" s="1"/>
  <c r="L104" i="1" a="1"/>
  <c r="L104" i="1" s="1"/>
  <c r="L112" i="1" a="1"/>
  <c r="L112" i="1" s="1"/>
  <c r="L120" i="1" a="1"/>
  <c r="L120" i="1" s="1"/>
  <c r="L129" i="1" a="1"/>
  <c r="L129" i="1" s="1"/>
  <c r="L96" i="1" a="1"/>
  <c r="L96" i="1" s="1"/>
  <c r="L142" i="1" a="1"/>
  <c r="L142" i="1" s="1"/>
  <c r="L158" i="1" a="1"/>
  <c r="L158" i="1" s="1"/>
  <c r="L174" i="1" a="1"/>
  <c r="L174" i="1" s="1"/>
  <c r="L190" i="1" a="1"/>
  <c r="L190" i="1" s="1"/>
  <c r="L52" i="1" a="1"/>
  <c r="L52" i="1" s="1"/>
  <c r="L60" i="1" a="1"/>
  <c r="L60" i="1" s="1"/>
  <c r="L287" i="1" a="1"/>
  <c r="L287" i="1" s="1"/>
  <c r="L303" i="1" a="1"/>
  <c r="L303" i="1" s="1"/>
  <c r="L208" i="1" a="1"/>
  <c r="L208" i="1" s="1"/>
  <c r="L192" i="1" a="1"/>
  <c r="L192" i="1" s="1"/>
  <c r="L131" i="1" a="1"/>
  <c r="L131" i="1" s="1"/>
  <c r="L285" i="1" a="1"/>
  <c r="L285" i="1" s="1"/>
  <c r="L269" i="1" a="1"/>
  <c r="L269" i="1" s="1"/>
  <c r="L260" i="1" a="1"/>
  <c r="L260" i="1" s="1"/>
  <c r="L228" i="1" a="1"/>
  <c r="L228" i="1" s="1"/>
  <c r="L257" i="1" a="1"/>
  <c r="L257" i="1" s="1"/>
  <c r="L241" i="1" a="1"/>
  <c r="L241" i="1" s="1"/>
  <c r="L221" i="1" a="1"/>
  <c r="L221" i="1" s="1"/>
  <c r="L205" i="1" a="1"/>
  <c r="L205" i="1" s="1"/>
  <c r="L179" i="1" a="1"/>
  <c r="L179" i="1" s="1"/>
  <c r="L143" i="1" a="1"/>
  <c r="L143" i="1" s="1"/>
  <c r="L202" i="1" a="1"/>
  <c r="L202" i="1" s="1"/>
  <c r="L218" i="1" a="1"/>
  <c r="L218" i="1" s="1"/>
  <c r="L219" i="1" a="1"/>
  <c r="L219" i="1" s="1"/>
  <c r="L235" i="1" a="1"/>
  <c r="L235" i="1" s="1"/>
  <c r="L251" i="1" a="1"/>
  <c r="L251" i="1" s="1"/>
  <c r="L153" i="1" a="1"/>
  <c r="L153" i="1" s="1"/>
  <c r="L161" i="1" a="1"/>
  <c r="L161" i="1" s="1"/>
  <c r="L169" i="1" a="1"/>
  <c r="L169" i="1" s="1"/>
  <c r="L248" i="1" a="1"/>
  <c r="L248" i="1" s="1"/>
  <c r="L207" i="1" a="1"/>
  <c r="L207" i="1" s="1"/>
  <c r="L86" i="1" a="1"/>
  <c r="L86" i="1" s="1"/>
  <c r="L136" i="1" a="1"/>
  <c r="L136" i="1" s="1"/>
  <c r="L152" i="1" a="1"/>
  <c r="L152" i="1" s="1"/>
  <c r="L168" i="1" a="1"/>
  <c r="L168" i="1" s="1"/>
  <c r="L184" i="1" a="1"/>
  <c r="L184" i="1" s="1"/>
  <c r="L106" i="1" a="1"/>
  <c r="L106" i="1" s="1"/>
  <c r="L114" i="1" a="1"/>
  <c r="L114" i="1" s="1"/>
  <c r="L122" i="1" a="1"/>
  <c r="L122" i="1" s="1"/>
  <c r="L133" i="1" a="1"/>
  <c r="L133" i="1" s="1"/>
  <c r="L130" i="1" a="1"/>
  <c r="L130" i="1" s="1"/>
  <c r="L146" i="1" a="1"/>
  <c r="L146" i="1" s="1"/>
  <c r="L162" i="1" a="1"/>
  <c r="L162" i="1" s="1"/>
  <c r="L178" i="1" a="1"/>
  <c r="L178" i="1" s="1"/>
  <c r="L74" i="1" a="1"/>
  <c r="L74" i="1" s="1"/>
  <c r="L54" i="1" a="1"/>
  <c r="L54" i="1" s="1"/>
  <c r="L76" i="1" a="1"/>
  <c r="L76" i="1" s="1"/>
  <c r="L92" i="1" a="1"/>
  <c r="L92" i="1" s="1"/>
  <c r="L89" i="1" a="1"/>
  <c r="L89" i="1" s="1"/>
  <c r="L101" i="1" a="1"/>
  <c r="L101" i="1" s="1"/>
  <c r="L117" i="1" a="1"/>
  <c r="L117" i="1" s="1"/>
  <c r="L71" i="1" a="1"/>
  <c r="L71" i="1" s="1"/>
  <c r="L87" i="1" a="1"/>
  <c r="L87" i="1" s="1"/>
  <c r="L94" i="1" a="1"/>
  <c r="L94" i="1" s="1"/>
  <c r="L107" i="1" a="1"/>
  <c r="L107" i="1" s="1"/>
  <c r="L123" i="1" a="1"/>
  <c r="L123" i="1" s="1"/>
  <c r="L88" i="1" a="1"/>
  <c r="L88" i="1" s="1"/>
  <c r="L26" i="1" a="1"/>
  <c r="L26" i="1" s="1"/>
  <c r="L119" i="1" a="1"/>
  <c r="L119" i="1" s="1"/>
  <c r="L73" i="1" a="1"/>
  <c r="L73" i="1" s="1"/>
  <c r="L72" i="1" a="1"/>
  <c r="L72" i="1" s="1"/>
  <c r="L51" i="1" a="1"/>
  <c r="L51" i="1" s="1"/>
  <c r="L40" i="1" a="1"/>
  <c r="L40" i="1" s="1"/>
  <c r="L53" i="1" a="1"/>
  <c r="L53" i="1" s="1"/>
  <c r="L48" i="1" a="1"/>
  <c r="L48" i="1" s="1"/>
  <c r="L41" i="1" a="1"/>
  <c r="L41" i="1" s="1"/>
  <c r="L14" i="1" a="1"/>
  <c r="L14" i="1" s="1"/>
  <c r="L38" i="1" a="1"/>
  <c r="L38" i="1" s="1"/>
  <c r="L39" i="1" a="1"/>
  <c r="L39" i="1" s="1"/>
  <c r="L15" i="1" a="1"/>
  <c r="L15" i="1" s="1"/>
  <c r="L8" i="1" a="1"/>
  <c r="L8" i="1" s="1"/>
  <c r="L24" i="1" a="1"/>
  <c r="L24" i="1" s="1"/>
  <c r="L17" i="1" a="1"/>
  <c r="L17" i="1" s="1"/>
  <c r="L85" i="1" a="1"/>
  <c r="L85" i="1" s="1"/>
  <c r="L83" i="1" a="1"/>
  <c r="L83" i="1" s="1"/>
  <c r="L64" i="1" a="1"/>
  <c r="L64" i="1" s="1"/>
  <c r="L69" i="1" a="1"/>
  <c r="L69" i="1" s="1"/>
  <c r="L68" i="1" a="1"/>
  <c r="L68" i="1" s="1"/>
  <c r="L55" i="1" a="1"/>
  <c r="L55" i="1" s="1"/>
  <c r="L42" i="1" a="1"/>
  <c r="L42" i="1" s="1"/>
  <c r="L57" i="1" a="1"/>
  <c r="L57" i="1" s="1"/>
  <c r="L29" i="1" a="1"/>
  <c r="L29" i="1" s="1"/>
  <c r="L45" i="1" a="1"/>
  <c r="L45" i="1" s="1"/>
  <c r="L22" i="1" a="1"/>
  <c r="L22" i="1" s="1"/>
  <c r="L27" i="1" a="1"/>
  <c r="L27" i="1" s="1"/>
  <c r="L43" i="1" a="1"/>
  <c r="L43" i="1" s="1"/>
  <c r="L3" i="1" a="1"/>
  <c r="L3" i="1" s="1"/>
  <c r="L19" i="1" a="1"/>
  <c r="L19" i="1" s="1"/>
  <c r="L12" i="1" a="1"/>
  <c r="L12" i="1" s="1"/>
  <c r="L5" i="1" a="1"/>
  <c r="L5" i="1" s="1"/>
  <c r="L21" i="1" a="1"/>
  <c r="L21" i="1" s="1"/>
  <c r="L97" i="1" a="1"/>
  <c r="L97" i="1" s="1"/>
  <c r="L62" i="1" a="1"/>
  <c r="L62" i="1" s="1"/>
  <c r="L10" i="1" a="1"/>
  <c r="L10" i="1" s="1"/>
  <c r="L59" i="1" a="1"/>
  <c r="L59" i="1" s="1"/>
  <c r="L44" i="1" a="1"/>
  <c r="L44" i="1" s="1"/>
  <c r="L61" i="1" a="1"/>
  <c r="L61" i="1" s="1"/>
  <c r="L32" i="1" a="1"/>
  <c r="L32" i="1" s="1"/>
  <c r="L33" i="1" a="1"/>
  <c r="L33" i="1" s="1"/>
  <c r="L49" i="1" a="1"/>
  <c r="L49" i="1" s="1"/>
  <c r="L30" i="1" a="1"/>
  <c r="L30" i="1" s="1"/>
  <c r="L31" i="1" a="1"/>
  <c r="L31" i="1" s="1"/>
  <c r="L47" i="1" a="1"/>
  <c r="L47" i="1" s="1"/>
  <c r="L7" i="1" a="1"/>
  <c r="L7" i="1" s="1"/>
  <c r="L23" i="1" a="1"/>
  <c r="L23" i="1" s="1"/>
  <c r="L16" i="1" a="1"/>
  <c r="L16" i="1" s="1"/>
  <c r="L9" i="1" a="1"/>
  <c r="L9" i="1" s="1"/>
  <c r="L25" i="1" a="1"/>
  <c r="L25" i="1" s="1"/>
  <c r="L113" i="1" a="1"/>
  <c r="L113" i="1" s="1"/>
  <c r="L103" i="1" a="1"/>
  <c r="L103" i="1" s="1"/>
  <c r="L67" i="1" a="1"/>
  <c r="L67" i="1" s="1"/>
  <c r="L50" i="1" a="1"/>
  <c r="L50" i="1" s="1"/>
  <c r="L63" i="1" a="1"/>
  <c r="L63" i="1" s="1"/>
  <c r="L46" i="1" a="1"/>
  <c r="L46" i="1" s="1"/>
  <c r="L65" i="1" a="1"/>
  <c r="L65" i="1" s="1"/>
  <c r="L28" i="1" a="1"/>
  <c r="L28" i="1" s="1"/>
  <c r="L36" i="1" a="1"/>
  <c r="L36" i="1" s="1"/>
  <c r="L18" i="1" a="1"/>
  <c r="L18" i="1" s="1"/>
  <c r="L37" i="1" a="1"/>
  <c r="L37" i="1" s="1"/>
  <c r="L6" i="1" a="1"/>
  <c r="L6" i="1" s="1"/>
  <c r="L34" i="1" a="1"/>
  <c r="L34" i="1" s="1"/>
  <c r="L35" i="1" a="1"/>
  <c r="L35" i="1" s="1"/>
  <c r="L11" i="1" a="1"/>
  <c r="L11" i="1" s="1"/>
  <c r="L4" i="1" a="1"/>
  <c r="L4" i="1" s="1"/>
  <c r="L20" i="1" a="1"/>
  <c r="L20" i="1" s="1"/>
  <c r="L13" i="1" a="1"/>
  <c r="L13" i="1" s="1"/>
  <c r="R223" i="1" a="1"/>
  <c r="R223" i="1" s="1"/>
  <c r="R229" i="1" a="1"/>
  <c r="R229" i="1" s="1"/>
  <c r="R240" i="1" a="1"/>
  <c r="R240" i="1" s="1"/>
  <c r="R245" i="1" a="1"/>
  <c r="R245" i="1" s="1"/>
  <c r="R256" i="1" a="1"/>
  <c r="R256" i="1" s="1"/>
  <c r="R267" i="1" a="1"/>
  <c r="R267" i="1" s="1"/>
  <c r="R219" i="1" a="1"/>
  <c r="R219" i="1" s="1"/>
  <c r="R261" i="1" a="1"/>
  <c r="R261" i="1" s="1"/>
  <c r="R269" i="1" a="1"/>
  <c r="R269" i="1" s="1"/>
  <c r="R281" i="1" a="1"/>
  <c r="R281" i="1" s="1"/>
  <c r="R283" i="1" a="1"/>
  <c r="R283" i="1" s="1"/>
  <c r="R297" i="1" a="1"/>
  <c r="R297" i="1" s="1"/>
  <c r="R306" i="1" a="1"/>
  <c r="R306" i="1" s="1"/>
  <c r="R311" i="1" a="1"/>
  <c r="R311" i="1" s="1"/>
  <c r="R313" i="1" a="1"/>
  <c r="R313" i="1" s="1"/>
  <c r="R232" i="1" a="1"/>
  <c r="R232" i="1" s="1"/>
  <c r="R237" i="1" a="1"/>
  <c r="R237" i="1" s="1"/>
  <c r="R248" i="1" a="1"/>
  <c r="R248" i="1" s="1"/>
  <c r="R273" i="1" a="1"/>
  <c r="R273" i="1" s="1"/>
  <c r="R289" i="1" a="1"/>
  <c r="R289" i="1" s="1"/>
  <c r="R304" i="1" a="1"/>
  <c r="R304" i="1" s="1"/>
  <c r="R308" i="1" a="1"/>
  <c r="R308" i="1" s="1"/>
  <c r="R312" i="1" a="1"/>
  <c r="R312" i="1" s="1"/>
  <c r="R314" i="1" a="1"/>
  <c r="R314" i="1" s="1"/>
  <c r="R319" i="1" a="1"/>
  <c r="R319" i="1" s="1"/>
  <c r="R324" i="1" a="1"/>
  <c r="R324" i="1" s="1"/>
  <c r="R327" i="1" a="1"/>
  <c r="R327" i="1" s="1"/>
  <c r="R263" i="1" a="1"/>
  <c r="R263" i="1" s="1"/>
  <c r="R279" i="1" a="1"/>
  <c r="R279" i="1" s="1"/>
  <c r="R287" i="1" a="1"/>
  <c r="R287" i="1" s="1"/>
  <c r="R293" i="1" a="1"/>
  <c r="R293" i="1" s="1"/>
  <c r="R307" i="1" a="1"/>
  <c r="R307" i="1" s="1"/>
  <c r="R310" i="1" a="1"/>
  <c r="R310" i="1" s="1"/>
  <c r="R315" i="1" a="1"/>
  <c r="R315" i="1" s="1"/>
  <c r="R317" i="1" a="1"/>
  <c r="R317" i="1" s="1"/>
  <c r="R322" i="1" a="1"/>
  <c r="R322" i="1" s="1"/>
  <c r="R265" i="1" a="1"/>
  <c r="R265" i="1" s="1"/>
  <c r="R277" i="1" a="1"/>
  <c r="R277" i="1" s="1"/>
  <c r="R285" i="1" a="1"/>
  <c r="R285" i="1" s="1"/>
  <c r="R295" i="1" a="1"/>
  <c r="R295" i="1" s="1"/>
  <c r="R299" i="1" a="1"/>
  <c r="R299" i="1" s="1"/>
  <c r="R303" i="1" a="1"/>
  <c r="R303" i="1" s="1"/>
  <c r="R320" i="1" a="1"/>
  <c r="R320" i="1" s="1"/>
  <c r="R300" i="1" a="1"/>
  <c r="R300" i="1" s="1"/>
  <c r="R301" i="1" a="1"/>
  <c r="R301" i="1" s="1"/>
  <c r="R309" i="1" a="1"/>
  <c r="R309" i="1" s="1"/>
  <c r="R318" i="1" a="1"/>
  <c r="R318" i="1" s="1"/>
  <c r="R325" i="1" a="1"/>
  <c r="R325" i="1" s="1"/>
  <c r="R329" i="1" a="1"/>
  <c r="R329" i="1" s="1"/>
  <c r="R334" i="1" a="1"/>
  <c r="R334" i="1" s="1"/>
  <c r="R337" i="1" a="1"/>
  <c r="R337" i="1" s="1"/>
  <c r="R342" i="1" a="1"/>
  <c r="R342" i="1" s="1"/>
  <c r="R345" i="1" a="1"/>
  <c r="R345" i="1" s="1"/>
  <c r="R350" i="1" a="1"/>
  <c r="R350" i="1" s="1"/>
  <c r="R353" i="1" a="1"/>
  <c r="R353" i="1" s="1"/>
  <c r="R291" i="1" a="1"/>
  <c r="R291" i="1" s="1"/>
  <c r="R305" i="1" a="1"/>
  <c r="R305" i="1" s="1"/>
  <c r="R316" i="1" a="1"/>
  <c r="R316" i="1" s="1"/>
  <c r="R321" i="1" a="1"/>
  <c r="R321" i="1" s="1"/>
  <c r="R332" i="1" a="1"/>
  <c r="R332" i="1" s="1"/>
  <c r="R335" i="1" a="1"/>
  <c r="R335" i="1" s="1"/>
  <c r="R340" i="1" a="1"/>
  <c r="R340" i="1" s="1"/>
  <c r="R343" i="1" a="1"/>
  <c r="R343" i="1" s="1"/>
  <c r="R348" i="1" a="1"/>
  <c r="R348" i="1" s="1"/>
  <c r="R351" i="1" a="1"/>
  <c r="R351" i="1" s="1"/>
  <c r="R356" i="1" a="1"/>
  <c r="R356" i="1" s="1"/>
  <c r="R253" i="1" a="1"/>
  <c r="R253" i="1" s="1"/>
  <c r="R275" i="1" a="1"/>
  <c r="R275" i="1" s="1"/>
  <c r="R323" i="1" a="1"/>
  <c r="R323" i="1" s="1"/>
  <c r="R330" i="1" a="1"/>
  <c r="R330" i="1" s="1"/>
  <c r="R333" i="1" a="1"/>
  <c r="R333" i="1" s="1"/>
  <c r="R338" i="1" a="1"/>
  <c r="R338" i="1" s="1"/>
  <c r="R341" i="1" a="1"/>
  <c r="R341" i="1" s="1"/>
  <c r="R346" i="1" a="1"/>
  <c r="R346" i="1" s="1"/>
  <c r="R331" i="1" a="1"/>
  <c r="R331" i="1" s="1"/>
  <c r="R336" i="1" a="1"/>
  <c r="R336" i="1" s="1"/>
  <c r="R354" i="1" a="1"/>
  <c r="R354" i="1" s="1"/>
  <c r="R355" i="1" a="1"/>
  <c r="R355" i="1" s="1"/>
  <c r="R358" i="1" a="1"/>
  <c r="R358" i="1" s="1"/>
  <c r="R361" i="1" a="1"/>
  <c r="R361" i="1" s="1"/>
  <c r="R366" i="1" a="1"/>
  <c r="R366" i="1" s="1"/>
  <c r="R369" i="1" a="1"/>
  <c r="R369" i="1" s="1"/>
  <c r="R374" i="1" a="1"/>
  <c r="R374" i="1" s="1"/>
  <c r="R377" i="1" a="1"/>
  <c r="R377" i="1" s="1"/>
  <c r="R382" i="1" a="1"/>
  <c r="R382" i="1" s="1"/>
  <c r="R385" i="1" a="1"/>
  <c r="R385" i="1" s="1"/>
  <c r="R390" i="1" a="1"/>
  <c r="R390" i="1" s="1"/>
  <c r="R393" i="1" a="1"/>
  <c r="R393" i="1" s="1"/>
  <c r="R398" i="1" a="1"/>
  <c r="R398" i="1" s="1"/>
  <c r="R401" i="1" a="1"/>
  <c r="R401" i="1" s="1"/>
  <c r="R406" i="1" a="1"/>
  <c r="R406" i="1" s="1"/>
  <c r="R339" i="1" a="1"/>
  <c r="R339" i="1" s="1"/>
  <c r="R344" i="1" a="1"/>
  <c r="R344" i="1" s="1"/>
  <c r="R359" i="1" a="1"/>
  <c r="R359" i="1" s="1"/>
  <c r="R364" i="1" a="1"/>
  <c r="R364" i="1" s="1"/>
  <c r="R367" i="1" a="1"/>
  <c r="R367" i="1" s="1"/>
  <c r="R372" i="1" a="1"/>
  <c r="R372" i="1" s="1"/>
  <c r="R375" i="1" a="1"/>
  <c r="R375" i="1" s="1"/>
  <c r="R380" i="1" a="1"/>
  <c r="R380" i="1" s="1"/>
  <c r="R383" i="1" a="1"/>
  <c r="R383" i="1" s="1"/>
  <c r="R388" i="1" a="1"/>
  <c r="R388" i="1" s="1"/>
  <c r="R391" i="1" a="1"/>
  <c r="R391" i="1" s="1"/>
  <c r="R396" i="1" a="1"/>
  <c r="R396" i="1" s="1"/>
  <c r="R399" i="1" a="1"/>
  <c r="R399" i="1" s="1"/>
  <c r="R404" i="1" a="1"/>
  <c r="R404" i="1" s="1"/>
  <c r="R271" i="1" a="1"/>
  <c r="R271" i="1" s="1"/>
  <c r="R326" i="1" a="1"/>
  <c r="R326" i="1" s="1"/>
  <c r="R347" i="1" a="1"/>
  <c r="R347" i="1" s="1"/>
  <c r="R349" i="1" a="1"/>
  <c r="R349" i="1" s="1"/>
  <c r="R362" i="1" a="1"/>
  <c r="R362" i="1" s="1"/>
  <c r="R365" i="1" a="1"/>
  <c r="R365" i="1" s="1"/>
  <c r="R370" i="1" a="1"/>
  <c r="R370" i="1" s="1"/>
  <c r="R373" i="1" a="1"/>
  <c r="R373" i="1" s="1"/>
  <c r="R378" i="1" a="1"/>
  <c r="R378" i="1" s="1"/>
  <c r="R381" i="1" a="1"/>
  <c r="R381" i="1" s="1"/>
  <c r="R386" i="1" a="1"/>
  <c r="R386" i="1" s="1"/>
  <c r="R389" i="1" a="1"/>
  <c r="R389" i="1" s="1"/>
  <c r="R394" i="1" a="1"/>
  <c r="R394" i="1" s="1"/>
  <c r="R363" i="1" a="1"/>
  <c r="R363" i="1" s="1"/>
  <c r="R368" i="1" a="1"/>
  <c r="R368" i="1" s="1"/>
  <c r="R395" i="1" a="1"/>
  <c r="R395" i="1" s="1"/>
  <c r="R400" i="1" a="1"/>
  <c r="R400" i="1" s="1"/>
  <c r="R408" i="1" a="1"/>
  <c r="R408" i="1" s="1"/>
  <c r="R409" i="1" a="1"/>
  <c r="R409" i="1" s="1"/>
  <c r="R417" i="1" a="1"/>
  <c r="R417" i="1" s="1"/>
  <c r="R425" i="1" a="1"/>
  <c r="R425" i="1" s="1"/>
  <c r="R430" i="1" a="1"/>
  <c r="R430" i="1" s="1"/>
  <c r="R433" i="1" a="1"/>
  <c r="R433" i="1" s="1"/>
  <c r="R438" i="1" a="1"/>
  <c r="R438" i="1" s="1"/>
  <c r="R441" i="1" a="1"/>
  <c r="R441" i="1" s="1"/>
  <c r="R446" i="1" a="1"/>
  <c r="R446" i="1" s="1"/>
  <c r="R449" i="1" a="1"/>
  <c r="R449" i="1" s="1"/>
  <c r="R454" i="1" a="1"/>
  <c r="R454" i="1" s="1"/>
  <c r="R457" i="1" a="1"/>
  <c r="R457" i="1" s="1"/>
  <c r="R462" i="1" a="1"/>
  <c r="R462" i="1" s="1"/>
  <c r="R465" i="1" a="1"/>
  <c r="R465" i="1" s="1"/>
  <c r="R470" i="1" a="1"/>
  <c r="R470" i="1" s="1"/>
  <c r="R473" i="1" a="1"/>
  <c r="R473" i="1" s="1"/>
  <c r="R371" i="1" a="1"/>
  <c r="R371" i="1" s="1"/>
  <c r="R376" i="1" a="1"/>
  <c r="R376" i="1" s="1"/>
  <c r="R402" i="1" a="1"/>
  <c r="R402" i="1" s="1"/>
  <c r="R403" i="1" a="1"/>
  <c r="R403" i="1" s="1"/>
  <c r="R407" i="1" a="1"/>
  <c r="R407" i="1" s="1"/>
  <c r="R412" i="1" a="1"/>
  <c r="R412" i="1" s="1"/>
  <c r="R415" i="1" a="1"/>
  <c r="R415" i="1" s="1"/>
  <c r="R420" i="1" a="1"/>
  <c r="R420" i="1" s="1"/>
  <c r="R423" i="1" a="1"/>
  <c r="R423" i="1" s="1"/>
  <c r="R428" i="1" a="1"/>
  <c r="R428" i="1" s="1"/>
  <c r="R431" i="1" a="1"/>
  <c r="R431" i="1" s="1"/>
  <c r="R436" i="1" a="1"/>
  <c r="R436" i="1" s="1"/>
  <c r="R439" i="1" a="1"/>
  <c r="R439" i="1" s="1"/>
  <c r="R444" i="1" a="1"/>
  <c r="R444" i="1" s="1"/>
  <c r="R447" i="1" a="1"/>
  <c r="R447" i="1" s="1"/>
  <c r="R328" i="1" a="1"/>
  <c r="R328" i="1" s="1"/>
  <c r="R352" i="1" a="1"/>
  <c r="R352" i="1" s="1"/>
  <c r="R357" i="1" a="1"/>
  <c r="R357" i="1" s="1"/>
  <c r="R379" i="1" a="1"/>
  <c r="R379" i="1" s="1"/>
  <c r="R384" i="1" a="1"/>
  <c r="R384" i="1" s="1"/>
  <c r="R410" i="1" a="1"/>
  <c r="R410" i="1" s="1"/>
  <c r="R413" i="1" a="1"/>
  <c r="R413" i="1" s="1"/>
  <c r="R418" i="1" a="1"/>
  <c r="R418" i="1" s="1"/>
  <c r="R421" i="1" a="1"/>
  <c r="R421" i="1" s="1"/>
  <c r="R426" i="1" a="1"/>
  <c r="R426" i="1" s="1"/>
  <c r="R429" i="1" a="1"/>
  <c r="R429" i="1" s="1"/>
  <c r="R434" i="1" a="1"/>
  <c r="R434" i="1" s="1"/>
  <c r="R437" i="1" a="1"/>
  <c r="R437" i="1" s="1"/>
  <c r="R442" i="1" a="1"/>
  <c r="R442" i="1" s="1"/>
  <c r="R445" i="1" a="1"/>
  <c r="R445" i="1" s="1"/>
  <c r="R360" i="1" a="1"/>
  <c r="R360" i="1" s="1"/>
  <c r="R387" i="1" a="1"/>
  <c r="R387" i="1" s="1"/>
  <c r="R392" i="1" a="1"/>
  <c r="R392" i="1" s="1"/>
  <c r="R397" i="1" a="1"/>
  <c r="R397" i="1" s="1"/>
  <c r="R405" i="1" a="1"/>
  <c r="R405" i="1" s="1"/>
  <c r="R411" i="1" a="1"/>
  <c r="R411" i="1" s="1"/>
  <c r="R414" i="1" a="1"/>
  <c r="R414" i="1" s="1"/>
  <c r="R416" i="1" a="1"/>
  <c r="R416" i="1" s="1"/>
  <c r="R419" i="1" a="1"/>
  <c r="R419" i="1" s="1"/>
  <c r="R427" i="1" a="1"/>
  <c r="R427" i="1" s="1"/>
  <c r="R432" i="1" a="1"/>
  <c r="R432" i="1" s="1"/>
  <c r="R435" i="1" a="1"/>
  <c r="R435" i="1" s="1"/>
  <c r="R440" i="1" a="1"/>
  <c r="R440" i="1" s="1"/>
  <c r="R448" i="1" a="1"/>
  <c r="R448" i="1" s="1"/>
  <c r="R453" i="1" a="1"/>
  <c r="R453" i="1" s="1"/>
  <c r="R464" i="1" a="1"/>
  <c r="R464" i="1" s="1"/>
  <c r="R468" i="1" a="1"/>
  <c r="R468" i="1" s="1"/>
  <c r="R471" i="1" a="1"/>
  <c r="R471" i="1" s="1"/>
  <c r="R477" i="1" a="1"/>
  <c r="R477" i="1" s="1"/>
  <c r="R451" i="1" a="1"/>
  <c r="R451" i="1" s="1"/>
  <c r="R460" i="1" a="1"/>
  <c r="R460" i="1" s="1"/>
  <c r="R478" i="1" a="1"/>
  <c r="R478" i="1" s="1"/>
  <c r="R481" i="1" a="1"/>
  <c r="R481" i="1" s="1"/>
  <c r="R486" i="1" a="1"/>
  <c r="R486" i="1" s="1"/>
  <c r="R489" i="1" a="1"/>
  <c r="R489" i="1" s="1"/>
  <c r="R494" i="1" a="1"/>
  <c r="R494" i="1" s="1"/>
  <c r="R497" i="1" a="1"/>
  <c r="R497" i="1" s="1"/>
  <c r="R502" i="1" a="1"/>
  <c r="R502" i="1" s="1"/>
  <c r="R505" i="1" a="1"/>
  <c r="R505" i="1" s="1"/>
  <c r="R510" i="1" a="1"/>
  <c r="R510" i="1" s="1"/>
  <c r="R513" i="1" a="1"/>
  <c r="R513" i="1" s="1"/>
  <c r="R518" i="1" a="1"/>
  <c r="R518" i="1" s="1"/>
  <c r="R521" i="1" a="1"/>
  <c r="R521" i="1" s="1"/>
  <c r="R526" i="1" a="1"/>
  <c r="R526" i="1" s="1"/>
  <c r="R529" i="1" a="1"/>
  <c r="R529" i="1" s="1"/>
  <c r="R534" i="1" a="1"/>
  <c r="R534" i="1" s="1"/>
  <c r="R443" i="1" a="1"/>
  <c r="R443" i="1" s="1"/>
  <c r="R450" i="1" a="1"/>
  <c r="R450" i="1" s="1"/>
  <c r="R452" i="1" a="1"/>
  <c r="R452" i="1" s="1"/>
  <c r="R458" i="1" a="1"/>
  <c r="R458" i="1" s="1"/>
  <c r="R461" i="1" a="1"/>
  <c r="R461" i="1" s="1"/>
  <c r="R466" i="1" a="1"/>
  <c r="R466" i="1" s="1"/>
  <c r="R467" i="1" a="1"/>
  <c r="R467" i="1" s="1"/>
  <c r="R474" i="1" a="1"/>
  <c r="R474" i="1" s="1"/>
  <c r="R479" i="1" a="1"/>
  <c r="R479" i="1" s="1"/>
  <c r="R484" i="1" a="1"/>
  <c r="R484" i="1" s="1"/>
  <c r="R487" i="1" a="1"/>
  <c r="R487" i="1" s="1"/>
  <c r="R492" i="1" a="1"/>
  <c r="R492" i="1" s="1"/>
  <c r="R495" i="1" a="1"/>
  <c r="R495" i="1" s="1"/>
  <c r="R500" i="1" a="1"/>
  <c r="R500" i="1" s="1"/>
  <c r="R503" i="1" a="1"/>
  <c r="R503" i="1" s="1"/>
  <c r="R508" i="1" a="1"/>
  <c r="R508" i="1" s="1"/>
  <c r="R511" i="1" a="1"/>
  <c r="R511" i="1" s="1"/>
  <c r="R516" i="1" a="1"/>
  <c r="R516" i="1" s="1"/>
  <c r="R519" i="1" a="1"/>
  <c r="R519" i="1" s="1"/>
  <c r="R524" i="1" a="1"/>
  <c r="R524" i="1" s="1"/>
  <c r="R527" i="1" a="1"/>
  <c r="R527" i="1" s="1"/>
  <c r="R532" i="1" a="1"/>
  <c r="R532" i="1" s="1"/>
  <c r="R422" i="1" a="1"/>
  <c r="R422" i="1" s="1"/>
  <c r="R424" i="1" a="1"/>
  <c r="R424" i="1" s="1"/>
  <c r="R456" i="1" a="1"/>
  <c r="R456" i="1" s="1"/>
  <c r="R463" i="1" a="1"/>
  <c r="R463" i="1" s="1"/>
  <c r="R472" i="1" a="1"/>
  <c r="R472" i="1" s="1"/>
  <c r="R476" i="1" a="1"/>
  <c r="R476" i="1" s="1"/>
  <c r="R482" i="1" a="1"/>
  <c r="R482" i="1" s="1"/>
  <c r="R485" i="1" a="1"/>
  <c r="R485" i="1" s="1"/>
  <c r="R490" i="1" a="1"/>
  <c r="R490" i="1" s="1"/>
  <c r="R493" i="1" a="1"/>
  <c r="R493" i="1" s="1"/>
  <c r="R498" i="1" a="1"/>
  <c r="R498" i="1" s="1"/>
  <c r="R501" i="1" a="1"/>
  <c r="R501" i="1" s="1"/>
  <c r="R506" i="1" a="1"/>
  <c r="R506" i="1" s="1"/>
  <c r="R509" i="1" a="1"/>
  <c r="R509" i="1" s="1"/>
  <c r="R514" i="1" a="1"/>
  <c r="R514" i="1" s="1"/>
  <c r="R517" i="1" a="1"/>
  <c r="R517" i="1" s="1"/>
  <c r="R522" i="1" a="1"/>
  <c r="R522" i="1" s="1"/>
  <c r="R455" i="1" a="1"/>
  <c r="R455" i="1" s="1"/>
  <c r="R459" i="1" a="1"/>
  <c r="R459" i="1" s="1"/>
  <c r="R483" i="1" a="1"/>
  <c r="R483" i="1" s="1"/>
  <c r="R488" i="1" a="1"/>
  <c r="R488" i="1" s="1"/>
  <c r="R515" i="1" a="1"/>
  <c r="R515" i="1" s="1"/>
  <c r="R520" i="1" a="1"/>
  <c r="R520" i="1" s="1"/>
  <c r="R525" i="1" a="1"/>
  <c r="R525" i="1" s="1"/>
  <c r="R535" i="1" a="1"/>
  <c r="R535" i="1" s="1"/>
  <c r="R540" i="1" a="1"/>
  <c r="R540" i="1" s="1"/>
  <c r="R543" i="1" a="1"/>
  <c r="R543" i="1" s="1"/>
  <c r="R548" i="1" a="1"/>
  <c r="R548" i="1" s="1"/>
  <c r="R551" i="1" a="1"/>
  <c r="R551" i="1" s="1"/>
  <c r="R556" i="1" a="1"/>
  <c r="R556" i="1" s="1"/>
  <c r="R559" i="1" a="1"/>
  <c r="R559" i="1" s="1"/>
  <c r="R564" i="1" a="1"/>
  <c r="R564" i="1" s="1"/>
  <c r="R567" i="1" a="1"/>
  <c r="R567" i="1" s="1"/>
  <c r="R491" i="1" a="1"/>
  <c r="R491" i="1" s="1"/>
  <c r="R496" i="1" a="1"/>
  <c r="R496" i="1" s="1"/>
  <c r="R523" i="1" a="1"/>
  <c r="R523" i="1" s="1"/>
  <c r="R528" i="1" a="1"/>
  <c r="R528" i="1" s="1"/>
  <c r="R538" i="1" a="1"/>
  <c r="R538" i="1" s="1"/>
  <c r="R541" i="1" a="1"/>
  <c r="R541" i="1" s="1"/>
  <c r="R546" i="1" a="1"/>
  <c r="R546" i="1" s="1"/>
  <c r="R549" i="1" a="1"/>
  <c r="R549" i="1" s="1"/>
  <c r="R554" i="1" a="1"/>
  <c r="R554" i="1" s="1"/>
  <c r="R557" i="1" a="1"/>
  <c r="R557" i="1" s="1"/>
  <c r="R562" i="1" a="1"/>
  <c r="R562" i="1" s="1"/>
  <c r="R565" i="1" a="1"/>
  <c r="R565" i="1" s="1"/>
  <c r="R570" i="1" a="1"/>
  <c r="R570" i="1" s="1"/>
  <c r="R573" i="1" a="1"/>
  <c r="R573" i="1" s="1"/>
  <c r="R578" i="1" a="1"/>
  <c r="R578" i="1" s="1"/>
  <c r="R469" i="1" a="1"/>
  <c r="R469" i="1" s="1"/>
  <c r="R475" i="1" a="1"/>
  <c r="R475" i="1" s="1"/>
  <c r="R499" i="1" a="1"/>
  <c r="R499" i="1" s="1"/>
  <c r="R504" i="1" a="1"/>
  <c r="R504" i="1" s="1"/>
  <c r="R530" i="1" a="1"/>
  <c r="R530" i="1" s="1"/>
  <c r="R531" i="1" a="1"/>
  <c r="R531" i="1" s="1"/>
  <c r="R533" i="1" a="1"/>
  <c r="R533" i="1" s="1"/>
  <c r="R539" i="1" a="1"/>
  <c r="R539" i="1" s="1"/>
  <c r="R544" i="1" a="1"/>
  <c r="R544" i="1" s="1"/>
  <c r="R547" i="1" a="1"/>
  <c r="R547" i="1" s="1"/>
  <c r="R552" i="1" a="1"/>
  <c r="R552" i="1" s="1"/>
  <c r="R555" i="1" a="1"/>
  <c r="R555" i="1" s="1"/>
  <c r="R560" i="1" a="1"/>
  <c r="R560" i="1" s="1"/>
  <c r="R563" i="1" a="1"/>
  <c r="R563" i="1" s="1"/>
  <c r="R568" i="1" a="1"/>
  <c r="R568" i="1" s="1"/>
  <c r="R571" i="1" a="1"/>
  <c r="R571" i="1" s="1"/>
  <c r="R480" i="1" a="1"/>
  <c r="R480" i="1" s="1"/>
  <c r="R507" i="1" a="1"/>
  <c r="R507" i="1" s="1"/>
  <c r="R512" i="1" a="1"/>
  <c r="R512" i="1" s="1"/>
  <c r="R536" i="1" a="1"/>
  <c r="R536" i="1" s="1"/>
  <c r="R537" i="1" a="1"/>
  <c r="R537" i="1" s="1"/>
  <c r="R542" i="1" a="1"/>
  <c r="R542" i="1" s="1"/>
  <c r="R545" i="1" a="1"/>
  <c r="R545" i="1" s="1"/>
  <c r="R550" i="1" a="1"/>
  <c r="R550" i="1" s="1"/>
  <c r="R553" i="1" a="1"/>
  <c r="R553" i="1" s="1"/>
  <c r="R558" i="1" a="1"/>
  <c r="R558" i="1" s="1"/>
  <c r="R561" i="1" a="1"/>
  <c r="R561" i="1" s="1"/>
  <c r="R566" i="1" a="1"/>
  <c r="R566" i="1" s="1"/>
  <c r="R569" i="1" a="1"/>
  <c r="R569" i="1" s="1"/>
  <c r="R574" i="1" a="1"/>
  <c r="R574" i="1" s="1"/>
  <c r="R577" i="1" a="1"/>
  <c r="R577" i="1" s="1"/>
  <c r="R582" i="1" a="1"/>
  <c r="R582" i="1" s="1"/>
  <c r="R585" i="1" a="1"/>
  <c r="R585" i="1" s="1"/>
  <c r="R590" i="1" a="1"/>
  <c r="R590" i="1" s="1"/>
  <c r="R593" i="1" a="1"/>
  <c r="R593" i="1" s="1"/>
  <c r="R598" i="1" a="1"/>
  <c r="R598" i="1" s="1"/>
  <c r="R601" i="1" a="1"/>
  <c r="R601" i="1" s="1"/>
  <c r="R606" i="1" a="1"/>
  <c r="R606" i="1" s="1"/>
  <c r="R609" i="1" a="1"/>
  <c r="R609" i="1" s="1"/>
  <c r="R612" i="1" a="1"/>
  <c r="R612" i="1" s="1"/>
  <c r="R617" i="1" a="1"/>
  <c r="R617" i="1" s="1"/>
  <c r="R620" i="1" a="1"/>
  <c r="R620" i="1" s="1"/>
  <c r="R625" i="1" a="1"/>
  <c r="R625" i="1" s="1"/>
  <c r="R628" i="1" a="1"/>
  <c r="R628" i="1" s="1"/>
  <c r="R633" i="1" a="1"/>
  <c r="R633" i="1" s="1"/>
  <c r="R636" i="1" a="1"/>
  <c r="R636" i="1" s="1"/>
  <c r="R641" i="1" a="1"/>
  <c r="R641" i="1" s="1"/>
  <c r="R644" i="1" a="1"/>
  <c r="R644" i="1" s="1"/>
  <c r="R649" i="1" a="1"/>
  <c r="R649" i="1" s="1"/>
  <c r="R652" i="1" a="1"/>
  <c r="R652" i="1" s="1"/>
  <c r="R657" i="1" a="1"/>
  <c r="R657" i="1" s="1"/>
  <c r="R660" i="1" a="1"/>
  <c r="R660" i="1" s="1"/>
  <c r="R665" i="1" a="1"/>
  <c r="R665" i="1" s="1"/>
  <c r="R679" i="1" a="1"/>
  <c r="R679" i="1" s="1"/>
  <c r="R680" i="1" a="1"/>
  <c r="R680" i="1" s="1"/>
  <c r="R681" i="1" a="1"/>
  <c r="R681" i="1" s="1"/>
  <c r="R682" i="1" a="1"/>
  <c r="R682" i="1" s="1"/>
  <c r="R693" i="1" a="1"/>
  <c r="R693" i="1" s="1"/>
  <c r="R580" i="1" a="1"/>
  <c r="R580" i="1" s="1"/>
  <c r="R583" i="1" a="1"/>
  <c r="R583" i="1" s="1"/>
  <c r="R588" i="1" a="1"/>
  <c r="R588" i="1" s="1"/>
  <c r="R591" i="1" a="1"/>
  <c r="R591" i="1" s="1"/>
  <c r="R596" i="1" a="1"/>
  <c r="R596" i="1" s="1"/>
  <c r="R599" i="1" a="1"/>
  <c r="R599" i="1" s="1"/>
  <c r="R604" i="1" a="1"/>
  <c r="R604" i="1" s="1"/>
  <c r="R607" i="1" a="1"/>
  <c r="R607" i="1" s="1"/>
  <c r="R610" i="1" a="1"/>
  <c r="R610" i="1" s="1"/>
  <c r="R615" i="1" a="1"/>
  <c r="R615" i="1" s="1"/>
  <c r="R618" i="1" a="1"/>
  <c r="R618" i="1" s="1"/>
  <c r="R623" i="1" a="1"/>
  <c r="R623" i="1" s="1"/>
  <c r="R626" i="1" a="1"/>
  <c r="R626" i="1" s="1"/>
  <c r="R631" i="1" a="1"/>
  <c r="R631" i="1" s="1"/>
  <c r="R634" i="1" a="1"/>
  <c r="R634" i="1" s="1"/>
  <c r="R639" i="1" a="1"/>
  <c r="R639" i="1" s="1"/>
  <c r="R642" i="1" a="1"/>
  <c r="R642" i="1" s="1"/>
  <c r="R647" i="1" a="1"/>
  <c r="R647" i="1" s="1"/>
  <c r="R650" i="1" a="1"/>
  <c r="R650" i="1" s="1"/>
  <c r="R655" i="1" a="1"/>
  <c r="R655" i="1" s="1"/>
  <c r="R658" i="1" a="1"/>
  <c r="R658" i="1" s="1"/>
  <c r="R663" i="1" a="1"/>
  <c r="R663" i="1" s="1"/>
  <c r="R666" i="1" a="1"/>
  <c r="R666" i="1" s="1"/>
  <c r="R675" i="1" a="1"/>
  <c r="R675" i="1" s="1"/>
  <c r="R676" i="1" a="1"/>
  <c r="R676" i="1" s="1"/>
  <c r="R677" i="1" a="1"/>
  <c r="R677" i="1" s="1"/>
  <c r="R678" i="1" a="1"/>
  <c r="R678" i="1" s="1"/>
  <c r="R691" i="1" a="1"/>
  <c r="R691" i="1" s="1"/>
  <c r="R699" i="1" a="1"/>
  <c r="R699" i="1" s="1"/>
  <c r="R700" i="1" a="1"/>
  <c r="R700" i="1" s="1"/>
  <c r="R581" i="1" a="1"/>
  <c r="R581" i="1" s="1"/>
  <c r="R586" i="1" a="1"/>
  <c r="R586" i="1" s="1"/>
  <c r="R589" i="1" a="1"/>
  <c r="R589" i="1" s="1"/>
  <c r="R594" i="1" a="1"/>
  <c r="R594" i="1" s="1"/>
  <c r="R597" i="1" a="1"/>
  <c r="R597" i="1" s="1"/>
  <c r="R602" i="1" a="1"/>
  <c r="R602" i="1" s="1"/>
  <c r="R605" i="1" a="1"/>
  <c r="R605" i="1" s="1"/>
  <c r="R613" i="1" a="1"/>
  <c r="R613" i="1" s="1"/>
  <c r="R616" i="1" a="1"/>
  <c r="R616" i="1" s="1"/>
  <c r="R621" i="1" a="1"/>
  <c r="R621" i="1" s="1"/>
  <c r="R624" i="1" a="1"/>
  <c r="R624" i="1" s="1"/>
  <c r="R629" i="1" a="1"/>
  <c r="R629" i="1" s="1"/>
  <c r="R632" i="1" a="1"/>
  <c r="R632" i="1" s="1"/>
  <c r="R637" i="1" a="1"/>
  <c r="R637" i="1" s="1"/>
  <c r="R640" i="1" a="1"/>
  <c r="R640" i="1" s="1"/>
  <c r="R645" i="1" a="1"/>
  <c r="R645" i="1" s="1"/>
  <c r="R648" i="1" a="1"/>
  <c r="R648" i="1" s="1"/>
  <c r="R653" i="1" a="1"/>
  <c r="R653" i="1" s="1"/>
  <c r="R656" i="1" a="1"/>
  <c r="R656" i="1" s="1"/>
  <c r="R661" i="1" a="1"/>
  <c r="R661" i="1" s="1"/>
  <c r="R664" i="1" a="1"/>
  <c r="R664" i="1" s="1"/>
  <c r="R671" i="1" a="1"/>
  <c r="R671" i="1" s="1"/>
  <c r="R672" i="1" a="1"/>
  <c r="R672" i="1" s="1"/>
  <c r="R673" i="1" a="1"/>
  <c r="R673" i="1" s="1"/>
  <c r="R674" i="1" a="1"/>
  <c r="R674" i="1" s="1"/>
  <c r="R687" i="1" a="1"/>
  <c r="R687" i="1" s="1"/>
  <c r="R688" i="1" a="1"/>
  <c r="R688" i="1" s="1"/>
  <c r="R689" i="1" a="1"/>
  <c r="R689" i="1" s="1"/>
  <c r="R690" i="1" a="1"/>
  <c r="R690" i="1" s="1"/>
  <c r="R692" i="1" a="1"/>
  <c r="R692" i="1" s="1"/>
  <c r="R695" i="1" a="1"/>
  <c r="R695" i="1" s="1"/>
  <c r="R696" i="1" a="1"/>
  <c r="R696" i="1" s="1"/>
  <c r="R697" i="1" a="1"/>
  <c r="R697" i="1" s="1"/>
  <c r="R698" i="1" a="1"/>
  <c r="R698" i="1" s="1"/>
  <c r="R572" i="1" a="1"/>
  <c r="R572" i="1" s="1"/>
  <c r="R575" i="1" a="1"/>
  <c r="R575" i="1" s="1"/>
  <c r="R576" i="1" a="1"/>
  <c r="R576" i="1" s="1"/>
  <c r="R579" i="1" a="1"/>
  <c r="R579" i="1" s="1"/>
  <c r="R584" i="1" a="1"/>
  <c r="R584" i="1" s="1"/>
  <c r="R587" i="1" a="1"/>
  <c r="R587" i="1" s="1"/>
  <c r="R592" i="1" a="1"/>
  <c r="R592" i="1" s="1"/>
  <c r="R595" i="1" a="1"/>
  <c r="R595" i="1" s="1"/>
  <c r="R600" i="1" a="1"/>
  <c r="R600" i="1" s="1"/>
  <c r="R603" i="1" a="1"/>
  <c r="R603" i="1" s="1"/>
  <c r="R608" i="1" a="1"/>
  <c r="R608" i="1" s="1"/>
  <c r="R611" i="1" a="1"/>
  <c r="R611" i="1" s="1"/>
  <c r="R614" i="1" a="1"/>
  <c r="R614" i="1" s="1"/>
  <c r="R619" i="1" a="1"/>
  <c r="R619" i="1" s="1"/>
  <c r="R622" i="1" a="1"/>
  <c r="R622" i="1" s="1"/>
  <c r="R627" i="1" a="1"/>
  <c r="R627" i="1" s="1"/>
  <c r="R630" i="1" a="1"/>
  <c r="R630" i="1" s="1"/>
  <c r="R635" i="1" a="1"/>
  <c r="R635" i="1" s="1"/>
  <c r="R638" i="1" a="1"/>
  <c r="R638" i="1" s="1"/>
  <c r="R643" i="1" a="1"/>
  <c r="R643" i="1" s="1"/>
  <c r="R646" i="1" a="1"/>
  <c r="R646" i="1" s="1"/>
  <c r="R651" i="1" a="1"/>
  <c r="R651" i="1" s="1"/>
  <c r="R654" i="1" a="1"/>
  <c r="R654" i="1" s="1"/>
  <c r="R659" i="1" a="1"/>
  <c r="R659" i="1" s="1"/>
  <c r="R662" i="1" a="1"/>
  <c r="R662" i="1" s="1"/>
  <c r="R667" i="1" a="1"/>
  <c r="R667" i="1" s="1"/>
  <c r="R668" i="1" a="1"/>
  <c r="R668" i="1" s="1"/>
  <c r="R669" i="1" a="1"/>
  <c r="R669" i="1" s="1"/>
  <c r="R670" i="1" a="1"/>
  <c r="R670" i="1" s="1"/>
  <c r="R683" i="1" a="1"/>
  <c r="R683" i="1" s="1"/>
  <c r="R684" i="1" a="1"/>
  <c r="R684" i="1" s="1"/>
  <c r="R685" i="1" a="1"/>
  <c r="R685" i="1" s="1"/>
  <c r="R686" i="1" a="1"/>
  <c r="R686" i="1" s="1"/>
  <c r="R694" i="1" a="1"/>
  <c r="R694" i="1" s="1"/>
  <c r="R302" i="1" a="1"/>
  <c r="R302" i="1" s="1"/>
  <c r="R286" i="1" a="1"/>
  <c r="R286" i="1" s="1"/>
  <c r="R207" i="1" a="1"/>
  <c r="R207" i="1" s="1"/>
  <c r="R191" i="1" a="1"/>
  <c r="R191" i="1" s="1"/>
  <c r="R178" i="1" a="1"/>
  <c r="R178" i="1" s="1"/>
  <c r="R284" i="1" a="1"/>
  <c r="R284" i="1" s="1"/>
  <c r="R268" i="1" a="1"/>
  <c r="R268" i="1" s="1"/>
  <c r="R231" i="1" a="1"/>
  <c r="R231" i="1" s="1"/>
  <c r="R176" i="1" a="1"/>
  <c r="R176" i="1" s="1"/>
  <c r="R95" i="1" a="1"/>
  <c r="R95" i="1" s="1"/>
  <c r="R139" i="1" a="1"/>
  <c r="R139" i="1" s="1"/>
  <c r="R155" i="1" a="1"/>
  <c r="R155" i="1" s="1"/>
  <c r="R171" i="1" a="1"/>
  <c r="R171" i="1" s="1"/>
  <c r="R187" i="1" a="1"/>
  <c r="R187" i="1" s="1"/>
  <c r="R107" i="1" a="1"/>
  <c r="R107" i="1" s="1"/>
  <c r="R115" i="1" a="1"/>
  <c r="R115" i="1" s="1"/>
  <c r="R123" i="1" a="1"/>
  <c r="R123" i="1" s="1"/>
  <c r="R136" i="1" a="1"/>
  <c r="R136" i="1" s="1"/>
  <c r="R99" i="1" a="1"/>
  <c r="R99" i="1" s="1"/>
  <c r="R141" i="1" a="1"/>
  <c r="R141" i="1" s="1"/>
  <c r="R157" i="1" a="1"/>
  <c r="R157" i="1" s="1"/>
  <c r="R173" i="1" a="1"/>
  <c r="R173" i="1" s="1"/>
  <c r="R189" i="1" a="1"/>
  <c r="R189" i="1" s="1"/>
  <c r="R197" i="1" a="1"/>
  <c r="R197" i="1" s="1"/>
  <c r="R213" i="1" a="1"/>
  <c r="R213" i="1" s="1"/>
  <c r="R21" i="1" a="1"/>
  <c r="R21" i="1" s="1"/>
  <c r="R206" i="1" a="1"/>
  <c r="R206" i="1" s="1"/>
  <c r="R222" i="1" a="1"/>
  <c r="R222" i="1" s="1"/>
  <c r="R238" i="1" a="1"/>
  <c r="R238" i="1" s="1"/>
  <c r="R254" i="1" a="1"/>
  <c r="R254" i="1" s="1"/>
  <c r="R142" i="1" a="1"/>
  <c r="R142" i="1" s="1"/>
  <c r="R152" i="1" a="1"/>
  <c r="R152" i="1" s="1"/>
  <c r="R160" i="1" a="1"/>
  <c r="R160" i="1" s="1"/>
  <c r="R168" i="1" a="1"/>
  <c r="R168" i="1" s="1"/>
  <c r="R249" i="1" a="1"/>
  <c r="R249" i="1" s="1"/>
  <c r="R228" i="1" a="1"/>
  <c r="R228" i="1" s="1"/>
  <c r="R220" i="1" a="1"/>
  <c r="R220" i="1" s="1"/>
  <c r="R204" i="1" a="1"/>
  <c r="R204" i="1" s="1"/>
  <c r="R182" i="1" a="1"/>
  <c r="R182" i="1" s="1"/>
  <c r="R251" i="1" a="1"/>
  <c r="R251" i="1" s="1"/>
  <c r="R77" i="1" a="1"/>
  <c r="R77" i="1" s="1"/>
  <c r="R100" i="1" a="1"/>
  <c r="R100" i="1" s="1"/>
  <c r="R290" i="1" a="1"/>
  <c r="R290" i="1" s="1"/>
  <c r="R270" i="1" a="1"/>
  <c r="R270" i="1" s="1"/>
  <c r="R211" i="1" a="1"/>
  <c r="R211" i="1" s="1"/>
  <c r="R195" i="1" a="1"/>
  <c r="R195" i="1" s="1"/>
  <c r="R186" i="1" a="1"/>
  <c r="R186" i="1" s="1"/>
  <c r="R288" i="1" a="1"/>
  <c r="R288" i="1" s="1"/>
  <c r="R272" i="1" a="1"/>
  <c r="R272" i="1" s="1"/>
  <c r="R239" i="1" a="1"/>
  <c r="R239" i="1" s="1"/>
  <c r="R184" i="1" a="1"/>
  <c r="R184" i="1" s="1"/>
  <c r="R127" i="1" a="1"/>
  <c r="R127" i="1" s="1"/>
  <c r="R143" i="1" a="1"/>
  <c r="R143" i="1" s="1"/>
  <c r="R159" i="1" a="1"/>
  <c r="R159" i="1" s="1"/>
  <c r="R175" i="1" a="1"/>
  <c r="R175" i="1" s="1"/>
  <c r="R101" i="1" a="1"/>
  <c r="R101" i="1" s="1"/>
  <c r="R109" i="1" a="1"/>
  <c r="R109" i="1" s="1"/>
  <c r="R117" i="1" a="1"/>
  <c r="R117" i="1" s="1"/>
  <c r="R125" i="1" a="1"/>
  <c r="R125" i="1" s="1"/>
  <c r="R140" i="1" a="1"/>
  <c r="R140" i="1" s="1"/>
  <c r="R129" i="1" a="1"/>
  <c r="R129" i="1" s="1"/>
  <c r="R145" i="1" a="1"/>
  <c r="R145" i="1" s="1"/>
  <c r="R161" i="1" a="1"/>
  <c r="R161" i="1" s="1"/>
  <c r="R177" i="1" a="1"/>
  <c r="R177" i="1" s="1"/>
  <c r="R130" i="1" a="1"/>
  <c r="R130" i="1" s="1"/>
  <c r="R201" i="1" a="1"/>
  <c r="R201" i="1" s="1"/>
  <c r="R217" i="1" a="1"/>
  <c r="R217" i="1" s="1"/>
  <c r="R194" i="1" a="1"/>
  <c r="R194" i="1" s="1"/>
  <c r="R210" i="1" a="1"/>
  <c r="R210" i="1" s="1"/>
  <c r="R226" i="1" a="1"/>
  <c r="R226" i="1" s="1"/>
  <c r="R242" i="1" a="1"/>
  <c r="R242" i="1" s="1"/>
  <c r="R258" i="1" a="1"/>
  <c r="R258" i="1" s="1"/>
  <c r="R146" i="1" a="1"/>
  <c r="R146" i="1" s="1"/>
  <c r="R154" i="1" a="1"/>
  <c r="R154" i="1" s="1"/>
  <c r="R162" i="1" a="1"/>
  <c r="R162" i="1" s="1"/>
  <c r="R170" i="1" a="1"/>
  <c r="R170" i="1" s="1"/>
  <c r="R244" i="1" a="1"/>
  <c r="R244" i="1" s="1"/>
  <c r="R224" i="1" a="1"/>
  <c r="R224" i="1" s="1"/>
  <c r="R208" i="1" a="1"/>
  <c r="R208" i="1" s="1"/>
  <c r="R192" i="1" a="1"/>
  <c r="R192" i="1" s="1"/>
  <c r="R278" i="1" a="1"/>
  <c r="R278" i="1" s="1"/>
  <c r="R262" i="1" a="1"/>
  <c r="R262" i="1" s="1"/>
  <c r="R259" i="1" a="1"/>
  <c r="R259" i="1" s="1"/>
  <c r="R227" i="1" a="1"/>
  <c r="R227" i="1" s="1"/>
  <c r="R63" i="1" a="1"/>
  <c r="R63" i="1" s="1"/>
  <c r="R104" i="1" a="1"/>
  <c r="R104" i="1" s="1"/>
  <c r="R120" i="1" a="1"/>
  <c r="R120" i="1" s="1"/>
  <c r="R78" i="1" a="1"/>
  <c r="R78" i="1" s="1"/>
  <c r="R97" i="1" a="1"/>
  <c r="R97" i="1" s="1"/>
  <c r="R106" i="1" a="1"/>
  <c r="R106" i="1" s="1"/>
  <c r="R122" i="1" a="1"/>
  <c r="R122" i="1" s="1"/>
  <c r="R294" i="1" a="1"/>
  <c r="R294" i="1" s="1"/>
  <c r="R274" i="1" a="1"/>
  <c r="R274" i="1" s="1"/>
  <c r="R180" i="1" a="1"/>
  <c r="R180" i="1" s="1"/>
  <c r="R215" i="1" a="1"/>
  <c r="R215" i="1" s="1"/>
  <c r="R199" i="1" a="1"/>
  <c r="R199" i="1" s="1"/>
  <c r="R190" i="1" a="1"/>
  <c r="R190" i="1" s="1"/>
  <c r="R292" i="1" a="1"/>
  <c r="R292" i="1" s="1"/>
  <c r="R276" i="1" a="1"/>
  <c r="R276" i="1" s="1"/>
  <c r="R260" i="1" a="1"/>
  <c r="R260" i="1" s="1"/>
  <c r="R247" i="1" a="1"/>
  <c r="R247" i="1" s="1"/>
  <c r="R131" i="1" a="1"/>
  <c r="R131" i="1" s="1"/>
  <c r="R147" i="1" a="1"/>
  <c r="R147" i="1" s="1"/>
  <c r="R163" i="1" a="1"/>
  <c r="R163" i="1" s="1"/>
  <c r="R179" i="1" a="1"/>
  <c r="R179" i="1" s="1"/>
  <c r="R103" i="1" a="1"/>
  <c r="R103" i="1" s="1"/>
  <c r="R111" i="1" a="1"/>
  <c r="R111" i="1" s="1"/>
  <c r="R119" i="1" a="1"/>
  <c r="R119" i="1" s="1"/>
  <c r="R128" i="1" a="1"/>
  <c r="R128" i="1" s="1"/>
  <c r="R144" i="1" a="1"/>
  <c r="R144" i="1" s="1"/>
  <c r="R133" i="1" a="1"/>
  <c r="R133" i="1" s="1"/>
  <c r="R149" i="1" a="1"/>
  <c r="R149" i="1" s="1"/>
  <c r="R165" i="1" a="1"/>
  <c r="R165" i="1" s="1"/>
  <c r="R181" i="1" a="1"/>
  <c r="R181" i="1" s="1"/>
  <c r="R138" i="1" a="1"/>
  <c r="R138" i="1" s="1"/>
  <c r="R205" i="1" a="1"/>
  <c r="R205" i="1" s="1"/>
  <c r="R221" i="1" a="1"/>
  <c r="R221" i="1" s="1"/>
  <c r="R198" i="1" a="1"/>
  <c r="R198" i="1" s="1"/>
  <c r="R214" i="1" a="1"/>
  <c r="R214" i="1" s="1"/>
  <c r="R230" i="1" a="1"/>
  <c r="R230" i="1" s="1"/>
  <c r="R246" i="1" a="1"/>
  <c r="R246" i="1" s="1"/>
  <c r="R85" i="1" a="1"/>
  <c r="R85" i="1" s="1"/>
  <c r="R148" i="1" a="1"/>
  <c r="R148" i="1" s="1"/>
  <c r="R156" i="1" a="1"/>
  <c r="R156" i="1" s="1"/>
  <c r="R164" i="1" a="1"/>
  <c r="R164" i="1" s="1"/>
  <c r="R172" i="1" a="1"/>
  <c r="R172" i="1" s="1"/>
  <c r="R257" i="1" a="1"/>
  <c r="R257" i="1" s="1"/>
  <c r="R241" i="1" a="1"/>
  <c r="R241" i="1" s="1"/>
  <c r="R212" i="1" a="1"/>
  <c r="R212" i="1" s="1"/>
  <c r="R196" i="1" a="1"/>
  <c r="R196" i="1" s="1"/>
  <c r="R235" i="1" a="1"/>
  <c r="R235" i="1" s="1"/>
  <c r="R69" i="1" a="1"/>
  <c r="R69" i="1" s="1"/>
  <c r="R298" i="1" a="1"/>
  <c r="R298" i="1" s="1"/>
  <c r="R282" i="1" a="1"/>
  <c r="R282" i="1" s="1"/>
  <c r="R203" i="1" a="1"/>
  <c r="R203" i="1" s="1"/>
  <c r="R296" i="1" a="1"/>
  <c r="R296" i="1" s="1"/>
  <c r="R280" i="1" a="1"/>
  <c r="R280" i="1" s="1"/>
  <c r="R264" i="1" a="1"/>
  <c r="R264" i="1" s="1"/>
  <c r="R255" i="1" a="1"/>
  <c r="R255" i="1" s="1"/>
  <c r="R81" i="1" a="1"/>
  <c r="R81" i="1" s="1"/>
  <c r="R135" i="1" a="1"/>
  <c r="R135" i="1" s="1"/>
  <c r="R151" i="1" a="1"/>
  <c r="R151" i="1" s="1"/>
  <c r="R167" i="1" a="1"/>
  <c r="R167" i="1" s="1"/>
  <c r="R183" i="1" a="1"/>
  <c r="R183" i="1" s="1"/>
  <c r="R105" i="1" a="1"/>
  <c r="R105" i="1" s="1"/>
  <c r="R113" i="1" a="1"/>
  <c r="R113" i="1" s="1"/>
  <c r="R121" i="1" a="1"/>
  <c r="R121" i="1" s="1"/>
  <c r="R132" i="1" a="1"/>
  <c r="R132" i="1" s="1"/>
  <c r="R89" i="1" a="1"/>
  <c r="R89" i="1" s="1"/>
  <c r="R137" i="1" a="1"/>
  <c r="R137" i="1" s="1"/>
  <c r="R153" i="1" a="1"/>
  <c r="R153" i="1" s="1"/>
  <c r="R169" i="1" a="1"/>
  <c r="R169" i="1" s="1"/>
  <c r="R185" i="1" a="1"/>
  <c r="R185" i="1" s="1"/>
  <c r="R193" i="1" a="1"/>
  <c r="R193" i="1" s="1"/>
  <c r="R209" i="1" a="1"/>
  <c r="R209" i="1" s="1"/>
  <c r="R225" i="1" a="1"/>
  <c r="R225" i="1" s="1"/>
  <c r="R202" i="1" a="1"/>
  <c r="R202" i="1" s="1"/>
  <c r="R218" i="1" a="1"/>
  <c r="R218" i="1" s="1"/>
  <c r="R234" i="1" a="1"/>
  <c r="R234" i="1" s="1"/>
  <c r="R250" i="1" a="1"/>
  <c r="R250" i="1" s="1"/>
  <c r="R134" i="1" a="1"/>
  <c r="R134" i="1" s="1"/>
  <c r="R150" i="1" a="1"/>
  <c r="R150" i="1" s="1"/>
  <c r="R158" i="1" a="1"/>
  <c r="R158" i="1" s="1"/>
  <c r="R166" i="1" a="1"/>
  <c r="R166" i="1" s="1"/>
  <c r="R174" i="1" a="1"/>
  <c r="R174" i="1" s="1"/>
  <c r="R252" i="1" a="1"/>
  <c r="R252" i="1" s="1"/>
  <c r="R236" i="1" a="1"/>
  <c r="R236" i="1" s="1"/>
  <c r="R233" i="1" a="1"/>
  <c r="R233" i="1" s="1"/>
  <c r="R216" i="1" a="1"/>
  <c r="R216" i="1" s="1"/>
  <c r="R200" i="1" a="1"/>
  <c r="R200" i="1" s="1"/>
  <c r="R266" i="1" a="1"/>
  <c r="R266" i="1" s="1"/>
  <c r="R243" i="1" a="1"/>
  <c r="R243" i="1" s="1"/>
  <c r="R188" i="1" a="1"/>
  <c r="R188" i="1" s="1"/>
  <c r="R73" i="1" a="1"/>
  <c r="R73" i="1" s="1"/>
  <c r="R96" i="1" a="1"/>
  <c r="R96" i="1" s="1"/>
  <c r="R112" i="1" a="1"/>
  <c r="R112" i="1" s="1"/>
  <c r="R70" i="1" a="1"/>
  <c r="R70" i="1" s="1"/>
  <c r="R86" i="1" a="1"/>
  <c r="R86" i="1" s="1"/>
  <c r="R98" i="1" a="1"/>
  <c r="R98" i="1" s="1"/>
  <c r="R114" i="1" a="1"/>
  <c r="R114" i="1" s="1"/>
  <c r="R124" i="1" a="1"/>
  <c r="R124" i="1" s="1"/>
  <c r="R94" i="1" a="1"/>
  <c r="R94" i="1" s="1"/>
  <c r="R126" i="1" a="1"/>
  <c r="R126" i="1" s="1"/>
  <c r="R65" i="1" a="1"/>
  <c r="R65" i="1" s="1"/>
  <c r="R57" i="1" a="1"/>
  <c r="R57" i="1" s="1"/>
  <c r="R79" i="1" a="1"/>
  <c r="R79" i="1" s="1"/>
  <c r="R72" i="1" a="1"/>
  <c r="R72" i="1" s="1"/>
  <c r="R88" i="1" a="1"/>
  <c r="R88" i="1" s="1"/>
  <c r="R50" i="1" a="1"/>
  <c r="R50" i="1" s="1"/>
  <c r="R66" i="1" a="1"/>
  <c r="R66" i="1" s="1"/>
  <c r="R45" i="1" a="1"/>
  <c r="R45" i="1" s="1"/>
  <c r="R56" i="1" a="1"/>
  <c r="R56" i="1" s="1"/>
  <c r="R36" i="1" a="1"/>
  <c r="R36" i="1" s="1"/>
  <c r="R9" i="1" a="1"/>
  <c r="R9" i="1" s="1"/>
  <c r="R29" i="1" a="1"/>
  <c r="R29" i="1" s="1"/>
  <c r="R34" i="1" a="1"/>
  <c r="R34" i="1" s="1"/>
  <c r="R10" i="1" a="1"/>
  <c r="R10" i="1" s="1"/>
  <c r="R7" i="1" a="1"/>
  <c r="R7" i="1" s="1"/>
  <c r="R23" i="1" a="1"/>
  <c r="R23" i="1" s="1"/>
  <c r="R20" i="1" a="1"/>
  <c r="R20" i="1" s="1"/>
  <c r="R93" i="1" a="1"/>
  <c r="R93" i="1" s="1"/>
  <c r="R74" i="1" a="1"/>
  <c r="R74" i="1" s="1"/>
  <c r="R102" i="1" a="1"/>
  <c r="R102" i="1" s="1"/>
  <c r="R51" i="1" a="1"/>
  <c r="R51" i="1" s="1"/>
  <c r="R59" i="1" a="1"/>
  <c r="R59" i="1" s="1"/>
  <c r="R83" i="1" a="1"/>
  <c r="R83" i="1" s="1"/>
  <c r="R76" i="1" a="1"/>
  <c r="R76" i="1" s="1"/>
  <c r="R92" i="1" a="1"/>
  <c r="R92" i="1" s="1"/>
  <c r="R61" i="1" a="1"/>
  <c r="R61" i="1" s="1"/>
  <c r="R54" i="1" a="1"/>
  <c r="R54" i="1" s="1"/>
  <c r="R39" i="1" a="1"/>
  <c r="R39" i="1" s="1"/>
  <c r="R47" i="1" a="1"/>
  <c r="R47" i="1" s="1"/>
  <c r="R60" i="1" a="1"/>
  <c r="R60" i="1" s="1"/>
  <c r="R40" i="1" a="1"/>
  <c r="R40" i="1" s="1"/>
  <c r="R17" i="1" a="1"/>
  <c r="R17" i="1" s="1"/>
  <c r="R33" i="1" a="1"/>
  <c r="R33" i="1" s="1"/>
  <c r="R38" i="1" a="1"/>
  <c r="R38" i="1" s="1"/>
  <c r="R14" i="1" a="1"/>
  <c r="R14" i="1" s="1"/>
  <c r="R11" i="1" a="1"/>
  <c r="R11" i="1" s="1"/>
  <c r="R8" i="1" a="1"/>
  <c r="R8" i="1" s="1"/>
  <c r="R24" i="1" a="1"/>
  <c r="R24" i="1" s="1"/>
  <c r="R108" i="1" a="1"/>
  <c r="R108" i="1" s="1"/>
  <c r="R82" i="1" a="1"/>
  <c r="R82" i="1" s="1"/>
  <c r="R110" i="1" a="1"/>
  <c r="R110" i="1" s="1"/>
  <c r="R53" i="1" a="1"/>
  <c r="R53" i="1" s="1"/>
  <c r="R71" i="1" a="1"/>
  <c r="R71" i="1" s="1"/>
  <c r="R87" i="1" a="1"/>
  <c r="R87" i="1" s="1"/>
  <c r="R80" i="1" a="1"/>
  <c r="R80" i="1" s="1"/>
  <c r="R67" i="1" a="1"/>
  <c r="R67" i="1" s="1"/>
  <c r="R68" i="1" a="1"/>
  <c r="R68" i="1" s="1"/>
  <c r="R58" i="1" a="1"/>
  <c r="R58" i="1" s="1"/>
  <c r="R41" i="1" a="1"/>
  <c r="R41" i="1" s="1"/>
  <c r="R49" i="1" a="1"/>
  <c r="R49" i="1" s="1"/>
  <c r="R64" i="1" a="1"/>
  <c r="R64" i="1" s="1"/>
  <c r="R5" i="1" a="1"/>
  <c r="R5" i="1" s="1"/>
  <c r="R28" i="1" a="1"/>
  <c r="R28" i="1" s="1"/>
  <c r="R44" i="1" a="1"/>
  <c r="R44" i="1" s="1"/>
  <c r="R25" i="1" a="1"/>
  <c r="R25" i="1" s="1"/>
  <c r="R37" i="1" a="1"/>
  <c r="R37" i="1" s="1"/>
  <c r="R42" i="1" a="1"/>
  <c r="R42" i="1" s="1"/>
  <c r="R18" i="1" a="1"/>
  <c r="R18" i="1" s="1"/>
  <c r="R15" i="1" a="1"/>
  <c r="R15" i="1" s="1"/>
  <c r="R12" i="1" a="1"/>
  <c r="R12" i="1" s="1"/>
  <c r="R4" i="1" a="1"/>
  <c r="R4" i="1" s="1"/>
  <c r="R116" i="1" a="1"/>
  <c r="R116" i="1" s="1"/>
  <c r="R90" i="1" a="1"/>
  <c r="R90" i="1" s="1"/>
  <c r="R118" i="1" a="1"/>
  <c r="R118" i="1" s="1"/>
  <c r="R55" i="1" a="1"/>
  <c r="R55" i="1" s="1"/>
  <c r="R75" i="1" a="1"/>
  <c r="R75" i="1" s="1"/>
  <c r="R91" i="1" a="1"/>
  <c r="R91" i="1" s="1"/>
  <c r="R84" i="1" a="1"/>
  <c r="R84" i="1" s="1"/>
  <c r="R62" i="1" a="1"/>
  <c r="R62" i="1" s="1"/>
  <c r="R43" i="1" a="1"/>
  <c r="R43" i="1" s="1"/>
  <c r="R52" i="1" a="1"/>
  <c r="R52" i="1" s="1"/>
  <c r="R35" i="1" a="1"/>
  <c r="R35" i="1" s="1"/>
  <c r="R13" i="1" a="1"/>
  <c r="R13" i="1" s="1"/>
  <c r="R27" i="1" a="1"/>
  <c r="R27" i="1" s="1"/>
  <c r="R31" i="1" a="1"/>
  <c r="R31" i="1" s="1"/>
  <c r="R32" i="1" a="1"/>
  <c r="R32" i="1" s="1"/>
  <c r="R48" i="1" a="1"/>
  <c r="R48" i="1" s="1"/>
  <c r="R26" i="1" a="1"/>
  <c r="R26" i="1" s="1"/>
  <c r="R30" i="1" a="1"/>
  <c r="R30" i="1" s="1"/>
  <c r="R46" i="1" a="1"/>
  <c r="R46" i="1" s="1"/>
  <c r="R6" i="1" a="1"/>
  <c r="R6" i="1" s="1"/>
  <c r="R22" i="1" a="1"/>
  <c r="R22" i="1" s="1"/>
  <c r="R19" i="1" a="1"/>
  <c r="R19" i="1" s="1"/>
  <c r="R16" i="1" a="1"/>
  <c r="R16" i="1" s="1"/>
  <c r="R3" i="1" a="1"/>
  <c r="R3" i="1" s="1"/>
  <c r="J219" i="1" a="1"/>
  <c r="J219" i="1" s="1"/>
  <c r="J236" i="1" a="1"/>
  <c r="J236" i="1" s="1"/>
  <c r="J241" i="1" a="1"/>
  <c r="J241" i="1" s="1"/>
  <c r="J252" i="1" a="1"/>
  <c r="J252" i="1" s="1"/>
  <c r="J257" i="1" a="1"/>
  <c r="J257" i="1" s="1"/>
  <c r="J263" i="1" a="1"/>
  <c r="J263" i="1" s="1"/>
  <c r="J271" i="1" a="1"/>
  <c r="J271" i="1" s="1"/>
  <c r="J275" i="1" a="1"/>
  <c r="J275" i="1" s="1"/>
  <c r="J289" i="1" a="1"/>
  <c r="J289" i="1" s="1"/>
  <c r="J291" i="1" a="1"/>
  <c r="J291" i="1" s="1"/>
  <c r="J265" i="1" a="1"/>
  <c r="J265" i="1" s="1"/>
  <c r="J273" i="1" a="1"/>
  <c r="J273" i="1" s="1"/>
  <c r="J277" i="1" a="1"/>
  <c r="J277" i="1" s="1"/>
  <c r="J293" i="1" a="1"/>
  <c r="J293" i="1" s="1"/>
  <c r="J295" i="1" a="1"/>
  <c r="J295" i="1" s="1"/>
  <c r="J299" i="1" a="1"/>
  <c r="J299" i="1" s="1"/>
  <c r="J303" i="1" a="1"/>
  <c r="J303" i="1" s="1"/>
  <c r="J307" i="1" a="1"/>
  <c r="J307" i="1" s="1"/>
  <c r="J310" i="1" a="1"/>
  <c r="J310" i="1" s="1"/>
  <c r="J228" i="1" a="1"/>
  <c r="J228" i="1" s="1"/>
  <c r="J233" i="1" a="1"/>
  <c r="J233" i="1" s="1"/>
  <c r="J244" i="1" a="1"/>
  <c r="J244" i="1" s="1"/>
  <c r="J269" i="1" a="1"/>
  <c r="J269" i="1" s="1"/>
  <c r="J285" i="1" a="1"/>
  <c r="J285" i="1" s="1"/>
  <c r="J301" i="1" a="1"/>
  <c r="J301" i="1" s="1"/>
  <c r="J304" i="1" a="1"/>
  <c r="J304" i="1" s="1"/>
  <c r="J311" i="1" a="1"/>
  <c r="J311" i="1" s="1"/>
  <c r="J315" i="1" a="1"/>
  <c r="J315" i="1" s="1"/>
  <c r="J320" i="1" a="1"/>
  <c r="J320" i="1" s="1"/>
  <c r="J323" i="1" a="1"/>
  <c r="J323" i="1" s="1"/>
  <c r="J260" i="1" a="1"/>
  <c r="J260" i="1" s="1"/>
  <c r="J283" i="1" a="1"/>
  <c r="J283" i="1" s="1"/>
  <c r="J306" i="1" a="1"/>
  <c r="J306" i="1" s="1"/>
  <c r="J316" i="1" a="1"/>
  <c r="J316" i="1" s="1"/>
  <c r="J318" i="1" a="1"/>
  <c r="J318" i="1" s="1"/>
  <c r="J321" i="1" a="1"/>
  <c r="J321" i="1" s="1"/>
  <c r="J261" i="1" a="1"/>
  <c r="J261" i="1" s="1"/>
  <c r="J281" i="1" a="1"/>
  <c r="J281" i="1" s="1"/>
  <c r="J300" i="1" a="1"/>
  <c r="J300" i="1" s="1"/>
  <c r="J309" i="1" a="1"/>
  <c r="J309" i="1" s="1"/>
  <c r="J314" i="1" a="1"/>
  <c r="J314" i="1" s="1"/>
  <c r="J319" i="1" a="1"/>
  <c r="J319" i="1" s="1"/>
  <c r="J249" i="1" a="1"/>
  <c r="J249" i="1" s="1"/>
  <c r="J297" i="1" a="1"/>
  <c r="J297" i="1" s="1"/>
  <c r="J325" i="1" a="1"/>
  <c r="J325" i="1" s="1"/>
  <c r="J330" i="1" a="1"/>
  <c r="J330" i="1" s="1"/>
  <c r="J333" i="1" a="1"/>
  <c r="J333" i="1" s="1"/>
  <c r="J338" i="1" a="1"/>
  <c r="J338" i="1" s="1"/>
  <c r="J341" i="1" a="1"/>
  <c r="J341" i="1" s="1"/>
  <c r="J346" i="1" a="1"/>
  <c r="J346" i="1" s="1"/>
  <c r="J349" i="1" a="1"/>
  <c r="J349" i="1" s="1"/>
  <c r="J354" i="1" a="1"/>
  <c r="J354" i="1" s="1"/>
  <c r="J223" i="1" a="1"/>
  <c r="J223" i="1" s="1"/>
  <c r="J267" i="1" a="1"/>
  <c r="J267" i="1" s="1"/>
  <c r="J317" i="1" a="1"/>
  <c r="J317" i="1" s="1"/>
  <c r="J322" i="1" a="1"/>
  <c r="J322" i="1" s="1"/>
  <c r="J324" i="1" a="1"/>
  <c r="J324" i="1" s="1"/>
  <c r="J327" i="1" a="1"/>
  <c r="J327" i="1" s="1"/>
  <c r="J328" i="1" a="1"/>
  <c r="J328" i="1" s="1"/>
  <c r="J331" i="1" a="1"/>
  <c r="J331" i="1" s="1"/>
  <c r="J336" i="1" a="1"/>
  <c r="J336" i="1" s="1"/>
  <c r="J339" i="1" a="1"/>
  <c r="J339" i="1" s="1"/>
  <c r="J344" i="1" a="1"/>
  <c r="J344" i="1" s="1"/>
  <c r="J347" i="1" a="1"/>
  <c r="J347" i="1" s="1"/>
  <c r="J352" i="1" a="1"/>
  <c r="J352" i="1" s="1"/>
  <c r="J355" i="1" a="1"/>
  <c r="J355" i="1" s="1"/>
  <c r="J287" i="1" a="1"/>
  <c r="J287" i="1" s="1"/>
  <c r="J312" i="1" a="1"/>
  <c r="J312" i="1" s="1"/>
  <c r="J329" i="1" a="1"/>
  <c r="J329" i="1" s="1"/>
  <c r="J334" i="1" a="1"/>
  <c r="J334" i="1" s="1"/>
  <c r="J337" i="1" a="1"/>
  <c r="J337" i="1" s="1"/>
  <c r="J342" i="1" a="1"/>
  <c r="J342" i="1" s="1"/>
  <c r="J345" i="1" a="1"/>
  <c r="J345" i="1" s="1"/>
  <c r="J308" i="1" a="1"/>
  <c r="J308" i="1" s="1"/>
  <c r="J326" i="1" a="1"/>
  <c r="J326" i="1" s="1"/>
  <c r="J332" i="1" a="1"/>
  <c r="J332" i="1" s="1"/>
  <c r="J350" i="1" a="1"/>
  <c r="J350" i="1" s="1"/>
  <c r="J351" i="1" a="1"/>
  <c r="J351" i="1" s="1"/>
  <c r="J353" i="1" a="1"/>
  <c r="J353" i="1" s="1"/>
  <c r="J362" i="1" a="1"/>
  <c r="J362" i="1" s="1"/>
  <c r="J365" i="1" a="1"/>
  <c r="J365" i="1" s="1"/>
  <c r="J370" i="1" a="1"/>
  <c r="J370" i="1" s="1"/>
  <c r="J373" i="1" a="1"/>
  <c r="J373" i="1" s="1"/>
  <c r="J378" i="1" a="1"/>
  <c r="J378" i="1" s="1"/>
  <c r="J381" i="1" a="1"/>
  <c r="J381" i="1" s="1"/>
  <c r="J386" i="1" a="1"/>
  <c r="J386" i="1" s="1"/>
  <c r="J389" i="1" a="1"/>
  <c r="J389" i="1" s="1"/>
  <c r="J394" i="1" a="1"/>
  <c r="J394" i="1" s="1"/>
  <c r="J397" i="1" a="1"/>
  <c r="J397" i="1" s="1"/>
  <c r="J402" i="1" a="1"/>
  <c r="J402" i="1" s="1"/>
  <c r="J405" i="1" a="1"/>
  <c r="J405" i="1" s="1"/>
  <c r="J305" i="1" a="1"/>
  <c r="J305" i="1" s="1"/>
  <c r="J335" i="1" a="1"/>
  <c r="J335" i="1" s="1"/>
  <c r="J340" i="1" a="1"/>
  <c r="J340" i="1" s="1"/>
  <c r="J356" i="1" a="1"/>
  <c r="J356" i="1" s="1"/>
  <c r="J360" i="1" a="1"/>
  <c r="J360" i="1" s="1"/>
  <c r="J363" i="1" a="1"/>
  <c r="J363" i="1" s="1"/>
  <c r="J368" i="1" a="1"/>
  <c r="J368" i="1" s="1"/>
  <c r="J371" i="1" a="1"/>
  <c r="J371" i="1" s="1"/>
  <c r="J376" i="1" a="1"/>
  <c r="J376" i="1" s="1"/>
  <c r="J379" i="1" a="1"/>
  <c r="J379" i="1" s="1"/>
  <c r="J384" i="1" a="1"/>
  <c r="J384" i="1" s="1"/>
  <c r="J387" i="1" a="1"/>
  <c r="J387" i="1" s="1"/>
  <c r="J392" i="1" a="1"/>
  <c r="J392" i="1" s="1"/>
  <c r="J395" i="1" a="1"/>
  <c r="J395" i="1" s="1"/>
  <c r="J400" i="1" a="1"/>
  <c r="J400" i="1" s="1"/>
  <c r="J403" i="1" a="1"/>
  <c r="J403" i="1" s="1"/>
  <c r="J313" i="1" a="1"/>
  <c r="J313" i="1" s="1"/>
  <c r="J343" i="1" a="1"/>
  <c r="J343" i="1" s="1"/>
  <c r="J358" i="1" a="1"/>
  <c r="J358" i="1" s="1"/>
  <c r="J361" i="1" a="1"/>
  <c r="J361" i="1" s="1"/>
  <c r="J366" i="1" a="1"/>
  <c r="J366" i="1" s="1"/>
  <c r="J369" i="1" a="1"/>
  <c r="J369" i="1" s="1"/>
  <c r="J374" i="1" a="1"/>
  <c r="J374" i="1" s="1"/>
  <c r="J377" i="1" a="1"/>
  <c r="J377" i="1" s="1"/>
  <c r="J382" i="1" a="1"/>
  <c r="J382" i="1" s="1"/>
  <c r="J385" i="1" a="1"/>
  <c r="J385" i="1" s="1"/>
  <c r="J390" i="1" a="1"/>
  <c r="J390" i="1" s="1"/>
  <c r="J393" i="1" a="1"/>
  <c r="J393" i="1" s="1"/>
  <c r="J348" i="1" a="1"/>
  <c r="J348" i="1" s="1"/>
  <c r="J357" i="1" a="1"/>
  <c r="J357" i="1" s="1"/>
  <c r="J359" i="1" a="1"/>
  <c r="J359" i="1" s="1"/>
  <c r="J364" i="1" a="1"/>
  <c r="J364" i="1" s="1"/>
  <c r="J391" i="1" a="1"/>
  <c r="J391" i="1" s="1"/>
  <c r="J396" i="1" a="1"/>
  <c r="J396" i="1" s="1"/>
  <c r="J408" i="1" a="1"/>
  <c r="J408" i="1" s="1"/>
  <c r="J413" i="1" a="1"/>
  <c r="J413" i="1" s="1"/>
  <c r="J421" i="1" a="1"/>
  <c r="J421" i="1" s="1"/>
  <c r="J426" i="1" a="1"/>
  <c r="J426" i="1" s="1"/>
  <c r="J429" i="1" a="1"/>
  <c r="J429" i="1" s="1"/>
  <c r="J434" i="1" a="1"/>
  <c r="J434" i="1" s="1"/>
  <c r="J437" i="1" a="1"/>
  <c r="J437" i="1" s="1"/>
  <c r="J442" i="1" a="1"/>
  <c r="J442" i="1" s="1"/>
  <c r="J445" i="1" a="1"/>
  <c r="J445" i="1" s="1"/>
  <c r="J450" i="1" a="1"/>
  <c r="J450" i="1" s="1"/>
  <c r="J453" i="1" a="1"/>
  <c r="J453" i="1" s="1"/>
  <c r="J458" i="1" a="1"/>
  <c r="J458" i="1" s="1"/>
  <c r="J461" i="1" a="1"/>
  <c r="J461" i="1" s="1"/>
  <c r="J466" i="1" a="1"/>
  <c r="J466" i="1" s="1"/>
  <c r="J469" i="1" a="1"/>
  <c r="J469" i="1" s="1"/>
  <c r="J474" i="1" a="1"/>
  <c r="J474" i="1" s="1"/>
  <c r="J279" i="1" a="1"/>
  <c r="J279" i="1" s="1"/>
  <c r="J367" i="1" a="1"/>
  <c r="J367" i="1" s="1"/>
  <c r="J372" i="1" a="1"/>
  <c r="J372" i="1" s="1"/>
  <c r="J398" i="1" a="1"/>
  <c r="J398" i="1" s="1"/>
  <c r="J399" i="1" a="1"/>
  <c r="J399" i="1" s="1"/>
  <c r="J401" i="1" a="1"/>
  <c r="J401" i="1" s="1"/>
  <c r="J407" i="1" a="1"/>
  <c r="J407" i="1" s="1"/>
  <c r="J411" i="1" a="1"/>
  <c r="J411" i="1" s="1"/>
  <c r="J416" i="1" a="1"/>
  <c r="J416" i="1" s="1"/>
  <c r="J419" i="1" a="1"/>
  <c r="J419" i="1" s="1"/>
  <c r="J424" i="1" a="1"/>
  <c r="J424" i="1" s="1"/>
  <c r="J427" i="1" a="1"/>
  <c r="J427" i="1" s="1"/>
  <c r="J432" i="1" a="1"/>
  <c r="J432" i="1" s="1"/>
  <c r="J435" i="1" a="1"/>
  <c r="J435" i="1" s="1"/>
  <c r="J440" i="1" a="1"/>
  <c r="J440" i="1" s="1"/>
  <c r="J443" i="1" a="1"/>
  <c r="J443" i="1" s="1"/>
  <c r="J448" i="1" a="1"/>
  <c r="J448" i="1" s="1"/>
  <c r="J451" i="1" a="1"/>
  <c r="J451" i="1" s="1"/>
  <c r="J375" i="1" a="1"/>
  <c r="J375" i="1" s="1"/>
  <c r="J380" i="1" a="1"/>
  <c r="J380" i="1" s="1"/>
  <c r="J404" i="1" a="1"/>
  <c r="J404" i="1" s="1"/>
  <c r="J406" i="1" a="1"/>
  <c r="J406" i="1" s="1"/>
  <c r="J409" i="1" a="1"/>
  <c r="J409" i="1" s="1"/>
  <c r="J414" i="1" a="1"/>
  <c r="J414" i="1" s="1"/>
  <c r="J417" i="1" a="1"/>
  <c r="J417" i="1" s="1"/>
  <c r="J422" i="1" a="1"/>
  <c r="J422" i="1" s="1"/>
  <c r="J425" i="1" a="1"/>
  <c r="J425" i="1" s="1"/>
  <c r="J430" i="1" a="1"/>
  <c r="J430" i="1" s="1"/>
  <c r="J433" i="1" a="1"/>
  <c r="J433" i="1" s="1"/>
  <c r="J438" i="1" a="1"/>
  <c r="J438" i="1" s="1"/>
  <c r="J441" i="1" a="1"/>
  <c r="J441" i="1" s="1"/>
  <c r="J446" i="1" a="1"/>
  <c r="J446" i="1" s="1"/>
  <c r="J383" i="1" a="1"/>
  <c r="J383" i="1" s="1"/>
  <c r="J388" i="1" a="1"/>
  <c r="J388" i="1" s="1"/>
  <c r="J410" i="1" a="1"/>
  <c r="J410" i="1" s="1"/>
  <c r="J412" i="1" a="1"/>
  <c r="J412" i="1" s="1"/>
  <c r="J418" i="1" a="1"/>
  <c r="J418" i="1" s="1"/>
  <c r="J415" i="1" a="1"/>
  <c r="J415" i="1" s="1"/>
  <c r="J420" i="1" a="1"/>
  <c r="J420" i="1" s="1"/>
  <c r="J423" i="1" a="1"/>
  <c r="J423" i="1" s="1"/>
  <c r="J428" i="1" a="1"/>
  <c r="J428" i="1" s="1"/>
  <c r="J454" i="1" a="1"/>
  <c r="J454" i="1" s="1"/>
  <c r="J431" i="1" a="1"/>
  <c r="J431" i="1" s="1"/>
  <c r="J436" i="1" a="1"/>
  <c r="J436" i="1" s="1"/>
  <c r="J460" i="1" a="1"/>
  <c r="J460" i="1" s="1"/>
  <c r="J464" i="1" a="1"/>
  <c r="J464" i="1" s="1"/>
  <c r="J467" i="1" a="1"/>
  <c r="J467" i="1" s="1"/>
  <c r="J471" i="1" a="1"/>
  <c r="J471" i="1" s="1"/>
  <c r="J478" i="1" a="1"/>
  <c r="J478" i="1" s="1"/>
  <c r="J447" i="1" a="1"/>
  <c r="J447" i="1" s="1"/>
  <c r="J452" i="1" a="1"/>
  <c r="J452" i="1" s="1"/>
  <c r="J456" i="1" a="1"/>
  <c r="J456" i="1" s="1"/>
  <c r="J465" i="1" a="1"/>
  <c r="J465" i="1" s="1"/>
  <c r="J473" i="1" a="1"/>
  <c r="J473" i="1" s="1"/>
  <c r="J477" i="1" a="1"/>
  <c r="J477" i="1" s="1"/>
  <c r="J482" i="1" a="1"/>
  <c r="J482" i="1" s="1"/>
  <c r="J485" i="1" a="1"/>
  <c r="J485" i="1" s="1"/>
  <c r="J490" i="1" a="1"/>
  <c r="J490" i="1" s="1"/>
  <c r="J493" i="1" a="1"/>
  <c r="J493" i="1" s="1"/>
  <c r="J498" i="1" a="1"/>
  <c r="J498" i="1" s="1"/>
  <c r="J501" i="1" a="1"/>
  <c r="J501" i="1" s="1"/>
  <c r="J506" i="1" a="1"/>
  <c r="J506" i="1" s="1"/>
  <c r="J509" i="1" a="1"/>
  <c r="J509" i="1" s="1"/>
  <c r="J514" i="1" a="1"/>
  <c r="J514" i="1" s="1"/>
  <c r="J517" i="1" a="1"/>
  <c r="J517" i="1" s="1"/>
  <c r="J522" i="1" a="1"/>
  <c r="J522" i="1" s="1"/>
  <c r="J525" i="1" a="1"/>
  <c r="J525" i="1" s="1"/>
  <c r="J530" i="1" a="1"/>
  <c r="J530" i="1" s="1"/>
  <c r="J533" i="1" a="1"/>
  <c r="J533" i="1" s="1"/>
  <c r="J444" i="1" a="1"/>
  <c r="J444" i="1" s="1"/>
  <c r="J455" i="1" a="1"/>
  <c r="J455" i="1" s="1"/>
  <c r="J480" i="1" a="1"/>
  <c r="J480" i="1" s="1"/>
  <c r="J483" i="1" a="1"/>
  <c r="J483" i="1" s="1"/>
  <c r="J488" i="1" a="1"/>
  <c r="J488" i="1" s="1"/>
  <c r="J491" i="1" a="1"/>
  <c r="J491" i="1" s="1"/>
  <c r="J496" i="1" a="1"/>
  <c r="J496" i="1" s="1"/>
  <c r="J499" i="1" a="1"/>
  <c r="J499" i="1" s="1"/>
  <c r="J504" i="1" a="1"/>
  <c r="J504" i="1" s="1"/>
  <c r="J507" i="1" a="1"/>
  <c r="J507" i="1" s="1"/>
  <c r="J512" i="1" a="1"/>
  <c r="J512" i="1" s="1"/>
  <c r="J515" i="1" a="1"/>
  <c r="J515" i="1" s="1"/>
  <c r="J520" i="1" a="1"/>
  <c r="J520" i="1" s="1"/>
  <c r="J523" i="1" a="1"/>
  <c r="J523" i="1" s="1"/>
  <c r="J528" i="1" a="1"/>
  <c r="J528" i="1" s="1"/>
  <c r="J531" i="1" a="1"/>
  <c r="J531" i="1" s="1"/>
  <c r="J449" i="1" a="1"/>
  <c r="J449" i="1" s="1"/>
  <c r="J457" i="1" a="1"/>
  <c r="J457" i="1" s="1"/>
  <c r="J462" i="1" a="1"/>
  <c r="J462" i="1" s="1"/>
  <c r="J463" i="1" a="1"/>
  <c r="J463" i="1" s="1"/>
  <c r="J470" i="1" a="1"/>
  <c r="J470" i="1" s="1"/>
  <c r="J472" i="1" a="1"/>
  <c r="J472" i="1" s="1"/>
  <c r="J476" i="1" a="1"/>
  <c r="J476" i="1" s="1"/>
  <c r="J481" i="1" a="1"/>
  <c r="J481" i="1" s="1"/>
  <c r="J486" i="1" a="1"/>
  <c r="J486" i="1" s="1"/>
  <c r="J489" i="1" a="1"/>
  <c r="J489" i="1" s="1"/>
  <c r="J494" i="1" a="1"/>
  <c r="J494" i="1" s="1"/>
  <c r="J497" i="1" a="1"/>
  <c r="J497" i="1" s="1"/>
  <c r="J502" i="1" a="1"/>
  <c r="J502" i="1" s="1"/>
  <c r="J505" i="1" a="1"/>
  <c r="J505" i="1" s="1"/>
  <c r="J510" i="1" a="1"/>
  <c r="J510" i="1" s="1"/>
  <c r="J513" i="1" a="1"/>
  <c r="J513" i="1" s="1"/>
  <c r="J518" i="1" a="1"/>
  <c r="J518" i="1" s="1"/>
  <c r="J521" i="1" a="1"/>
  <c r="J521" i="1" s="1"/>
  <c r="J439" i="1" a="1"/>
  <c r="J439" i="1" s="1"/>
  <c r="J475" i="1" a="1"/>
  <c r="J475" i="1" s="1"/>
  <c r="J479" i="1" a="1"/>
  <c r="J479" i="1" s="1"/>
  <c r="J484" i="1" a="1"/>
  <c r="J484" i="1" s="1"/>
  <c r="J511" i="1" a="1"/>
  <c r="J511" i="1" s="1"/>
  <c r="J516" i="1" a="1"/>
  <c r="J516" i="1" s="1"/>
  <c r="J534" i="1" a="1"/>
  <c r="J534" i="1" s="1"/>
  <c r="J535" i="1" a="1"/>
  <c r="J535" i="1" s="1"/>
  <c r="J539" i="1" a="1"/>
  <c r="J539" i="1" s="1"/>
  <c r="J544" i="1" a="1"/>
  <c r="J544" i="1" s="1"/>
  <c r="J547" i="1" a="1"/>
  <c r="J547" i="1" s="1"/>
  <c r="J552" i="1" a="1"/>
  <c r="J552" i="1" s="1"/>
  <c r="J555" i="1" a="1"/>
  <c r="J555" i="1" s="1"/>
  <c r="J560" i="1" a="1"/>
  <c r="J560" i="1" s="1"/>
  <c r="J563" i="1" a="1"/>
  <c r="J563" i="1" s="1"/>
  <c r="J568" i="1" a="1"/>
  <c r="J568" i="1" s="1"/>
  <c r="J571" i="1" a="1"/>
  <c r="J571" i="1" s="1"/>
  <c r="J468" i="1" a="1"/>
  <c r="J468" i="1" s="1"/>
  <c r="J487" i="1" a="1"/>
  <c r="J487" i="1" s="1"/>
  <c r="J492" i="1" a="1"/>
  <c r="J492" i="1" s="1"/>
  <c r="J519" i="1" a="1"/>
  <c r="J519" i="1" s="1"/>
  <c r="J524" i="1" a="1"/>
  <c r="J524" i="1" s="1"/>
  <c r="J537" i="1" a="1"/>
  <c r="J537" i="1" s="1"/>
  <c r="J542" i="1" a="1"/>
  <c r="J542" i="1" s="1"/>
  <c r="J545" i="1" a="1"/>
  <c r="J545" i="1" s="1"/>
  <c r="J550" i="1" a="1"/>
  <c r="J550" i="1" s="1"/>
  <c r="J553" i="1" a="1"/>
  <c r="J553" i="1" s="1"/>
  <c r="J558" i="1" a="1"/>
  <c r="J558" i="1" s="1"/>
  <c r="J561" i="1" a="1"/>
  <c r="J561" i="1" s="1"/>
  <c r="J566" i="1" a="1"/>
  <c r="J566" i="1" s="1"/>
  <c r="J569" i="1" a="1"/>
  <c r="J569" i="1" s="1"/>
  <c r="J574" i="1" a="1"/>
  <c r="J574" i="1" s="1"/>
  <c r="J577" i="1" a="1"/>
  <c r="J577" i="1" s="1"/>
  <c r="J459" i="1" a="1"/>
  <c r="J459" i="1" s="1"/>
  <c r="J495" i="1" a="1"/>
  <c r="J495" i="1" s="1"/>
  <c r="J500" i="1" a="1"/>
  <c r="J500" i="1" s="1"/>
  <c r="J526" i="1" a="1"/>
  <c r="J526" i="1" s="1"/>
  <c r="J527" i="1" a="1"/>
  <c r="J527" i="1" s="1"/>
  <c r="J529" i="1" a="1"/>
  <c r="J529" i="1" s="1"/>
  <c r="J540" i="1" a="1"/>
  <c r="J540" i="1" s="1"/>
  <c r="J543" i="1" a="1"/>
  <c r="J543" i="1" s="1"/>
  <c r="J548" i="1" a="1"/>
  <c r="J548" i="1" s="1"/>
  <c r="J551" i="1" a="1"/>
  <c r="J551" i="1" s="1"/>
  <c r="J556" i="1" a="1"/>
  <c r="J556" i="1" s="1"/>
  <c r="J559" i="1" a="1"/>
  <c r="J559" i="1" s="1"/>
  <c r="J564" i="1" a="1"/>
  <c r="J564" i="1" s="1"/>
  <c r="J567" i="1" a="1"/>
  <c r="J567" i="1" s="1"/>
  <c r="J572" i="1" a="1"/>
  <c r="J572" i="1" s="1"/>
  <c r="J503" i="1" a="1"/>
  <c r="J503" i="1" s="1"/>
  <c r="J508" i="1" a="1"/>
  <c r="J508" i="1" s="1"/>
  <c r="J532" i="1" a="1"/>
  <c r="J532" i="1" s="1"/>
  <c r="J536" i="1" a="1"/>
  <c r="J536" i="1" s="1"/>
  <c r="J538" i="1" a="1"/>
  <c r="J538" i="1" s="1"/>
  <c r="J541" i="1" a="1"/>
  <c r="J541" i="1" s="1"/>
  <c r="J546" i="1" a="1"/>
  <c r="J546" i="1" s="1"/>
  <c r="J549" i="1" a="1"/>
  <c r="J549" i="1" s="1"/>
  <c r="J554" i="1" a="1"/>
  <c r="J554" i="1" s="1"/>
  <c r="J557" i="1" a="1"/>
  <c r="J557" i="1" s="1"/>
  <c r="J562" i="1" a="1"/>
  <c r="J562" i="1" s="1"/>
  <c r="J565" i="1" a="1"/>
  <c r="J565" i="1" s="1"/>
  <c r="J570" i="1" a="1"/>
  <c r="J570" i="1" s="1"/>
  <c r="J573" i="1" a="1"/>
  <c r="J573" i="1" s="1"/>
  <c r="J578" i="1" a="1"/>
  <c r="J578" i="1" s="1"/>
  <c r="J575" i="1" a="1"/>
  <c r="J575" i="1" s="1"/>
  <c r="J576" i="1" a="1"/>
  <c r="J576" i="1" s="1"/>
  <c r="J581" i="1" a="1"/>
  <c r="J581" i="1" s="1"/>
  <c r="J586" i="1" a="1"/>
  <c r="J586" i="1" s="1"/>
  <c r="J589" i="1" a="1"/>
  <c r="J589" i="1" s="1"/>
  <c r="J594" i="1" a="1"/>
  <c r="J594" i="1" s="1"/>
  <c r="J597" i="1" a="1"/>
  <c r="J597" i="1" s="1"/>
  <c r="J602" i="1" a="1"/>
  <c r="J602" i="1" s="1"/>
  <c r="J605" i="1" a="1"/>
  <c r="J605" i="1" s="1"/>
  <c r="J610" i="1" a="1"/>
  <c r="J610" i="1" s="1"/>
  <c r="J613" i="1" a="1"/>
  <c r="J613" i="1" s="1"/>
  <c r="J616" i="1" a="1"/>
  <c r="J616" i="1" s="1"/>
  <c r="J621" i="1" a="1"/>
  <c r="J621" i="1" s="1"/>
  <c r="J624" i="1" a="1"/>
  <c r="J624" i="1" s="1"/>
  <c r="J629" i="1" a="1"/>
  <c r="J629" i="1" s="1"/>
  <c r="J632" i="1" a="1"/>
  <c r="J632" i="1" s="1"/>
  <c r="J637" i="1" a="1"/>
  <c r="J637" i="1" s="1"/>
  <c r="J640" i="1" a="1"/>
  <c r="J640" i="1" s="1"/>
  <c r="J645" i="1" a="1"/>
  <c r="J645" i="1" s="1"/>
  <c r="J648" i="1" a="1"/>
  <c r="J648" i="1" s="1"/>
  <c r="J653" i="1" a="1"/>
  <c r="J653" i="1" s="1"/>
  <c r="J656" i="1" a="1"/>
  <c r="J656" i="1" s="1"/>
  <c r="J661" i="1" a="1"/>
  <c r="J661" i="1" s="1"/>
  <c r="J664" i="1" a="1"/>
  <c r="J664" i="1" s="1"/>
  <c r="J675" i="1" a="1"/>
  <c r="J675" i="1" s="1"/>
  <c r="J676" i="1" a="1"/>
  <c r="J676" i="1" s="1"/>
  <c r="J677" i="1" a="1"/>
  <c r="J677" i="1" s="1"/>
  <c r="J678" i="1" a="1"/>
  <c r="J678" i="1" s="1"/>
  <c r="J691" i="1" a="1"/>
  <c r="J691" i="1" s="1"/>
  <c r="J692" i="1" a="1"/>
  <c r="J692" i="1" s="1"/>
  <c r="J699" i="1" a="1"/>
  <c r="J699" i="1" s="1"/>
  <c r="J700" i="1" a="1"/>
  <c r="J700" i="1" s="1"/>
  <c r="J697" i="1" a="1"/>
  <c r="J697" i="1" s="1"/>
  <c r="J698" i="1" a="1"/>
  <c r="J698" i="1" s="1"/>
  <c r="J579" i="1" a="1"/>
  <c r="J579" i="1" s="1"/>
  <c r="J584" i="1" a="1"/>
  <c r="J584" i="1" s="1"/>
  <c r="J587" i="1" a="1"/>
  <c r="J587" i="1" s="1"/>
  <c r="J592" i="1" a="1"/>
  <c r="J592" i="1" s="1"/>
  <c r="J595" i="1" a="1"/>
  <c r="J595" i="1" s="1"/>
  <c r="J600" i="1" a="1"/>
  <c r="J600" i="1" s="1"/>
  <c r="J603" i="1" a="1"/>
  <c r="J603" i="1" s="1"/>
  <c r="J608" i="1" a="1"/>
  <c r="J608" i="1" s="1"/>
  <c r="J611" i="1" a="1"/>
  <c r="J611" i="1" s="1"/>
  <c r="J614" i="1" a="1"/>
  <c r="J614" i="1" s="1"/>
  <c r="J619" i="1" a="1"/>
  <c r="J619" i="1" s="1"/>
  <c r="J622" i="1" a="1"/>
  <c r="J622" i="1" s="1"/>
  <c r="J627" i="1" a="1"/>
  <c r="J627" i="1" s="1"/>
  <c r="J630" i="1" a="1"/>
  <c r="J630" i="1" s="1"/>
  <c r="J635" i="1" a="1"/>
  <c r="J635" i="1" s="1"/>
  <c r="J638" i="1" a="1"/>
  <c r="J638" i="1" s="1"/>
  <c r="J643" i="1" a="1"/>
  <c r="J643" i="1" s="1"/>
  <c r="J646" i="1" a="1"/>
  <c r="J646" i="1" s="1"/>
  <c r="J651" i="1" a="1"/>
  <c r="J651" i="1" s="1"/>
  <c r="J654" i="1" a="1"/>
  <c r="J654" i="1" s="1"/>
  <c r="J659" i="1" a="1"/>
  <c r="J659" i="1" s="1"/>
  <c r="J662" i="1" a="1"/>
  <c r="J662" i="1" s="1"/>
  <c r="J667" i="1" a="1"/>
  <c r="J667" i="1" s="1"/>
  <c r="J671" i="1" a="1"/>
  <c r="J671" i="1" s="1"/>
  <c r="J672" i="1" a="1"/>
  <c r="J672" i="1" s="1"/>
  <c r="J673" i="1" a="1"/>
  <c r="J673" i="1" s="1"/>
  <c r="J674" i="1" a="1"/>
  <c r="J674" i="1" s="1"/>
  <c r="J687" i="1" a="1"/>
  <c r="J687" i="1" s="1"/>
  <c r="J688" i="1" a="1"/>
  <c r="J688" i="1" s="1"/>
  <c r="J689" i="1" a="1"/>
  <c r="J689" i="1" s="1"/>
  <c r="J690" i="1" a="1"/>
  <c r="J690" i="1" s="1"/>
  <c r="J695" i="1" a="1"/>
  <c r="J695" i="1" s="1"/>
  <c r="J696" i="1" a="1"/>
  <c r="J696" i="1" s="1"/>
  <c r="J582" i="1" a="1"/>
  <c r="J582" i="1" s="1"/>
  <c r="J585" i="1" a="1"/>
  <c r="J585" i="1" s="1"/>
  <c r="J590" i="1" a="1"/>
  <c r="J590" i="1" s="1"/>
  <c r="J593" i="1" a="1"/>
  <c r="J593" i="1" s="1"/>
  <c r="J598" i="1" a="1"/>
  <c r="J598" i="1" s="1"/>
  <c r="J601" i="1" a="1"/>
  <c r="J601" i="1" s="1"/>
  <c r="J606" i="1" a="1"/>
  <c r="J606" i="1" s="1"/>
  <c r="J609" i="1" a="1"/>
  <c r="J609" i="1" s="1"/>
  <c r="J612" i="1" a="1"/>
  <c r="J612" i="1" s="1"/>
  <c r="J617" i="1" a="1"/>
  <c r="J617" i="1" s="1"/>
  <c r="J620" i="1" a="1"/>
  <c r="J620" i="1" s="1"/>
  <c r="J625" i="1" a="1"/>
  <c r="J625" i="1" s="1"/>
  <c r="J628" i="1" a="1"/>
  <c r="J628" i="1" s="1"/>
  <c r="J633" i="1" a="1"/>
  <c r="J633" i="1" s="1"/>
  <c r="J636" i="1" a="1"/>
  <c r="J636" i="1" s="1"/>
  <c r="J641" i="1" a="1"/>
  <c r="J641" i="1" s="1"/>
  <c r="J644" i="1" a="1"/>
  <c r="J644" i="1" s="1"/>
  <c r="J649" i="1" a="1"/>
  <c r="J649" i="1" s="1"/>
  <c r="J652" i="1" a="1"/>
  <c r="J652" i="1" s="1"/>
  <c r="J657" i="1" a="1"/>
  <c r="J657" i="1" s="1"/>
  <c r="J660" i="1" a="1"/>
  <c r="J660" i="1" s="1"/>
  <c r="J665" i="1" a="1"/>
  <c r="J665" i="1" s="1"/>
  <c r="J668" i="1" a="1"/>
  <c r="J668" i="1" s="1"/>
  <c r="J669" i="1" a="1"/>
  <c r="J669" i="1" s="1"/>
  <c r="J670" i="1" a="1"/>
  <c r="J670" i="1" s="1"/>
  <c r="J683" i="1" a="1"/>
  <c r="J683" i="1" s="1"/>
  <c r="J684" i="1" a="1"/>
  <c r="J684" i="1" s="1"/>
  <c r="J685" i="1" a="1"/>
  <c r="J685" i="1" s="1"/>
  <c r="J686" i="1" a="1"/>
  <c r="J686" i="1" s="1"/>
  <c r="J693" i="1" a="1"/>
  <c r="J693" i="1" s="1"/>
  <c r="J694" i="1" a="1"/>
  <c r="J694" i="1" s="1"/>
  <c r="J681" i="1" a="1"/>
  <c r="J681" i="1" s="1"/>
  <c r="J682" i="1" a="1"/>
  <c r="J682" i="1" s="1"/>
  <c r="J580" i="1" a="1"/>
  <c r="J580" i="1" s="1"/>
  <c r="J583" i="1" a="1"/>
  <c r="J583" i="1" s="1"/>
  <c r="J588" i="1" a="1"/>
  <c r="J588" i="1" s="1"/>
  <c r="J591" i="1" a="1"/>
  <c r="J591" i="1" s="1"/>
  <c r="J596" i="1" a="1"/>
  <c r="J596" i="1" s="1"/>
  <c r="J599" i="1" a="1"/>
  <c r="J599" i="1" s="1"/>
  <c r="J604" i="1" a="1"/>
  <c r="J604" i="1" s="1"/>
  <c r="J607" i="1" a="1"/>
  <c r="J607" i="1" s="1"/>
  <c r="J615" i="1" a="1"/>
  <c r="J615" i="1" s="1"/>
  <c r="J618" i="1" a="1"/>
  <c r="J618" i="1" s="1"/>
  <c r="J623" i="1" a="1"/>
  <c r="J623" i="1" s="1"/>
  <c r="J626" i="1" a="1"/>
  <c r="J626" i="1" s="1"/>
  <c r="J631" i="1" a="1"/>
  <c r="J631" i="1" s="1"/>
  <c r="J634" i="1" a="1"/>
  <c r="J634" i="1" s="1"/>
  <c r="J639" i="1" a="1"/>
  <c r="J639" i="1" s="1"/>
  <c r="J642" i="1" a="1"/>
  <c r="J642" i="1" s="1"/>
  <c r="J647" i="1" a="1"/>
  <c r="J647" i="1" s="1"/>
  <c r="J650" i="1" a="1"/>
  <c r="J650" i="1" s="1"/>
  <c r="J655" i="1" a="1"/>
  <c r="J655" i="1" s="1"/>
  <c r="J658" i="1" a="1"/>
  <c r="J658" i="1" s="1"/>
  <c r="J663" i="1" a="1"/>
  <c r="J663" i="1" s="1"/>
  <c r="J666" i="1" a="1"/>
  <c r="J666" i="1" s="1"/>
  <c r="J679" i="1" a="1"/>
  <c r="J679" i="1" s="1"/>
  <c r="J680" i="1" a="1"/>
  <c r="J680" i="1" s="1"/>
  <c r="J298" i="1" a="1"/>
  <c r="J298" i="1" s="1"/>
  <c r="J282" i="1" a="1"/>
  <c r="J282" i="1" s="1"/>
  <c r="J203" i="1" a="1"/>
  <c r="J203" i="1" s="1"/>
  <c r="J94" i="1" a="1"/>
  <c r="J94" i="1" s="1"/>
  <c r="J296" i="1" a="1"/>
  <c r="J296" i="1" s="1"/>
  <c r="J280" i="1" a="1"/>
  <c r="J280" i="1" s="1"/>
  <c r="J264" i="1" a="1"/>
  <c r="J264" i="1" s="1"/>
  <c r="J259" i="1" a="1"/>
  <c r="J259" i="1" s="1"/>
  <c r="J227" i="1" a="1"/>
  <c r="J227" i="1" s="1"/>
  <c r="J245" i="1" a="1"/>
  <c r="J245" i="1" s="1"/>
  <c r="J216" i="1" a="1"/>
  <c r="J216" i="1" s="1"/>
  <c r="J200" i="1" a="1"/>
  <c r="J200" i="1" s="1"/>
  <c r="J178" i="1" a="1"/>
  <c r="J178" i="1" s="1"/>
  <c r="J190" i="1" a="1"/>
  <c r="J190" i="1" s="1"/>
  <c r="J205" i="1" a="1"/>
  <c r="J205" i="1" s="1"/>
  <c r="J221" i="1" a="1"/>
  <c r="J221" i="1" s="1"/>
  <c r="J226" i="1" a="1"/>
  <c r="J226" i="1" s="1"/>
  <c r="J242" i="1" a="1"/>
  <c r="J242" i="1" s="1"/>
  <c r="J258" i="1" a="1"/>
  <c r="J258" i="1" s="1"/>
  <c r="J156" i="1" a="1"/>
  <c r="J156" i="1" s="1"/>
  <c r="J164" i="1" a="1"/>
  <c r="J164" i="1" s="1"/>
  <c r="J172" i="1" a="1"/>
  <c r="J172" i="1" s="1"/>
  <c r="J266" i="1" a="1"/>
  <c r="J266" i="1" s="1"/>
  <c r="J247" i="1" a="1"/>
  <c r="J247" i="1" s="1"/>
  <c r="J206" i="1" a="1"/>
  <c r="J206" i="1" s="1"/>
  <c r="J191" i="1" a="1"/>
  <c r="J191" i="1" s="1"/>
  <c r="J108" i="1" a="1"/>
  <c r="J108" i="1" s="1"/>
  <c r="J124" i="1" a="1"/>
  <c r="J124" i="1" s="1"/>
  <c r="J78" i="1" a="1"/>
  <c r="J78" i="1" s="1"/>
  <c r="J97" i="1" a="1"/>
  <c r="J97" i="1" s="1"/>
  <c r="J102" i="1" a="1"/>
  <c r="J102" i="1" s="1"/>
  <c r="J118" i="1" a="1"/>
  <c r="J118" i="1" s="1"/>
  <c r="J99" i="1" a="1"/>
  <c r="J99" i="1" s="1"/>
  <c r="J143" i="1" a="1"/>
  <c r="J143" i="1" s="1"/>
  <c r="J159" i="1" a="1"/>
  <c r="J159" i="1" s="1"/>
  <c r="J175" i="1" a="1"/>
  <c r="J175" i="1" s="1"/>
  <c r="J63" i="1" a="1"/>
  <c r="J63" i="1" s="1"/>
  <c r="J105" i="1" a="1"/>
  <c r="J105" i="1" s="1"/>
  <c r="J113" i="1" a="1"/>
  <c r="J113" i="1" s="1"/>
  <c r="J121" i="1" a="1"/>
  <c r="J121" i="1" s="1"/>
  <c r="J128" i="1" a="1"/>
  <c r="J128" i="1" s="1"/>
  <c r="J144" i="1" a="1"/>
  <c r="J144" i="1" s="1"/>
  <c r="J129" i="1" a="1"/>
  <c r="J129" i="1" s="1"/>
  <c r="J145" i="1" a="1"/>
  <c r="J145" i="1" s="1"/>
  <c r="J161" i="1" a="1"/>
  <c r="J161" i="1" s="1"/>
  <c r="J177" i="1" a="1"/>
  <c r="J177" i="1" s="1"/>
  <c r="J302" i="1" a="1"/>
  <c r="J302" i="1" s="1"/>
  <c r="J286" i="1" a="1"/>
  <c r="J286" i="1" s="1"/>
  <c r="J270" i="1" a="1"/>
  <c r="J270" i="1" s="1"/>
  <c r="J207" i="1" a="1"/>
  <c r="J207" i="1" s="1"/>
  <c r="J182" i="1" a="1"/>
  <c r="J182" i="1" s="1"/>
  <c r="J284" i="1" a="1"/>
  <c r="J284" i="1" s="1"/>
  <c r="J268" i="1" a="1"/>
  <c r="J268" i="1" s="1"/>
  <c r="J235" i="1" a="1"/>
  <c r="J235" i="1" s="1"/>
  <c r="J180" i="1" a="1"/>
  <c r="J180" i="1" s="1"/>
  <c r="J256" i="1" a="1"/>
  <c r="J256" i="1" s="1"/>
  <c r="J240" i="1" a="1"/>
  <c r="J240" i="1" s="1"/>
  <c r="J220" i="1" a="1"/>
  <c r="J220" i="1" s="1"/>
  <c r="J204" i="1" a="1"/>
  <c r="J204" i="1" s="1"/>
  <c r="J186" i="1" a="1"/>
  <c r="J186" i="1" s="1"/>
  <c r="J193" i="1" a="1"/>
  <c r="J193" i="1" s="1"/>
  <c r="J209" i="1" a="1"/>
  <c r="J209" i="1" s="1"/>
  <c r="J225" i="1" a="1"/>
  <c r="J225" i="1" s="1"/>
  <c r="J230" i="1" a="1"/>
  <c r="J230" i="1" s="1"/>
  <c r="J246" i="1" a="1"/>
  <c r="J246" i="1" s="1"/>
  <c r="J150" i="1" a="1"/>
  <c r="J150" i="1" s="1"/>
  <c r="J158" i="1" a="1"/>
  <c r="J158" i="1" s="1"/>
  <c r="J166" i="1" a="1"/>
  <c r="J166" i="1" s="1"/>
  <c r="J174" i="1" a="1"/>
  <c r="J174" i="1" s="1"/>
  <c r="J255" i="1" a="1"/>
  <c r="J255" i="1" s="1"/>
  <c r="J202" i="1" a="1"/>
  <c r="J202" i="1" s="1"/>
  <c r="J96" i="1" a="1"/>
  <c r="J96" i="1" s="1"/>
  <c r="J112" i="1" a="1"/>
  <c r="J112" i="1" s="1"/>
  <c r="J67" i="1" a="1"/>
  <c r="J67" i="1" s="1"/>
  <c r="J82" i="1" a="1"/>
  <c r="J82" i="1" s="1"/>
  <c r="J101" i="1" a="1"/>
  <c r="J101" i="1" s="1"/>
  <c r="J106" i="1" a="1"/>
  <c r="J106" i="1" s="1"/>
  <c r="J122" i="1" a="1"/>
  <c r="J122" i="1" s="1"/>
  <c r="J131" i="1" a="1"/>
  <c r="J131" i="1" s="1"/>
  <c r="J147" i="1" a="1"/>
  <c r="J147" i="1" s="1"/>
  <c r="J163" i="1" a="1"/>
  <c r="J163" i="1" s="1"/>
  <c r="J179" i="1" a="1"/>
  <c r="J179" i="1" s="1"/>
  <c r="J73" i="1" a="1"/>
  <c r="J73" i="1" s="1"/>
  <c r="J107" i="1" a="1"/>
  <c r="J107" i="1" s="1"/>
  <c r="J115" i="1" a="1"/>
  <c r="J115" i="1" s="1"/>
  <c r="J123" i="1" a="1"/>
  <c r="J123" i="1" s="1"/>
  <c r="J132" i="1" a="1"/>
  <c r="J132" i="1" s="1"/>
  <c r="J69" i="1" a="1"/>
  <c r="J69" i="1" s="1"/>
  <c r="J133" i="1" a="1"/>
  <c r="J133" i="1" s="1"/>
  <c r="J149" i="1" a="1"/>
  <c r="J149" i="1" s="1"/>
  <c r="J165" i="1" a="1"/>
  <c r="J165" i="1" s="1"/>
  <c r="J181" i="1" a="1"/>
  <c r="J181" i="1" s="1"/>
  <c r="J290" i="1" a="1"/>
  <c r="J290" i="1" s="1"/>
  <c r="J274" i="1" a="1"/>
  <c r="J274" i="1" s="1"/>
  <c r="J211" i="1" a="1"/>
  <c r="J211" i="1" s="1"/>
  <c r="J195" i="1" a="1"/>
  <c r="J195" i="1" s="1"/>
  <c r="J81" i="1" a="1"/>
  <c r="J81" i="1" s="1"/>
  <c r="J288" i="1" a="1"/>
  <c r="J288" i="1" s="1"/>
  <c r="J272" i="1" a="1"/>
  <c r="J272" i="1" s="1"/>
  <c r="J243" i="1" a="1"/>
  <c r="J243" i="1" s="1"/>
  <c r="J188" i="1" a="1"/>
  <c r="J188" i="1" s="1"/>
  <c r="J253" i="1" a="1"/>
  <c r="J253" i="1" s="1"/>
  <c r="J237" i="1" a="1"/>
  <c r="J237" i="1" s="1"/>
  <c r="J232" i="1" a="1"/>
  <c r="J232" i="1" s="1"/>
  <c r="J224" i="1" a="1"/>
  <c r="J224" i="1" s="1"/>
  <c r="J208" i="1" a="1"/>
  <c r="J208" i="1" s="1"/>
  <c r="J192" i="1" a="1"/>
  <c r="J192" i="1" s="1"/>
  <c r="J197" i="1" a="1"/>
  <c r="J197" i="1" s="1"/>
  <c r="J213" i="1" a="1"/>
  <c r="J213" i="1" s="1"/>
  <c r="J218" i="1" a="1"/>
  <c r="J218" i="1" s="1"/>
  <c r="J234" i="1" a="1"/>
  <c r="J234" i="1" s="1"/>
  <c r="J250" i="1" a="1"/>
  <c r="J250" i="1" s="1"/>
  <c r="J152" i="1" a="1"/>
  <c r="J152" i="1" s="1"/>
  <c r="J160" i="1" a="1"/>
  <c r="J160" i="1" s="1"/>
  <c r="J168" i="1" a="1"/>
  <c r="J168" i="1" s="1"/>
  <c r="J262" i="1" a="1"/>
  <c r="J262" i="1" s="1"/>
  <c r="J231" i="1" a="1"/>
  <c r="J231" i="1" s="1"/>
  <c r="J148" i="1" a="1"/>
  <c r="J148" i="1" s="1"/>
  <c r="J138" i="1" a="1"/>
  <c r="J138" i="1" s="1"/>
  <c r="J130" i="1" a="1"/>
  <c r="J130" i="1" s="1"/>
  <c r="J214" i="1" a="1"/>
  <c r="J214" i="1" s="1"/>
  <c r="J198" i="1" a="1"/>
  <c r="J198" i="1" s="1"/>
  <c r="J100" i="1" a="1"/>
  <c r="J100" i="1" s="1"/>
  <c r="J116" i="1" a="1"/>
  <c r="J116" i="1" s="1"/>
  <c r="J70" i="1" a="1"/>
  <c r="J70" i="1" s="1"/>
  <c r="J86" i="1" a="1"/>
  <c r="J86" i="1" s="1"/>
  <c r="J93" i="1" a="1"/>
  <c r="J93" i="1" s="1"/>
  <c r="J110" i="1" a="1"/>
  <c r="J110" i="1" s="1"/>
  <c r="J126" i="1" a="1"/>
  <c r="J126" i="1" s="1"/>
  <c r="J135" i="1" a="1"/>
  <c r="J135" i="1" s="1"/>
  <c r="J151" i="1" a="1"/>
  <c r="J151" i="1" s="1"/>
  <c r="J167" i="1" a="1"/>
  <c r="J167" i="1" s="1"/>
  <c r="J183" i="1" a="1"/>
  <c r="J183" i="1" s="1"/>
  <c r="J89" i="1" a="1"/>
  <c r="J89" i="1" s="1"/>
  <c r="J109" i="1" a="1"/>
  <c r="J109" i="1" s="1"/>
  <c r="J117" i="1" a="1"/>
  <c r="J117" i="1" s="1"/>
  <c r="J125" i="1" a="1"/>
  <c r="J125" i="1" s="1"/>
  <c r="J136" i="1" a="1"/>
  <c r="J136" i="1" s="1"/>
  <c r="J85" i="1" a="1"/>
  <c r="J85" i="1" s="1"/>
  <c r="J137" i="1" a="1"/>
  <c r="J137" i="1" s="1"/>
  <c r="J153" i="1" a="1"/>
  <c r="J153" i="1" s="1"/>
  <c r="J169" i="1" a="1"/>
  <c r="J169" i="1" s="1"/>
  <c r="J185" i="1" a="1"/>
  <c r="J185" i="1" s="1"/>
  <c r="J294" i="1" a="1"/>
  <c r="J294" i="1" s="1"/>
  <c r="J278" i="1" a="1"/>
  <c r="J278" i="1" s="1"/>
  <c r="J176" i="1" a="1"/>
  <c r="J176" i="1" s="1"/>
  <c r="J215" i="1" a="1"/>
  <c r="J215" i="1" s="1"/>
  <c r="J199" i="1" a="1"/>
  <c r="J199" i="1" s="1"/>
  <c r="J134" i="1" a="1"/>
  <c r="J134" i="1" s="1"/>
  <c r="J292" i="1" a="1"/>
  <c r="J292" i="1" s="1"/>
  <c r="J276" i="1" a="1"/>
  <c r="J276" i="1" s="1"/>
  <c r="J251" i="1" a="1"/>
  <c r="J251" i="1" s="1"/>
  <c r="J248" i="1" a="1"/>
  <c r="J248" i="1" s="1"/>
  <c r="J229" i="1" a="1"/>
  <c r="J229" i="1" s="1"/>
  <c r="J212" i="1" a="1"/>
  <c r="J212" i="1" s="1"/>
  <c r="J196" i="1" a="1"/>
  <c r="J196" i="1" s="1"/>
  <c r="J142" i="1" a="1"/>
  <c r="J142" i="1" s="1"/>
  <c r="J201" i="1" a="1"/>
  <c r="J201" i="1" s="1"/>
  <c r="J217" i="1" a="1"/>
  <c r="J217" i="1" s="1"/>
  <c r="J222" i="1" a="1"/>
  <c r="J222" i="1" s="1"/>
  <c r="J238" i="1" a="1"/>
  <c r="J238" i="1" s="1"/>
  <c r="J254" i="1" a="1"/>
  <c r="J254" i="1" s="1"/>
  <c r="J154" i="1" a="1"/>
  <c r="J154" i="1" s="1"/>
  <c r="J162" i="1" a="1"/>
  <c r="J162" i="1" s="1"/>
  <c r="J170" i="1" a="1"/>
  <c r="J170" i="1" s="1"/>
  <c r="J239" i="1" a="1"/>
  <c r="J239" i="1" s="1"/>
  <c r="J184" i="1" a="1"/>
  <c r="J184" i="1" s="1"/>
  <c r="J146" i="1" a="1"/>
  <c r="J146" i="1" s="1"/>
  <c r="J210" i="1" a="1"/>
  <c r="J210" i="1" s="1"/>
  <c r="J194" i="1" a="1"/>
  <c r="J194" i="1" s="1"/>
  <c r="J104" i="1" a="1"/>
  <c r="J104" i="1" s="1"/>
  <c r="J120" i="1" a="1"/>
  <c r="J120" i="1" s="1"/>
  <c r="J74" i="1" a="1"/>
  <c r="J74" i="1" s="1"/>
  <c r="J90" i="1" a="1"/>
  <c r="J90" i="1" s="1"/>
  <c r="J98" i="1" a="1"/>
  <c r="J98" i="1" s="1"/>
  <c r="J114" i="1" a="1"/>
  <c r="J114" i="1" s="1"/>
  <c r="J77" i="1" a="1"/>
  <c r="J77" i="1" s="1"/>
  <c r="J139" i="1" a="1"/>
  <c r="J139" i="1" s="1"/>
  <c r="J155" i="1" a="1"/>
  <c r="J155" i="1" s="1"/>
  <c r="J171" i="1" a="1"/>
  <c r="J171" i="1" s="1"/>
  <c r="J187" i="1" a="1"/>
  <c r="J187" i="1" s="1"/>
  <c r="J103" i="1" a="1"/>
  <c r="J103" i="1" s="1"/>
  <c r="J111" i="1" a="1"/>
  <c r="J111" i="1" s="1"/>
  <c r="J119" i="1" a="1"/>
  <c r="J119" i="1" s="1"/>
  <c r="J127" i="1" a="1"/>
  <c r="J127" i="1" s="1"/>
  <c r="J140" i="1" a="1"/>
  <c r="J140" i="1" s="1"/>
  <c r="J95" i="1" a="1"/>
  <c r="J95" i="1" s="1"/>
  <c r="J141" i="1" a="1"/>
  <c r="J141" i="1" s="1"/>
  <c r="J157" i="1" a="1"/>
  <c r="J157" i="1" s="1"/>
  <c r="J173" i="1" a="1"/>
  <c r="J173" i="1" s="1"/>
  <c r="J189" i="1" a="1"/>
  <c r="J189" i="1" s="1"/>
  <c r="J58" i="1" a="1"/>
  <c r="J58" i="1" s="1"/>
  <c r="J39" i="1" a="1"/>
  <c r="J39" i="1" s="1"/>
  <c r="J47" i="1" a="1"/>
  <c r="J47" i="1" s="1"/>
  <c r="J64" i="1" a="1"/>
  <c r="J64" i="1" s="1"/>
  <c r="J55" i="1" a="1"/>
  <c r="J55" i="1" s="1"/>
  <c r="J75" i="1" a="1"/>
  <c r="J75" i="1" s="1"/>
  <c r="J91" i="1" a="1"/>
  <c r="J91" i="1" s="1"/>
  <c r="J80" i="1" a="1"/>
  <c r="J80" i="1" s="1"/>
  <c r="J31" i="1" a="1"/>
  <c r="J31" i="1" s="1"/>
  <c r="J9" i="1" a="1"/>
  <c r="J9" i="1" s="1"/>
  <c r="J35" i="1" a="1"/>
  <c r="J35" i="1" s="1"/>
  <c r="J18" i="1" a="1"/>
  <c r="J18" i="1" s="1"/>
  <c r="J11" i="1" a="1"/>
  <c r="J11" i="1" s="1"/>
  <c r="J27" i="1" a="1"/>
  <c r="J27" i="1" s="1"/>
  <c r="J20" i="1" a="1"/>
  <c r="J20" i="1" s="1"/>
  <c r="J36" i="1" a="1"/>
  <c r="J36" i="1" s="1"/>
  <c r="J5" i="1" a="1"/>
  <c r="J5" i="1" s="1"/>
  <c r="J33" i="1" a="1"/>
  <c r="J33" i="1" s="1"/>
  <c r="J38" i="1" a="1"/>
  <c r="J38" i="1" s="1"/>
  <c r="J61" i="1" a="1"/>
  <c r="J61" i="1" s="1"/>
  <c r="J62" i="1" a="1"/>
  <c r="J62" i="1" s="1"/>
  <c r="J41" i="1" a="1"/>
  <c r="J41" i="1" s="1"/>
  <c r="J52" i="1" a="1"/>
  <c r="J52" i="1" s="1"/>
  <c r="J49" i="1" a="1"/>
  <c r="J49" i="1" s="1"/>
  <c r="J57" i="1" a="1"/>
  <c r="J57" i="1" s="1"/>
  <c r="J79" i="1" a="1"/>
  <c r="J79" i="1" s="1"/>
  <c r="J68" i="1" a="1"/>
  <c r="J68" i="1" s="1"/>
  <c r="J84" i="1" a="1"/>
  <c r="J84" i="1" s="1"/>
  <c r="J6" i="1" a="1"/>
  <c r="J6" i="1" s="1"/>
  <c r="J22" i="1" a="1"/>
  <c r="J22" i="1" s="1"/>
  <c r="J15" i="1" a="1"/>
  <c r="J15" i="1" s="1"/>
  <c r="J8" i="1" a="1"/>
  <c r="J8" i="1" s="1"/>
  <c r="J24" i="1" a="1"/>
  <c r="J24" i="1" s="1"/>
  <c r="J40" i="1" a="1"/>
  <c r="J40" i="1" s="1"/>
  <c r="J13" i="1" a="1"/>
  <c r="J13" i="1" s="1"/>
  <c r="J37" i="1" a="1"/>
  <c r="J37" i="1" s="1"/>
  <c r="J42" i="1" a="1"/>
  <c r="J42" i="1" s="1"/>
  <c r="J3" i="1" a="1"/>
  <c r="J3" i="1" s="1"/>
  <c r="J65" i="1" a="1"/>
  <c r="J65" i="1" s="1"/>
  <c r="J66" i="1" a="1"/>
  <c r="J66" i="1" s="1"/>
  <c r="J43" i="1" a="1"/>
  <c r="J43" i="1" s="1"/>
  <c r="J56" i="1" a="1"/>
  <c r="J56" i="1" s="1"/>
  <c r="J51" i="1" a="1"/>
  <c r="J51" i="1" s="1"/>
  <c r="J59" i="1" a="1"/>
  <c r="J59" i="1" s="1"/>
  <c r="J83" i="1" a="1"/>
  <c r="J83" i="1" s="1"/>
  <c r="J72" i="1" a="1"/>
  <c r="J72" i="1" s="1"/>
  <c r="J88" i="1" a="1"/>
  <c r="J88" i="1" s="1"/>
  <c r="J10" i="1" a="1"/>
  <c r="J10" i="1" s="1"/>
  <c r="J26" i="1" a="1"/>
  <c r="J26" i="1" s="1"/>
  <c r="J19" i="1" a="1"/>
  <c r="J19" i="1" s="1"/>
  <c r="J12" i="1" a="1"/>
  <c r="J12" i="1" s="1"/>
  <c r="J28" i="1" a="1"/>
  <c r="J28" i="1" s="1"/>
  <c r="J44" i="1" a="1"/>
  <c r="J44" i="1" s="1"/>
  <c r="J21" i="1" a="1"/>
  <c r="J21" i="1" s="1"/>
  <c r="J30" i="1" a="1"/>
  <c r="J30" i="1" s="1"/>
  <c r="J46" i="1" a="1"/>
  <c r="J46" i="1" s="1"/>
  <c r="J4" i="1" a="1"/>
  <c r="J4" i="1" s="1"/>
  <c r="J17" i="1" a="1"/>
  <c r="J17" i="1" s="1"/>
  <c r="J54" i="1" a="1"/>
  <c r="J54" i="1" s="1"/>
  <c r="J25" i="1" a="1"/>
  <c r="J25" i="1" s="1"/>
  <c r="J45" i="1" a="1"/>
  <c r="J45" i="1" s="1"/>
  <c r="J60" i="1" a="1"/>
  <c r="J60" i="1" s="1"/>
  <c r="J53" i="1" a="1"/>
  <c r="J53" i="1" s="1"/>
  <c r="J71" i="1" a="1"/>
  <c r="J71" i="1" s="1"/>
  <c r="J87" i="1" a="1"/>
  <c r="J87" i="1" s="1"/>
  <c r="J76" i="1" a="1"/>
  <c r="J76" i="1" s="1"/>
  <c r="J92" i="1" a="1"/>
  <c r="J92" i="1" s="1"/>
  <c r="J14" i="1" a="1"/>
  <c r="J14" i="1" s="1"/>
  <c r="J7" i="1" a="1"/>
  <c r="J7" i="1" s="1"/>
  <c r="J23" i="1" a="1"/>
  <c r="J23" i="1" s="1"/>
  <c r="J16" i="1" a="1"/>
  <c r="J16" i="1" s="1"/>
  <c r="J32" i="1" a="1"/>
  <c r="J32" i="1" s="1"/>
  <c r="J48" i="1" a="1"/>
  <c r="J48" i="1" s="1"/>
  <c r="J29" i="1" a="1"/>
  <c r="J29" i="1" s="1"/>
  <c r="J34" i="1" a="1"/>
  <c r="J34" i="1" s="1"/>
  <c r="J50" i="1" a="1"/>
  <c r="J50" i="1" s="1"/>
  <c r="N2" i="1" a="1"/>
  <c r="N2" i="1" s="1"/>
  <c r="M133" i="55" a="1"/>
  <c r="M133" i="55" s="1"/>
  <c r="M278" i="55" a="1"/>
  <c r="M278" i="55" s="1"/>
  <c r="M47" i="55" a="1"/>
  <c r="M47" i="55" s="1"/>
  <c r="M275" i="55" a="1"/>
  <c r="M275" i="55" s="1"/>
  <c r="M76" i="55" a="1"/>
  <c r="M76" i="55" s="1"/>
  <c r="M161" i="55" a="1"/>
  <c r="M161" i="55" s="1"/>
  <c r="M167" i="55" a="1"/>
  <c r="M167" i="55" s="1"/>
  <c r="K475" i="55" a="1"/>
  <c r="K475" i="55" s="1"/>
  <c r="M427" i="55" a="1"/>
  <c r="M427" i="55" s="1"/>
  <c r="O129" i="55" a="1"/>
  <c r="O129" i="55" s="1"/>
  <c r="M170" i="55" a="1"/>
  <c r="M170" i="55" s="1"/>
  <c r="M144" i="55" a="1"/>
  <c r="M144" i="55" s="1"/>
  <c r="M261" i="55" a="1"/>
  <c r="M261" i="55" s="1"/>
  <c r="M284" i="55" a="1"/>
  <c r="M284" i="55" s="1"/>
  <c r="M49" i="55" a="1"/>
  <c r="M49" i="55" s="1"/>
  <c r="M42" i="55" a="1"/>
  <c r="M42" i="55" s="1"/>
  <c r="M69" i="55" a="1"/>
  <c r="M69" i="55" s="1"/>
  <c r="M176" i="55" a="1"/>
  <c r="M176" i="55" s="1"/>
  <c r="M289" i="55" a="1"/>
  <c r="M289" i="55" s="1"/>
  <c r="M437" i="55" a="1"/>
  <c r="M437" i="55" s="1"/>
  <c r="K146" i="55" a="1"/>
  <c r="K146" i="55" s="1"/>
  <c r="O454" i="55" a="1"/>
  <c r="O454" i="55" s="1"/>
  <c r="M250" i="55" a="1"/>
  <c r="M250" i="55" s="1"/>
  <c r="M247" i="55" a="1"/>
  <c r="M247" i="55" s="1"/>
  <c r="M240" i="55" a="1"/>
  <c r="M240" i="55" s="1"/>
  <c r="M442" i="55" a="1"/>
  <c r="M442" i="55" s="1"/>
  <c r="M486" i="55" a="1"/>
  <c r="M486" i="55" s="1"/>
  <c r="M491" i="55" a="1"/>
  <c r="M491" i="55" s="1"/>
  <c r="K237" i="55" a="1"/>
  <c r="K237" i="55" s="1"/>
  <c r="M106" i="55" a="1"/>
  <c r="M106" i="55" s="1"/>
  <c r="M103" i="55" a="1"/>
  <c r="M103" i="55" s="1"/>
  <c r="M78" i="55" a="1"/>
  <c r="M78" i="55" s="1"/>
  <c r="M59" i="55" a="1"/>
  <c r="M59" i="55" s="1"/>
  <c r="M193" i="55" a="1"/>
  <c r="M193" i="55" s="1"/>
  <c r="M322" i="55" a="1"/>
  <c r="M322" i="55" s="1"/>
  <c r="M310" i="55" a="1"/>
  <c r="M310" i="55" s="1"/>
  <c r="M307" i="55" a="1"/>
  <c r="M307" i="55" s="1"/>
  <c r="M353" i="55" a="1"/>
  <c r="M353" i="55" s="1"/>
  <c r="M32" i="55" a="1"/>
  <c r="M32" i="55" s="1"/>
  <c r="K345" i="55" a="1"/>
  <c r="K345" i="55" s="1"/>
  <c r="M138" i="55" a="1"/>
  <c r="M138" i="55" s="1"/>
  <c r="M135" i="55" a="1"/>
  <c r="M135" i="55" s="1"/>
  <c r="M112" i="55" a="1"/>
  <c r="M112" i="55" s="1"/>
  <c r="M97" i="55" a="1"/>
  <c r="M97" i="55" s="1"/>
  <c r="M229" i="55" a="1"/>
  <c r="M229" i="55" s="1"/>
  <c r="M218" i="55" a="1"/>
  <c r="M218" i="55" s="1"/>
  <c r="M215" i="55" a="1"/>
  <c r="M215" i="55" s="1"/>
  <c r="M208" i="55" a="1"/>
  <c r="M208" i="55" s="1"/>
  <c r="K26" i="55" a="1"/>
  <c r="K26" i="55" s="1"/>
  <c r="K135" i="55" a="1"/>
  <c r="K135" i="55" s="1"/>
  <c r="K230" i="55" a="1"/>
  <c r="K230" i="55" s="1"/>
  <c r="K338" i="55" a="1"/>
  <c r="K338" i="55" s="1"/>
  <c r="K503" i="55" a="1"/>
  <c r="K503" i="55" s="1"/>
  <c r="K112" i="55" a="1"/>
  <c r="K112" i="55" s="1"/>
  <c r="K223" i="55" a="1"/>
  <c r="K223" i="55" s="1"/>
  <c r="K327" i="55" a="1"/>
  <c r="K327" i="55" s="1"/>
  <c r="K157" i="55" a="1"/>
  <c r="K157" i="55" s="1"/>
  <c r="K240" i="55" a="1"/>
  <c r="K240" i="55" s="1"/>
  <c r="K348" i="55" a="1"/>
  <c r="K348" i="55" s="1"/>
  <c r="K457" i="55" a="1"/>
  <c r="K457" i="55" s="1"/>
  <c r="O232" i="55" a="1"/>
  <c r="O232" i="55" s="1"/>
  <c r="O344" i="55" a="1"/>
  <c r="O344" i="55" s="1"/>
  <c r="O482" i="55" a="1"/>
  <c r="O482" i="55" s="1"/>
  <c r="O114" i="55" a="1"/>
  <c r="O114" i="55" s="1"/>
  <c r="O221" i="55" a="1"/>
  <c r="O221" i="55" s="1"/>
  <c r="O337" i="55" a="1"/>
  <c r="O337" i="55" s="1"/>
  <c r="O14" i="55" a="1"/>
  <c r="O14" i="55" s="1"/>
  <c r="O159" i="55" a="1"/>
  <c r="O159" i="55" s="1"/>
  <c r="O242" i="55" a="1"/>
  <c r="O242" i="55" s="1"/>
  <c r="O350" i="55" a="1"/>
  <c r="O350" i="55" s="1"/>
  <c r="O463" i="55" a="1"/>
  <c r="O463" i="55" s="1"/>
  <c r="O148" i="55" a="1"/>
  <c r="O148" i="55" s="1"/>
  <c r="O235" i="55" a="1"/>
  <c r="O235" i="55" s="1"/>
  <c r="O351" i="55" a="1"/>
  <c r="O351" i="55" s="1"/>
  <c r="M45" i="55" a="1"/>
  <c r="M45" i="55" s="1"/>
  <c r="O29" i="55" a="1"/>
  <c r="O29" i="55" s="1"/>
  <c r="M68" i="55" a="1"/>
  <c r="M68" i="55" s="1"/>
  <c r="O36" i="55" a="1"/>
  <c r="O36" i="55" s="1"/>
  <c r="M23" i="55" a="1"/>
  <c r="M23" i="55" s="1"/>
  <c r="K11" i="55" a="1"/>
  <c r="K11" i="55" s="1"/>
  <c r="K49" i="55" a="1"/>
  <c r="K49" i="55" s="1"/>
  <c r="K178" i="55" a="1"/>
  <c r="K178" i="55" s="1"/>
  <c r="K167" i="55" a="1"/>
  <c r="K167" i="55" s="1"/>
  <c r="K144" i="55" a="1"/>
  <c r="K144" i="55" s="1"/>
  <c r="K272" i="55" a="1"/>
  <c r="K272" i="55" s="1"/>
  <c r="K269" i="55" a="1"/>
  <c r="K269" i="55" s="1"/>
  <c r="K262" i="55" a="1"/>
  <c r="K262" i="55" s="1"/>
  <c r="K255" i="55" a="1"/>
  <c r="K255" i="55" s="1"/>
  <c r="K380" i="55" a="1"/>
  <c r="K380" i="55" s="1"/>
  <c r="K377" i="55" a="1"/>
  <c r="K377" i="55" s="1"/>
  <c r="K370" i="55" a="1"/>
  <c r="K370" i="55" s="1"/>
  <c r="K359" i="55" a="1"/>
  <c r="K359" i="55" s="1"/>
  <c r="K466" i="55" a="1"/>
  <c r="K466" i="55" s="1"/>
  <c r="M82" i="55" a="1"/>
  <c r="M82" i="55" s="1"/>
  <c r="M114" i="55" a="1"/>
  <c r="M114" i="55" s="1"/>
  <c r="M146" i="55" a="1"/>
  <c r="M146" i="55" s="1"/>
  <c r="M178" i="55" a="1"/>
  <c r="M178" i="55" s="1"/>
  <c r="M77" i="55" a="1"/>
  <c r="M77" i="55" s="1"/>
  <c r="M111" i="55" a="1"/>
  <c r="M111" i="55" s="1"/>
  <c r="M143" i="55" a="1"/>
  <c r="M143" i="55" s="1"/>
  <c r="M175" i="55" a="1"/>
  <c r="M175" i="55" s="1"/>
  <c r="M55" i="55" a="1"/>
  <c r="M55" i="55" s="1"/>
  <c r="M88" i="55" a="1"/>
  <c r="M88" i="55" s="1"/>
  <c r="M120" i="55" a="1"/>
  <c r="M120" i="55" s="1"/>
  <c r="M152" i="55" a="1"/>
  <c r="M152" i="55" s="1"/>
  <c r="M40" i="55" a="1"/>
  <c r="M40" i="55" s="1"/>
  <c r="M67" i="55" a="1"/>
  <c r="M67" i="55" s="1"/>
  <c r="M101" i="55" a="1"/>
  <c r="M101" i="55" s="1"/>
  <c r="M141" i="55" a="1"/>
  <c r="M141" i="55" s="1"/>
  <c r="M173" i="55" a="1"/>
  <c r="M173" i="55" s="1"/>
  <c r="M201" i="55" a="1"/>
  <c r="M201" i="55" s="1"/>
  <c r="M233" i="55" a="1"/>
  <c r="M233" i="55" s="1"/>
  <c r="M269" i="55" a="1"/>
  <c r="M269" i="55" s="1"/>
  <c r="M301" i="55" a="1"/>
  <c r="M301" i="55" s="1"/>
  <c r="M190" i="55" a="1"/>
  <c r="M190" i="55" s="1"/>
  <c r="M222" i="55" a="1"/>
  <c r="M222" i="55" s="1"/>
  <c r="M258" i="55" a="1"/>
  <c r="M258" i="55" s="1"/>
  <c r="M290" i="55" a="1"/>
  <c r="M290" i="55" s="1"/>
  <c r="M318" i="55" a="1"/>
  <c r="M318" i="55" s="1"/>
  <c r="M219" i="55" a="1"/>
  <c r="M219" i="55" s="1"/>
  <c r="M255" i="55" a="1"/>
  <c r="M255" i="55" s="1"/>
  <c r="M287" i="55" a="1"/>
  <c r="M287" i="55" s="1"/>
  <c r="M315" i="55" a="1"/>
  <c r="M315" i="55" s="1"/>
  <c r="M212" i="55" a="1"/>
  <c r="M212" i="55" s="1"/>
  <c r="M248" i="55" a="1"/>
  <c r="M248" i="55" s="1"/>
  <c r="M312" i="55" a="1"/>
  <c r="M312" i="55" s="1"/>
  <c r="M373" i="55" a="1"/>
  <c r="M373" i="55" s="1"/>
  <c r="M342" i="55" a="1"/>
  <c r="M342" i="55" s="1"/>
  <c r="M335" i="55" a="1"/>
  <c r="M335" i="55" s="1"/>
  <c r="M324" i="55" a="1"/>
  <c r="M324" i="55" s="1"/>
  <c r="O26" i="55" a="1"/>
  <c r="O26" i="55" s="1"/>
  <c r="O12" i="55" a="1"/>
  <c r="O12" i="55" s="1"/>
  <c r="O51" i="55" a="1"/>
  <c r="O51" i="55" s="1"/>
  <c r="O180" i="55" a="1"/>
  <c r="O180" i="55" s="1"/>
  <c r="O161" i="55" a="1"/>
  <c r="O161" i="55" s="1"/>
  <c r="O146" i="55" a="1"/>
  <c r="O146" i="55" s="1"/>
  <c r="O274" i="55" a="1"/>
  <c r="O274" i="55" s="1"/>
  <c r="O267" i="55" a="1"/>
  <c r="O267" i="55" s="1"/>
  <c r="O264" i="55" a="1"/>
  <c r="O264" i="55" s="1"/>
  <c r="O253" i="55" a="1"/>
  <c r="O253" i="55" s="1"/>
  <c r="O382" i="55" a="1"/>
  <c r="O382" i="55" s="1"/>
  <c r="O383" i="55" a="1"/>
  <c r="O383" i="55" s="1"/>
  <c r="O376" i="55" a="1"/>
  <c r="O376" i="55" s="1"/>
  <c r="O369" i="55" a="1"/>
  <c r="O369" i="55" s="1"/>
  <c r="O472" i="55" a="1"/>
  <c r="O472" i="55" s="1"/>
  <c r="M29" i="55" a="1"/>
  <c r="M29" i="55" s="1"/>
  <c r="M493" i="55" a="1"/>
  <c r="M493" i="55" s="1"/>
  <c r="M488" i="55" a="1"/>
  <c r="M488" i="55" s="1"/>
  <c r="M483" i="55" a="1"/>
  <c r="M483" i="55" s="1"/>
  <c r="M478" i="55" a="1"/>
  <c r="M478" i="55" s="1"/>
  <c r="M34" i="55" a="1"/>
  <c r="M34" i="55" s="1"/>
  <c r="M475" i="55" a="1"/>
  <c r="M475" i="55" s="1"/>
  <c r="M416" i="55" a="1"/>
  <c r="M416" i="55" s="1"/>
  <c r="M384" i="55" a="1"/>
  <c r="M384" i="55" s="1"/>
  <c r="M352" i="55" a="1"/>
  <c r="M352" i="55" s="1"/>
  <c r="M320" i="55" a="1"/>
  <c r="M320" i="55" s="1"/>
  <c r="M419" i="55" a="1"/>
  <c r="M419" i="55" s="1"/>
  <c r="M387" i="55" a="1"/>
  <c r="M387" i="55" s="1"/>
  <c r="M355" i="55" a="1"/>
  <c r="M355" i="55" s="1"/>
  <c r="M323" i="55" a="1"/>
  <c r="M323" i="55" s="1"/>
  <c r="M434" i="55" a="1"/>
  <c r="M434" i="55" s="1"/>
  <c r="M402" i="55" a="1"/>
  <c r="M402" i="55" s="1"/>
  <c r="M370" i="55" a="1"/>
  <c r="M370" i="55" s="1"/>
  <c r="M338" i="55" a="1"/>
  <c r="M338" i="55" s="1"/>
  <c r="M429" i="55" a="1"/>
  <c r="M429" i="55" s="1"/>
  <c r="M397" i="55" a="1"/>
  <c r="M397" i="55" s="1"/>
  <c r="M365" i="55" a="1"/>
  <c r="M365" i="55" s="1"/>
  <c r="M333" i="55" a="1"/>
  <c r="M333" i="55" s="1"/>
  <c r="M304" i="55" a="1"/>
  <c r="M304" i="55" s="1"/>
  <c r="M272" i="55" a="1"/>
  <c r="M272" i="55" s="1"/>
  <c r="M485" i="55" a="1"/>
  <c r="M485" i="55" s="1"/>
  <c r="M480" i="55" a="1"/>
  <c r="M480" i="55" s="1"/>
  <c r="M502" i="55" a="1"/>
  <c r="M502" i="55" s="1"/>
  <c r="M467" i="55" a="1"/>
  <c r="M467" i="55" s="1"/>
  <c r="M404" i="55" a="1"/>
  <c r="M404" i="55" s="1"/>
  <c r="M376" i="55" a="1"/>
  <c r="M376" i="55" s="1"/>
  <c r="M340" i="55" a="1"/>
  <c r="M340" i="55" s="1"/>
  <c r="M447" i="55" a="1"/>
  <c r="M447" i="55" s="1"/>
  <c r="M415" i="55" a="1"/>
  <c r="M415" i="55" s="1"/>
  <c r="M379" i="55" a="1"/>
  <c r="M379" i="55" s="1"/>
  <c r="M351" i="55" a="1"/>
  <c r="M351" i="55" s="1"/>
  <c r="M454" i="55" a="1"/>
  <c r="M454" i="55" s="1"/>
  <c r="M422" i="55" a="1"/>
  <c r="M422" i="55" s="1"/>
  <c r="M394" i="55" a="1"/>
  <c r="M394" i="55" s="1"/>
  <c r="M358" i="55" a="1"/>
  <c r="M358" i="55" s="1"/>
  <c r="M330" i="55" a="1"/>
  <c r="M330" i="55" s="1"/>
  <c r="M425" i="55" a="1"/>
  <c r="M425" i="55" s="1"/>
  <c r="M389" i="55" a="1"/>
  <c r="M389" i="55" s="1"/>
  <c r="M361" i="55" a="1"/>
  <c r="M361" i="55" s="1"/>
  <c r="M325" i="55" a="1"/>
  <c r="M325" i="55" s="1"/>
  <c r="M292" i="55" a="1"/>
  <c r="M292" i="55" s="1"/>
  <c r="M264" i="55" a="1"/>
  <c r="M264" i="55" s="1"/>
  <c r="M37" i="55" a="1"/>
  <c r="M37" i="55" s="1"/>
  <c r="M504" i="55" a="1"/>
  <c r="M504" i="55" s="1"/>
  <c r="M499" i="55" a="1"/>
  <c r="M499" i="55" s="1"/>
  <c r="M494" i="55" a="1"/>
  <c r="M494" i="55" s="1"/>
  <c r="M26" i="55" a="1"/>
  <c r="M26" i="55" s="1"/>
  <c r="M459" i="55" a="1"/>
  <c r="M459" i="55" s="1"/>
  <c r="M396" i="55" a="1"/>
  <c r="M396" i="55" s="1"/>
  <c r="M368" i="55" a="1"/>
  <c r="M368" i="55" s="1"/>
  <c r="M332" i="55" a="1"/>
  <c r="M332" i="55" s="1"/>
  <c r="M435" i="55" a="1"/>
  <c r="M435" i="55" s="1"/>
  <c r="M407" i="55" a="1"/>
  <c r="M407" i="55" s="1"/>
  <c r="M371" i="55" a="1"/>
  <c r="M371" i="55" s="1"/>
  <c r="M343" i="55" a="1"/>
  <c r="M343" i="55" s="1"/>
  <c r="M450" i="55" a="1"/>
  <c r="M450" i="55" s="1"/>
  <c r="M414" i="55" a="1"/>
  <c r="M414" i="55" s="1"/>
  <c r="M386" i="55" a="1"/>
  <c r="M386" i="55" s="1"/>
  <c r="M350" i="55" a="1"/>
  <c r="M350" i="55" s="1"/>
  <c r="M445" i="55" a="1"/>
  <c r="M445" i="55" s="1"/>
  <c r="M417" i="55" a="1"/>
  <c r="M417" i="55" s="1"/>
  <c r="M41" i="55" a="1"/>
  <c r="M41" i="55" s="1"/>
  <c r="K21" i="55" a="1"/>
  <c r="K21" i="55" s="1"/>
  <c r="M60" i="55" a="1"/>
  <c r="M60" i="55" s="1"/>
  <c r="M31" i="55" a="1"/>
  <c r="M31" i="55" s="1"/>
  <c r="K497" i="55" a="1"/>
  <c r="K497" i="55" s="1"/>
  <c r="K89" i="55" a="1"/>
  <c r="K89" i="55" s="1"/>
  <c r="K82" i="55" a="1"/>
  <c r="K82" i="55" s="1"/>
  <c r="K69" i="55" a="1"/>
  <c r="K69" i="55" s="1"/>
  <c r="K47" i="55" a="1"/>
  <c r="K47" i="55" s="1"/>
  <c r="K176" i="55" a="1"/>
  <c r="K176" i="55" s="1"/>
  <c r="K304" i="55" a="1"/>
  <c r="K304" i="55" s="1"/>
  <c r="K301" i="55" a="1"/>
  <c r="K301" i="55" s="1"/>
  <c r="K294" i="55" a="1"/>
  <c r="K294" i="55" s="1"/>
  <c r="K287" i="55" a="1"/>
  <c r="K287" i="55" s="1"/>
  <c r="K412" i="55" a="1"/>
  <c r="K412" i="55" s="1"/>
  <c r="K409" i="55" a="1"/>
  <c r="K409" i="55" s="1"/>
  <c r="K402" i="55" a="1"/>
  <c r="K402" i="55" s="1"/>
  <c r="K391" i="55" a="1"/>
  <c r="K391" i="55" s="1"/>
  <c r="M90" i="55" a="1"/>
  <c r="M90" i="55" s="1"/>
  <c r="M122" i="55" a="1"/>
  <c r="M122" i="55" s="1"/>
  <c r="M154" i="55" a="1"/>
  <c r="M154" i="55" s="1"/>
  <c r="M50" i="55" a="1"/>
  <c r="M50" i="55" s="1"/>
  <c r="M83" i="55" a="1"/>
  <c r="M83" i="55" s="1"/>
  <c r="M115" i="55" a="1"/>
  <c r="M115" i="55" s="1"/>
  <c r="M147" i="55" a="1"/>
  <c r="M147" i="55" s="1"/>
  <c r="M179" i="55" a="1"/>
  <c r="M179" i="55" s="1"/>
  <c r="M58" i="55" a="1"/>
  <c r="M58" i="55" s="1"/>
  <c r="M92" i="55" a="1"/>
  <c r="M92" i="55" s="1"/>
  <c r="M124" i="55" a="1"/>
  <c r="M124" i="55" s="1"/>
  <c r="M156" i="55" a="1"/>
  <c r="M156" i="55" s="1"/>
  <c r="M48" i="55" a="1"/>
  <c r="M48" i="55" s="1"/>
  <c r="M79" i="55" a="1"/>
  <c r="M79" i="55" s="1"/>
  <c r="M113" i="55" a="1"/>
  <c r="M113" i="55" s="1"/>
  <c r="M145" i="55" a="1"/>
  <c r="M145" i="55" s="1"/>
  <c r="M181" i="55" a="1"/>
  <c r="M181" i="55" s="1"/>
  <c r="M213" i="55" a="1"/>
  <c r="M213" i="55" s="1"/>
  <c r="M241" i="55" a="1"/>
  <c r="M241" i="55" s="1"/>
  <c r="M273" i="55" a="1"/>
  <c r="M273" i="55" s="1"/>
  <c r="M309" i="55" a="1"/>
  <c r="M309" i="55" s="1"/>
  <c r="M202" i="55" a="1"/>
  <c r="M202" i="55" s="1"/>
  <c r="M230" i="55" a="1"/>
  <c r="M230" i="55" s="1"/>
  <c r="M262" i="55" a="1"/>
  <c r="M262" i="55" s="1"/>
  <c r="M298" i="55" a="1"/>
  <c r="M298" i="55" s="1"/>
  <c r="M199" i="55" a="1"/>
  <c r="M199" i="55" s="1"/>
  <c r="M227" i="55" a="1"/>
  <c r="M227" i="55" s="1"/>
  <c r="M259" i="55" a="1"/>
  <c r="M259" i="55" s="1"/>
  <c r="M295" i="55" a="1"/>
  <c r="M295" i="55" s="1"/>
  <c r="M188" i="55" a="1"/>
  <c r="M188" i="55" s="1"/>
  <c r="M220" i="55" a="1"/>
  <c r="M220" i="55" s="1"/>
  <c r="M256" i="55" a="1"/>
  <c r="M256" i="55" s="1"/>
  <c r="M321" i="55" a="1"/>
  <c r="M321" i="55" s="1"/>
  <c r="M381" i="55" a="1"/>
  <c r="M381" i="55" s="1"/>
  <c r="M378" i="55" a="1"/>
  <c r="M378" i="55" s="1"/>
  <c r="M363" i="55" a="1"/>
  <c r="M363" i="55" s="1"/>
  <c r="M360" i="55" a="1"/>
  <c r="M360" i="55" s="1"/>
  <c r="O31" i="55" a="1"/>
  <c r="O31" i="55" s="1"/>
  <c r="M496" i="55" a="1"/>
  <c r="M496" i="55" s="1"/>
  <c r="O499" i="55" a="1"/>
  <c r="O499" i="55" s="1"/>
  <c r="O95" i="55" a="1"/>
  <c r="O95" i="55" s="1"/>
  <c r="O84" i="55" a="1"/>
  <c r="O84" i="55" s="1"/>
  <c r="O59" i="55" a="1"/>
  <c r="O59" i="55" s="1"/>
  <c r="O49" i="55" a="1"/>
  <c r="O49" i="55" s="1"/>
  <c r="O178" i="55" a="1"/>
  <c r="O178" i="55" s="1"/>
  <c r="O306" i="55" a="1"/>
  <c r="O306" i="55" s="1"/>
  <c r="O299" i="55" a="1"/>
  <c r="O299" i="55" s="1"/>
  <c r="O296" i="55" a="1"/>
  <c r="O296" i="55" s="1"/>
  <c r="O285" i="55" a="1"/>
  <c r="O285" i="55" s="1"/>
  <c r="O414" i="55" a="1"/>
  <c r="O414" i="55" s="1"/>
  <c r="O415" i="55" a="1"/>
  <c r="O415" i="55" s="1"/>
  <c r="O408" i="55" a="1"/>
  <c r="O408" i="55" s="1"/>
  <c r="O401" i="55" a="1"/>
  <c r="O401" i="55" s="1"/>
  <c r="O473" i="55" a="1"/>
  <c r="O473" i="55" s="1"/>
  <c r="O464" i="55" a="1"/>
  <c r="O464" i="55" s="1"/>
  <c r="O455" i="55" a="1"/>
  <c r="O455" i="55" s="1"/>
  <c r="O425" i="55" a="1"/>
  <c r="O425" i="55" s="1"/>
  <c r="O393" i="55" a="1"/>
  <c r="O393" i="55" s="1"/>
  <c r="O361" i="55" a="1"/>
  <c r="O361" i="55" s="1"/>
  <c r="O329" i="55" a="1"/>
  <c r="O329" i="55" s="1"/>
  <c r="O432" i="55" a="1"/>
  <c r="O432" i="55" s="1"/>
  <c r="O400" i="55" a="1"/>
  <c r="O400" i="55" s="1"/>
  <c r="O368" i="55" a="1"/>
  <c r="O368" i="55" s="1"/>
  <c r="O336" i="55" a="1"/>
  <c r="O336" i="55" s="1"/>
  <c r="O439" i="55" a="1"/>
  <c r="O439" i="55" s="1"/>
  <c r="O407" i="55" a="1"/>
  <c r="O407" i="55" s="1"/>
  <c r="O375" i="55" a="1"/>
  <c r="O375" i="55" s="1"/>
  <c r="O343" i="55" a="1"/>
  <c r="O343" i="55" s="1"/>
  <c r="O438" i="55" a="1"/>
  <c r="O438" i="55" s="1"/>
  <c r="O406" i="55" a="1"/>
  <c r="O406" i="55" s="1"/>
  <c r="O374" i="55" a="1"/>
  <c r="O374" i="55" s="1"/>
  <c r="O342" i="55" a="1"/>
  <c r="O342" i="55" s="1"/>
  <c r="O309" i="55" a="1"/>
  <c r="O309" i="55" s="1"/>
  <c r="O277" i="55" a="1"/>
  <c r="O277" i="55" s="1"/>
  <c r="O245" i="55" a="1"/>
  <c r="O245" i="55" s="1"/>
  <c r="O213" i="55" a="1"/>
  <c r="O213" i="55" s="1"/>
  <c r="O319" i="55" a="1"/>
  <c r="O319" i="55" s="1"/>
  <c r="O288" i="55" a="1"/>
  <c r="O288" i="55" s="1"/>
  <c r="O256" i="55" a="1"/>
  <c r="O256" i="55" s="1"/>
  <c r="O224" i="55" a="1"/>
  <c r="O224" i="55" s="1"/>
  <c r="O192" i="55" a="1"/>
  <c r="O192" i="55" s="1"/>
  <c r="O291" i="55" a="1"/>
  <c r="O291" i="55" s="1"/>
  <c r="O259" i="55" a="1"/>
  <c r="O259" i="55" s="1"/>
  <c r="O227" i="55" a="1"/>
  <c r="O227" i="55" s="1"/>
  <c r="O195" i="55" a="1"/>
  <c r="O195" i="55" s="1"/>
  <c r="O298" i="55" a="1"/>
  <c r="O298" i="55" s="1"/>
  <c r="O266" i="55" a="1"/>
  <c r="O266" i="55" s="1"/>
  <c r="O234" i="55" a="1"/>
  <c r="O234" i="55" s="1"/>
  <c r="O202" i="55" a="1"/>
  <c r="O202" i="55" s="1"/>
  <c r="O170" i="55" a="1"/>
  <c r="O170" i="55" s="1"/>
  <c r="O138" i="55" a="1"/>
  <c r="O138" i="55" s="1"/>
  <c r="O106" i="55" a="1"/>
  <c r="O106" i="55" s="1"/>
  <c r="O76" i="55" a="1"/>
  <c r="O76" i="55" s="1"/>
  <c r="O41" i="55" a="1"/>
  <c r="O41" i="55" s="1"/>
  <c r="O153" i="55" a="1"/>
  <c r="O153" i="55" s="1"/>
  <c r="O121" i="55" a="1"/>
  <c r="O121" i="55" s="1"/>
  <c r="O85" i="55" a="1"/>
  <c r="O85" i="55" s="1"/>
  <c r="O52" i="55" a="1"/>
  <c r="O52" i="55" s="1"/>
  <c r="O172" i="55" a="1"/>
  <c r="O172" i="55" s="1"/>
  <c r="O140" i="55" a="1"/>
  <c r="O140" i="55" s="1"/>
  <c r="O108" i="55" a="1"/>
  <c r="O108" i="55" s="1"/>
  <c r="O74" i="55" a="1"/>
  <c r="O74" i="55" s="1"/>
  <c r="O183" i="55" a="1"/>
  <c r="O183" i="55" s="1"/>
  <c r="O151" i="55" a="1"/>
  <c r="O151" i="55" s="1"/>
  <c r="O119" i="55" a="1"/>
  <c r="O119" i="55" s="1"/>
  <c r="O87" i="55" a="1"/>
  <c r="O87" i="55" s="1"/>
  <c r="O505" i="55" a="1"/>
  <c r="O505" i="55" s="1"/>
  <c r="O501" i="55" a="1"/>
  <c r="O501" i="55" s="1"/>
  <c r="O496" i="55" a="1"/>
  <c r="O496" i="55" s="1"/>
  <c r="O491" i="55" a="1"/>
  <c r="O491" i="55" s="1"/>
  <c r="O61" i="55" a="1"/>
  <c r="O61" i="55" s="1"/>
  <c r="O22" i="55" a="1"/>
  <c r="O22" i="55" s="1"/>
  <c r="O470" i="55" a="1"/>
  <c r="O470" i="55" s="1"/>
  <c r="O465" i="55" a="1"/>
  <c r="O465" i="55" s="1"/>
  <c r="O456" i="55" a="1"/>
  <c r="O456" i="55" s="1"/>
  <c r="O449" i="55" a="1"/>
  <c r="O449" i="55" s="1"/>
  <c r="O417" i="55" a="1"/>
  <c r="O417" i="55" s="1"/>
  <c r="O385" i="55" a="1"/>
  <c r="O385" i="55" s="1"/>
  <c r="O353" i="55" a="1"/>
  <c r="O353" i="55" s="1"/>
  <c r="O321" i="55" a="1"/>
  <c r="O321" i="55" s="1"/>
  <c r="O424" i="55" a="1"/>
  <c r="O424" i="55" s="1"/>
  <c r="O392" i="55" a="1"/>
  <c r="O392" i="55" s="1"/>
  <c r="O360" i="55" a="1"/>
  <c r="O360" i="55" s="1"/>
  <c r="O328" i="55" a="1"/>
  <c r="O328" i="55" s="1"/>
  <c r="O431" i="55" a="1"/>
  <c r="O431" i="55" s="1"/>
  <c r="O399" i="55" a="1"/>
  <c r="O399" i="55" s="1"/>
  <c r="O367" i="55" a="1"/>
  <c r="O367" i="55" s="1"/>
  <c r="O335" i="55" a="1"/>
  <c r="O335" i="55" s="1"/>
  <c r="O430" i="55" a="1"/>
  <c r="O430" i="55" s="1"/>
  <c r="O398" i="55" a="1"/>
  <c r="O398" i="55" s="1"/>
  <c r="O366" i="55" a="1"/>
  <c r="O366" i="55" s="1"/>
  <c r="O334" i="55" a="1"/>
  <c r="O334" i="55" s="1"/>
  <c r="O301" i="55" a="1"/>
  <c r="O301" i="55" s="1"/>
  <c r="O269" i="55" a="1"/>
  <c r="O269" i="55" s="1"/>
  <c r="O237" i="55" a="1"/>
  <c r="O237" i="55" s="1"/>
  <c r="O205" i="55" a="1"/>
  <c r="O205" i="55" s="1"/>
  <c r="O312" i="55" a="1"/>
  <c r="O312" i="55" s="1"/>
  <c r="O280" i="55" a="1"/>
  <c r="O280" i="55" s="1"/>
  <c r="O248" i="55" a="1"/>
  <c r="O248" i="55" s="1"/>
  <c r="O216" i="55" a="1"/>
  <c r="O216" i="55" s="1"/>
  <c r="O315" i="55" a="1"/>
  <c r="O315" i="55" s="1"/>
  <c r="O283" i="55" a="1"/>
  <c r="O283" i="55" s="1"/>
  <c r="O251" i="55" a="1"/>
  <c r="O251" i="55" s="1"/>
  <c r="O219" i="55" a="1"/>
  <c r="O219" i="55" s="1"/>
  <c r="O187" i="55" a="1"/>
  <c r="O187" i="55" s="1"/>
  <c r="O290" i="55" a="1"/>
  <c r="O290" i="55" s="1"/>
  <c r="O258" i="55" a="1"/>
  <c r="O258" i="55" s="1"/>
  <c r="O226" i="55" a="1"/>
  <c r="O226" i="55" s="1"/>
  <c r="O194" i="55" a="1"/>
  <c r="O194" i="55" s="1"/>
  <c r="O162" i="55" a="1"/>
  <c r="O162" i="55" s="1"/>
  <c r="O130" i="55" a="1"/>
  <c r="O130" i="55" s="1"/>
  <c r="O98" i="55" a="1"/>
  <c r="O98" i="55" s="1"/>
  <c r="O68" i="55" a="1"/>
  <c r="O68" i="55" s="1"/>
  <c r="O177" i="55" a="1"/>
  <c r="O177" i="55" s="1"/>
  <c r="O145" i="55" a="1"/>
  <c r="O145" i="55" s="1"/>
  <c r="O113" i="55" a="1"/>
  <c r="O113" i="55" s="1"/>
  <c r="O75" i="55" a="1"/>
  <c r="O75" i="55" s="1"/>
  <c r="O44" i="55" a="1"/>
  <c r="O44" i="55" s="1"/>
  <c r="O164" i="55" a="1"/>
  <c r="O164" i="55" s="1"/>
  <c r="O132" i="55" a="1"/>
  <c r="O132" i="55" s="1"/>
  <c r="O100" i="55" a="1"/>
  <c r="O100" i="55" s="1"/>
  <c r="O66" i="55" a="1"/>
  <c r="O66" i="55" s="1"/>
  <c r="O175" i="55" a="1"/>
  <c r="O175" i="55" s="1"/>
  <c r="O143" i="55" a="1"/>
  <c r="O143" i="55" s="1"/>
  <c r="O111" i="55" a="1"/>
  <c r="O111" i="55" s="1"/>
  <c r="O77" i="55" a="1"/>
  <c r="O77" i="55" s="1"/>
  <c r="O498" i="55" a="1"/>
  <c r="O498" i="55" s="1"/>
  <c r="O493" i="55" a="1"/>
  <c r="O493" i="55" s="1"/>
  <c r="O488" i="55" a="1"/>
  <c r="O488" i="55" s="1"/>
  <c r="O483" i="55" a="1"/>
  <c r="O483" i="55" s="1"/>
  <c r="O34" i="55" a="1"/>
  <c r="O34" i="55" s="1"/>
  <c r="O5" i="55" a="1"/>
  <c r="O5" i="55" s="1"/>
  <c r="O24" i="55" a="1"/>
  <c r="O24" i="55" s="1"/>
  <c r="O462" i="55" a="1"/>
  <c r="O462" i="55" s="1"/>
  <c r="O457" i="55" a="1"/>
  <c r="O457" i="55" s="1"/>
  <c r="O471" i="55" a="1"/>
  <c r="O471" i="55" s="1"/>
  <c r="O441" i="55" a="1"/>
  <c r="O441" i="55" s="1"/>
  <c r="O409" i="55" a="1"/>
  <c r="O409" i="55" s="1"/>
  <c r="O377" i="55" a="1"/>
  <c r="O377" i="55" s="1"/>
  <c r="O345" i="55" a="1"/>
  <c r="O345" i="55" s="1"/>
  <c r="O448" i="55" a="1"/>
  <c r="O448" i="55" s="1"/>
  <c r="O416" i="55" a="1"/>
  <c r="O416" i="55" s="1"/>
  <c r="O384" i="55" a="1"/>
  <c r="O384" i="55" s="1"/>
  <c r="O352" i="55" a="1"/>
  <c r="O352" i="55" s="1"/>
  <c r="O320" i="55" a="1"/>
  <c r="O320" i="55" s="1"/>
  <c r="O423" i="55" a="1"/>
  <c r="O423" i="55" s="1"/>
  <c r="O391" i="55" a="1"/>
  <c r="O391" i="55" s="1"/>
  <c r="O359" i="55" a="1"/>
  <c r="O359" i="55" s="1"/>
  <c r="O327" i="55" a="1"/>
  <c r="O327" i="55" s="1"/>
  <c r="O422" i="55" a="1"/>
  <c r="O422" i="55" s="1"/>
  <c r="O390" i="55" a="1"/>
  <c r="O390" i="55" s="1"/>
  <c r="O358" i="55" a="1"/>
  <c r="O358" i="55" s="1"/>
  <c r="O326" i="55" a="1"/>
  <c r="O326" i="55" s="1"/>
  <c r="O293" i="55" a="1"/>
  <c r="O293" i="55" s="1"/>
  <c r="O261" i="55" a="1"/>
  <c r="O261" i="55" s="1"/>
  <c r="O229" i="55" a="1"/>
  <c r="O229" i="55" s="1"/>
  <c r="O197" i="55" a="1"/>
  <c r="O197" i="55" s="1"/>
  <c r="O304" i="55" a="1"/>
  <c r="O304" i="55" s="1"/>
  <c r="O272" i="55" a="1"/>
  <c r="O272" i="55" s="1"/>
  <c r="O240" i="55" a="1"/>
  <c r="O240" i="55" s="1"/>
  <c r="O208" i="55" a="1"/>
  <c r="O208" i="55" s="1"/>
  <c r="O307" i="55" a="1"/>
  <c r="O307" i="55" s="1"/>
  <c r="O275" i="55" a="1"/>
  <c r="O275" i="55" s="1"/>
  <c r="O243" i="55" a="1"/>
  <c r="O243" i="55" s="1"/>
  <c r="O211" i="55" a="1"/>
  <c r="O211" i="55" s="1"/>
  <c r="O314" i="55" a="1"/>
  <c r="O314" i="55" s="1"/>
  <c r="O282" i="55" a="1"/>
  <c r="O282" i="55" s="1"/>
  <c r="O250" i="55" a="1"/>
  <c r="O250" i="55" s="1"/>
  <c r="O218" i="55" a="1"/>
  <c r="O218" i="55" s="1"/>
  <c r="O186" i="55" a="1"/>
  <c r="O186" i="55" s="1"/>
  <c r="O154" i="55" a="1"/>
  <c r="O154" i="55" s="1"/>
  <c r="O122" i="55" a="1"/>
  <c r="O122" i="55" s="1"/>
  <c r="O90" i="55" a="1"/>
  <c r="O90" i="55" s="1"/>
  <c r="O60" i="55" a="1"/>
  <c r="O60" i="55" s="1"/>
  <c r="O169" i="55" a="1"/>
  <c r="O169" i="55" s="1"/>
  <c r="O137" i="55" a="1"/>
  <c r="O137" i="55" s="1"/>
  <c r="O101" i="55" a="1"/>
  <c r="O101" i="55" s="1"/>
  <c r="O67" i="55" a="1"/>
  <c r="O67" i="55" s="1"/>
  <c r="O185" i="55" a="1"/>
  <c r="O185" i="55" s="1"/>
  <c r="O156" i="55" a="1"/>
  <c r="O156" i="55" s="1"/>
  <c r="O124" i="55" a="1"/>
  <c r="O124" i="55" s="1"/>
  <c r="O92" i="55" a="1"/>
  <c r="O92" i="55" s="1"/>
  <c r="O58" i="55" a="1"/>
  <c r="O58" i="55" s="1"/>
  <c r="O167" i="55" a="1"/>
  <c r="O167" i="55" s="1"/>
  <c r="O135" i="55" a="1"/>
  <c r="O135" i="55" s="1"/>
  <c r="O103" i="55" a="1"/>
  <c r="O103" i="55" s="1"/>
  <c r="O69" i="55" a="1"/>
  <c r="O69" i="55" s="1"/>
  <c r="O490" i="55" a="1"/>
  <c r="O490" i="55" s="1"/>
  <c r="O485" i="55" a="1"/>
  <c r="O485" i="55" s="1"/>
  <c r="O480" i="55" a="1"/>
  <c r="O480" i="55" s="1"/>
  <c r="O4" i="55" a="1"/>
  <c r="O4" i="55" s="1"/>
  <c r="O11" i="55" a="1"/>
  <c r="O11" i="55" s="1"/>
  <c r="O18" i="55" a="1"/>
  <c r="O18" i="55" s="1"/>
  <c r="O10" i="55" a="1"/>
  <c r="O10" i="55" s="1"/>
  <c r="K13" i="55" a="1"/>
  <c r="K13" i="55" s="1"/>
  <c r="K56" i="55" a="1"/>
  <c r="K56" i="55" s="1"/>
  <c r="O37" i="55" a="1"/>
  <c r="O37" i="55" s="1"/>
  <c r="O16" i="55" a="1"/>
  <c r="O16" i="55" s="1"/>
  <c r="O50" i="55" a="1"/>
  <c r="O50" i="55" s="1"/>
  <c r="O28" i="55" a="1"/>
  <c r="O28" i="55" s="1"/>
  <c r="K498" i="55" a="1"/>
  <c r="K498" i="55" s="1"/>
  <c r="K125" i="55" a="1"/>
  <c r="K125" i="55" s="1"/>
  <c r="K114" i="55" a="1"/>
  <c r="K114" i="55" s="1"/>
  <c r="K103" i="55" a="1"/>
  <c r="K103" i="55" s="1"/>
  <c r="K78" i="55" a="1"/>
  <c r="K78" i="55" s="1"/>
  <c r="K208" i="55" a="1"/>
  <c r="K208" i="55" s="1"/>
  <c r="K205" i="55" a="1"/>
  <c r="K205" i="55" s="1"/>
  <c r="K198" i="55" a="1"/>
  <c r="K198" i="55" s="1"/>
  <c r="K191" i="55" a="1"/>
  <c r="K191" i="55" s="1"/>
  <c r="K325" i="55" a="1"/>
  <c r="K325" i="55" s="1"/>
  <c r="K444" i="55" a="1"/>
  <c r="K444" i="55" s="1"/>
  <c r="K441" i="55" a="1"/>
  <c r="K441" i="55" s="1"/>
  <c r="K434" i="55" a="1"/>
  <c r="K434" i="55" s="1"/>
  <c r="K423" i="55" a="1"/>
  <c r="K423" i="55" s="1"/>
  <c r="M98" i="55" a="1"/>
  <c r="M98" i="55" s="1"/>
  <c r="M130" i="55" a="1"/>
  <c r="M130" i="55" s="1"/>
  <c r="M162" i="55" a="1"/>
  <c r="M162" i="55" s="1"/>
  <c r="M61" i="55" a="1"/>
  <c r="M61" i="55" s="1"/>
  <c r="M91" i="55" a="1"/>
  <c r="M91" i="55" s="1"/>
  <c r="M123" i="55" a="1"/>
  <c r="M123" i="55" s="1"/>
  <c r="M155" i="55" a="1"/>
  <c r="M155" i="55" s="1"/>
  <c r="M187" i="55" a="1"/>
  <c r="M187" i="55" s="1"/>
  <c r="M66" i="55" a="1"/>
  <c r="M66" i="55" s="1"/>
  <c r="M100" i="55" a="1"/>
  <c r="M100" i="55" s="1"/>
  <c r="M132" i="55" a="1"/>
  <c r="M132" i="55" s="1"/>
  <c r="M164" i="55" a="1"/>
  <c r="M164" i="55" s="1"/>
  <c r="M52" i="55" a="1"/>
  <c r="M52" i="55" s="1"/>
  <c r="M89" i="55" a="1"/>
  <c r="M89" i="55" s="1"/>
  <c r="M125" i="55" a="1"/>
  <c r="M125" i="55" s="1"/>
  <c r="M153" i="55" a="1"/>
  <c r="M153" i="55" s="1"/>
  <c r="M185" i="55" a="1"/>
  <c r="M185" i="55" s="1"/>
  <c r="M221" i="55" a="1"/>
  <c r="M221" i="55" s="1"/>
  <c r="M253" i="55" a="1"/>
  <c r="M253" i="55" s="1"/>
  <c r="M281" i="55" a="1"/>
  <c r="M281" i="55" s="1"/>
  <c r="M313" i="55" a="1"/>
  <c r="M313" i="55" s="1"/>
  <c r="M210" i="55" a="1"/>
  <c r="M210" i="55" s="1"/>
  <c r="M242" i="55" a="1"/>
  <c r="M242" i="55" s="1"/>
  <c r="M270" i="55" a="1"/>
  <c r="M270" i="55" s="1"/>
  <c r="M302" i="55" a="1"/>
  <c r="M302" i="55" s="1"/>
  <c r="M207" i="55" a="1"/>
  <c r="M207" i="55" s="1"/>
  <c r="M239" i="55" a="1"/>
  <c r="M239" i="55" s="1"/>
  <c r="M267" i="55" a="1"/>
  <c r="M267" i="55" s="1"/>
  <c r="M303" i="55" a="1"/>
  <c r="M303" i="55" s="1"/>
  <c r="M200" i="55" a="1"/>
  <c r="M200" i="55" s="1"/>
  <c r="M228" i="55" a="1"/>
  <c r="M228" i="55" s="1"/>
  <c r="M276" i="55" a="1"/>
  <c r="M276" i="55" s="1"/>
  <c r="M345" i="55" a="1"/>
  <c r="M345" i="55" s="1"/>
  <c r="M409" i="55" a="1"/>
  <c r="M409" i="55" s="1"/>
  <c r="M406" i="55" a="1"/>
  <c r="M406" i="55" s="1"/>
  <c r="M399" i="55" a="1"/>
  <c r="M399" i="55" s="1"/>
  <c r="M388" i="55" a="1"/>
  <c r="M388" i="55" s="1"/>
  <c r="O20" i="55" a="1"/>
  <c r="O20" i="55" s="1"/>
  <c r="M501" i="55" a="1"/>
  <c r="M501" i="55" s="1"/>
  <c r="O504" i="55" a="1"/>
  <c r="O504" i="55" s="1"/>
  <c r="O127" i="55" a="1"/>
  <c r="O127" i="55" s="1"/>
  <c r="O116" i="55" a="1"/>
  <c r="O116" i="55" s="1"/>
  <c r="O93" i="55" a="1"/>
  <c r="O93" i="55" s="1"/>
  <c r="O82" i="55" a="1"/>
  <c r="O82" i="55" s="1"/>
  <c r="O210" i="55" a="1"/>
  <c r="O210" i="55" s="1"/>
  <c r="O203" i="55" a="1"/>
  <c r="O203" i="55" s="1"/>
  <c r="O200" i="55" a="1"/>
  <c r="O200" i="55" s="1"/>
  <c r="O189" i="55" a="1"/>
  <c r="O189" i="55" s="1"/>
  <c r="O317" i="55" a="1"/>
  <c r="O317" i="55" s="1"/>
  <c r="O446" i="55" a="1"/>
  <c r="O446" i="55" s="1"/>
  <c r="O447" i="55" a="1"/>
  <c r="O447" i="55" s="1"/>
  <c r="O440" i="55" a="1"/>
  <c r="O440" i="55" s="1"/>
  <c r="O433" i="55" a="1"/>
  <c r="O433" i="55" s="1"/>
  <c r="O474" i="55" a="1"/>
  <c r="O474" i="55" s="1"/>
  <c r="K504" i="55" a="1"/>
  <c r="K504" i="55" s="1"/>
  <c r="M505" i="55" a="1"/>
  <c r="M505" i="55" s="1"/>
  <c r="K19" i="55" a="1"/>
  <c r="K19" i="55" s="1"/>
  <c r="K34" i="55" a="1"/>
  <c r="K34" i="55" s="1"/>
  <c r="K505" i="55" a="1"/>
  <c r="K505" i="55" s="1"/>
  <c r="K479" i="55" a="1"/>
  <c r="K479" i="55" s="1"/>
  <c r="K484" i="55" a="1"/>
  <c r="K484" i="55" s="1"/>
  <c r="K9" i="55" a="1"/>
  <c r="K9" i="55" s="1"/>
  <c r="K97" i="55" a="1"/>
  <c r="K97" i="55" s="1"/>
  <c r="K133" i="55" a="1"/>
  <c r="K133" i="55" s="1"/>
  <c r="K165" i="55" a="1"/>
  <c r="K165" i="55" s="1"/>
  <c r="K60" i="55" a="1"/>
  <c r="K60" i="55" s="1"/>
  <c r="K90" i="55" a="1"/>
  <c r="K90" i="55" s="1"/>
  <c r="K122" i="55" a="1"/>
  <c r="K122" i="55" s="1"/>
  <c r="K154" i="55" a="1"/>
  <c r="K154" i="55" s="1"/>
  <c r="K42" i="55" a="1"/>
  <c r="K42" i="55" s="1"/>
  <c r="K77" i="55" a="1"/>
  <c r="K77" i="55" s="1"/>
  <c r="K111" i="55" a="1"/>
  <c r="K111" i="55" s="1"/>
  <c r="K143" i="55" a="1"/>
  <c r="K143" i="55" s="1"/>
  <c r="K175" i="55" a="1"/>
  <c r="K175" i="55" s="1"/>
  <c r="K55" i="55" a="1"/>
  <c r="K55" i="55" s="1"/>
  <c r="K88" i="55" a="1"/>
  <c r="K88" i="55" s="1"/>
  <c r="K120" i="55" a="1"/>
  <c r="K120" i="55" s="1"/>
  <c r="K152" i="55" a="1"/>
  <c r="K152" i="55" s="1"/>
  <c r="K184" i="55" a="1"/>
  <c r="K184" i="55" s="1"/>
  <c r="K216" i="55" a="1"/>
  <c r="K216" i="55" s="1"/>
  <c r="K248" i="55" a="1"/>
  <c r="K248" i="55" s="1"/>
  <c r="K280" i="55" a="1"/>
  <c r="K280" i="55" s="1"/>
  <c r="K312" i="55" a="1"/>
  <c r="K312" i="55" s="1"/>
  <c r="K213" i="55" a="1"/>
  <c r="K213" i="55" s="1"/>
  <c r="K245" i="55" a="1"/>
  <c r="K245" i="55" s="1"/>
  <c r="K277" i="55" a="1"/>
  <c r="K277" i="55" s="1"/>
  <c r="K309" i="55" a="1"/>
  <c r="K309" i="55" s="1"/>
  <c r="K206" i="55" a="1"/>
  <c r="K206" i="55" s="1"/>
  <c r="K238" i="55" a="1"/>
  <c r="K238" i="55" s="1"/>
  <c r="K270" i="55" a="1"/>
  <c r="K270" i="55" s="1"/>
  <c r="K302" i="55" a="1"/>
  <c r="K302" i="55" s="1"/>
  <c r="K199" i="55" a="1"/>
  <c r="K199" i="55" s="1"/>
  <c r="K231" i="55" a="1"/>
  <c r="K231" i="55" s="1"/>
  <c r="K263" i="55" a="1"/>
  <c r="K263" i="55" s="1"/>
  <c r="K295" i="55" a="1"/>
  <c r="K295" i="55" s="1"/>
  <c r="K324" i="55" a="1"/>
  <c r="K324" i="55" s="1"/>
  <c r="K356" i="55" a="1"/>
  <c r="K356" i="55" s="1"/>
  <c r="K388" i="55" a="1"/>
  <c r="K388" i="55" s="1"/>
  <c r="K420" i="55" a="1"/>
  <c r="K420" i="55" s="1"/>
  <c r="K452" i="55" a="1"/>
  <c r="K452" i="55" s="1"/>
  <c r="K353" i="55" a="1"/>
  <c r="K353" i="55" s="1"/>
  <c r="K385" i="55" a="1"/>
  <c r="K385" i="55" s="1"/>
  <c r="K417" i="55" a="1"/>
  <c r="K417" i="55" s="1"/>
  <c r="K449" i="55" a="1"/>
  <c r="K449" i="55" s="1"/>
  <c r="K346" i="55" a="1"/>
  <c r="K346" i="55" s="1"/>
  <c r="K378" i="55" a="1"/>
  <c r="K378" i="55" s="1"/>
  <c r="K410" i="55" a="1"/>
  <c r="K410" i="55" s="1"/>
  <c r="K442" i="55" a="1"/>
  <c r="K442" i="55" s="1"/>
  <c r="K335" i="55" a="1"/>
  <c r="K335" i="55" s="1"/>
  <c r="K367" i="55" a="1"/>
  <c r="K367" i="55" s="1"/>
  <c r="K399" i="55" a="1"/>
  <c r="K399" i="55" s="1"/>
  <c r="K431" i="55" a="1"/>
  <c r="K431" i="55" s="1"/>
  <c r="K465" i="55" a="1"/>
  <c r="K465" i="55" s="1"/>
  <c r="K474" i="55" a="1"/>
  <c r="K474" i="55" s="1"/>
  <c r="K460" i="55" a="1"/>
  <c r="K460" i="55" s="1"/>
  <c r="K45" i="55" a="1"/>
  <c r="K45" i="55" s="1"/>
  <c r="K29" i="55" a="1"/>
  <c r="K29" i="55" s="1"/>
  <c r="K8" i="55" a="1"/>
  <c r="K8" i="55" s="1"/>
  <c r="K44" i="55" a="1"/>
  <c r="K44" i="55" s="1"/>
  <c r="K32" i="55" a="1"/>
  <c r="K32" i="55" s="1"/>
  <c r="K27" i="55" a="1"/>
  <c r="K27" i="55" s="1"/>
  <c r="K481" i="55" a="1"/>
  <c r="K481" i="55" s="1"/>
  <c r="K482" i="55" a="1"/>
  <c r="K482" i="55" s="1"/>
  <c r="K487" i="55" a="1"/>
  <c r="K487" i="55" s="1"/>
  <c r="K492" i="55" a="1"/>
  <c r="K492" i="55" s="1"/>
  <c r="K71" i="55" a="1"/>
  <c r="K71" i="55" s="1"/>
  <c r="K105" i="55" a="1"/>
  <c r="K105" i="55" s="1"/>
  <c r="K141" i="55" a="1"/>
  <c r="K141" i="55" s="1"/>
  <c r="K173" i="55" a="1"/>
  <c r="K173" i="55" s="1"/>
  <c r="K68" i="55" a="1"/>
  <c r="K68" i="55" s="1"/>
  <c r="K98" i="55" a="1"/>
  <c r="K98" i="55" s="1"/>
  <c r="K130" i="55" a="1"/>
  <c r="K130" i="55" s="1"/>
  <c r="K162" i="55" a="1"/>
  <c r="K162" i="55" s="1"/>
  <c r="K50" i="55" a="1"/>
  <c r="K50" i="55" s="1"/>
  <c r="K87" i="55" a="1"/>
  <c r="K87" i="55" s="1"/>
  <c r="K119" i="55" a="1"/>
  <c r="K119" i="55" s="1"/>
  <c r="K151" i="55" a="1"/>
  <c r="K151" i="55" s="1"/>
  <c r="K183" i="55" a="1"/>
  <c r="K183" i="55" s="1"/>
  <c r="K62" i="55" a="1"/>
  <c r="K62" i="55" s="1"/>
  <c r="K96" i="55" a="1"/>
  <c r="K96" i="55" s="1"/>
  <c r="K128" i="55" a="1"/>
  <c r="K128" i="55" s="1"/>
  <c r="K160" i="55" a="1"/>
  <c r="K160" i="55" s="1"/>
  <c r="K192" i="55" a="1"/>
  <c r="K192" i="55" s="1"/>
  <c r="K224" i="55" a="1"/>
  <c r="K224" i="55" s="1"/>
  <c r="K256" i="55" a="1"/>
  <c r="K256" i="55" s="1"/>
  <c r="K288" i="55" a="1"/>
  <c r="K288" i="55" s="1"/>
  <c r="K189" i="55" a="1"/>
  <c r="K189" i="55" s="1"/>
  <c r="K221" i="55" a="1"/>
  <c r="K221" i="55" s="1"/>
  <c r="K253" i="55" a="1"/>
  <c r="K253" i="55" s="1"/>
  <c r="K285" i="55" a="1"/>
  <c r="K285" i="55" s="1"/>
  <c r="K317" i="55" a="1"/>
  <c r="K317" i="55" s="1"/>
  <c r="K214" i="55" a="1"/>
  <c r="K214" i="55" s="1"/>
  <c r="K246" i="55" a="1"/>
  <c r="K246" i="55" s="1"/>
  <c r="K278" i="55" a="1"/>
  <c r="K278" i="55" s="1"/>
  <c r="K310" i="55" a="1"/>
  <c r="K310" i="55" s="1"/>
  <c r="K207" i="55" a="1"/>
  <c r="K207" i="55" s="1"/>
  <c r="K239" i="55" a="1"/>
  <c r="K239" i="55" s="1"/>
  <c r="K271" i="55" a="1"/>
  <c r="K271" i="55" s="1"/>
  <c r="K303" i="55" a="1"/>
  <c r="K303" i="55" s="1"/>
  <c r="K332" i="55" a="1"/>
  <c r="K332" i="55" s="1"/>
  <c r="K364" i="55" a="1"/>
  <c r="K364" i="55" s="1"/>
  <c r="K396" i="55" a="1"/>
  <c r="K396" i="55" s="1"/>
  <c r="K428" i="55" a="1"/>
  <c r="K428" i="55" s="1"/>
  <c r="K329" i="55" a="1"/>
  <c r="K329" i="55" s="1"/>
  <c r="K361" i="55" a="1"/>
  <c r="K361" i="55" s="1"/>
  <c r="K393" i="55" a="1"/>
  <c r="K393" i="55" s="1"/>
  <c r="K425" i="55" a="1"/>
  <c r="K425" i="55" s="1"/>
  <c r="K322" i="55" a="1"/>
  <c r="K322" i="55" s="1"/>
  <c r="K354" i="55" a="1"/>
  <c r="K354" i="55" s="1"/>
  <c r="K386" i="55" a="1"/>
  <c r="K386" i="55" s="1"/>
  <c r="K418" i="55" a="1"/>
  <c r="K418" i="55" s="1"/>
  <c r="K450" i="55" a="1"/>
  <c r="K450" i="55" s="1"/>
  <c r="K343" i="55" a="1"/>
  <c r="K343" i="55" s="1"/>
  <c r="K375" i="55" a="1"/>
  <c r="K375" i="55" s="1"/>
  <c r="K407" i="55" a="1"/>
  <c r="K407" i="55" s="1"/>
  <c r="K439" i="55" a="1"/>
  <c r="K439" i="55" s="1"/>
  <c r="K473" i="55" a="1"/>
  <c r="K473" i="55" s="1"/>
  <c r="K459" i="55" a="1"/>
  <c r="K459" i="55" s="1"/>
  <c r="K468" i="55" a="1"/>
  <c r="K468" i="55" s="1"/>
  <c r="K37" i="55" a="1"/>
  <c r="K37" i="55" s="1"/>
  <c r="K6" i="55" a="1"/>
  <c r="K6" i="55" s="1"/>
  <c r="K40" i="55" a="1"/>
  <c r="K40" i="55" s="1"/>
  <c r="K59" i="55" a="1"/>
  <c r="K59" i="55" s="1"/>
  <c r="K35" i="55" a="1"/>
  <c r="K35" i="55" s="1"/>
  <c r="K23" i="55" a="1"/>
  <c r="K23" i="55" s="1"/>
  <c r="K489" i="55" a="1"/>
  <c r="K489" i="55" s="1"/>
  <c r="K490" i="55" a="1"/>
  <c r="K490" i="55" s="1"/>
  <c r="K495" i="55" a="1"/>
  <c r="K495" i="55" s="1"/>
  <c r="K500" i="55" a="1"/>
  <c r="K500" i="55" s="1"/>
  <c r="K79" i="55" a="1"/>
  <c r="K79" i="55" s="1"/>
  <c r="K117" i="55" a="1"/>
  <c r="K117" i="55" s="1"/>
  <c r="K149" i="55" a="1"/>
  <c r="K149" i="55" s="1"/>
  <c r="K181" i="55" a="1"/>
  <c r="K181" i="55" s="1"/>
  <c r="K76" i="55" a="1"/>
  <c r="K76" i="55" s="1"/>
  <c r="K106" i="55" a="1"/>
  <c r="K106" i="55" s="1"/>
  <c r="K138" i="55" a="1"/>
  <c r="K138" i="55" s="1"/>
  <c r="K170" i="55" a="1"/>
  <c r="K170" i="55" s="1"/>
  <c r="K61" i="55" a="1"/>
  <c r="K61" i="55" s="1"/>
  <c r="K95" i="55" a="1"/>
  <c r="K95" i="55" s="1"/>
  <c r="K127" i="55" a="1"/>
  <c r="K127" i="55" s="1"/>
  <c r="K159" i="55" a="1"/>
  <c r="K159" i="55" s="1"/>
  <c r="K39" i="55" a="1"/>
  <c r="K39" i="55" s="1"/>
  <c r="K70" i="55" a="1"/>
  <c r="K70" i="55" s="1"/>
  <c r="K104" i="55" a="1"/>
  <c r="K104" i="55" s="1"/>
  <c r="K136" i="55" a="1"/>
  <c r="K136" i="55" s="1"/>
  <c r="K168" i="55" a="1"/>
  <c r="K168" i="55" s="1"/>
  <c r="K200" i="55" a="1"/>
  <c r="K200" i="55" s="1"/>
  <c r="K232" i="55" a="1"/>
  <c r="K232" i="55" s="1"/>
  <c r="K264" i="55" a="1"/>
  <c r="K264" i="55" s="1"/>
  <c r="K296" i="55" a="1"/>
  <c r="K296" i="55" s="1"/>
  <c r="K197" i="55" a="1"/>
  <c r="K197" i="55" s="1"/>
  <c r="K229" i="55" a="1"/>
  <c r="K229" i="55" s="1"/>
  <c r="K261" i="55" a="1"/>
  <c r="K261" i="55" s="1"/>
  <c r="K293" i="55" a="1"/>
  <c r="K293" i="55" s="1"/>
  <c r="K190" i="55" a="1"/>
  <c r="K190" i="55" s="1"/>
  <c r="K222" i="55" a="1"/>
  <c r="K222" i="55" s="1"/>
  <c r="K254" i="55" a="1"/>
  <c r="K254" i="55" s="1"/>
  <c r="K286" i="55" a="1"/>
  <c r="K286" i="55" s="1"/>
  <c r="K318" i="55" a="1"/>
  <c r="K318" i="55" s="1"/>
  <c r="K215" i="55" a="1"/>
  <c r="K215" i="55" s="1"/>
  <c r="K247" i="55" a="1"/>
  <c r="K247" i="55" s="1"/>
  <c r="K279" i="55" a="1"/>
  <c r="K279" i="55" s="1"/>
  <c r="K311" i="55" a="1"/>
  <c r="K311" i="55" s="1"/>
  <c r="K340" i="55" a="1"/>
  <c r="K340" i="55" s="1"/>
  <c r="K372" i="55" a="1"/>
  <c r="K372" i="55" s="1"/>
  <c r="K404" i="55" a="1"/>
  <c r="K404" i="55" s="1"/>
  <c r="K436" i="55" a="1"/>
  <c r="K436" i="55" s="1"/>
  <c r="K337" i="55" a="1"/>
  <c r="K337" i="55" s="1"/>
  <c r="K369" i="55" a="1"/>
  <c r="K369" i="55" s="1"/>
  <c r="K401" i="55" a="1"/>
  <c r="K401" i="55" s="1"/>
  <c r="K433" i="55" a="1"/>
  <c r="K433" i="55" s="1"/>
  <c r="K330" i="55" a="1"/>
  <c r="K330" i="55" s="1"/>
  <c r="K362" i="55" a="1"/>
  <c r="K362" i="55" s="1"/>
  <c r="K394" i="55" a="1"/>
  <c r="K394" i="55" s="1"/>
  <c r="K426" i="55" a="1"/>
  <c r="K426" i="55" s="1"/>
  <c r="K319" i="55" a="1"/>
  <c r="K319" i="55" s="1"/>
  <c r="K351" i="55" a="1"/>
  <c r="K351" i="55" s="1"/>
  <c r="K383" i="55" a="1"/>
  <c r="K383" i="55" s="1"/>
  <c r="K415" i="55" a="1"/>
  <c r="K415" i="55" s="1"/>
  <c r="K447" i="55" a="1"/>
  <c r="K447" i="55" s="1"/>
  <c r="K458" i="55" a="1"/>
  <c r="K458" i="55" s="1"/>
  <c r="K467" i="55" a="1"/>
  <c r="K467" i="55" s="1"/>
  <c r="K476" i="55" a="1"/>
  <c r="K476" i="55" s="1"/>
  <c r="K15" i="55" a="1"/>
  <c r="K15" i="55" s="1"/>
  <c r="L2" i="1" a="1"/>
  <c r="L2" i="1" s="1"/>
  <c r="V2" i="1" a="1"/>
  <c r="V2" i="1" s="1"/>
  <c r="T2" i="1" a="1"/>
  <c r="T2" i="1" s="1"/>
  <c r="K67" i="55" a="1"/>
  <c r="K67" i="55" s="1"/>
  <c r="K52" i="55" a="1"/>
  <c r="K52" i="55" s="1"/>
  <c r="O43" i="55" a="1"/>
  <c r="O43" i="55" s="1"/>
  <c r="O39" i="55" a="1"/>
  <c r="O39" i="55" s="1"/>
  <c r="M36" i="55" a="1"/>
  <c r="M36" i="55" s="1"/>
  <c r="O33" i="55" a="1"/>
  <c r="O33" i="55" s="1"/>
  <c r="K31" i="55" a="1"/>
  <c r="K31" i="55" s="1"/>
  <c r="M28" i="55" a="1"/>
  <c r="M28" i="55" s="1"/>
  <c r="K24" i="55" a="1"/>
  <c r="K24" i="55" s="1"/>
  <c r="K22" i="55" a="1"/>
  <c r="K22" i="55" s="1"/>
  <c r="K20" i="55" a="1"/>
  <c r="K20" i="55" s="1"/>
  <c r="K18" i="55" a="1"/>
  <c r="K18" i="55" s="1"/>
  <c r="O15" i="55" a="1"/>
  <c r="O15" i="55" s="1"/>
  <c r="O6" i="55" a="1"/>
  <c r="O6" i="55" s="1"/>
  <c r="O65" i="55" a="1"/>
  <c r="O65" i="55" s="1"/>
  <c r="M53" i="55" a="1"/>
  <c r="M53" i="55" s="1"/>
  <c r="M46" i="55" a="1"/>
  <c r="M46" i="55" s="1"/>
  <c r="K38" i="55" a="1"/>
  <c r="K38" i="55" s="1"/>
  <c r="M35" i="55" a="1"/>
  <c r="M35" i="55" s="1"/>
  <c r="O32" i="55" a="1"/>
  <c r="O32" i="55" s="1"/>
  <c r="K30" i="55" a="1"/>
  <c r="K30" i="55" s="1"/>
  <c r="M27" i="55" a="1"/>
  <c r="M27" i="55" s="1"/>
  <c r="M24" i="55" a="1"/>
  <c r="M24" i="55" s="1"/>
  <c r="K17" i="55" a="1"/>
  <c r="K17" i="55" s="1"/>
  <c r="K485" i="55" a="1"/>
  <c r="K485" i="55" s="1"/>
  <c r="K493" i="55" a="1"/>
  <c r="K493" i="55" s="1"/>
  <c r="K501" i="55" a="1"/>
  <c r="K501" i="55" s="1"/>
  <c r="K478" i="55" a="1"/>
  <c r="K478" i="55" s="1"/>
  <c r="K486" i="55" a="1"/>
  <c r="K486" i="55" s="1"/>
  <c r="K494" i="55" a="1"/>
  <c r="K494" i="55" s="1"/>
  <c r="K502" i="55" a="1"/>
  <c r="K502" i="55" s="1"/>
  <c r="K483" i="55" a="1"/>
  <c r="K483" i="55" s="1"/>
  <c r="K491" i="55" a="1"/>
  <c r="K491" i="55" s="1"/>
  <c r="K499" i="55" a="1"/>
  <c r="K499" i="55" s="1"/>
  <c r="K480" i="55" a="1"/>
  <c r="K480" i="55" s="1"/>
  <c r="K488" i="55" a="1"/>
  <c r="K488" i="55" s="1"/>
  <c r="K496" i="55" a="1"/>
  <c r="K496" i="55" s="1"/>
  <c r="K10" i="55" a="1"/>
  <c r="K10" i="55" s="1"/>
  <c r="O3" i="55" a="1"/>
  <c r="O3" i="55" s="1"/>
  <c r="K75" i="55" a="1"/>
  <c r="K75" i="55" s="1"/>
  <c r="K85" i="55" a="1"/>
  <c r="K85" i="55" s="1"/>
  <c r="K93" i="55" a="1"/>
  <c r="K93" i="55" s="1"/>
  <c r="K101" i="55" a="1"/>
  <c r="K101" i="55" s="1"/>
  <c r="K113" i="55" a="1"/>
  <c r="K113" i="55" s="1"/>
  <c r="K121" i="55" a="1"/>
  <c r="K121" i="55" s="1"/>
  <c r="K129" i="55" a="1"/>
  <c r="K129" i="55" s="1"/>
  <c r="K137" i="55" a="1"/>
  <c r="K137" i="55" s="1"/>
  <c r="K145" i="55" a="1"/>
  <c r="K145" i="55" s="1"/>
  <c r="K153" i="55" a="1"/>
  <c r="K153" i="55" s="1"/>
  <c r="K161" i="55" a="1"/>
  <c r="K161" i="55" s="1"/>
  <c r="K169" i="55" a="1"/>
  <c r="K169" i="55" s="1"/>
  <c r="K177" i="55" a="1"/>
  <c r="K177" i="55" s="1"/>
  <c r="K185" i="55" a="1"/>
  <c r="K185" i="55" s="1"/>
  <c r="K53" i="55" a="1"/>
  <c r="K53" i="55" s="1"/>
  <c r="K64" i="55" a="1"/>
  <c r="K64" i="55" s="1"/>
  <c r="K72" i="55" a="1"/>
  <c r="K72" i="55" s="1"/>
  <c r="K80" i="55" a="1"/>
  <c r="K80" i="55" s="1"/>
  <c r="K86" i="55" a="1"/>
  <c r="K86" i="55" s="1"/>
  <c r="K94" i="55" a="1"/>
  <c r="K94" i="55" s="1"/>
  <c r="K102" i="55" a="1"/>
  <c r="K102" i="55" s="1"/>
  <c r="K110" i="55" a="1"/>
  <c r="K110" i="55" s="1"/>
  <c r="K118" i="55" a="1"/>
  <c r="K118" i="55" s="1"/>
  <c r="K126" i="55" a="1"/>
  <c r="K126" i="55" s="1"/>
  <c r="K134" i="55" a="1"/>
  <c r="K134" i="55" s="1"/>
  <c r="K142" i="55" a="1"/>
  <c r="K142" i="55" s="1"/>
  <c r="K150" i="55" a="1"/>
  <c r="K150" i="55" s="1"/>
  <c r="K158" i="55" a="1"/>
  <c r="K158" i="55" s="1"/>
  <c r="K166" i="55" a="1"/>
  <c r="K166" i="55" s="1"/>
  <c r="K174" i="55" a="1"/>
  <c r="K174" i="55" s="1"/>
  <c r="K182" i="55" a="1"/>
  <c r="K182" i="55" s="1"/>
  <c r="K46" i="55" a="1"/>
  <c r="K46" i="55" s="1"/>
  <c r="K54" i="55" a="1"/>
  <c r="K54" i="55" s="1"/>
  <c r="K65" i="55" a="1"/>
  <c r="K65" i="55" s="1"/>
  <c r="K73" i="55" a="1"/>
  <c r="K73" i="55" s="1"/>
  <c r="K83" i="55" a="1"/>
  <c r="K83" i="55" s="1"/>
  <c r="K91" i="55" a="1"/>
  <c r="K91" i="55" s="1"/>
  <c r="K99" i="55" a="1"/>
  <c r="K99" i="55" s="1"/>
  <c r="K107" i="55" a="1"/>
  <c r="K107" i="55" s="1"/>
  <c r="K115" i="55" a="1"/>
  <c r="K115" i="55" s="1"/>
  <c r="K123" i="55" a="1"/>
  <c r="K123" i="55" s="1"/>
  <c r="K131" i="55" a="1"/>
  <c r="K131" i="55" s="1"/>
  <c r="K139" i="55" a="1"/>
  <c r="K139" i="55" s="1"/>
  <c r="K147" i="55" a="1"/>
  <c r="K147" i="55" s="1"/>
  <c r="K155" i="55" a="1"/>
  <c r="K155" i="55" s="1"/>
  <c r="K163" i="55" a="1"/>
  <c r="K163" i="55" s="1"/>
  <c r="K171" i="55" a="1"/>
  <c r="K171" i="55" s="1"/>
  <c r="K179" i="55" a="1"/>
  <c r="K179" i="55" s="1"/>
  <c r="K186" i="55" a="1"/>
  <c r="K186" i="55" s="1"/>
  <c r="K43" i="55" a="1"/>
  <c r="K43" i="55" s="1"/>
  <c r="K51" i="55" a="1"/>
  <c r="K51" i="55" s="1"/>
  <c r="K58" i="55" a="1"/>
  <c r="K58" i="55" s="1"/>
  <c r="K66" i="55" a="1"/>
  <c r="K66" i="55" s="1"/>
  <c r="K74" i="55" a="1"/>
  <c r="K74" i="55" s="1"/>
  <c r="K84" i="55" a="1"/>
  <c r="K84" i="55" s="1"/>
  <c r="K92" i="55" a="1"/>
  <c r="K92" i="55" s="1"/>
  <c r="K100" i="55" a="1"/>
  <c r="K100" i="55" s="1"/>
  <c r="K108" i="55" a="1"/>
  <c r="K108" i="55" s="1"/>
  <c r="K116" i="55" a="1"/>
  <c r="K116" i="55" s="1"/>
  <c r="K124" i="55" a="1"/>
  <c r="K124" i="55" s="1"/>
  <c r="K132" i="55" a="1"/>
  <c r="K132" i="55" s="1"/>
  <c r="K140" i="55" a="1"/>
  <c r="K140" i="55" s="1"/>
  <c r="K148" i="55" a="1"/>
  <c r="K148" i="55" s="1"/>
  <c r="K156" i="55" a="1"/>
  <c r="K156" i="55" s="1"/>
  <c r="K164" i="55" a="1"/>
  <c r="K164" i="55" s="1"/>
  <c r="K172" i="55" a="1"/>
  <c r="K172" i="55" s="1"/>
  <c r="K180" i="55" a="1"/>
  <c r="K180" i="55" s="1"/>
  <c r="K188" i="55" a="1"/>
  <c r="K188" i="55" s="1"/>
  <c r="K196" i="55" a="1"/>
  <c r="K196" i="55" s="1"/>
  <c r="K204" i="55" a="1"/>
  <c r="K204" i="55" s="1"/>
  <c r="K212" i="55" a="1"/>
  <c r="K212" i="55" s="1"/>
  <c r="K220" i="55" a="1"/>
  <c r="K220" i="55" s="1"/>
  <c r="K228" i="55" a="1"/>
  <c r="K228" i="55" s="1"/>
  <c r="K236" i="55" a="1"/>
  <c r="K236" i="55" s="1"/>
  <c r="K244" i="55" a="1"/>
  <c r="K244" i="55" s="1"/>
  <c r="K252" i="55" a="1"/>
  <c r="K252" i="55" s="1"/>
  <c r="K260" i="55" a="1"/>
  <c r="K260" i="55" s="1"/>
  <c r="K268" i="55" a="1"/>
  <c r="K268" i="55" s="1"/>
  <c r="K276" i="55" a="1"/>
  <c r="K276" i="55" s="1"/>
  <c r="K284" i="55" a="1"/>
  <c r="K284" i="55" s="1"/>
  <c r="K292" i="55" a="1"/>
  <c r="K292" i="55" s="1"/>
  <c r="K300" i="55" a="1"/>
  <c r="K300" i="55" s="1"/>
  <c r="K308" i="55" a="1"/>
  <c r="K308" i="55" s="1"/>
  <c r="K316" i="55" a="1"/>
  <c r="K316" i="55" s="1"/>
  <c r="K193" i="55" a="1"/>
  <c r="K193" i="55" s="1"/>
  <c r="K201" i="55" a="1"/>
  <c r="K201" i="55" s="1"/>
  <c r="K209" i="55" a="1"/>
  <c r="K209" i="55" s="1"/>
  <c r="K217" i="55" a="1"/>
  <c r="K217" i="55" s="1"/>
  <c r="K225" i="55" a="1"/>
  <c r="K225" i="55" s="1"/>
  <c r="K233" i="55" a="1"/>
  <c r="K233" i="55" s="1"/>
  <c r="K241" i="55" a="1"/>
  <c r="K241" i="55" s="1"/>
  <c r="K249" i="55" a="1"/>
  <c r="K249" i="55" s="1"/>
  <c r="K257" i="55" a="1"/>
  <c r="K257" i="55" s="1"/>
  <c r="K265" i="55" a="1"/>
  <c r="K265" i="55" s="1"/>
  <c r="K273" i="55" a="1"/>
  <c r="K273" i="55" s="1"/>
  <c r="K281" i="55" a="1"/>
  <c r="K281" i="55" s="1"/>
  <c r="K289" i="55" a="1"/>
  <c r="K289" i="55" s="1"/>
  <c r="K297" i="55" a="1"/>
  <c r="K297" i="55" s="1"/>
  <c r="K305" i="55" a="1"/>
  <c r="K305" i="55" s="1"/>
  <c r="K313" i="55" a="1"/>
  <c r="K313" i="55" s="1"/>
  <c r="K321" i="55" a="1"/>
  <c r="K321" i="55" s="1"/>
  <c r="K194" i="55" a="1"/>
  <c r="K194" i="55" s="1"/>
  <c r="K202" i="55" a="1"/>
  <c r="K202" i="55" s="1"/>
  <c r="K210" i="55" a="1"/>
  <c r="K210" i="55" s="1"/>
  <c r="K218" i="55" a="1"/>
  <c r="K218" i="55" s="1"/>
  <c r="K226" i="55" a="1"/>
  <c r="K226" i="55" s="1"/>
  <c r="K234" i="55" a="1"/>
  <c r="K234" i="55" s="1"/>
  <c r="K242" i="55" a="1"/>
  <c r="K242" i="55" s="1"/>
  <c r="K250" i="55" a="1"/>
  <c r="K250" i="55" s="1"/>
  <c r="K258" i="55" a="1"/>
  <c r="K258" i="55" s="1"/>
  <c r="K266" i="55" a="1"/>
  <c r="K266" i="55" s="1"/>
  <c r="K274" i="55" a="1"/>
  <c r="K274" i="55" s="1"/>
  <c r="K282" i="55" a="1"/>
  <c r="K282" i="55" s="1"/>
  <c r="K290" i="55" a="1"/>
  <c r="K290" i="55" s="1"/>
  <c r="K298" i="55" a="1"/>
  <c r="K298" i="55" s="1"/>
  <c r="K306" i="55" a="1"/>
  <c r="K306" i="55" s="1"/>
  <c r="K314" i="55" a="1"/>
  <c r="K314" i="55" s="1"/>
  <c r="K187" i="55" a="1"/>
  <c r="K187" i="55" s="1"/>
  <c r="K195" i="55" a="1"/>
  <c r="K195" i="55" s="1"/>
  <c r="K203" i="55" a="1"/>
  <c r="K203" i="55" s="1"/>
  <c r="K211" i="55" a="1"/>
  <c r="K211" i="55" s="1"/>
  <c r="K219" i="55" a="1"/>
  <c r="K219" i="55" s="1"/>
  <c r="K227" i="55" a="1"/>
  <c r="K227" i="55" s="1"/>
  <c r="K235" i="55" a="1"/>
  <c r="K235" i="55" s="1"/>
  <c r="K243" i="55" a="1"/>
  <c r="K243" i="55" s="1"/>
  <c r="K251" i="55" a="1"/>
  <c r="K251" i="55" s="1"/>
  <c r="K259" i="55" a="1"/>
  <c r="K259" i="55" s="1"/>
  <c r="K267" i="55" a="1"/>
  <c r="K267" i="55" s="1"/>
  <c r="K275" i="55" a="1"/>
  <c r="K275" i="55" s="1"/>
  <c r="K283" i="55" a="1"/>
  <c r="K283" i="55" s="1"/>
  <c r="K291" i="55" a="1"/>
  <c r="K291" i="55" s="1"/>
  <c r="K299" i="55" a="1"/>
  <c r="K299" i="55" s="1"/>
  <c r="K307" i="55" a="1"/>
  <c r="K307" i="55" s="1"/>
  <c r="K315" i="55" a="1"/>
  <c r="K315" i="55" s="1"/>
  <c r="K320" i="55" a="1"/>
  <c r="K320" i="55" s="1"/>
  <c r="K328" i="55" a="1"/>
  <c r="K328" i="55" s="1"/>
  <c r="K336" i="55" a="1"/>
  <c r="K336" i="55" s="1"/>
  <c r="K344" i="55" a="1"/>
  <c r="K344" i="55" s="1"/>
  <c r="K352" i="55" a="1"/>
  <c r="K352" i="55" s="1"/>
  <c r="K360" i="55" a="1"/>
  <c r="K360" i="55" s="1"/>
  <c r="K368" i="55" a="1"/>
  <c r="K368" i="55" s="1"/>
  <c r="K376" i="55" a="1"/>
  <c r="K376" i="55" s="1"/>
  <c r="K384" i="55" a="1"/>
  <c r="K384" i="55" s="1"/>
  <c r="K392" i="55" a="1"/>
  <c r="K392" i="55" s="1"/>
  <c r="K400" i="55" a="1"/>
  <c r="K400" i="55" s="1"/>
  <c r="K408" i="55" a="1"/>
  <c r="K408" i="55" s="1"/>
  <c r="K416" i="55" a="1"/>
  <c r="K416" i="55" s="1"/>
  <c r="K424" i="55" a="1"/>
  <c r="K424" i="55" s="1"/>
  <c r="K432" i="55" a="1"/>
  <c r="K432" i="55" s="1"/>
  <c r="K440" i="55" a="1"/>
  <c r="K440" i="55" s="1"/>
  <c r="K448" i="55" a="1"/>
  <c r="K448" i="55" s="1"/>
  <c r="K455" i="55" a="1"/>
  <c r="K455" i="55" s="1"/>
  <c r="K333" i="55" a="1"/>
  <c r="K333" i="55" s="1"/>
  <c r="K341" i="55" a="1"/>
  <c r="K341" i="55" s="1"/>
  <c r="K349" i="55" a="1"/>
  <c r="K349" i="55" s="1"/>
  <c r="K357" i="55" a="1"/>
  <c r="K357" i="55" s="1"/>
  <c r="K365" i="55" a="1"/>
  <c r="K365" i="55" s="1"/>
  <c r="K373" i="55" a="1"/>
  <c r="K373" i="55" s="1"/>
  <c r="K381" i="55" a="1"/>
  <c r="K381" i="55" s="1"/>
  <c r="K389" i="55" a="1"/>
  <c r="K389" i="55" s="1"/>
  <c r="K397" i="55" a="1"/>
  <c r="K397" i="55" s="1"/>
  <c r="K405" i="55" a="1"/>
  <c r="K405" i="55" s="1"/>
  <c r="K413" i="55" a="1"/>
  <c r="K413" i="55" s="1"/>
  <c r="K421" i="55" a="1"/>
  <c r="K421" i="55" s="1"/>
  <c r="K429" i="55" a="1"/>
  <c r="K429" i="55" s="1"/>
  <c r="K437" i="55" a="1"/>
  <c r="K437" i="55" s="1"/>
  <c r="K445" i="55" a="1"/>
  <c r="K445" i="55" s="1"/>
  <c r="K453" i="55" a="1"/>
  <c r="K453" i="55" s="1"/>
  <c r="K326" i="55" a="1"/>
  <c r="K326" i="55" s="1"/>
  <c r="K334" i="55" a="1"/>
  <c r="K334" i="55" s="1"/>
  <c r="K342" i="55" a="1"/>
  <c r="K342" i="55" s="1"/>
  <c r="K350" i="55" a="1"/>
  <c r="K350" i="55" s="1"/>
  <c r="K358" i="55" a="1"/>
  <c r="K358" i="55" s="1"/>
  <c r="K366" i="55" a="1"/>
  <c r="K366" i="55" s="1"/>
  <c r="K374" i="55" a="1"/>
  <c r="K374" i="55" s="1"/>
  <c r="K382" i="55" a="1"/>
  <c r="K382" i="55" s="1"/>
  <c r="K390" i="55" a="1"/>
  <c r="K390" i="55" s="1"/>
  <c r="K398" i="55" a="1"/>
  <c r="K398" i="55" s="1"/>
  <c r="K406" i="55" a="1"/>
  <c r="K406" i="55" s="1"/>
  <c r="K414" i="55" a="1"/>
  <c r="K414" i="55" s="1"/>
  <c r="K422" i="55" a="1"/>
  <c r="K422" i="55" s="1"/>
  <c r="K430" i="55" a="1"/>
  <c r="K430" i="55" s="1"/>
  <c r="K438" i="55" a="1"/>
  <c r="K438" i="55" s="1"/>
  <c r="K446" i="55" a="1"/>
  <c r="K446" i="55" s="1"/>
  <c r="K454" i="55" a="1"/>
  <c r="K454" i="55" s="1"/>
  <c r="K323" i="55" a="1"/>
  <c r="K323" i="55" s="1"/>
  <c r="K331" i="55" a="1"/>
  <c r="K331" i="55" s="1"/>
  <c r="K339" i="55" a="1"/>
  <c r="K339" i="55" s="1"/>
  <c r="K347" i="55" a="1"/>
  <c r="K347" i="55" s="1"/>
  <c r="K355" i="55" a="1"/>
  <c r="K355" i="55" s="1"/>
  <c r="K363" i="55" a="1"/>
  <c r="K363" i="55" s="1"/>
  <c r="K371" i="55" a="1"/>
  <c r="K371" i="55" s="1"/>
  <c r="K379" i="55" a="1"/>
  <c r="K379" i="55" s="1"/>
  <c r="K387" i="55" a="1"/>
  <c r="K387" i="55" s="1"/>
  <c r="K395" i="55" a="1"/>
  <c r="K395" i="55" s="1"/>
  <c r="K403" i="55" a="1"/>
  <c r="K403" i="55" s="1"/>
  <c r="K411" i="55" a="1"/>
  <c r="K411" i="55" s="1"/>
  <c r="K419" i="55" a="1"/>
  <c r="K419" i="55" s="1"/>
  <c r="K427" i="55" a="1"/>
  <c r="K427" i="55" s="1"/>
  <c r="K435" i="55" a="1"/>
  <c r="K435" i="55" s="1"/>
  <c r="K443" i="55" a="1"/>
  <c r="K443" i="55" s="1"/>
  <c r="K451" i="55" a="1"/>
  <c r="K451" i="55" s="1"/>
  <c r="K461" i="55" a="1"/>
  <c r="K461" i="55" s="1"/>
  <c r="K469" i="55" a="1"/>
  <c r="K469" i="55" s="1"/>
  <c r="K477" i="55" a="1"/>
  <c r="K477" i="55" s="1"/>
  <c r="K462" i="55" a="1"/>
  <c r="K462" i="55" s="1"/>
  <c r="K470" i="55" a="1"/>
  <c r="K470" i="55" s="1"/>
  <c r="J533" i="55"/>
  <c r="K463" i="55" a="1"/>
  <c r="K463" i="55" s="1"/>
  <c r="K471" i="55" a="1"/>
  <c r="K471" i="55" s="1"/>
  <c r="K456" i="55" a="1"/>
  <c r="K456" i="55" s="1"/>
  <c r="K464" i="55" a="1"/>
  <c r="K464" i="55" s="1"/>
  <c r="K472" i="55" a="1"/>
  <c r="K472" i="55" s="1"/>
  <c r="J537" i="55"/>
  <c r="J545" i="55"/>
  <c r="J553" i="55"/>
  <c r="J561" i="55"/>
  <c r="J576" i="55"/>
  <c r="J608" i="55"/>
  <c r="J640" i="55"/>
  <c r="J781" i="55"/>
  <c r="J536" i="55"/>
  <c r="J544" i="55"/>
  <c r="J552" i="55"/>
  <c r="J560" i="55"/>
  <c r="J596" i="55"/>
  <c r="J628" i="55"/>
  <c r="J678" i="55"/>
  <c r="J531" i="55"/>
  <c r="J539" i="55"/>
  <c r="J547" i="55"/>
  <c r="J555" i="55"/>
  <c r="J563" i="55"/>
  <c r="J584" i="55"/>
  <c r="J616" i="55"/>
  <c r="J651" i="55"/>
  <c r="J659" i="55"/>
  <c r="J667" i="55"/>
  <c r="J738" i="55"/>
  <c r="J534" i="55"/>
  <c r="J542" i="55"/>
  <c r="J550" i="55"/>
  <c r="J558" i="55"/>
  <c r="J572" i="55"/>
  <c r="J604" i="55"/>
  <c r="J636" i="55"/>
  <c r="J567" i="55"/>
  <c r="J575" i="55"/>
  <c r="J583" i="55"/>
  <c r="J591" i="55"/>
  <c r="J599" i="55"/>
  <c r="J607" i="55"/>
  <c r="J615" i="55"/>
  <c r="J623" i="55"/>
  <c r="J631" i="55"/>
  <c r="J639" i="55"/>
  <c r="J647" i="55"/>
  <c r="J652" i="55"/>
  <c r="J660" i="55"/>
  <c r="J668" i="55"/>
  <c r="J674" i="55"/>
  <c r="J696" i="55"/>
  <c r="J566" i="55"/>
  <c r="J574" i="55"/>
  <c r="J582" i="55"/>
  <c r="J590" i="55"/>
  <c r="J598" i="55"/>
  <c r="J606" i="55"/>
  <c r="J614" i="55"/>
  <c r="J622" i="55"/>
  <c r="J630" i="55"/>
  <c r="J638" i="55"/>
  <c r="J645" i="55"/>
  <c r="J657" i="55"/>
  <c r="J665" i="55"/>
  <c r="J682" i="55"/>
  <c r="J722" i="55"/>
  <c r="J795" i="55"/>
  <c r="J565" i="55"/>
  <c r="J573" i="55"/>
  <c r="J581" i="55"/>
  <c r="J589" i="55"/>
  <c r="J597" i="55"/>
  <c r="J605" i="55"/>
  <c r="J613" i="55"/>
  <c r="J621" i="55"/>
  <c r="J629" i="55"/>
  <c r="J637" i="55"/>
  <c r="J648" i="55"/>
  <c r="J658" i="55"/>
  <c r="J666" i="55"/>
  <c r="J680" i="55"/>
  <c r="J702" i="55"/>
  <c r="J763" i="55"/>
  <c r="J646" i="55"/>
  <c r="J676" i="55"/>
  <c r="J692" i="55"/>
  <c r="J708" i="55"/>
  <c r="J724" i="55"/>
  <c r="J740" i="55"/>
  <c r="J773" i="55"/>
  <c r="J787" i="55"/>
  <c r="J807" i="55"/>
  <c r="J849" i="55"/>
  <c r="J718" i="55"/>
  <c r="J734" i="55"/>
  <c r="J749" i="55"/>
  <c r="J769" i="55"/>
  <c r="J797" i="55"/>
  <c r="J809" i="55"/>
  <c r="J815" i="55"/>
  <c r="J704" i="55"/>
  <c r="J720" i="55"/>
  <c r="J736" i="55"/>
  <c r="J745" i="55"/>
  <c r="J761" i="55"/>
  <c r="J789" i="55"/>
  <c r="J803" i="55"/>
  <c r="J825" i="55"/>
  <c r="J675" i="55"/>
  <c r="J679" i="55"/>
  <c r="J683" i="55"/>
  <c r="J687" i="55"/>
  <c r="J691" i="55"/>
  <c r="J695" i="55"/>
  <c r="J699" i="55"/>
  <c r="J703" i="55"/>
  <c r="J707" i="55"/>
  <c r="J711" i="55"/>
  <c r="J715" i="55"/>
  <c r="J719" i="55"/>
  <c r="J723" i="55"/>
  <c r="J727" i="55"/>
  <c r="J731" i="55"/>
  <c r="J735" i="55"/>
  <c r="J739" i="55"/>
  <c r="J743" i="55"/>
  <c r="J755" i="55"/>
  <c r="J767" i="55"/>
  <c r="J783" i="55"/>
  <c r="J799" i="55"/>
  <c r="J819" i="55"/>
  <c r="J858" i="55"/>
  <c r="J827" i="55"/>
  <c r="J843" i="55"/>
  <c r="J856" i="55"/>
  <c r="J878" i="55"/>
  <c r="J892" i="55"/>
  <c r="J748" i="55"/>
  <c r="J752" i="55"/>
  <c r="J756" i="55"/>
  <c r="J760" i="55"/>
  <c r="J764" i="55"/>
  <c r="J768" i="55"/>
  <c r="J772" i="55"/>
  <c r="J776" i="55"/>
  <c r="J780" i="55"/>
  <c r="J784" i="55"/>
  <c r="J788" i="55"/>
  <c r="J792" i="55"/>
  <c r="J796" i="55"/>
  <c r="J800" i="55"/>
  <c r="J804" i="55"/>
  <c r="J808" i="55"/>
  <c r="J812" i="55"/>
  <c r="J816" i="55"/>
  <c r="J821" i="55"/>
  <c r="J837" i="55"/>
  <c r="J854" i="55"/>
  <c r="J874" i="55"/>
  <c r="J898" i="55"/>
  <c r="J823" i="55"/>
  <c r="J839" i="55"/>
  <c r="J862" i="55"/>
  <c r="J894" i="55"/>
  <c r="J906" i="55"/>
  <c r="J820" i="55"/>
  <c r="J824" i="55"/>
  <c r="J828" i="55"/>
  <c r="J832" i="55"/>
  <c r="J836" i="55"/>
  <c r="J840" i="55"/>
  <c r="J844" i="55"/>
  <c r="J848" i="55"/>
  <c r="J852" i="55"/>
  <c r="J868" i="55"/>
  <c r="J880" i="55"/>
  <c r="J896" i="55"/>
  <c r="J853" i="55"/>
  <c r="J857" i="55"/>
  <c r="J861" i="55"/>
  <c r="J865" i="55"/>
  <c r="J869" i="55"/>
  <c r="J873" i="55"/>
  <c r="J877" i="55"/>
  <c r="J881" i="55"/>
  <c r="J885" i="55"/>
  <c r="J889" i="55"/>
  <c r="J893" i="55"/>
  <c r="J897" i="55"/>
  <c r="J901" i="55"/>
  <c r="J905" i="55"/>
  <c r="M72" i="55" a="1"/>
  <c r="M72" i="55" s="1"/>
  <c r="M80" i="55" a="1"/>
  <c r="M80" i="55" s="1"/>
  <c r="M86" i="55" a="1"/>
  <c r="M86" i="55" s="1"/>
  <c r="M94" i="55" a="1"/>
  <c r="M94" i="55" s="1"/>
  <c r="M102" i="55" a="1"/>
  <c r="M102" i="55" s="1"/>
  <c r="M110" i="55" a="1"/>
  <c r="M110" i="55" s="1"/>
  <c r="M118" i="55" a="1"/>
  <c r="M118" i="55" s="1"/>
  <c r="M126" i="55" a="1"/>
  <c r="M126" i="55" s="1"/>
  <c r="M134" i="55" a="1"/>
  <c r="M134" i="55" s="1"/>
  <c r="M142" i="55" a="1"/>
  <c r="M142" i="55" s="1"/>
  <c r="M150" i="55" a="1"/>
  <c r="M150" i="55" s="1"/>
  <c r="M158" i="55" a="1"/>
  <c r="M158" i="55" s="1"/>
  <c r="M166" i="55" a="1"/>
  <c r="M166" i="55" s="1"/>
  <c r="M174" i="55" a="1"/>
  <c r="M174" i="55" s="1"/>
  <c r="M182" i="55" a="1"/>
  <c r="M182" i="55" s="1"/>
  <c r="M54" i="55" a="1"/>
  <c r="M54" i="55" s="1"/>
  <c r="M65" i="55" a="1"/>
  <c r="M65" i="55" s="1"/>
  <c r="M73" i="55" a="1"/>
  <c r="M73" i="55" s="1"/>
  <c r="M87" i="55" a="1"/>
  <c r="M87" i="55" s="1"/>
  <c r="M95" i="55" a="1"/>
  <c r="M95" i="55" s="1"/>
  <c r="M99" i="55" a="1"/>
  <c r="M99" i="55" s="1"/>
  <c r="M107" i="55" a="1"/>
  <c r="M107" i="55" s="1"/>
  <c r="M119" i="55" a="1"/>
  <c r="M119" i="55" s="1"/>
  <c r="M127" i="55" a="1"/>
  <c r="M127" i="55" s="1"/>
  <c r="M131" i="55" a="1"/>
  <c r="M131" i="55" s="1"/>
  <c r="M139" i="55" a="1"/>
  <c r="M139" i="55" s="1"/>
  <c r="M151" i="55" a="1"/>
  <c r="M151" i="55" s="1"/>
  <c r="M159" i="55" a="1"/>
  <c r="M159" i="55" s="1"/>
  <c r="M163" i="55" a="1"/>
  <c r="M163" i="55" s="1"/>
  <c r="M171" i="55" a="1"/>
  <c r="M171" i="55" s="1"/>
  <c r="M183" i="55" a="1"/>
  <c r="M183" i="55" s="1"/>
  <c r="M39" i="55" a="1"/>
  <c r="M39" i="55" s="1"/>
  <c r="M43" i="55" a="1"/>
  <c r="M43" i="55" s="1"/>
  <c r="M51" i="55" a="1"/>
  <c r="M51" i="55" s="1"/>
  <c r="M62" i="55" a="1"/>
  <c r="M62" i="55" s="1"/>
  <c r="M70" i="55" a="1"/>
  <c r="M70" i="55" s="1"/>
  <c r="M74" i="55" a="1"/>
  <c r="M74" i="55" s="1"/>
  <c r="M84" i="55" a="1"/>
  <c r="M84" i="55" s="1"/>
  <c r="M96" i="55" a="1"/>
  <c r="M96" i="55" s="1"/>
  <c r="M104" i="55" a="1"/>
  <c r="M104" i="55" s="1"/>
  <c r="M108" i="55" a="1"/>
  <c r="M108" i="55" s="1"/>
  <c r="M116" i="55" a="1"/>
  <c r="M116" i="55" s="1"/>
  <c r="M128" i="55" a="1"/>
  <c r="M128" i="55" s="1"/>
  <c r="M136" i="55" a="1"/>
  <c r="M136" i="55" s="1"/>
  <c r="M140" i="55" a="1"/>
  <c r="M140" i="55" s="1"/>
  <c r="M148" i="55" a="1"/>
  <c r="M148" i="55" s="1"/>
  <c r="M160" i="55" a="1"/>
  <c r="M160" i="55" s="1"/>
  <c r="M168" i="55" a="1"/>
  <c r="M168" i="55" s="1"/>
  <c r="M172" i="55" a="1"/>
  <c r="M172" i="55" s="1"/>
  <c r="M180" i="55" a="1"/>
  <c r="M180" i="55" s="1"/>
  <c r="M184" i="55" a="1"/>
  <c r="M184" i="55" s="1"/>
  <c r="M44" i="55" a="1"/>
  <c r="M44" i="55" s="1"/>
  <c r="M56" i="55" a="1"/>
  <c r="M56" i="55" s="1"/>
  <c r="M63" i="55" a="1"/>
  <c r="M63" i="55" s="1"/>
  <c r="M71" i="55" a="1"/>
  <c r="M71" i="55" s="1"/>
  <c r="M75" i="55" a="1"/>
  <c r="M75" i="55" s="1"/>
  <c r="M85" i="55" a="1"/>
  <c r="M85" i="55" s="1"/>
  <c r="M93" i="55" a="1"/>
  <c r="M93" i="55" s="1"/>
  <c r="M105" i="55" a="1"/>
  <c r="M105" i="55" s="1"/>
  <c r="M117" i="55" a="1"/>
  <c r="M117" i="55" s="1"/>
  <c r="M121" i="55" a="1"/>
  <c r="M121" i="55" s="1"/>
  <c r="M129" i="55" a="1"/>
  <c r="M129" i="55" s="1"/>
  <c r="M137" i="55" a="1"/>
  <c r="M137" i="55" s="1"/>
  <c r="M149" i="55" a="1"/>
  <c r="M149" i="55" s="1"/>
  <c r="M157" i="55" a="1"/>
  <c r="M157" i="55" s="1"/>
  <c r="M165" i="55" a="1"/>
  <c r="M165" i="55" s="1"/>
  <c r="M169" i="55" a="1"/>
  <c r="M169" i="55" s="1"/>
  <c r="M177" i="55" a="1"/>
  <c r="M177" i="55" s="1"/>
  <c r="M189" i="55" a="1"/>
  <c r="M189" i="55" s="1"/>
  <c r="M197" i="55" a="1"/>
  <c r="M197" i="55" s="1"/>
  <c r="M205" i="55" a="1"/>
  <c r="M205" i="55" s="1"/>
  <c r="M209" i="55" a="1"/>
  <c r="M209" i="55" s="1"/>
  <c r="M217" i="55" a="1"/>
  <c r="M217" i="55" s="1"/>
  <c r="M225" i="55" a="1"/>
  <c r="M225" i="55" s="1"/>
  <c r="M237" i="55" a="1"/>
  <c r="M237" i="55" s="1"/>
  <c r="M245" i="55" a="1"/>
  <c r="M245" i="55" s="1"/>
  <c r="M249" i="55" a="1"/>
  <c r="M249" i="55" s="1"/>
  <c r="M257" i="55" a="1"/>
  <c r="M257" i="55" s="1"/>
  <c r="M265" i="55" a="1"/>
  <c r="M265" i="55" s="1"/>
  <c r="M277" i="55" a="1"/>
  <c r="M277" i="55" s="1"/>
  <c r="M285" i="55" a="1"/>
  <c r="M285" i="55" s="1"/>
  <c r="M293" i="55" a="1"/>
  <c r="M293" i="55" s="1"/>
  <c r="M297" i="55" a="1"/>
  <c r="M297" i="55" s="1"/>
  <c r="M305" i="55" a="1"/>
  <c r="M305" i="55" s="1"/>
  <c r="M317" i="55" a="1"/>
  <c r="M317" i="55" s="1"/>
  <c r="M186" i="55" a="1"/>
  <c r="M186" i="55" s="1"/>
  <c r="M194" i="55" a="1"/>
  <c r="M194" i="55" s="1"/>
  <c r="M198" i="55" a="1"/>
  <c r="M198" i="55" s="1"/>
  <c r="M206" i="55" a="1"/>
  <c r="M206" i="55" s="1"/>
  <c r="M214" i="55" a="1"/>
  <c r="M214" i="55" s="1"/>
  <c r="M226" i="55" a="1"/>
  <c r="M226" i="55" s="1"/>
  <c r="M234" i="55" a="1"/>
  <c r="M234" i="55" s="1"/>
  <c r="M238" i="55" a="1"/>
  <c r="M238" i="55" s="1"/>
  <c r="M246" i="55" a="1"/>
  <c r="M246" i="55" s="1"/>
  <c r="M254" i="55" a="1"/>
  <c r="M254" i="55" s="1"/>
  <c r="M266" i="55" a="1"/>
  <c r="M266" i="55" s="1"/>
  <c r="M274" i="55" a="1"/>
  <c r="M274" i="55" s="1"/>
  <c r="M282" i="55" a="1"/>
  <c r="M282" i="55" s="1"/>
  <c r="M286" i="55" a="1"/>
  <c r="M286" i="55" s="1"/>
  <c r="M294" i="55" a="1"/>
  <c r="M294" i="55" s="1"/>
  <c r="M306" i="55" a="1"/>
  <c r="M306" i="55" s="1"/>
  <c r="M314" i="55" a="1"/>
  <c r="M314" i="55" s="1"/>
  <c r="M191" i="55" a="1"/>
  <c r="M191" i="55" s="1"/>
  <c r="M195" i="55" a="1"/>
  <c r="M195" i="55" s="1"/>
  <c r="M203" i="55" a="1"/>
  <c r="M203" i="55" s="1"/>
  <c r="M211" i="55" a="1"/>
  <c r="M211" i="55" s="1"/>
  <c r="M223" i="55" a="1"/>
  <c r="M223" i="55" s="1"/>
  <c r="M231" i="55" a="1"/>
  <c r="M231" i="55" s="1"/>
  <c r="M235" i="55" a="1"/>
  <c r="M235" i="55" s="1"/>
  <c r="M243" i="55" a="1"/>
  <c r="M243" i="55" s="1"/>
  <c r="M251" i="55" a="1"/>
  <c r="M251" i="55" s="1"/>
  <c r="M263" i="55" a="1"/>
  <c r="M263" i="55" s="1"/>
  <c r="M271" i="55" a="1"/>
  <c r="M271" i="55" s="1"/>
  <c r="M279" i="55" a="1"/>
  <c r="M279" i="55" s="1"/>
  <c r="M283" i="55" a="1"/>
  <c r="M283" i="55" s="1"/>
  <c r="M291" i="55" a="1"/>
  <c r="M291" i="55" s="1"/>
  <c r="M299" i="55" a="1"/>
  <c r="M299" i="55" s="1"/>
  <c r="M311" i="55" a="1"/>
  <c r="M311" i="55" s="1"/>
  <c r="M326" i="55" a="1"/>
  <c r="M326" i="55" s="1"/>
  <c r="M192" i="55" a="1"/>
  <c r="M192" i="55" s="1"/>
  <c r="M196" i="55" a="1"/>
  <c r="M196" i="55" s="1"/>
  <c r="M204" i="55" a="1"/>
  <c r="M204" i="55" s="1"/>
  <c r="M216" i="55" a="1"/>
  <c r="M216" i="55" s="1"/>
  <c r="M224" i="55" a="1"/>
  <c r="M224" i="55" s="1"/>
  <c r="M232" i="55" a="1"/>
  <c r="M232" i="55" s="1"/>
  <c r="M236" i="55" a="1"/>
  <c r="M236" i="55" s="1"/>
  <c r="M244" i="55" a="1"/>
  <c r="M244" i="55" s="1"/>
  <c r="M252" i="55" a="1"/>
  <c r="M252" i="55" s="1"/>
  <c r="M260" i="55" a="1"/>
  <c r="M260" i="55" s="1"/>
  <c r="M268" i="55" a="1"/>
  <c r="M268" i="55" s="1"/>
  <c r="M280" i="55" a="1"/>
  <c r="M280" i="55" s="1"/>
  <c r="M288" i="55" a="1"/>
  <c r="M288" i="55" s="1"/>
  <c r="M296" i="55" a="1"/>
  <c r="M296" i="55" s="1"/>
  <c r="M300" i="55" a="1"/>
  <c r="M300" i="55" s="1"/>
  <c r="M308" i="55" a="1"/>
  <c r="M308" i="55" s="1"/>
  <c r="M316" i="55" a="1"/>
  <c r="M316" i="55" s="1"/>
  <c r="M329" i="55" a="1"/>
  <c r="M329" i="55" s="1"/>
  <c r="M337" i="55" a="1"/>
  <c r="M337" i="55" s="1"/>
  <c r="M341" i="55" a="1"/>
  <c r="M341" i="55" s="1"/>
  <c r="M349" i="55" a="1"/>
  <c r="M349" i="55" s="1"/>
  <c r="M357" i="55" a="1"/>
  <c r="M357" i="55" s="1"/>
  <c r="M369" i="55" a="1"/>
  <c r="M369" i="55" s="1"/>
  <c r="M377" i="55" a="1"/>
  <c r="M377" i="55" s="1"/>
  <c r="M385" i="55" a="1"/>
  <c r="M385" i="55" s="1"/>
  <c r="M393" i="55" a="1"/>
  <c r="M393" i="55" s="1"/>
  <c r="M401" i="55" a="1"/>
  <c r="M401" i="55" s="1"/>
  <c r="M405" i="55" a="1"/>
  <c r="M405" i="55" s="1"/>
  <c r="M413" i="55" a="1"/>
  <c r="M413" i="55" s="1"/>
  <c r="M421" i="55" a="1"/>
  <c r="M421" i="55" s="1"/>
  <c r="M433" i="55" a="1"/>
  <c r="M433" i="55" s="1"/>
  <c r="M441" i="55" a="1"/>
  <c r="M441" i="55" s="1"/>
  <c r="M449" i="55" a="1"/>
  <c r="M449" i="55" s="1"/>
  <c r="M453" i="55" a="1"/>
  <c r="M453" i="55" s="1"/>
  <c r="M334" i="55" a="1"/>
  <c r="M334" i="55" s="1"/>
  <c r="M346" i="55" a="1"/>
  <c r="M346" i="55" s="1"/>
  <c r="M354" i="55" a="1"/>
  <c r="M354" i="55" s="1"/>
  <c r="M362" i="55" a="1"/>
  <c r="M362" i="55" s="1"/>
  <c r="M366" i="55" a="1"/>
  <c r="M366" i="55" s="1"/>
  <c r="M374" i="55" a="1"/>
  <c r="M374" i="55" s="1"/>
  <c r="M382" i="55" a="1"/>
  <c r="M382" i="55" s="1"/>
  <c r="M390" i="55" a="1"/>
  <c r="M390" i="55" s="1"/>
  <c r="M398" i="55" a="1"/>
  <c r="M398" i="55" s="1"/>
  <c r="M410" i="55" a="1"/>
  <c r="M410" i="55" s="1"/>
  <c r="M418" i="55" a="1"/>
  <c r="M418" i="55" s="1"/>
  <c r="M426" i="55" a="1"/>
  <c r="M426" i="55" s="1"/>
  <c r="M430" i="55" a="1"/>
  <c r="M430" i="55" s="1"/>
  <c r="M438" i="55" a="1"/>
  <c r="M438" i="55" s="1"/>
  <c r="M446" i="55" a="1"/>
  <c r="M446" i="55" s="1"/>
  <c r="M319" i="55" a="1"/>
  <c r="M319" i="55" s="1"/>
  <c r="M327" i="55" a="1"/>
  <c r="M327" i="55" s="1"/>
  <c r="M331" i="55" a="1"/>
  <c r="M331" i="55" s="1"/>
  <c r="M339" i="55" a="1"/>
  <c r="M339" i="55" s="1"/>
  <c r="M347" i="55" a="1"/>
  <c r="M347" i="55" s="1"/>
  <c r="M359" i="55" a="1"/>
  <c r="M359" i="55" s="1"/>
  <c r="M367" i="55" a="1"/>
  <c r="M367" i="55" s="1"/>
  <c r="M375" i="55" a="1"/>
  <c r="M375" i="55" s="1"/>
  <c r="M383" i="55" a="1"/>
  <c r="M383" i="55" s="1"/>
  <c r="M391" i="55" a="1"/>
  <c r="M391" i="55" s="1"/>
  <c r="M395" i="55" a="1"/>
  <c r="M395" i="55" s="1"/>
  <c r="M403" i="55" a="1"/>
  <c r="M403" i="55" s="1"/>
  <c r="M411" i="55" a="1"/>
  <c r="M411" i="55" s="1"/>
  <c r="M423" i="55" a="1"/>
  <c r="M423" i="55" s="1"/>
  <c r="M431" i="55" a="1"/>
  <c r="M431" i="55" s="1"/>
  <c r="M439" i="55" a="1"/>
  <c r="M439" i="55" s="1"/>
  <c r="M443" i="55" a="1"/>
  <c r="M443" i="55" s="1"/>
  <c r="M451" i="55" a="1"/>
  <c r="M451" i="55" s="1"/>
  <c r="M328" i="55" a="1"/>
  <c r="M328" i="55" s="1"/>
  <c r="M336" i="55" a="1"/>
  <c r="M336" i="55" s="1"/>
  <c r="M344" i="55" a="1"/>
  <c r="M344" i="55" s="1"/>
  <c r="M348" i="55" a="1"/>
  <c r="M348" i="55" s="1"/>
  <c r="M356" i="55" a="1"/>
  <c r="M356" i="55" s="1"/>
  <c r="M364" i="55" a="1"/>
  <c r="M364" i="55" s="1"/>
  <c r="M372" i="55" a="1"/>
  <c r="M372" i="55" s="1"/>
  <c r="M380" i="55" a="1"/>
  <c r="M380" i="55" s="1"/>
  <c r="M392" i="55" a="1"/>
  <c r="M392" i="55" s="1"/>
  <c r="M400" i="55" a="1"/>
  <c r="M400" i="55" s="1"/>
  <c r="M408" i="55" a="1"/>
  <c r="M408" i="55" s="1"/>
  <c r="M412" i="55" a="1"/>
  <c r="M412" i="55" s="1"/>
  <c r="M420" i="55" a="1"/>
  <c r="M420" i="55" s="1"/>
  <c r="M455" i="55" a="1"/>
  <c r="M455" i="55" s="1"/>
  <c r="M463" i="55" a="1"/>
  <c r="M463" i="55" s="1"/>
  <c r="M471" i="55" a="1"/>
  <c r="M471" i="55" s="1"/>
  <c r="L534" i="55"/>
  <c r="L542" i="55"/>
  <c r="L550" i="55"/>
  <c r="L558" i="55"/>
  <c r="L577" i="55"/>
  <c r="L609" i="55"/>
  <c r="L641" i="55"/>
  <c r="L658" i="55"/>
  <c r="L666" i="55"/>
  <c r="L704" i="55"/>
  <c r="L533" i="55"/>
  <c r="L541" i="55"/>
  <c r="L549" i="55"/>
  <c r="L557" i="55"/>
  <c r="L565" i="55"/>
  <c r="L597" i="55"/>
  <c r="L629" i="55"/>
  <c r="L676" i="55"/>
  <c r="L721" i="55"/>
  <c r="L536" i="55"/>
  <c r="L544" i="55"/>
  <c r="L552" i="55"/>
  <c r="L560" i="55"/>
  <c r="L585" i="55"/>
  <c r="L617" i="55"/>
  <c r="L689" i="55"/>
  <c r="L535" i="55"/>
  <c r="L543" i="55"/>
  <c r="L551" i="55"/>
  <c r="L559" i="55"/>
  <c r="L573" i="55"/>
  <c r="L605" i="55"/>
  <c r="L637" i="55"/>
  <c r="L677" i="55"/>
  <c r="L736" i="55"/>
  <c r="L568" i="55"/>
  <c r="L576" i="55"/>
  <c r="L584" i="55"/>
  <c r="L592" i="55"/>
  <c r="L600" i="55"/>
  <c r="L608" i="55"/>
  <c r="L616" i="55"/>
  <c r="L624" i="55"/>
  <c r="L632" i="55"/>
  <c r="L640" i="55"/>
  <c r="L678" i="55"/>
  <c r="L685" i="55"/>
  <c r="L688" i="55"/>
  <c r="L713" i="55"/>
  <c r="L872" i="55"/>
  <c r="L571" i="55"/>
  <c r="L579" i="55"/>
  <c r="L587" i="55"/>
  <c r="L595" i="55"/>
  <c r="L603" i="55"/>
  <c r="L611" i="55"/>
  <c r="L619" i="55"/>
  <c r="L627" i="55"/>
  <c r="L635" i="55"/>
  <c r="L643" i="55"/>
  <c r="L652" i="55"/>
  <c r="L660" i="55"/>
  <c r="L668" i="55"/>
  <c r="L673" i="55"/>
  <c r="L692" i="55"/>
  <c r="L695" i="55"/>
  <c r="L705" i="55"/>
  <c r="L737" i="55"/>
  <c r="L566" i="55"/>
  <c r="L574" i="55"/>
  <c r="L582" i="55"/>
  <c r="L590" i="55"/>
  <c r="L598" i="55"/>
  <c r="L606" i="55"/>
  <c r="L614" i="55"/>
  <c r="L622" i="55"/>
  <c r="L630" i="55"/>
  <c r="L638" i="55"/>
  <c r="L645" i="55"/>
  <c r="L681" i="55"/>
  <c r="L700" i="55"/>
  <c r="L712" i="55"/>
  <c r="L744" i="55"/>
  <c r="L868" i="55"/>
  <c r="L651" i="55"/>
  <c r="L655" i="55"/>
  <c r="L659" i="55"/>
  <c r="L663" i="55"/>
  <c r="L667" i="55"/>
  <c r="L671" i="55"/>
  <c r="L675" i="55"/>
  <c r="L683" i="55"/>
  <c r="L691" i="55"/>
  <c r="L699" i="55"/>
  <c r="L707" i="55"/>
  <c r="L715" i="55"/>
  <c r="L723" i="55"/>
  <c r="L731" i="55"/>
  <c r="L739" i="55"/>
  <c r="L770" i="55"/>
  <c r="L780" i="55"/>
  <c r="L824" i="55"/>
  <c r="L839" i="55"/>
  <c r="L709" i="55"/>
  <c r="L717" i="55"/>
  <c r="L725" i="55"/>
  <c r="L733" i="55"/>
  <c r="L741" i="55"/>
  <c r="L748" i="55"/>
  <c r="L751" i="55"/>
  <c r="L766" i="55"/>
  <c r="L794" i="55"/>
  <c r="L804" i="55"/>
  <c r="L869" i="55"/>
  <c r="L887" i="55"/>
  <c r="L702" i="55"/>
  <c r="L710" i="55"/>
  <c r="L718" i="55"/>
  <c r="L726" i="55"/>
  <c r="L734" i="55"/>
  <c r="L742" i="55"/>
  <c r="L749" i="55"/>
  <c r="L756" i="55"/>
  <c r="L764" i="55"/>
  <c r="L790" i="55"/>
  <c r="L823" i="55"/>
  <c r="L745" i="55"/>
  <c r="L753" i="55"/>
  <c r="L760" i="55"/>
  <c r="L776" i="55"/>
  <c r="L792" i="55"/>
  <c r="L831" i="55"/>
  <c r="L862" i="55"/>
  <c r="L757" i="55"/>
  <c r="L761" i="55"/>
  <c r="L765" i="55"/>
  <c r="L769" i="55"/>
  <c r="L773" i="55"/>
  <c r="L777" i="55"/>
  <c r="L781" i="55"/>
  <c r="L785" i="55"/>
  <c r="L789" i="55"/>
  <c r="L793" i="55"/>
  <c r="L797" i="55"/>
  <c r="L801" i="55"/>
  <c r="L805" i="55"/>
  <c r="L809" i="55"/>
  <c r="L813" i="55"/>
  <c r="L817" i="55"/>
  <c r="L825" i="55"/>
  <c r="L833" i="55"/>
  <c r="L841" i="55"/>
  <c r="L849" i="55"/>
  <c r="L857" i="55"/>
  <c r="L876" i="55"/>
  <c r="L879" i="55"/>
  <c r="L820" i="55"/>
  <c r="L828" i="55"/>
  <c r="L836" i="55"/>
  <c r="L844" i="55"/>
  <c r="L852" i="55"/>
  <c r="L855" i="55"/>
  <c r="L865" i="55"/>
  <c r="L808" i="55"/>
  <c r="L812" i="55"/>
  <c r="L816" i="55"/>
  <c r="L821" i="55"/>
  <c r="L829" i="55"/>
  <c r="L837" i="55"/>
  <c r="L845" i="55"/>
  <c r="L854" i="55"/>
  <c r="L861" i="55"/>
  <c r="L864" i="55"/>
  <c r="L891" i="55"/>
  <c r="L858" i="55"/>
  <c r="L866" i="55"/>
  <c r="L874" i="55"/>
  <c r="L881" i="55"/>
  <c r="L878" i="55"/>
  <c r="L882" i="55"/>
  <c r="L886" i="55"/>
  <c r="L890" i="55"/>
  <c r="L894" i="55"/>
  <c r="L898" i="55"/>
  <c r="L902" i="55"/>
  <c r="L906" i="55"/>
  <c r="L897" i="55"/>
  <c r="L901" i="55"/>
  <c r="L905" i="55"/>
  <c r="O13" i="55" a="1"/>
  <c r="O13" i="55" s="1"/>
  <c r="O7" i="55" a="1"/>
  <c r="O7" i="55" s="1"/>
  <c r="K48" i="55" a="1"/>
  <c r="K48" i="55" s="1"/>
  <c r="K41" i="55" a="1"/>
  <c r="K41" i="55" s="1"/>
  <c r="O35" i="55" a="1"/>
  <c r="O35" i="55" s="1"/>
  <c r="K33" i="55" a="1"/>
  <c r="K33" i="55" s="1"/>
  <c r="M30" i="55" a="1"/>
  <c r="M30" i="55" s="1"/>
  <c r="O27" i="55" a="1"/>
  <c r="O27" i="55" s="1"/>
  <c r="K25" i="55" a="1"/>
  <c r="K25" i="55" s="1"/>
  <c r="O23" i="55" a="1"/>
  <c r="O23" i="55" s="1"/>
  <c r="O21" i="55" a="1"/>
  <c r="O21" i="55" s="1"/>
  <c r="O19" i="55" a="1"/>
  <c r="O19" i="55" s="1"/>
  <c r="K16" i="55" a="1"/>
  <c r="K16" i="55" s="1"/>
  <c r="K14" i="55" a="1"/>
  <c r="K14" i="55" s="1"/>
  <c r="K12" i="55" a="1"/>
  <c r="K12" i="55" s="1"/>
  <c r="K7" i="55" a="1"/>
  <c r="K7" i="55" s="1"/>
  <c r="K5" i="55" a="1"/>
  <c r="K5" i="55" s="1"/>
  <c r="M482" i="55" a="1"/>
  <c r="M482" i="55" s="1"/>
  <c r="M490" i="55" a="1"/>
  <c r="M490" i="55" s="1"/>
  <c r="M498" i="55" a="1"/>
  <c r="M498" i="55" s="1"/>
  <c r="M479" i="55" a="1"/>
  <c r="M479" i="55" s="1"/>
  <c r="M487" i="55" a="1"/>
  <c r="M487" i="55" s="1"/>
  <c r="M495" i="55" a="1"/>
  <c r="M495" i="55" s="1"/>
  <c r="M503" i="55" a="1"/>
  <c r="M503" i="55" s="1"/>
  <c r="M484" i="55" a="1"/>
  <c r="M484" i="55" s="1"/>
  <c r="M492" i="55" a="1"/>
  <c r="M492" i="55" s="1"/>
  <c r="M500" i="55" a="1"/>
  <c r="M500" i="55" s="1"/>
  <c r="M481" i="55" a="1"/>
  <c r="M481" i="55" s="1"/>
  <c r="M489" i="55" a="1"/>
  <c r="M489" i="55" s="1"/>
  <c r="M497" i="55" a="1"/>
  <c r="M497" i="55" s="1"/>
  <c r="O9" i="55" a="1"/>
  <c r="O9" i="55" s="1"/>
  <c r="M64" i="55" a="1"/>
  <c r="M64" i="55" s="1"/>
  <c r="O54" i="55" a="1"/>
  <c r="O54" i="55" s="1"/>
  <c r="O46" i="55" a="1"/>
  <c r="O46" i="55" s="1"/>
  <c r="O42" i="55" a="1"/>
  <c r="O42" i="55" s="1"/>
  <c r="O38" i="55" a="1"/>
  <c r="O38" i="55" s="1"/>
  <c r="K36" i="55" a="1"/>
  <c r="K36" i="55" s="1"/>
  <c r="M33" i="55" a="1"/>
  <c r="M33" i="55" s="1"/>
  <c r="O30" i="55" a="1"/>
  <c r="O30" i="55" s="1"/>
  <c r="K28" i="55" a="1"/>
  <c r="K28" i="55" s="1"/>
  <c r="O17" i="55" a="1"/>
  <c r="O17" i="55" s="1"/>
  <c r="O479" i="55" a="1"/>
  <c r="O479" i="55" s="1"/>
  <c r="O487" i="55" a="1"/>
  <c r="O487" i="55" s="1"/>
  <c r="O495" i="55" a="1"/>
  <c r="O495" i="55" s="1"/>
  <c r="O503" i="55" a="1"/>
  <c r="O503" i="55" s="1"/>
  <c r="O484" i="55" a="1"/>
  <c r="O484" i="55" s="1"/>
  <c r="O492" i="55" a="1"/>
  <c r="O492" i="55" s="1"/>
  <c r="O500" i="55" a="1"/>
  <c r="O500" i="55" s="1"/>
  <c r="O481" i="55" a="1"/>
  <c r="O481" i="55" s="1"/>
  <c r="O489" i="55" a="1"/>
  <c r="O489" i="55" s="1"/>
  <c r="O497" i="55" a="1"/>
  <c r="O497" i="55" s="1"/>
  <c r="O478" i="55" a="1"/>
  <c r="O478" i="55" s="1"/>
  <c r="O486" i="55" a="1"/>
  <c r="O486" i="55" s="1"/>
  <c r="O494" i="55" a="1"/>
  <c r="O494" i="55" s="1"/>
  <c r="O502" i="55" a="1"/>
  <c r="O502" i="55" s="1"/>
  <c r="O2" i="55" a="1"/>
  <c r="O2" i="55" s="1"/>
  <c r="O8" i="55" a="1"/>
  <c r="O8" i="55" s="1"/>
  <c r="O73" i="55" a="1"/>
  <c r="O73" i="55" s="1"/>
  <c r="O83" i="55" a="1"/>
  <c r="O83" i="55" s="1"/>
  <c r="O91" i="55" a="1"/>
  <c r="O91" i="55" s="1"/>
  <c r="O99" i="55" a="1"/>
  <c r="O99" i="55" s="1"/>
  <c r="O107" i="55" a="1"/>
  <c r="O107" i="55" s="1"/>
  <c r="O115" i="55" a="1"/>
  <c r="O115" i="55" s="1"/>
  <c r="O123" i="55" a="1"/>
  <c r="O123" i="55" s="1"/>
  <c r="O131" i="55" a="1"/>
  <c r="O131" i="55" s="1"/>
  <c r="O139" i="55" a="1"/>
  <c r="O139" i="55" s="1"/>
  <c r="O147" i="55" a="1"/>
  <c r="O147" i="55" s="1"/>
  <c r="O155" i="55" a="1"/>
  <c r="O155" i="55" s="1"/>
  <c r="O163" i="55" a="1"/>
  <c r="O163" i="55" s="1"/>
  <c r="O171" i="55" a="1"/>
  <c r="O171" i="55" s="1"/>
  <c r="O179" i="55" a="1"/>
  <c r="O179" i="55" s="1"/>
  <c r="O47" i="55" a="1"/>
  <c r="O47" i="55" s="1"/>
  <c r="O55" i="55" a="1"/>
  <c r="O55" i="55" s="1"/>
  <c r="O62" i="55" a="1"/>
  <c r="O62" i="55" s="1"/>
  <c r="O70" i="55" a="1"/>
  <c r="O70" i="55" s="1"/>
  <c r="O78" i="55" a="1"/>
  <c r="O78" i="55" s="1"/>
  <c r="O88" i="55" a="1"/>
  <c r="O88" i="55" s="1"/>
  <c r="O96" i="55" a="1"/>
  <c r="O96" i="55" s="1"/>
  <c r="O104" i="55" a="1"/>
  <c r="O104" i="55" s="1"/>
  <c r="O112" i="55" a="1"/>
  <c r="O112" i="55" s="1"/>
  <c r="O120" i="55" a="1"/>
  <c r="O120" i="55" s="1"/>
  <c r="O128" i="55" a="1"/>
  <c r="O128" i="55" s="1"/>
  <c r="O136" i="55" a="1"/>
  <c r="O136" i="55" s="1"/>
  <c r="O144" i="55" a="1"/>
  <c r="O144" i="55" s="1"/>
  <c r="O152" i="55" a="1"/>
  <c r="O152" i="55" s="1"/>
  <c r="O160" i="55" a="1"/>
  <c r="O160" i="55" s="1"/>
  <c r="O168" i="55" a="1"/>
  <c r="O168" i="55" s="1"/>
  <c r="O176" i="55" a="1"/>
  <c r="O176" i="55" s="1"/>
  <c r="O184" i="55" a="1"/>
  <c r="O184" i="55" s="1"/>
  <c r="O40" i="55" a="1"/>
  <c r="O40" i="55" s="1"/>
  <c r="O48" i="55" a="1"/>
  <c r="O48" i="55" s="1"/>
  <c r="O56" i="55" a="1"/>
  <c r="O56" i="55" s="1"/>
  <c r="O63" i="55" a="1"/>
  <c r="O63" i="55" s="1"/>
  <c r="O71" i="55" a="1"/>
  <c r="O71" i="55" s="1"/>
  <c r="O79" i="55" a="1"/>
  <c r="O79" i="55" s="1"/>
  <c r="O89" i="55" a="1"/>
  <c r="O89" i="55" s="1"/>
  <c r="O97" i="55" a="1"/>
  <c r="O97" i="55" s="1"/>
  <c r="O105" i="55" a="1"/>
  <c r="O105" i="55" s="1"/>
  <c r="O117" i="55" a="1"/>
  <c r="O117" i="55" s="1"/>
  <c r="O125" i="55" a="1"/>
  <c r="O125" i="55" s="1"/>
  <c r="O133" i="55" a="1"/>
  <c r="O133" i="55" s="1"/>
  <c r="O141" i="55" a="1"/>
  <c r="O141" i="55" s="1"/>
  <c r="O149" i="55" a="1"/>
  <c r="O149" i="55" s="1"/>
  <c r="O157" i="55" a="1"/>
  <c r="O157" i="55" s="1"/>
  <c r="O165" i="55" a="1"/>
  <c r="O165" i="55" s="1"/>
  <c r="O173" i="55" a="1"/>
  <c r="O173" i="55" s="1"/>
  <c r="O181" i="55" a="1"/>
  <c r="O181" i="55" s="1"/>
  <c r="O45" i="55" a="1"/>
  <c r="O45" i="55" s="1"/>
  <c r="O53" i="55" a="1"/>
  <c r="O53" i="55" s="1"/>
  <c r="O64" i="55" a="1"/>
  <c r="O64" i="55" s="1"/>
  <c r="O72" i="55" a="1"/>
  <c r="O72" i="55" s="1"/>
  <c r="O80" i="55" a="1"/>
  <c r="O80" i="55" s="1"/>
  <c r="O86" i="55" a="1"/>
  <c r="O86" i="55" s="1"/>
  <c r="O94" i="55" a="1"/>
  <c r="O94" i="55" s="1"/>
  <c r="O102" i="55" a="1"/>
  <c r="O102" i="55" s="1"/>
  <c r="O110" i="55" a="1"/>
  <c r="O110" i="55" s="1"/>
  <c r="O118" i="55" a="1"/>
  <c r="O118" i="55" s="1"/>
  <c r="O126" i="55" a="1"/>
  <c r="O126" i="55" s="1"/>
  <c r="O134" i="55" a="1"/>
  <c r="O134" i="55" s="1"/>
  <c r="O142" i="55" a="1"/>
  <c r="O142" i="55" s="1"/>
  <c r="O150" i="55" a="1"/>
  <c r="O150" i="55" s="1"/>
  <c r="O158" i="55" a="1"/>
  <c r="O158" i="55" s="1"/>
  <c r="O166" i="55" a="1"/>
  <c r="O166" i="55" s="1"/>
  <c r="O174" i="55" a="1"/>
  <c r="O174" i="55" s="1"/>
  <c r="O182" i="55" a="1"/>
  <c r="O182" i="55" s="1"/>
  <c r="O190" i="55" a="1"/>
  <c r="O190" i="55" s="1"/>
  <c r="O198" i="55" a="1"/>
  <c r="O198" i="55" s="1"/>
  <c r="O206" i="55" a="1"/>
  <c r="O206" i="55" s="1"/>
  <c r="O214" i="55" a="1"/>
  <c r="O214" i="55" s="1"/>
  <c r="O222" i="55" a="1"/>
  <c r="O222" i="55" s="1"/>
  <c r="O230" i="55" a="1"/>
  <c r="O230" i="55" s="1"/>
  <c r="O238" i="55" a="1"/>
  <c r="O238" i="55" s="1"/>
  <c r="O246" i="55" a="1"/>
  <c r="O246" i="55" s="1"/>
  <c r="O254" i="55" a="1"/>
  <c r="O254" i="55" s="1"/>
  <c r="O262" i="55" a="1"/>
  <c r="O262" i="55" s="1"/>
  <c r="O270" i="55" a="1"/>
  <c r="O270" i="55" s="1"/>
  <c r="O278" i="55" a="1"/>
  <c r="O278" i="55" s="1"/>
  <c r="O286" i="55" a="1"/>
  <c r="O286" i="55" s="1"/>
  <c r="O294" i="55" a="1"/>
  <c r="O294" i="55" s="1"/>
  <c r="O302" i="55" a="1"/>
  <c r="O302" i="55" s="1"/>
  <c r="O310" i="55" a="1"/>
  <c r="O310" i="55" s="1"/>
  <c r="O318" i="55" a="1"/>
  <c r="O318" i="55" s="1"/>
  <c r="O191" i="55" a="1"/>
  <c r="O191" i="55" s="1"/>
  <c r="O199" i="55" a="1"/>
  <c r="O199" i="55" s="1"/>
  <c r="O207" i="55" a="1"/>
  <c r="O207" i="55" s="1"/>
  <c r="O215" i="55" a="1"/>
  <c r="O215" i="55" s="1"/>
  <c r="O223" i="55" a="1"/>
  <c r="O223" i="55" s="1"/>
  <c r="O231" i="55" a="1"/>
  <c r="O231" i="55" s="1"/>
  <c r="O239" i="55" a="1"/>
  <c r="O239" i="55" s="1"/>
  <c r="O247" i="55" a="1"/>
  <c r="O247" i="55" s="1"/>
  <c r="O255" i="55" a="1"/>
  <c r="O255" i="55" s="1"/>
  <c r="O263" i="55" a="1"/>
  <c r="O263" i="55" s="1"/>
  <c r="O271" i="55" a="1"/>
  <c r="O271" i="55" s="1"/>
  <c r="O279" i="55" a="1"/>
  <c r="O279" i="55" s="1"/>
  <c r="O287" i="55" a="1"/>
  <c r="O287" i="55" s="1"/>
  <c r="O295" i="55" a="1"/>
  <c r="O295" i="55" s="1"/>
  <c r="O303" i="55" a="1"/>
  <c r="O303" i="55" s="1"/>
  <c r="O311" i="55" a="1"/>
  <c r="O311" i="55" s="1"/>
  <c r="O188" i="55" a="1"/>
  <c r="O188" i="55" s="1"/>
  <c r="O196" i="55" a="1"/>
  <c r="O196" i="55" s="1"/>
  <c r="O204" i="55" a="1"/>
  <c r="O204" i="55" s="1"/>
  <c r="O212" i="55" a="1"/>
  <c r="O212" i="55" s="1"/>
  <c r="O220" i="55" a="1"/>
  <c r="O220" i="55" s="1"/>
  <c r="O228" i="55" a="1"/>
  <c r="O228" i="55" s="1"/>
  <c r="O236" i="55" a="1"/>
  <c r="O236" i="55" s="1"/>
  <c r="O244" i="55" a="1"/>
  <c r="O244" i="55" s="1"/>
  <c r="O252" i="55" a="1"/>
  <c r="O252" i="55" s="1"/>
  <c r="O260" i="55" a="1"/>
  <c r="O260" i="55" s="1"/>
  <c r="O268" i="55" a="1"/>
  <c r="O268" i="55" s="1"/>
  <c r="O276" i="55" a="1"/>
  <c r="O276" i="55" s="1"/>
  <c r="O284" i="55" a="1"/>
  <c r="O284" i="55" s="1"/>
  <c r="O292" i="55" a="1"/>
  <c r="O292" i="55" s="1"/>
  <c r="O300" i="55" a="1"/>
  <c r="O300" i="55" s="1"/>
  <c r="O308" i="55" a="1"/>
  <c r="O308" i="55" s="1"/>
  <c r="O316" i="55" a="1"/>
  <c r="O316" i="55" s="1"/>
  <c r="O323" i="55" a="1"/>
  <c r="O323" i="55" s="1"/>
  <c r="O193" i="55" a="1"/>
  <c r="O193" i="55" s="1"/>
  <c r="O201" i="55" a="1"/>
  <c r="O201" i="55" s="1"/>
  <c r="O209" i="55" a="1"/>
  <c r="O209" i="55" s="1"/>
  <c r="O217" i="55" a="1"/>
  <c r="O217" i="55" s="1"/>
  <c r="O225" i="55" a="1"/>
  <c r="O225" i="55" s="1"/>
  <c r="O233" i="55" a="1"/>
  <c r="O233" i="55" s="1"/>
  <c r="O241" i="55" a="1"/>
  <c r="O241" i="55" s="1"/>
  <c r="O249" i="55" a="1"/>
  <c r="O249" i="55" s="1"/>
  <c r="O257" i="55" a="1"/>
  <c r="O257" i="55" s="1"/>
  <c r="O265" i="55" a="1"/>
  <c r="O265" i="55" s="1"/>
  <c r="O273" i="55" a="1"/>
  <c r="O273" i="55" s="1"/>
  <c r="O281" i="55" a="1"/>
  <c r="O281" i="55" s="1"/>
  <c r="O289" i="55" a="1"/>
  <c r="O289" i="55" s="1"/>
  <c r="O297" i="55" a="1"/>
  <c r="O297" i="55" s="1"/>
  <c r="O305" i="55" a="1"/>
  <c r="O305" i="55" s="1"/>
  <c r="O313" i="55" a="1"/>
  <c r="O313" i="55" s="1"/>
  <c r="O322" i="55" a="1"/>
  <c r="O322" i="55" s="1"/>
  <c r="O330" i="55" a="1"/>
  <c r="O330" i="55" s="1"/>
  <c r="O338" i="55" a="1"/>
  <c r="O338" i="55" s="1"/>
  <c r="O346" i="55" a="1"/>
  <c r="O346" i="55" s="1"/>
  <c r="O354" i="55" a="1"/>
  <c r="O354" i="55" s="1"/>
  <c r="O362" i="55" a="1"/>
  <c r="O362" i="55" s="1"/>
  <c r="O370" i="55" a="1"/>
  <c r="O370" i="55" s="1"/>
  <c r="O378" i="55" a="1"/>
  <c r="O378" i="55" s="1"/>
  <c r="O386" i="55" a="1"/>
  <c r="O386" i="55" s="1"/>
  <c r="O394" i="55" a="1"/>
  <c r="O394" i="55" s="1"/>
  <c r="O402" i="55" a="1"/>
  <c r="O402" i="55" s="1"/>
  <c r="O410" i="55" a="1"/>
  <c r="O410" i="55" s="1"/>
  <c r="O418" i="55" a="1"/>
  <c r="O418" i="55" s="1"/>
  <c r="O426" i="55" a="1"/>
  <c r="O426" i="55" s="1"/>
  <c r="O434" i="55" a="1"/>
  <c r="O434" i="55" s="1"/>
  <c r="O442" i="55" a="1"/>
  <c r="O442" i="55" s="1"/>
  <c r="O450" i="55" a="1"/>
  <c r="O450" i="55" s="1"/>
  <c r="O331" i="55" a="1"/>
  <c r="O331" i="55" s="1"/>
  <c r="O339" i="55" a="1"/>
  <c r="O339" i="55" s="1"/>
  <c r="O347" i="55" a="1"/>
  <c r="O347" i="55" s="1"/>
  <c r="O355" i="55" a="1"/>
  <c r="O355" i="55" s="1"/>
  <c r="O363" i="55" a="1"/>
  <c r="O363" i="55" s="1"/>
  <c r="O371" i="55" a="1"/>
  <c r="O371" i="55" s="1"/>
  <c r="O379" i="55" a="1"/>
  <c r="O379" i="55" s="1"/>
  <c r="O387" i="55" a="1"/>
  <c r="O387" i="55" s="1"/>
  <c r="O395" i="55" a="1"/>
  <c r="O395" i="55" s="1"/>
  <c r="O403" i="55" a="1"/>
  <c r="O403" i="55" s="1"/>
  <c r="O411" i="55" a="1"/>
  <c r="O411" i="55" s="1"/>
  <c r="O419" i="55" a="1"/>
  <c r="O419" i="55" s="1"/>
  <c r="O427" i="55" a="1"/>
  <c r="O427" i="55" s="1"/>
  <c r="O435" i="55" a="1"/>
  <c r="O435" i="55" s="1"/>
  <c r="O443" i="55" a="1"/>
  <c r="O443" i="55" s="1"/>
  <c r="O451" i="55" a="1"/>
  <c r="O451" i="55" s="1"/>
  <c r="O324" i="55" a="1"/>
  <c r="O324" i="55" s="1"/>
  <c r="O332" i="55" a="1"/>
  <c r="O332" i="55" s="1"/>
  <c r="O340" i="55" a="1"/>
  <c r="O340" i="55" s="1"/>
  <c r="O348" i="55" a="1"/>
  <c r="O348" i="55" s="1"/>
  <c r="O356" i="55" a="1"/>
  <c r="O356" i="55" s="1"/>
  <c r="O364" i="55" a="1"/>
  <c r="O364" i="55" s="1"/>
  <c r="O372" i="55" a="1"/>
  <c r="O372" i="55" s="1"/>
  <c r="O380" i="55" a="1"/>
  <c r="O380" i="55" s="1"/>
  <c r="O388" i="55" a="1"/>
  <c r="O388" i="55" s="1"/>
  <c r="O396" i="55" a="1"/>
  <c r="O396" i="55" s="1"/>
  <c r="O404" i="55" a="1"/>
  <c r="O404" i="55" s="1"/>
  <c r="O412" i="55" a="1"/>
  <c r="O412" i="55" s="1"/>
  <c r="O420" i="55" a="1"/>
  <c r="O420" i="55" s="1"/>
  <c r="O428" i="55" a="1"/>
  <c r="O428" i="55" s="1"/>
  <c r="O436" i="55" a="1"/>
  <c r="O436" i="55" s="1"/>
  <c r="O444" i="55" a="1"/>
  <c r="O444" i="55" s="1"/>
  <c r="O452" i="55" a="1"/>
  <c r="O452" i="55" s="1"/>
  <c r="O325" i="55" a="1"/>
  <c r="O325" i="55" s="1"/>
  <c r="O333" i="55" a="1"/>
  <c r="O333" i="55" s="1"/>
  <c r="O341" i="55" a="1"/>
  <c r="O341" i="55" s="1"/>
  <c r="O349" i="55" a="1"/>
  <c r="O349" i="55" s="1"/>
  <c r="O357" i="55" a="1"/>
  <c r="O357" i="55" s="1"/>
  <c r="O365" i="55" a="1"/>
  <c r="O365" i="55" s="1"/>
  <c r="O373" i="55" a="1"/>
  <c r="O373" i="55" s="1"/>
  <c r="O381" i="55" a="1"/>
  <c r="O381" i="55" s="1"/>
  <c r="O389" i="55" a="1"/>
  <c r="O389" i="55" s="1"/>
  <c r="O397" i="55" a="1"/>
  <c r="O397" i="55" s="1"/>
  <c r="O405" i="55" a="1"/>
  <c r="O405" i="55" s="1"/>
  <c r="O413" i="55" a="1"/>
  <c r="O413" i="55" s="1"/>
  <c r="O421" i="55" a="1"/>
  <c r="O421" i="55" s="1"/>
  <c r="O429" i="55" a="1"/>
  <c r="O429" i="55" s="1"/>
  <c r="O437" i="55" a="1"/>
  <c r="O437" i="55" s="1"/>
  <c r="O445" i="55" a="1"/>
  <c r="O445" i="55" s="1"/>
  <c r="O453" i="55" a="1"/>
  <c r="O453" i="55" s="1"/>
  <c r="O459" i="55" a="1"/>
  <c r="O459" i="55" s="1"/>
  <c r="O467" i="55" a="1"/>
  <c r="O467" i="55" s="1"/>
  <c r="O475" i="55" a="1"/>
  <c r="O475" i="55" s="1"/>
  <c r="O460" i="55" a="1"/>
  <c r="O460" i="55" s="1"/>
  <c r="O468" i="55" a="1"/>
  <c r="O468" i="55" s="1"/>
  <c r="O476" i="55" a="1"/>
  <c r="O476" i="55" s="1"/>
  <c r="O461" i="55" a="1"/>
  <c r="O461" i="55" s="1"/>
  <c r="O469" i="55" a="1"/>
  <c r="O469" i="55" s="1"/>
  <c r="O477" i="55" a="1"/>
  <c r="O477" i="55" s="1"/>
  <c r="O458" i="55" a="1"/>
  <c r="O458" i="55" s="1"/>
  <c r="O466" i="55" a="1"/>
  <c r="O466" i="55" s="1"/>
  <c r="J483" i="55"/>
  <c r="J491" i="55"/>
  <c r="J499" i="55"/>
  <c r="J507" i="55"/>
  <c r="J515" i="55"/>
  <c r="J523" i="55"/>
  <c r="L484" i="55"/>
  <c r="L492" i="55"/>
  <c r="L500" i="55"/>
  <c r="L508" i="55"/>
  <c r="L516" i="55"/>
  <c r="L524" i="55"/>
  <c r="J484" i="55"/>
  <c r="J492" i="55"/>
  <c r="J500" i="55"/>
  <c r="J508" i="55"/>
  <c r="J516" i="55"/>
  <c r="J524" i="55"/>
  <c r="L481" i="55"/>
  <c r="L489" i="55"/>
  <c r="L497" i="55"/>
  <c r="L505" i="55"/>
  <c r="L513" i="55"/>
  <c r="L521" i="55"/>
  <c r="L529" i="55"/>
  <c r="M2" i="55" a="1"/>
  <c r="M2" i="55" s="1"/>
  <c r="J485" i="55"/>
  <c r="J493" i="55"/>
  <c r="J501" i="55"/>
  <c r="J509" i="55"/>
  <c r="J517" i="55"/>
  <c r="J525" i="55"/>
  <c r="L478" i="55"/>
  <c r="L486" i="55"/>
  <c r="L494" i="55"/>
  <c r="L502" i="55"/>
  <c r="L510" i="55"/>
  <c r="L518" i="55"/>
  <c r="L526" i="55"/>
  <c r="J478" i="55"/>
  <c r="J486" i="55"/>
  <c r="J494" i="55"/>
  <c r="J502" i="55"/>
  <c r="J510" i="55"/>
  <c r="J518" i="55"/>
  <c r="L527" i="55"/>
  <c r="L519" i="55"/>
  <c r="L511" i="55"/>
  <c r="L503" i="55"/>
  <c r="L495" i="55"/>
  <c r="L487" i="55"/>
  <c r="L479" i="55"/>
  <c r="N500" i="55"/>
  <c r="M424" i="55" a="1"/>
  <c r="M424" i="55" s="1"/>
  <c r="M440" i="55" a="1"/>
  <c r="M440" i="55" s="1"/>
  <c r="K2" i="55" a="1"/>
  <c r="K2" i="55" s="1"/>
  <c r="M19" i="55" a="1"/>
  <c r="M19" i="55" s="1"/>
  <c r="R2" i="1" a="1"/>
  <c r="R2" i="1" s="1"/>
  <c r="P2" i="1" a="1"/>
  <c r="P2" i="1" s="1"/>
  <c r="J2" i="1" a="1"/>
  <c r="J2" i="1" s="1"/>
  <c r="M428" i="55" a="1"/>
  <c r="M428" i="55" s="1"/>
  <c r="M432" i="55" a="1"/>
  <c r="M432" i="55" s="1"/>
  <c r="M436" i="55" a="1"/>
  <c r="M436" i="55" s="1"/>
  <c r="M444" i="55" a="1"/>
  <c r="M444" i="55" s="1"/>
  <c r="M448" i="55" a="1"/>
  <c r="M448" i="55" s="1"/>
  <c r="M452" i="55" a="1"/>
  <c r="M452" i="55" s="1"/>
  <c r="M458" i="55" a="1"/>
  <c r="M458" i="55" s="1"/>
  <c r="M462" i="55" a="1"/>
  <c r="M462" i="55" s="1"/>
  <c r="M466" i="55" a="1"/>
  <c r="M466" i="55" s="1"/>
  <c r="M470" i="55" a="1"/>
  <c r="M470" i="55" s="1"/>
  <c r="M474" i="55" a="1"/>
  <c r="M474" i="55" s="1"/>
  <c r="M456" i="55" a="1"/>
  <c r="M456" i="55" s="1"/>
  <c r="M460" i="55" a="1"/>
  <c r="M460" i="55" s="1"/>
  <c r="M464" i="55" a="1"/>
  <c r="M464" i="55" s="1"/>
  <c r="M468" i="55" a="1"/>
  <c r="M468" i="55" s="1"/>
  <c r="M472" i="55" a="1"/>
  <c r="M472" i="55" s="1"/>
  <c r="M476" i="55" a="1"/>
  <c r="M476" i="55" s="1"/>
  <c r="M457" i="55" a="1"/>
  <c r="M457" i="55" s="1"/>
  <c r="M461" i="55" a="1"/>
  <c r="M461" i="55" s="1"/>
  <c r="M465" i="55" a="1"/>
  <c r="M465" i="55" s="1"/>
  <c r="M469" i="55" a="1"/>
  <c r="M469" i="55" s="1"/>
  <c r="M473" i="55" a="1"/>
  <c r="M473" i="55" s="1"/>
  <c r="M477" i="55" a="1"/>
  <c r="M477" i="55" s="1"/>
  <c r="N531" i="55"/>
  <c r="N539" i="55"/>
  <c r="N547" i="55"/>
  <c r="N555" i="55"/>
  <c r="N563" i="55"/>
  <c r="N582" i="55"/>
  <c r="N614" i="55"/>
  <c r="N645" i="55"/>
  <c r="N534" i="55"/>
  <c r="N542" i="55"/>
  <c r="N550" i="55"/>
  <c r="N558" i="55"/>
  <c r="N564" i="55"/>
  <c r="N586" i="55"/>
  <c r="N618" i="55"/>
  <c r="N758" i="55"/>
  <c r="N533" i="55"/>
  <c r="N541" i="55"/>
  <c r="N549" i="55"/>
  <c r="N557" i="55"/>
  <c r="N574" i="55"/>
  <c r="N606" i="55"/>
  <c r="N638" i="55"/>
  <c r="N756" i="55"/>
  <c r="N532" i="55"/>
  <c r="N540" i="55"/>
  <c r="N548" i="55"/>
  <c r="N556" i="55"/>
  <c r="N578" i="55"/>
  <c r="N610" i="55"/>
  <c r="N642" i="55"/>
  <c r="N699" i="55"/>
  <c r="N754" i="55"/>
  <c r="N569" i="55"/>
  <c r="N577" i="55"/>
  <c r="N585" i="55"/>
  <c r="N593" i="55"/>
  <c r="N601" i="55"/>
  <c r="N609" i="55"/>
  <c r="N617" i="55"/>
  <c r="N625" i="55"/>
  <c r="N633" i="55"/>
  <c r="N641" i="55"/>
  <c r="N651" i="55"/>
  <c r="N655" i="55"/>
  <c r="N659" i="55"/>
  <c r="N663" i="55"/>
  <c r="N667" i="55"/>
  <c r="N671" i="55"/>
  <c r="N677" i="55"/>
  <c r="N711" i="55"/>
  <c r="N764" i="55"/>
  <c r="N568" i="55"/>
  <c r="N576" i="55"/>
  <c r="N584" i="55"/>
  <c r="N592" i="55"/>
  <c r="N600" i="55"/>
  <c r="N608" i="55"/>
  <c r="N616" i="55"/>
  <c r="N624" i="55"/>
  <c r="N632" i="55"/>
  <c r="N640" i="55"/>
  <c r="N683" i="55"/>
  <c r="N687" i="55"/>
  <c r="N735" i="55"/>
  <c r="N812" i="55"/>
  <c r="N571" i="55"/>
  <c r="N579" i="55"/>
  <c r="N587" i="55"/>
  <c r="N595" i="55"/>
  <c r="N603" i="55"/>
  <c r="N611" i="55"/>
  <c r="N619" i="55"/>
  <c r="N627" i="55"/>
  <c r="N635" i="55"/>
  <c r="N643" i="55"/>
  <c r="N652" i="55"/>
  <c r="N656" i="55"/>
  <c r="N660" i="55"/>
  <c r="N664" i="55"/>
  <c r="N668" i="55"/>
  <c r="N672" i="55"/>
  <c r="N693" i="55"/>
  <c r="N727" i="55"/>
  <c r="N790" i="55"/>
  <c r="N644" i="55"/>
  <c r="N673" i="55"/>
  <c r="N689" i="55"/>
  <c r="N705" i="55"/>
  <c r="N721" i="55"/>
  <c r="N737" i="55"/>
  <c r="N782" i="55"/>
  <c r="N792" i="55"/>
  <c r="N818" i="55"/>
  <c r="N707" i="55"/>
  <c r="N723" i="55"/>
  <c r="N739" i="55"/>
  <c r="N780" i="55"/>
  <c r="N830" i="55"/>
  <c r="N895" i="55"/>
  <c r="N717" i="55"/>
  <c r="N733" i="55"/>
  <c r="N746" i="55"/>
  <c r="N750" i="55"/>
  <c r="N772" i="55"/>
  <c r="N798" i="55"/>
  <c r="N838" i="55"/>
  <c r="N674" i="55"/>
  <c r="N678" i="55"/>
  <c r="N682" i="55"/>
  <c r="N686" i="55"/>
  <c r="N690" i="55"/>
  <c r="N694" i="55"/>
  <c r="N698" i="55"/>
  <c r="N702" i="55"/>
  <c r="N706" i="55"/>
  <c r="N710" i="55"/>
  <c r="N714" i="55"/>
  <c r="N718" i="55"/>
  <c r="N722" i="55"/>
  <c r="N726" i="55"/>
  <c r="N730" i="55"/>
  <c r="N734" i="55"/>
  <c r="N738" i="55"/>
  <c r="N742" i="55"/>
  <c r="N752" i="55"/>
  <c r="N770" i="55"/>
  <c r="N786" i="55"/>
  <c r="N802" i="55"/>
  <c r="N814" i="55"/>
  <c r="N897" i="55"/>
  <c r="N832" i="55"/>
  <c r="N848" i="55"/>
  <c r="N869" i="55"/>
  <c r="N887" i="55"/>
  <c r="N901" i="55"/>
  <c r="N905" i="55"/>
  <c r="N747" i="55"/>
  <c r="N751" i="55"/>
  <c r="N755" i="55"/>
  <c r="N759" i="55"/>
  <c r="N763" i="55"/>
  <c r="N767" i="55"/>
  <c r="N771" i="55"/>
  <c r="N775" i="55"/>
  <c r="N779" i="55"/>
  <c r="N783" i="55"/>
  <c r="N787" i="55"/>
  <c r="N791" i="55"/>
  <c r="N795" i="55"/>
  <c r="N799" i="55"/>
  <c r="N803" i="55"/>
  <c r="N807" i="55"/>
  <c r="N811" i="55"/>
  <c r="N815" i="55"/>
  <c r="N819" i="55"/>
  <c r="N834" i="55"/>
  <c r="N850" i="55"/>
  <c r="N877" i="55"/>
  <c r="N885" i="55"/>
  <c r="N820" i="55"/>
  <c r="N836" i="55"/>
  <c r="N853" i="55"/>
  <c r="N881" i="55"/>
  <c r="N823" i="55"/>
  <c r="N827" i="55"/>
  <c r="N831" i="55"/>
  <c r="N835" i="55"/>
  <c r="N839" i="55"/>
  <c r="N843" i="55"/>
  <c r="N847" i="55"/>
  <c r="N851" i="55"/>
  <c r="N865" i="55"/>
  <c r="N883" i="55"/>
  <c r="N899" i="55"/>
  <c r="N852" i="55"/>
  <c r="N856" i="55"/>
  <c r="N860" i="55"/>
  <c r="N864" i="55"/>
  <c r="N868" i="55"/>
  <c r="N872" i="55"/>
  <c r="N876" i="55"/>
  <c r="N880" i="55"/>
  <c r="N884" i="55"/>
  <c r="N888" i="55"/>
  <c r="N892" i="55"/>
  <c r="N896" i="55"/>
  <c r="N900" i="55"/>
  <c r="N904" i="55"/>
  <c r="N908" i="55"/>
  <c r="M38" i="55" a="1"/>
  <c r="M38" i="55" s="1"/>
  <c r="K63" i="55" a="1"/>
  <c r="K63" i="55" s="1"/>
  <c r="K4" i="55" a="1"/>
  <c r="K4" i="55" s="1"/>
  <c r="M12" i="55" a="1"/>
  <c r="M12" i="55" s="1"/>
  <c r="M17" i="55" a="1"/>
  <c r="M17" i="55" s="1"/>
  <c r="M20" i="55" a="1"/>
  <c r="M20" i="55" s="1"/>
  <c r="M7" i="55" a="1"/>
  <c r="M7" i="55" s="1"/>
  <c r="M10" i="55" a="1"/>
  <c r="M10" i="55" s="1"/>
  <c r="M15" i="55" a="1"/>
  <c r="M15" i="55" s="1"/>
  <c r="M18" i="55" a="1"/>
  <c r="M18" i="55" s="1"/>
  <c r="M8" i="55" a="1"/>
  <c r="M8" i="55" s="1"/>
  <c r="M13" i="55" a="1"/>
  <c r="M13" i="55" s="1"/>
  <c r="M16" i="55" a="1"/>
  <c r="M16" i="55" s="1"/>
  <c r="M21" i="55" a="1"/>
  <c r="M21" i="55" s="1"/>
  <c r="M6" i="55" a="1"/>
  <c r="M6" i="55" s="1"/>
  <c r="K3" i="55" a="1"/>
  <c r="K3" i="55" s="1"/>
  <c r="M11" i="55" a="1"/>
  <c r="M11" i="55" s="1"/>
  <c r="M14" i="55" a="1"/>
  <c r="M14" i="55" s="1"/>
  <c r="M22" i="55" a="1"/>
  <c r="M22" i="55" s="1"/>
  <c r="M5" i="55" a="1"/>
  <c r="M5" i="55" s="1"/>
  <c r="M9" i="55" a="1"/>
  <c r="M9" i="55" s="1"/>
  <c r="M3" i="55" a="1"/>
  <c r="M3" i="55" s="1"/>
  <c r="M4" i="55" a="1"/>
  <c r="M4" i="55" s="1"/>
  <c r="N489" i="55"/>
  <c r="N497" i="55"/>
  <c r="N505" i="55"/>
  <c r="N513" i="55"/>
  <c r="N521" i="55"/>
  <c r="N529" i="55"/>
  <c r="N524" i="55"/>
  <c r="N482" i="55"/>
  <c r="N490" i="55"/>
  <c r="N498" i="55"/>
  <c r="N506" i="55"/>
  <c r="N514" i="55"/>
  <c r="N522" i="55"/>
  <c r="N480" i="55"/>
  <c r="N508" i="55"/>
  <c r="N483" i="55"/>
  <c r="N491" i="55"/>
  <c r="N499" i="55"/>
  <c r="N507" i="55"/>
  <c r="N515" i="55"/>
  <c r="N523" i="55"/>
  <c r="N488" i="55"/>
  <c r="N516" i="55"/>
  <c r="L480" i="55" l="1"/>
  <c r="L491" i="55"/>
  <c r="L507" i="55"/>
  <c r="L523" i="55"/>
  <c r="L514" i="55"/>
  <c r="L498" i="55"/>
  <c r="L482" i="55"/>
  <c r="L517" i="55"/>
  <c r="L501" i="55"/>
  <c r="L485" i="55"/>
  <c r="L520" i="55"/>
  <c r="L504" i="55"/>
  <c r="L488" i="55"/>
  <c r="L907" i="55"/>
  <c r="L899" i="55"/>
  <c r="L904" i="55"/>
  <c r="L896" i="55"/>
  <c r="L888" i="55"/>
  <c r="L880" i="55"/>
  <c r="L875" i="55"/>
  <c r="L859" i="55"/>
  <c r="L873" i="55"/>
  <c r="L860" i="55"/>
  <c r="L838" i="55"/>
  <c r="L822" i="55"/>
  <c r="L814" i="55"/>
  <c r="L806" i="55"/>
  <c r="L853" i="55"/>
  <c r="L843" i="55"/>
  <c r="L827" i="55"/>
  <c r="L877" i="55"/>
  <c r="L850" i="55"/>
  <c r="L834" i="55"/>
  <c r="L819" i="55"/>
  <c r="L811" i="55"/>
  <c r="L803" i="55"/>
  <c r="L795" i="55"/>
  <c r="L787" i="55"/>
  <c r="L779" i="55"/>
  <c r="L771" i="55"/>
  <c r="L763" i="55"/>
  <c r="L883" i="55"/>
  <c r="L800" i="55"/>
  <c r="L768" i="55"/>
  <c r="L746" i="55"/>
  <c r="L796" i="55"/>
  <c r="L758" i="55"/>
  <c r="L743" i="55"/>
  <c r="L727" i="55"/>
  <c r="L711" i="55"/>
  <c r="L893" i="55"/>
  <c r="L847" i="55"/>
  <c r="L772" i="55"/>
  <c r="L750" i="55"/>
  <c r="L740" i="55"/>
  <c r="L724" i="55"/>
  <c r="L708" i="55"/>
  <c r="L802" i="55"/>
  <c r="L752" i="55"/>
  <c r="L730" i="55"/>
  <c r="L714" i="55"/>
  <c r="L698" i="55"/>
  <c r="L682" i="55"/>
  <c r="L669" i="55"/>
  <c r="L661" i="55"/>
  <c r="L653" i="55"/>
  <c r="L788" i="55"/>
  <c r="L701" i="55"/>
  <c r="L650" i="55"/>
  <c r="L634" i="55"/>
  <c r="L618" i="55"/>
  <c r="L602" i="55"/>
  <c r="L586" i="55"/>
  <c r="L570" i="55"/>
  <c r="L720" i="55"/>
  <c r="L693" i="55"/>
  <c r="L672" i="55"/>
  <c r="L656" i="55"/>
  <c r="L639" i="55"/>
  <c r="L623" i="55"/>
  <c r="L607" i="55"/>
  <c r="L591" i="55"/>
  <c r="L575" i="55"/>
  <c r="L728" i="55"/>
  <c r="L687" i="55"/>
  <c r="L644" i="55"/>
  <c r="L628" i="55"/>
  <c r="L612" i="55"/>
  <c r="L596" i="55"/>
  <c r="L580" i="55"/>
  <c r="L564" i="55"/>
  <c r="L646" i="55"/>
  <c r="L589" i="55"/>
  <c r="L555" i="55"/>
  <c r="L539" i="55"/>
  <c r="L633" i="55"/>
  <c r="L569" i="55"/>
  <c r="L548" i="55"/>
  <c r="L532" i="55"/>
  <c r="L648" i="55"/>
  <c r="L581" i="55"/>
  <c r="L553" i="55"/>
  <c r="L537" i="55"/>
  <c r="L670" i="55"/>
  <c r="L654" i="55"/>
  <c r="L593" i="55"/>
  <c r="L554" i="55"/>
  <c r="L538" i="55"/>
  <c r="N487" i="55"/>
  <c r="J487" i="55"/>
  <c r="N503" i="55"/>
  <c r="J503" i="55"/>
  <c r="N504" i="55"/>
  <c r="J504" i="55"/>
  <c r="N519" i="55"/>
  <c r="J519" i="55"/>
  <c r="N520" i="55"/>
  <c r="J520" i="55"/>
  <c r="J612" i="55"/>
  <c r="J543" i="55"/>
  <c r="J559" i="55"/>
  <c r="J538" i="55"/>
  <c r="J554" i="55"/>
  <c r="J588" i="55"/>
  <c r="J626" i="55"/>
  <c r="L546" i="55"/>
  <c r="L625" i="55"/>
  <c r="L778" i="55"/>
  <c r="L561" i="55"/>
  <c r="L680" i="55"/>
  <c r="L556" i="55"/>
  <c r="L531" i="55"/>
  <c r="L563" i="55"/>
  <c r="L679" i="55"/>
  <c r="L588" i="55"/>
  <c r="L620" i="55"/>
  <c r="L684" i="55"/>
  <c r="L567" i="55"/>
  <c r="L599" i="55"/>
  <c r="L631" i="55"/>
  <c r="L664" i="55"/>
  <c r="L696" i="55"/>
  <c r="L578" i="55"/>
  <c r="L610" i="55"/>
  <c r="L642" i="55"/>
  <c r="L729" i="55"/>
  <c r="L657" i="55"/>
  <c r="L674" i="55"/>
  <c r="L706" i="55"/>
  <c r="L738" i="55"/>
  <c r="L832" i="55"/>
  <c r="L732" i="55"/>
  <c r="L762" i="55"/>
  <c r="L871" i="55"/>
  <c r="L719" i="55"/>
  <c r="L755" i="55"/>
  <c r="L840" i="55"/>
  <c r="L784" i="55"/>
  <c r="L759" i="55"/>
  <c r="L775" i="55"/>
  <c r="L791" i="55"/>
  <c r="L807" i="55"/>
  <c r="L826" i="55"/>
  <c r="L870" i="55"/>
  <c r="L835" i="55"/>
  <c r="L856" i="55"/>
  <c r="L818" i="55"/>
  <c r="L846" i="55"/>
  <c r="L895" i="55"/>
  <c r="L889" i="55"/>
  <c r="L892" i="55"/>
  <c r="L908" i="55"/>
  <c r="J527" i="55"/>
  <c r="L512" i="55"/>
  <c r="J496" i="55"/>
  <c r="J528" i="55"/>
  <c r="L509" i="55"/>
  <c r="J481" i="55"/>
  <c r="L490" i="55"/>
  <c r="L522" i="55"/>
  <c r="J479" i="55"/>
  <c r="L499" i="55"/>
  <c r="J526" i="55"/>
  <c r="S16" i="55"/>
  <c r="S17" i="55"/>
  <c r="I74" i="65"/>
  <c r="C63" i="65"/>
  <c r="D34" i="65"/>
  <c r="C41" i="65"/>
  <c r="J25" i="65"/>
  <c r="D64" i="65"/>
  <c r="I47" i="65"/>
  <c r="J13" i="65"/>
  <c r="I12" i="65"/>
  <c r="C59" i="65"/>
  <c r="I8" i="65"/>
  <c r="H21" i="65"/>
  <c r="B48" i="65"/>
  <c r="G53" i="65"/>
  <c r="J27" i="65"/>
  <c r="H52" i="65"/>
  <c r="C74" i="65"/>
  <c r="J45" i="65"/>
  <c r="D53" i="65"/>
  <c r="B61" i="65"/>
  <c r="B30" i="65"/>
  <c r="I13" i="65"/>
  <c r="J61" i="65"/>
  <c r="B26" i="65"/>
  <c r="H32" i="65"/>
  <c r="C29" i="65"/>
  <c r="G65" i="65"/>
  <c r="H73" i="65"/>
  <c r="D13" i="65"/>
  <c r="I20" i="65"/>
  <c r="D36" i="65"/>
  <c r="G29" i="65"/>
  <c r="D46" i="65"/>
  <c r="D17" i="65"/>
  <c r="D54" i="65"/>
  <c r="H77" i="65"/>
  <c r="D14" i="65"/>
  <c r="I61" i="65"/>
  <c r="I11" i="65"/>
  <c r="B36" i="65"/>
  <c r="H25" i="65"/>
  <c r="I34" i="65"/>
  <c r="I58" i="65"/>
  <c r="C11" i="65"/>
  <c r="G31" i="65"/>
  <c r="I21" i="65"/>
  <c r="J48" i="65"/>
  <c r="C58" i="65"/>
  <c r="D18" i="65"/>
  <c r="I19" i="65"/>
  <c r="C17" i="65"/>
  <c r="C66" i="65"/>
  <c r="C56" i="65"/>
  <c r="J8" i="65"/>
  <c r="D45" i="65"/>
  <c r="C7" i="65"/>
  <c r="H66" i="65"/>
  <c r="J14" i="65"/>
  <c r="D57" i="65"/>
  <c r="H68" i="65"/>
  <c r="H36" i="65"/>
  <c r="H23" i="65"/>
  <c r="G50" i="65"/>
  <c r="I31" i="65"/>
  <c r="I44" i="65"/>
  <c r="J18" i="65"/>
  <c r="H37" i="65"/>
  <c r="H29" i="65"/>
  <c r="G17" i="65"/>
  <c r="G8" i="65"/>
  <c r="D31" i="65"/>
  <c r="B62" i="65"/>
  <c r="D48" i="65"/>
  <c r="J40" i="65"/>
  <c r="G25" i="65"/>
  <c r="J66" i="65"/>
  <c r="G38" i="65"/>
  <c r="D65" i="65"/>
  <c r="B65" i="65"/>
  <c r="J47" i="65"/>
  <c r="D58" i="65"/>
  <c r="C21" i="65"/>
  <c r="J73" i="65"/>
  <c r="C38" i="65"/>
  <c r="I63" i="65"/>
  <c r="G10" i="65"/>
  <c r="C48" i="65"/>
  <c r="H17" i="65"/>
  <c r="H28" i="65"/>
  <c r="D52" i="65"/>
  <c r="C27" i="65"/>
  <c r="D61" i="65"/>
  <c r="H8" i="65"/>
  <c r="H63" i="65"/>
  <c r="C16" i="65"/>
  <c r="J46" i="65"/>
  <c r="C53" i="65"/>
  <c r="D43" i="65"/>
  <c r="D66" i="65"/>
  <c r="B14" i="65"/>
  <c r="B19" i="65"/>
  <c r="B9" i="65"/>
  <c r="H12" i="65"/>
  <c r="C73" i="65"/>
  <c r="D75" i="65"/>
  <c r="G61" i="65"/>
  <c r="H58" i="65"/>
  <c r="H16" i="65"/>
  <c r="B39" i="65"/>
  <c r="G9" i="65"/>
  <c r="H45" i="65"/>
  <c r="G43" i="65"/>
  <c r="G45" i="65"/>
  <c r="H19" i="65"/>
  <c r="G62" i="65"/>
  <c r="C57" i="65"/>
  <c r="I53" i="65"/>
  <c r="I73" i="65"/>
  <c r="C43" i="65"/>
  <c r="B12" i="65"/>
  <c r="I76" i="65"/>
  <c r="G39" i="65"/>
  <c r="I30" i="65"/>
  <c r="J20" i="65"/>
  <c r="H26" i="65"/>
  <c r="D7" i="65"/>
  <c r="B8" i="65"/>
  <c r="H47" i="65"/>
  <c r="J43" i="65"/>
  <c r="D11" i="65"/>
  <c r="H49" i="65"/>
  <c r="H38" i="65"/>
  <c r="H9" i="65"/>
  <c r="J11" i="65"/>
  <c r="D47" i="65"/>
  <c r="G37" i="65"/>
  <c r="C75" i="65"/>
  <c r="I59" i="65"/>
  <c r="B67" i="65"/>
  <c r="G57" i="65"/>
  <c r="I77" i="65"/>
  <c r="C14" i="65"/>
  <c r="J39" i="65"/>
  <c r="I38" i="65"/>
  <c r="I75" i="65"/>
  <c r="J49" i="65"/>
  <c r="D20" i="65"/>
  <c r="B46" i="65"/>
  <c r="C28" i="65"/>
  <c r="I70" i="65"/>
  <c r="D16" i="65"/>
  <c r="D50" i="65"/>
  <c r="B59" i="65"/>
  <c r="J50" i="65"/>
  <c r="J44" i="65"/>
  <c r="D77" i="65"/>
  <c r="B18" i="65"/>
  <c r="D73" i="65"/>
  <c r="C34" i="65"/>
  <c r="D74" i="65"/>
  <c r="C40" i="65"/>
  <c r="C68" i="65"/>
  <c r="G72" i="65"/>
  <c r="B52" i="65"/>
  <c r="J17" i="65"/>
  <c r="H59" i="65"/>
  <c r="B47" i="65"/>
  <c r="G27" i="65"/>
  <c r="C67" i="65"/>
  <c r="G66" i="65"/>
  <c r="G68" i="65"/>
  <c r="B40" i="65"/>
  <c r="B22" i="65"/>
  <c r="G74" i="65"/>
  <c r="H53" i="65"/>
  <c r="H54" i="65"/>
  <c r="G56" i="65"/>
  <c r="H18" i="65"/>
  <c r="D9" i="65"/>
  <c r="J68" i="65"/>
  <c r="G14" i="65"/>
  <c r="H46" i="65"/>
  <c r="H39" i="65"/>
  <c r="D19" i="65"/>
  <c r="G22" i="65"/>
  <c r="D22" i="65"/>
  <c r="H40" i="65"/>
  <c r="C64" i="65"/>
  <c r="J29" i="65"/>
  <c r="J30" i="65"/>
  <c r="D29" i="65"/>
  <c r="I68" i="65"/>
  <c r="J56" i="65"/>
  <c r="D56" i="65"/>
  <c r="C12" i="65"/>
  <c r="H56" i="65"/>
  <c r="C10" i="65"/>
  <c r="H7" i="65"/>
  <c r="C62" i="65"/>
  <c r="I36" i="65"/>
  <c r="B49" i="65"/>
  <c r="J16" i="65"/>
  <c r="I67" i="65"/>
  <c r="I40" i="65"/>
  <c r="I49" i="65"/>
  <c r="G28" i="65"/>
  <c r="B10" i="65"/>
  <c r="C61" i="65"/>
  <c r="B64" i="65"/>
  <c r="J21" i="65"/>
  <c r="I57" i="65"/>
  <c r="H30" i="65"/>
  <c r="B17" i="65"/>
  <c r="D8" i="65"/>
  <c r="C77" i="65"/>
  <c r="B55" i="65"/>
  <c r="H44" i="65"/>
  <c r="D35" i="65"/>
  <c r="G36" i="65"/>
  <c r="H14" i="65"/>
  <c r="G46" i="65"/>
  <c r="I66" i="65"/>
  <c r="H50" i="65"/>
  <c r="J38" i="65"/>
  <c r="H55" i="65"/>
  <c r="G21" i="65"/>
  <c r="J28" i="65"/>
  <c r="B57" i="65"/>
  <c r="B76" i="65"/>
  <c r="J58" i="65"/>
  <c r="H11" i="65"/>
  <c r="J62" i="65"/>
  <c r="J10" i="65"/>
  <c r="I52" i="65"/>
  <c r="B44" i="65"/>
  <c r="C44" i="65"/>
  <c r="B35" i="65"/>
  <c r="B21" i="65"/>
  <c r="J77" i="65"/>
  <c r="I32" i="65"/>
  <c r="C26" i="65"/>
  <c r="G12" i="65"/>
  <c r="G67" i="65"/>
  <c r="J37" i="65"/>
  <c r="I10" i="65"/>
  <c r="J52" i="65"/>
  <c r="B70" i="65"/>
  <c r="H67" i="65"/>
  <c r="I45" i="65"/>
  <c r="C19" i="65"/>
  <c r="J75" i="65"/>
  <c r="J36" i="65"/>
  <c r="H70" i="65"/>
  <c r="J26" i="65"/>
  <c r="C35" i="65"/>
  <c r="I54" i="65"/>
  <c r="B11" i="65"/>
  <c r="D27" i="65"/>
  <c r="B29" i="65"/>
  <c r="C76" i="65"/>
  <c r="G7" i="65"/>
  <c r="C36" i="65"/>
  <c r="H43" i="65"/>
  <c r="G75" i="65"/>
  <c r="C46" i="65"/>
  <c r="G19" i="65"/>
  <c r="B23" i="65"/>
  <c r="B71" i="65"/>
  <c r="B43" i="65"/>
  <c r="J76" i="65"/>
  <c r="I7" i="65"/>
  <c r="H61" i="65"/>
  <c r="H62" i="65"/>
  <c r="B34" i="65"/>
  <c r="D10" i="65"/>
  <c r="C55" i="65"/>
  <c r="C8" i="65"/>
  <c r="G44" i="65"/>
  <c r="C30" i="65"/>
  <c r="G23" i="65"/>
  <c r="J22" i="65"/>
  <c r="I28" i="65"/>
  <c r="I65" i="65"/>
  <c r="B45" i="65"/>
  <c r="B73" i="65"/>
  <c r="B54" i="65"/>
  <c r="I56" i="65"/>
  <c r="D30" i="65"/>
  <c r="C52" i="65"/>
  <c r="C20" i="65"/>
  <c r="J55" i="65"/>
  <c r="D49" i="65"/>
  <c r="J74" i="65"/>
  <c r="G55" i="65"/>
  <c r="J35" i="65"/>
  <c r="J63" i="65"/>
  <c r="G54" i="65"/>
  <c r="J64" i="65"/>
  <c r="C72" i="65"/>
  <c r="B68" i="65"/>
  <c r="C45" i="65"/>
  <c r="C49" i="65"/>
  <c r="H75" i="65"/>
  <c r="G41" i="65"/>
  <c r="G47" i="65"/>
  <c r="B38" i="65"/>
  <c r="G13" i="65"/>
  <c r="C32" i="65"/>
  <c r="G59" i="65"/>
  <c r="C18" i="65"/>
  <c r="J54" i="65"/>
  <c r="C65" i="65"/>
  <c r="D59" i="65"/>
  <c r="D23" i="65"/>
  <c r="J12" i="65"/>
  <c r="D21" i="65"/>
  <c r="H65" i="65"/>
  <c r="J59" i="65"/>
  <c r="G40" i="65"/>
  <c r="G71" i="65"/>
  <c r="B50" i="65"/>
  <c r="H74" i="65"/>
  <c r="J23" i="65"/>
  <c r="J53" i="65"/>
  <c r="B32" i="65"/>
  <c r="C47" i="65"/>
  <c r="H71" i="65"/>
  <c r="J19" i="65"/>
  <c r="H31" i="65"/>
  <c r="G16" i="65"/>
  <c r="J31" i="65"/>
  <c r="I64" i="65"/>
  <c r="D41" i="65"/>
  <c r="C37" i="65"/>
  <c r="J65" i="65"/>
  <c r="I72" i="65"/>
  <c r="I39" i="65"/>
  <c r="J7" i="65"/>
  <c r="C13" i="65"/>
  <c r="D38" i="65"/>
  <c r="G26" i="65"/>
  <c r="H76" i="65"/>
  <c r="I23" i="65"/>
  <c r="I29" i="65"/>
  <c r="C70" i="65"/>
  <c r="G20" i="65"/>
  <c r="G35" i="65"/>
  <c r="H48" i="65"/>
  <c r="G52" i="65"/>
  <c r="J34" i="65"/>
  <c r="B7" i="65"/>
  <c r="B58" i="65"/>
  <c r="J70" i="65"/>
  <c r="C31" i="65"/>
  <c r="D40" i="65"/>
  <c r="I50" i="65"/>
  <c r="D68" i="65"/>
  <c r="G63" i="65"/>
  <c r="G18" i="65"/>
  <c r="H35" i="65"/>
  <c r="I71" i="65"/>
  <c r="I62" i="65"/>
  <c r="B72" i="65"/>
  <c r="D67" i="65"/>
  <c r="C71" i="65"/>
  <c r="H72" i="65"/>
  <c r="J72" i="65"/>
  <c r="D70" i="65"/>
  <c r="D39" i="65"/>
  <c r="H27" i="65"/>
  <c r="I37" i="65"/>
  <c r="D44" i="65"/>
  <c r="G76" i="65"/>
  <c r="D76" i="65"/>
  <c r="G48" i="65"/>
  <c r="G70" i="65"/>
  <c r="C50" i="65"/>
  <c r="I26" i="65"/>
  <c r="D32" i="65"/>
  <c r="B31" i="65"/>
  <c r="J32" i="65"/>
  <c r="H64" i="65"/>
  <c r="I46" i="65"/>
  <c r="J41" i="65"/>
  <c r="B74" i="65"/>
  <c r="B13" i="65"/>
  <c r="G58" i="65"/>
  <c r="B37" i="65"/>
  <c r="D63" i="65"/>
  <c r="I55" i="65"/>
  <c r="B56" i="65"/>
  <c r="H20" i="65"/>
  <c r="I41" i="65"/>
  <c r="D55" i="65"/>
  <c r="G49" i="65"/>
  <c r="I17" i="65"/>
  <c r="J9" i="65"/>
  <c r="B41" i="65"/>
  <c r="D62" i="65"/>
  <c r="B66" i="65"/>
  <c r="D28" i="65"/>
  <c r="H22" i="65"/>
  <c r="B53" i="65"/>
  <c r="I9" i="65"/>
  <c r="B27" i="65"/>
  <c r="C23" i="65"/>
  <c r="G73" i="65"/>
  <c r="D26" i="65"/>
  <c r="B28" i="65"/>
  <c r="J71" i="65"/>
  <c r="G32" i="65"/>
  <c r="D12" i="65"/>
  <c r="B75" i="65"/>
  <c r="G77" i="65"/>
  <c r="H13" i="65"/>
  <c r="J57" i="65"/>
  <c r="C54" i="65"/>
  <c r="C9" i="65"/>
  <c r="G64" i="65"/>
  <c r="I18" i="65"/>
  <c r="B16" i="65"/>
  <c r="H34" i="65"/>
  <c r="H10" i="65"/>
  <c r="D71" i="65"/>
  <c r="G30" i="65"/>
  <c r="I16" i="65"/>
  <c r="D25" i="65"/>
  <c r="B77" i="65"/>
  <c r="C39" i="65"/>
  <c r="D72" i="65"/>
  <c r="B63" i="65"/>
  <c r="I25" i="65"/>
  <c r="G34" i="65"/>
  <c r="I22" i="65"/>
  <c r="I27" i="65"/>
  <c r="J67" i="65"/>
  <c r="I43" i="65"/>
  <c r="C22" i="65"/>
  <c r="I48" i="65"/>
  <c r="G11" i="65"/>
  <c r="C25" i="65"/>
  <c r="H41" i="65"/>
  <c r="B20" i="65"/>
  <c r="I35" i="65"/>
  <c r="H57" i="65"/>
  <c r="I14" i="65"/>
  <c r="D37" i="65"/>
  <c r="B25" i="65"/>
  <c r="F37" i="65" l="1"/>
  <c r="L67" i="65"/>
  <c r="F72" i="65"/>
  <c r="F25" i="65"/>
  <c r="F71" i="65"/>
  <c r="L57" i="65"/>
  <c r="F12" i="65"/>
  <c r="L71" i="65"/>
  <c r="F26" i="65"/>
  <c r="F28" i="65"/>
  <c r="F62" i="65"/>
  <c r="L9" i="65"/>
  <c r="F55" i="65"/>
  <c r="F63" i="65"/>
  <c r="L41" i="65"/>
  <c r="L32" i="65"/>
  <c r="F32" i="65"/>
  <c r="F76" i="65"/>
  <c r="F44" i="65"/>
  <c r="F39" i="65"/>
  <c r="F70" i="65"/>
  <c r="L72" i="65"/>
  <c r="F67" i="65"/>
  <c r="F68" i="65"/>
  <c r="F40" i="65"/>
  <c r="L70" i="65"/>
  <c r="L34" i="65"/>
  <c r="F38" i="65"/>
  <c r="L7" i="65"/>
  <c r="L65" i="65"/>
  <c r="F41" i="65"/>
  <c r="L31" i="65"/>
  <c r="L19" i="65"/>
  <c r="L53" i="65"/>
  <c r="L23" i="65"/>
  <c r="L59" i="65"/>
  <c r="F21" i="65"/>
  <c r="L12" i="65"/>
  <c r="F23" i="65"/>
  <c r="F59" i="65"/>
  <c r="L54" i="65"/>
  <c r="L64" i="65"/>
  <c r="L63" i="65"/>
  <c r="L35" i="65"/>
  <c r="L74" i="65"/>
  <c r="F49" i="65"/>
  <c r="L55" i="65"/>
  <c r="F30" i="65"/>
  <c r="L22" i="65"/>
  <c r="F10" i="65"/>
  <c r="L76" i="65"/>
  <c r="F27" i="65"/>
  <c r="L26" i="65"/>
  <c r="L36" i="65"/>
  <c r="L75" i="65"/>
  <c r="L52" i="65"/>
  <c r="L37" i="65"/>
  <c r="L77" i="65"/>
  <c r="L10" i="65"/>
  <c r="L62" i="65"/>
  <c r="L58" i="65"/>
  <c r="L28" i="65"/>
  <c r="L38" i="65"/>
  <c r="F35" i="65"/>
  <c r="F8" i="65"/>
  <c r="L21" i="65"/>
  <c r="L16" i="65"/>
  <c r="F56" i="65"/>
  <c r="L56" i="65"/>
  <c r="F29" i="65"/>
  <c r="L30" i="65"/>
  <c r="L29" i="65"/>
  <c r="F22" i="65"/>
  <c r="F19" i="65"/>
  <c r="L68" i="65"/>
  <c r="F9" i="65"/>
  <c r="L17" i="65"/>
  <c r="F74" i="65"/>
  <c r="F73" i="65"/>
  <c r="F77" i="65"/>
  <c r="L44" i="65"/>
  <c r="L50" i="65"/>
  <c r="F50" i="65"/>
  <c r="F16" i="65"/>
  <c r="F20" i="65"/>
  <c r="L49" i="65"/>
  <c r="L39" i="65"/>
  <c r="F47" i="65"/>
  <c r="L11" i="65"/>
  <c r="L43" i="65"/>
  <c r="L20" i="65"/>
  <c r="F75" i="65"/>
  <c r="F66" i="65"/>
  <c r="F43" i="65"/>
  <c r="L46" i="65"/>
  <c r="F61" i="65"/>
  <c r="F52" i="65"/>
  <c r="L73" i="65"/>
  <c r="F58" i="65"/>
  <c r="L47" i="65"/>
  <c r="F65" i="65"/>
  <c r="L66" i="65"/>
  <c r="L40" i="65"/>
  <c r="F48" i="65"/>
  <c r="F31" i="65"/>
  <c r="L18" i="65"/>
  <c r="F57" i="65"/>
  <c r="L14" i="65"/>
  <c r="F45" i="65"/>
  <c r="L8" i="65"/>
  <c r="F18" i="65"/>
  <c r="L48" i="65"/>
  <c r="F14" i="65"/>
  <c r="F54" i="65"/>
  <c r="F17" i="65"/>
  <c r="F46" i="65"/>
  <c r="F36" i="65"/>
  <c r="F13" i="65"/>
  <c r="L61" i="65"/>
  <c r="F53" i="65"/>
  <c r="L45" i="65"/>
  <c r="L27" i="65"/>
  <c r="L13" i="65"/>
  <c r="F64" i="65"/>
  <c r="L25" i="65"/>
  <c r="F34" i="65"/>
  <c r="E37" i="65"/>
  <c r="K67" i="65"/>
  <c r="E72" i="65"/>
  <c r="E25" i="65"/>
  <c r="E71" i="65"/>
  <c r="K57" i="65"/>
  <c r="E12" i="65"/>
  <c r="K71" i="65"/>
  <c r="E26" i="65"/>
  <c r="E28" i="65"/>
  <c r="E62" i="65"/>
  <c r="K9" i="65"/>
  <c r="E55" i="65"/>
  <c r="E63" i="65"/>
  <c r="K41" i="65"/>
  <c r="K32" i="65"/>
  <c r="E32" i="65"/>
  <c r="E76" i="65"/>
  <c r="E44" i="65"/>
  <c r="E39" i="65"/>
  <c r="E70" i="65"/>
  <c r="K72" i="65"/>
  <c r="E67" i="65"/>
  <c r="E68" i="65"/>
  <c r="E40" i="65"/>
  <c r="K70" i="65"/>
  <c r="K34" i="65"/>
  <c r="E38" i="65"/>
  <c r="K7" i="65"/>
  <c r="K65" i="65"/>
  <c r="E41" i="65"/>
  <c r="K31" i="65"/>
  <c r="K19" i="65"/>
  <c r="K53" i="65"/>
  <c r="K23" i="65"/>
  <c r="K59" i="65"/>
  <c r="E21" i="65"/>
  <c r="K12" i="65"/>
  <c r="E23" i="65"/>
  <c r="E59" i="65"/>
  <c r="K54" i="65"/>
  <c r="K64" i="65"/>
  <c r="K63" i="65"/>
  <c r="K35" i="65"/>
  <c r="K74" i="65"/>
  <c r="E49" i="65"/>
  <c r="K55" i="65"/>
  <c r="E30" i="65"/>
  <c r="K22" i="65"/>
  <c r="E10" i="65"/>
  <c r="K76" i="65"/>
  <c r="E27" i="65"/>
  <c r="K26" i="65"/>
  <c r="K36" i="65"/>
  <c r="K75" i="65"/>
  <c r="K52" i="65"/>
  <c r="K37" i="65"/>
  <c r="K77" i="65"/>
  <c r="K10" i="65"/>
  <c r="K62" i="65"/>
  <c r="K58" i="65"/>
  <c r="K28" i="65"/>
  <c r="K38" i="65"/>
  <c r="E35" i="65"/>
  <c r="E8" i="65"/>
  <c r="K21" i="65"/>
  <c r="K16" i="65"/>
  <c r="E56" i="65"/>
  <c r="K56" i="65"/>
  <c r="E29" i="65"/>
  <c r="K30" i="65"/>
  <c r="K29" i="65"/>
  <c r="E22" i="65"/>
  <c r="E19" i="65"/>
  <c r="K68" i="65"/>
  <c r="E9" i="65"/>
  <c r="K17" i="65"/>
  <c r="E74" i="65"/>
  <c r="E73" i="65"/>
  <c r="E77" i="65"/>
  <c r="K44" i="65"/>
  <c r="K50" i="65"/>
  <c r="E50" i="65"/>
  <c r="E20" i="65"/>
  <c r="K49" i="65"/>
  <c r="K39" i="65"/>
  <c r="E47" i="65"/>
  <c r="K11" i="65"/>
  <c r="K43" i="65"/>
  <c r="K20" i="65"/>
  <c r="E75" i="65"/>
  <c r="E66" i="65"/>
  <c r="E43" i="65"/>
  <c r="K46" i="65"/>
  <c r="E61" i="65"/>
  <c r="E52" i="65"/>
  <c r="K73" i="65"/>
  <c r="E58" i="65"/>
  <c r="K47" i="65"/>
  <c r="E65" i="65"/>
  <c r="K66" i="65"/>
  <c r="K40" i="65"/>
  <c r="E48" i="65"/>
  <c r="E31" i="65"/>
  <c r="K18" i="65"/>
  <c r="E57" i="65"/>
  <c r="K14" i="65"/>
  <c r="E45" i="65"/>
  <c r="K8" i="65"/>
  <c r="E18" i="65"/>
  <c r="K48" i="65"/>
  <c r="E14" i="65"/>
  <c r="E54" i="65"/>
  <c r="E17" i="65"/>
  <c r="E46" i="65"/>
  <c r="E36" i="65"/>
  <c r="E13" i="65"/>
  <c r="K61" i="65"/>
  <c r="E53" i="65"/>
  <c r="K45" i="65"/>
  <c r="K27" i="65"/>
  <c r="K13" i="65"/>
  <c r="E64" i="65"/>
  <c r="K25" i="65"/>
  <c r="E34" i="65"/>
  <c r="F11" i="65"/>
  <c r="E11" i="65"/>
  <c r="F7" i="65"/>
  <c r="E7" i="65"/>
  <c r="E16" i="65"/>
</calcChain>
</file>

<file path=xl/sharedStrings.xml><?xml version="1.0" encoding="utf-8"?>
<sst xmlns="http://schemas.openxmlformats.org/spreadsheetml/2006/main" count="2124" uniqueCount="654">
  <si>
    <t>Nom prénom</t>
  </si>
  <si>
    <t>Nom</t>
  </si>
  <si>
    <t>Prénom</t>
  </si>
  <si>
    <t>Licence</t>
  </si>
  <si>
    <t>club</t>
  </si>
  <si>
    <t>classt</t>
  </si>
  <si>
    <t>Club</t>
  </si>
  <si>
    <t>Tableau supplémentaire</t>
  </si>
  <si>
    <t>CS M 30/4</t>
  </si>
  <si>
    <t>CS M 30/1</t>
  </si>
  <si>
    <t>FT NC M</t>
  </si>
  <si>
    <t>FT4 M</t>
  </si>
  <si>
    <t>FT3 M</t>
  </si>
  <si>
    <t>SM35</t>
  </si>
  <si>
    <t>SM45</t>
  </si>
  <si>
    <t>BELLEVAL</t>
  </si>
  <si>
    <t>Valentin</t>
  </si>
  <si>
    <t>CLUB TULIPE NOIRE HAZEBROUCK</t>
  </si>
  <si>
    <t>NC</t>
  </si>
  <si>
    <t>points</t>
  </si>
  <si>
    <t>BENARD</t>
  </si>
  <si>
    <t>Frédéric</t>
  </si>
  <si>
    <t>CAULIER</t>
  </si>
  <si>
    <t>Pierre</t>
  </si>
  <si>
    <t>1/6</t>
  </si>
  <si>
    <t>CONORT</t>
  </si>
  <si>
    <t>Cédric</t>
  </si>
  <si>
    <t>2/6</t>
  </si>
  <si>
    <t>CORSON</t>
  </si>
  <si>
    <t>PIAT</t>
  </si>
  <si>
    <t>TC BAILLEUL</t>
  </si>
  <si>
    <t>3/6</t>
  </si>
  <si>
    <t>DECARSIN</t>
  </si>
  <si>
    <t>Megan</t>
  </si>
  <si>
    <t>OLYMPIQUE GRANDE-SYNTHE</t>
  </si>
  <si>
    <t>4/6</t>
  </si>
  <si>
    <t>DESTINE</t>
  </si>
  <si>
    <t>Pablo</t>
  </si>
  <si>
    <t>LIGUE HAUTS DE FRANCE TENNIS</t>
  </si>
  <si>
    <t>5/6</t>
  </si>
  <si>
    <t>DOUTRIAUX</t>
  </si>
  <si>
    <t>Gauthier</t>
  </si>
  <si>
    <t>ETOILE SPORTIVE ARQUES</t>
  </si>
  <si>
    <t>15</t>
  </si>
  <si>
    <t>LEVEUGLE</t>
  </si>
  <si>
    <t>Augustin</t>
  </si>
  <si>
    <t>15/1</t>
  </si>
  <si>
    <t>15/2</t>
  </si>
  <si>
    <t>TC MERVILLE</t>
  </si>
  <si>
    <t>40</t>
  </si>
  <si>
    <t>15/3</t>
  </si>
  <si>
    <t>Nicolas</t>
  </si>
  <si>
    <t>30/5</t>
  </si>
  <si>
    <t>15/4</t>
  </si>
  <si>
    <t>BOUSSEKEY</t>
  </si>
  <si>
    <t>Louis</t>
  </si>
  <si>
    <t>15/5</t>
  </si>
  <si>
    <t>DAVID</t>
  </si>
  <si>
    <t>Yannick</t>
  </si>
  <si>
    <t>30</t>
  </si>
  <si>
    <t>DUMETZ</t>
  </si>
  <si>
    <t>30/1</t>
  </si>
  <si>
    <t>GHESTEM</t>
  </si>
  <si>
    <t>Benoit</t>
  </si>
  <si>
    <t>30/2</t>
  </si>
  <si>
    <t>MOREY</t>
  </si>
  <si>
    <t>Laurent</t>
  </si>
  <si>
    <t>30/3</t>
  </si>
  <si>
    <t>RUFFIN</t>
  </si>
  <si>
    <t>Guillaume</t>
  </si>
  <si>
    <t>30/4</t>
  </si>
  <si>
    <t>VIEREN</t>
  </si>
  <si>
    <t>Christophe</t>
  </si>
  <si>
    <t>CASTELAIN</t>
  </si>
  <si>
    <t>Jérémy</t>
  </si>
  <si>
    <t>TC STEENVOORDE</t>
  </si>
  <si>
    <t>Victor</t>
  </si>
  <si>
    <t>WARNEYS</t>
  </si>
  <si>
    <t>Stéphane</t>
  </si>
  <si>
    <t>DEFRANCE</t>
  </si>
  <si>
    <t>Marc</t>
  </si>
  <si>
    <t>TC SAINT-OMER</t>
  </si>
  <si>
    <t>FORSPANIAK</t>
  </si>
  <si>
    <t>Grégory</t>
  </si>
  <si>
    <t>ISENBRANDT</t>
  </si>
  <si>
    <t>MOREL</t>
  </si>
  <si>
    <t>Antoine</t>
  </si>
  <si>
    <t>RAMON</t>
  </si>
  <si>
    <t>TIMMERMAN</t>
  </si>
  <si>
    <t>Dominique</t>
  </si>
  <si>
    <t>BOULIER</t>
  </si>
  <si>
    <t>Adrien</t>
  </si>
  <si>
    <t>ES ISBERGUES</t>
  </si>
  <si>
    <t>TC LA GARDE</t>
  </si>
  <si>
    <t>GAPILIAN</t>
  </si>
  <si>
    <t>Samuel</t>
  </si>
  <si>
    <t>HODENT</t>
  </si>
  <si>
    <t>Fabrice</t>
  </si>
  <si>
    <t>Jean-stéphane</t>
  </si>
  <si>
    <t>TITECA</t>
  </si>
  <si>
    <t>WOJCIECHOWSKI</t>
  </si>
  <si>
    <t>Julien</t>
  </si>
  <si>
    <t>COUBEL</t>
  </si>
  <si>
    <t>TC PAYS DE CASSEL</t>
  </si>
  <si>
    <t>DELARU</t>
  </si>
  <si>
    <t>Hervé</t>
  </si>
  <si>
    <t>DEREPPE</t>
  </si>
  <si>
    <t>David</t>
  </si>
  <si>
    <t>HEM TC</t>
  </si>
  <si>
    <t>Romuald</t>
  </si>
  <si>
    <t>TC LESTREM</t>
  </si>
  <si>
    <t>Christian</t>
  </si>
  <si>
    <t>TC AIRE-SUR-LA-LYS</t>
  </si>
  <si>
    <t>THORE</t>
  </si>
  <si>
    <t>Thomas</t>
  </si>
  <si>
    <t>ARC SPORTS LOISIRS</t>
  </si>
  <si>
    <t>Sébastien</t>
  </si>
  <si>
    <t>CS M 30/3</t>
  </si>
  <si>
    <t>CS SF</t>
  </si>
  <si>
    <t>FT NC F</t>
  </si>
  <si>
    <t>FT4 F</t>
  </si>
  <si>
    <t>FT3 F</t>
  </si>
  <si>
    <t>EVRARD</t>
  </si>
  <si>
    <t>Valentine</t>
  </si>
  <si>
    <t>LAVERSIN</t>
  </si>
  <si>
    <t>Soline</t>
  </si>
  <si>
    <t>PACCOU</t>
  </si>
  <si>
    <t>Caroline</t>
  </si>
  <si>
    <t>SCHIETSE</t>
  </si>
  <si>
    <t>Laura</t>
  </si>
  <si>
    <t>TOURSEL</t>
  </si>
  <si>
    <t>Eugénie</t>
  </si>
  <si>
    <t>BRYGO</t>
  </si>
  <si>
    <t>Clotilde</t>
  </si>
  <si>
    <t>GRATTEPANCHE</t>
  </si>
  <si>
    <t>Eléa</t>
  </si>
  <si>
    <t>OSM LOMMOIS</t>
  </si>
  <si>
    <t>PLATTEAU</t>
  </si>
  <si>
    <t>Valérie</t>
  </si>
  <si>
    <t>GRADECKI</t>
  </si>
  <si>
    <t>Anne</t>
  </si>
  <si>
    <t>Delphine</t>
  </si>
  <si>
    <t>Equipes</t>
  </si>
  <si>
    <t>Dmes</t>
  </si>
  <si>
    <t>Ddam</t>
  </si>
  <si>
    <t>Dmix</t>
  </si>
  <si>
    <t>loueur</t>
  </si>
  <si>
    <t>AS BONDY</t>
  </si>
  <si>
    <t>AS ETAPLES TC</t>
  </si>
  <si>
    <t xml:space="preserve"> </t>
  </si>
  <si>
    <t>DELACHAT</t>
  </si>
  <si>
    <t>DUMORTIER</t>
  </si>
  <si>
    <t>Bruno</t>
  </si>
  <si>
    <t>LABESSE</t>
  </si>
  <si>
    <t>Olivier</t>
  </si>
  <si>
    <t>LEUWERS</t>
  </si>
  <si>
    <t>philippe</t>
  </si>
  <si>
    <t>LEURENT</t>
  </si>
  <si>
    <t>Alexis</t>
  </si>
  <si>
    <t>GUEGUEN</t>
  </si>
  <si>
    <t>TC RENESCURE-BLARINGHEM</t>
  </si>
  <si>
    <t>ARNAUD</t>
  </si>
  <si>
    <t>MARTIN</t>
  </si>
  <si>
    <t>LAPOUILLE</t>
  </si>
  <si>
    <t>Hugues</t>
  </si>
  <si>
    <t>DENISE</t>
  </si>
  <si>
    <t>AT BETHUNE</t>
  </si>
  <si>
    <t>FRANCOIS</t>
  </si>
  <si>
    <t>Eric</t>
  </si>
  <si>
    <t>GALAMEZ</t>
  </si>
  <si>
    <t>Claude</t>
  </si>
  <si>
    <t>TC SAINT- MARTIN-AU-LAERT</t>
  </si>
  <si>
    <t>A.S. CORBEIL ESSONNES</t>
  </si>
  <si>
    <t>CORBEIL</t>
  </si>
  <si>
    <t>BONDY</t>
  </si>
  <si>
    <t>ETAPL</t>
  </si>
  <si>
    <t>ARCOPAL</t>
  </si>
  <si>
    <t>AS VICTOR HUGO : CROIX</t>
  </si>
  <si>
    <t>CROIX</t>
  </si>
  <si>
    <t>ASSOCIATION TENNIS WIZERNOISE</t>
  </si>
  <si>
    <t>WIZERNE</t>
  </si>
  <si>
    <t>BETHUNE</t>
  </si>
  <si>
    <t>AT MOUVAUX</t>
  </si>
  <si>
    <t>MOUVAU</t>
  </si>
  <si>
    <t>AUBIERE TENNIS CLUB</t>
  </si>
  <si>
    <t>AUBIERE</t>
  </si>
  <si>
    <t>BLAGNAC TENNIS CLUB</t>
  </si>
  <si>
    <t>BLAGNAC</t>
  </si>
  <si>
    <t>BOULOGNE BILLANCOURT (TC)</t>
  </si>
  <si>
    <t>BOU BILL</t>
  </si>
  <si>
    <t>BOURG EN BRESSE (TC DE)</t>
  </si>
  <si>
    <t>BOURG EN BRESSE</t>
  </si>
  <si>
    <t>BRESSUIRE T.C.</t>
  </si>
  <si>
    <t>BRESSUI</t>
  </si>
  <si>
    <t>C.S. BRETIGNY</t>
  </si>
  <si>
    <t>BRETIGNY</t>
  </si>
  <si>
    <t>CESSON-SEVIGNE TENNIS CLUB</t>
  </si>
  <si>
    <t>CESSON</t>
  </si>
  <si>
    <t>CLERMONT CLUB DE TENNIS</t>
  </si>
  <si>
    <t>CLERMONT</t>
  </si>
  <si>
    <t>CLUB ETRANGERS FEDERATION</t>
  </si>
  <si>
    <t>ETRANGER</t>
  </si>
  <si>
    <t>CLUB TENNIS LEO LAGRANGE FOURMIES-WIGNEHIES</t>
  </si>
  <si>
    <t>FOURMIE</t>
  </si>
  <si>
    <t>HAZEBRO</t>
  </si>
  <si>
    <t>CORMEILLAIS (ACS)</t>
  </si>
  <si>
    <t>CORMEI</t>
  </si>
  <si>
    <t>TC COULOGNE</t>
  </si>
  <si>
    <t>COULOGNE</t>
  </si>
  <si>
    <t>COUNTRY CLUB AIXOIS</t>
  </si>
  <si>
    <t>AIXPROV</t>
  </si>
  <si>
    <t>DIJON A.S.P.T.T.</t>
  </si>
  <si>
    <t>DIJON</t>
  </si>
  <si>
    <t>E.S. MASSY</t>
  </si>
  <si>
    <t>MASSY</t>
  </si>
  <si>
    <t>EAUBONNE (CSM)</t>
  </si>
  <si>
    <t>EAUBO</t>
  </si>
  <si>
    <t>ENTENTE TC GUESNAIN</t>
  </si>
  <si>
    <t>GUESN</t>
  </si>
  <si>
    <t>ISBERGU</t>
  </si>
  <si>
    <t>ARQUES</t>
  </si>
  <si>
    <t>FLJEP LILLERS</t>
  </si>
  <si>
    <t>LILLERS</t>
  </si>
  <si>
    <t>FONTAINEBLEAU TCF</t>
  </si>
  <si>
    <t>FONTAIN</t>
  </si>
  <si>
    <t>FORBACH US</t>
  </si>
  <si>
    <t>FORBACH</t>
  </si>
  <si>
    <t>FOS TENNIS VILLENEUVE D'ASCQ</t>
  </si>
  <si>
    <t>VDA</t>
  </si>
  <si>
    <t>GRENOBLE TENNIS</t>
  </si>
  <si>
    <t>GRENOB</t>
  </si>
  <si>
    <t>HAZ / MERVILLE</t>
  </si>
  <si>
    <t>HAZ / MERV</t>
  </si>
  <si>
    <t>HEM</t>
  </si>
  <si>
    <t>IRIS LAMBERSART</t>
  </si>
  <si>
    <t>IRIS TC LAMBERSART</t>
  </si>
  <si>
    <t>LAMBERS</t>
  </si>
  <si>
    <t>ISSY-LES-M. BEAUVOIR (TC)</t>
  </si>
  <si>
    <t>ISSYLM</t>
  </si>
  <si>
    <t>ISTRES SPORTS TENNIS</t>
  </si>
  <si>
    <t>ISTRES</t>
  </si>
  <si>
    <t>LA MADELEINE T.C.</t>
  </si>
  <si>
    <t>MADEL</t>
  </si>
  <si>
    <t>LA RAQUETTE DE VILLENEUVE D'ASCQ</t>
  </si>
  <si>
    <t>LEVALLOIS SPORTING CLUB TENNIS</t>
  </si>
  <si>
    <t>LEVALL</t>
  </si>
  <si>
    <t>LIGUE</t>
  </si>
  <si>
    <t>LILLEBONNE US</t>
  </si>
  <si>
    <t>LILLEBONNE</t>
  </si>
  <si>
    <t>MAISONS ALFORT TC</t>
  </si>
  <si>
    <t>MAISALF</t>
  </si>
  <si>
    <t>MARLY TC</t>
  </si>
  <si>
    <t>MARLY</t>
  </si>
  <si>
    <t>METZ ASPTT</t>
  </si>
  <si>
    <t>METZ</t>
  </si>
  <si>
    <t>METZ SMEC TENNIS</t>
  </si>
  <si>
    <t>MONTFERMEIL TENNIS 93</t>
  </si>
  <si>
    <t>MONTFER</t>
  </si>
  <si>
    <t>MONTROUGE (CA)</t>
  </si>
  <si>
    <t>MONTROU</t>
  </si>
  <si>
    <t>MONTROUGE (SMTC)</t>
  </si>
  <si>
    <t>NEW LAWN TC LAMBERSART</t>
  </si>
  <si>
    <t xml:space="preserve">NEW LAWN </t>
  </si>
  <si>
    <t>A.S NERIS</t>
  </si>
  <si>
    <t>NERIS</t>
  </si>
  <si>
    <t>O.C.&amp; LOIS.NEUVILLE-EN-FERRAIN</t>
  </si>
  <si>
    <t>NEUVIL</t>
  </si>
  <si>
    <t>GDESYNT</t>
  </si>
  <si>
    <t>LOMME</t>
  </si>
  <si>
    <t>PLESSIS ROBINSON (TC)</t>
  </si>
  <si>
    <t>PLESROB</t>
  </si>
  <si>
    <t>RACING CLUB ARRAS TENNIS</t>
  </si>
  <si>
    <t>ARRAS</t>
  </si>
  <si>
    <t>RACING CLUB DE FRANCE</t>
  </si>
  <si>
    <t>RCFPARIS</t>
  </si>
  <si>
    <t>ROUEN TENNIS CLUB</t>
  </si>
  <si>
    <t>ROUEN</t>
  </si>
  <si>
    <t>ROUEN UC AS</t>
  </si>
  <si>
    <t>SAINT AMAND TC PORTE DU HAINAUT</t>
  </si>
  <si>
    <t>ST AMAND</t>
  </si>
  <si>
    <t>SAINT MALO TC JA</t>
  </si>
  <si>
    <t>ST MALO</t>
  </si>
  <si>
    <t>SAINT MICHEL SPORTS TENNIS</t>
  </si>
  <si>
    <t>ST MICHEL</t>
  </si>
  <si>
    <t>SANNOIS OSS TENNIS-SQUASH-BADMINTON-PADEL</t>
  </si>
  <si>
    <t>SANNOIS</t>
  </si>
  <si>
    <t>SARCELLOIS TC - A.S.S</t>
  </si>
  <si>
    <t>SARCEL</t>
  </si>
  <si>
    <t>SARREGUEMINES AS</t>
  </si>
  <si>
    <t>SARREG</t>
  </si>
  <si>
    <t>SMPS DUNKERQUE</t>
  </si>
  <si>
    <t>DUNKER</t>
  </si>
  <si>
    <t>SNUC TENNIS</t>
  </si>
  <si>
    <t>NANTES</t>
  </si>
  <si>
    <t>SPORTS &amp; LOISIRS DE MOULLE</t>
  </si>
  <si>
    <t>MOULLE</t>
  </si>
  <si>
    <t>ST GERMAIN TPB VAL D'EUROPE PAYS CRECOIS</t>
  </si>
  <si>
    <t>ST GERM</t>
  </si>
  <si>
    <t>STE GENEVIEVE S.T.C.</t>
  </si>
  <si>
    <t>ST GENEV</t>
  </si>
  <si>
    <t>T.C. BONNELLES BULLION</t>
  </si>
  <si>
    <t>BONNELL</t>
  </si>
  <si>
    <t>TC BOURBOURG</t>
  </si>
  <si>
    <t>BOURBOURG</t>
  </si>
  <si>
    <t>T.C. DE STRASBOURG</t>
  </si>
  <si>
    <t>STRASB</t>
  </si>
  <si>
    <t>T.C. ORSAY</t>
  </si>
  <si>
    <t>ORSAY</t>
  </si>
  <si>
    <t>T.C. PRESEAU</t>
  </si>
  <si>
    <t>PRESEAU</t>
  </si>
  <si>
    <t>T.C. ST GERMAIN LES CORBEIL</t>
  </si>
  <si>
    <t>T.C. VILLEBON</t>
  </si>
  <si>
    <t>VILLEBON</t>
  </si>
  <si>
    <t>T.C.M. CHILLY-MAZARIN</t>
  </si>
  <si>
    <t>CHILLY M</t>
  </si>
  <si>
    <t>LA GARDE</t>
  </si>
  <si>
    <t>AIRE/L</t>
  </si>
  <si>
    <t>TC ARC INTERNATIONAL</t>
  </si>
  <si>
    <t>ARC</t>
  </si>
  <si>
    <t>TC AUCHEL</t>
  </si>
  <si>
    <t>AUCHEL</t>
  </si>
  <si>
    <t>BAILLEUL</t>
  </si>
  <si>
    <t>TC BERCK</t>
  </si>
  <si>
    <t>BERCK</t>
  </si>
  <si>
    <t>TC BLERIOT-PLAGE</t>
  </si>
  <si>
    <t>BLERIO</t>
  </si>
  <si>
    <t>TC BOULOGNE-SUR-MER</t>
  </si>
  <si>
    <t>BOUL/M</t>
  </si>
  <si>
    <t>TC BRUAY LA BUISSIERE</t>
  </si>
  <si>
    <t>BRUAY</t>
  </si>
  <si>
    <t>TC CALONNE-RICOUART</t>
  </si>
  <si>
    <t>CALONNE</t>
  </si>
  <si>
    <t>TC CARVIN</t>
  </si>
  <si>
    <t>CARVIN</t>
  </si>
  <si>
    <t>TC COMINES</t>
  </si>
  <si>
    <t>COMINES</t>
  </si>
  <si>
    <t>TC COUDEKERQUE BRANCHE</t>
  </si>
  <si>
    <t>COUDEK</t>
  </si>
  <si>
    <t>TC COURRIERES</t>
  </si>
  <si>
    <t>COURRIE</t>
  </si>
  <si>
    <t>TC DE CRUZY</t>
  </si>
  <si>
    <t>CRUZY</t>
  </si>
  <si>
    <t>TC DOUCHY LES MINES</t>
  </si>
  <si>
    <t>DOUCHY</t>
  </si>
  <si>
    <t>TC ERQUINGHEM</t>
  </si>
  <si>
    <t>ERQUING</t>
  </si>
  <si>
    <t>TC ESQUELBECQ</t>
  </si>
  <si>
    <t>ESQUELB</t>
  </si>
  <si>
    <t>TC FLANDRE-LYS</t>
  </si>
  <si>
    <t>FLAN LYS</t>
  </si>
  <si>
    <t>TC FLANDRES - CROIX</t>
  </si>
  <si>
    <t>FLAN CROI</t>
  </si>
  <si>
    <t>TC FLEURBAIX</t>
  </si>
  <si>
    <t>FLEURBAIX</t>
  </si>
  <si>
    <t>TC HERLIES</t>
  </si>
  <si>
    <t>HERLI</t>
  </si>
  <si>
    <t>TC LA CHAPELLE D'ARMENTIERES</t>
  </si>
  <si>
    <t>CHAP AR</t>
  </si>
  <si>
    <t>TC LE TOUQUET</t>
  </si>
  <si>
    <t>TOUQUET</t>
  </si>
  <si>
    <t>TC LESQUIN</t>
  </si>
  <si>
    <t>LESQUIN</t>
  </si>
  <si>
    <t>LESTREM</t>
  </si>
  <si>
    <t>TC LILLOIS LILLE METROPOLE</t>
  </si>
  <si>
    <t>LILLE</t>
  </si>
  <si>
    <t>TC LOON-PLAGE</t>
  </si>
  <si>
    <t>LOONPL</t>
  </si>
  <si>
    <t>TC LUMBRES</t>
  </si>
  <si>
    <t>LUMBRES</t>
  </si>
  <si>
    <t>TC MARCQ-EN-BAROEUL</t>
  </si>
  <si>
    <t>MARCQ</t>
  </si>
  <si>
    <t>MERVILL</t>
  </si>
  <si>
    <t>TC METEREN</t>
  </si>
  <si>
    <t>METEREN</t>
  </si>
  <si>
    <t>TC MUNICIPAL DENAIN</t>
  </si>
  <si>
    <t>DENAIN</t>
  </si>
  <si>
    <t>CASSEL</t>
  </si>
  <si>
    <t>TC PERREUX</t>
  </si>
  <si>
    <t>PERREU</t>
  </si>
  <si>
    <t>TC PHALEMPIN</t>
  </si>
  <si>
    <t>PHALEMP</t>
  </si>
  <si>
    <t>RENESCURE</t>
  </si>
  <si>
    <t>TC RICHEBOURG - LA COUTURE</t>
  </si>
  <si>
    <t>RICHEB</t>
  </si>
  <si>
    <t>RICHEBOUR</t>
  </si>
  <si>
    <t>TC RONCHIN</t>
  </si>
  <si>
    <t>RONCHIN</t>
  </si>
  <si>
    <t>TC RONCQ</t>
  </si>
  <si>
    <t>RONCQ</t>
  </si>
  <si>
    <t>TC SAILLY-SUR-LA-LYS</t>
  </si>
  <si>
    <t>SAILLY/L</t>
  </si>
  <si>
    <t>St MARTIN</t>
  </si>
  <si>
    <t>St OMER</t>
  </si>
  <si>
    <t>TC SAINT-SAULVE</t>
  </si>
  <si>
    <t>STSAULV</t>
  </si>
  <si>
    <t>TC SEBOURG</t>
  </si>
  <si>
    <t>SEBOURG</t>
  </si>
  <si>
    <t>STEEN</t>
  </si>
  <si>
    <t>TC TETEGHEM</t>
  </si>
  <si>
    <t>TETEGHEM</t>
  </si>
  <si>
    <t>TC THIAIS BELLE EPINE</t>
  </si>
  <si>
    <t>THIAIS</t>
  </si>
  <si>
    <t>TC TREMBLAYSIEN</t>
  </si>
  <si>
    <t>TREMBL</t>
  </si>
  <si>
    <t>TC VENDIN</t>
  </si>
  <si>
    <t>VENDIN</t>
  </si>
  <si>
    <t>TCL LA WANTZENAU</t>
  </si>
  <si>
    <t>WANTZE</t>
  </si>
  <si>
    <t>TENNIS CLUB BRUNSTATT</t>
  </si>
  <si>
    <t>BRUNSTA</t>
  </si>
  <si>
    <t>TENNIS CLUB DE NIEPPE</t>
  </si>
  <si>
    <t>NIEPPE</t>
  </si>
  <si>
    <t>TENNIS CLUB DE PARIS</t>
  </si>
  <si>
    <t>PARIS</t>
  </si>
  <si>
    <t>TENNIS CLUB MARIGNANAIS</t>
  </si>
  <si>
    <t>MARIGNA</t>
  </si>
  <si>
    <t>THIONVILLE MOSELLE TC</t>
  </si>
  <si>
    <t>THIONVI</t>
  </si>
  <si>
    <t>U.S. TOURCOING</t>
  </si>
  <si>
    <t>TOURCO</t>
  </si>
  <si>
    <t>U.S. WISSOUS TENNIS</t>
  </si>
  <si>
    <t>WISSOU</t>
  </si>
  <si>
    <t>UNION SPORTIVE LEFFRINCKOUCKE</t>
  </si>
  <si>
    <t>LEFRINC</t>
  </si>
  <si>
    <t>UNION SPORTIVE ORLEANAISE</t>
  </si>
  <si>
    <t>ORLEANS</t>
  </si>
  <si>
    <t>US DUNKERQUE TENNIS</t>
  </si>
  <si>
    <t>US GRAVELINES TENNIS</t>
  </si>
  <si>
    <t>GRAVEL</t>
  </si>
  <si>
    <t>VILLA PRIMROSE</t>
  </si>
  <si>
    <t>BORDEAUX</t>
  </si>
  <si>
    <t>VILLERS LES NANCY VNTC</t>
  </si>
  <si>
    <t>VIL NANC</t>
  </si>
  <si>
    <t>VINCENNES C.A.</t>
  </si>
  <si>
    <t>VINCEN</t>
  </si>
  <si>
    <t>VIRY NOUREUIL TENNIS CLUB</t>
  </si>
  <si>
    <t>VIRYNOR</t>
  </si>
  <si>
    <t>WATTRELOS TC</t>
  </si>
  <si>
    <t>WATTREL</t>
  </si>
  <si>
    <t>WATTRELOS</t>
  </si>
  <si>
    <t>YONNE NORD T.C.</t>
  </si>
  <si>
    <t>YONNE</t>
  </si>
  <si>
    <t>TC LIEVIN</t>
  </si>
  <si>
    <t>Court 1</t>
  </si>
  <si>
    <t>Court 2</t>
  </si>
  <si>
    <t>horaire</t>
  </si>
  <si>
    <t>tableau</t>
  </si>
  <si>
    <t>Joueurs</t>
  </si>
  <si>
    <t>clas.</t>
  </si>
  <si>
    <t>vainqueur</t>
  </si>
  <si>
    <t>OK?</t>
  </si>
  <si>
    <t>résultat</t>
  </si>
  <si>
    <t>9h00</t>
  </si>
  <si>
    <t>10h30</t>
  </si>
  <si>
    <t>12h00</t>
  </si>
  <si>
    <t>13h30</t>
  </si>
  <si>
    <t>15h00</t>
  </si>
  <si>
    <t>16h30</t>
  </si>
  <si>
    <t>18h00</t>
  </si>
  <si>
    <t>19h30</t>
  </si>
  <si>
    <t>SM</t>
  </si>
  <si>
    <t>ok</t>
  </si>
  <si>
    <t>21h00</t>
  </si>
  <si>
    <t>SD</t>
  </si>
  <si>
    <t>Court 3</t>
  </si>
  <si>
    <t>Court 4</t>
  </si>
  <si>
    <t>Tableau</t>
  </si>
  <si>
    <t>mess</t>
  </si>
  <si>
    <t>SALLE 1</t>
  </si>
  <si>
    <t>SALLE 2</t>
  </si>
  <si>
    <t>SALLE 3</t>
  </si>
  <si>
    <t>SALLE 4</t>
  </si>
  <si>
    <t>SM 35</t>
  </si>
  <si>
    <t>OK</t>
  </si>
  <si>
    <t>SM 45</t>
  </si>
  <si>
    <t>D MES</t>
  </si>
  <si>
    <t>D DAM</t>
  </si>
  <si>
    <t>D MIXTE</t>
  </si>
  <si>
    <t>CS D</t>
  </si>
  <si>
    <t>CS M 30/2</t>
  </si>
  <si>
    <t>Tournoi d'été de la tulipe noire d'Hazebrouck - Juin/Juillet 2018</t>
  </si>
  <si>
    <t>Horaires</t>
  </si>
  <si>
    <t>Cat</t>
  </si>
  <si>
    <t>JOUEUR 1</t>
  </si>
  <si>
    <t>class</t>
  </si>
  <si>
    <t>V</t>
  </si>
  <si>
    <t>SCORE</t>
  </si>
  <si>
    <t>JOUEUR 2</t>
  </si>
  <si>
    <t>Enzo</t>
  </si>
  <si>
    <t>Maxence</t>
  </si>
  <si>
    <t>Jules</t>
  </si>
  <si>
    <t>LECLERCQ</t>
  </si>
  <si>
    <t>AMMEUX</t>
  </si>
  <si>
    <t>Nathan</t>
  </si>
  <si>
    <t>Martin</t>
  </si>
  <si>
    <t>CHAVATTE</t>
  </si>
  <si>
    <t>Tom</t>
  </si>
  <si>
    <t>DOURLEN</t>
  </si>
  <si>
    <t>Gabin</t>
  </si>
  <si>
    <t>Noé</t>
  </si>
  <si>
    <t>Marius</t>
  </si>
  <si>
    <t>MANGEZ-CROIZE</t>
  </si>
  <si>
    <t>Timéo</t>
  </si>
  <si>
    <t>AVEZ</t>
  </si>
  <si>
    <t>Eliott</t>
  </si>
  <si>
    <t>BODELE</t>
  </si>
  <si>
    <t>CAPOEN</t>
  </si>
  <si>
    <t>Gaspard</t>
  </si>
  <si>
    <t>DÉTAILLEUR</t>
  </si>
  <si>
    <t>MOREEL</t>
  </si>
  <si>
    <t>BRUNEL</t>
  </si>
  <si>
    <t>Sacha</t>
  </si>
  <si>
    <t>LACZNY</t>
  </si>
  <si>
    <t>LOUIS</t>
  </si>
  <si>
    <t>LESTRINGUEZ</t>
  </si>
  <si>
    <t>LUITAUD</t>
  </si>
  <si>
    <t>AXEL</t>
  </si>
  <si>
    <t>Auguste</t>
  </si>
  <si>
    <t>Eliot</t>
  </si>
  <si>
    <t>DELOBELLE</t>
  </si>
  <si>
    <t>DEQUIDT</t>
  </si>
  <si>
    <t>DESPREZ</t>
  </si>
  <si>
    <t>FASQUEL</t>
  </si>
  <si>
    <t>BENJAMIN</t>
  </si>
  <si>
    <t>MALINOWSKI</t>
  </si>
  <si>
    <t>HEIM</t>
  </si>
  <si>
    <t>Tanguy</t>
  </si>
  <si>
    <t>MARTEL</t>
  </si>
  <si>
    <t>corentin</t>
  </si>
  <si>
    <t>HOUYEZ</t>
  </si>
  <si>
    <t>Gabriel</t>
  </si>
  <si>
    <t>MANTE</t>
  </si>
  <si>
    <t>BONNET</t>
  </si>
  <si>
    <t>Stanislas</t>
  </si>
  <si>
    <t>DEMASSIET</t>
  </si>
  <si>
    <t>Léo</t>
  </si>
  <si>
    <t>HUGBART</t>
  </si>
  <si>
    <t>Emmanuel</t>
  </si>
  <si>
    <t>COUVREUR</t>
  </si>
  <si>
    <t>Pascal</t>
  </si>
  <si>
    <t>PETITPREZ</t>
  </si>
  <si>
    <t>Thierry</t>
  </si>
  <si>
    <t>REMY</t>
  </si>
  <si>
    <t>WAYMEL</t>
  </si>
  <si>
    <t>BROCVIELLE</t>
  </si>
  <si>
    <t>CACHEUX</t>
  </si>
  <si>
    <t>LOYEZ</t>
  </si>
  <si>
    <t>Marie Pierre</t>
  </si>
  <si>
    <t>SCHEPKENS</t>
  </si>
  <si>
    <t>Coline</t>
  </si>
  <si>
    <t>CAPPELLE</t>
  </si>
  <si>
    <t>Alice</t>
  </si>
  <si>
    <t>DE NOLF</t>
  </si>
  <si>
    <t>Madeline</t>
  </si>
  <si>
    <t>GABELLE</t>
  </si>
  <si>
    <t>Bertrand</t>
  </si>
  <si>
    <t>LAIGLE</t>
  </si>
  <si>
    <t>GRAYE</t>
  </si>
  <si>
    <t>Killian</t>
  </si>
  <si>
    <t>BOULANGER</t>
  </si>
  <si>
    <t xml:space="preserve">Marie </t>
  </si>
  <si>
    <t>TC AUDRUICQ</t>
  </si>
  <si>
    <t>AUDRUICQ</t>
  </si>
  <si>
    <t>Béatrice</t>
  </si>
  <si>
    <t>ALECSANDRE</t>
  </si>
  <si>
    <t>FROMENT</t>
  </si>
  <si>
    <t>LEROY</t>
  </si>
  <si>
    <t>MOREAU</t>
  </si>
  <si>
    <t>THUMEREL</t>
  </si>
  <si>
    <t>Franck</t>
  </si>
  <si>
    <t>CHATELET</t>
  </si>
  <si>
    <t>GAUQUIE</t>
  </si>
  <si>
    <t>Patrice</t>
  </si>
  <si>
    <t>LINON</t>
  </si>
  <si>
    <t>Ludovic</t>
  </si>
  <si>
    <t>BOULINGUIEZ</t>
  </si>
  <si>
    <t>Camille</t>
  </si>
  <si>
    <t>LACNY</t>
  </si>
  <si>
    <t>XAVIER</t>
  </si>
  <si>
    <t>DEGUILLEMENT</t>
  </si>
  <si>
    <t>Régis</t>
  </si>
  <si>
    <t>Warneys</t>
  </si>
  <si>
    <t>Nom de l'équipe</t>
  </si>
  <si>
    <t>Quel Tableau?</t>
  </si>
  <si>
    <t>Boussekey</t>
  </si>
  <si>
    <t>LEMAIRE</t>
  </si>
  <si>
    <t>MEESSIAEN</t>
  </si>
  <si>
    <t>FICHETEAU</t>
  </si>
  <si>
    <t>CAPRON</t>
  </si>
  <si>
    <t>ROSEAU</t>
  </si>
  <si>
    <t>DEGOORE</t>
  </si>
  <si>
    <t>TOORAB</t>
  </si>
  <si>
    <t>WOJCIEKOWSKI</t>
  </si>
  <si>
    <t>SAWREI</t>
  </si>
  <si>
    <t>POURCHEL</t>
  </si>
  <si>
    <t>DEMONTE</t>
  </si>
  <si>
    <t>WILPOTTE</t>
  </si>
  <si>
    <t>BECUE</t>
  </si>
  <si>
    <t>BOLLENGIER</t>
  </si>
  <si>
    <t>BRUTSAERT</t>
  </si>
  <si>
    <t>PACOU</t>
  </si>
  <si>
    <t>TOULOUSE</t>
  </si>
  <si>
    <t>FAMIE</t>
  </si>
  <si>
    <t>WYART</t>
  </si>
  <si>
    <t>FAUCOEUR</t>
  </si>
  <si>
    <t>LEGRAND</t>
  </si>
  <si>
    <t>DUDZIK</t>
  </si>
  <si>
    <t>LETURGIE</t>
  </si>
  <si>
    <t>PREVOST</t>
  </si>
  <si>
    <t>TSBD</t>
  </si>
  <si>
    <t>MALO</t>
  </si>
  <si>
    <t>TC WORMOUTH</t>
  </si>
  <si>
    <t>WORMOUTH</t>
  </si>
  <si>
    <t>MARTIAUX</t>
  </si>
  <si>
    <t>DEGUILLEMONT</t>
  </si>
  <si>
    <t>Anaïs</t>
  </si>
  <si>
    <t>MORTIER</t>
  </si>
  <si>
    <t>Régine</t>
  </si>
  <si>
    <t>HERENG</t>
  </si>
  <si>
    <t>Lalie</t>
  </si>
  <si>
    <t>MARCOTTE</t>
  </si>
  <si>
    <t>Anais</t>
  </si>
  <si>
    <t>DHORMES</t>
  </si>
  <si>
    <t>CHLOE</t>
  </si>
  <si>
    <t>LIDOU</t>
  </si>
  <si>
    <t>Eline</t>
  </si>
  <si>
    <t>L'ETANG-SALE TENNIS-CLUB</t>
  </si>
  <si>
    <t>L'ETANG-SALE</t>
  </si>
  <si>
    <t>Classt Simple</t>
  </si>
  <si>
    <t>Tél. Mob.</t>
  </si>
  <si>
    <t>Avant de masquer, cliquer sur le ligne à masquer ci dessous</t>
  </si>
  <si>
    <t>01</t>
  </si>
  <si>
    <t>FTNCSM</t>
  </si>
  <si>
    <t>FT4SM</t>
  </si>
  <si>
    <t>FT3SM</t>
  </si>
  <si>
    <t>CSSD</t>
  </si>
  <si>
    <t>FTNCSD</t>
  </si>
  <si>
    <t>FT4SD</t>
  </si>
  <si>
    <t>FT3SD</t>
  </si>
  <si>
    <t>Ddames</t>
  </si>
  <si>
    <t>Dmi</t>
  </si>
  <si>
    <t>Club abrégé</t>
  </si>
  <si>
    <t>arrivé</t>
  </si>
  <si>
    <t>SM.35</t>
  </si>
  <si>
    <t>SM.45</t>
  </si>
  <si>
    <t>SG.14</t>
  </si>
  <si>
    <t>SG.12</t>
  </si>
  <si>
    <t>SG.18</t>
  </si>
  <si>
    <t>SF.12</t>
  </si>
  <si>
    <t>SF.14</t>
  </si>
  <si>
    <t>SF.18</t>
  </si>
  <si>
    <t>CSSM301</t>
  </si>
  <si>
    <t>CSSM304</t>
  </si>
  <si>
    <t>AMMEUX Nathan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</si>
</sst>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F800]dddd\,\ mmmm\ dd\,\ yyyy"/>
    <numFmt numFmtId="165" formatCode="d/m"/>
    <numFmt numFmtId="166" formatCode="ddmmm"/>
  </numFmts>
  <fonts count="28" x14ac:knownFonts="1">
    <font>
      <sz val="10"/>
      <color rgb="FF000000"/>
      <name val="Arial"/>
    </font>
    <font>
      <sz val="10"/>
      <color rgb="FF000000"/>
      <name val="Arial"/>
      <family val="2"/>
    </font>
    <font>
      <sz val="10"/>
      <name val="Arial"/>
      <family val="2"/>
    </font>
    <font>
      <sz val="10"/>
      <color rgb="FFFFFFFF"/>
      <name val="Arial"/>
      <family val="2"/>
    </font>
    <font>
      <b/>
      <sz val="10"/>
      <color rgb="FFFFFFFF"/>
      <name val="Arial"/>
      <family val="2"/>
    </font>
    <font>
      <b/>
      <sz val="10"/>
      <name val="Arial"/>
      <family val="2"/>
    </font>
    <font>
      <b/>
      <sz val="33"/>
      <color rgb="FFFFFFFF"/>
      <name val="Arial"/>
      <family val="2"/>
    </font>
    <font>
      <b/>
      <sz val="21"/>
      <color rgb="FFFFFFFF"/>
      <name val="Arial"/>
      <family val="2"/>
    </font>
    <font>
      <b/>
      <sz val="14"/>
      <color theme="0"/>
      <name val="Arial"/>
      <family val="2"/>
    </font>
    <font>
      <b/>
      <sz val="16"/>
      <color rgb="FFFFFFFF"/>
      <name val="Arial"/>
      <family val="2"/>
    </font>
    <font>
      <b/>
      <sz val="17"/>
      <name val="Arial"/>
      <family val="2"/>
    </font>
    <font>
      <sz val="18"/>
      <name val="Arial"/>
      <family val="2"/>
    </font>
    <font>
      <b/>
      <sz val="18"/>
      <name val="Arial"/>
      <family val="2"/>
    </font>
    <font>
      <b/>
      <sz val="21"/>
      <name val="Arial"/>
      <family val="2"/>
    </font>
    <font>
      <sz val="22"/>
      <color rgb="FF000000"/>
      <name val="Arial"/>
      <family val="2"/>
    </font>
    <font>
      <b/>
      <sz val="22"/>
      <name val="Arial"/>
      <family val="2"/>
    </font>
    <font>
      <b/>
      <sz val="10"/>
      <color rgb="FF000000"/>
      <name val="Arial"/>
      <family val="2"/>
    </font>
    <font>
      <sz val="10"/>
      <color rgb="FF000000"/>
      <name val="Arial"/>
      <family val="2"/>
    </font>
    <font>
      <sz val="10"/>
      <color rgb="FF000000"/>
      <name val="Arial"/>
      <family val="2"/>
    </font>
    <font>
      <sz val="10"/>
      <color theme="0"/>
      <name val="Arial"/>
      <family val="2"/>
    </font>
    <font>
      <b/>
      <sz val="12"/>
      <color rgb="FF000000"/>
      <name val="Arial"/>
      <family val="2"/>
    </font>
    <font>
      <b/>
      <sz val="12"/>
      <color rgb="FF000000"/>
      <name val="Arial"/>
      <family val="2"/>
    </font>
    <font>
      <sz val="12"/>
      <color rgb="FF000000"/>
      <name val="Arial"/>
      <family val="2"/>
    </font>
    <font>
      <sz val="12"/>
      <color rgb="FFFF0000"/>
      <name val="Arial"/>
      <family val="2"/>
    </font>
    <font>
      <sz val="18"/>
      <color rgb="FF000000"/>
      <name val="Arial"/>
      <family val="2"/>
    </font>
    <font>
      <sz val="12"/>
      <name val="Arial"/>
      <family val="2"/>
    </font>
    <font>
      <b/>
      <sz val="16"/>
      <color theme="0"/>
      <name val="Arial"/>
      <family val="2"/>
    </font>
    <font>
      <b/>
      <sz val="24"/>
      <color theme="0"/>
      <name val="Arial"/>
      <family val="2"/>
    </font>
  </fonts>
  <fills count="28">
    <fill>
      <patternFill patternType="none"/>
    </fill>
    <fill>
      <patternFill patternType="gray125"/>
    </fill>
    <fill>
      <patternFill patternType="solid">
        <fgColor rgb="FFF4CCCC"/>
        <bgColor rgb="FFF4CCCC"/>
      </patternFill>
    </fill>
    <fill>
      <patternFill patternType="solid">
        <fgColor rgb="FFFFFFFF"/>
        <bgColor rgb="FFFFFFFF"/>
      </patternFill>
    </fill>
    <fill>
      <patternFill patternType="solid">
        <fgColor theme="0"/>
        <bgColor indexed="64"/>
      </patternFill>
    </fill>
    <fill>
      <patternFill patternType="solid">
        <fgColor rgb="FFFFFF00"/>
        <bgColor indexed="64"/>
      </patternFill>
    </fill>
    <fill>
      <patternFill patternType="solid">
        <fgColor rgb="FF000000"/>
        <bgColor rgb="FF000000"/>
      </patternFill>
    </fill>
    <fill>
      <patternFill patternType="solid">
        <fgColor theme="1"/>
        <bgColor indexed="64"/>
      </patternFill>
    </fill>
    <fill>
      <patternFill patternType="solid">
        <fgColor theme="5"/>
        <bgColor rgb="FFF6B26B"/>
      </patternFill>
    </fill>
    <fill>
      <patternFill patternType="solid">
        <fgColor rgb="FFF6B26B"/>
        <bgColor rgb="FFF6B26B"/>
      </patternFill>
    </fill>
    <fill>
      <patternFill patternType="solid">
        <fgColor rgb="FFFCE5CD"/>
        <bgColor rgb="FFFCE5CD"/>
      </patternFill>
    </fill>
    <fill>
      <patternFill patternType="solid">
        <fgColor theme="8" tint="0.79998168889431442"/>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0"/>
        <bgColor rgb="FFFFFFFF"/>
      </patternFill>
    </fill>
    <fill>
      <patternFill patternType="darkDown">
        <fgColor rgb="FFFF0000"/>
        <bgColor rgb="FFF4CCCC"/>
      </patternFill>
    </fill>
    <fill>
      <patternFill patternType="lightDown">
        <fgColor rgb="FFFF0000"/>
        <bgColor rgb="FFF4CCCC"/>
      </patternFill>
    </fill>
    <fill>
      <patternFill patternType="lightDown">
        <fgColor auto="1"/>
      </patternFill>
    </fill>
    <fill>
      <patternFill patternType="solid">
        <fgColor theme="0"/>
        <bgColor rgb="FFF4CCCC"/>
      </patternFill>
    </fill>
    <fill>
      <patternFill patternType="solid">
        <fgColor theme="1"/>
        <bgColor rgb="FFF4CCCC"/>
      </patternFill>
    </fill>
    <fill>
      <patternFill patternType="solid">
        <fgColor theme="5" tint="0.59999389629810485"/>
        <bgColor indexed="64"/>
      </patternFill>
    </fill>
    <fill>
      <patternFill patternType="solid">
        <fgColor theme="3" tint="0.59999389629810485"/>
        <bgColor indexed="64"/>
      </patternFill>
    </fill>
    <fill>
      <patternFill patternType="solid">
        <fgColor theme="5" tint="0.39997558519241921"/>
        <bgColor rgb="FFF4CCCC"/>
      </patternFill>
    </fill>
  </fills>
  <borders count="78">
    <border>
      <left/>
      <right/>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style="dashed">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rgb="FFFFFFFF"/>
      </right>
      <top/>
      <bottom style="thin">
        <color rgb="FFFFFFFF"/>
      </bottom>
      <diagonal/>
    </border>
    <border>
      <left style="thin">
        <color rgb="FFFFFFFF"/>
      </left>
      <right style="thin">
        <color rgb="FFFFFFFF"/>
      </right>
      <top/>
      <bottom/>
      <diagonal/>
    </border>
    <border>
      <left style="thin">
        <color rgb="FFFFFFFF"/>
      </left>
      <right style="thin">
        <color rgb="FFFFFFFF"/>
      </right>
      <top style="thin">
        <color rgb="FFFFFFFF"/>
      </top>
      <bottom style="thin">
        <color rgb="FFFFFFFF"/>
      </bottom>
      <diagonal/>
    </border>
    <border>
      <left/>
      <right style="thin">
        <color rgb="FFFFFFFF"/>
      </right>
      <top style="thin">
        <color rgb="FFFFFFFF"/>
      </top>
      <bottom style="thin">
        <color rgb="FFFFFFFF"/>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style="thin">
        <color rgb="FFFFFFFF"/>
      </top>
      <bottom style="thin">
        <color rgb="FFFFFFFF"/>
      </bottom>
      <diagonal/>
    </border>
    <border>
      <left style="thin">
        <color rgb="FFFFFFFF"/>
      </left>
      <right style="thin">
        <color rgb="FFFFFFFF"/>
      </right>
      <top style="thin">
        <color rgb="FFFFFFFF"/>
      </top>
      <bottom style="thin">
        <color indexed="64"/>
      </bottom>
      <diagonal/>
    </border>
    <border>
      <left style="thin">
        <color rgb="FFFFFFFF"/>
      </left>
      <right style="thin">
        <color rgb="FFFFFFFF"/>
      </right>
      <top/>
      <bottom style="thin">
        <color indexed="64"/>
      </bottom>
      <diagonal/>
    </border>
    <border>
      <left style="thin">
        <color rgb="FFFFFFFF"/>
      </left>
      <right style="thin">
        <color rgb="FFFFFFFF"/>
      </right>
      <top style="thin">
        <color rgb="FF000000"/>
      </top>
      <bottom style="thin">
        <color indexed="64"/>
      </bottom>
      <diagonal/>
    </border>
    <border>
      <left/>
      <right style="thin">
        <color indexed="64"/>
      </right>
      <top/>
      <bottom style="thin">
        <color rgb="FF000000"/>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thin">
        <color indexed="64"/>
      </bottom>
      <diagonal/>
    </border>
    <border>
      <left style="thin">
        <color rgb="FFFFFFFF"/>
      </left>
      <right style="thin">
        <color rgb="FFFFFFFF"/>
      </right>
      <top style="thin">
        <color rgb="FFD9D9D9"/>
      </top>
      <bottom style="thin">
        <color rgb="FFD9D9D9"/>
      </bottom>
      <diagonal/>
    </border>
    <border>
      <left style="thin">
        <color indexed="64"/>
      </left>
      <right/>
      <top style="thin">
        <color indexed="64"/>
      </top>
      <bottom style="dashDot">
        <color indexed="64"/>
      </bottom>
      <diagonal/>
    </border>
    <border>
      <left style="thin">
        <color indexed="64"/>
      </left>
      <right style="thin">
        <color indexed="64"/>
      </right>
      <top style="thin">
        <color indexed="64"/>
      </top>
      <bottom style="dashDot">
        <color indexed="64"/>
      </bottom>
      <diagonal/>
    </border>
    <border>
      <left style="thin">
        <color indexed="64"/>
      </left>
      <right/>
      <top style="dashDot">
        <color indexed="64"/>
      </top>
      <bottom style="dashDot">
        <color indexed="64"/>
      </bottom>
      <diagonal/>
    </border>
    <border>
      <left style="thin">
        <color indexed="64"/>
      </left>
      <right style="thin">
        <color indexed="64"/>
      </right>
      <top style="dashDot">
        <color indexed="64"/>
      </top>
      <bottom style="dashDot">
        <color indexed="64"/>
      </bottom>
      <diagonal/>
    </border>
    <border>
      <left style="thin">
        <color indexed="64"/>
      </left>
      <right/>
      <top style="dashDot">
        <color indexed="64"/>
      </top>
      <bottom style="thin">
        <color indexed="64"/>
      </bottom>
      <diagonal/>
    </border>
    <border>
      <left style="thin">
        <color indexed="64"/>
      </left>
      <right style="thin">
        <color indexed="64"/>
      </right>
      <top style="dashDot">
        <color indexed="64"/>
      </top>
      <bottom style="thin">
        <color indexed="64"/>
      </bottom>
      <diagonal/>
    </border>
    <border>
      <left/>
      <right/>
      <top/>
      <bottom style="thin">
        <color indexed="64"/>
      </bottom>
      <diagonal/>
    </border>
    <border>
      <left style="thin">
        <color rgb="FFFFFFFF"/>
      </left>
      <right/>
      <top/>
      <bottom/>
      <diagonal/>
    </border>
    <border>
      <left/>
      <right style="thin">
        <color rgb="FFFFFFFF"/>
      </right>
      <top/>
      <bottom/>
      <diagonal/>
    </border>
    <border>
      <left style="thin">
        <color rgb="FFFFFFFF"/>
      </left>
      <right/>
      <top style="thin">
        <color rgb="FFFFFFFF"/>
      </top>
      <bottom/>
      <diagonal/>
    </border>
    <border>
      <left/>
      <right/>
      <top style="thin">
        <color rgb="FFFFFFFF"/>
      </top>
      <bottom/>
      <diagonal/>
    </border>
    <border>
      <left/>
      <right style="thin">
        <color rgb="FFFFFFFF"/>
      </right>
      <top style="thin">
        <color rgb="FFFFFFFF"/>
      </top>
      <bottom/>
      <diagonal/>
    </border>
    <border>
      <left/>
      <right style="thin">
        <color rgb="FFFFFFFF"/>
      </right>
      <top/>
      <bottom style="thin">
        <color rgb="FF000000"/>
      </bottom>
      <diagonal/>
    </border>
    <border>
      <left style="thin">
        <color rgb="FFFFFFFF"/>
      </left>
      <right/>
      <top style="thin">
        <color rgb="FF000000"/>
      </top>
      <bottom/>
      <diagonal/>
    </border>
    <border>
      <left/>
      <right/>
      <top style="thin">
        <color rgb="FF000000"/>
      </top>
      <bottom/>
      <diagonal/>
    </border>
    <border>
      <left/>
      <right style="thin">
        <color rgb="FFFFFFFF"/>
      </right>
      <top style="thin">
        <color rgb="FF000000"/>
      </top>
      <bottom/>
      <diagonal/>
    </border>
    <border>
      <left/>
      <right style="thin">
        <color indexed="64"/>
      </right>
      <top/>
      <bottom style="thin">
        <color indexed="64"/>
      </bottom>
      <diagonal/>
    </border>
    <border>
      <left style="thin">
        <color rgb="FFFFFFFF"/>
      </left>
      <right style="thin">
        <color rgb="FFFFFFFF"/>
      </right>
      <top style="thin">
        <color rgb="FFFFFFFF"/>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dashDot">
        <color indexed="64"/>
      </top>
      <bottom style="thin">
        <color indexed="64"/>
      </bottom>
      <diagonal/>
    </border>
    <border>
      <left style="thin">
        <color indexed="64"/>
      </left>
      <right/>
      <top style="thin">
        <color indexed="64"/>
      </top>
      <bottom style="dashDotDot">
        <color indexed="64"/>
      </bottom>
      <diagonal/>
    </border>
    <border>
      <left/>
      <right/>
      <top style="thin">
        <color indexed="64"/>
      </top>
      <bottom style="dashDotDot">
        <color indexed="64"/>
      </bottom>
      <diagonal/>
    </border>
    <border>
      <left/>
      <right style="thin">
        <color indexed="64"/>
      </right>
      <top style="thin">
        <color indexed="64"/>
      </top>
      <bottom style="dashDotDot">
        <color indexed="64"/>
      </bottom>
      <diagonal/>
    </border>
    <border>
      <left style="thin">
        <color indexed="64"/>
      </left>
      <right/>
      <top style="dashDotDot">
        <color indexed="64"/>
      </top>
      <bottom style="thin">
        <color indexed="64"/>
      </bottom>
      <diagonal/>
    </border>
    <border>
      <left/>
      <right/>
      <top style="dashDotDot">
        <color indexed="64"/>
      </top>
      <bottom style="thin">
        <color indexed="64"/>
      </bottom>
      <diagonal/>
    </border>
    <border>
      <left/>
      <right style="thin">
        <color indexed="64"/>
      </right>
      <top style="dashDotDot">
        <color indexed="64"/>
      </top>
      <bottom style="thin">
        <color indexed="64"/>
      </bottom>
      <diagonal/>
    </border>
    <border>
      <left style="thin">
        <color indexed="64"/>
      </left>
      <right/>
      <top style="dashDotDot">
        <color indexed="64"/>
      </top>
      <bottom/>
      <diagonal/>
    </border>
    <border>
      <left/>
      <right/>
      <top style="dashDotDot">
        <color indexed="64"/>
      </top>
      <bottom/>
      <diagonal/>
    </border>
    <border>
      <left/>
      <right style="thin">
        <color indexed="64"/>
      </right>
      <top style="dashDotDot">
        <color indexed="64"/>
      </top>
      <bottom/>
      <diagonal/>
    </border>
    <border>
      <left/>
      <right/>
      <top/>
      <bottom style="thin">
        <color theme="0"/>
      </bottom>
      <diagonal/>
    </border>
    <border>
      <left style="medium">
        <color indexed="64"/>
      </left>
      <right/>
      <top/>
      <bottom style="thin">
        <color indexed="64"/>
      </bottom>
      <diagonal/>
    </border>
    <border>
      <left/>
      <right style="medium">
        <color indexed="64"/>
      </right>
      <top/>
      <bottom style="thin">
        <color indexed="64"/>
      </bottom>
      <diagonal/>
    </border>
  </borders>
  <cellStyleXfs count="2">
    <xf numFmtId="0" fontId="0" fillId="0" borderId="0"/>
    <xf numFmtId="0" fontId="2" fillId="0" borderId="0"/>
  </cellStyleXfs>
  <cellXfs count="321">
    <xf numFmtId="0" fontId="0" fillId="0" borderId="0" xfId="0"/>
    <xf numFmtId="49" fontId="0" fillId="0" borderId="0" xfId="0" applyNumberFormat="1" applyAlignment="1">
      <alignment horizontal="center"/>
    </xf>
    <xf numFmtId="0" fontId="0" fillId="0" borderId="0" xfId="0" applyAlignment="1">
      <alignment horizontal="center" vertical="center"/>
    </xf>
    <xf numFmtId="0" fontId="2" fillId="0" borderId="0" xfId="0" applyFont="1" applyAlignment="1">
      <alignment horizontal="center"/>
    </xf>
    <xf numFmtId="0" fontId="0" fillId="0" borderId="0" xfId="0" applyAlignment="1">
      <alignment horizontal="center"/>
    </xf>
    <xf numFmtId="0" fontId="1" fillId="0" borderId="0" xfId="0" applyFont="1" applyAlignment="1">
      <alignment horizontal="center"/>
    </xf>
    <xf numFmtId="0" fontId="1" fillId="0" borderId="0" xfId="0" applyFont="1" applyAlignment="1">
      <alignment horizontal="center" vertical="center"/>
    </xf>
    <xf numFmtId="0" fontId="3" fillId="0" borderId="19" xfId="0" applyFont="1" applyBorder="1"/>
    <xf numFmtId="0" fontId="2" fillId="0" borderId="20" xfId="0" applyFont="1" applyBorder="1" applyAlignment="1">
      <alignment horizontal="center"/>
    </xf>
    <xf numFmtId="0" fontId="2" fillId="0" borderId="21" xfId="0" applyFont="1" applyBorder="1"/>
    <xf numFmtId="0" fontId="3" fillId="0" borderId="22" xfId="0" applyFont="1" applyBorder="1"/>
    <xf numFmtId="0" fontId="3" fillId="0" borderId="21" xfId="0" applyFont="1" applyBorder="1"/>
    <xf numFmtId="0" fontId="8" fillId="7" borderId="21" xfId="0" applyFont="1" applyFill="1" applyBorder="1" applyAlignment="1">
      <alignment horizontal="center"/>
    </xf>
    <xf numFmtId="0" fontId="9" fillId="6" borderId="0" xfId="0" applyFont="1" applyFill="1" applyAlignment="1">
      <alignment horizontal="center"/>
    </xf>
    <xf numFmtId="0" fontId="9" fillId="6" borderId="26" xfId="0" applyFont="1" applyFill="1" applyBorder="1" applyAlignment="1">
      <alignment horizontal="center"/>
    </xf>
    <xf numFmtId="0" fontId="9" fillId="6" borderId="24" xfId="0" applyFont="1" applyFill="1" applyBorder="1" applyAlignment="1">
      <alignment horizontal="center"/>
    </xf>
    <xf numFmtId="0" fontId="10" fillId="0" borderId="29" xfId="0" applyFont="1" applyBorder="1" applyAlignment="1">
      <alignment horizontal="center" vertical="center"/>
    </xf>
    <xf numFmtId="0" fontId="10" fillId="0" borderId="30" xfId="0" applyFont="1" applyBorder="1" applyAlignment="1">
      <alignment horizontal="center" vertical="center"/>
    </xf>
    <xf numFmtId="0" fontId="9" fillId="6" borderId="24" xfId="0" applyFont="1" applyFill="1" applyBorder="1" applyAlignment="1">
      <alignment horizontal="center" vertical="center"/>
    </xf>
    <xf numFmtId="0" fontId="2" fillId="0" borderId="31" xfId="0" applyFont="1" applyBorder="1"/>
    <xf numFmtId="0" fontId="2" fillId="0" borderId="32" xfId="0" applyFont="1" applyBorder="1"/>
    <xf numFmtId="165" fontId="2" fillId="0" borderId="32" xfId="0" applyNumberFormat="1" applyFont="1" applyBorder="1"/>
    <xf numFmtId="0" fontId="2" fillId="0" borderId="20" xfId="0" applyFont="1" applyBorder="1" applyAlignment="1">
      <alignment horizontal="center" vertical="center"/>
    </xf>
    <xf numFmtId="0" fontId="2" fillId="0" borderId="20" xfId="0" applyFont="1" applyBorder="1"/>
    <xf numFmtId="0" fontId="2" fillId="0" borderId="33" xfId="0" applyFont="1" applyBorder="1"/>
    <xf numFmtId="0" fontId="2" fillId="0" borderId="33" xfId="0" applyFont="1" applyBorder="1" applyAlignment="1">
      <alignment horizontal="center" vertical="center"/>
    </xf>
    <xf numFmtId="0" fontId="11" fillId="8" borderId="29" xfId="0" applyFont="1" applyFill="1" applyBorder="1" applyAlignment="1">
      <alignment horizontal="center"/>
    </xf>
    <xf numFmtId="0" fontId="11" fillId="10" borderId="27" xfId="0" applyFont="1" applyFill="1" applyBorder="1" applyAlignment="1">
      <alignment horizontal="center"/>
    </xf>
    <xf numFmtId="165" fontId="11" fillId="10" borderId="34" xfId="0" applyNumberFormat="1" applyFont="1" applyFill="1" applyBorder="1" applyAlignment="1">
      <alignment horizontal="center"/>
    </xf>
    <xf numFmtId="0" fontId="13" fillId="4" borderId="35" xfId="0" applyFont="1" applyFill="1" applyBorder="1" applyAlignment="1">
      <alignment horizontal="center" vertical="center"/>
    </xf>
    <xf numFmtId="0" fontId="12" fillId="4" borderId="36" xfId="0" applyFont="1" applyFill="1" applyBorder="1" applyAlignment="1">
      <alignment horizontal="center"/>
    </xf>
    <xf numFmtId="0" fontId="13" fillId="4" borderId="37" xfId="0" applyFont="1" applyFill="1" applyBorder="1" applyAlignment="1">
      <alignment horizontal="center" vertical="center"/>
    </xf>
    <xf numFmtId="0" fontId="12" fillId="10" borderId="38" xfId="0" applyFont="1" applyFill="1" applyBorder="1" applyAlignment="1">
      <alignment horizontal="center"/>
    </xf>
    <xf numFmtId="0" fontId="11" fillId="10" borderId="39" xfId="0" applyFont="1" applyFill="1" applyBorder="1" applyAlignment="1">
      <alignment horizontal="center"/>
    </xf>
    <xf numFmtId="0" fontId="11" fillId="10" borderId="40" xfId="0" applyFont="1" applyFill="1" applyBorder="1" applyAlignment="1">
      <alignment horizontal="center" vertical="center"/>
    </xf>
    <xf numFmtId="0" fontId="2" fillId="0" borderId="30" xfId="0" applyFont="1" applyBorder="1"/>
    <xf numFmtId="0" fontId="11" fillId="9" borderId="37" xfId="0" applyFont="1" applyFill="1" applyBorder="1" applyAlignment="1">
      <alignment horizontal="center"/>
    </xf>
    <xf numFmtId="0" fontId="12" fillId="10" borderId="41" xfId="0" applyFont="1" applyFill="1" applyBorder="1" applyAlignment="1">
      <alignment horizontal="center"/>
    </xf>
    <xf numFmtId="0" fontId="2" fillId="0" borderId="22" xfId="0" applyFont="1" applyBorder="1"/>
    <xf numFmtId="0" fontId="12" fillId="10" borderId="42" xfId="0" applyFont="1" applyFill="1" applyBorder="1" applyAlignment="1">
      <alignment horizontal="center"/>
    </xf>
    <xf numFmtId="0" fontId="13" fillId="0" borderId="20" xfId="0" applyFont="1" applyBorder="1" applyAlignment="1">
      <alignment horizontal="center"/>
    </xf>
    <xf numFmtId="0" fontId="11" fillId="0" borderId="20" xfId="0" applyFont="1" applyBorder="1" applyAlignment="1">
      <alignment horizontal="center"/>
    </xf>
    <xf numFmtId="0" fontId="5" fillId="4" borderId="20" xfId="0" applyFont="1" applyFill="1" applyBorder="1" applyAlignment="1">
      <alignment horizontal="center" vertical="center"/>
    </xf>
    <xf numFmtId="0" fontId="11" fillId="0" borderId="20" xfId="0" applyFont="1" applyBorder="1" applyAlignment="1">
      <alignment horizontal="center" vertical="center"/>
    </xf>
    <xf numFmtId="0" fontId="11" fillId="9" borderId="29" xfId="0" applyFont="1" applyFill="1" applyBorder="1" applyAlignment="1">
      <alignment horizontal="center"/>
    </xf>
    <xf numFmtId="0" fontId="15" fillId="4" borderId="35" xfId="0" applyFont="1" applyFill="1" applyBorder="1" applyAlignment="1">
      <alignment horizontal="center" vertical="center"/>
    </xf>
    <xf numFmtId="0" fontId="12" fillId="4" borderId="43" xfId="0" applyFont="1" applyFill="1" applyBorder="1" applyAlignment="1">
      <alignment horizontal="center"/>
    </xf>
    <xf numFmtId="0" fontId="12" fillId="10" borderId="35" xfId="0" applyFont="1" applyFill="1" applyBorder="1" applyAlignment="1">
      <alignment horizontal="center"/>
    </xf>
    <xf numFmtId="0" fontId="2" fillId="0" borderId="21" xfId="0" applyFont="1" applyBorder="1" applyAlignment="1">
      <alignment horizontal="center"/>
    </xf>
    <xf numFmtId="0" fontId="5" fillId="4" borderId="21" xfId="0" applyFont="1" applyFill="1" applyBorder="1" applyAlignment="1">
      <alignment horizontal="center" vertical="center"/>
    </xf>
    <xf numFmtId="0" fontId="2" fillId="0" borderId="21" xfId="0" applyFont="1" applyBorder="1" applyAlignment="1">
      <alignment horizontal="center" vertical="center"/>
    </xf>
    <xf numFmtId="0" fontId="5" fillId="0" borderId="21" xfId="0" applyFont="1" applyBorder="1" applyAlignment="1">
      <alignment horizontal="center"/>
    </xf>
    <xf numFmtId="0" fontId="5" fillId="0" borderId="21" xfId="0" applyFont="1" applyBorder="1" applyAlignment="1">
      <alignment horizontal="center" vertical="center"/>
    </xf>
    <xf numFmtId="0" fontId="5" fillId="0" borderId="0" xfId="0" applyFont="1" applyAlignment="1">
      <alignment horizontal="center"/>
    </xf>
    <xf numFmtId="0" fontId="5" fillId="0" borderId="0" xfId="0" applyFont="1" applyAlignment="1">
      <alignment horizontal="center" vertical="center"/>
    </xf>
    <xf numFmtId="0" fontId="2" fillId="0" borderId="0" xfId="0" applyFont="1" applyAlignment="1">
      <alignment horizontal="center" vertical="center"/>
    </xf>
    <xf numFmtId="0" fontId="17" fillId="0" borderId="0" xfId="0" applyFont="1"/>
    <xf numFmtId="49" fontId="0" fillId="0" borderId="0" xfId="0" applyNumberFormat="1" applyAlignment="1">
      <alignment horizontal="left" indent="1"/>
    </xf>
    <xf numFmtId="49" fontId="2" fillId="0" borderId="0" xfId="0" applyNumberFormat="1" applyFont="1" applyAlignment="1">
      <alignment horizontal="left" indent="1"/>
    </xf>
    <xf numFmtId="49" fontId="1" fillId="0" borderId="0" xfId="0" applyNumberFormat="1" applyFont="1" applyAlignment="1">
      <alignment horizontal="left" indent="1"/>
    </xf>
    <xf numFmtId="49" fontId="1" fillId="0" borderId="0" xfId="0" applyNumberFormat="1" applyFont="1" applyAlignment="1">
      <alignment horizontal="left" vertical="center" indent="1"/>
    </xf>
    <xf numFmtId="0" fontId="18" fillId="0" borderId="0" xfId="0" applyFont="1" applyAlignment="1">
      <alignment horizontal="center" vertical="center"/>
    </xf>
    <xf numFmtId="165" fontId="11" fillId="10" borderId="40" xfId="0" applyNumberFormat="1" applyFont="1" applyFill="1" applyBorder="1" applyAlignment="1">
      <alignment horizontal="center"/>
    </xf>
    <xf numFmtId="0" fontId="11" fillId="10" borderId="50" xfId="0" applyFont="1" applyFill="1" applyBorder="1" applyAlignment="1">
      <alignment horizontal="center"/>
    </xf>
    <xf numFmtId="165" fontId="11" fillId="10" borderId="60" xfId="0" applyNumberFormat="1" applyFont="1" applyFill="1" applyBorder="1" applyAlignment="1">
      <alignment horizontal="center"/>
    </xf>
    <xf numFmtId="0" fontId="2" fillId="0" borderId="61" xfId="0" applyFont="1" applyBorder="1" applyAlignment="1">
      <alignment horizontal="center"/>
    </xf>
    <xf numFmtId="0" fontId="0" fillId="0" borderId="0" xfId="0" applyAlignment="1">
      <alignment horizontal="left"/>
    </xf>
    <xf numFmtId="0" fontId="12" fillId="10" borderId="62" xfId="0" applyFont="1" applyFill="1" applyBorder="1" applyAlignment="1">
      <alignment horizontal="center"/>
    </xf>
    <xf numFmtId="0" fontId="11" fillId="10" borderId="63" xfId="0" applyFont="1" applyFill="1" applyBorder="1" applyAlignment="1">
      <alignment horizontal="center"/>
    </xf>
    <xf numFmtId="165" fontId="11" fillId="10" borderId="64" xfId="0" applyNumberFormat="1" applyFont="1" applyFill="1" applyBorder="1" applyAlignment="1">
      <alignment horizontal="center"/>
    </xf>
    <xf numFmtId="0" fontId="0" fillId="0" borderId="0" xfId="0" applyAlignment="1">
      <alignment horizontal="left" indent="1"/>
    </xf>
    <xf numFmtId="0" fontId="1" fillId="0" borderId="0" xfId="0" applyFont="1" applyAlignment="1">
      <alignment horizontal="left" indent="1"/>
    </xf>
    <xf numFmtId="49" fontId="1" fillId="0" borderId="0" xfId="0" applyNumberFormat="1" applyFont="1" applyAlignment="1">
      <alignment horizontal="center"/>
    </xf>
    <xf numFmtId="0" fontId="18" fillId="0" borderId="0" xfId="0" applyFont="1" applyAlignment="1">
      <alignment horizontal="center"/>
    </xf>
    <xf numFmtId="0" fontId="0" fillId="7" borderId="0" xfId="0" applyFill="1" applyAlignment="1">
      <alignment horizontal="center"/>
    </xf>
    <xf numFmtId="0" fontId="2" fillId="4" borderId="21" xfId="0" applyFont="1" applyFill="1" applyBorder="1"/>
    <xf numFmtId="0" fontId="0" fillId="4" borderId="0" xfId="0" applyFill="1"/>
    <xf numFmtId="0" fontId="2" fillId="19" borderId="21" xfId="0" applyFont="1" applyFill="1" applyBorder="1"/>
    <xf numFmtId="0" fontId="14" fillId="4" borderId="0" xfId="0" applyFont="1" applyFill="1"/>
    <xf numFmtId="0" fontId="2" fillId="4" borderId="22" xfId="0" applyFont="1" applyFill="1" applyBorder="1"/>
    <xf numFmtId="0" fontId="24" fillId="4" borderId="0" xfId="0" applyFont="1" applyFill="1"/>
    <xf numFmtId="0" fontId="0" fillId="0" borderId="68" xfId="0" applyBorder="1" applyAlignment="1">
      <alignment horizontal="center"/>
    </xf>
    <xf numFmtId="0" fontId="0" fillId="7" borderId="68" xfId="0" applyFill="1" applyBorder="1" applyAlignment="1">
      <alignment horizontal="center"/>
    </xf>
    <xf numFmtId="0" fontId="0" fillId="7" borderId="74" xfId="0" applyFill="1" applyBorder="1" applyAlignment="1">
      <alignment horizontal="center"/>
    </xf>
    <xf numFmtId="0" fontId="0" fillId="22" borderId="71" xfId="0" applyFill="1" applyBorder="1" applyAlignment="1">
      <alignment horizontal="center"/>
    </xf>
    <xf numFmtId="49" fontId="0" fillId="0" borderId="68" xfId="0" applyNumberFormat="1" applyBorder="1" applyAlignment="1">
      <alignment horizontal="center"/>
    </xf>
    <xf numFmtId="0" fontId="22" fillId="4" borderId="0" xfId="0" applyFont="1" applyFill="1" applyProtection="1">
      <protection locked="0"/>
    </xf>
    <xf numFmtId="0" fontId="22" fillId="16" borderId="18" xfId="0" applyFont="1" applyFill="1" applyBorder="1" applyAlignment="1" applyProtection="1">
      <alignment horizontal="center" vertical="center"/>
      <protection locked="0"/>
    </xf>
    <xf numFmtId="0" fontId="22" fillId="16" borderId="14" xfId="0" applyFont="1" applyFill="1" applyBorder="1" applyAlignment="1" applyProtection="1">
      <alignment horizontal="center" vertical="center"/>
      <protection locked="0"/>
    </xf>
    <xf numFmtId="0" fontId="22" fillId="16" borderId="15" xfId="0" applyFont="1" applyFill="1" applyBorder="1" applyAlignment="1" applyProtection="1">
      <alignment horizontal="center" vertical="center"/>
      <protection locked="0"/>
    </xf>
    <xf numFmtId="0" fontId="22" fillId="16" borderId="16" xfId="0" applyFont="1" applyFill="1" applyBorder="1" applyAlignment="1" applyProtection="1">
      <alignment horizontal="center" vertical="center"/>
      <protection locked="0"/>
    </xf>
    <xf numFmtId="0" fontId="22" fillId="17" borderId="18" xfId="0" applyFont="1" applyFill="1" applyBorder="1" applyAlignment="1" applyProtection="1">
      <alignment horizontal="center" vertical="center"/>
      <protection locked="0"/>
    </xf>
    <xf numFmtId="0" fontId="22" fillId="17" borderId="14" xfId="0" applyFont="1" applyFill="1" applyBorder="1" applyAlignment="1" applyProtection="1">
      <alignment horizontal="center" vertical="center"/>
      <protection locked="0"/>
    </xf>
    <xf numFmtId="0" fontId="22" fillId="17" borderId="15" xfId="0" applyFont="1" applyFill="1" applyBorder="1" applyAlignment="1" applyProtection="1">
      <alignment horizontal="center" vertical="center"/>
      <protection locked="0"/>
    </xf>
    <xf numFmtId="0" fontId="22" fillId="17" borderId="16" xfId="0" applyFont="1" applyFill="1" applyBorder="1" applyAlignment="1" applyProtection="1">
      <alignment horizontal="center" vertical="center"/>
      <protection locked="0"/>
    </xf>
    <xf numFmtId="0" fontId="22" fillId="16" borderId="11" xfId="0" applyFont="1" applyFill="1" applyBorder="1" applyAlignment="1" applyProtection="1">
      <alignment horizontal="center" vertical="center"/>
      <protection locked="0"/>
    </xf>
    <xf numFmtId="0" fontId="22" fillId="17" borderId="11" xfId="0" applyFont="1" applyFill="1" applyBorder="1" applyAlignment="1" applyProtection="1">
      <alignment horizontal="center" vertical="center"/>
      <protection locked="0"/>
    </xf>
    <xf numFmtId="0" fontId="20" fillId="4" borderId="0" xfId="0" applyFont="1" applyFill="1" applyProtection="1">
      <protection locked="0"/>
    </xf>
    <xf numFmtId="0" fontId="21" fillId="4" borderId="0" xfId="0" applyFont="1" applyFill="1" applyProtection="1">
      <protection locked="0"/>
    </xf>
    <xf numFmtId="0" fontId="22" fillId="4" borderId="0" xfId="0" applyFont="1" applyFill="1" applyAlignment="1" applyProtection="1">
      <alignment horizontal="center" vertical="center"/>
      <protection locked="0"/>
    </xf>
    <xf numFmtId="0" fontId="25" fillId="16" borderId="11" xfId="0" applyFont="1" applyFill="1" applyBorder="1" applyAlignment="1" applyProtection="1">
      <alignment horizontal="center" vertical="center"/>
      <protection locked="0"/>
    </xf>
    <xf numFmtId="0" fontId="25" fillId="16" borderId="15" xfId="0" applyFont="1" applyFill="1" applyBorder="1" applyAlignment="1" applyProtection="1">
      <alignment horizontal="center" vertical="center"/>
      <protection locked="0"/>
    </xf>
    <xf numFmtId="0" fontId="20" fillId="4" borderId="1" xfId="0" applyFont="1" applyFill="1" applyBorder="1" applyAlignment="1" applyProtection="1">
      <alignment horizontal="center" vertical="center"/>
      <protection locked="0"/>
    </xf>
    <xf numFmtId="0" fontId="20" fillId="5" borderId="2" xfId="0" applyFont="1" applyFill="1" applyBorder="1" applyAlignment="1" applyProtection="1">
      <alignment horizontal="center" vertical="center"/>
      <protection locked="0"/>
    </xf>
    <xf numFmtId="0" fontId="20" fillId="5" borderId="3" xfId="0" applyFont="1" applyFill="1" applyBorder="1" applyAlignment="1" applyProtection="1">
      <alignment horizontal="center" vertical="center"/>
      <protection locked="0"/>
    </xf>
    <xf numFmtId="0" fontId="20" fillId="5" borderId="4" xfId="0" applyFont="1" applyFill="1" applyBorder="1" applyAlignment="1" applyProtection="1">
      <alignment horizontal="center" vertical="center"/>
      <protection locked="0"/>
    </xf>
    <xf numFmtId="0" fontId="22" fillId="4" borderId="5" xfId="0" applyFont="1" applyFill="1" applyBorder="1" applyAlignment="1" applyProtection="1">
      <alignment horizontal="center" vertical="center"/>
      <protection locked="0"/>
    </xf>
    <xf numFmtId="0" fontId="22" fillId="4" borderId="6" xfId="0" applyFont="1" applyFill="1" applyBorder="1" applyAlignment="1" applyProtection="1">
      <alignment horizontal="center" vertical="center"/>
      <protection locked="0"/>
    </xf>
    <xf numFmtId="0" fontId="22" fillId="4" borderId="7" xfId="0" applyFont="1" applyFill="1" applyBorder="1" applyAlignment="1" applyProtection="1">
      <alignment horizontal="center" vertical="center"/>
      <protection locked="0"/>
    </xf>
    <xf numFmtId="0" fontId="22" fillId="4" borderId="8" xfId="0" applyFont="1" applyFill="1" applyBorder="1" applyAlignment="1" applyProtection="1">
      <alignment horizontal="center" vertical="center"/>
      <protection locked="0"/>
    </xf>
    <xf numFmtId="0" fontId="22" fillId="4" borderId="11" xfId="0" applyFont="1" applyFill="1" applyBorder="1" applyAlignment="1" applyProtection="1">
      <alignment horizontal="center" vertical="center"/>
      <protection locked="0"/>
    </xf>
    <xf numFmtId="0" fontId="23" fillId="4" borderId="11" xfId="0" applyFont="1" applyFill="1" applyBorder="1" applyAlignment="1" applyProtection="1">
      <alignment horizontal="center" vertical="center"/>
      <protection locked="0"/>
    </xf>
    <xf numFmtId="0" fontId="22" fillId="4" borderId="12" xfId="0" applyFont="1" applyFill="1" applyBorder="1" applyAlignment="1" applyProtection="1">
      <alignment horizontal="center" vertical="center"/>
      <protection locked="0"/>
    </xf>
    <xf numFmtId="0" fontId="22" fillId="4" borderId="15" xfId="0" applyFont="1" applyFill="1" applyBorder="1" applyAlignment="1" applyProtection="1">
      <alignment horizontal="center" vertical="center"/>
      <protection locked="0"/>
    </xf>
    <xf numFmtId="0" fontId="23" fillId="4" borderId="15" xfId="0" applyFont="1" applyFill="1" applyBorder="1" applyAlignment="1" applyProtection="1">
      <alignment horizontal="center" vertical="center"/>
      <protection locked="0"/>
    </xf>
    <xf numFmtId="0" fontId="22" fillId="16" borderId="11" xfId="0" applyFont="1" applyFill="1" applyBorder="1" applyAlignment="1" applyProtection="1">
      <alignment horizontal="center" vertical="center"/>
    </xf>
    <xf numFmtId="0" fontId="22" fillId="16" borderId="15" xfId="0" applyFont="1" applyFill="1" applyBorder="1" applyAlignment="1" applyProtection="1">
      <alignment horizontal="center" vertical="center"/>
    </xf>
    <xf numFmtId="0" fontId="22" fillId="17" borderId="11" xfId="0" applyFont="1" applyFill="1" applyBorder="1" applyAlignment="1" applyProtection="1">
      <alignment horizontal="center" vertical="center"/>
    </xf>
    <xf numFmtId="0" fontId="22" fillId="17" borderId="15" xfId="0" applyFont="1" applyFill="1" applyBorder="1" applyAlignment="1" applyProtection="1">
      <alignment horizontal="center" vertical="center"/>
    </xf>
    <xf numFmtId="0" fontId="0" fillId="0" borderId="75" xfId="0" applyFont="1" applyBorder="1" applyAlignment="1" applyProtection="1"/>
    <xf numFmtId="0" fontId="0" fillId="0" borderId="0" xfId="0" applyFont="1" applyAlignment="1" applyProtection="1"/>
    <xf numFmtId="0" fontId="14" fillId="0" borderId="0" xfId="0" applyFont="1" applyAlignment="1" applyProtection="1"/>
    <xf numFmtId="0" fontId="11" fillId="10" borderId="29" xfId="0" applyFont="1" applyFill="1" applyBorder="1" applyAlignment="1">
      <alignment horizontal="center" vertical="center"/>
    </xf>
    <xf numFmtId="0" fontId="11" fillId="0" borderId="29" xfId="0" applyFont="1" applyBorder="1" applyAlignment="1">
      <alignment horizontal="center" vertical="center"/>
    </xf>
    <xf numFmtId="0" fontId="2" fillId="0" borderId="29" xfId="0" applyFont="1" applyBorder="1" applyAlignment="1">
      <alignment horizontal="center" vertical="center"/>
    </xf>
    <xf numFmtId="0" fontId="1" fillId="0" borderId="0" xfId="0" applyFont="1" applyAlignment="1">
      <alignment horizontal="center" vertical="center"/>
    </xf>
    <xf numFmtId="0" fontId="1" fillId="4" borderId="47" xfId="0" applyFont="1" applyFill="1" applyBorder="1" applyProtection="1">
      <protection locked="0"/>
    </xf>
    <xf numFmtId="0" fontId="1" fillId="4" borderId="49" xfId="0" applyFont="1" applyFill="1" applyBorder="1" applyProtection="1">
      <protection locked="0"/>
    </xf>
    <xf numFmtId="0" fontId="2" fillId="4" borderId="0" xfId="0" applyFont="1" applyFill="1" applyBorder="1"/>
    <xf numFmtId="0" fontId="1" fillId="4" borderId="0" xfId="0" applyFont="1" applyFill="1" applyBorder="1"/>
    <xf numFmtId="0" fontId="17" fillId="4" borderId="0" xfId="0" applyFont="1" applyFill="1" applyBorder="1"/>
    <xf numFmtId="0" fontId="1" fillId="4" borderId="0" xfId="0" applyFont="1" applyFill="1" applyBorder="1" applyProtection="1">
      <protection locked="0"/>
    </xf>
    <xf numFmtId="49" fontId="1" fillId="4" borderId="0" xfId="0" applyNumberFormat="1" applyFont="1" applyFill="1" applyBorder="1"/>
    <xf numFmtId="0" fontId="0" fillId="4" borderId="0" xfId="0" applyFill="1" applyBorder="1"/>
    <xf numFmtId="0" fontId="1" fillId="4" borderId="0" xfId="0" applyFont="1" applyFill="1" applyBorder="1" applyAlignment="1">
      <alignment vertical="center"/>
    </xf>
    <xf numFmtId="49" fontId="1" fillId="4" borderId="0" xfId="0" applyNumberFormat="1" applyFont="1" applyFill="1" applyBorder="1" applyAlignment="1">
      <alignment vertical="center"/>
    </xf>
    <xf numFmtId="0" fontId="17" fillId="4" borderId="0" xfId="0" applyFont="1" applyFill="1" applyBorder="1" applyProtection="1">
      <protection locked="0"/>
    </xf>
    <xf numFmtId="0" fontId="2" fillId="23" borderId="0" xfId="0" applyFont="1" applyFill="1" applyBorder="1" applyAlignment="1" applyProtection="1">
      <alignment vertical="center"/>
      <protection locked="0"/>
    </xf>
    <xf numFmtId="0" fontId="17" fillId="4" borderId="0" xfId="0" applyFont="1" applyFill="1" applyBorder="1" applyAlignment="1" applyProtection="1">
      <alignment vertical="center"/>
      <protection locked="0"/>
    </xf>
    <xf numFmtId="0" fontId="17" fillId="4" borderId="0" xfId="0" applyFont="1" applyFill="1" applyBorder="1" applyAlignment="1">
      <alignment vertical="center"/>
    </xf>
    <xf numFmtId="49" fontId="17" fillId="4" borderId="0" xfId="0" applyNumberFormat="1" applyFont="1" applyFill="1" applyBorder="1" applyAlignment="1">
      <alignment vertical="center"/>
    </xf>
    <xf numFmtId="0" fontId="0" fillId="4" borderId="47" xfId="0" applyFill="1" applyBorder="1" applyAlignment="1">
      <alignment horizontal="left"/>
    </xf>
    <xf numFmtId="49" fontId="0" fillId="4" borderId="47" xfId="0" applyNumberFormat="1" applyFill="1" applyBorder="1" applyAlignment="1">
      <alignment horizontal="center"/>
    </xf>
    <xf numFmtId="0" fontId="1" fillId="4" borderId="47" xfId="0" applyFont="1" applyFill="1" applyBorder="1"/>
    <xf numFmtId="49" fontId="1" fillId="4" borderId="47" xfId="0" applyNumberFormat="1" applyFont="1" applyFill="1" applyBorder="1" applyAlignment="1">
      <alignment horizontal="center"/>
    </xf>
    <xf numFmtId="0" fontId="1" fillId="4" borderId="47" xfId="0" applyFont="1" applyFill="1" applyBorder="1" applyAlignment="1">
      <alignment horizontal="left"/>
    </xf>
    <xf numFmtId="0" fontId="0" fillId="4" borderId="47" xfId="0" applyFill="1" applyBorder="1" applyAlignment="1">
      <alignment horizontal="center"/>
    </xf>
    <xf numFmtId="49" fontId="1" fillId="4" borderId="47" xfId="0" applyNumberFormat="1" applyFont="1" applyFill="1" applyBorder="1"/>
    <xf numFmtId="0" fontId="1" fillId="4" borderId="47" xfId="0" applyFont="1" applyFill="1" applyBorder="1" applyAlignment="1">
      <alignment vertical="center"/>
    </xf>
    <xf numFmtId="49" fontId="1" fillId="4" borderId="47" xfId="0" applyNumberFormat="1" applyFont="1" applyFill="1" applyBorder="1" applyAlignment="1">
      <alignment vertical="center"/>
    </xf>
    <xf numFmtId="0" fontId="1" fillId="4" borderId="49" xfId="0" applyFont="1" applyFill="1" applyBorder="1" applyAlignment="1">
      <alignment vertical="center"/>
    </xf>
    <xf numFmtId="49" fontId="1" fillId="4" borderId="49" xfId="0" applyNumberFormat="1" applyFont="1" applyFill="1" applyBorder="1" applyAlignment="1">
      <alignment vertical="center"/>
    </xf>
    <xf numFmtId="0" fontId="1" fillId="4" borderId="49" xfId="0" applyFont="1" applyFill="1" applyBorder="1"/>
    <xf numFmtId="0" fontId="1" fillId="18" borderId="47" xfId="0" applyFont="1" applyFill="1" applyBorder="1" applyProtection="1">
      <protection locked="0"/>
    </xf>
    <xf numFmtId="0" fontId="1" fillId="18" borderId="49" xfId="0" applyFont="1" applyFill="1" applyBorder="1" applyProtection="1">
      <protection locked="0"/>
    </xf>
    <xf numFmtId="0" fontId="1" fillId="13" borderId="47" xfId="0" applyFont="1" applyFill="1" applyBorder="1" applyProtection="1">
      <protection locked="0"/>
    </xf>
    <xf numFmtId="0" fontId="1" fillId="13" borderId="49" xfId="0" applyFont="1" applyFill="1" applyBorder="1" applyProtection="1">
      <protection locked="0"/>
    </xf>
    <xf numFmtId="0" fontId="5" fillId="4" borderId="45" xfId="0" applyFont="1" applyFill="1" applyBorder="1" applyAlignment="1">
      <alignment horizontal="center" vertical="center" wrapText="1"/>
    </xf>
    <xf numFmtId="0" fontId="16" fillId="23" borderId="45" xfId="0" applyFont="1" applyFill="1" applyBorder="1" applyAlignment="1" applyProtection="1">
      <alignment horizontal="center" vertical="center" wrapText="1"/>
      <protection locked="0"/>
    </xf>
    <xf numFmtId="0" fontId="1" fillId="24" borderId="47" xfId="0" applyFont="1" applyFill="1" applyBorder="1" applyAlignment="1" applyProtection="1">
      <alignment vertical="center"/>
      <protection locked="0"/>
    </xf>
    <xf numFmtId="0" fontId="0" fillId="7" borderId="47" xfId="0" applyFill="1" applyBorder="1" applyAlignment="1">
      <alignment horizontal="left"/>
    </xf>
    <xf numFmtId="49" fontId="0" fillId="7" borderId="47" xfId="0" applyNumberFormat="1" applyFill="1" applyBorder="1" applyAlignment="1">
      <alignment horizontal="center"/>
    </xf>
    <xf numFmtId="0" fontId="2" fillId="7" borderId="47" xfId="0" applyFont="1" applyFill="1" applyBorder="1"/>
    <xf numFmtId="0" fontId="2" fillId="26" borderId="47" xfId="0" applyFont="1" applyFill="1" applyBorder="1"/>
    <xf numFmtId="0" fontId="2" fillId="26" borderId="49" xfId="0" applyFont="1" applyFill="1" applyBorder="1"/>
    <xf numFmtId="0" fontId="1" fillId="27" borderId="47" xfId="0" applyFont="1" applyFill="1" applyBorder="1" applyAlignment="1" applyProtection="1">
      <alignment vertical="center"/>
      <protection locked="0"/>
    </xf>
    <xf numFmtId="0" fontId="1" fillId="27" borderId="49" xfId="0" applyFont="1" applyFill="1" applyBorder="1" applyAlignment="1" applyProtection="1">
      <alignment vertical="center"/>
      <protection locked="0"/>
    </xf>
    <xf numFmtId="0" fontId="16" fillId="2" borderId="0" xfId="0" applyFont="1" applyFill="1" applyAlignment="1" applyProtection="1">
      <alignment horizontal="center" vertical="center"/>
      <protection locked="0"/>
    </xf>
    <xf numFmtId="0" fontId="16" fillId="3" borderId="0" xfId="0" applyFont="1" applyFill="1" applyAlignment="1">
      <alignment horizontal="center" vertical="center"/>
    </xf>
    <xf numFmtId="49" fontId="16" fillId="3" borderId="0" xfId="0" applyNumberFormat="1" applyFont="1" applyFill="1" applyAlignment="1">
      <alignment horizontal="center" vertical="center"/>
    </xf>
    <xf numFmtId="0" fontId="17" fillId="0" borderId="0" xfId="0" applyFont="1" applyAlignment="1">
      <alignment horizontal="center"/>
    </xf>
    <xf numFmtId="0" fontId="1" fillId="24" borderId="0" xfId="0" applyFont="1" applyFill="1" applyAlignment="1" applyProtection="1">
      <alignment horizontal="center" vertical="center"/>
      <protection locked="0"/>
    </xf>
    <xf numFmtId="0" fontId="1" fillId="2" borderId="0" xfId="0" applyFont="1" applyFill="1" applyAlignment="1" applyProtection="1">
      <alignment horizontal="center" vertical="center"/>
      <protection locked="0"/>
    </xf>
    <xf numFmtId="0" fontId="1" fillId="11" borderId="44" xfId="0" applyFont="1" applyFill="1" applyBorder="1" applyAlignment="1">
      <alignment horizontal="center"/>
    </xf>
    <xf numFmtId="0" fontId="1" fillId="12" borderId="45" xfId="0" applyFont="1" applyFill="1" applyBorder="1" applyAlignment="1" applyProtection="1">
      <alignment horizontal="center"/>
      <protection locked="0"/>
    </xf>
    <xf numFmtId="0" fontId="1" fillId="11" borderId="44" xfId="0" applyFont="1" applyFill="1" applyBorder="1" applyAlignment="1" applyProtection="1">
      <alignment horizontal="center"/>
      <protection locked="0"/>
    </xf>
    <xf numFmtId="0" fontId="1" fillId="15" borderId="45" xfId="0" applyFont="1" applyFill="1" applyBorder="1" applyAlignment="1" applyProtection="1">
      <alignment horizontal="center"/>
      <protection locked="0"/>
    </xf>
    <xf numFmtId="0" fontId="1" fillId="7" borderId="66" xfId="0" applyFont="1" applyFill="1" applyBorder="1" applyAlignment="1">
      <alignment horizontal="center"/>
    </xf>
    <xf numFmtId="0" fontId="0" fillId="7" borderId="67" xfId="0" applyFill="1" applyBorder="1" applyAlignment="1">
      <alignment horizontal="center"/>
    </xf>
    <xf numFmtId="0" fontId="1" fillId="11" borderId="46" xfId="0" applyFont="1" applyFill="1" applyBorder="1" applyAlignment="1">
      <alignment horizontal="center"/>
    </xf>
    <xf numFmtId="0" fontId="1" fillId="12" borderId="47" xfId="0" applyFont="1" applyFill="1" applyBorder="1" applyAlignment="1" applyProtection="1">
      <alignment horizontal="center"/>
      <protection locked="0"/>
    </xf>
    <xf numFmtId="0" fontId="1" fillId="11" borderId="46" xfId="0" applyFont="1" applyFill="1" applyBorder="1" applyAlignment="1" applyProtection="1">
      <alignment horizontal="center"/>
      <protection locked="0"/>
    </xf>
    <xf numFmtId="0" fontId="1" fillId="15" borderId="47" xfId="0" applyFont="1" applyFill="1" applyBorder="1" applyAlignment="1" applyProtection="1">
      <alignment horizontal="center"/>
      <protection locked="0"/>
    </xf>
    <xf numFmtId="0" fontId="1" fillId="7" borderId="72" xfId="0" applyFont="1" applyFill="1" applyBorder="1" applyAlignment="1">
      <alignment horizontal="center"/>
    </xf>
    <xf numFmtId="0" fontId="0" fillId="7" borderId="73" xfId="0" applyFill="1" applyBorder="1" applyAlignment="1">
      <alignment horizontal="center"/>
    </xf>
    <xf numFmtId="0" fontId="1" fillId="2" borderId="67" xfId="0" applyFont="1" applyFill="1" applyBorder="1" applyAlignment="1" applyProtection="1">
      <alignment horizontal="center" vertical="center"/>
      <protection locked="0"/>
    </xf>
    <xf numFmtId="0" fontId="1" fillId="0" borderId="66" xfId="0" applyFont="1" applyBorder="1" applyAlignment="1">
      <alignment horizontal="center"/>
    </xf>
    <xf numFmtId="0" fontId="0" fillId="0" borderId="67" xfId="0" applyBorder="1" applyAlignment="1">
      <alignment horizontal="center"/>
    </xf>
    <xf numFmtId="0" fontId="2" fillId="0" borderId="68" xfId="0" applyFont="1" applyBorder="1" applyAlignment="1">
      <alignment horizontal="center"/>
    </xf>
    <xf numFmtId="0" fontId="1" fillId="20" borderId="71" xfId="0" applyFont="1" applyFill="1" applyBorder="1" applyAlignment="1" applyProtection="1">
      <alignment horizontal="center" vertical="center"/>
      <protection locked="0"/>
    </xf>
    <xf numFmtId="0" fontId="1" fillId="0" borderId="69" xfId="0" applyFont="1" applyBorder="1" applyAlignment="1">
      <alignment horizontal="center"/>
    </xf>
    <xf numFmtId="0" fontId="0" fillId="0" borderId="70" xfId="0" applyBorder="1" applyAlignment="1">
      <alignment horizontal="center"/>
    </xf>
    <xf numFmtId="0" fontId="1" fillId="21" borderId="69" xfId="0" applyFont="1" applyFill="1" applyBorder="1" applyAlignment="1" applyProtection="1">
      <alignment horizontal="center" vertical="center"/>
      <protection locked="0"/>
    </xf>
    <xf numFmtId="0" fontId="2" fillId="22" borderId="71" xfId="0" applyFont="1" applyFill="1" applyBorder="1" applyAlignment="1">
      <alignment horizontal="center"/>
    </xf>
    <xf numFmtId="0" fontId="1" fillId="0" borderId="67" xfId="0" applyFont="1" applyBorder="1" applyAlignment="1">
      <alignment horizontal="center"/>
    </xf>
    <xf numFmtId="0" fontId="1" fillId="11" borderId="48" xfId="0" applyFont="1" applyFill="1" applyBorder="1" applyAlignment="1">
      <alignment horizontal="center"/>
    </xf>
    <xf numFmtId="0" fontId="1" fillId="12" borderId="49" xfId="0" applyFont="1" applyFill="1" applyBorder="1" applyAlignment="1" applyProtection="1">
      <alignment horizontal="center"/>
      <protection locked="0"/>
    </xf>
    <xf numFmtId="0" fontId="1" fillId="11" borderId="48" xfId="0" applyFont="1" applyFill="1" applyBorder="1" applyAlignment="1" applyProtection="1">
      <alignment horizontal="center"/>
      <protection locked="0"/>
    </xf>
    <xf numFmtId="0" fontId="1" fillId="15" borderId="49" xfId="0" applyFont="1" applyFill="1" applyBorder="1" applyAlignment="1" applyProtection="1">
      <alignment horizontal="center"/>
      <protection locked="0"/>
    </xf>
    <xf numFmtId="0" fontId="1" fillId="11" borderId="0" xfId="0" applyFont="1" applyFill="1" applyAlignment="1">
      <alignment horizontal="center"/>
    </xf>
    <xf numFmtId="0" fontId="1" fillId="12" borderId="0" xfId="0" applyFont="1" applyFill="1" applyAlignment="1" applyProtection="1">
      <alignment horizontal="center"/>
      <protection locked="0"/>
    </xf>
    <xf numFmtId="0" fontId="1" fillId="13" borderId="0" xfId="0" applyFont="1" applyFill="1" applyAlignment="1" applyProtection="1">
      <alignment horizontal="center"/>
      <protection locked="0"/>
    </xf>
    <xf numFmtId="0" fontId="1" fillId="15" borderId="0" xfId="0" applyFont="1" applyFill="1" applyAlignment="1" applyProtection="1">
      <alignment horizontal="center"/>
      <protection locked="0"/>
    </xf>
    <xf numFmtId="0" fontId="1" fillId="14" borderId="0" xfId="0" applyFont="1" applyFill="1" applyAlignment="1" applyProtection="1">
      <alignment horizontal="center"/>
      <protection locked="0"/>
    </xf>
    <xf numFmtId="49" fontId="1" fillId="0" borderId="0" xfId="0" applyNumberFormat="1" applyFont="1" applyAlignment="1">
      <alignment horizontal="center" vertical="center"/>
    </xf>
    <xf numFmtId="0" fontId="2" fillId="2" borderId="0" xfId="0" applyFont="1" applyFill="1" applyAlignment="1" applyProtection="1">
      <alignment horizontal="center" vertical="center"/>
      <protection locked="0"/>
    </xf>
    <xf numFmtId="0" fontId="17" fillId="11" borderId="0" xfId="0" applyFont="1" applyFill="1" applyAlignment="1">
      <alignment horizontal="center"/>
    </xf>
    <xf numFmtId="0" fontId="17" fillId="12" borderId="0" xfId="0" applyFont="1" applyFill="1" applyAlignment="1" applyProtection="1">
      <alignment horizontal="center"/>
      <protection locked="0"/>
    </xf>
    <xf numFmtId="0" fontId="17" fillId="13" borderId="0" xfId="0" applyFont="1" applyFill="1" applyAlignment="1" applyProtection="1">
      <alignment horizontal="center"/>
      <protection locked="0"/>
    </xf>
    <xf numFmtId="0" fontId="17" fillId="15" borderId="0" xfId="0" applyFont="1" applyFill="1" applyAlignment="1" applyProtection="1">
      <alignment horizontal="center"/>
      <protection locked="0"/>
    </xf>
    <xf numFmtId="0" fontId="17" fillId="14" borderId="0" xfId="0" applyFont="1" applyFill="1" applyAlignment="1" applyProtection="1">
      <alignment horizontal="center"/>
      <protection locked="0"/>
    </xf>
    <xf numFmtId="0" fontId="17" fillId="0" borderId="0" xfId="0" applyFont="1" applyAlignment="1" applyProtection="1">
      <alignment horizontal="center" vertical="center"/>
      <protection locked="0"/>
    </xf>
    <xf numFmtId="0" fontId="17" fillId="0" borderId="0" xfId="0" applyFont="1" applyAlignment="1">
      <alignment horizontal="center" vertical="center"/>
    </xf>
    <xf numFmtId="49" fontId="17" fillId="0" borderId="0" xfId="0" applyNumberFormat="1" applyFont="1" applyAlignment="1">
      <alignment horizontal="center" vertical="center"/>
    </xf>
    <xf numFmtId="0" fontId="1" fillId="24" borderId="47" xfId="0" applyFont="1" applyFill="1" applyBorder="1" applyAlignment="1" applyProtection="1">
      <alignment horizontal="center" vertical="center"/>
      <protection locked="0"/>
    </xf>
    <xf numFmtId="0" fontId="0" fillId="7" borderId="47" xfId="0" applyFill="1" applyBorder="1" applyAlignment="1">
      <alignment horizontal="center"/>
    </xf>
    <xf numFmtId="0" fontId="1" fillId="27" borderId="47" xfId="0" applyFont="1" applyFill="1" applyBorder="1" applyAlignment="1" applyProtection="1">
      <alignment horizontal="center" vertical="center"/>
      <protection locked="0"/>
    </xf>
    <xf numFmtId="0" fontId="1" fillId="4" borderId="47" xfId="0" applyFont="1" applyFill="1" applyBorder="1" applyAlignment="1">
      <alignment horizontal="center"/>
    </xf>
    <xf numFmtId="0" fontId="1" fillId="4" borderId="47" xfId="0" applyFont="1" applyFill="1" applyBorder="1" applyAlignment="1">
      <alignment horizontal="center" vertical="center"/>
    </xf>
    <xf numFmtId="49" fontId="1" fillId="4" borderId="47" xfId="0" applyNumberFormat="1" applyFont="1" applyFill="1" applyBorder="1" applyAlignment="1">
      <alignment horizontal="center" vertical="center"/>
    </xf>
    <xf numFmtId="0" fontId="1" fillId="27" borderId="49" xfId="0" applyFont="1" applyFill="1" applyBorder="1" applyAlignment="1" applyProtection="1">
      <alignment horizontal="center" vertical="center"/>
      <protection locked="0"/>
    </xf>
    <xf numFmtId="0" fontId="1" fillId="4" borderId="49" xfId="0" applyFont="1" applyFill="1" applyBorder="1" applyAlignment="1">
      <alignment horizontal="center" vertical="center"/>
    </xf>
    <xf numFmtId="49" fontId="1" fillId="4" borderId="49" xfId="0" applyNumberFormat="1" applyFont="1" applyFill="1" applyBorder="1" applyAlignment="1">
      <alignment horizontal="center" vertical="center"/>
    </xf>
    <xf numFmtId="0" fontId="2" fillId="23" borderId="0" xfId="0" applyFont="1" applyFill="1" applyBorder="1" applyAlignment="1" applyProtection="1">
      <alignment horizontal="center" vertical="center"/>
      <protection locked="0"/>
    </xf>
    <xf numFmtId="0" fontId="1" fillId="4" borderId="0" xfId="0" applyFont="1" applyFill="1" applyBorder="1" applyAlignment="1">
      <alignment horizontal="center" vertical="center"/>
    </xf>
    <xf numFmtId="49" fontId="1" fillId="4" borderId="0" xfId="0" applyNumberFormat="1" applyFont="1" applyFill="1" applyBorder="1" applyAlignment="1">
      <alignment horizontal="center" vertical="center"/>
    </xf>
    <xf numFmtId="0" fontId="17" fillId="4" borderId="0" xfId="0" applyFont="1" applyFill="1" applyBorder="1" applyAlignment="1" applyProtection="1">
      <alignment horizontal="center" vertical="center"/>
      <protection locked="0"/>
    </xf>
    <xf numFmtId="0" fontId="17" fillId="4" borderId="0" xfId="0" applyFont="1" applyFill="1" applyBorder="1" applyAlignment="1">
      <alignment horizontal="center" vertical="center"/>
    </xf>
    <xf numFmtId="49" fontId="17" fillId="4" borderId="0" xfId="0" applyNumberFormat="1" applyFont="1" applyFill="1" applyBorder="1" applyAlignment="1">
      <alignment horizontal="center" vertical="center"/>
    </xf>
    <xf numFmtId="0" fontId="2" fillId="7" borderId="47" xfId="0" applyFont="1" applyFill="1" applyBorder="1" applyAlignment="1">
      <alignment horizontal="center"/>
    </xf>
    <xf numFmtId="0" fontId="1" fillId="18" borderId="47" xfId="0" applyFont="1" applyFill="1" applyBorder="1" applyAlignment="1" applyProtection="1">
      <alignment horizontal="center"/>
      <protection locked="0"/>
    </xf>
    <xf numFmtId="0" fontId="1" fillId="4" borderId="47" xfId="0" applyFont="1" applyFill="1" applyBorder="1" applyAlignment="1" applyProtection="1">
      <alignment horizontal="center"/>
      <protection locked="0"/>
    </xf>
    <xf numFmtId="0" fontId="1" fillId="13" borderId="47" xfId="0" applyFont="1" applyFill="1" applyBorder="1" applyAlignment="1" applyProtection="1">
      <alignment horizontal="center"/>
      <protection locked="0"/>
    </xf>
    <xf numFmtId="0" fontId="2" fillId="26" borderId="47" xfId="0" applyFont="1" applyFill="1" applyBorder="1" applyAlignment="1">
      <alignment horizontal="center"/>
    </xf>
    <xf numFmtId="0" fontId="2" fillId="26" borderId="49" xfId="0" applyFont="1" applyFill="1" applyBorder="1" applyAlignment="1">
      <alignment horizontal="center"/>
    </xf>
    <xf numFmtId="0" fontId="1" fillId="4" borderId="49" xfId="0" applyFont="1" applyFill="1" applyBorder="1" applyAlignment="1">
      <alignment horizontal="center"/>
    </xf>
    <xf numFmtId="0" fontId="1" fillId="18" borderId="49" xfId="0" applyFont="1" applyFill="1" applyBorder="1" applyAlignment="1" applyProtection="1">
      <alignment horizontal="center"/>
      <protection locked="0"/>
    </xf>
    <xf numFmtId="0" fontId="1" fillId="4" borderId="49" xfId="0" applyFont="1" applyFill="1" applyBorder="1" applyAlignment="1" applyProtection="1">
      <alignment horizontal="center"/>
      <protection locked="0"/>
    </xf>
    <xf numFmtId="0" fontId="1" fillId="13" borderId="49" xfId="0" applyFont="1" applyFill="1" applyBorder="1" applyAlignment="1" applyProtection="1">
      <alignment horizontal="center"/>
      <protection locked="0"/>
    </xf>
    <xf numFmtId="0" fontId="2" fillId="4" borderId="0" xfId="0" applyFont="1" applyFill="1" applyBorder="1" applyAlignment="1">
      <alignment horizontal="center"/>
    </xf>
    <xf numFmtId="0" fontId="1" fillId="4" borderId="0" xfId="0" applyFont="1" applyFill="1" applyBorder="1" applyAlignment="1">
      <alignment horizontal="center"/>
    </xf>
    <xf numFmtId="0" fontId="1" fillId="4" borderId="0" xfId="0" applyFont="1" applyFill="1" applyBorder="1" applyAlignment="1" applyProtection="1">
      <alignment horizontal="center"/>
      <protection locked="0"/>
    </xf>
    <xf numFmtId="0" fontId="17" fillId="4" borderId="0" xfId="0" applyFont="1" applyFill="1" applyBorder="1" applyAlignment="1">
      <alignment horizontal="center"/>
    </xf>
    <xf numFmtId="0" fontId="17" fillId="4" borderId="0" xfId="0" applyFont="1" applyFill="1" applyBorder="1" applyAlignment="1" applyProtection="1">
      <alignment horizontal="center"/>
      <protection locked="0"/>
    </xf>
    <xf numFmtId="49" fontId="16" fillId="4" borderId="45" xfId="0" applyNumberFormat="1" applyFont="1" applyFill="1" applyBorder="1" applyAlignment="1" applyProtection="1">
      <alignment horizontal="center" vertical="center" wrapText="1"/>
      <protection locked="0"/>
    </xf>
    <xf numFmtId="0" fontId="16" fillId="4" borderId="45" xfId="0" applyFont="1" applyFill="1" applyBorder="1" applyAlignment="1">
      <alignment horizontal="center" vertical="center" wrapText="1"/>
    </xf>
    <xf numFmtId="0" fontId="16" fillId="4" borderId="45" xfId="0" applyFont="1" applyFill="1" applyBorder="1" applyAlignment="1" applyProtection="1">
      <alignment horizontal="center" vertical="center" wrapText="1"/>
      <protection locked="0"/>
    </xf>
    <xf numFmtId="0" fontId="16" fillId="0" borderId="48" xfId="0" applyFont="1" applyBorder="1" applyAlignment="1">
      <alignment horizontal="center" vertical="center"/>
    </xf>
    <xf numFmtId="0" fontId="16" fillId="0" borderId="65" xfId="0" applyFont="1" applyBorder="1" applyAlignment="1">
      <alignment horizontal="center" vertical="center"/>
    </xf>
    <xf numFmtId="0" fontId="16" fillId="0" borderId="48" xfId="0" applyFont="1" applyBorder="1" applyAlignment="1" applyProtection="1">
      <alignment horizontal="center" vertical="center"/>
      <protection locked="0"/>
    </xf>
    <xf numFmtId="0" fontId="16" fillId="0" borderId="65" xfId="0" applyFont="1" applyBorder="1" applyAlignment="1" applyProtection="1">
      <alignment horizontal="center" vertical="center"/>
      <protection locked="0"/>
    </xf>
    <xf numFmtId="164" fontId="22" fillId="16" borderId="29" xfId="0" applyNumberFormat="1" applyFont="1" applyFill="1" applyBorder="1" applyAlignment="1" applyProtection="1">
      <alignment horizontal="center"/>
      <protection locked="0"/>
    </xf>
    <xf numFmtId="0" fontId="22" fillId="16" borderId="29" xfId="0" applyFont="1" applyFill="1" applyBorder="1" applyAlignment="1" applyProtection="1">
      <alignment horizontal="center"/>
      <protection locked="0"/>
    </xf>
    <xf numFmtId="164" fontId="22" fillId="25" borderId="29" xfId="0" applyNumberFormat="1" applyFont="1" applyFill="1" applyBorder="1" applyAlignment="1" applyProtection="1">
      <alignment horizontal="center"/>
      <protection locked="0"/>
    </xf>
    <xf numFmtId="0" fontId="22" fillId="25" borderId="29" xfId="0" applyFont="1" applyFill="1" applyBorder="1" applyAlignment="1" applyProtection="1">
      <alignment horizontal="center"/>
      <protection locked="0"/>
    </xf>
    <xf numFmtId="0" fontId="20" fillId="18" borderId="76" xfId="0" applyFont="1" applyFill="1" applyBorder="1" applyAlignment="1" applyProtection="1">
      <alignment horizontal="center" vertical="center"/>
      <protection locked="0"/>
    </xf>
    <xf numFmtId="0" fontId="20" fillId="18" borderId="50" xfId="0" applyFont="1" applyFill="1" applyBorder="1" applyAlignment="1" applyProtection="1">
      <alignment horizontal="center" vertical="center"/>
      <protection locked="0"/>
    </xf>
    <xf numFmtId="0" fontId="20" fillId="18" borderId="77" xfId="0" applyFont="1" applyFill="1" applyBorder="1" applyAlignment="1" applyProtection="1">
      <alignment horizontal="center" vertical="center"/>
      <protection locked="0"/>
    </xf>
    <xf numFmtId="0" fontId="20" fillId="17" borderId="76" xfId="0" applyFont="1" applyFill="1" applyBorder="1" applyAlignment="1" applyProtection="1">
      <alignment horizontal="center" vertical="center"/>
      <protection locked="0"/>
    </xf>
    <xf numFmtId="0" fontId="20" fillId="17" borderId="50" xfId="0" applyFont="1" applyFill="1" applyBorder="1" applyAlignment="1" applyProtection="1">
      <alignment horizontal="center" vertical="center"/>
      <protection locked="0"/>
    </xf>
    <xf numFmtId="0" fontId="20" fillId="17" borderId="77" xfId="0" applyFont="1" applyFill="1" applyBorder="1" applyAlignment="1" applyProtection="1">
      <alignment horizontal="center" vertical="center"/>
      <protection locked="0"/>
    </xf>
    <xf numFmtId="164" fontId="24" fillId="4" borderId="0" xfId="0" applyNumberFormat="1" applyFont="1" applyFill="1" applyAlignment="1" applyProtection="1">
      <alignment horizontal="center" vertical="center" textRotation="90"/>
      <protection locked="0"/>
    </xf>
    <xf numFmtId="0" fontId="20" fillId="16" borderId="9" xfId="0" applyFont="1" applyFill="1" applyBorder="1" applyAlignment="1" applyProtection="1">
      <alignment horizontal="center" vertical="center"/>
      <protection locked="0"/>
    </xf>
    <xf numFmtId="0" fontId="20" fillId="16" borderId="6" xfId="0" applyFont="1" applyFill="1" applyBorder="1" applyAlignment="1" applyProtection="1">
      <alignment horizontal="center" vertical="center"/>
      <protection locked="0"/>
    </xf>
    <xf numFmtId="0" fontId="22" fillId="16" borderId="10" xfId="0" applyFont="1" applyFill="1" applyBorder="1" applyAlignment="1" applyProtection="1">
      <alignment horizontal="center" vertical="center"/>
      <protection locked="0"/>
    </xf>
    <xf numFmtId="0" fontId="22" fillId="16" borderId="14" xfId="0" applyFont="1" applyFill="1" applyBorder="1" applyAlignment="1" applyProtection="1">
      <alignment horizontal="center" vertical="center"/>
      <protection locked="0"/>
    </xf>
    <xf numFmtId="49" fontId="22" fillId="16" borderId="13" xfId="0" applyNumberFormat="1" applyFont="1" applyFill="1" applyBorder="1" applyAlignment="1" applyProtection="1">
      <alignment horizontal="center" vertical="center"/>
      <protection locked="0"/>
    </xf>
    <xf numFmtId="49" fontId="22" fillId="16" borderId="16" xfId="0" applyNumberFormat="1" applyFont="1" applyFill="1" applyBorder="1" applyAlignment="1" applyProtection="1">
      <alignment horizontal="center" vertical="center"/>
      <protection locked="0"/>
    </xf>
    <xf numFmtId="49" fontId="22" fillId="17" borderId="13" xfId="0" applyNumberFormat="1" applyFont="1" applyFill="1" applyBorder="1" applyAlignment="1" applyProtection="1">
      <alignment horizontal="center" vertical="center"/>
      <protection locked="0"/>
    </xf>
    <xf numFmtId="49" fontId="22" fillId="17" borderId="16" xfId="0" applyNumberFormat="1" applyFont="1" applyFill="1" applyBorder="1" applyAlignment="1" applyProtection="1">
      <alignment horizontal="center" vertical="center"/>
      <protection locked="0"/>
    </xf>
    <xf numFmtId="0" fontId="20" fillId="17" borderId="9" xfId="0" applyFont="1" applyFill="1" applyBorder="1" applyAlignment="1" applyProtection="1">
      <alignment horizontal="center" vertical="center"/>
      <protection locked="0"/>
    </xf>
    <xf numFmtId="0" fontId="20" fillId="17" borderId="6" xfId="0" applyFont="1" applyFill="1" applyBorder="1" applyAlignment="1" applyProtection="1">
      <alignment horizontal="center" vertical="center"/>
      <protection locked="0"/>
    </xf>
    <xf numFmtId="0" fontId="22" fillId="17" borderId="10" xfId="0" applyFont="1" applyFill="1" applyBorder="1" applyAlignment="1" applyProtection="1">
      <alignment horizontal="center" vertical="center"/>
      <protection locked="0"/>
    </xf>
    <xf numFmtId="0" fontId="22" fillId="17" borderId="14" xfId="0" applyFont="1" applyFill="1" applyBorder="1" applyAlignment="1" applyProtection="1">
      <alignment horizontal="center" vertical="center"/>
      <protection locked="0"/>
    </xf>
    <xf numFmtId="0" fontId="20" fillId="17" borderId="17" xfId="0" applyFont="1" applyFill="1" applyBorder="1" applyAlignment="1" applyProtection="1">
      <alignment horizontal="center" vertical="center"/>
      <protection locked="0"/>
    </xf>
    <xf numFmtId="0" fontId="20" fillId="17" borderId="18" xfId="0" applyFont="1" applyFill="1" applyBorder="1" applyAlignment="1" applyProtection="1">
      <alignment horizontal="center" vertical="center"/>
      <protection locked="0"/>
    </xf>
    <xf numFmtId="0" fontId="20" fillId="16" borderId="17" xfId="0" applyFont="1" applyFill="1" applyBorder="1" applyAlignment="1" applyProtection="1">
      <alignment horizontal="center" vertical="center"/>
      <protection locked="0"/>
    </xf>
    <xf numFmtId="0" fontId="20" fillId="16" borderId="18" xfId="0" applyFont="1" applyFill="1" applyBorder="1" applyAlignment="1" applyProtection="1">
      <alignment horizontal="center" vertical="center"/>
      <protection locked="0"/>
    </xf>
    <xf numFmtId="0" fontId="20" fillId="18" borderId="2" xfId="0" applyFont="1" applyFill="1" applyBorder="1" applyAlignment="1" applyProtection="1">
      <alignment horizontal="center" vertical="center"/>
      <protection locked="0"/>
    </xf>
    <xf numFmtId="0" fontId="20" fillId="18" borderId="3" xfId="0" applyFont="1" applyFill="1" applyBorder="1" applyAlignment="1" applyProtection="1">
      <alignment horizontal="center" vertical="center"/>
      <protection locked="0"/>
    </xf>
    <xf numFmtId="0" fontId="20" fillId="18" borderId="4" xfId="0" applyFont="1" applyFill="1" applyBorder="1" applyAlignment="1" applyProtection="1">
      <alignment horizontal="center" vertical="center"/>
      <protection locked="0"/>
    </xf>
    <xf numFmtId="0" fontId="20" fillId="17" borderId="2" xfId="0" applyFont="1" applyFill="1" applyBorder="1" applyAlignment="1" applyProtection="1">
      <alignment horizontal="center" vertical="center"/>
      <protection locked="0"/>
    </xf>
    <xf numFmtId="0" fontId="20" fillId="17" borderId="3" xfId="0" applyFont="1" applyFill="1" applyBorder="1" applyAlignment="1" applyProtection="1">
      <alignment horizontal="center" vertical="center"/>
      <protection locked="0"/>
    </xf>
    <xf numFmtId="0" fontId="20" fillId="17" borderId="4" xfId="0" applyFont="1" applyFill="1" applyBorder="1" applyAlignment="1" applyProtection="1">
      <alignment horizontal="center" vertical="center"/>
      <protection locked="0"/>
    </xf>
    <xf numFmtId="0" fontId="20" fillId="4" borderId="9" xfId="0" applyFont="1" applyFill="1" applyBorder="1" applyAlignment="1" applyProtection="1">
      <alignment horizontal="center" vertical="center"/>
      <protection locked="0"/>
    </xf>
    <xf numFmtId="0" fontId="20" fillId="4" borderId="6" xfId="0" applyFont="1" applyFill="1" applyBorder="1" applyAlignment="1" applyProtection="1">
      <alignment horizontal="center" vertical="center"/>
      <protection locked="0"/>
    </xf>
    <xf numFmtId="0" fontId="22" fillId="4" borderId="10" xfId="0" applyFont="1" applyFill="1" applyBorder="1" applyAlignment="1" applyProtection="1">
      <alignment horizontal="center" vertical="center"/>
      <protection locked="0"/>
    </xf>
    <xf numFmtId="0" fontId="22" fillId="4" borderId="14" xfId="0" applyFont="1" applyFill="1" applyBorder="1" applyAlignment="1" applyProtection="1">
      <alignment horizontal="center" vertical="center"/>
      <protection locked="0"/>
    </xf>
    <xf numFmtId="49" fontId="22" fillId="4" borderId="13" xfId="0" applyNumberFormat="1" applyFont="1" applyFill="1" applyBorder="1" applyAlignment="1" applyProtection="1">
      <alignment horizontal="center" vertical="center"/>
      <protection locked="0"/>
    </xf>
    <xf numFmtId="49" fontId="22" fillId="4" borderId="16" xfId="0" applyNumberFormat="1" applyFont="1" applyFill="1" applyBorder="1" applyAlignment="1" applyProtection="1">
      <alignment horizontal="center" vertical="center"/>
      <protection locked="0"/>
    </xf>
    <xf numFmtId="0" fontId="22" fillId="4" borderId="13" xfId="0" applyFont="1" applyFill="1" applyBorder="1" applyAlignment="1" applyProtection="1">
      <alignment horizontal="center" vertical="center"/>
      <protection locked="0"/>
    </xf>
    <xf numFmtId="0" fontId="22" fillId="4" borderId="16" xfId="0" applyFont="1" applyFill="1" applyBorder="1" applyAlignment="1" applyProtection="1">
      <alignment horizontal="center" vertical="center"/>
      <protection locked="0"/>
    </xf>
    <xf numFmtId="0" fontId="20" fillId="5" borderId="2" xfId="0" applyFont="1" applyFill="1" applyBorder="1" applyAlignment="1" applyProtection="1">
      <alignment horizontal="center" vertical="center"/>
      <protection locked="0"/>
    </xf>
    <xf numFmtId="0" fontId="20" fillId="5" borderId="3" xfId="0" applyFont="1" applyFill="1" applyBorder="1" applyAlignment="1" applyProtection="1">
      <alignment horizontal="center" vertical="center"/>
      <protection locked="0"/>
    </xf>
    <xf numFmtId="0" fontId="20" fillId="5" borderId="4" xfId="0" applyFont="1" applyFill="1" applyBorder="1" applyAlignment="1" applyProtection="1">
      <alignment horizontal="center" vertical="center"/>
      <protection locked="0"/>
    </xf>
    <xf numFmtId="0" fontId="20" fillId="4" borderId="17" xfId="0" applyFont="1" applyFill="1" applyBorder="1" applyAlignment="1" applyProtection="1">
      <alignment horizontal="center" vertical="center"/>
      <protection locked="0"/>
    </xf>
    <xf numFmtId="0" fontId="20" fillId="4" borderId="18" xfId="0" applyFont="1" applyFill="1" applyBorder="1" applyAlignment="1" applyProtection="1">
      <alignment horizontal="center" vertical="center"/>
      <protection locked="0"/>
    </xf>
    <xf numFmtId="0" fontId="26" fillId="7" borderId="51" xfId="0" applyFont="1" applyFill="1" applyBorder="1" applyAlignment="1" applyProtection="1">
      <alignment horizontal="center" vertical="center" wrapText="1"/>
    </xf>
    <xf numFmtId="0" fontId="26" fillId="7" borderId="0" xfId="0" applyFont="1" applyFill="1" applyBorder="1" applyAlignment="1" applyProtection="1">
      <alignment horizontal="center" vertical="center" wrapText="1"/>
    </xf>
    <xf numFmtId="0" fontId="4" fillId="0" borderId="51" xfId="0" applyFont="1" applyBorder="1" applyAlignment="1">
      <alignment horizontal="center"/>
    </xf>
    <xf numFmtId="0" fontId="4" fillId="0" borderId="0" xfId="0" applyFont="1" applyAlignment="1">
      <alignment horizontal="center"/>
    </xf>
    <xf numFmtId="0" fontId="4" fillId="0" borderId="52" xfId="0" applyFont="1" applyBorder="1" applyAlignment="1">
      <alignment horizontal="center"/>
    </xf>
    <xf numFmtId="14" fontId="19" fillId="0" borderId="53" xfId="0" applyNumberFormat="1" applyFont="1" applyBorder="1" applyAlignment="1">
      <alignment horizontal="center"/>
    </xf>
    <xf numFmtId="0" fontId="19" fillId="0" borderId="54" xfId="0" applyFont="1" applyBorder="1" applyAlignment="1">
      <alignment horizontal="center"/>
    </xf>
    <xf numFmtId="0" fontId="19" fillId="0" borderId="51" xfId="0" applyFont="1" applyBorder="1" applyAlignment="1">
      <alignment horizontal="center"/>
    </xf>
    <xf numFmtId="0" fontId="19" fillId="0" borderId="0" xfId="0" applyFont="1" applyAlignment="1">
      <alignment horizontal="center"/>
    </xf>
    <xf numFmtId="164" fontId="6" fillId="6" borderId="23" xfId="0" applyNumberFormat="1" applyFont="1" applyFill="1" applyBorder="1" applyAlignment="1">
      <alignment horizontal="center" vertical="center"/>
    </xf>
    <xf numFmtId="164" fontId="2" fillId="0" borderId="24" xfId="0" applyNumberFormat="1" applyFont="1" applyBorder="1" applyAlignment="1"/>
    <xf numFmtId="164" fontId="2" fillId="0" borderId="25" xfId="0" applyNumberFormat="1" applyFont="1" applyBorder="1" applyAlignment="1"/>
    <xf numFmtId="166" fontId="27" fillId="3" borderId="54" xfId="0" applyNumberFormat="1" applyFont="1" applyFill="1" applyBorder="1" applyAlignment="1">
      <alignment horizontal="center" vertical="center"/>
    </xf>
    <xf numFmtId="166" fontId="27" fillId="3" borderId="55" xfId="0" applyNumberFormat="1" applyFont="1" applyFill="1" applyBorder="1" applyAlignment="1">
      <alignment horizontal="center" vertical="center"/>
    </xf>
    <xf numFmtId="166" fontId="27" fillId="3" borderId="0" xfId="0" applyNumberFormat="1" applyFont="1" applyFill="1" applyAlignment="1">
      <alignment horizontal="center" vertical="center"/>
    </xf>
    <xf numFmtId="166" fontId="27" fillId="3" borderId="52" xfId="0" applyNumberFormat="1" applyFont="1" applyFill="1" applyBorder="1" applyAlignment="1">
      <alignment horizontal="center" vertical="center"/>
    </xf>
    <xf numFmtId="166" fontId="27" fillId="3" borderId="27" xfId="0" applyNumberFormat="1" applyFont="1" applyFill="1" applyBorder="1" applyAlignment="1">
      <alignment horizontal="center" vertical="center"/>
    </xf>
    <xf numFmtId="166" fontId="27" fillId="3" borderId="56" xfId="0" applyNumberFormat="1" applyFont="1" applyFill="1" applyBorder="1" applyAlignment="1">
      <alignment horizontal="center" vertical="center"/>
    </xf>
    <xf numFmtId="0" fontId="7" fillId="6" borderId="26" xfId="0" applyFont="1" applyFill="1" applyBorder="1" applyAlignment="1">
      <alignment horizontal="center" vertical="center"/>
    </xf>
    <xf numFmtId="0" fontId="2" fillId="0" borderId="27" xfId="0" applyFont="1" applyBorder="1" applyAlignment="1"/>
    <xf numFmtId="0" fontId="2" fillId="0" borderId="28" xfId="0" applyFont="1" applyBorder="1" applyAlignment="1"/>
    <xf numFmtId="0" fontId="3" fillId="0" borderId="57" xfId="0" applyFont="1" applyBorder="1" applyAlignment="1">
      <alignment horizontal="center"/>
    </xf>
    <xf numFmtId="0" fontId="3" fillId="0" borderId="58" xfId="0" applyFont="1" applyBorder="1" applyAlignment="1">
      <alignment horizontal="center"/>
    </xf>
    <xf numFmtId="0" fontId="3" fillId="0" borderId="59" xfId="0" applyFont="1" applyBorder="1" applyAlignment="1">
      <alignment horizontal="center"/>
    </xf>
  </cellXfs>
  <cellStyles count="2">
    <cellStyle name="Normal" xfId="0" builtinId="0"/>
    <cellStyle name="Normal 2" xfId="1" xr:uid="{00000000-0005-0000-0000-000001000000}"/>
  </cellStyles>
  <dxfs count="158">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rgb="FFFFFF00"/>
        </patternFill>
      </fill>
    </dxf>
    <dxf>
      <fill>
        <patternFill>
          <bgColor theme="9"/>
        </patternFill>
      </fill>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right style="thin">
          <color auto="1"/>
        </right>
        <top style="thin">
          <color auto="1"/>
        </top>
        <bottom style="thin">
          <color auto="1"/>
        </bottom>
      </border>
    </dxf>
    <dxf>
      <font>
        <color rgb="FFFFFFFF"/>
      </font>
      <fill>
        <patternFill patternType="solid">
          <fgColor rgb="FF6AA84F"/>
          <bgColor rgb="FF6AA84F"/>
        </patternFill>
      </fill>
      <border>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
      <font>
        <color rgb="FFFFFFFF"/>
      </font>
      <fill>
        <patternFill patternType="solid">
          <fgColor rgb="FF6AA84F"/>
          <bgColor rgb="FF6AA84F"/>
        </patternFill>
      </fill>
      <border>
        <left style="thin">
          <color auto="1"/>
        </left>
        <right/>
        <top style="thin">
          <color auto="1"/>
        </top>
        <bottom style="thin">
          <color auto="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15</xdr:col>
      <xdr:colOff>517071</xdr:colOff>
      <xdr:row>8</xdr:row>
      <xdr:rowOff>40822</xdr:rowOff>
    </xdr:from>
    <xdr:to>
      <xdr:col>21</xdr:col>
      <xdr:colOff>462643</xdr:colOff>
      <xdr:row>17</xdr:row>
      <xdr:rowOff>40822</xdr:rowOff>
    </xdr:to>
    <xdr:sp macro="" textlink="">
      <xdr:nvSpPr>
        <xdr:cNvPr id="2" name="ZoneTexte 1">
          <a:extLst>
            <a:ext uri="{FF2B5EF4-FFF2-40B4-BE49-F238E27FC236}">
              <a16:creationId xmlns:a16="http://schemas.microsoft.com/office/drawing/2014/main" id="{69480EBA-26B2-42C0-A526-70B85FF4E716}"/>
            </a:ext>
          </a:extLst>
        </xdr:cNvPr>
        <xdr:cNvSpPr txBox="1"/>
      </xdr:nvSpPr>
      <xdr:spPr>
        <a:xfrm>
          <a:off x="17362714" y="1673679"/>
          <a:ext cx="5742215" cy="1836964"/>
        </a:xfrm>
        <a:prstGeom prst="rect">
          <a:avLst/>
        </a:prstGeom>
        <a:solidFill>
          <a:schemeClr val="accent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a:t>Rentrer les noms des 2 équipiers colonne</a:t>
          </a:r>
          <a:r>
            <a:rPr lang="fr-FR" sz="1600" baseline="0"/>
            <a:t> B</a:t>
          </a:r>
        </a:p>
        <a:p>
          <a:r>
            <a:rPr lang="fr-FR" sz="1600" baseline="0"/>
            <a:t>Rentrer le nom du club </a:t>
          </a:r>
          <a:r>
            <a:rPr lang="fr-FR" sz="1600" b="1" u="sng" baseline="0"/>
            <a:t>DES 2 EQUIPIERS</a:t>
          </a:r>
          <a:r>
            <a:rPr lang="fr-FR" sz="1600" baseline="0"/>
            <a:t> colonne E</a:t>
          </a:r>
        </a:p>
        <a:p>
          <a:r>
            <a:rPr lang="fr-FR" sz="1600" baseline="0"/>
            <a:t>Rentrer le nombre de points pour l'équipe entière colonne F</a:t>
          </a:r>
        </a:p>
        <a:p>
          <a:r>
            <a:rPr lang="fr-FR" sz="1600" baseline="0"/>
            <a:t>Choisir le tableau voulu dans la colonne I</a:t>
          </a:r>
        </a:p>
        <a:p>
          <a:r>
            <a:rPr lang="fr-FR" sz="1600" baseline="0"/>
            <a:t>(IL NE FAUT RIEN TOUCHER D'AUTRE)</a:t>
          </a:r>
          <a:endParaRPr lang="fr-FR" sz="16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16</xdr:col>
      <xdr:colOff>408214</xdr:colOff>
      <xdr:row>37</xdr:row>
      <xdr:rowOff>-1</xdr:rowOff>
    </xdr:from>
    <xdr:to>
      <xdr:col>23</xdr:col>
      <xdr:colOff>1238102</xdr:colOff>
      <xdr:row>73</xdr:row>
      <xdr:rowOff>46786</xdr:rowOff>
    </xdr:to>
    <xdr:sp macro="" textlink="">
      <xdr:nvSpPr>
        <xdr:cNvPr id="2" name="ZoneTexte 1">
          <a:extLst>
            <a:ext uri="{FF2B5EF4-FFF2-40B4-BE49-F238E27FC236}">
              <a16:creationId xmlns:a16="http://schemas.microsoft.com/office/drawing/2014/main" id="{4350E9AF-A8AC-42E9-BCE9-E5DB67E97995}"/>
            </a:ext>
          </a:extLst>
        </xdr:cNvPr>
        <xdr:cNvSpPr txBox="1"/>
      </xdr:nvSpPr>
      <xdr:spPr>
        <a:xfrm>
          <a:off x="13593535" y="7388678"/>
          <a:ext cx="6177496" cy="2754608"/>
        </a:xfrm>
        <a:prstGeom prst="rect">
          <a:avLst/>
        </a:prstGeom>
        <a:solidFill>
          <a:schemeClr val="accent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strike="noStrike" baseline="0"/>
            <a:t>Voir nom des tableaux supp sans espace (nécessaire pour le fonctionnement du téléphone)(pb de nom qui collisionne un num de ligne et de cellules)</a:t>
          </a:r>
        </a:p>
        <a:p>
          <a:pPr algn="ctr"/>
          <a:r>
            <a:rPr lang="fr-FR" sz="1400" strike="noStrike" baseline="0"/>
            <a:t>revoir les listes</a:t>
          </a:r>
        </a:p>
        <a:p>
          <a:pPr algn="ctr"/>
          <a:r>
            <a:rPr lang="fr-FR" sz="1400" strike="noStrike" baseline="0"/>
            <a:t>Verrouillage cellules à ne pas modifier</a:t>
          </a:r>
        </a:p>
        <a:p>
          <a:pPr algn="ctr"/>
          <a:r>
            <a:rPr lang="fr-FR" sz="1400" strike="noStrike" baseline="0"/>
            <a:t>revoir listes longueur</a:t>
          </a:r>
        </a:p>
        <a:p>
          <a:pPr algn="ctr"/>
          <a:r>
            <a:rPr lang="fr-FR" sz="1400" strike="noStrike" baseline="0"/>
            <a:t>voir infobulles aves le numéro de téléphone du joueur quand selection cellule</a:t>
          </a:r>
        </a:p>
        <a:p>
          <a:pPr algn="ctr"/>
          <a:r>
            <a:rPr lang="fr-FR" sz="1400" strike="noStrike" baseline="0"/>
            <a:t>voir Manu logo 2019 pour mettre sur la page résultats</a:t>
          </a:r>
        </a:p>
        <a:p>
          <a:pPr algn="ctr"/>
          <a:r>
            <a:rPr lang="fr-FR" sz="1400" strike="noStrike" baseline="0"/>
            <a:t>modifier macro ajout onglets</a:t>
          </a:r>
        </a:p>
        <a:p>
          <a:pPr algn="ctr"/>
          <a:r>
            <a:rPr lang="fr-FR" sz="1400" strike="noStrike" baseline="0"/>
            <a:t>couleur cellules en fonction de "ok;message;arrivé"</a:t>
          </a:r>
        </a:p>
        <a:p>
          <a:endParaRPr lang="fr-FR" sz="1100"/>
        </a:p>
      </xdr:txBody>
    </xdr:sp>
    <xdr:clientData/>
  </xdr:twoCellAnchor>
  <xdr:twoCellAnchor>
    <xdr:from>
      <xdr:col>2</xdr:col>
      <xdr:colOff>885825</xdr:colOff>
      <xdr:row>3</xdr:row>
      <xdr:rowOff>0</xdr:rowOff>
    </xdr:from>
    <xdr:to>
      <xdr:col>4</xdr:col>
      <xdr:colOff>340179</xdr:colOff>
      <xdr:row>4</xdr:row>
      <xdr:rowOff>0</xdr:rowOff>
    </xdr:to>
    <xdr:sp macro="" textlink="">
      <xdr:nvSpPr>
        <xdr:cNvPr id="4" name="InfB" hidden="1">
          <a:extLst>
            <a:ext uri="{FF2B5EF4-FFF2-40B4-BE49-F238E27FC236}">
              <a16:creationId xmlns:a16="http://schemas.microsoft.com/office/drawing/2014/main" id="{BC059868-E01E-409C-B11C-358B74D25FB0}"/>
            </a:ext>
          </a:extLst>
        </xdr:cNvPr>
        <xdr:cNvSpPr/>
      </xdr:nvSpPr>
      <xdr:spPr>
        <a:xfrm>
          <a:off x="2457450" y="581025"/>
          <a:ext cx="2073729" cy="200025"/>
        </a:xfrm>
        <a:prstGeom prst="rect">
          <a:avLst/>
        </a:prstGeom>
        <a:solidFill>
          <a:schemeClr val="accent2"/>
        </a:solidFill>
        <a:ln w="9525">
          <a:solidFill>
            <a:schemeClr val="tx1">
              <a:lumMod val="50000"/>
              <a:lumOff val="50000"/>
            </a:schemeClr>
          </a:solidFill>
        </a:ln>
        <a:effectLst>
          <a:softEdge rad="0"/>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FR" sz="1100">
              <a:solidFill>
                <a:sysClr val="windowText" lastClr="000000"/>
              </a:solidFill>
            </a:rPr>
            <a:t>01</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1237954</xdr:colOff>
      <xdr:row>0</xdr:row>
      <xdr:rowOff>0</xdr:rowOff>
    </xdr:from>
    <xdr:to>
      <xdr:col>12</xdr:col>
      <xdr:colOff>2988</xdr:colOff>
      <xdr:row>3</xdr:row>
      <xdr:rowOff>77558</xdr:rowOff>
    </xdr:to>
    <xdr:pic>
      <xdr:nvPicPr>
        <xdr:cNvPr id="2" name="Image 1">
          <a:extLst>
            <a:ext uri="{FF2B5EF4-FFF2-40B4-BE49-F238E27FC236}">
              <a16:creationId xmlns:a16="http://schemas.microsoft.com/office/drawing/2014/main" id="{E6F1BB34-5766-40B4-8AF3-9DAE74C14CB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794" t="5992" r="2572" b="5227"/>
        <a:stretch/>
      </xdr:blipFill>
      <xdr:spPr>
        <a:xfrm>
          <a:off x="16018126" y="0"/>
          <a:ext cx="2312276" cy="984075"/>
        </a:xfrm>
        <a:prstGeom prst="rect">
          <a:avLst/>
        </a:prstGeom>
      </xdr:spPr>
    </xdr:pic>
    <xdr:clientData/>
  </xdr:twoCellAnchor>
  <xdr:twoCellAnchor>
    <xdr:from>
      <xdr:col>2</xdr:col>
      <xdr:colOff>176893</xdr:colOff>
      <xdr:row>77</xdr:row>
      <xdr:rowOff>13607</xdr:rowOff>
    </xdr:from>
    <xdr:to>
      <xdr:col>11</xdr:col>
      <xdr:colOff>122464</xdr:colOff>
      <xdr:row>87</xdr:row>
      <xdr:rowOff>68036</xdr:rowOff>
    </xdr:to>
    <xdr:sp macro="" textlink="">
      <xdr:nvSpPr>
        <xdr:cNvPr id="3" name="ZoneTexte 2">
          <a:extLst>
            <a:ext uri="{FF2B5EF4-FFF2-40B4-BE49-F238E27FC236}">
              <a16:creationId xmlns:a16="http://schemas.microsoft.com/office/drawing/2014/main" id="{981A7040-E5E8-439F-9B67-D4095AA72BC4}"/>
            </a:ext>
          </a:extLst>
        </xdr:cNvPr>
        <xdr:cNvSpPr txBox="1"/>
      </xdr:nvSpPr>
      <xdr:spPr>
        <a:xfrm>
          <a:off x="1170214" y="24111857"/>
          <a:ext cx="16301357" cy="30888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3200"/>
            <a:t>A revoir car bug dans les numeros de lignes lues</a:t>
          </a:r>
          <a:r>
            <a:rPr lang="fr-FR" sz="3200" baseline="0"/>
            <a:t>  (ajouter 2)</a:t>
          </a:r>
          <a:endParaRPr lang="fr-FR" sz="3200"/>
        </a:p>
      </xdr:txBody>
    </xdr:sp>
    <xdr:clientData/>
  </xdr:twoCellAnchor>
  <xdr:twoCellAnchor>
    <xdr:from>
      <xdr:col>3</xdr:col>
      <xdr:colOff>2558143</xdr:colOff>
      <xdr:row>35</xdr:row>
      <xdr:rowOff>95250</xdr:rowOff>
    </xdr:from>
    <xdr:to>
      <xdr:col>9</xdr:col>
      <xdr:colOff>1714500</xdr:colOff>
      <xdr:row>53</xdr:row>
      <xdr:rowOff>340179</xdr:rowOff>
    </xdr:to>
    <xdr:sp macro="" textlink="">
      <xdr:nvSpPr>
        <xdr:cNvPr id="4" name="ZoneTexte 3">
          <a:extLst>
            <a:ext uri="{FF2B5EF4-FFF2-40B4-BE49-F238E27FC236}">
              <a16:creationId xmlns:a16="http://schemas.microsoft.com/office/drawing/2014/main" id="{361FD7BD-BA5E-4636-A8B5-7E522D585E8B}"/>
            </a:ext>
          </a:extLst>
        </xdr:cNvPr>
        <xdr:cNvSpPr txBox="1"/>
      </xdr:nvSpPr>
      <xdr:spPr>
        <a:xfrm>
          <a:off x="5007429" y="10681607"/>
          <a:ext cx="7864928" cy="59599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3200"/>
            <a:t>Revoir l'appel vainqueur (quelsques erreurs)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Y772"/>
  <sheetViews>
    <sheetView zoomScale="55" zoomScaleNormal="55" workbookViewId="0">
      <pane xSplit="1" topLeftCell="B1" activePane="topRight" state="frozen"/>
      <selection activeCell="F81" sqref="F81"/>
      <selection pane="topRight" activeCell="H3" sqref="H3"/>
    </sheetView>
  </sheetViews>
  <sheetFormatPr baseColWidth="10" defaultColWidth="14.42578125" defaultRowHeight="15.75" customHeight="1" x14ac:dyDescent="0.2"/>
  <cols>
    <col min="1" max="1" width="34.5703125" style="138" customWidth="1"/>
    <col min="2" max="2" width="20.28515625" style="139" customWidth="1"/>
    <col min="3" max="3" width="16.85546875" style="139" customWidth="1"/>
    <col min="4" max="4" width="51.42578125" style="140" customWidth="1"/>
    <col min="5" max="5" width="9.7109375" style="140" customWidth="1"/>
    <col min="6" max="6" width="24.5703125" style="140" customWidth="1"/>
    <col min="7" max="7" width="27.28515625" style="138" customWidth="1"/>
    <col min="8" max="8" width="22.5703125" style="128" customWidth="1"/>
    <col min="9" max="9" width="21" style="130" hidden="1" customWidth="1"/>
    <col min="10" max="10" width="20.28515625" style="136" customWidth="1"/>
    <col min="11" max="11" width="15.28515625" style="136" hidden="1" customWidth="1"/>
    <col min="12" max="12" width="20.28515625" style="136" customWidth="1"/>
    <col min="13" max="13" width="20.28515625" style="136" hidden="1" customWidth="1"/>
    <col min="14" max="14" width="20.28515625" style="136" customWidth="1"/>
    <col min="15" max="15" width="20.28515625" style="136" hidden="1" customWidth="1"/>
    <col min="16" max="16" width="20.28515625" style="136" customWidth="1"/>
    <col min="17" max="17" width="22.7109375" style="136" hidden="1" customWidth="1"/>
    <col min="18" max="18" width="20.28515625" style="136" customWidth="1"/>
    <col min="19" max="19" width="20.28515625" style="136" hidden="1" customWidth="1"/>
    <col min="20" max="20" width="20.28515625" style="136" customWidth="1"/>
    <col min="21" max="21" width="20.28515625" style="136" hidden="1" customWidth="1"/>
    <col min="22" max="22" width="20.28515625" style="136" customWidth="1"/>
    <col min="23" max="23" width="14.42578125" style="130" customWidth="1"/>
    <col min="24" max="16384" width="14.42578125" style="130"/>
  </cols>
  <sheetData>
    <row r="1" spans="1:25" ht="24" customHeight="1" x14ac:dyDescent="0.2">
      <c r="A1" s="158" t="s">
        <v>0</v>
      </c>
      <c r="B1" s="157" t="s">
        <v>1</v>
      </c>
      <c r="C1" s="157" t="s">
        <v>2</v>
      </c>
      <c r="D1" s="157" t="s">
        <v>6</v>
      </c>
      <c r="E1" s="157" t="s">
        <v>628</v>
      </c>
      <c r="F1" s="157" t="s">
        <v>629</v>
      </c>
      <c r="G1" s="158" t="s">
        <v>641</v>
      </c>
      <c r="H1" s="157" t="s">
        <v>7</v>
      </c>
      <c r="I1" s="245" t="s">
        <v>8</v>
      </c>
      <c r="J1" s="245"/>
      <c r="K1" s="246" t="s">
        <v>9</v>
      </c>
      <c r="L1" s="246"/>
      <c r="M1" s="246" t="s">
        <v>10</v>
      </c>
      <c r="N1" s="246"/>
      <c r="O1" s="246" t="s">
        <v>11</v>
      </c>
      <c r="P1" s="246"/>
      <c r="Q1" s="246" t="s">
        <v>12</v>
      </c>
      <c r="R1" s="246"/>
      <c r="S1" s="244" t="s">
        <v>13</v>
      </c>
      <c r="T1" s="244"/>
      <c r="U1" s="244" t="s">
        <v>14</v>
      </c>
      <c r="V1" s="244"/>
      <c r="W1" s="129"/>
      <c r="X1" s="129"/>
      <c r="Y1" s="129"/>
    </row>
    <row r="2" spans="1:25" ht="15.75" customHeight="1" x14ac:dyDescent="0.2">
      <c r="A2" s="159" t="str">
        <f t="shared" ref="A2" si="0">B2&amp;" "&amp;C2</f>
        <v xml:space="preserve"> </v>
      </c>
      <c r="B2" s="160"/>
      <c r="C2" s="160"/>
      <c r="D2" s="160"/>
      <c r="E2" s="161"/>
      <c r="F2" s="161"/>
      <c r="G2" s="159" t="str">
        <f>IF(D2="","",VLOOKUP(D2,'Liste des clubs'!A:B,2,FALSE))</f>
        <v/>
      </c>
      <c r="H2" s="162"/>
      <c r="I2" s="143" t="str">
        <f t="shared" ref="I2:I234" si="1">IF($H2=I$1,$A2,"")</f>
        <v/>
      </c>
      <c r="J2" s="153" t="str">
        <f t="array" ref="J2">IFERROR(INDEX(I$2:I$218,SMALL(IF(I$2:I$218&lt;&gt;"",ROW(I$2:I$218)-1),ROW(A1))),"")</f>
        <v/>
      </c>
      <c r="K2" s="126" t="str">
        <f t="shared" ref="K2:K234" si="2">IF($H2=K$1,$A2,"")</f>
        <v/>
      </c>
      <c r="L2" s="155" t="str">
        <f t="array" ref="L2">IFERROR(INDEX(K$2:K$218,SMALL(IF(K$2:K$218&lt;&gt;"",ROW(K$2:K$218)-1),ROW(C1))),"")</f>
        <v>BELLEVAL Valentin</v>
      </c>
      <c r="M2" s="126" t="str">
        <f t="shared" ref="M2:M234" si="3">IF($H2=M$1,$A2,"")</f>
        <v/>
      </c>
      <c r="N2" s="153" t="str">
        <f t="array" ref="N2">IFERROR(INDEX(M$2:M$218,SMALL(IF(M$2:M$218&lt;&gt;"",ROW(M$2:M$218)-1),ROW(D1))),"")</f>
        <v/>
      </c>
      <c r="O2" s="126" t="str">
        <f t="shared" ref="O2:O234" si="4">IF($H2=O$1,$A2,"")</f>
        <v/>
      </c>
      <c r="P2" s="155" t="str">
        <f t="array" ref="P2">IFERROR(INDEX(O$2:O$218,SMALL(IF(O$2:O$218&lt;&gt;"",ROW(O$2:O$218)-1),ROW(G1))),"")</f>
        <v/>
      </c>
      <c r="Q2" s="126" t="str">
        <f t="shared" ref="Q2:Q234" si="5">IF($H2=Q$1,$A2,"")</f>
        <v/>
      </c>
      <c r="R2" s="153" t="str">
        <f t="array" ref="R2">IFERROR(INDEX(Q$2:Q$218,SMALL(IF(Q$2:Q$218&lt;&gt;"",ROW(Q$2:Q$218)-1),ROW(I1))),"")</f>
        <v/>
      </c>
      <c r="S2" s="126" t="str">
        <f t="shared" ref="S2:S234" si="6">IF($H2=S$1,$A2,"")</f>
        <v/>
      </c>
      <c r="T2" s="155" t="str">
        <f t="array" ref="T2">IFERROR(INDEX(S$2:S$218,SMALL(IF(S$2:S$218&lt;&gt;"",ROW(S$2:S$218)-1),ROW(K1))),"")</f>
        <v/>
      </c>
      <c r="U2" s="126" t="str">
        <f t="shared" ref="U2:U234" si="7">IF($H2=U$1,$A2,"")</f>
        <v/>
      </c>
      <c r="V2" s="153" t="str">
        <f t="array" ref="V2">IFERROR(INDEX(U$2:U$218,SMALL(IF(U$2:U$218&lt;&gt;"",ROW(U$2:U$218)-1),ROW(M1))),"")</f>
        <v/>
      </c>
      <c r="W2" s="129"/>
      <c r="X2" s="129"/>
      <c r="Y2" s="129"/>
    </row>
    <row r="3" spans="1:25" ht="15.75" customHeight="1" x14ac:dyDescent="0.2">
      <c r="A3" s="165" t="str">
        <f>UPPER(B3)&amp;" "&amp;PROPER(C3)</f>
        <v>BELLEVAL Valentin</v>
      </c>
      <c r="B3" s="141" t="s">
        <v>15</v>
      </c>
      <c r="C3" s="141" t="s">
        <v>16</v>
      </c>
      <c r="D3" s="141" t="s">
        <v>17</v>
      </c>
      <c r="E3" s="142" t="s">
        <v>18</v>
      </c>
      <c r="F3" s="144" t="s">
        <v>631</v>
      </c>
      <c r="G3" s="165" t="str">
        <f>IF(D3="","",VLOOKUP(D3,'Liste des clubs'!A:B,2,FALSE))</f>
        <v>HAZEBRO</v>
      </c>
      <c r="H3" s="163" t="s">
        <v>9</v>
      </c>
      <c r="I3" s="143" t="str">
        <f t="shared" si="1"/>
        <v/>
      </c>
      <c r="J3" s="153" t="str">
        <f t="array" ref="J3">IFERROR(INDEX(I$2:I$218,SMALL(IF(I$2:I$218&lt;&gt;"",ROW(I$2:I$218)-1),ROW(A2))),"")</f>
        <v/>
      </c>
      <c r="K3" s="126" t="str">
        <f t="shared" si="2"/>
        <v>BELLEVAL Valentin</v>
      </c>
      <c r="L3" s="155" t="str">
        <f t="array" ref="L3">IFERROR(INDEX(K$2:K$218,SMALL(IF(K$2:K$218&lt;&gt;"",ROW(K$2:K$218)-1),ROW(C2))),"")</f>
        <v/>
      </c>
      <c r="M3" s="126" t="str">
        <f t="shared" si="3"/>
        <v/>
      </c>
      <c r="N3" s="153" t="str">
        <f t="array" ref="N3">IFERROR(INDEX(M$2:M$218,SMALL(IF(M$2:M$218&lt;&gt;"",ROW(M$2:M$218)-1),ROW(D2))),"")</f>
        <v/>
      </c>
      <c r="O3" s="126" t="str">
        <f t="shared" si="4"/>
        <v/>
      </c>
      <c r="P3" s="155" t="str">
        <f t="array" ref="P3">IFERROR(INDEX(O$2:O$218,SMALL(IF(O$2:O$218&lt;&gt;"",ROW(O$2:O$218)-1),ROW(G2))),"")</f>
        <v/>
      </c>
      <c r="Q3" s="126" t="str">
        <f t="shared" si="5"/>
        <v/>
      </c>
      <c r="R3" s="153" t="str">
        <f t="array" ref="R3">IFERROR(INDEX(Q$2:Q$218,SMALL(IF(Q$2:Q$218&lt;&gt;"",ROW(Q$2:Q$218)-1),ROW(I2))),"")</f>
        <v/>
      </c>
      <c r="S3" s="126" t="str">
        <f t="shared" si="6"/>
        <v/>
      </c>
      <c r="T3" s="155" t="str">
        <f t="array" ref="T3">IFERROR(INDEX(S$2:S$218,SMALL(IF(S$2:S$218&lt;&gt;"",ROW(S$2:S$218)-1),ROW(K2))),"")</f>
        <v/>
      </c>
      <c r="U3" s="126" t="str">
        <f t="shared" si="7"/>
        <v/>
      </c>
      <c r="V3" s="153" t="str">
        <f t="array" ref="V3">IFERROR(INDEX(U$2:U$218,SMALL(IF(U$2:U$218&lt;&gt;"",ROW(U$2:U$218)-1),ROW(M2))),"")</f>
        <v/>
      </c>
      <c r="W3" s="132" t="s">
        <v>8</v>
      </c>
      <c r="X3" s="129">
        <f>COUNTIF(H:H,W3)</f>
        <v>0</v>
      </c>
      <c r="Y3" s="129"/>
    </row>
    <row r="4" spans="1:25" ht="15.75" customHeight="1" x14ac:dyDescent="0.2">
      <c r="A4" s="165" t="str">
        <f t="shared" ref="A4:A67" si="8">UPPER(B4)&amp;" "&amp;PROPER(C4)</f>
        <v>BENARD Frédéric</v>
      </c>
      <c r="B4" s="141" t="s">
        <v>20</v>
      </c>
      <c r="C4" s="141" t="s">
        <v>21</v>
      </c>
      <c r="D4" s="141" t="s">
        <v>17</v>
      </c>
      <c r="E4" s="142" t="s">
        <v>18</v>
      </c>
      <c r="F4" s="142"/>
      <c r="G4" s="165" t="str">
        <f>IF(D4="","",VLOOKUP(D4,'Liste des clubs'!A:B,2,FALSE))</f>
        <v>HAZEBRO</v>
      </c>
      <c r="H4" s="163"/>
      <c r="I4" s="143" t="str">
        <f t="shared" si="1"/>
        <v/>
      </c>
      <c r="J4" s="153" t="str">
        <f t="array" ref="J4">IFERROR(INDEX(I$2:I$218,SMALL(IF(I$2:I$218&lt;&gt;"",ROW(I$2:I$218)-1),ROW(A3))),"")</f>
        <v/>
      </c>
      <c r="K4" s="126" t="str">
        <f t="shared" si="2"/>
        <v/>
      </c>
      <c r="L4" s="155" t="str">
        <f t="array" ref="L4">IFERROR(INDEX(K$2:K$218,SMALL(IF(K$2:K$218&lt;&gt;"",ROW(K$2:K$218)-1),ROW(C3))),"")</f>
        <v/>
      </c>
      <c r="M4" s="126" t="str">
        <f t="shared" si="3"/>
        <v/>
      </c>
      <c r="N4" s="153" t="str">
        <f t="array" ref="N4">IFERROR(INDEX(M$2:M$218,SMALL(IF(M$2:M$218&lt;&gt;"",ROW(M$2:M$218)-1),ROW(D3))),"")</f>
        <v/>
      </c>
      <c r="O4" s="126" t="str">
        <f t="shared" si="4"/>
        <v/>
      </c>
      <c r="P4" s="155" t="str">
        <f t="array" ref="P4">IFERROR(INDEX(O$2:O$218,SMALL(IF(O$2:O$218&lt;&gt;"",ROW(O$2:O$218)-1),ROW(G3))),"")</f>
        <v/>
      </c>
      <c r="Q4" s="126" t="str">
        <f t="shared" si="5"/>
        <v/>
      </c>
      <c r="R4" s="153" t="str">
        <f t="array" ref="R4">IFERROR(INDEX(Q$2:Q$218,SMALL(IF(Q$2:Q$218&lt;&gt;"",ROW(Q$2:Q$218)-1),ROW(I3))),"")</f>
        <v/>
      </c>
      <c r="S4" s="126" t="str">
        <f t="shared" si="6"/>
        <v/>
      </c>
      <c r="T4" s="155" t="str">
        <f t="array" ref="T4">IFERROR(INDEX(S$2:S$218,SMALL(IF(S$2:S$218&lt;&gt;"",ROW(S$2:S$218)-1),ROW(K3))),"")</f>
        <v/>
      </c>
      <c r="U4" s="126" t="str">
        <f t="shared" si="7"/>
        <v/>
      </c>
      <c r="V4" s="153" t="str">
        <f t="array" ref="V4">IFERROR(INDEX(U$2:U$218,SMALL(IF(U$2:U$218&lt;&gt;"",ROW(U$2:U$218)-1),ROW(M3))),"")</f>
        <v/>
      </c>
      <c r="W4" s="132" t="s">
        <v>9</v>
      </c>
      <c r="X4" s="129">
        <f>COUNTIF(H:H,W4)</f>
        <v>1</v>
      </c>
      <c r="Y4" s="129"/>
    </row>
    <row r="5" spans="1:25" ht="15.75" customHeight="1" x14ac:dyDescent="0.2">
      <c r="A5" s="165" t="str">
        <f t="shared" si="8"/>
        <v>CAULIER Pierre</v>
      </c>
      <c r="B5" s="141" t="s">
        <v>22</v>
      </c>
      <c r="C5" s="141" t="s">
        <v>23</v>
      </c>
      <c r="D5" s="141" t="s">
        <v>17</v>
      </c>
      <c r="E5" s="142" t="s">
        <v>18</v>
      </c>
      <c r="F5" s="142"/>
      <c r="G5" s="165" t="str">
        <f>IF(D5="","",VLOOKUP(D5,'Liste des clubs'!A:B,2,FALSE))</f>
        <v>HAZEBRO</v>
      </c>
      <c r="H5" s="163"/>
      <c r="I5" s="143" t="str">
        <f t="shared" si="1"/>
        <v/>
      </c>
      <c r="J5" s="153" t="str">
        <f t="array" ref="J5">IFERROR(INDEX(I$2:I$218,SMALL(IF(I$2:I$218&lt;&gt;"",ROW(I$2:I$218)-1),ROW(A4))),"")</f>
        <v/>
      </c>
      <c r="K5" s="126" t="str">
        <f t="shared" si="2"/>
        <v/>
      </c>
      <c r="L5" s="155" t="str">
        <f t="array" ref="L5">IFERROR(INDEX(K$2:K$218,SMALL(IF(K$2:K$218&lt;&gt;"",ROW(K$2:K$218)-1),ROW(C4))),"")</f>
        <v/>
      </c>
      <c r="M5" s="126" t="str">
        <f t="shared" si="3"/>
        <v/>
      </c>
      <c r="N5" s="153" t="str">
        <f t="array" ref="N5">IFERROR(INDEX(M$2:M$218,SMALL(IF(M$2:M$218&lt;&gt;"",ROW(M$2:M$218)-1),ROW(D4))),"")</f>
        <v/>
      </c>
      <c r="O5" s="126" t="str">
        <f t="shared" si="4"/>
        <v/>
      </c>
      <c r="P5" s="155" t="str">
        <f t="array" ref="P5">IFERROR(INDEX(O$2:O$218,SMALL(IF(O$2:O$218&lt;&gt;"",ROW(O$2:O$218)-1),ROW(G4))),"")</f>
        <v/>
      </c>
      <c r="Q5" s="126" t="str">
        <f t="shared" si="5"/>
        <v/>
      </c>
      <c r="R5" s="153" t="str">
        <f t="array" ref="R5">IFERROR(INDEX(Q$2:Q$218,SMALL(IF(Q$2:Q$218&lt;&gt;"",ROW(Q$2:Q$218)-1),ROW(I4))),"")</f>
        <v/>
      </c>
      <c r="S5" s="126" t="str">
        <f t="shared" si="6"/>
        <v/>
      </c>
      <c r="T5" s="155" t="str">
        <f t="array" ref="T5">IFERROR(INDEX(S$2:S$218,SMALL(IF(S$2:S$218&lt;&gt;"",ROW(S$2:S$218)-1),ROW(K4))),"")</f>
        <v/>
      </c>
      <c r="U5" s="126" t="str">
        <f t="shared" si="7"/>
        <v/>
      </c>
      <c r="V5" s="153" t="str">
        <f t="array" ref="V5">IFERROR(INDEX(U$2:U$218,SMALL(IF(U$2:U$218&lt;&gt;"",ROW(U$2:U$218)-1),ROW(M4))),"")</f>
        <v/>
      </c>
      <c r="W5" s="132" t="s">
        <v>10</v>
      </c>
      <c r="X5" s="129">
        <f>COUNTIF(H:H,W5)</f>
        <v>0</v>
      </c>
      <c r="Y5" s="129"/>
    </row>
    <row r="6" spans="1:25" ht="15.75" customHeight="1" x14ac:dyDescent="0.2">
      <c r="A6" s="165" t="str">
        <f t="shared" si="8"/>
        <v>CONORT Cédric</v>
      </c>
      <c r="B6" s="141" t="s">
        <v>25</v>
      </c>
      <c r="C6" s="141" t="s">
        <v>26</v>
      </c>
      <c r="D6" s="141" t="s">
        <v>17</v>
      </c>
      <c r="E6" s="142" t="s">
        <v>18</v>
      </c>
      <c r="F6" s="142"/>
      <c r="G6" s="165" t="str">
        <f>IF(D6="","",VLOOKUP(D6,'Liste des clubs'!A:B,2,FALSE))</f>
        <v>HAZEBRO</v>
      </c>
      <c r="H6" s="163"/>
      <c r="I6" s="143" t="str">
        <f t="shared" si="1"/>
        <v/>
      </c>
      <c r="J6" s="153" t="str">
        <f t="array" ref="J6">IFERROR(INDEX(I$2:I$218,SMALL(IF(I$2:I$218&lt;&gt;"",ROW(I$2:I$218)-1),ROW(A5))),"")</f>
        <v/>
      </c>
      <c r="K6" s="126" t="str">
        <f t="shared" si="2"/>
        <v/>
      </c>
      <c r="L6" s="155" t="str">
        <f t="array" ref="L6">IFERROR(INDEX(K$2:K$218,SMALL(IF(K$2:K$218&lt;&gt;"",ROW(K$2:K$218)-1),ROW(C5))),"")</f>
        <v/>
      </c>
      <c r="M6" s="126" t="str">
        <f t="shared" si="3"/>
        <v/>
      </c>
      <c r="N6" s="153" t="str">
        <f t="array" ref="N6">IFERROR(INDEX(M$2:M$218,SMALL(IF(M$2:M$218&lt;&gt;"",ROW(M$2:M$218)-1),ROW(D5))),"")</f>
        <v/>
      </c>
      <c r="O6" s="126" t="str">
        <f t="shared" si="4"/>
        <v/>
      </c>
      <c r="P6" s="155" t="str">
        <f t="array" ref="P6">IFERROR(INDEX(O$2:O$218,SMALL(IF(O$2:O$218&lt;&gt;"",ROW(O$2:O$218)-1),ROW(G5))),"")</f>
        <v/>
      </c>
      <c r="Q6" s="126" t="str">
        <f t="shared" si="5"/>
        <v/>
      </c>
      <c r="R6" s="153" t="str">
        <f t="array" ref="R6">IFERROR(INDEX(Q$2:Q$218,SMALL(IF(Q$2:Q$218&lt;&gt;"",ROW(Q$2:Q$218)-1),ROW(I5))),"")</f>
        <v/>
      </c>
      <c r="S6" s="126" t="str">
        <f t="shared" si="6"/>
        <v/>
      </c>
      <c r="T6" s="155" t="str">
        <f t="array" ref="T6">IFERROR(INDEX(S$2:S$218,SMALL(IF(S$2:S$218&lt;&gt;"",ROW(S$2:S$218)-1),ROW(K5))),"")</f>
        <v/>
      </c>
      <c r="U6" s="126" t="str">
        <f t="shared" si="7"/>
        <v/>
      </c>
      <c r="V6" s="153" t="str">
        <f t="array" ref="V6">IFERROR(INDEX(U$2:U$218,SMALL(IF(U$2:U$218&lt;&gt;"",ROW(U$2:U$218)-1),ROW(M5))),"")</f>
        <v/>
      </c>
      <c r="W6" s="132" t="s">
        <v>11</v>
      </c>
      <c r="X6" s="129">
        <f>COUNTIF(H:H,W6)</f>
        <v>0</v>
      </c>
      <c r="Y6" s="129"/>
    </row>
    <row r="7" spans="1:25" ht="15.75" customHeight="1" x14ac:dyDescent="0.2">
      <c r="A7" s="165" t="str">
        <f t="shared" si="8"/>
        <v>CORSON Piat</v>
      </c>
      <c r="B7" s="141" t="s">
        <v>28</v>
      </c>
      <c r="C7" s="141" t="s">
        <v>29</v>
      </c>
      <c r="D7" s="141" t="s">
        <v>30</v>
      </c>
      <c r="E7" s="142" t="s">
        <v>18</v>
      </c>
      <c r="F7" s="142"/>
      <c r="G7" s="165" t="str">
        <f>IF(D7="","",VLOOKUP(D7,'Liste des clubs'!A:B,2,FALSE))</f>
        <v>BAILLEUL</v>
      </c>
      <c r="H7" s="163"/>
      <c r="I7" s="143" t="str">
        <f t="shared" si="1"/>
        <v/>
      </c>
      <c r="J7" s="153" t="str">
        <f t="array" ref="J7">IFERROR(INDEX(I$2:I$218,SMALL(IF(I$2:I$218&lt;&gt;"",ROW(I$2:I$218)-1),ROW(A6))),"")</f>
        <v/>
      </c>
      <c r="K7" s="126" t="str">
        <f t="shared" si="2"/>
        <v/>
      </c>
      <c r="L7" s="155" t="str">
        <f t="array" ref="L7">IFERROR(INDEX(K$2:K$218,SMALL(IF(K$2:K$218&lt;&gt;"",ROW(K$2:K$218)-1),ROW(C6))),"")</f>
        <v/>
      </c>
      <c r="M7" s="126" t="str">
        <f t="shared" si="3"/>
        <v/>
      </c>
      <c r="N7" s="153" t="str">
        <f t="array" ref="N7">IFERROR(INDEX(M$2:M$218,SMALL(IF(M$2:M$218&lt;&gt;"",ROW(M$2:M$218)-1),ROW(D6))),"")</f>
        <v/>
      </c>
      <c r="O7" s="126" t="str">
        <f t="shared" si="4"/>
        <v/>
      </c>
      <c r="P7" s="155" t="str">
        <f t="array" ref="P7">IFERROR(INDEX(O$2:O$218,SMALL(IF(O$2:O$218&lt;&gt;"",ROW(O$2:O$218)-1),ROW(G6))),"")</f>
        <v/>
      </c>
      <c r="Q7" s="126" t="str">
        <f t="shared" si="5"/>
        <v/>
      </c>
      <c r="R7" s="153" t="str">
        <f t="array" ref="R7">IFERROR(INDEX(Q$2:Q$218,SMALL(IF(Q$2:Q$218&lt;&gt;"",ROW(Q$2:Q$218)-1),ROW(I6))),"")</f>
        <v/>
      </c>
      <c r="S7" s="126" t="str">
        <f t="shared" si="6"/>
        <v/>
      </c>
      <c r="T7" s="155" t="str">
        <f t="array" ref="T7">IFERROR(INDEX(S$2:S$218,SMALL(IF(S$2:S$218&lt;&gt;"",ROW(S$2:S$218)-1),ROW(K6))),"")</f>
        <v/>
      </c>
      <c r="U7" s="126" t="str">
        <f t="shared" si="7"/>
        <v/>
      </c>
      <c r="V7" s="153" t="str">
        <f t="array" ref="V7">IFERROR(INDEX(U$2:U$218,SMALL(IF(U$2:U$218&lt;&gt;"",ROW(U$2:U$218)-1),ROW(M6))),"")</f>
        <v/>
      </c>
      <c r="W7" s="132" t="s">
        <v>12</v>
      </c>
      <c r="X7" s="129">
        <f>COUNTIF(H:H,W7)</f>
        <v>0</v>
      </c>
      <c r="Y7" s="129"/>
    </row>
    <row r="8" spans="1:25" ht="15.75" customHeight="1" x14ac:dyDescent="0.2">
      <c r="A8" s="165" t="str">
        <f t="shared" si="8"/>
        <v>DECARSIN Megan</v>
      </c>
      <c r="B8" s="141" t="s">
        <v>32</v>
      </c>
      <c r="C8" s="141" t="s">
        <v>33</v>
      </c>
      <c r="D8" s="141" t="s">
        <v>34</v>
      </c>
      <c r="E8" s="142" t="s">
        <v>18</v>
      </c>
      <c r="F8" s="142"/>
      <c r="G8" s="165" t="str">
        <f>IF(D8="","",VLOOKUP(D8,'Liste des clubs'!A:B,2,FALSE))</f>
        <v>GDESYNT</v>
      </c>
      <c r="H8" s="163"/>
      <c r="I8" s="143" t="str">
        <f t="shared" si="1"/>
        <v/>
      </c>
      <c r="J8" s="153" t="str">
        <f t="array" ref="J8">IFERROR(INDEX(I$2:I$218,SMALL(IF(I$2:I$218&lt;&gt;"",ROW(I$2:I$218)-1),ROW(A7))),"")</f>
        <v/>
      </c>
      <c r="K8" s="126" t="str">
        <f t="shared" si="2"/>
        <v/>
      </c>
      <c r="L8" s="155" t="str">
        <f t="array" ref="L8">IFERROR(INDEX(K$2:K$218,SMALL(IF(K$2:K$218&lt;&gt;"",ROW(K$2:K$218)-1),ROW(C7))),"")</f>
        <v/>
      </c>
      <c r="M8" s="126" t="str">
        <f t="shared" si="3"/>
        <v/>
      </c>
      <c r="N8" s="153" t="str">
        <f t="array" ref="N8">IFERROR(INDEX(M$2:M$218,SMALL(IF(M$2:M$218&lt;&gt;"",ROW(M$2:M$218)-1),ROW(D7))),"")</f>
        <v/>
      </c>
      <c r="O8" s="126" t="str">
        <f t="shared" si="4"/>
        <v/>
      </c>
      <c r="P8" s="155" t="str">
        <f t="array" ref="P8">IFERROR(INDEX(O$2:O$218,SMALL(IF(O$2:O$218&lt;&gt;"",ROW(O$2:O$218)-1),ROW(G7))),"")</f>
        <v/>
      </c>
      <c r="Q8" s="126" t="str">
        <f t="shared" si="5"/>
        <v/>
      </c>
      <c r="R8" s="153" t="str">
        <f t="array" ref="R8">IFERROR(INDEX(Q$2:Q$218,SMALL(IF(Q$2:Q$218&lt;&gt;"",ROW(Q$2:Q$218)-1),ROW(I7))),"")</f>
        <v/>
      </c>
      <c r="S8" s="126" t="str">
        <f t="shared" si="6"/>
        <v/>
      </c>
      <c r="T8" s="155" t="str">
        <f t="array" ref="T8">IFERROR(INDEX(S$2:S$218,SMALL(IF(S$2:S$218&lt;&gt;"",ROW(S$2:S$218)-1),ROW(K7))),"")</f>
        <v/>
      </c>
      <c r="U8" s="126" t="str">
        <f t="shared" si="7"/>
        <v/>
      </c>
      <c r="V8" s="153" t="str">
        <f t="array" ref="V8">IFERROR(INDEX(U$2:U$218,SMALL(IF(U$2:U$218&lt;&gt;"",ROW(U$2:U$218)-1),ROW(M7))),"")</f>
        <v/>
      </c>
      <c r="W8" s="132"/>
      <c r="X8" s="129"/>
      <c r="Y8" s="129"/>
    </row>
    <row r="9" spans="1:25" ht="15.75" customHeight="1" x14ac:dyDescent="0.2">
      <c r="A9" s="165" t="str">
        <f t="shared" si="8"/>
        <v>DESTINE Pablo</v>
      </c>
      <c r="B9" s="141" t="s">
        <v>36</v>
      </c>
      <c r="C9" s="141" t="s">
        <v>37</v>
      </c>
      <c r="D9" s="141" t="s">
        <v>38</v>
      </c>
      <c r="E9" s="142" t="s">
        <v>18</v>
      </c>
      <c r="F9" s="142"/>
      <c r="G9" s="165" t="str">
        <f>IF(D9="","",VLOOKUP(D9,'Liste des clubs'!A:B,2,FALSE))</f>
        <v>LIGUE</v>
      </c>
      <c r="H9" s="163"/>
      <c r="I9" s="143" t="str">
        <f t="shared" si="1"/>
        <v/>
      </c>
      <c r="J9" s="153" t="str">
        <f t="array" ref="J9">IFERROR(INDEX(I$2:I$218,SMALL(IF(I$2:I$218&lt;&gt;"",ROW(I$2:I$218)-1),ROW(A8))),"")</f>
        <v/>
      </c>
      <c r="K9" s="126" t="str">
        <f t="shared" si="2"/>
        <v/>
      </c>
      <c r="L9" s="155" t="str">
        <f t="array" ref="L9">IFERROR(INDEX(K$2:K$218,SMALL(IF(K$2:K$218&lt;&gt;"",ROW(K$2:K$218)-1),ROW(C8))),"")</f>
        <v/>
      </c>
      <c r="M9" s="126" t="str">
        <f t="shared" si="3"/>
        <v/>
      </c>
      <c r="N9" s="153" t="str">
        <f t="array" ref="N9">IFERROR(INDEX(M$2:M$218,SMALL(IF(M$2:M$218&lt;&gt;"",ROW(M$2:M$218)-1),ROW(D8))),"")</f>
        <v/>
      </c>
      <c r="O9" s="126" t="str">
        <f t="shared" si="4"/>
        <v/>
      </c>
      <c r="P9" s="155" t="str">
        <f t="array" ref="P9">IFERROR(INDEX(O$2:O$218,SMALL(IF(O$2:O$218&lt;&gt;"",ROW(O$2:O$218)-1),ROW(G8))),"")</f>
        <v/>
      </c>
      <c r="Q9" s="126" t="str">
        <f t="shared" si="5"/>
        <v/>
      </c>
      <c r="R9" s="153" t="str">
        <f t="array" ref="R9">IFERROR(INDEX(Q$2:Q$218,SMALL(IF(Q$2:Q$218&lt;&gt;"",ROW(Q$2:Q$218)-1),ROW(I8))),"")</f>
        <v/>
      </c>
      <c r="S9" s="126" t="str">
        <f t="shared" si="6"/>
        <v/>
      </c>
      <c r="T9" s="155" t="str">
        <f t="array" ref="T9">IFERROR(INDEX(S$2:S$218,SMALL(IF(S$2:S$218&lt;&gt;"",ROW(S$2:S$218)-1),ROW(K8))),"")</f>
        <v/>
      </c>
      <c r="U9" s="126" t="str">
        <f t="shared" si="7"/>
        <v/>
      </c>
      <c r="V9" s="153" t="str">
        <f t="array" ref="V9">IFERROR(INDEX(U$2:U$218,SMALL(IF(U$2:U$218&lt;&gt;"",ROW(U$2:U$218)-1),ROW(M8))),"")</f>
        <v/>
      </c>
      <c r="W9" s="132"/>
      <c r="X9" s="129"/>
      <c r="Y9" s="129"/>
    </row>
    <row r="10" spans="1:25" ht="15.75" customHeight="1" x14ac:dyDescent="0.2">
      <c r="A10" s="165" t="str">
        <f t="shared" si="8"/>
        <v>DOUTRIAUX Gauthier</v>
      </c>
      <c r="B10" s="141" t="s">
        <v>40</v>
      </c>
      <c r="C10" s="141" t="s">
        <v>41</v>
      </c>
      <c r="D10" s="141" t="s">
        <v>42</v>
      </c>
      <c r="E10" s="142" t="s">
        <v>18</v>
      </c>
      <c r="F10" s="142"/>
      <c r="G10" s="165" t="str">
        <f>IF(D10="","",VLOOKUP(D10,'Liste des clubs'!A:B,2,FALSE))</f>
        <v>ARQUES</v>
      </c>
      <c r="H10" s="163"/>
      <c r="I10" s="143" t="str">
        <f t="shared" si="1"/>
        <v/>
      </c>
      <c r="J10" s="153" t="str">
        <f t="array" ref="J10">IFERROR(INDEX(I$2:I$218,SMALL(IF(I$2:I$218&lt;&gt;"",ROW(I$2:I$218)-1),ROW(A9))),"")</f>
        <v/>
      </c>
      <c r="K10" s="126" t="str">
        <f t="shared" si="2"/>
        <v/>
      </c>
      <c r="L10" s="155" t="str">
        <f t="array" ref="L10">IFERROR(INDEX(K$2:K$218,SMALL(IF(K$2:K$218&lt;&gt;"",ROW(K$2:K$218)-1),ROW(C9))),"")</f>
        <v/>
      </c>
      <c r="M10" s="126" t="str">
        <f t="shared" si="3"/>
        <v/>
      </c>
      <c r="N10" s="153" t="str">
        <f t="array" ref="N10">IFERROR(INDEX(M$2:M$218,SMALL(IF(M$2:M$218&lt;&gt;"",ROW(M$2:M$218)-1),ROW(D9))),"")</f>
        <v/>
      </c>
      <c r="O10" s="126" t="str">
        <f t="shared" si="4"/>
        <v/>
      </c>
      <c r="P10" s="155" t="str">
        <f t="array" ref="P10">IFERROR(INDEX(O$2:O$218,SMALL(IF(O$2:O$218&lt;&gt;"",ROW(O$2:O$218)-1),ROW(G9))),"")</f>
        <v/>
      </c>
      <c r="Q10" s="126" t="str">
        <f t="shared" si="5"/>
        <v/>
      </c>
      <c r="R10" s="153" t="str">
        <f t="array" ref="R10">IFERROR(INDEX(Q$2:Q$218,SMALL(IF(Q$2:Q$218&lt;&gt;"",ROW(Q$2:Q$218)-1),ROW(I9))),"")</f>
        <v/>
      </c>
      <c r="S10" s="126" t="str">
        <f t="shared" si="6"/>
        <v/>
      </c>
      <c r="T10" s="155" t="str">
        <f t="array" ref="T10">IFERROR(INDEX(S$2:S$218,SMALL(IF(S$2:S$218&lt;&gt;"",ROW(S$2:S$218)-1),ROW(K9))),"")</f>
        <v/>
      </c>
      <c r="U10" s="126" t="str">
        <f t="shared" si="7"/>
        <v/>
      </c>
      <c r="V10" s="153" t="str">
        <f t="array" ref="V10">IFERROR(INDEX(U$2:U$218,SMALL(IF(U$2:U$218&lt;&gt;"",ROW(U$2:U$218)-1),ROW(M9))),"")</f>
        <v/>
      </c>
      <c r="W10" s="129"/>
      <c r="X10" s="129"/>
      <c r="Y10" s="129"/>
    </row>
    <row r="11" spans="1:25" ht="15.75" customHeight="1" x14ac:dyDescent="0.2">
      <c r="A11" s="165" t="str">
        <f t="shared" si="8"/>
        <v>LEVEUGLE Augustin</v>
      </c>
      <c r="B11" s="141" t="s">
        <v>44</v>
      </c>
      <c r="C11" s="141" t="s">
        <v>45</v>
      </c>
      <c r="D11" s="141" t="s">
        <v>17</v>
      </c>
      <c r="E11" s="142" t="s">
        <v>18</v>
      </c>
      <c r="F11" s="142"/>
      <c r="G11" s="165" t="str">
        <f>IF(D11="","",VLOOKUP(D11,'Liste des clubs'!A:B,2,FALSE))</f>
        <v>HAZEBRO</v>
      </c>
      <c r="H11" s="163"/>
      <c r="I11" s="143" t="str">
        <f t="shared" si="1"/>
        <v/>
      </c>
      <c r="J11" s="153" t="str">
        <f t="array" ref="J11">IFERROR(INDEX(I$2:I$218,SMALL(IF(I$2:I$218&lt;&gt;"",ROW(I$2:I$218)-1),ROW(A10))),"")</f>
        <v/>
      </c>
      <c r="K11" s="126" t="str">
        <f t="shared" si="2"/>
        <v/>
      </c>
      <c r="L11" s="155" t="str">
        <f t="array" ref="L11">IFERROR(INDEX(K$2:K$218,SMALL(IF(K$2:K$218&lt;&gt;"",ROW(K$2:K$218)-1),ROW(C10))),"")</f>
        <v/>
      </c>
      <c r="M11" s="126" t="str">
        <f t="shared" si="3"/>
        <v/>
      </c>
      <c r="N11" s="153" t="str">
        <f t="array" ref="N11">IFERROR(INDEX(M$2:M$218,SMALL(IF(M$2:M$218&lt;&gt;"",ROW(M$2:M$218)-1),ROW(D10))),"")</f>
        <v/>
      </c>
      <c r="O11" s="126" t="str">
        <f t="shared" si="4"/>
        <v/>
      </c>
      <c r="P11" s="155" t="str">
        <f t="array" ref="P11">IFERROR(INDEX(O$2:O$218,SMALL(IF(O$2:O$218&lt;&gt;"",ROW(O$2:O$218)-1),ROW(G10))),"")</f>
        <v/>
      </c>
      <c r="Q11" s="126" t="str">
        <f t="shared" si="5"/>
        <v/>
      </c>
      <c r="R11" s="153" t="str">
        <f t="array" ref="R11">IFERROR(INDEX(Q$2:Q$218,SMALL(IF(Q$2:Q$218&lt;&gt;"",ROW(Q$2:Q$218)-1),ROW(I10))),"")</f>
        <v/>
      </c>
      <c r="S11" s="126" t="str">
        <f t="shared" si="6"/>
        <v/>
      </c>
      <c r="T11" s="155" t="str">
        <f t="array" ref="T11">IFERROR(INDEX(S$2:S$218,SMALL(IF(S$2:S$218&lt;&gt;"",ROW(S$2:S$218)-1),ROW(K10))),"")</f>
        <v/>
      </c>
      <c r="U11" s="126" t="str">
        <f t="shared" si="7"/>
        <v/>
      </c>
      <c r="V11" s="153" t="str">
        <f t="array" ref="V11">IFERROR(INDEX(U$2:U$218,SMALL(IF(U$2:U$218&lt;&gt;"",ROW(U$2:U$218)-1),ROW(M10))),"")</f>
        <v/>
      </c>
      <c r="W11" s="129"/>
      <c r="X11" s="129"/>
      <c r="Y11" s="129"/>
    </row>
    <row r="12" spans="1:25" ht="15.75" customHeight="1" x14ac:dyDescent="0.2">
      <c r="A12" s="165" t="str">
        <f t="shared" si="8"/>
        <v xml:space="preserve"> </v>
      </c>
      <c r="B12" s="141"/>
      <c r="C12" s="141"/>
      <c r="D12" s="141"/>
      <c r="E12" s="142"/>
      <c r="F12" s="142"/>
      <c r="G12" s="165" t="str">
        <f>IF(D12="","",VLOOKUP(D12,'Liste des clubs'!A:B,2,FALSE))</f>
        <v/>
      </c>
      <c r="H12" s="163"/>
      <c r="I12" s="143" t="str">
        <f t="shared" si="1"/>
        <v/>
      </c>
      <c r="J12" s="153" t="str">
        <f t="array" ref="J12">IFERROR(INDEX(I$2:I$218,SMALL(IF(I$2:I$218&lt;&gt;"",ROW(I$2:I$218)-1),ROW(A11))),"")</f>
        <v/>
      </c>
      <c r="K12" s="126" t="str">
        <f t="shared" si="2"/>
        <v/>
      </c>
      <c r="L12" s="155" t="str">
        <f t="array" ref="L12">IFERROR(INDEX(K$2:K$218,SMALL(IF(K$2:K$218&lt;&gt;"",ROW(K$2:K$218)-1),ROW(C11))),"")</f>
        <v/>
      </c>
      <c r="M12" s="126" t="str">
        <f t="shared" si="3"/>
        <v/>
      </c>
      <c r="N12" s="153" t="str">
        <f t="array" ref="N12">IFERROR(INDEX(M$2:M$218,SMALL(IF(M$2:M$218&lt;&gt;"",ROW(M$2:M$218)-1),ROW(D11))),"")</f>
        <v/>
      </c>
      <c r="O12" s="126" t="str">
        <f t="shared" si="4"/>
        <v/>
      </c>
      <c r="P12" s="155" t="str">
        <f t="array" ref="P12">IFERROR(INDEX(O$2:O$218,SMALL(IF(O$2:O$218&lt;&gt;"",ROW(O$2:O$218)-1),ROW(G11))),"")</f>
        <v/>
      </c>
      <c r="Q12" s="126" t="str">
        <f t="shared" si="5"/>
        <v/>
      </c>
      <c r="R12" s="153" t="str">
        <f t="array" ref="R12">IFERROR(INDEX(Q$2:Q$218,SMALL(IF(Q$2:Q$218&lt;&gt;"",ROW(Q$2:Q$218)-1),ROW(I11))),"")</f>
        <v/>
      </c>
      <c r="S12" s="126" t="str">
        <f t="shared" si="6"/>
        <v/>
      </c>
      <c r="T12" s="155" t="str">
        <f t="array" ref="T12">IFERROR(INDEX(S$2:S$218,SMALL(IF(S$2:S$218&lt;&gt;"",ROW(S$2:S$218)-1),ROW(K11))),"")</f>
        <v/>
      </c>
      <c r="U12" s="126" t="str">
        <f t="shared" si="7"/>
        <v/>
      </c>
      <c r="V12" s="153" t="str">
        <f t="array" ref="V12">IFERROR(INDEX(U$2:U$218,SMALL(IF(U$2:U$218&lt;&gt;"",ROW(U$2:U$218)-1),ROW(M11))),"")</f>
        <v/>
      </c>
      <c r="W12" s="129"/>
      <c r="X12" s="129"/>
      <c r="Y12" s="129"/>
    </row>
    <row r="13" spans="1:25" ht="15.75" customHeight="1" x14ac:dyDescent="0.2">
      <c r="A13" s="165" t="str">
        <f t="shared" si="8"/>
        <v xml:space="preserve"> </v>
      </c>
      <c r="B13" s="141"/>
      <c r="C13" s="141"/>
      <c r="D13" s="141"/>
      <c r="E13" s="142"/>
      <c r="F13" s="142"/>
      <c r="G13" s="165" t="str">
        <f>IF(D13="","",VLOOKUP(D13,'Liste des clubs'!A:B,2,FALSE))</f>
        <v/>
      </c>
      <c r="H13" s="163"/>
      <c r="I13" s="143" t="str">
        <f t="shared" si="1"/>
        <v/>
      </c>
      <c r="J13" s="153" t="str">
        <f t="array" ref="J13">IFERROR(INDEX(I$2:I$218,SMALL(IF(I$2:I$218&lt;&gt;"",ROW(I$2:I$218)-1),ROW(A12))),"")</f>
        <v/>
      </c>
      <c r="K13" s="126" t="str">
        <f t="shared" si="2"/>
        <v/>
      </c>
      <c r="L13" s="155" t="str">
        <f t="array" ref="L13">IFERROR(INDEX(K$2:K$218,SMALL(IF(K$2:K$218&lt;&gt;"",ROW(K$2:K$218)-1),ROW(C12))),"")</f>
        <v/>
      </c>
      <c r="M13" s="126" t="str">
        <f t="shared" si="3"/>
        <v/>
      </c>
      <c r="N13" s="153" t="str">
        <f t="array" ref="N13">IFERROR(INDEX(M$2:M$218,SMALL(IF(M$2:M$218&lt;&gt;"",ROW(M$2:M$218)-1),ROW(D12))),"")</f>
        <v/>
      </c>
      <c r="O13" s="126" t="str">
        <f t="shared" si="4"/>
        <v/>
      </c>
      <c r="P13" s="155" t="str">
        <f t="array" ref="P13">IFERROR(INDEX(O$2:O$218,SMALL(IF(O$2:O$218&lt;&gt;"",ROW(O$2:O$218)-1),ROW(G12))),"")</f>
        <v/>
      </c>
      <c r="Q13" s="126" t="str">
        <f t="shared" si="5"/>
        <v/>
      </c>
      <c r="R13" s="153" t="str">
        <f t="array" ref="R13">IFERROR(INDEX(Q$2:Q$218,SMALL(IF(Q$2:Q$218&lt;&gt;"",ROW(Q$2:Q$218)-1),ROW(I12))),"")</f>
        <v/>
      </c>
      <c r="S13" s="126" t="str">
        <f t="shared" si="6"/>
        <v/>
      </c>
      <c r="T13" s="155" t="str">
        <f t="array" ref="T13">IFERROR(INDEX(S$2:S$218,SMALL(IF(S$2:S$218&lt;&gt;"",ROW(S$2:S$218)-1),ROW(K12))),"")</f>
        <v/>
      </c>
      <c r="U13" s="126" t="str">
        <f t="shared" si="7"/>
        <v/>
      </c>
      <c r="V13" s="153" t="str">
        <f t="array" ref="V13">IFERROR(INDEX(U$2:U$218,SMALL(IF(U$2:U$218&lt;&gt;"",ROW(U$2:U$218)-1),ROW(M12))),"")</f>
        <v/>
      </c>
      <c r="W13" s="129"/>
      <c r="X13" s="129"/>
      <c r="Y13" s="129"/>
    </row>
    <row r="14" spans="1:25" ht="15.75" customHeight="1" x14ac:dyDescent="0.2">
      <c r="A14" s="165" t="str">
        <f t="shared" si="8"/>
        <v xml:space="preserve"> </v>
      </c>
      <c r="B14" s="141"/>
      <c r="C14" s="141"/>
      <c r="D14" s="141"/>
      <c r="E14" s="142"/>
      <c r="F14" s="142"/>
      <c r="G14" s="165" t="str">
        <f>IF(D14="","",VLOOKUP(D14,'Liste des clubs'!A:B,2,FALSE))</f>
        <v/>
      </c>
      <c r="H14" s="163"/>
      <c r="I14" s="143" t="str">
        <f t="shared" si="1"/>
        <v/>
      </c>
      <c r="J14" s="153" t="str">
        <f t="array" ref="J14">IFERROR(INDEX(I$2:I$218,SMALL(IF(I$2:I$218&lt;&gt;"",ROW(I$2:I$218)-1),ROW(A13))),"")</f>
        <v/>
      </c>
      <c r="K14" s="126" t="str">
        <f t="shared" si="2"/>
        <v/>
      </c>
      <c r="L14" s="155" t="str">
        <f t="array" ref="L14">IFERROR(INDEX(K$2:K$218,SMALL(IF(K$2:K$218&lt;&gt;"",ROW(K$2:K$218)-1),ROW(C13))),"")</f>
        <v/>
      </c>
      <c r="M14" s="126" t="str">
        <f t="shared" si="3"/>
        <v/>
      </c>
      <c r="N14" s="153" t="str">
        <f t="array" ref="N14">IFERROR(INDEX(M$2:M$218,SMALL(IF(M$2:M$218&lt;&gt;"",ROW(M$2:M$218)-1),ROW(D13))),"")</f>
        <v/>
      </c>
      <c r="O14" s="126" t="str">
        <f t="shared" si="4"/>
        <v/>
      </c>
      <c r="P14" s="155" t="str">
        <f t="array" ref="P14">IFERROR(INDEX(O$2:O$218,SMALL(IF(O$2:O$218&lt;&gt;"",ROW(O$2:O$218)-1),ROW(G13))),"")</f>
        <v/>
      </c>
      <c r="Q14" s="126" t="str">
        <f t="shared" si="5"/>
        <v/>
      </c>
      <c r="R14" s="153" t="str">
        <f t="array" ref="R14">IFERROR(INDEX(Q$2:Q$218,SMALL(IF(Q$2:Q$218&lt;&gt;"",ROW(Q$2:Q$218)-1),ROW(I13))),"")</f>
        <v/>
      </c>
      <c r="S14" s="126" t="str">
        <f t="shared" si="6"/>
        <v/>
      </c>
      <c r="T14" s="155" t="str">
        <f t="array" ref="T14">IFERROR(INDEX(S$2:S$218,SMALL(IF(S$2:S$218&lt;&gt;"",ROW(S$2:S$218)-1),ROW(K13))),"")</f>
        <v/>
      </c>
      <c r="U14" s="126" t="str">
        <f t="shared" si="7"/>
        <v/>
      </c>
      <c r="V14" s="153" t="str">
        <f t="array" ref="V14">IFERROR(INDEX(U$2:U$218,SMALL(IF(U$2:U$218&lt;&gt;"",ROW(U$2:U$218)-1),ROW(M13))),"")</f>
        <v/>
      </c>
      <c r="W14" s="129"/>
      <c r="X14" s="129"/>
      <c r="Y14" s="129"/>
    </row>
    <row r="15" spans="1:25" ht="15.75" customHeight="1" x14ac:dyDescent="0.2">
      <c r="A15" s="165" t="str">
        <f t="shared" si="8"/>
        <v xml:space="preserve"> </v>
      </c>
      <c r="B15" s="141"/>
      <c r="C15" s="141"/>
      <c r="D15" s="141"/>
      <c r="E15" s="142"/>
      <c r="F15" s="142"/>
      <c r="G15" s="165" t="str">
        <f>IF(D15="","",VLOOKUP(D15,'Liste des clubs'!A:B,2,FALSE))</f>
        <v/>
      </c>
      <c r="H15" s="163"/>
      <c r="I15" s="143" t="str">
        <f t="shared" si="1"/>
        <v/>
      </c>
      <c r="J15" s="153" t="str">
        <f t="array" ref="J15">IFERROR(INDEX(I$2:I$218,SMALL(IF(I$2:I$218&lt;&gt;"",ROW(I$2:I$218)-1),ROW(A14))),"")</f>
        <v/>
      </c>
      <c r="K15" s="126" t="str">
        <f t="shared" si="2"/>
        <v/>
      </c>
      <c r="L15" s="155" t="str">
        <f t="array" ref="L15">IFERROR(INDEX(K$2:K$218,SMALL(IF(K$2:K$218&lt;&gt;"",ROW(K$2:K$218)-1),ROW(C14))),"")</f>
        <v/>
      </c>
      <c r="M15" s="126" t="str">
        <f t="shared" si="3"/>
        <v/>
      </c>
      <c r="N15" s="153" t="str">
        <f t="array" ref="N15">IFERROR(INDEX(M$2:M$218,SMALL(IF(M$2:M$218&lt;&gt;"",ROW(M$2:M$218)-1),ROW(D14))),"")</f>
        <v/>
      </c>
      <c r="O15" s="126" t="str">
        <f t="shared" si="4"/>
        <v/>
      </c>
      <c r="P15" s="155" t="str">
        <f t="array" ref="P15">IFERROR(INDEX(O$2:O$218,SMALL(IF(O$2:O$218&lt;&gt;"",ROW(O$2:O$218)-1),ROW(G14))),"")</f>
        <v/>
      </c>
      <c r="Q15" s="126" t="str">
        <f t="shared" si="5"/>
        <v/>
      </c>
      <c r="R15" s="153" t="str">
        <f t="array" ref="R15">IFERROR(INDEX(Q$2:Q$218,SMALL(IF(Q$2:Q$218&lt;&gt;"",ROW(Q$2:Q$218)-1),ROW(I14))),"")</f>
        <v/>
      </c>
      <c r="S15" s="126" t="str">
        <f t="shared" si="6"/>
        <v/>
      </c>
      <c r="T15" s="155" t="str">
        <f t="array" ref="T15">IFERROR(INDEX(S$2:S$218,SMALL(IF(S$2:S$218&lt;&gt;"",ROW(S$2:S$218)-1),ROW(K14))),"")</f>
        <v/>
      </c>
      <c r="U15" s="126" t="str">
        <f t="shared" si="7"/>
        <v/>
      </c>
      <c r="V15" s="153" t="str">
        <f t="array" ref="V15">IFERROR(INDEX(U$2:U$218,SMALL(IF(U$2:U$218&lt;&gt;"",ROW(U$2:U$218)-1),ROW(M14))),"")</f>
        <v/>
      </c>
      <c r="W15" s="129"/>
      <c r="X15" s="129"/>
      <c r="Y15" s="129"/>
    </row>
    <row r="16" spans="1:25" ht="15.75" customHeight="1" x14ac:dyDescent="0.2">
      <c r="A16" s="165" t="str">
        <f t="shared" si="8"/>
        <v xml:space="preserve"> </v>
      </c>
      <c r="B16" s="141"/>
      <c r="C16" s="141"/>
      <c r="D16" s="141"/>
      <c r="E16" s="142"/>
      <c r="F16" s="142"/>
      <c r="G16" s="165" t="str">
        <f>IF(D16="","",VLOOKUP(D16,'Liste des clubs'!A:B,2,FALSE))</f>
        <v/>
      </c>
      <c r="H16" s="163"/>
      <c r="I16" s="143" t="str">
        <f t="shared" si="1"/>
        <v/>
      </c>
      <c r="J16" s="153" t="str">
        <f t="array" ref="J16">IFERROR(INDEX(I$2:I$218,SMALL(IF(I$2:I$218&lt;&gt;"",ROW(I$2:I$218)-1),ROW(A15))),"")</f>
        <v/>
      </c>
      <c r="K16" s="126" t="str">
        <f t="shared" si="2"/>
        <v/>
      </c>
      <c r="L16" s="155" t="str">
        <f t="array" ref="L16">IFERROR(INDEX(K$2:K$218,SMALL(IF(K$2:K$218&lt;&gt;"",ROW(K$2:K$218)-1),ROW(C15))),"")</f>
        <v/>
      </c>
      <c r="M16" s="126" t="str">
        <f t="shared" si="3"/>
        <v/>
      </c>
      <c r="N16" s="153" t="str">
        <f t="array" ref="N16">IFERROR(INDEX(M$2:M$218,SMALL(IF(M$2:M$218&lt;&gt;"",ROW(M$2:M$218)-1),ROW(D15))),"")</f>
        <v/>
      </c>
      <c r="O16" s="126" t="str">
        <f t="shared" si="4"/>
        <v/>
      </c>
      <c r="P16" s="155" t="str">
        <f t="array" ref="P16">IFERROR(INDEX(O$2:O$218,SMALL(IF(O$2:O$218&lt;&gt;"",ROW(O$2:O$218)-1),ROW(G15))),"")</f>
        <v/>
      </c>
      <c r="Q16" s="126" t="str">
        <f t="shared" si="5"/>
        <v/>
      </c>
      <c r="R16" s="153" t="str">
        <f t="array" ref="R16">IFERROR(INDEX(Q$2:Q$218,SMALL(IF(Q$2:Q$218&lt;&gt;"",ROW(Q$2:Q$218)-1),ROW(I15))),"")</f>
        <v/>
      </c>
      <c r="S16" s="126" t="str">
        <f t="shared" si="6"/>
        <v/>
      </c>
      <c r="T16" s="155" t="str">
        <f t="array" ref="T16">IFERROR(INDEX(S$2:S$218,SMALL(IF(S$2:S$218&lt;&gt;"",ROW(S$2:S$218)-1),ROW(K15))),"")</f>
        <v/>
      </c>
      <c r="U16" s="126" t="str">
        <f t="shared" si="7"/>
        <v/>
      </c>
      <c r="V16" s="153" t="str">
        <f t="array" ref="V16">IFERROR(INDEX(U$2:U$218,SMALL(IF(U$2:U$218&lt;&gt;"",ROW(U$2:U$218)-1),ROW(M15))),"")</f>
        <v/>
      </c>
      <c r="W16" s="129"/>
      <c r="X16" s="129"/>
      <c r="Y16" s="129"/>
    </row>
    <row r="17" spans="1:25" ht="15.75" customHeight="1" x14ac:dyDescent="0.2">
      <c r="A17" s="165" t="str">
        <f t="shared" si="8"/>
        <v xml:space="preserve"> </v>
      </c>
      <c r="B17" s="141"/>
      <c r="C17" s="141"/>
      <c r="D17" s="141"/>
      <c r="E17" s="142"/>
      <c r="F17" s="142"/>
      <c r="G17" s="165" t="str">
        <f>IF(D17="","",VLOOKUP(D17,'Liste des clubs'!A:B,2,FALSE))</f>
        <v/>
      </c>
      <c r="H17" s="163"/>
      <c r="I17" s="143" t="str">
        <f t="shared" si="1"/>
        <v/>
      </c>
      <c r="J17" s="153" t="str">
        <f t="array" ref="J17">IFERROR(INDEX(I$2:I$218,SMALL(IF(I$2:I$218&lt;&gt;"",ROW(I$2:I$218)-1),ROW(A16))),"")</f>
        <v/>
      </c>
      <c r="K17" s="126" t="str">
        <f t="shared" si="2"/>
        <v/>
      </c>
      <c r="L17" s="155" t="str">
        <f t="array" ref="L17">IFERROR(INDEX(K$2:K$218,SMALL(IF(K$2:K$218&lt;&gt;"",ROW(K$2:K$218)-1),ROW(C16))),"")</f>
        <v/>
      </c>
      <c r="M17" s="126" t="str">
        <f t="shared" si="3"/>
        <v/>
      </c>
      <c r="N17" s="153" t="str">
        <f t="array" ref="N17">IFERROR(INDEX(M$2:M$218,SMALL(IF(M$2:M$218&lt;&gt;"",ROW(M$2:M$218)-1),ROW(D16))),"")</f>
        <v/>
      </c>
      <c r="O17" s="126" t="str">
        <f t="shared" si="4"/>
        <v/>
      </c>
      <c r="P17" s="155" t="str">
        <f t="array" ref="P17">IFERROR(INDEX(O$2:O$218,SMALL(IF(O$2:O$218&lt;&gt;"",ROW(O$2:O$218)-1),ROW(G16))),"")</f>
        <v/>
      </c>
      <c r="Q17" s="126" t="str">
        <f t="shared" si="5"/>
        <v/>
      </c>
      <c r="R17" s="153" t="str">
        <f t="array" ref="R17">IFERROR(INDEX(Q$2:Q$218,SMALL(IF(Q$2:Q$218&lt;&gt;"",ROW(Q$2:Q$218)-1),ROW(I16))),"")</f>
        <v/>
      </c>
      <c r="S17" s="126" t="str">
        <f t="shared" si="6"/>
        <v/>
      </c>
      <c r="T17" s="155" t="str">
        <f t="array" ref="T17">IFERROR(INDEX(S$2:S$218,SMALL(IF(S$2:S$218&lt;&gt;"",ROW(S$2:S$218)-1),ROW(K16))),"")</f>
        <v/>
      </c>
      <c r="U17" s="126" t="str">
        <f t="shared" si="7"/>
        <v/>
      </c>
      <c r="V17" s="153" t="str">
        <f t="array" ref="V17">IFERROR(INDEX(U$2:U$218,SMALL(IF(U$2:U$218&lt;&gt;"",ROW(U$2:U$218)-1),ROW(M16))),"")</f>
        <v/>
      </c>
      <c r="W17" s="129"/>
      <c r="X17" s="129"/>
      <c r="Y17" s="129"/>
    </row>
    <row r="18" spans="1:25" ht="15.75" customHeight="1" x14ac:dyDescent="0.2">
      <c r="A18" s="165" t="str">
        <f t="shared" si="8"/>
        <v xml:space="preserve"> </v>
      </c>
      <c r="B18" s="141"/>
      <c r="C18" s="141"/>
      <c r="D18" s="141"/>
      <c r="E18" s="142"/>
      <c r="F18" s="142"/>
      <c r="G18" s="165" t="str">
        <f>IF(D18="","",VLOOKUP(D18,'Liste des clubs'!A:B,2,FALSE))</f>
        <v/>
      </c>
      <c r="H18" s="163"/>
      <c r="I18" s="143" t="str">
        <f t="shared" si="1"/>
        <v/>
      </c>
      <c r="J18" s="153" t="str">
        <f t="array" ref="J18">IFERROR(INDEX(I$2:I$218,SMALL(IF(I$2:I$218&lt;&gt;"",ROW(I$2:I$218)-1),ROW(A17))),"")</f>
        <v/>
      </c>
      <c r="K18" s="126" t="str">
        <f t="shared" si="2"/>
        <v/>
      </c>
      <c r="L18" s="155" t="str">
        <f t="array" ref="L18">IFERROR(INDEX(K$2:K$218,SMALL(IF(K$2:K$218&lt;&gt;"",ROW(K$2:K$218)-1),ROW(C17))),"")</f>
        <v/>
      </c>
      <c r="M18" s="126" t="str">
        <f t="shared" si="3"/>
        <v/>
      </c>
      <c r="N18" s="153" t="str">
        <f t="array" ref="N18">IFERROR(INDEX(M$2:M$218,SMALL(IF(M$2:M$218&lt;&gt;"",ROW(M$2:M$218)-1),ROW(D17))),"")</f>
        <v/>
      </c>
      <c r="O18" s="126" t="str">
        <f t="shared" si="4"/>
        <v/>
      </c>
      <c r="P18" s="155" t="str">
        <f t="array" ref="P18">IFERROR(INDEX(O$2:O$218,SMALL(IF(O$2:O$218&lt;&gt;"",ROW(O$2:O$218)-1),ROW(G17))),"")</f>
        <v/>
      </c>
      <c r="Q18" s="126" t="str">
        <f t="shared" si="5"/>
        <v/>
      </c>
      <c r="R18" s="153" t="str">
        <f t="array" ref="R18">IFERROR(INDEX(Q$2:Q$218,SMALL(IF(Q$2:Q$218&lt;&gt;"",ROW(Q$2:Q$218)-1),ROW(I17))),"")</f>
        <v/>
      </c>
      <c r="S18" s="126" t="str">
        <f t="shared" si="6"/>
        <v/>
      </c>
      <c r="T18" s="155" t="str">
        <f t="array" ref="T18">IFERROR(INDEX(S$2:S$218,SMALL(IF(S$2:S$218&lt;&gt;"",ROW(S$2:S$218)-1),ROW(K17))),"")</f>
        <v/>
      </c>
      <c r="U18" s="126" t="str">
        <f t="shared" si="7"/>
        <v/>
      </c>
      <c r="V18" s="153" t="str">
        <f t="array" ref="V18">IFERROR(INDEX(U$2:U$218,SMALL(IF(U$2:U$218&lt;&gt;"",ROW(U$2:U$218)-1),ROW(M17))),"")</f>
        <v/>
      </c>
      <c r="W18" s="129"/>
      <c r="X18" s="129"/>
      <c r="Y18" s="129"/>
    </row>
    <row r="19" spans="1:25" ht="15.75" customHeight="1" x14ac:dyDescent="0.2">
      <c r="A19" s="165" t="str">
        <f t="shared" si="8"/>
        <v xml:space="preserve"> </v>
      </c>
      <c r="B19" s="141"/>
      <c r="C19" s="141"/>
      <c r="D19" s="141"/>
      <c r="E19" s="142"/>
      <c r="F19" s="142"/>
      <c r="G19" s="165" t="str">
        <f>IF(D19="","",VLOOKUP(D19,'Liste des clubs'!A:B,2,FALSE))</f>
        <v/>
      </c>
      <c r="H19" s="163"/>
      <c r="I19" s="143" t="str">
        <f t="shared" si="1"/>
        <v/>
      </c>
      <c r="J19" s="153" t="str">
        <f t="array" ref="J19">IFERROR(INDEX(I$2:I$218,SMALL(IF(I$2:I$218&lt;&gt;"",ROW(I$2:I$218)-1),ROW(A18))),"")</f>
        <v/>
      </c>
      <c r="K19" s="126" t="str">
        <f t="shared" si="2"/>
        <v/>
      </c>
      <c r="L19" s="155" t="str">
        <f t="array" ref="L19">IFERROR(INDEX(K$2:K$218,SMALL(IF(K$2:K$218&lt;&gt;"",ROW(K$2:K$218)-1),ROW(C18))),"")</f>
        <v/>
      </c>
      <c r="M19" s="126" t="str">
        <f t="shared" si="3"/>
        <v/>
      </c>
      <c r="N19" s="153" t="str">
        <f t="array" ref="N19">IFERROR(INDEX(M$2:M$218,SMALL(IF(M$2:M$218&lt;&gt;"",ROW(M$2:M$218)-1),ROW(D18))),"")</f>
        <v/>
      </c>
      <c r="O19" s="126" t="str">
        <f t="shared" si="4"/>
        <v/>
      </c>
      <c r="P19" s="155" t="str">
        <f t="array" ref="P19">IFERROR(INDEX(O$2:O$218,SMALL(IF(O$2:O$218&lt;&gt;"",ROW(O$2:O$218)-1),ROW(G18))),"")</f>
        <v/>
      </c>
      <c r="Q19" s="126" t="str">
        <f t="shared" si="5"/>
        <v/>
      </c>
      <c r="R19" s="153" t="str">
        <f t="array" ref="R19">IFERROR(INDEX(Q$2:Q$218,SMALL(IF(Q$2:Q$218&lt;&gt;"",ROW(Q$2:Q$218)-1),ROW(I18))),"")</f>
        <v/>
      </c>
      <c r="S19" s="126" t="str">
        <f t="shared" si="6"/>
        <v/>
      </c>
      <c r="T19" s="155" t="str">
        <f t="array" ref="T19">IFERROR(INDEX(S$2:S$218,SMALL(IF(S$2:S$218&lt;&gt;"",ROW(S$2:S$218)-1),ROW(K18))),"")</f>
        <v/>
      </c>
      <c r="U19" s="126" t="str">
        <f t="shared" si="7"/>
        <v/>
      </c>
      <c r="V19" s="153" t="str">
        <f t="array" ref="V19">IFERROR(INDEX(U$2:U$218,SMALL(IF(U$2:U$218&lt;&gt;"",ROW(U$2:U$218)-1),ROW(M18))),"")</f>
        <v/>
      </c>
      <c r="W19" s="129"/>
      <c r="X19" s="129"/>
      <c r="Y19" s="129"/>
    </row>
    <row r="20" spans="1:25" ht="15.75" customHeight="1" x14ac:dyDescent="0.2">
      <c r="A20" s="165" t="str">
        <f t="shared" si="8"/>
        <v xml:space="preserve"> </v>
      </c>
      <c r="B20" s="141"/>
      <c r="C20" s="141"/>
      <c r="D20" s="141"/>
      <c r="E20" s="142"/>
      <c r="F20" s="142"/>
      <c r="G20" s="165" t="str">
        <f>IF(D20="","",VLOOKUP(D20,'Liste des clubs'!A:B,2,FALSE))</f>
        <v/>
      </c>
      <c r="H20" s="163"/>
      <c r="I20" s="143" t="str">
        <f t="shared" si="1"/>
        <v/>
      </c>
      <c r="J20" s="153" t="str">
        <f t="array" ref="J20">IFERROR(INDEX(I$2:I$218,SMALL(IF(I$2:I$218&lt;&gt;"",ROW(I$2:I$218)-1),ROW(A19))),"")</f>
        <v/>
      </c>
      <c r="K20" s="126" t="str">
        <f t="shared" si="2"/>
        <v/>
      </c>
      <c r="L20" s="155" t="str">
        <f t="array" ref="L20">IFERROR(INDEX(K$2:K$218,SMALL(IF(K$2:K$218&lt;&gt;"",ROW(K$2:K$218)-1),ROW(C19))),"")</f>
        <v/>
      </c>
      <c r="M20" s="126" t="str">
        <f t="shared" si="3"/>
        <v/>
      </c>
      <c r="N20" s="153" t="str">
        <f t="array" ref="N20">IFERROR(INDEX(M$2:M$218,SMALL(IF(M$2:M$218&lt;&gt;"",ROW(M$2:M$218)-1),ROW(D19))),"")</f>
        <v/>
      </c>
      <c r="O20" s="126" t="str">
        <f t="shared" si="4"/>
        <v/>
      </c>
      <c r="P20" s="155" t="str">
        <f t="array" ref="P20">IFERROR(INDEX(O$2:O$218,SMALL(IF(O$2:O$218&lt;&gt;"",ROW(O$2:O$218)-1),ROW(G19))),"")</f>
        <v/>
      </c>
      <c r="Q20" s="126" t="str">
        <f t="shared" si="5"/>
        <v/>
      </c>
      <c r="R20" s="153" t="str">
        <f t="array" ref="R20">IFERROR(INDEX(Q$2:Q$218,SMALL(IF(Q$2:Q$218&lt;&gt;"",ROW(Q$2:Q$218)-1),ROW(I19))),"")</f>
        <v/>
      </c>
      <c r="S20" s="126" t="str">
        <f t="shared" si="6"/>
        <v/>
      </c>
      <c r="T20" s="155" t="str">
        <f t="array" ref="T20">IFERROR(INDEX(S$2:S$218,SMALL(IF(S$2:S$218&lt;&gt;"",ROW(S$2:S$218)-1),ROW(K19))),"")</f>
        <v/>
      </c>
      <c r="U20" s="126" t="str">
        <f t="shared" si="7"/>
        <v/>
      </c>
      <c r="V20" s="153" t="str">
        <f t="array" ref="V20">IFERROR(INDEX(U$2:U$218,SMALL(IF(U$2:U$218&lt;&gt;"",ROW(U$2:U$218)-1),ROW(M19))),"")</f>
        <v/>
      </c>
      <c r="W20" s="129"/>
      <c r="X20" s="129"/>
      <c r="Y20" s="129"/>
    </row>
    <row r="21" spans="1:25" ht="15.75" customHeight="1" x14ac:dyDescent="0.2">
      <c r="A21" s="165" t="str">
        <f t="shared" si="8"/>
        <v xml:space="preserve"> </v>
      </c>
      <c r="B21" s="141"/>
      <c r="C21" s="141"/>
      <c r="D21" s="141"/>
      <c r="E21" s="142"/>
      <c r="F21" s="142"/>
      <c r="G21" s="165" t="str">
        <f>IF(D21="","",VLOOKUP(D21,'Liste des clubs'!A:B,2,FALSE))</f>
        <v/>
      </c>
      <c r="H21" s="163"/>
      <c r="I21" s="143" t="str">
        <f t="shared" si="1"/>
        <v/>
      </c>
      <c r="J21" s="153" t="str">
        <f t="array" ref="J21">IFERROR(INDEX(I$2:I$218,SMALL(IF(I$2:I$218&lt;&gt;"",ROW(I$2:I$218)-1),ROW(A20))),"")</f>
        <v/>
      </c>
      <c r="K21" s="126" t="str">
        <f t="shared" si="2"/>
        <v/>
      </c>
      <c r="L21" s="155" t="str">
        <f t="array" ref="L21">IFERROR(INDEX(K$2:K$218,SMALL(IF(K$2:K$218&lt;&gt;"",ROW(K$2:K$218)-1),ROW(C20))),"")</f>
        <v/>
      </c>
      <c r="M21" s="126" t="str">
        <f t="shared" si="3"/>
        <v/>
      </c>
      <c r="N21" s="153" t="str">
        <f t="array" ref="N21">IFERROR(INDEX(M$2:M$218,SMALL(IF(M$2:M$218&lt;&gt;"",ROW(M$2:M$218)-1),ROW(D20))),"")</f>
        <v/>
      </c>
      <c r="O21" s="126" t="str">
        <f t="shared" si="4"/>
        <v/>
      </c>
      <c r="P21" s="155" t="str">
        <f t="array" ref="P21">IFERROR(INDEX(O$2:O$218,SMALL(IF(O$2:O$218&lt;&gt;"",ROW(O$2:O$218)-1),ROW(G20))),"")</f>
        <v/>
      </c>
      <c r="Q21" s="126" t="str">
        <f t="shared" si="5"/>
        <v/>
      </c>
      <c r="R21" s="153" t="str">
        <f t="array" ref="R21">IFERROR(INDEX(Q$2:Q$218,SMALL(IF(Q$2:Q$218&lt;&gt;"",ROW(Q$2:Q$218)-1),ROW(I20))),"")</f>
        <v/>
      </c>
      <c r="S21" s="126" t="str">
        <f t="shared" si="6"/>
        <v/>
      </c>
      <c r="T21" s="155" t="str">
        <f t="array" ref="T21">IFERROR(INDEX(S$2:S$218,SMALL(IF(S$2:S$218&lt;&gt;"",ROW(S$2:S$218)-1),ROW(K20))),"")</f>
        <v/>
      </c>
      <c r="U21" s="126" t="str">
        <f t="shared" si="7"/>
        <v/>
      </c>
      <c r="V21" s="153" t="str">
        <f t="array" ref="V21">IFERROR(INDEX(U$2:U$218,SMALL(IF(U$2:U$218&lt;&gt;"",ROW(U$2:U$218)-1),ROW(M20))),"")</f>
        <v/>
      </c>
      <c r="W21" s="129"/>
      <c r="X21" s="129"/>
      <c r="Y21" s="129"/>
    </row>
    <row r="22" spans="1:25" ht="15.75" customHeight="1" x14ac:dyDescent="0.2">
      <c r="A22" s="165" t="str">
        <f t="shared" si="8"/>
        <v xml:space="preserve"> </v>
      </c>
      <c r="B22" s="141"/>
      <c r="C22" s="141"/>
      <c r="D22" s="141"/>
      <c r="E22" s="142"/>
      <c r="F22" s="142"/>
      <c r="G22" s="165" t="str">
        <f>IF(D22="","",VLOOKUP(D22,'Liste des clubs'!A:B,2,FALSE))</f>
        <v/>
      </c>
      <c r="H22" s="163"/>
      <c r="I22" s="143" t="str">
        <f t="shared" si="1"/>
        <v/>
      </c>
      <c r="J22" s="153" t="str">
        <f t="array" ref="J22">IFERROR(INDEX(I$2:I$218,SMALL(IF(I$2:I$218&lt;&gt;"",ROW(I$2:I$218)-1),ROW(A21))),"")</f>
        <v/>
      </c>
      <c r="K22" s="126" t="str">
        <f t="shared" si="2"/>
        <v/>
      </c>
      <c r="L22" s="155" t="str">
        <f t="array" ref="L22">IFERROR(INDEX(K$2:K$218,SMALL(IF(K$2:K$218&lt;&gt;"",ROW(K$2:K$218)-1),ROW(C21))),"")</f>
        <v/>
      </c>
      <c r="M22" s="126" t="str">
        <f t="shared" si="3"/>
        <v/>
      </c>
      <c r="N22" s="153" t="str">
        <f t="array" ref="N22">IFERROR(INDEX(M$2:M$218,SMALL(IF(M$2:M$218&lt;&gt;"",ROW(M$2:M$218)-1),ROW(D21))),"")</f>
        <v/>
      </c>
      <c r="O22" s="126" t="str">
        <f t="shared" si="4"/>
        <v/>
      </c>
      <c r="P22" s="155" t="str">
        <f t="array" ref="P22">IFERROR(INDEX(O$2:O$218,SMALL(IF(O$2:O$218&lt;&gt;"",ROW(O$2:O$218)-1),ROW(G21))),"")</f>
        <v/>
      </c>
      <c r="Q22" s="126" t="str">
        <f t="shared" si="5"/>
        <v/>
      </c>
      <c r="R22" s="153" t="str">
        <f t="array" ref="R22">IFERROR(INDEX(Q$2:Q$218,SMALL(IF(Q$2:Q$218&lt;&gt;"",ROW(Q$2:Q$218)-1),ROW(I21))),"")</f>
        <v/>
      </c>
      <c r="S22" s="126" t="str">
        <f t="shared" si="6"/>
        <v/>
      </c>
      <c r="T22" s="155" t="str">
        <f t="array" ref="T22">IFERROR(INDEX(S$2:S$218,SMALL(IF(S$2:S$218&lt;&gt;"",ROW(S$2:S$218)-1),ROW(K21))),"")</f>
        <v/>
      </c>
      <c r="U22" s="126" t="str">
        <f t="shared" si="7"/>
        <v/>
      </c>
      <c r="V22" s="153" t="str">
        <f t="array" ref="V22">IFERROR(INDEX(U$2:U$218,SMALL(IF(U$2:U$218&lt;&gt;"",ROW(U$2:U$218)-1),ROW(M21))),"")</f>
        <v/>
      </c>
      <c r="W22" s="129"/>
      <c r="X22" s="129"/>
      <c r="Y22" s="129"/>
    </row>
    <row r="23" spans="1:25" ht="15.75" customHeight="1" x14ac:dyDescent="0.2">
      <c r="A23" s="165" t="str">
        <f t="shared" si="8"/>
        <v xml:space="preserve"> </v>
      </c>
      <c r="B23" s="141"/>
      <c r="C23" s="141"/>
      <c r="D23" s="141"/>
      <c r="E23" s="142"/>
      <c r="F23" s="142"/>
      <c r="G23" s="165" t="str">
        <f>IF(D23="","",VLOOKUP(D23,'Liste des clubs'!A:B,2,FALSE))</f>
        <v/>
      </c>
      <c r="H23" s="163"/>
      <c r="I23" s="143" t="str">
        <f t="shared" si="1"/>
        <v/>
      </c>
      <c r="J23" s="153" t="str">
        <f t="array" ref="J23">IFERROR(INDEX(I$2:I$218,SMALL(IF(I$2:I$218&lt;&gt;"",ROW(I$2:I$218)-1),ROW(A22))),"")</f>
        <v/>
      </c>
      <c r="K23" s="126" t="str">
        <f t="shared" si="2"/>
        <v/>
      </c>
      <c r="L23" s="155" t="str">
        <f t="array" ref="L23">IFERROR(INDEX(K$2:K$218,SMALL(IF(K$2:K$218&lt;&gt;"",ROW(K$2:K$218)-1),ROW(C22))),"")</f>
        <v/>
      </c>
      <c r="M23" s="126" t="str">
        <f t="shared" si="3"/>
        <v/>
      </c>
      <c r="N23" s="153" t="str">
        <f t="array" ref="N23">IFERROR(INDEX(M$2:M$218,SMALL(IF(M$2:M$218&lt;&gt;"",ROW(M$2:M$218)-1),ROW(D22))),"")</f>
        <v/>
      </c>
      <c r="O23" s="126" t="str">
        <f t="shared" si="4"/>
        <v/>
      </c>
      <c r="P23" s="155" t="str">
        <f t="array" ref="P23">IFERROR(INDEX(O$2:O$218,SMALL(IF(O$2:O$218&lt;&gt;"",ROW(O$2:O$218)-1),ROW(G22))),"")</f>
        <v/>
      </c>
      <c r="Q23" s="126" t="str">
        <f t="shared" si="5"/>
        <v/>
      </c>
      <c r="R23" s="153" t="str">
        <f t="array" ref="R23">IFERROR(INDEX(Q$2:Q$218,SMALL(IF(Q$2:Q$218&lt;&gt;"",ROW(Q$2:Q$218)-1),ROW(I22))),"")</f>
        <v/>
      </c>
      <c r="S23" s="126" t="str">
        <f t="shared" si="6"/>
        <v/>
      </c>
      <c r="T23" s="155" t="str">
        <f t="array" ref="T23">IFERROR(INDEX(S$2:S$218,SMALL(IF(S$2:S$218&lt;&gt;"",ROW(S$2:S$218)-1),ROW(K22))),"")</f>
        <v/>
      </c>
      <c r="U23" s="126" t="str">
        <f t="shared" si="7"/>
        <v/>
      </c>
      <c r="V23" s="153" t="str">
        <f t="array" ref="V23">IFERROR(INDEX(U$2:U$218,SMALL(IF(U$2:U$218&lt;&gt;"",ROW(U$2:U$218)-1),ROW(M22))),"")</f>
        <v/>
      </c>
      <c r="W23" s="129"/>
      <c r="X23" s="129"/>
      <c r="Y23" s="129"/>
    </row>
    <row r="24" spans="1:25" ht="15.75" customHeight="1" x14ac:dyDescent="0.2">
      <c r="A24" s="165" t="str">
        <f t="shared" si="8"/>
        <v xml:space="preserve"> </v>
      </c>
      <c r="B24" s="141"/>
      <c r="C24" s="141"/>
      <c r="D24" s="141"/>
      <c r="E24" s="142"/>
      <c r="F24" s="142"/>
      <c r="G24" s="165" t="str">
        <f>IF(D24="","",VLOOKUP(D24,'Liste des clubs'!A:B,2,FALSE))</f>
        <v/>
      </c>
      <c r="H24" s="163"/>
      <c r="I24" s="143" t="str">
        <f t="shared" si="1"/>
        <v/>
      </c>
      <c r="J24" s="153" t="str">
        <f t="array" ref="J24">IFERROR(INDEX(I$2:I$218,SMALL(IF(I$2:I$218&lt;&gt;"",ROW(I$2:I$218)-1),ROW(A23))),"")</f>
        <v/>
      </c>
      <c r="K24" s="126" t="str">
        <f t="shared" si="2"/>
        <v/>
      </c>
      <c r="L24" s="155" t="str">
        <f t="array" ref="L24">IFERROR(INDEX(K$2:K$218,SMALL(IF(K$2:K$218&lt;&gt;"",ROW(K$2:K$218)-1),ROW(C23))),"")</f>
        <v/>
      </c>
      <c r="M24" s="126" t="str">
        <f t="shared" si="3"/>
        <v/>
      </c>
      <c r="N24" s="153" t="str">
        <f t="array" ref="N24">IFERROR(INDEX(M$2:M$218,SMALL(IF(M$2:M$218&lt;&gt;"",ROW(M$2:M$218)-1),ROW(D23))),"")</f>
        <v/>
      </c>
      <c r="O24" s="126" t="str">
        <f t="shared" si="4"/>
        <v/>
      </c>
      <c r="P24" s="155" t="str">
        <f t="array" ref="P24">IFERROR(INDEX(O$2:O$218,SMALL(IF(O$2:O$218&lt;&gt;"",ROW(O$2:O$218)-1),ROW(G23))),"")</f>
        <v/>
      </c>
      <c r="Q24" s="126" t="str">
        <f t="shared" si="5"/>
        <v/>
      </c>
      <c r="R24" s="153" t="str">
        <f t="array" ref="R24">IFERROR(INDEX(Q$2:Q$218,SMALL(IF(Q$2:Q$218&lt;&gt;"",ROW(Q$2:Q$218)-1),ROW(I23))),"")</f>
        <v/>
      </c>
      <c r="S24" s="126" t="str">
        <f t="shared" si="6"/>
        <v/>
      </c>
      <c r="T24" s="155" t="str">
        <f t="array" ref="T24">IFERROR(INDEX(S$2:S$218,SMALL(IF(S$2:S$218&lt;&gt;"",ROW(S$2:S$218)-1),ROW(K23))),"")</f>
        <v/>
      </c>
      <c r="U24" s="126" t="str">
        <f t="shared" si="7"/>
        <v/>
      </c>
      <c r="V24" s="153" t="str">
        <f t="array" ref="V24">IFERROR(INDEX(U$2:U$218,SMALL(IF(U$2:U$218&lt;&gt;"",ROW(U$2:U$218)-1),ROW(M23))),"")</f>
        <v/>
      </c>
      <c r="W24" s="129"/>
      <c r="X24" s="129"/>
      <c r="Y24" s="129"/>
    </row>
    <row r="25" spans="1:25" ht="15.75" customHeight="1" x14ac:dyDescent="0.2">
      <c r="A25" s="165" t="str">
        <f t="shared" si="8"/>
        <v xml:space="preserve"> </v>
      </c>
      <c r="B25" s="141"/>
      <c r="C25" s="141"/>
      <c r="D25" s="141"/>
      <c r="E25" s="142"/>
      <c r="F25" s="142"/>
      <c r="G25" s="165" t="str">
        <f>IF(D25="","",VLOOKUP(D25,'Liste des clubs'!A:B,2,FALSE))</f>
        <v/>
      </c>
      <c r="H25" s="163"/>
      <c r="I25" s="143" t="str">
        <f t="shared" si="1"/>
        <v/>
      </c>
      <c r="J25" s="153" t="str">
        <f t="array" ref="J25">IFERROR(INDEX(I$2:I$218,SMALL(IF(I$2:I$218&lt;&gt;"",ROW(I$2:I$218)-1),ROW(A24))),"")</f>
        <v/>
      </c>
      <c r="K25" s="126" t="str">
        <f t="shared" si="2"/>
        <v/>
      </c>
      <c r="L25" s="155" t="str">
        <f t="array" ref="L25">IFERROR(INDEX(K$2:K$218,SMALL(IF(K$2:K$218&lt;&gt;"",ROW(K$2:K$218)-1),ROW(C24))),"")</f>
        <v/>
      </c>
      <c r="M25" s="126" t="str">
        <f t="shared" si="3"/>
        <v/>
      </c>
      <c r="N25" s="153" t="str">
        <f t="array" ref="N25">IFERROR(INDEX(M$2:M$218,SMALL(IF(M$2:M$218&lt;&gt;"",ROW(M$2:M$218)-1),ROW(D24))),"")</f>
        <v/>
      </c>
      <c r="O25" s="126" t="str">
        <f t="shared" si="4"/>
        <v/>
      </c>
      <c r="P25" s="155" t="str">
        <f t="array" ref="P25">IFERROR(INDEX(O$2:O$218,SMALL(IF(O$2:O$218&lt;&gt;"",ROW(O$2:O$218)-1),ROW(G24))),"")</f>
        <v/>
      </c>
      <c r="Q25" s="126" t="str">
        <f t="shared" si="5"/>
        <v/>
      </c>
      <c r="R25" s="153" t="str">
        <f t="array" ref="R25">IFERROR(INDEX(Q$2:Q$218,SMALL(IF(Q$2:Q$218&lt;&gt;"",ROW(Q$2:Q$218)-1),ROW(I24))),"")</f>
        <v/>
      </c>
      <c r="S25" s="126" t="str">
        <f t="shared" si="6"/>
        <v/>
      </c>
      <c r="T25" s="155" t="str">
        <f t="array" ref="T25">IFERROR(INDEX(S$2:S$218,SMALL(IF(S$2:S$218&lt;&gt;"",ROW(S$2:S$218)-1),ROW(K24))),"")</f>
        <v/>
      </c>
      <c r="U25" s="126" t="str">
        <f t="shared" si="7"/>
        <v/>
      </c>
      <c r="V25" s="153" t="str">
        <f t="array" ref="V25">IFERROR(INDEX(U$2:U$218,SMALL(IF(U$2:U$218&lt;&gt;"",ROW(U$2:U$218)-1),ROW(M24))),"")</f>
        <v/>
      </c>
      <c r="W25" s="129"/>
      <c r="X25" s="129"/>
      <c r="Y25" s="129"/>
    </row>
    <row r="26" spans="1:25" ht="15.75" customHeight="1" x14ac:dyDescent="0.2">
      <c r="A26" s="165" t="str">
        <f t="shared" si="8"/>
        <v xml:space="preserve"> </v>
      </c>
      <c r="B26" s="141"/>
      <c r="C26" s="141"/>
      <c r="D26" s="141"/>
      <c r="E26" s="142"/>
      <c r="F26" s="142"/>
      <c r="G26" s="165" t="str">
        <f>IF(D26="","",VLOOKUP(D26,'Liste des clubs'!A:B,2,FALSE))</f>
        <v/>
      </c>
      <c r="H26" s="163"/>
      <c r="I26" s="143" t="str">
        <f t="shared" si="1"/>
        <v/>
      </c>
      <c r="J26" s="153" t="str">
        <f t="array" ref="J26">IFERROR(INDEX(I$2:I$218,SMALL(IF(I$2:I$218&lt;&gt;"",ROW(I$2:I$218)-1),ROW(A25))),"")</f>
        <v/>
      </c>
      <c r="K26" s="126" t="str">
        <f t="shared" si="2"/>
        <v/>
      </c>
      <c r="L26" s="155" t="str">
        <f t="array" ref="L26">IFERROR(INDEX(K$2:K$218,SMALL(IF(K$2:K$218&lt;&gt;"",ROW(K$2:K$218)-1),ROW(C25))),"")</f>
        <v/>
      </c>
      <c r="M26" s="126" t="str">
        <f t="shared" si="3"/>
        <v/>
      </c>
      <c r="N26" s="153" t="str">
        <f t="array" ref="N26">IFERROR(INDEX(M$2:M$218,SMALL(IF(M$2:M$218&lt;&gt;"",ROW(M$2:M$218)-1),ROW(D25))),"")</f>
        <v/>
      </c>
      <c r="O26" s="126" t="str">
        <f t="shared" si="4"/>
        <v/>
      </c>
      <c r="P26" s="155" t="str">
        <f t="array" ref="P26">IFERROR(INDEX(O$2:O$218,SMALL(IF(O$2:O$218&lt;&gt;"",ROW(O$2:O$218)-1),ROW(G25))),"")</f>
        <v/>
      </c>
      <c r="Q26" s="126" t="str">
        <f t="shared" si="5"/>
        <v/>
      </c>
      <c r="R26" s="153" t="str">
        <f t="array" ref="R26">IFERROR(INDEX(Q$2:Q$218,SMALL(IF(Q$2:Q$218&lt;&gt;"",ROW(Q$2:Q$218)-1),ROW(I25))),"")</f>
        <v/>
      </c>
      <c r="S26" s="126" t="str">
        <f t="shared" si="6"/>
        <v/>
      </c>
      <c r="T26" s="155" t="str">
        <f t="array" ref="T26">IFERROR(INDEX(S$2:S$218,SMALL(IF(S$2:S$218&lt;&gt;"",ROW(S$2:S$218)-1),ROW(K25))),"")</f>
        <v/>
      </c>
      <c r="U26" s="126" t="str">
        <f t="shared" si="7"/>
        <v/>
      </c>
      <c r="V26" s="153" t="str">
        <f t="array" ref="V26">IFERROR(INDEX(U$2:U$218,SMALL(IF(U$2:U$218&lt;&gt;"",ROW(U$2:U$218)-1),ROW(M25))),"")</f>
        <v/>
      </c>
      <c r="W26" s="129"/>
      <c r="X26" s="129"/>
      <c r="Y26" s="129"/>
    </row>
    <row r="27" spans="1:25" ht="15.75" customHeight="1" x14ac:dyDescent="0.2">
      <c r="A27" s="165" t="str">
        <f t="shared" si="8"/>
        <v xml:space="preserve"> </v>
      </c>
      <c r="B27" s="141"/>
      <c r="C27" s="141"/>
      <c r="D27" s="141"/>
      <c r="E27" s="142"/>
      <c r="F27" s="142"/>
      <c r="G27" s="165" t="str">
        <f>IF(D27="","",VLOOKUP(D27,'Liste des clubs'!A:B,2,FALSE))</f>
        <v/>
      </c>
      <c r="H27" s="163"/>
      <c r="I27" s="143" t="str">
        <f t="shared" si="1"/>
        <v/>
      </c>
      <c r="J27" s="153" t="str">
        <f t="array" ref="J27">IFERROR(INDEX(I$2:I$218,SMALL(IF(I$2:I$218&lt;&gt;"",ROW(I$2:I$218)-1),ROW(A26))),"")</f>
        <v/>
      </c>
      <c r="K27" s="126" t="str">
        <f t="shared" si="2"/>
        <v/>
      </c>
      <c r="L27" s="155" t="str">
        <f t="array" ref="L27">IFERROR(INDEX(K$2:K$218,SMALL(IF(K$2:K$218&lt;&gt;"",ROW(K$2:K$218)-1),ROW(C26))),"")</f>
        <v/>
      </c>
      <c r="M27" s="126" t="str">
        <f t="shared" si="3"/>
        <v/>
      </c>
      <c r="N27" s="153" t="str">
        <f t="array" ref="N27">IFERROR(INDEX(M$2:M$218,SMALL(IF(M$2:M$218&lt;&gt;"",ROW(M$2:M$218)-1),ROW(D26))),"")</f>
        <v/>
      </c>
      <c r="O27" s="126" t="str">
        <f t="shared" si="4"/>
        <v/>
      </c>
      <c r="P27" s="155" t="str">
        <f t="array" ref="P27">IFERROR(INDEX(O$2:O$218,SMALL(IF(O$2:O$218&lt;&gt;"",ROW(O$2:O$218)-1),ROW(G26))),"")</f>
        <v/>
      </c>
      <c r="Q27" s="126" t="str">
        <f t="shared" si="5"/>
        <v/>
      </c>
      <c r="R27" s="153" t="str">
        <f t="array" ref="R27">IFERROR(INDEX(Q$2:Q$218,SMALL(IF(Q$2:Q$218&lt;&gt;"",ROW(Q$2:Q$218)-1),ROW(I26))),"")</f>
        <v/>
      </c>
      <c r="S27" s="126" t="str">
        <f t="shared" si="6"/>
        <v/>
      </c>
      <c r="T27" s="155" t="str">
        <f t="array" ref="T27">IFERROR(INDEX(S$2:S$218,SMALL(IF(S$2:S$218&lt;&gt;"",ROW(S$2:S$218)-1),ROW(K26))),"")</f>
        <v/>
      </c>
      <c r="U27" s="126" t="str">
        <f t="shared" si="7"/>
        <v/>
      </c>
      <c r="V27" s="153" t="str">
        <f t="array" ref="V27">IFERROR(INDEX(U$2:U$218,SMALL(IF(U$2:U$218&lt;&gt;"",ROW(U$2:U$218)-1),ROW(M26))),"")</f>
        <v/>
      </c>
      <c r="W27" s="129"/>
      <c r="X27" s="129"/>
      <c r="Y27" s="129"/>
    </row>
    <row r="28" spans="1:25" ht="15.75" customHeight="1" x14ac:dyDescent="0.2">
      <c r="A28" s="165" t="str">
        <f t="shared" si="8"/>
        <v xml:space="preserve"> </v>
      </c>
      <c r="B28" s="141"/>
      <c r="C28" s="141"/>
      <c r="D28" s="141"/>
      <c r="E28" s="142"/>
      <c r="F28" s="142"/>
      <c r="G28" s="165" t="str">
        <f>IF(D28="","",VLOOKUP(D28,'Liste des clubs'!A:B,2,FALSE))</f>
        <v/>
      </c>
      <c r="H28" s="163"/>
      <c r="I28" s="143" t="str">
        <f t="shared" si="1"/>
        <v/>
      </c>
      <c r="J28" s="153" t="str">
        <f t="array" ref="J28">IFERROR(INDEX(I$2:I$218,SMALL(IF(I$2:I$218&lt;&gt;"",ROW(I$2:I$218)-1),ROW(A27))),"")</f>
        <v/>
      </c>
      <c r="K28" s="126" t="str">
        <f t="shared" si="2"/>
        <v/>
      </c>
      <c r="L28" s="155" t="str">
        <f t="array" ref="L28">IFERROR(INDEX(K$2:K$218,SMALL(IF(K$2:K$218&lt;&gt;"",ROW(K$2:K$218)-1),ROW(C27))),"")</f>
        <v/>
      </c>
      <c r="M28" s="126" t="str">
        <f t="shared" si="3"/>
        <v/>
      </c>
      <c r="N28" s="153" t="str">
        <f t="array" ref="N28">IFERROR(INDEX(M$2:M$218,SMALL(IF(M$2:M$218&lt;&gt;"",ROW(M$2:M$218)-1),ROW(D27))),"")</f>
        <v/>
      </c>
      <c r="O28" s="126" t="str">
        <f t="shared" si="4"/>
        <v/>
      </c>
      <c r="P28" s="155" t="str">
        <f t="array" ref="P28">IFERROR(INDEX(O$2:O$218,SMALL(IF(O$2:O$218&lt;&gt;"",ROW(O$2:O$218)-1),ROW(G27))),"")</f>
        <v/>
      </c>
      <c r="Q28" s="126" t="str">
        <f t="shared" si="5"/>
        <v/>
      </c>
      <c r="R28" s="153" t="str">
        <f t="array" ref="R28">IFERROR(INDEX(Q$2:Q$218,SMALL(IF(Q$2:Q$218&lt;&gt;"",ROW(Q$2:Q$218)-1),ROW(I27))),"")</f>
        <v/>
      </c>
      <c r="S28" s="126" t="str">
        <f t="shared" si="6"/>
        <v/>
      </c>
      <c r="T28" s="155" t="str">
        <f t="array" ref="T28">IFERROR(INDEX(S$2:S$218,SMALL(IF(S$2:S$218&lt;&gt;"",ROW(S$2:S$218)-1),ROW(K27))),"")</f>
        <v/>
      </c>
      <c r="U28" s="126" t="str">
        <f t="shared" si="7"/>
        <v/>
      </c>
      <c r="V28" s="153" t="str">
        <f t="array" ref="V28">IFERROR(INDEX(U$2:U$218,SMALL(IF(U$2:U$218&lt;&gt;"",ROW(U$2:U$218)-1),ROW(M27))),"")</f>
        <v/>
      </c>
      <c r="W28" s="129"/>
      <c r="X28" s="129"/>
      <c r="Y28" s="129"/>
    </row>
    <row r="29" spans="1:25" ht="15.75" customHeight="1" x14ac:dyDescent="0.2">
      <c r="A29" s="165" t="str">
        <f t="shared" si="8"/>
        <v xml:space="preserve"> </v>
      </c>
      <c r="B29" s="141"/>
      <c r="C29" s="141"/>
      <c r="D29" s="141"/>
      <c r="E29" s="142"/>
      <c r="F29" s="142"/>
      <c r="G29" s="165" t="str">
        <f>IF(D29="","",VLOOKUP(D29,'Liste des clubs'!A:B,2,FALSE))</f>
        <v/>
      </c>
      <c r="H29" s="163"/>
      <c r="I29" s="143" t="str">
        <f t="shared" si="1"/>
        <v/>
      </c>
      <c r="J29" s="153" t="str">
        <f t="array" ref="J29">IFERROR(INDEX(I$2:I$218,SMALL(IF(I$2:I$218&lt;&gt;"",ROW(I$2:I$218)-1),ROW(A28))),"")</f>
        <v/>
      </c>
      <c r="K29" s="126" t="str">
        <f t="shared" si="2"/>
        <v/>
      </c>
      <c r="L29" s="155" t="str">
        <f t="array" ref="L29">IFERROR(INDEX(K$2:K$218,SMALL(IF(K$2:K$218&lt;&gt;"",ROW(K$2:K$218)-1),ROW(C28))),"")</f>
        <v/>
      </c>
      <c r="M29" s="126" t="str">
        <f t="shared" si="3"/>
        <v/>
      </c>
      <c r="N29" s="153" t="str">
        <f t="array" ref="N29">IFERROR(INDEX(M$2:M$218,SMALL(IF(M$2:M$218&lt;&gt;"",ROW(M$2:M$218)-1),ROW(D28))),"")</f>
        <v/>
      </c>
      <c r="O29" s="126" t="str">
        <f t="shared" si="4"/>
        <v/>
      </c>
      <c r="P29" s="155" t="str">
        <f t="array" ref="P29">IFERROR(INDEX(O$2:O$218,SMALL(IF(O$2:O$218&lt;&gt;"",ROW(O$2:O$218)-1),ROW(G28))),"")</f>
        <v/>
      </c>
      <c r="Q29" s="126" t="str">
        <f t="shared" si="5"/>
        <v/>
      </c>
      <c r="R29" s="153" t="str">
        <f t="array" ref="R29">IFERROR(INDEX(Q$2:Q$218,SMALL(IF(Q$2:Q$218&lt;&gt;"",ROW(Q$2:Q$218)-1),ROW(I28))),"")</f>
        <v/>
      </c>
      <c r="S29" s="126" t="str">
        <f t="shared" si="6"/>
        <v/>
      </c>
      <c r="T29" s="155" t="str">
        <f t="array" ref="T29">IFERROR(INDEX(S$2:S$218,SMALL(IF(S$2:S$218&lt;&gt;"",ROW(S$2:S$218)-1),ROW(K28))),"")</f>
        <v/>
      </c>
      <c r="U29" s="126" t="str">
        <f t="shared" si="7"/>
        <v/>
      </c>
      <c r="V29" s="153" t="str">
        <f t="array" ref="V29">IFERROR(INDEX(U$2:U$218,SMALL(IF(U$2:U$218&lt;&gt;"",ROW(U$2:U$218)-1),ROW(M28))),"")</f>
        <v/>
      </c>
      <c r="W29" s="129"/>
      <c r="X29" s="129"/>
      <c r="Y29" s="129"/>
    </row>
    <row r="30" spans="1:25" ht="15.75" customHeight="1" x14ac:dyDescent="0.2">
      <c r="A30" s="165" t="str">
        <f t="shared" si="8"/>
        <v xml:space="preserve"> </v>
      </c>
      <c r="B30" s="141"/>
      <c r="C30" s="141"/>
      <c r="D30" s="141"/>
      <c r="E30" s="144"/>
      <c r="F30" s="144"/>
      <c r="G30" s="165" t="str">
        <f>IF(D30="","",VLOOKUP(D30,'Liste des clubs'!A:B,2,FALSE))</f>
        <v/>
      </c>
      <c r="H30" s="163"/>
      <c r="I30" s="143" t="str">
        <f t="shared" si="1"/>
        <v/>
      </c>
      <c r="J30" s="153" t="str">
        <f t="array" ref="J30">IFERROR(INDEX(I$2:I$218,SMALL(IF(I$2:I$218&lt;&gt;"",ROW(I$2:I$218)-1),ROW(A29))),"")</f>
        <v/>
      </c>
      <c r="K30" s="126" t="str">
        <f t="shared" si="2"/>
        <v/>
      </c>
      <c r="L30" s="155" t="str">
        <f t="array" ref="L30">IFERROR(INDEX(K$2:K$218,SMALL(IF(K$2:K$218&lt;&gt;"",ROW(K$2:K$218)-1),ROW(C29))),"")</f>
        <v/>
      </c>
      <c r="M30" s="126" t="str">
        <f t="shared" si="3"/>
        <v/>
      </c>
      <c r="N30" s="153" t="str">
        <f t="array" ref="N30">IFERROR(INDEX(M$2:M$218,SMALL(IF(M$2:M$218&lt;&gt;"",ROW(M$2:M$218)-1),ROW(D29))),"")</f>
        <v/>
      </c>
      <c r="O30" s="126" t="str">
        <f t="shared" si="4"/>
        <v/>
      </c>
      <c r="P30" s="155" t="str">
        <f t="array" ref="P30">IFERROR(INDEX(O$2:O$218,SMALL(IF(O$2:O$218&lt;&gt;"",ROW(O$2:O$218)-1),ROW(G29))),"")</f>
        <v/>
      </c>
      <c r="Q30" s="126" t="str">
        <f t="shared" si="5"/>
        <v/>
      </c>
      <c r="R30" s="153" t="str">
        <f t="array" ref="R30">IFERROR(INDEX(Q$2:Q$218,SMALL(IF(Q$2:Q$218&lt;&gt;"",ROW(Q$2:Q$218)-1),ROW(I29))),"")</f>
        <v/>
      </c>
      <c r="S30" s="126" t="str">
        <f t="shared" si="6"/>
        <v/>
      </c>
      <c r="T30" s="155" t="str">
        <f t="array" ref="T30">IFERROR(INDEX(S$2:S$218,SMALL(IF(S$2:S$218&lt;&gt;"",ROW(S$2:S$218)-1),ROW(K29))),"")</f>
        <v/>
      </c>
      <c r="U30" s="126" t="str">
        <f t="shared" si="7"/>
        <v/>
      </c>
      <c r="V30" s="153" t="str">
        <f t="array" ref="V30">IFERROR(INDEX(U$2:U$218,SMALL(IF(U$2:U$218&lt;&gt;"",ROW(U$2:U$218)-1),ROW(M29))),"")</f>
        <v/>
      </c>
      <c r="W30" s="129"/>
      <c r="X30" s="129"/>
      <c r="Y30" s="129"/>
    </row>
    <row r="31" spans="1:25" ht="15.75" customHeight="1" x14ac:dyDescent="0.2">
      <c r="A31" s="165" t="str">
        <f t="shared" si="8"/>
        <v xml:space="preserve"> </v>
      </c>
      <c r="B31" s="141"/>
      <c r="C31" s="141"/>
      <c r="D31" s="141"/>
      <c r="E31" s="142"/>
      <c r="F31" s="142"/>
      <c r="G31" s="165" t="str">
        <f>IF(D31="","",VLOOKUP(D31,'Liste des clubs'!A:B,2,FALSE))</f>
        <v/>
      </c>
      <c r="H31" s="163"/>
      <c r="I31" s="143" t="str">
        <f t="shared" si="1"/>
        <v/>
      </c>
      <c r="J31" s="153" t="str">
        <f t="array" ref="J31">IFERROR(INDEX(I$2:I$218,SMALL(IF(I$2:I$218&lt;&gt;"",ROW(I$2:I$218)-1),ROW(A30))),"")</f>
        <v/>
      </c>
      <c r="K31" s="126" t="str">
        <f t="shared" si="2"/>
        <v/>
      </c>
      <c r="L31" s="155" t="str">
        <f t="array" ref="L31">IFERROR(INDEX(K$2:K$218,SMALL(IF(K$2:K$218&lt;&gt;"",ROW(K$2:K$218)-1),ROW(C30))),"")</f>
        <v/>
      </c>
      <c r="M31" s="126" t="str">
        <f t="shared" si="3"/>
        <v/>
      </c>
      <c r="N31" s="153" t="str">
        <f t="array" ref="N31">IFERROR(INDEX(M$2:M$218,SMALL(IF(M$2:M$218&lt;&gt;"",ROW(M$2:M$218)-1),ROW(D30))),"")</f>
        <v/>
      </c>
      <c r="O31" s="126" t="str">
        <f t="shared" si="4"/>
        <v/>
      </c>
      <c r="P31" s="155" t="str">
        <f t="array" ref="P31">IFERROR(INDEX(O$2:O$218,SMALL(IF(O$2:O$218&lt;&gt;"",ROW(O$2:O$218)-1),ROW(G30))),"")</f>
        <v/>
      </c>
      <c r="Q31" s="126" t="str">
        <f t="shared" si="5"/>
        <v/>
      </c>
      <c r="R31" s="153" t="str">
        <f t="array" ref="R31">IFERROR(INDEX(Q$2:Q$218,SMALL(IF(Q$2:Q$218&lt;&gt;"",ROW(Q$2:Q$218)-1),ROW(I30))),"")</f>
        <v/>
      </c>
      <c r="S31" s="126" t="str">
        <f t="shared" si="6"/>
        <v/>
      </c>
      <c r="T31" s="155" t="str">
        <f t="array" ref="T31">IFERROR(INDEX(S$2:S$218,SMALL(IF(S$2:S$218&lt;&gt;"",ROW(S$2:S$218)-1),ROW(K30))),"")</f>
        <v/>
      </c>
      <c r="U31" s="126" t="str">
        <f t="shared" si="7"/>
        <v/>
      </c>
      <c r="V31" s="153" t="str">
        <f t="array" ref="V31">IFERROR(INDEX(U$2:U$218,SMALL(IF(U$2:U$218&lt;&gt;"",ROW(U$2:U$218)-1),ROW(M30))),"")</f>
        <v/>
      </c>
      <c r="W31" s="129"/>
      <c r="X31" s="129"/>
      <c r="Y31" s="129"/>
    </row>
    <row r="32" spans="1:25" ht="15.75" customHeight="1" x14ac:dyDescent="0.2">
      <c r="A32" s="165" t="str">
        <f t="shared" si="8"/>
        <v xml:space="preserve"> </v>
      </c>
      <c r="B32" s="141"/>
      <c r="C32" s="141"/>
      <c r="D32" s="141"/>
      <c r="E32" s="142"/>
      <c r="F32" s="142"/>
      <c r="G32" s="165" t="str">
        <f>IF(D32="","",VLOOKUP(D32,'Liste des clubs'!A:B,2,FALSE))</f>
        <v/>
      </c>
      <c r="H32" s="163"/>
      <c r="I32" s="143" t="str">
        <f t="shared" si="1"/>
        <v/>
      </c>
      <c r="J32" s="153" t="str">
        <f t="array" ref="J32">IFERROR(INDEX(I$2:I$218,SMALL(IF(I$2:I$218&lt;&gt;"",ROW(I$2:I$218)-1),ROW(A31))),"")</f>
        <v/>
      </c>
      <c r="K32" s="126" t="str">
        <f t="shared" si="2"/>
        <v/>
      </c>
      <c r="L32" s="155" t="str">
        <f t="array" ref="L32">IFERROR(INDEX(K$2:K$218,SMALL(IF(K$2:K$218&lt;&gt;"",ROW(K$2:K$218)-1),ROW(C31))),"")</f>
        <v/>
      </c>
      <c r="M32" s="126" t="str">
        <f t="shared" si="3"/>
        <v/>
      </c>
      <c r="N32" s="153" t="str">
        <f t="array" ref="N32">IFERROR(INDEX(M$2:M$218,SMALL(IF(M$2:M$218&lt;&gt;"",ROW(M$2:M$218)-1),ROW(D31))),"")</f>
        <v/>
      </c>
      <c r="O32" s="126" t="str">
        <f t="shared" si="4"/>
        <v/>
      </c>
      <c r="P32" s="155" t="str">
        <f t="array" ref="P32">IFERROR(INDEX(O$2:O$218,SMALL(IF(O$2:O$218&lt;&gt;"",ROW(O$2:O$218)-1),ROW(G31))),"")</f>
        <v/>
      </c>
      <c r="Q32" s="126" t="str">
        <f t="shared" si="5"/>
        <v/>
      </c>
      <c r="R32" s="153" t="str">
        <f t="array" ref="R32">IFERROR(INDEX(Q$2:Q$218,SMALL(IF(Q$2:Q$218&lt;&gt;"",ROW(Q$2:Q$218)-1),ROW(I31))),"")</f>
        <v/>
      </c>
      <c r="S32" s="126" t="str">
        <f t="shared" si="6"/>
        <v/>
      </c>
      <c r="T32" s="155" t="str">
        <f t="array" ref="T32">IFERROR(INDEX(S$2:S$218,SMALL(IF(S$2:S$218&lt;&gt;"",ROW(S$2:S$218)-1),ROW(K31))),"")</f>
        <v/>
      </c>
      <c r="U32" s="126" t="str">
        <f t="shared" si="7"/>
        <v/>
      </c>
      <c r="V32" s="153" t="str">
        <f t="array" ref="V32">IFERROR(INDEX(U$2:U$218,SMALL(IF(U$2:U$218&lt;&gt;"",ROW(U$2:U$218)-1),ROW(M31))),"")</f>
        <v/>
      </c>
      <c r="W32" s="129"/>
      <c r="X32" s="129"/>
      <c r="Y32" s="129"/>
    </row>
    <row r="33" spans="1:25" ht="15.75" customHeight="1" x14ac:dyDescent="0.2">
      <c r="A33" s="165" t="str">
        <f t="shared" si="8"/>
        <v xml:space="preserve"> </v>
      </c>
      <c r="B33" s="141"/>
      <c r="C33" s="141"/>
      <c r="D33" s="141"/>
      <c r="E33" s="142"/>
      <c r="F33" s="142"/>
      <c r="G33" s="165" t="str">
        <f>IF(D33="","",VLOOKUP(D33,'Liste des clubs'!A:B,2,FALSE))</f>
        <v/>
      </c>
      <c r="H33" s="163"/>
      <c r="I33" s="143" t="str">
        <f t="shared" si="1"/>
        <v/>
      </c>
      <c r="J33" s="153" t="str">
        <f t="array" ref="J33">IFERROR(INDEX(I$2:I$218,SMALL(IF(I$2:I$218&lt;&gt;"",ROW(I$2:I$218)-1),ROW(A32))),"")</f>
        <v/>
      </c>
      <c r="K33" s="126" t="str">
        <f t="shared" si="2"/>
        <v/>
      </c>
      <c r="L33" s="155" t="str">
        <f t="array" ref="L33">IFERROR(INDEX(K$2:K$218,SMALL(IF(K$2:K$218&lt;&gt;"",ROW(K$2:K$218)-1),ROW(C32))),"")</f>
        <v/>
      </c>
      <c r="M33" s="126" t="str">
        <f t="shared" si="3"/>
        <v/>
      </c>
      <c r="N33" s="153" t="str">
        <f t="array" ref="N33">IFERROR(INDEX(M$2:M$218,SMALL(IF(M$2:M$218&lt;&gt;"",ROW(M$2:M$218)-1),ROW(D32))),"")</f>
        <v/>
      </c>
      <c r="O33" s="126" t="str">
        <f t="shared" si="4"/>
        <v/>
      </c>
      <c r="P33" s="155" t="str">
        <f t="array" ref="P33">IFERROR(INDEX(O$2:O$218,SMALL(IF(O$2:O$218&lt;&gt;"",ROW(O$2:O$218)-1),ROW(G32))),"")</f>
        <v/>
      </c>
      <c r="Q33" s="126" t="str">
        <f t="shared" si="5"/>
        <v/>
      </c>
      <c r="R33" s="153" t="str">
        <f t="array" ref="R33">IFERROR(INDEX(Q$2:Q$218,SMALL(IF(Q$2:Q$218&lt;&gt;"",ROW(Q$2:Q$218)-1),ROW(I32))),"")</f>
        <v/>
      </c>
      <c r="S33" s="126" t="str">
        <f t="shared" si="6"/>
        <v/>
      </c>
      <c r="T33" s="155" t="str">
        <f t="array" ref="T33">IFERROR(INDEX(S$2:S$218,SMALL(IF(S$2:S$218&lt;&gt;"",ROW(S$2:S$218)-1),ROW(K32))),"")</f>
        <v/>
      </c>
      <c r="U33" s="126" t="str">
        <f t="shared" si="7"/>
        <v/>
      </c>
      <c r="V33" s="153" t="str">
        <f t="array" ref="V33">IFERROR(INDEX(U$2:U$218,SMALL(IF(U$2:U$218&lt;&gt;"",ROW(U$2:U$218)-1),ROW(M32))),"")</f>
        <v/>
      </c>
      <c r="W33" s="129"/>
      <c r="X33" s="129"/>
      <c r="Y33" s="133"/>
    </row>
    <row r="34" spans="1:25" ht="15.75" customHeight="1" x14ac:dyDescent="0.2">
      <c r="A34" s="165" t="str">
        <f t="shared" si="8"/>
        <v xml:space="preserve"> </v>
      </c>
      <c r="B34" s="141"/>
      <c r="C34" s="141"/>
      <c r="D34" s="141"/>
      <c r="E34" s="142"/>
      <c r="F34" s="142"/>
      <c r="G34" s="165" t="str">
        <f>IF(D34="","",VLOOKUP(D34,'Liste des clubs'!A:B,2,FALSE))</f>
        <v/>
      </c>
      <c r="H34" s="163"/>
      <c r="I34" s="143" t="str">
        <f t="shared" si="1"/>
        <v/>
      </c>
      <c r="J34" s="153" t="str">
        <f t="array" ref="J34">IFERROR(INDEX(I$2:I$218,SMALL(IF(I$2:I$218&lt;&gt;"",ROW(I$2:I$218)-1),ROW(A33))),"")</f>
        <v/>
      </c>
      <c r="K34" s="126" t="str">
        <f t="shared" si="2"/>
        <v/>
      </c>
      <c r="L34" s="155" t="str">
        <f t="array" ref="L34">IFERROR(INDEX(K$2:K$218,SMALL(IF(K$2:K$218&lt;&gt;"",ROW(K$2:K$218)-1),ROW(C33))),"")</f>
        <v/>
      </c>
      <c r="M34" s="126" t="str">
        <f t="shared" si="3"/>
        <v/>
      </c>
      <c r="N34" s="153" t="str">
        <f t="array" ref="N34">IFERROR(INDEX(M$2:M$218,SMALL(IF(M$2:M$218&lt;&gt;"",ROW(M$2:M$218)-1),ROW(D33))),"")</f>
        <v/>
      </c>
      <c r="O34" s="126" t="str">
        <f t="shared" si="4"/>
        <v/>
      </c>
      <c r="P34" s="155" t="str">
        <f t="array" ref="P34">IFERROR(INDEX(O$2:O$218,SMALL(IF(O$2:O$218&lt;&gt;"",ROW(O$2:O$218)-1),ROW(G33))),"")</f>
        <v/>
      </c>
      <c r="Q34" s="126" t="str">
        <f t="shared" si="5"/>
        <v/>
      </c>
      <c r="R34" s="153" t="str">
        <f t="array" ref="R34">IFERROR(INDEX(Q$2:Q$218,SMALL(IF(Q$2:Q$218&lt;&gt;"",ROW(Q$2:Q$218)-1),ROW(I33))),"")</f>
        <v/>
      </c>
      <c r="S34" s="126" t="str">
        <f t="shared" si="6"/>
        <v/>
      </c>
      <c r="T34" s="155" t="str">
        <f t="array" ref="T34">IFERROR(INDEX(S$2:S$218,SMALL(IF(S$2:S$218&lt;&gt;"",ROW(S$2:S$218)-1),ROW(K33))),"")</f>
        <v/>
      </c>
      <c r="U34" s="126" t="str">
        <f t="shared" si="7"/>
        <v/>
      </c>
      <c r="V34" s="153" t="str">
        <f t="array" ref="V34">IFERROR(INDEX(U$2:U$218,SMALL(IF(U$2:U$218&lt;&gt;"",ROW(U$2:U$218)-1),ROW(M33))),"")</f>
        <v/>
      </c>
      <c r="W34" s="129"/>
      <c r="X34" s="129"/>
      <c r="Y34" s="129"/>
    </row>
    <row r="35" spans="1:25" ht="15.75" customHeight="1" x14ac:dyDescent="0.2">
      <c r="A35" s="165" t="str">
        <f t="shared" si="8"/>
        <v xml:space="preserve"> </v>
      </c>
      <c r="B35" s="141"/>
      <c r="C35" s="141"/>
      <c r="D35" s="141"/>
      <c r="E35" s="142"/>
      <c r="F35" s="142"/>
      <c r="G35" s="165" t="str">
        <f>IF(D35="","",VLOOKUP(D35,'Liste des clubs'!A:B,2,FALSE))</f>
        <v/>
      </c>
      <c r="H35" s="163"/>
      <c r="I35" s="143" t="str">
        <f t="shared" si="1"/>
        <v/>
      </c>
      <c r="J35" s="153" t="str">
        <f t="array" ref="J35">IFERROR(INDEX(I$2:I$218,SMALL(IF(I$2:I$218&lt;&gt;"",ROW(I$2:I$218)-1),ROW(A34))),"")</f>
        <v/>
      </c>
      <c r="K35" s="126" t="str">
        <f t="shared" si="2"/>
        <v/>
      </c>
      <c r="L35" s="155" t="str">
        <f t="array" ref="L35">IFERROR(INDEX(K$2:K$218,SMALL(IF(K$2:K$218&lt;&gt;"",ROW(K$2:K$218)-1),ROW(C34))),"")</f>
        <v/>
      </c>
      <c r="M35" s="126" t="str">
        <f t="shared" si="3"/>
        <v/>
      </c>
      <c r="N35" s="153" t="str">
        <f t="array" ref="N35">IFERROR(INDEX(M$2:M$218,SMALL(IF(M$2:M$218&lt;&gt;"",ROW(M$2:M$218)-1),ROW(D34))),"")</f>
        <v/>
      </c>
      <c r="O35" s="126" t="str">
        <f t="shared" si="4"/>
        <v/>
      </c>
      <c r="P35" s="155" t="str">
        <f t="array" ref="P35">IFERROR(INDEX(O$2:O$218,SMALL(IF(O$2:O$218&lt;&gt;"",ROW(O$2:O$218)-1),ROW(G34))),"")</f>
        <v/>
      </c>
      <c r="Q35" s="126" t="str">
        <f t="shared" si="5"/>
        <v/>
      </c>
      <c r="R35" s="153" t="str">
        <f t="array" ref="R35">IFERROR(INDEX(Q$2:Q$218,SMALL(IF(Q$2:Q$218&lt;&gt;"",ROW(Q$2:Q$218)-1),ROW(I34))),"")</f>
        <v/>
      </c>
      <c r="S35" s="126" t="str">
        <f t="shared" si="6"/>
        <v/>
      </c>
      <c r="T35" s="155" t="str">
        <f t="array" ref="T35">IFERROR(INDEX(S$2:S$218,SMALL(IF(S$2:S$218&lt;&gt;"",ROW(S$2:S$218)-1),ROW(K34))),"")</f>
        <v/>
      </c>
      <c r="U35" s="126" t="str">
        <f t="shared" si="7"/>
        <v/>
      </c>
      <c r="V35" s="153" t="str">
        <f t="array" ref="V35">IFERROR(INDEX(U$2:U$218,SMALL(IF(U$2:U$218&lt;&gt;"",ROW(U$2:U$218)-1),ROW(M34))),"")</f>
        <v/>
      </c>
      <c r="W35" s="129"/>
      <c r="X35" s="129"/>
      <c r="Y35" s="129"/>
    </row>
    <row r="36" spans="1:25" ht="15.75" customHeight="1" x14ac:dyDescent="0.2">
      <c r="A36" s="165" t="str">
        <f t="shared" si="8"/>
        <v xml:space="preserve"> </v>
      </c>
      <c r="B36" s="141"/>
      <c r="C36" s="141"/>
      <c r="D36" s="141"/>
      <c r="E36" s="142"/>
      <c r="F36" s="142"/>
      <c r="G36" s="165" t="str">
        <f>IF(D36="","",VLOOKUP(D36,'Liste des clubs'!A:B,2,FALSE))</f>
        <v/>
      </c>
      <c r="H36" s="163"/>
      <c r="I36" s="143" t="str">
        <f t="shared" si="1"/>
        <v/>
      </c>
      <c r="J36" s="153" t="str">
        <f t="array" ref="J36">IFERROR(INDEX(I$2:I$218,SMALL(IF(I$2:I$218&lt;&gt;"",ROW(I$2:I$218)-1),ROW(A35))),"")</f>
        <v/>
      </c>
      <c r="K36" s="126" t="str">
        <f t="shared" si="2"/>
        <v/>
      </c>
      <c r="L36" s="155" t="str">
        <f t="array" ref="L36">IFERROR(INDEX(K$2:K$218,SMALL(IF(K$2:K$218&lt;&gt;"",ROW(K$2:K$218)-1),ROW(C35))),"")</f>
        <v/>
      </c>
      <c r="M36" s="126" t="str">
        <f t="shared" si="3"/>
        <v/>
      </c>
      <c r="N36" s="153" t="str">
        <f t="array" ref="N36">IFERROR(INDEX(M$2:M$218,SMALL(IF(M$2:M$218&lt;&gt;"",ROW(M$2:M$218)-1),ROW(D35))),"")</f>
        <v/>
      </c>
      <c r="O36" s="126" t="str">
        <f t="shared" si="4"/>
        <v/>
      </c>
      <c r="P36" s="155" t="str">
        <f t="array" ref="P36">IFERROR(INDEX(O$2:O$218,SMALL(IF(O$2:O$218&lt;&gt;"",ROW(O$2:O$218)-1),ROW(G35))),"")</f>
        <v/>
      </c>
      <c r="Q36" s="126" t="str">
        <f t="shared" si="5"/>
        <v/>
      </c>
      <c r="R36" s="153" t="str">
        <f t="array" ref="R36">IFERROR(INDEX(Q$2:Q$218,SMALL(IF(Q$2:Q$218&lt;&gt;"",ROW(Q$2:Q$218)-1),ROW(I35))),"")</f>
        <v/>
      </c>
      <c r="S36" s="126" t="str">
        <f t="shared" si="6"/>
        <v/>
      </c>
      <c r="T36" s="155" t="str">
        <f t="array" ref="T36">IFERROR(INDEX(S$2:S$218,SMALL(IF(S$2:S$218&lt;&gt;"",ROW(S$2:S$218)-1),ROW(K35))),"")</f>
        <v/>
      </c>
      <c r="U36" s="126" t="str">
        <f t="shared" si="7"/>
        <v/>
      </c>
      <c r="V36" s="153" t="str">
        <f t="array" ref="V36">IFERROR(INDEX(U$2:U$218,SMALL(IF(U$2:U$218&lt;&gt;"",ROW(U$2:U$218)-1),ROW(M35))),"")</f>
        <v/>
      </c>
      <c r="W36" s="129"/>
      <c r="X36" s="129"/>
      <c r="Y36" s="129"/>
    </row>
    <row r="37" spans="1:25" ht="15.75" customHeight="1" x14ac:dyDescent="0.2">
      <c r="A37" s="165" t="str">
        <f t="shared" si="8"/>
        <v xml:space="preserve"> </v>
      </c>
      <c r="B37" s="141"/>
      <c r="C37" s="141"/>
      <c r="D37" s="141"/>
      <c r="E37" s="142"/>
      <c r="F37" s="142"/>
      <c r="G37" s="165" t="str">
        <f>IF(D37="","",VLOOKUP(D37,'Liste des clubs'!A:B,2,FALSE))</f>
        <v/>
      </c>
      <c r="H37" s="163"/>
      <c r="I37" s="143" t="str">
        <f t="shared" si="1"/>
        <v/>
      </c>
      <c r="J37" s="153" t="str">
        <f t="array" ref="J37">IFERROR(INDEX(I$2:I$218,SMALL(IF(I$2:I$218&lt;&gt;"",ROW(I$2:I$218)-1),ROW(A36))),"")</f>
        <v/>
      </c>
      <c r="K37" s="126" t="str">
        <f t="shared" si="2"/>
        <v/>
      </c>
      <c r="L37" s="155" t="str">
        <f t="array" ref="L37">IFERROR(INDEX(K$2:K$218,SMALL(IF(K$2:K$218&lt;&gt;"",ROW(K$2:K$218)-1),ROW(C36))),"")</f>
        <v/>
      </c>
      <c r="M37" s="126" t="str">
        <f t="shared" si="3"/>
        <v/>
      </c>
      <c r="N37" s="153" t="str">
        <f t="array" ref="N37">IFERROR(INDEX(M$2:M$218,SMALL(IF(M$2:M$218&lt;&gt;"",ROW(M$2:M$218)-1),ROW(D36))),"")</f>
        <v/>
      </c>
      <c r="O37" s="126" t="str">
        <f t="shared" si="4"/>
        <v/>
      </c>
      <c r="P37" s="155" t="str">
        <f t="array" ref="P37">IFERROR(INDEX(O$2:O$218,SMALL(IF(O$2:O$218&lt;&gt;"",ROW(O$2:O$218)-1),ROW(G36))),"")</f>
        <v/>
      </c>
      <c r="Q37" s="126" t="str">
        <f t="shared" si="5"/>
        <v/>
      </c>
      <c r="R37" s="153" t="str">
        <f t="array" ref="R37">IFERROR(INDEX(Q$2:Q$218,SMALL(IF(Q$2:Q$218&lt;&gt;"",ROW(Q$2:Q$218)-1),ROW(I36))),"")</f>
        <v/>
      </c>
      <c r="S37" s="126" t="str">
        <f t="shared" si="6"/>
        <v/>
      </c>
      <c r="T37" s="155" t="str">
        <f t="array" ref="T37">IFERROR(INDEX(S$2:S$218,SMALL(IF(S$2:S$218&lt;&gt;"",ROW(S$2:S$218)-1),ROW(K36))),"")</f>
        <v/>
      </c>
      <c r="U37" s="126" t="str">
        <f t="shared" si="7"/>
        <v/>
      </c>
      <c r="V37" s="153" t="str">
        <f t="array" ref="V37">IFERROR(INDEX(U$2:U$218,SMALL(IF(U$2:U$218&lt;&gt;"",ROW(U$2:U$218)-1),ROW(M36))),"")</f>
        <v/>
      </c>
      <c r="W37" s="129"/>
      <c r="X37" s="129"/>
      <c r="Y37" s="129"/>
    </row>
    <row r="38" spans="1:25" ht="15.75" customHeight="1" x14ac:dyDescent="0.2">
      <c r="A38" s="165" t="str">
        <f t="shared" si="8"/>
        <v xml:space="preserve"> </v>
      </c>
      <c r="B38" s="141"/>
      <c r="C38" s="141"/>
      <c r="D38" s="141"/>
      <c r="E38" s="144"/>
      <c r="F38" s="144"/>
      <c r="G38" s="165" t="str">
        <f>IF(D38="","",VLOOKUP(D38,'Liste des clubs'!A:B,2,FALSE))</f>
        <v/>
      </c>
      <c r="H38" s="163"/>
      <c r="I38" s="143" t="str">
        <f t="shared" si="1"/>
        <v/>
      </c>
      <c r="J38" s="153" t="str">
        <f t="array" ref="J38">IFERROR(INDEX(I$2:I$218,SMALL(IF(I$2:I$218&lt;&gt;"",ROW(I$2:I$218)-1),ROW(A37))),"")</f>
        <v/>
      </c>
      <c r="K38" s="126" t="str">
        <f t="shared" si="2"/>
        <v/>
      </c>
      <c r="L38" s="155" t="str">
        <f t="array" ref="L38">IFERROR(INDEX(K$2:K$218,SMALL(IF(K$2:K$218&lt;&gt;"",ROW(K$2:K$218)-1),ROW(C37))),"")</f>
        <v/>
      </c>
      <c r="M38" s="126" t="str">
        <f t="shared" si="3"/>
        <v/>
      </c>
      <c r="N38" s="153" t="str">
        <f t="array" ref="N38">IFERROR(INDEX(M$2:M$218,SMALL(IF(M$2:M$218&lt;&gt;"",ROW(M$2:M$218)-1),ROW(D37))),"")</f>
        <v/>
      </c>
      <c r="O38" s="126" t="str">
        <f t="shared" si="4"/>
        <v/>
      </c>
      <c r="P38" s="155" t="str">
        <f t="array" ref="P38">IFERROR(INDEX(O$2:O$218,SMALL(IF(O$2:O$218&lt;&gt;"",ROW(O$2:O$218)-1),ROW(G37))),"")</f>
        <v/>
      </c>
      <c r="Q38" s="126" t="str">
        <f t="shared" si="5"/>
        <v/>
      </c>
      <c r="R38" s="153" t="str">
        <f t="array" ref="R38">IFERROR(INDEX(Q$2:Q$218,SMALL(IF(Q$2:Q$218&lt;&gt;"",ROW(Q$2:Q$218)-1),ROW(I37))),"")</f>
        <v/>
      </c>
      <c r="S38" s="126" t="str">
        <f t="shared" si="6"/>
        <v/>
      </c>
      <c r="T38" s="155" t="str">
        <f t="array" ref="T38">IFERROR(INDEX(S$2:S$218,SMALL(IF(S$2:S$218&lt;&gt;"",ROW(S$2:S$218)-1),ROW(K37))),"")</f>
        <v/>
      </c>
      <c r="U38" s="126" t="str">
        <f t="shared" si="7"/>
        <v/>
      </c>
      <c r="V38" s="153" t="str">
        <f t="array" ref="V38">IFERROR(INDEX(U$2:U$218,SMALL(IF(U$2:U$218&lt;&gt;"",ROW(U$2:U$218)-1),ROW(M37))),"")</f>
        <v/>
      </c>
      <c r="W38" s="129"/>
      <c r="X38" s="129"/>
      <c r="Y38" s="129"/>
    </row>
    <row r="39" spans="1:25" ht="15.75" customHeight="1" x14ac:dyDescent="0.2">
      <c r="A39" s="165" t="str">
        <f t="shared" si="8"/>
        <v xml:space="preserve"> </v>
      </c>
      <c r="B39" s="141"/>
      <c r="C39" s="141"/>
      <c r="D39" s="141"/>
      <c r="E39" s="142"/>
      <c r="F39" s="142"/>
      <c r="G39" s="165" t="str">
        <f>IF(D39="","",VLOOKUP(D39,'Liste des clubs'!A:B,2,FALSE))</f>
        <v/>
      </c>
      <c r="H39" s="163"/>
      <c r="I39" s="143" t="str">
        <f t="shared" si="1"/>
        <v/>
      </c>
      <c r="J39" s="153" t="str">
        <f t="array" ref="J39">IFERROR(INDEX(I$2:I$218,SMALL(IF(I$2:I$218&lt;&gt;"",ROW(I$2:I$218)-1),ROW(A38))),"")</f>
        <v/>
      </c>
      <c r="K39" s="126" t="str">
        <f t="shared" si="2"/>
        <v/>
      </c>
      <c r="L39" s="155" t="str">
        <f t="array" ref="L39">IFERROR(INDEX(K$2:K$218,SMALL(IF(K$2:K$218&lt;&gt;"",ROW(K$2:K$218)-1),ROW(C38))),"")</f>
        <v/>
      </c>
      <c r="M39" s="126" t="str">
        <f t="shared" si="3"/>
        <v/>
      </c>
      <c r="N39" s="153" t="str">
        <f t="array" ref="N39">IFERROR(INDEX(M$2:M$218,SMALL(IF(M$2:M$218&lt;&gt;"",ROW(M$2:M$218)-1),ROW(D38))),"")</f>
        <v/>
      </c>
      <c r="O39" s="126" t="str">
        <f t="shared" si="4"/>
        <v/>
      </c>
      <c r="P39" s="155" t="str">
        <f t="array" ref="P39">IFERROR(INDEX(O$2:O$218,SMALL(IF(O$2:O$218&lt;&gt;"",ROW(O$2:O$218)-1),ROW(G38))),"")</f>
        <v/>
      </c>
      <c r="Q39" s="126" t="str">
        <f t="shared" si="5"/>
        <v/>
      </c>
      <c r="R39" s="153" t="str">
        <f t="array" ref="R39">IFERROR(INDEX(Q$2:Q$218,SMALL(IF(Q$2:Q$218&lt;&gt;"",ROW(Q$2:Q$218)-1),ROW(I38))),"")</f>
        <v/>
      </c>
      <c r="S39" s="126" t="str">
        <f t="shared" si="6"/>
        <v/>
      </c>
      <c r="T39" s="155" t="str">
        <f t="array" ref="T39">IFERROR(INDEX(S$2:S$218,SMALL(IF(S$2:S$218&lt;&gt;"",ROW(S$2:S$218)-1),ROW(K38))),"")</f>
        <v/>
      </c>
      <c r="U39" s="126" t="str">
        <f t="shared" si="7"/>
        <v/>
      </c>
      <c r="V39" s="153" t="str">
        <f t="array" ref="V39">IFERROR(INDEX(U$2:U$218,SMALL(IF(U$2:U$218&lt;&gt;"",ROW(U$2:U$218)-1),ROW(M38))),"")</f>
        <v/>
      </c>
      <c r="W39" s="129"/>
      <c r="X39" s="129"/>
      <c r="Y39" s="129"/>
    </row>
    <row r="40" spans="1:25" ht="15.75" customHeight="1" x14ac:dyDescent="0.2">
      <c r="A40" s="165" t="str">
        <f t="shared" si="8"/>
        <v xml:space="preserve"> </v>
      </c>
      <c r="B40" s="145"/>
      <c r="C40" s="145"/>
      <c r="D40" s="141"/>
      <c r="E40" s="144"/>
      <c r="F40" s="144"/>
      <c r="G40" s="165" t="str">
        <f>IF(D40="","",VLOOKUP(D40,'Liste des clubs'!A:B,2,FALSE))</f>
        <v/>
      </c>
      <c r="H40" s="163"/>
      <c r="I40" s="143" t="str">
        <f t="shared" si="1"/>
        <v/>
      </c>
      <c r="J40" s="153" t="str">
        <f t="array" ref="J40">IFERROR(INDEX(I$2:I$218,SMALL(IF(I$2:I$218&lt;&gt;"",ROW(I$2:I$218)-1),ROW(A39))),"")</f>
        <v/>
      </c>
      <c r="K40" s="126" t="str">
        <f t="shared" si="2"/>
        <v/>
      </c>
      <c r="L40" s="155" t="str">
        <f t="array" ref="L40">IFERROR(INDEX(K$2:K$218,SMALL(IF(K$2:K$218&lt;&gt;"",ROW(K$2:K$218)-1),ROW(C39))),"")</f>
        <v/>
      </c>
      <c r="M40" s="126" t="str">
        <f t="shared" si="3"/>
        <v/>
      </c>
      <c r="N40" s="153" t="str">
        <f t="array" ref="N40">IFERROR(INDEX(M$2:M$218,SMALL(IF(M$2:M$218&lt;&gt;"",ROW(M$2:M$218)-1),ROW(D39))),"")</f>
        <v/>
      </c>
      <c r="O40" s="126" t="str">
        <f t="shared" si="4"/>
        <v/>
      </c>
      <c r="P40" s="155" t="str">
        <f t="array" ref="P40">IFERROR(INDEX(O$2:O$218,SMALL(IF(O$2:O$218&lt;&gt;"",ROW(O$2:O$218)-1),ROW(G39))),"")</f>
        <v/>
      </c>
      <c r="Q40" s="126" t="str">
        <f t="shared" si="5"/>
        <v/>
      </c>
      <c r="R40" s="153" t="str">
        <f t="array" ref="R40">IFERROR(INDEX(Q$2:Q$218,SMALL(IF(Q$2:Q$218&lt;&gt;"",ROW(Q$2:Q$218)-1),ROW(I39))),"")</f>
        <v/>
      </c>
      <c r="S40" s="126" t="str">
        <f t="shared" si="6"/>
        <v/>
      </c>
      <c r="T40" s="155" t="str">
        <f t="array" ref="T40">IFERROR(INDEX(S$2:S$218,SMALL(IF(S$2:S$218&lt;&gt;"",ROW(S$2:S$218)-1),ROW(K39))),"")</f>
        <v/>
      </c>
      <c r="U40" s="126" t="str">
        <f t="shared" si="7"/>
        <v/>
      </c>
      <c r="V40" s="153" t="str">
        <f t="array" ref="V40">IFERROR(INDEX(U$2:U$218,SMALL(IF(U$2:U$218&lt;&gt;"",ROW(U$2:U$218)-1),ROW(M39))),"")</f>
        <v/>
      </c>
      <c r="W40" s="129"/>
      <c r="X40" s="129"/>
      <c r="Y40" s="129"/>
    </row>
    <row r="41" spans="1:25" ht="15.75" customHeight="1" x14ac:dyDescent="0.2">
      <c r="A41" s="165" t="str">
        <f t="shared" si="8"/>
        <v xml:space="preserve"> </v>
      </c>
      <c r="B41" s="141"/>
      <c r="C41" s="141"/>
      <c r="D41" s="141"/>
      <c r="E41" s="142"/>
      <c r="F41" s="142"/>
      <c r="G41" s="165" t="str">
        <f>IF(D41="","",VLOOKUP(D41,'Liste des clubs'!A:B,2,FALSE))</f>
        <v/>
      </c>
      <c r="H41" s="163"/>
      <c r="I41" s="143" t="str">
        <f t="shared" si="1"/>
        <v/>
      </c>
      <c r="J41" s="153" t="str">
        <f t="array" ref="J41">IFERROR(INDEX(I$2:I$218,SMALL(IF(I$2:I$218&lt;&gt;"",ROW(I$2:I$218)-1),ROW(A40))),"")</f>
        <v/>
      </c>
      <c r="K41" s="126" t="str">
        <f t="shared" si="2"/>
        <v/>
      </c>
      <c r="L41" s="155" t="str">
        <f t="array" ref="L41">IFERROR(INDEX(K$2:K$218,SMALL(IF(K$2:K$218&lt;&gt;"",ROW(K$2:K$218)-1),ROW(C40))),"")</f>
        <v/>
      </c>
      <c r="M41" s="126" t="str">
        <f t="shared" si="3"/>
        <v/>
      </c>
      <c r="N41" s="153" t="str">
        <f t="array" ref="N41">IFERROR(INDEX(M$2:M$218,SMALL(IF(M$2:M$218&lt;&gt;"",ROW(M$2:M$218)-1),ROW(D40))),"")</f>
        <v/>
      </c>
      <c r="O41" s="126" t="str">
        <f t="shared" si="4"/>
        <v/>
      </c>
      <c r="P41" s="155" t="str">
        <f t="array" ref="P41">IFERROR(INDEX(O$2:O$218,SMALL(IF(O$2:O$218&lt;&gt;"",ROW(O$2:O$218)-1),ROW(G40))),"")</f>
        <v/>
      </c>
      <c r="Q41" s="126" t="str">
        <f t="shared" si="5"/>
        <v/>
      </c>
      <c r="R41" s="153" t="str">
        <f t="array" ref="R41">IFERROR(INDEX(Q$2:Q$218,SMALL(IF(Q$2:Q$218&lt;&gt;"",ROW(Q$2:Q$218)-1),ROW(I40))),"")</f>
        <v/>
      </c>
      <c r="S41" s="126" t="str">
        <f t="shared" si="6"/>
        <v/>
      </c>
      <c r="T41" s="155" t="str">
        <f t="array" ref="T41">IFERROR(INDEX(S$2:S$218,SMALL(IF(S$2:S$218&lt;&gt;"",ROW(S$2:S$218)-1),ROW(K40))),"")</f>
        <v/>
      </c>
      <c r="U41" s="126" t="str">
        <f t="shared" si="7"/>
        <v/>
      </c>
      <c r="V41" s="153" t="str">
        <f t="array" ref="V41">IFERROR(INDEX(U$2:U$218,SMALL(IF(U$2:U$218&lt;&gt;"",ROW(U$2:U$218)-1),ROW(M40))),"")</f>
        <v/>
      </c>
      <c r="W41" s="129"/>
      <c r="X41" s="129"/>
      <c r="Y41" s="129"/>
    </row>
    <row r="42" spans="1:25" ht="15.75" customHeight="1" x14ac:dyDescent="0.2">
      <c r="A42" s="165" t="str">
        <f t="shared" si="8"/>
        <v xml:space="preserve"> </v>
      </c>
      <c r="B42" s="141"/>
      <c r="C42" s="141"/>
      <c r="D42" s="141"/>
      <c r="E42" s="142"/>
      <c r="F42" s="142"/>
      <c r="G42" s="165" t="str">
        <f>IF(D42="","",VLOOKUP(D42,'Liste des clubs'!A:B,2,FALSE))</f>
        <v/>
      </c>
      <c r="H42" s="163"/>
      <c r="I42" s="143" t="str">
        <f t="shared" si="1"/>
        <v/>
      </c>
      <c r="J42" s="153" t="str">
        <f t="array" ref="J42">IFERROR(INDEX(I$2:I$218,SMALL(IF(I$2:I$218&lt;&gt;"",ROW(I$2:I$218)-1),ROW(A41))),"")</f>
        <v/>
      </c>
      <c r="K42" s="126" t="str">
        <f t="shared" si="2"/>
        <v/>
      </c>
      <c r="L42" s="155" t="str">
        <f t="array" ref="L42">IFERROR(INDEX(K$2:K$218,SMALL(IF(K$2:K$218&lt;&gt;"",ROW(K$2:K$218)-1),ROW(C41))),"")</f>
        <v/>
      </c>
      <c r="M42" s="126" t="str">
        <f t="shared" si="3"/>
        <v/>
      </c>
      <c r="N42" s="153" t="str">
        <f t="array" ref="N42">IFERROR(INDEX(M$2:M$218,SMALL(IF(M$2:M$218&lt;&gt;"",ROW(M$2:M$218)-1),ROW(D41))),"")</f>
        <v/>
      </c>
      <c r="O42" s="126" t="str">
        <f t="shared" si="4"/>
        <v/>
      </c>
      <c r="P42" s="155" t="str">
        <f t="array" ref="P42">IFERROR(INDEX(O$2:O$218,SMALL(IF(O$2:O$218&lt;&gt;"",ROW(O$2:O$218)-1),ROW(G41))),"")</f>
        <v/>
      </c>
      <c r="Q42" s="126" t="str">
        <f t="shared" si="5"/>
        <v/>
      </c>
      <c r="R42" s="153" t="str">
        <f t="array" ref="R42">IFERROR(INDEX(Q$2:Q$218,SMALL(IF(Q$2:Q$218&lt;&gt;"",ROW(Q$2:Q$218)-1),ROW(I41))),"")</f>
        <v/>
      </c>
      <c r="S42" s="126" t="str">
        <f t="shared" si="6"/>
        <v/>
      </c>
      <c r="T42" s="155" t="str">
        <f t="array" ref="T42">IFERROR(INDEX(S$2:S$218,SMALL(IF(S$2:S$218&lt;&gt;"",ROW(S$2:S$218)-1),ROW(K41))),"")</f>
        <v/>
      </c>
      <c r="U42" s="126" t="str">
        <f t="shared" si="7"/>
        <v/>
      </c>
      <c r="V42" s="153" t="str">
        <f t="array" ref="V42">IFERROR(INDEX(U$2:U$218,SMALL(IF(U$2:U$218&lt;&gt;"",ROW(U$2:U$218)-1),ROW(M41))),"")</f>
        <v/>
      </c>
      <c r="W42" s="129"/>
      <c r="X42" s="129"/>
      <c r="Y42" s="129"/>
    </row>
    <row r="43" spans="1:25" ht="15.75" customHeight="1" x14ac:dyDescent="0.2">
      <c r="A43" s="165" t="str">
        <f t="shared" si="8"/>
        <v xml:space="preserve"> </v>
      </c>
      <c r="B43" s="141"/>
      <c r="C43" s="141"/>
      <c r="D43" s="141"/>
      <c r="E43" s="142"/>
      <c r="F43" s="142"/>
      <c r="G43" s="165" t="str">
        <f>IF(D43="","",VLOOKUP(D43,'Liste des clubs'!A:B,2,FALSE))</f>
        <v/>
      </c>
      <c r="H43" s="163"/>
      <c r="I43" s="143" t="str">
        <f t="shared" si="1"/>
        <v/>
      </c>
      <c r="J43" s="153" t="str">
        <f t="array" ref="J43">IFERROR(INDEX(I$2:I$218,SMALL(IF(I$2:I$218&lt;&gt;"",ROW(I$2:I$218)-1),ROW(A42))),"")</f>
        <v/>
      </c>
      <c r="K43" s="126" t="str">
        <f t="shared" si="2"/>
        <v/>
      </c>
      <c r="L43" s="155" t="str">
        <f t="array" ref="L43">IFERROR(INDEX(K$2:K$218,SMALL(IF(K$2:K$218&lt;&gt;"",ROW(K$2:K$218)-1),ROW(C42))),"")</f>
        <v/>
      </c>
      <c r="M43" s="126" t="str">
        <f t="shared" si="3"/>
        <v/>
      </c>
      <c r="N43" s="153" t="str">
        <f t="array" ref="N43">IFERROR(INDEX(M$2:M$218,SMALL(IF(M$2:M$218&lt;&gt;"",ROW(M$2:M$218)-1),ROW(D42))),"")</f>
        <v/>
      </c>
      <c r="O43" s="126" t="str">
        <f t="shared" si="4"/>
        <v/>
      </c>
      <c r="P43" s="155" t="str">
        <f t="array" ref="P43">IFERROR(INDEX(O$2:O$218,SMALL(IF(O$2:O$218&lt;&gt;"",ROW(O$2:O$218)-1),ROW(G42))),"")</f>
        <v/>
      </c>
      <c r="Q43" s="126" t="str">
        <f t="shared" si="5"/>
        <v/>
      </c>
      <c r="R43" s="153" t="str">
        <f t="array" ref="R43">IFERROR(INDEX(Q$2:Q$218,SMALL(IF(Q$2:Q$218&lt;&gt;"",ROW(Q$2:Q$218)-1),ROW(I42))),"")</f>
        <v/>
      </c>
      <c r="S43" s="126" t="str">
        <f t="shared" si="6"/>
        <v/>
      </c>
      <c r="T43" s="155" t="str">
        <f t="array" ref="T43">IFERROR(INDEX(S$2:S$218,SMALL(IF(S$2:S$218&lt;&gt;"",ROW(S$2:S$218)-1),ROW(K42))),"")</f>
        <v/>
      </c>
      <c r="U43" s="126" t="str">
        <f t="shared" si="7"/>
        <v/>
      </c>
      <c r="V43" s="153" t="str">
        <f t="array" ref="V43">IFERROR(INDEX(U$2:U$218,SMALL(IF(U$2:U$218&lt;&gt;"",ROW(U$2:U$218)-1),ROW(M42))),"")</f>
        <v/>
      </c>
      <c r="W43" s="129"/>
      <c r="X43" s="129"/>
      <c r="Y43" s="129"/>
    </row>
    <row r="44" spans="1:25" ht="15.75" customHeight="1" x14ac:dyDescent="0.2">
      <c r="A44" s="165" t="str">
        <f t="shared" si="8"/>
        <v xml:space="preserve"> </v>
      </c>
      <c r="B44" s="141"/>
      <c r="C44" s="141"/>
      <c r="D44" s="141"/>
      <c r="E44" s="142"/>
      <c r="F44" s="142"/>
      <c r="G44" s="165" t="str">
        <f>IF(D44="","",VLOOKUP(D44,'Liste des clubs'!A:B,2,FALSE))</f>
        <v/>
      </c>
      <c r="H44" s="163"/>
      <c r="I44" s="143" t="str">
        <f t="shared" si="1"/>
        <v/>
      </c>
      <c r="J44" s="153" t="str">
        <f t="array" ref="J44">IFERROR(INDEX(I$2:I$218,SMALL(IF(I$2:I$218&lt;&gt;"",ROW(I$2:I$218)-1),ROW(A43))),"")</f>
        <v/>
      </c>
      <c r="K44" s="126" t="str">
        <f t="shared" si="2"/>
        <v/>
      </c>
      <c r="L44" s="155" t="str">
        <f t="array" ref="L44">IFERROR(INDEX(K$2:K$218,SMALL(IF(K$2:K$218&lt;&gt;"",ROW(K$2:K$218)-1),ROW(C43))),"")</f>
        <v/>
      </c>
      <c r="M44" s="126" t="str">
        <f t="shared" si="3"/>
        <v/>
      </c>
      <c r="N44" s="153" t="str">
        <f t="array" ref="N44">IFERROR(INDEX(M$2:M$218,SMALL(IF(M$2:M$218&lt;&gt;"",ROW(M$2:M$218)-1),ROW(D43))),"")</f>
        <v/>
      </c>
      <c r="O44" s="126" t="str">
        <f t="shared" si="4"/>
        <v/>
      </c>
      <c r="P44" s="155" t="str">
        <f t="array" ref="P44">IFERROR(INDEX(O$2:O$218,SMALL(IF(O$2:O$218&lt;&gt;"",ROW(O$2:O$218)-1),ROW(G43))),"")</f>
        <v/>
      </c>
      <c r="Q44" s="126" t="str">
        <f t="shared" si="5"/>
        <v/>
      </c>
      <c r="R44" s="153" t="str">
        <f t="array" ref="R44">IFERROR(INDEX(Q$2:Q$218,SMALL(IF(Q$2:Q$218&lt;&gt;"",ROW(Q$2:Q$218)-1),ROW(I43))),"")</f>
        <v/>
      </c>
      <c r="S44" s="126" t="str">
        <f t="shared" si="6"/>
        <v/>
      </c>
      <c r="T44" s="155" t="str">
        <f t="array" ref="T44">IFERROR(INDEX(S$2:S$218,SMALL(IF(S$2:S$218&lt;&gt;"",ROW(S$2:S$218)-1),ROW(K43))),"")</f>
        <v/>
      </c>
      <c r="U44" s="126" t="str">
        <f t="shared" si="7"/>
        <v/>
      </c>
      <c r="V44" s="153" t="str">
        <f t="array" ref="V44">IFERROR(INDEX(U$2:U$218,SMALL(IF(U$2:U$218&lt;&gt;"",ROW(U$2:U$218)-1),ROW(M43))),"")</f>
        <v/>
      </c>
      <c r="W44" s="129"/>
      <c r="X44" s="129"/>
      <c r="Y44" s="129"/>
    </row>
    <row r="45" spans="1:25" ht="15.75" customHeight="1" x14ac:dyDescent="0.2">
      <c r="A45" s="165" t="str">
        <f t="shared" si="8"/>
        <v xml:space="preserve"> </v>
      </c>
      <c r="B45" s="141"/>
      <c r="C45" s="141"/>
      <c r="D45" s="141"/>
      <c r="E45" s="142"/>
      <c r="F45" s="142"/>
      <c r="G45" s="165" t="str">
        <f>IF(D45="","",VLOOKUP(D45,'Liste des clubs'!A:B,2,FALSE))</f>
        <v/>
      </c>
      <c r="H45" s="163"/>
      <c r="I45" s="143" t="str">
        <f t="shared" si="1"/>
        <v/>
      </c>
      <c r="J45" s="153" t="str">
        <f t="array" ref="J45">IFERROR(INDEX(I$2:I$218,SMALL(IF(I$2:I$218&lt;&gt;"",ROW(I$2:I$218)-1),ROW(A44))),"")</f>
        <v/>
      </c>
      <c r="K45" s="126" t="str">
        <f t="shared" si="2"/>
        <v/>
      </c>
      <c r="L45" s="155" t="str">
        <f t="array" ref="L45">IFERROR(INDEX(K$2:K$218,SMALL(IF(K$2:K$218&lt;&gt;"",ROW(K$2:K$218)-1),ROW(C44))),"")</f>
        <v/>
      </c>
      <c r="M45" s="126" t="str">
        <f t="shared" si="3"/>
        <v/>
      </c>
      <c r="N45" s="153" t="str">
        <f t="array" ref="N45">IFERROR(INDEX(M$2:M$218,SMALL(IF(M$2:M$218&lt;&gt;"",ROW(M$2:M$218)-1),ROW(D44))),"")</f>
        <v/>
      </c>
      <c r="O45" s="126" t="str">
        <f t="shared" si="4"/>
        <v/>
      </c>
      <c r="P45" s="155" t="str">
        <f t="array" ref="P45">IFERROR(INDEX(O$2:O$218,SMALL(IF(O$2:O$218&lt;&gt;"",ROW(O$2:O$218)-1),ROW(G44))),"")</f>
        <v/>
      </c>
      <c r="Q45" s="126" t="str">
        <f t="shared" si="5"/>
        <v/>
      </c>
      <c r="R45" s="153" t="str">
        <f t="array" ref="R45">IFERROR(INDEX(Q$2:Q$218,SMALL(IF(Q$2:Q$218&lt;&gt;"",ROW(Q$2:Q$218)-1),ROW(I44))),"")</f>
        <v/>
      </c>
      <c r="S45" s="126" t="str">
        <f t="shared" si="6"/>
        <v/>
      </c>
      <c r="T45" s="155" t="str">
        <f t="array" ref="T45">IFERROR(INDEX(S$2:S$218,SMALL(IF(S$2:S$218&lt;&gt;"",ROW(S$2:S$218)-1),ROW(K44))),"")</f>
        <v/>
      </c>
      <c r="U45" s="126" t="str">
        <f t="shared" si="7"/>
        <v/>
      </c>
      <c r="V45" s="153" t="str">
        <f t="array" ref="V45">IFERROR(INDEX(U$2:U$218,SMALL(IF(U$2:U$218&lt;&gt;"",ROW(U$2:U$218)-1),ROW(M44))),"")</f>
        <v/>
      </c>
      <c r="W45" s="129"/>
      <c r="X45" s="129"/>
      <c r="Y45" s="129"/>
    </row>
    <row r="46" spans="1:25" ht="15.75" customHeight="1" x14ac:dyDescent="0.2">
      <c r="A46" s="165" t="str">
        <f t="shared" si="8"/>
        <v xml:space="preserve"> </v>
      </c>
      <c r="B46" s="141"/>
      <c r="C46" s="141"/>
      <c r="D46" s="141"/>
      <c r="E46" s="142"/>
      <c r="F46" s="142"/>
      <c r="G46" s="165" t="str">
        <f>IF(D46="","",VLOOKUP(D46,'Liste des clubs'!A:B,2,FALSE))</f>
        <v/>
      </c>
      <c r="H46" s="163"/>
      <c r="I46" s="143" t="str">
        <f t="shared" si="1"/>
        <v/>
      </c>
      <c r="J46" s="153" t="str">
        <f t="array" ref="J46">IFERROR(INDEX(I$2:I$218,SMALL(IF(I$2:I$218&lt;&gt;"",ROW(I$2:I$218)-1),ROW(A45))),"")</f>
        <v/>
      </c>
      <c r="K46" s="126" t="str">
        <f t="shared" si="2"/>
        <v/>
      </c>
      <c r="L46" s="155" t="str">
        <f t="array" ref="L46">IFERROR(INDEX(K$2:K$218,SMALL(IF(K$2:K$218&lt;&gt;"",ROW(K$2:K$218)-1),ROW(C45))),"")</f>
        <v/>
      </c>
      <c r="M46" s="126" t="str">
        <f t="shared" si="3"/>
        <v/>
      </c>
      <c r="N46" s="153" t="str">
        <f t="array" ref="N46">IFERROR(INDEX(M$2:M$218,SMALL(IF(M$2:M$218&lt;&gt;"",ROW(M$2:M$218)-1),ROW(D45))),"")</f>
        <v/>
      </c>
      <c r="O46" s="126" t="str">
        <f t="shared" si="4"/>
        <v/>
      </c>
      <c r="P46" s="155" t="str">
        <f t="array" ref="P46">IFERROR(INDEX(O$2:O$218,SMALL(IF(O$2:O$218&lt;&gt;"",ROW(O$2:O$218)-1),ROW(G45))),"")</f>
        <v/>
      </c>
      <c r="Q46" s="126" t="str">
        <f t="shared" si="5"/>
        <v/>
      </c>
      <c r="R46" s="153" t="str">
        <f t="array" ref="R46">IFERROR(INDEX(Q$2:Q$218,SMALL(IF(Q$2:Q$218&lt;&gt;"",ROW(Q$2:Q$218)-1),ROW(I45))),"")</f>
        <v/>
      </c>
      <c r="S46" s="126" t="str">
        <f t="shared" si="6"/>
        <v/>
      </c>
      <c r="T46" s="155" t="str">
        <f t="array" ref="T46">IFERROR(INDEX(S$2:S$218,SMALL(IF(S$2:S$218&lt;&gt;"",ROW(S$2:S$218)-1),ROW(K45))),"")</f>
        <v/>
      </c>
      <c r="U46" s="126" t="str">
        <f t="shared" si="7"/>
        <v/>
      </c>
      <c r="V46" s="153" t="str">
        <f t="array" ref="V46">IFERROR(INDEX(U$2:U$218,SMALL(IF(U$2:U$218&lt;&gt;"",ROW(U$2:U$218)-1),ROW(M45))),"")</f>
        <v/>
      </c>
      <c r="W46" s="129"/>
      <c r="X46" s="129"/>
      <c r="Y46" s="129"/>
    </row>
    <row r="47" spans="1:25" ht="15.75" customHeight="1" x14ac:dyDescent="0.2">
      <c r="A47" s="165" t="str">
        <f t="shared" si="8"/>
        <v xml:space="preserve"> </v>
      </c>
      <c r="B47" s="141"/>
      <c r="C47" s="141"/>
      <c r="D47" s="141"/>
      <c r="E47" s="142"/>
      <c r="F47" s="142"/>
      <c r="G47" s="165" t="str">
        <f>IF(D47="","",VLOOKUP(D47,'Liste des clubs'!A:B,2,FALSE))</f>
        <v/>
      </c>
      <c r="H47" s="163"/>
      <c r="I47" s="143" t="str">
        <f t="shared" si="1"/>
        <v/>
      </c>
      <c r="J47" s="153" t="str">
        <f t="array" ref="J47">IFERROR(INDEX(I$2:I$218,SMALL(IF(I$2:I$218&lt;&gt;"",ROW(I$2:I$218)-1),ROW(A46))),"")</f>
        <v/>
      </c>
      <c r="K47" s="126" t="str">
        <f t="shared" si="2"/>
        <v/>
      </c>
      <c r="L47" s="155" t="str">
        <f t="array" ref="L47">IFERROR(INDEX(K$2:K$218,SMALL(IF(K$2:K$218&lt;&gt;"",ROW(K$2:K$218)-1),ROW(C46))),"")</f>
        <v/>
      </c>
      <c r="M47" s="126" t="str">
        <f t="shared" si="3"/>
        <v/>
      </c>
      <c r="N47" s="153" t="str">
        <f t="array" ref="N47">IFERROR(INDEX(M$2:M$218,SMALL(IF(M$2:M$218&lt;&gt;"",ROW(M$2:M$218)-1),ROW(D46))),"")</f>
        <v/>
      </c>
      <c r="O47" s="126" t="str">
        <f t="shared" si="4"/>
        <v/>
      </c>
      <c r="P47" s="155" t="str">
        <f t="array" ref="P47">IFERROR(INDEX(O$2:O$218,SMALL(IF(O$2:O$218&lt;&gt;"",ROW(O$2:O$218)-1),ROW(G46))),"")</f>
        <v/>
      </c>
      <c r="Q47" s="126" t="str">
        <f t="shared" si="5"/>
        <v/>
      </c>
      <c r="R47" s="153" t="str">
        <f t="array" ref="R47">IFERROR(INDEX(Q$2:Q$218,SMALL(IF(Q$2:Q$218&lt;&gt;"",ROW(Q$2:Q$218)-1),ROW(I46))),"")</f>
        <v/>
      </c>
      <c r="S47" s="126" t="str">
        <f t="shared" si="6"/>
        <v/>
      </c>
      <c r="T47" s="155" t="str">
        <f t="array" ref="T47">IFERROR(INDEX(S$2:S$218,SMALL(IF(S$2:S$218&lt;&gt;"",ROW(S$2:S$218)-1),ROW(K46))),"")</f>
        <v/>
      </c>
      <c r="U47" s="126" t="str">
        <f t="shared" si="7"/>
        <v/>
      </c>
      <c r="V47" s="153" t="str">
        <f t="array" ref="V47">IFERROR(INDEX(U$2:U$218,SMALL(IF(U$2:U$218&lt;&gt;"",ROW(U$2:U$218)-1),ROW(M46))),"")</f>
        <v/>
      </c>
      <c r="W47" s="129"/>
      <c r="X47" s="129"/>
      <c r="Y47" s="129"/>
    </row>
    <row r="48" spans="1:25" ht="15.75" customHeight="1" x14ac:dyDescent="0.2">
      <c r="A48" s="165" t="str">
        <f t="shared" si="8"/>
        <v xml:space="preserve"> </v>
      </c>
      <c r="B48" s="141"/>
      <c r="C48" s="141"/>
      <c r="D48" s="141"/>
      <c r="E48" s="142"/>
      <c r="F48" s="142"/>
      <c r="G48" s="165" t="str">
        <f>IF(D48="","",VLOOKUP(D48,'Liste des clubs'!A:B,2,FALSE))</f>
        <v/>
      </c>
      <c r="H48" s="163"/>
      <c r="I48" s="143" t="str">
        <f t="shared" si="1"/>
        <v/>
      </c>
      <c r="J48" s="153" t="str">
        <f t="array" ref="J48">IFERROR(INDEX(I$2:I$218,SMALL(IF(I$2:I$218&lt;&gt;"",ROW(I$2:I$218)-1),ROW(A47))),"")</f>
        <v/>
      </c>
      <c r="K48" s="126" t="str">
        <f t="shared" si="2"/>
        <v/>
      </c>
      <c r="L48" s="155" t="str">
        <f t="array" ref="L48">IFERROR(INDEX(K$2:K$218,SMALL(IF(K$2:K$218&lt;&gt;"",ROW(K$2:K$218)-1),ROW(C47))),"")</f>
        <v/>
      </c>
      <c r="M48" s="126" t="str">
        <f t="shared" si="3"/>
        <v/>
      </c>
      <c r="N48" s="153" t="str">
        <f t="array" ref="N48">IFERROR(INDEX(M$2:M$218,SMALL(IF(M$2:M$218&lt;&gt;"",ROW(M$2:M$218)-1),ROW(D47))),"")</f>
        <v/>
      </c>
      <c r="O48" s="126" t="str">
        <f t="shared" si="4"/>
        <v/>
      </c>
      <c r="P48" s="155" t="str">
        <f t="array" ref="P48">IFERROR(INDEX(O$2:O$218,SMALL(IF(O$2:O$218&lt;&gt;"",ROW(O$2:O$218)-1),ROW(G47))),"")</f>
        <v/>
      </c>
      <c r="Q48" s="126" t="str">
        <f t="shared" si="5"/>
        <v/>
      </c>
      <c r="R48" s="153" t="str">
        <f t="array" ref="R48">IFERROR(INDEX(Q$2:Q$218,SMALL(IF(Q$2:Q$218&lt;&gt;"",ROW(Q$2:Q$218)-1),ROW(I47))),"")</f>
        <v/>
      </c>
      <c r="S48" s="126" t="str">
        <f t="shared" si="6"/>
        <v/>
      </c>
      <c r="T48" s="155" t="str">
        <f t="array" ref="T48">IFERROR(INDEX(S$2:S$218,SMALL(IF(S$2:S$218&lt;&gt;"",ROW(S$2:S$218)-1),ROW(K47))),"")</f>
        <v/>
      </c>
      <c r="U48" s="126" t="str">
        <f t="shared" si="7"/>
        <v/>
      </c>
      <c r="V48" s="153" t="str">
        <f t="array" ref="V48">IFERROR(INDEX(U$2:U$218,SMALL(IF(U$2:U$218&lt;&gt;"",ROW(U$2:U$218)-1),ROW(M47))),"")</f>
        <v/>
      </c>
      <c r="W48" s="129"/>
      <c r="X48" s="129"/>
      <c r="Y48" s="129"/>
    </row>
    <row r="49" spans="1:25" ht="15.75" customHeight="1" x14ac:dyDescent="0.2">
      <c r="A49" s="165" t="str">
        <f t="shared" si="8"/>
        <v xml:space="preserve"> </v>
      </c>
      <c r="B49" s="141"/>
      <c r="C49" s="141"/>
      <c r="D49" s="141"/>
      <c r="E49" s="142"/>
      <c r="F49" s="142"/>
      <c r="G49" s="165" t="str">
        <f>IF(D49="","",VLOOKUP(D49,'Liste des clubs'!A:B,2,FALSE))</f>
        <v/>
      </c>
      <c r="H49" s="163"/>
      <c r="I49" s="143" t="str">
        <f t="shared" si="1"/>
        <v/>
      </c>
      <c r="J49" s="153" t="str">
        <f t="array" ref="J49">IFERROR(INDEX(I$2:I$218,SMALL(IF(I$2:I$218&lt;&gt;"",ROW(I$2:I$218)-1),ROW(A48))),"")</f>
        <v/>
      </c>
      <c r="K49" s="126" t="str">
        <f t="shared" si="2"/>
        <v/>
      </c>
      <c r="L49" s="155" t="str">
        <f t="array" ref="L49">IFERROR(INDEX(K$2:K$218,SMALL(IF(K$2:K$218&lt;&gt;"",ROW(K$2:K$218)-1),ROW(C48))),"")</f>
        <v/>
      </c>
      <c r="M49" s="126" t="str">
        <f t="shared" si="3"/>
        <v/>
      </c>
      <c r="N49" s="153" t="str">
        <f t="array" ref="N49">IFERROR(INDEX(M$2:M$218,SMALL(IF(M$2:M$218&lt;&gt;"",ROW(M$2:M$218)-1),ROW(D48))),"")</f>
        <v/>
      </c>
      <c r="O49" s="126" t="str">
        <f t="shared" si="4"/>
        <v/>
      </c>
      <c r="P49" s="155" t="str">
        <f t="array" ref="P49">IFERROR(INDEX(O$2:O$218,SMALL(IF(O$2:O$218&lt;&gt;"",ROW(O$2:O$218)-1),ROW(G48))),"")</f>
        <v/>
      </c>
      <c r="Q49" s="126" t="str">
        <f t="shared" si="5"/>
        <v/>
      </c>
      <c r="R49" s="153" t="str">
        <f t="array" ref="R49">IFERROR(INDEX(Q$2:Q$218,SMALL(IF(Q$2:Q$218&lt;&gt;"",ROW(Q$2:Q$218)-1),ROW(I48))),"")</f>
        <v/>
      </c>
      <c r="S49" s="126" t="str">
        <f t="shared" si="6"/>
        <v/>
      </c>
      <c r="T49" s="155" t="str">
        <f t="array" ref="T49">IFERROR(INDEX(S$2:S$218,SMALL(IF(S$2:S$218&lt;&gt;"",ROW(S$2:S$218)-1),ROW(K48))),"")</f>
        <v/>
      </c>
      <c r="U49" s="126" t="str">
        <f t="shared" si="7"/>
        <v/>
      </c>
      <c r="V49" s="153" t="str">
        <f t="array" ref="V49">IFERROR(INDEX(U$2:U$218,SMALL(IF(U$2:U$218&lt;&gt;"",ROW(U$2:U$218)-1),ROW(M48))),"")</f>
        <v/>
      </c>
      <c r="W49" s="129"/>
      <c r="X49" s="129"/>
      <c r="Y49" s="129"/>
    </row>
    <row r="50" spans="1:25" ht="15.75" customHeight="1" x14ac:dyDescent="0.2">
      <c r="A50" s="165" t="str">
        <f t="shared" si="8"/>
        <v xml:space="preserve"> </v>
      </c>
      <c r="B50" s="141"/>
      <c r="C50" s="141"/>
      <c r="D50" s="141"/>
      <c r="E50" s="142"/>
      <c r="F50" s="142"/>
      <c r="G50" s="165" t="str">
        <f>IF(D50="","",VLOOKUP(D50,'Liste des clubs'!A:B,2,FALSE))</f>
        <v/>
      </c>
      <c r="H50" s="163"/>
      <c r="I50" s="143" t="str">
        <f t="shared" si="1"/>
        <v/>
      </c>
      <c r="J50" s="153" t="str">
        <f t="array" ref="J50">IFERROR(INDEX(I$2:I$218,SMALL(IF(I$2:I$218&lt;&gt;"",ROW(I$2:I$218)-1),ROW(A49))),"")</f>
        <v/>
      </c>
      <c r="K50" s="126" t="str">
        <f t="shared" si="2"/>
        <v/>
      </c>
      <c r="L50" s="155" t="str">
        <f t="array" ref="L50">IFERROR(INDEX(K$2:K$218,SMALL(IF(K$2:K$218&lt;&gt;"",ROW(K$2:K$218)-1),ROW(C49))),"")</f>
        <v/>
      </c>
      <c r="M50" s="126" t="str">
        <f t="shared" si="3"/>
        <v/>
      </c>
      <c r="N50" s="153" t="str">
        <f t="array" ref="N50">IFERROR(INDEX(M$2:M$218,SMALL(IF(M$2:M$218&lt;&gt;"",ROW(M$2:M$218)-1),ROW(D49))),"")</f>
        <v/>
      </c>
      <c r="O50" s="126" t="str">
        <f t="shared" si="4"/>
        <v/>
      </c>
      <c r="P50" s="155" t="str">
        <f t="array" ref="P50">IFERROR(INDEX(O$2:O$218,SMALL(IF(O$2:O$218&lt;&gt;"",ROW(O$2:O$218)-1),ROW(G49))),"")</f>
        <v/>
      </c>
      <c r="Q50" s="126" t="str">
        <f t="shared" si="5"/>
        <v/>
      </c>
      <c r="R50" s="153" t="str">
        <f t="array" ref="R50">IFERROR(INDEX(Q$2:Q$218,SMALL(IF(Q$2:Q$218&lt;&gt;"",ROW(Q$2:Q$218)-1),ROW(I49))),"")</f>
        <v/>
      </c>
      <c r="S50" s="126" t="str">
        <f t="shared" si="6"/>
        <v/>
      </c>
      <c r="T50" s="155" t="str">
        <f t="array" ref="T50">IFERROR(INDEX(S$2:S$218,SMALL(IF(S$2:S$218&lt;&gt;"",ROW(S$2:S$218)-1),ROW(K49))),"")</f>
        <v/>
      </c>
      <c r="U50" s="126" t="str">
        <f t="shared" si="7"/>
        <v/>
      </c>
      <c r="V50" s="153" t="str">
        <f t="array" ref="V50">IFERROR(INDEX(U$2:U$218,SMALL(IF(U$2:U$218&lt;&gt;"",ROW(U$2:U$218)-1),ROW(M49))),"")</f>
        <v/>
      </c>
      <c r="W50" s="129"/>
      <c r="X50" s="129"/>
      <c r="Y50" s="129"/>
    </row>
    <row r="51" spans="1:25" ht="15.75" customHeight="1" x14ac:dyDescent="0.2">
      <c r="A51" s="165" t="str">
        <f t="shared" si="8"/>
        <v xml:space="preserve"> </v>
      </c>
      <c r="B51" s="141"/>
      <c r="C51" s="141"/>
      <c r="D51" s="141"/>
      <c r="E51" s="142"/>
      <c r="F51" s="142"/>
      <c r="G51" s="165" t="str">
        <f>IF(D51="","",VLOOKUP(D51,'Liste des clubs'!A:B,2,FALSE))</f>
        <v/>
      </c>
      <c r="H51" s="163"/>
      <c r="I51" s="143" t="str">
        <f t="shared" si="1"/>
        <v/>
      </c>
      <c r="J51" s="153" t="str">
        <f t="array" ref="J51">IFERROR(INDEX(I$2:I$218,SMALL(IF(I$2:I$218&lt;&gt;"",ROW(I$2:I$218)-1),ROW(A50))),"")</f>
        <v/>
      </c>
      <c r="K51" s="126" t="str">
        <f t="shared" si="2"/>
        <v/>
      </c>
      <c r="L51" s="155" t="str">
        <f t="array" ref="L51">IFERROR(INDEX(K$2:K$218,SMALL(IF(K$2:K$218&lt;&gt;"",ROW(K$2:K$218)-1),ROW(C50))),"")</f>
        <v/>
      </c>
      <c r="M51" s="126" t="str">
        <f t="shared" si="3"/>
        <v/>
      </c>
      <c r="N51" s="153" t="str">
        <f t="array" ref="N51">IFERROR(INDEX(M$2:M$218,SMALL(IF(M$2:M$218&lt;&gt;"",ROW(M$2:M$218)-1),ROW(D50))),"")</f>
        <v/>
      </c>
      <c r="O51" s="126" t="str">
        <f t="shared" si="4"/>
        <v/>
      </c>
      <c r="P51" s="155" t="str">
        <f t="array" ref="P51">IFERROR(INDEX(O$2:O$218,SMALL(IF(O$2:O$218&lt;&gt;"",ROW(O$2:O$218)-1),ROW(G50))),"")</f>
        <v/>
      </c>
      <c r="Q51" s="126" t="str">
        <f t="shared" si="5"/>
        <v/>
      </c>
      <c r="R51" s="153" t="str">
        <f t="array" ref="R51">IFERROR(INDEX(Q$2:Q$218,SMALL(IF(Q$2:Q$218&lt;&gt;"",ROW(Q$2:Q$218)-1),ROW(I50))),"")</f>
        <v/>
      </c>
      <c r="S51" s="126" t="str">
        <f t="shared" si="6"/>
        <v/>
      </c>
      <c r="T51" s="155" t="str">
        <f t="array" ref="T51">IFERROR(INDEX(S$2:S$218,SMALL(IF(S$2:S$218&lt;&gt;"",ROW(S$2:S$218)-1),ROW(K50))),"")</f>
        <v/>
      </c>
      <c r="U51" s="126" t="str">
        <f t="shared" si="7"/>
        <v/>
      </c>
      <c r="V51" s="153" t="str">
        <f t="array" ref="V51">IFERROR(INDEX(U$2:U$218,SMALL(IF(U$2:U$218&lt;&gt;"",ROW(U$2:U$218)-1),ROW(M50))),"")</f>
        <v/>
      </c>
      <c r="W51" s="129"/>
      <c r="X51" s="129"/>
      <c r="Y51" s="129"/>
    </row>
    <row r="52" spans="1:25" ht="15.75" customHeight="1" x14ac:dyDescent="0.2">
      <c r="A52" s="165" t="str">
        <f t="shared" si="8"/>
        <v xml:space="preserve"> </v>
      </c>
      <c r="B52" s="141"/>
      <c r="C52" s="141"/>
      <c r="D52" s="141"/>
      <c r="E52" s="142"/>
      <c r="F52" s="142"/>
      <c r="G52" s="165" t="str">
        <f>IF(D52="","",VLOOKUP(D52,'Liste des clubs'!A:B,2,FALSE))</f>
        <v/>
      </c>
      <c r="H52" s="163"/>
      <c r="I52" s="143" t="str">
        <f t="shared" si="1"/>
        <v/>
      </c>
      <c r="J52" s="153" t="str">
        <f t="array" ref="J52">IFERROR(INDEX(I$2:I$218,SMALL(IF(I$2:I$218&lt;&gt;"",ROW(I$2:I$218)-1),ROW(A51))),"")</f>
        <v/>
      </c>
      <c r="K52" s="126" t="str">
        <f t="shared" si="2"/>
        <v/>
      </c>
      <c r="L52" s="155" t="str">
        <f t="array" ref="L52">IFERROR(INDEX(K$2:K$218,SMALL(IF(K$2:K$218&lt;&gt;"",ROW(K$2:K$218)-1),ROW(C51))),"")</f>
        <v/>
      </c>
      <c r="M52" s="126" t="str">
        <f t="shared" si="3"/>
        <v/>
      </c>
      <c r="N52" s="153" t="str">
        <f t="array" ref="N52">IFERROR(INDEX(M$2:M$218,SMALL(IF(M$2:M$218&lt;&gt;"",ROW(M$2:M$218)-1),ROW(D51))),"")</f>
        <v/>
      </c>
      <c r="O52" s="126" t="str">
        <f t="shared" si="4"/>
        <v/>
      </c>
      <c r="P52" s="155" t="str">
        <f t="array" ref="P52">IFERROR(INDEX(O$2:O$218,SMALL(IF(O$2:O$218&lt;&gt;"",ROW(O$2:O$218)-1),ROW(G51))),"")</f>
        <v/>
      </c>
      <c r="Q52" s="126" t="str">
        <f t="shared" si="5"/>
        <v/>
      </c>
      <c r="R52" s="153" t="str">
        <f t="array" ref="R52">IFERROR(INDEX(Q$2:Q$218,SMALL(IF(Q$2:Q$218&lt;&gt;"",ROW(Q$2:Q$218)-1),ROW(I51))),"")</f>
        <v/>
      </c>
      <c r="S52" s="126" t="str">
        <f t="shared" si="6"/>
        <v/>
      </c>
      <c r="T52" s="155" t="str">
        <f t="array" ref="T52">IFERROR(INDEX(S$2:S$218,SMALL(IF(S$2:S$218&lt;&gt;"",ROW(S$2:S$218)-1),ROW(K51))),"")</f>
        <v/>
      </c>
      <c r="U52" s="126" t="str">
        <f t="shared" si="7"/>
        <v/>
      </c>
      <c r="V52" s="153" t="str">
        <f t="array" ref="V52">IFERROR(INDEX(U$2:U$218,SMALL(IF(U$2:U$218&lt;&gt;"",ROW(U$2:U$218)-1),ROW(M51))),"")</f>
        <v/>
      </c>
      <c r="W52" s="129"/>
      <c r="X52" s="129"/>
      <c r="Y52" s="129"/>
    </row>
    <row r="53" spans="1:25" ht="15.75" customHeight="1" x14ac:dyDescent="0.2">
      <c r="A53" s="165" t="str">
        <f t="shared" si="8"/>
        <v xml:space="preserve"> </v>
      </c>
      <c r="B53" s="141"/>
      <c r="C53" s="141"/>
      <c r="D53" s="141"/>
      <c r="E53" s="142"/>
      <c r="F53" s="142"/>
      <c r="G53" s="165" t="str">
        <f>IF(D53="","",VLOOKUP(D53,'Liste des clubs'!A:B,2,FALSE))</f>
        <v/>
      </c>
      <c r="H53" s="163"/>
      <c r="I53" s="143" t="str">
        <f t="shared" si="1"/>
        <v/>
      </c>
      <c r="J53" s="153" t="str">
        <f t="array" ref="J53">IFERROR(INDEX(I$2:I$218,SMALL(IF(I$2:I$218&lt;&gt;"",ROW(I$2:I$218)-1),ROW(A52))),"")</f>
        <v/>
      </c>
      <c r="K53" s="126" t="str">
        <f t="shared" si="2"/>
        <v/>
      </c>
      <c r="L53" s="155" t="str">
        <f t="array" ref="L53">IFERROR(INDEX(K$2:K$218,SMALL(IF(K$2:K$218&lt;&gt;"",ROW(K$2:K$218)-1),ROW(C52))),"")</f>
        <v/>
      </c>
      <c r="M53" s="126" t="str">
        <f t="shared" si="3"/>
        <v/>
      </c>
      <c r="N53" s="153" t="str">
        <f t="array" ref="N53">IFERROR(INDEX(M$2:M$218,SMALL(IF(M$2:M$218&lt;&gt;"",ROW(M$2:M$218)-1),ROW(D52))),"")</f>
        <v/>
      </c>
      <c r="O53" s="126" t="str">
        <f t="shared" si="4"/>
        <v/>
      </c>
      <c r="P53" s="155" t="str">
        <f t="array" ref="P53">IFERROR(INDEX(O$2:O$218,SMALL(IF(O$2:O$218&lt;&gt;"",ROW(O$2:O$218)-1),ROW(G52))),"")</f>
        <v/>
      </c>
      <c r="Q53" s="126" t="str">
        <f t="shared" si="5"/>
        <v/>
      </c>
      <c r="R53" s="153" t="str">
        <f t="array" ref="R53">IFERROR(INDEX(Q$2:Q$218,SMALL(IF(Q$2:Q$218&lt;&gt;"",ROW(Q$2:Q$218)-1),ROW(I52))),"")</f>
        <v/>
      </c>
      <c r="S53" s="126" t="str">
        <f t="shared" si="6"/>
        <v/>
      </c>
      <c r="T53" s="155" t="str">
        <f t="array" ref="T53">IFERROR(INDEX(S$2:S$218,SMALL(IF(S$2:S$218&lt;&gt;"",ROW(S$2:S$218)-1),ROW(K52))),"")</f>
        <v/>
      </c>
      <c r="U53" s="126" t="str">
        <f t="shared" si="7"/>
        <v/>
      </c>
      <c r="V53" s="153" t="str">
        <f t="array" ref="V53">IFERROR(INDEX(U$2:U$218,SMALL(IF(U$2:U$218&lt;&gt;"",ROW(U$2:U$218)-1),ROW(M52))),"")</f>
        <v/>
      </c>
      <c r="W53" s="129"/>
      <c r="X53" s="129"/>
      <c r="Y53" s="129"/>
    </row>
    <row r="54" spans="1:25" ht="15.75" customHeight="1" x14ac:dyDescent="0.2">
      <c r="A54" s="165" t="str">
        <f t="shared" si="8"/>
        <v xml:space="preserve"> </v>
      </c>
      <c r="B54" s="141"/>
      <c r="C54" s="141"/>
      <c r="D54" s="141"/>
      <c r="E54" s="142"/>
      <c r="F54" s="142"/>
      <c r="G54" s="165" t="str">
        <f>IF(D54="","",VLOOKUP(D54,'Liste des clubs'!A:B,2,FALSE))</f>
        <v/>
      </c>
      <c r="H54" s="163"/>
      <c r="I54" s="143" t="str">
        <f t="shared" si="1"/>
        <v/>
      </c>
      <c r="J54" s="153" t="str">
        <f t="array" ref="J54">IFERROR(INDEX(I$2:I$218,SMALL(IF(I$2:I$218&lt;&gt;"",ROW(I$2:I$218)-1),ROW(A53))),"")</f>
        <v/>
      </c>
      <c r="K54" s="126" t="str">
        <f t="shared" si="2"/>
        <v/>
      </c>
      <c r="L54" s="155" t="str">
        <f t="array" ref="L54">IFERROR(INDEX(K$2:K$218,SMALL(IF(K$2:K$218&lt;&gt;"",ROW(K$2:K$218)-1),ROW(C53))),"")</f>
        <v/>
      </c>
      <c r="M54" s="126" t="str">
        <f t="shared" si="3"/>
        <v/>
      </c>
      <c r="N54" s="153" t="str">
        <f t="array" ref="N54">IFERROR(INDEX(M$2:M$218,SMALL(IF(M$2:M$218&lt;&gt;"",ROW(M$2:M$218)-1),ROW(D53))),"")</f>
        <v/>
      </c>
      <c r="O54" s="126" t="str">
        <f t="shared" si="4"/>
        <v/>
      </c>
      <c r="P54" s="155" t="str">
        <f t="array" ref="P54">IFERROR(INDEX(O$2:O$218,SMALL(IF(O$2:O$218&lt;&gt;"",ROW(O$2:O$218)-1),ROW(G53))),"")</f>
        <v/>
      </c>
      <c r="Q54" s="126" t="str">
        <f t="shared" si="5"/>
        <v/>
      </c>
      <c r="R54" s="153" t="str">
        <f t="array" ref="R54">IFERROR(INDEX(Q$2:Q$218,SMALL(IF(Q$2:Q$218&lt;&gt;"",ROW(Q$2:Q$218)-1),ROW(I53))),"")</f>
        <v/>
      </c>
      <c r="S54" s="126" t="str">
        <f t="shared" si="6"/>
        <v/>
      </c>
      <c r="T54" s="155" t="str">
        <f t="array" ref="T54">IFERROR(INDEX(S$2:S$218,SMALL(IF(S$2:S$218&lt;&gt;"",ROW(S$2:S$218)-1),ROW(K53))),"")</f>
        <v/>
      </c>
      <c r="U54" s="126" t="str">
        <f t="shared" si="7"/>
        <v/>
      </c>
      <c r="V54" s="153" t="str">
        <f t="array" ref="V54">IFERROR(INDEX(U$2:U$218,SMALL(IF(U$2:U$218&lt;&gt;"",ROW(U$2:U$218)-1),ROW(M53))),"")</f>
        <v/>
      </c>
      <c r="W54" s="129"/>
      <c r="X54" s="129"/>
      <c r="Y54" s="129"/>
    </row>
    <row r="55" spans="1:25" ht="15.75" customHeight="1" x14ac:dyDescent="0.2">
      <c r="A55" s="165" t="str">
        <f t="shared" si="8"/>
        <v xml:space="preserve"> </v>
      </c>
      <c r="B55" s="141"/>
      <c r="C55" s="141"/>
      <c r="D55" s="141"/>
      <c r="E55" s="142"/>
      <c r="F55" s="142"/>
      <c r="G55" s="165" t="str">
        <f>IF(D55="","",VLOOKUP(D55,'Liste des clubs'!A:B,2,FALSE))</f>
        <v/>
      </c>
      <c r="H55" s="163"/>
      <c r="I55" s="143" t="str">
        <f t="shared" si="1"/>
        <v/>
      </c>
      <c r="J55" s="153" t="str">
        <f t="array" ref="J55">IFERROR(INDEX(I$2:I$218,SMALL(IF(I$2:I$218&lt;&gt;"",ROW(I$2:I$218)-1),ROW(A54))),"")</f>
        <v/>
      </c>
      <c r="K55" s="126" t="str">
        <f t="shared" si="2"/>
        <v/>
      </c>
      <c r="L55" s="155" t="str">
        <f t="array" ref="L55">IFERROR(INDEX(K$2:K$218,SMALL(IF(K$2:K$218&lt;&gt;"",ROW(K$2:K$218)-1),ROW(C54))),"")</f>
        <v/>
      </c>
      <c r="M55" s="126" t="str">
        <f t="shared" si="3"/>
        <v/>
      </c>
      <c r="N55" s="153" t="str">
        <f t="array" ref="N55">IFERROR(INDEX(M$2:M$218,SMALL(IF(M$2:M$218&lt;&gt;"",ROW(M$2:M$218)-1),ROW(D54))),"")</f>
        <v/>
      </c>
      <c r="O55" s="126" t="str">
        <f t="shared" si="4"/>
        <v/>
      </c>
      <c r="P55" s="155" t="str">
        <f t="array" ref="P55">IFERROR(INDEX(O$2:O$218,SMALL(IF(O$2:O$218&lt;&gt;"",ROW(O$2:O$218)-1),ROW(G54))),"")</f>
        <v/>
      </c>
      <c r="Q55" s="126" t="str">
        <f t="shared" si="5"/>
        <v/>
      </c>
      <c r="R55" s="153" t="str">
        <f t="array" ref="R55">IFERROR(INDEX(Q$2:Q$218,SMALL(IF(Q$2:Q$218&lt;&gt;"",ROW(Q$2:Q$218)-1),ROW(I54))),"")</f>
        <v/>
      </c>
      <c r="S55" s="126" t="str">
        <f t="shared" si="6"/>
        <v/>
      </c>
      <c r="T55" s="155" t="str">
        <f t="array" ref="T55">IFERROR(INDEX(S$2:S$218,SMALL(IF(S$2:S$218&lt;&gt;"",ROW(S$2:S$218)-1),ROW(K54))),"")</f>
        <v/>
      </c>
      <c r="U55" s="126" t="str">
        <f t="shared" si="7"/>
        <v/>
      </c>
      <c r="V55" s="153" t="str">
        <f t="array" ref="V55">IFERROR(INDEX(U$2:U$218,SMALL(IF(U$2:U$218&lt;&gt;"",ROW(U$2:U$218)-1),ROW(M54))),"")</f>
        <v/>
      </c>
      <c r="W55" s="129"/>
      <c r="X55" s="129"/>
      <c r="Y55" s="129"/>
    </row>
    <row r="56" spans="1:25" ht="15.75" customHeight="1" x14ac:dyDescent="0.2">
      <c r="A56" s="165" t="str">
        <f t="shared" si="8"/>
        <v xml:space="preserve"> </v>
      </c>
      <c r="B56" s="141"/>
      <c r="C56" s="141"/>
      <c r="D56" s="145"/>
      <c r="E56" s="142"/>
      <c r="F56" s="142"/>
      <c r="G56" s="165" t="str">
        <f>IF(D56="","",VLOOKUP(D56,'Liste des clubs'!A:B,2,FALSE))</f>
        <v/>
      </c>
      <c r="H56" s="163"/>
      <c r="I56" s="143" t="str">
        <f t="shared" si="1"/>
        <v/>
      </c>
      <c r="J56" s="153" t="str">
        <f t="array" ref="J56">IFERROR(INDEX(I$2:I$218,SMALL(IF(I$2:I$218&lt;&gt;"",ROW(I$2:I$218)-1),ROW(A55))),"")</f>
        <v/>
      </c>
      <c r="K56" s="126" t="str">
        <f t="shared" si="2"/>
        <v/>
      </c>
      <c r="L56" s="155" t="str">
        <f t="array" ref="L56">IFERROR(INDEX(K$2:K$218,SMALL(IF(K$2:K$218&lt;&gt;"",ROW(K$2:K$218)-1),ROW(C55))),"")</f>
        <v/>
      </c>
      <c r="M56" s="126" t="str">
        <f t="shared" si="3"/>
        <v/>
      </c>
      <c r="N56" s="153" t="str">
        <f t="array" ref="N56">IFERROR(INDEX(M$2:M$218,SMALL(IF(M$2:M$218&lt;&gt;"",ROW(M$2:M$218)-1),ROW(D55))),"")</f>
        <v/>
      </c>
      <c r="O56" s="126" t="str">
        <f t="shared" si="4"/>
        <v/>
      </c>
      <c r="P56" s="155" t="str">
        <f t="array" ref="P56">IFERROR(INDEX(O$2:O$218,SMALL(IF(O$2:O$218&lt;&gt;"",ROW(O$2:O$218)-1),ROW(G55))),"")</f>
        <v/>
      </c>
      <c r="Q56" s="126" t="str">
        <f t="shared" si="5"/>
        <v/>
      </c>
      <c r="R56" s="153" t="str">
        <f t="array" ref="R56">IFERROR(INDEX(Q$2:Q$218,SMALL(IF(Q$2:Q$218&lt;&gt;"",ROW(Q$2:Q$218)-1),ROW(I55))),"")</f>
        <v/>
      </c>
      <c r="S56" s="126" t="str">
        <f t="shared" si="6"/>
        <v/>
      </c>
      <c r="T56" s="155" t="str">
        <f t="array" ref="T56">IFERROR(INDEX(S$2:S$218,SMALL(IF(S$2:S$218&lt;&gt;"",ROW(S$2:S$218)-1),ROW(K55))),"")</f>
        <v/>
      </c>
      <c r="U56" s="126" t="str">
        <f t="shared" si="7"/>
        <v/>
      </c>
      <c r="V56" s="153" t="str">
        <f t="array" ref="V56">IFERROR(INDEX(U$2:U$218,SMALL(IF(U$2:U$218&lt;&gt;"",ROW(U$2:U$218)-1),ROW(M55))),"")</f>
        <v/>
      </c>
      <c r="W56" s="129"/>
      <c r="X56" s="129"/>
      <c r="Y56" s="129"/>
    </row>
    <row r="57" spans="1:25" ht="15.75" customHeight="1" x14ac:dyDescent="0.2">
      <c r="A57" s="165" t="str">
        <f t="shared" si="8"/>
        <v xml:space="preserve"> </v>
      </c>
      <c r="B57" s="141"/>
      <c r="C57" s="141"/>
      <c r="D57" s="141"/>
      <c r="E57" s="142"/>
      <c r="F57" s="142"/>
      <c r="G57" s="165" t="str">
        <f>IF(D57="","",VLOOKUP(D57,'Liste des clubs'!A:B,2,FALSE))</f>
        <v/>
      </c>
      <c r="H57" s="163"/>
      <c r="I57" s="143" t="str">
        <f t="shared" si="1"/>
        <v/>
      </c>
      <c r="J57" s="153" t="str">
        <f t="array" ref="J57">IFERROR(INDEX(I$2:I$218,SMALL(IF(I$2:I$218&lt;&gt;"",ROW(I$2:I$218)-1),ROW(A56))),"")</f>
        <v/>
      </c>
      <c r="K57" s="126" t="str">
        <f t="shared" si="2"/>
        <v/>
      </c>
      <c r="L57" s="155" t="str">
        <f t="array" ref="L57">IFERROR(INDEX(K$2:K$218,SMALL(IF(K$2:K$218&lt;&gt;"",ROW(K$2:K$218)-1),ROW(C56))),"")</f>
        <v/>
      </c>
      <c r="M57" s="126" t="str">
        <f t="shared" si="3"/>
        <v/>
      </c>
      <c r="N57" s="153" t="str">
        <f t="array" ref="N57">IFERROR(INDEX(M$2:M$218,SMALL(IF(M$2:M$218&lt;&gt;"",ROW(M$2:M$218)-1),ROW(D56))),"")</f>
        <v/>
      </c>
      <c r="O57" s="126" t="str">
        <f t="shared" si="4"/>
        <v/>
      </c>
      <c r="P57" s="155" t="str">
        <f t="array" ref="P57">IFERROR(INDEX(O$2:O$218,SMALL(IF(O$2:O$218&lt;&gt;"",ROW(O$2:O$218)-1),ROW(G56))),"")</f>
        <v/>
      </c>
      <c r="Q57" s="126" t="str">
        <f t="shared" si="5"/>
        <v/>
      </c>
      <c r="R57" s="153" t="str">
        <f t="array" ref="R57">IFERROR(INDEX(Q$2:Q$218,SMALL(IF(Q$2:Q$218&lt;&gt;"",ROW(Q$2:Q$218)-1),ROW(I56))),"")</f>
        <v/>
      </c>
      <c r="S57" s="126" t="str">
        <f t="shared" si="6"/>
        <v/>
      </c>
      <c r="T57" s="155" t="str">
        <f t="array" ref="T57">IFERROR(INDEX(S$2:S$218,SMALL(IF(S$2:S$218&lt;&gt;"",ROW(S$2:S$218)-1),ROW(K56))),"")</f>
        <v/>
      </c>
      <c r="U57" s="126" t="str">
        <f t="shared" si="7"/>
        <v/>
      </c>
      <c r="V57" s="153" t="str">
        <f t="array" ref="V57">IFERROR(INDEX(U$2:U$218,SMALL(IF(U$2:U$218&lt;&gt;"",ROW(U$2:U$218)-1),ROW(M56))),"")</f>
        <v/>
      </c>
      <c r="W57" s="129"/>
      <c r="X57" s="129"/>
      <c r="Y57" s="129"/>
    </row>
    <row r="58" spans="1:25" ht="15.75" customHeight="1" x14ac:dyDescent="0.2">
      <c r="A58" s="165" t="str">
        <f t="shared" si="8"/>
        <v xml:space="preserve"> </v>
      </c>
      <c r="B58" s="141"/>
      <c r="C58" s="141"/>
      <c r="D58" s="141"/>
      <c r="E58" s="142"/>
      <c r="F58" s="142"/>
      <c r="G58" s="165" t="str">
        <f>IF(D58="","",VLOOKUP(D58,'Liste des clubs'!A:B,2,FALSE))</f>
        <v/>
      </c>
      <c r="H58" s="163"/>
      <c r="I58" s="143" t="str">
        <f t="shared" si="1"/>
        <v/>
      </c>
      <c r="J58" s="153" t="str">
        <f t="array" ref="J58">IFERROR(INDEX(I$2:I$218,SMALL(IF(I$2:I$218&lt;&gt;"",ROW(I$2:I$218)-1),ROW(A57))),"")</f>
        <v/>
      </c>
      <c r="K58" s="126" t="str">
        <f t="shared" si="2"/>
        <v/>
      </c>
      <c r="L58" s="155" t="str">
        <f t="array" ref="L58">IFERROR(INDEX(K$2:K$218,SMALL(IF(K$2:K$218&lt;&gt;"",ROW(K$2:K$218)-1),ROW(C57))),"")</f>
        <v/>
      </c>
      <c r="M58" s="126" t="str">
        <f t="shared" si="3"/>
        <v/>
      </c>
      <c r="N58" s="153" t="str">
        <f t="array" ref="N58">IFERROR(INDEX(M$2:M$218,SMALL(IF(M$2:M$218&lt;&gt;"",ROW(M$2:M$218)-1),ROW(D57))),"")</f>
        <v/>
      </c>
      <c r="O58" s="126" t="str">
        <f t="shared" si="4"/>
        <v/>
      </c>
      <c r="P58" s="155" t="str">
        <f t="array" ref="P58">IFERROR(INDEX(O$2:O$218,SMALL(IF(O$2:O$218&lt;&gt;"",ROW(O$2:O$218)-1),ROW(G57))),"")</f>
        <v/>
      </c>
      <c r="Q58" s="126" t="str">
        <f t="shared" si="5"/>
        <v/>
      </c>
      <c r="R58" s="153" t="str">
        <f t="array" ref="R58">IFERROR(INDEX(Q$2:Q$218,SMALL(IF(Q$2:Q$218&lt;&gt;"",ROW(Q$2:Q$218)-1),ROW(I57))),"")</f>
        <v/>
      </c>
      <c r="S58" s="126" t="str">
        <f t="shared" si="6"/>
        <v/>
      </c>
      <c r="T58" s="155" t="str">
        <f t="array" ref="T58">IFERROR(INDEX(S$2:S$218,SMALL(IF(S$2:S$218&lt;&gt;"",ROW(S$2:S$218)-1),ROW(K57))),"")</f>
        <v/>
      </c>
      <c r="U58" s="126" t="str">
        <f t="shared" si="7"/>
        <v/>
      </c>
      <c r="V58" s="153" t="str">
        <f t="array" ref="V58">IFERROR(INDEX(U$2:U$218,SMALL(IF(U$2:U$218&lt;&gt;"",ROW(U$2:U$218)-1),ROW(M57))),"")</f>
        <v/>
      </c>
      <c r="W58" s="129"/>
      <c r="X58" s="129"/>
      <c r="Y58" s="129"/>
    </row>
    <row r="59" spans="1:25" ht="15.75" customHeight="1" x14ac:dyDescent="0.2">
      <c r="A59" s="165" t="str">
        <f t="shared" si="8"/>
        <v xml:space="preserve"> </v>
      </c>
      <c r="B59" s="141"/>
      <c r="C59" s="141"/>
      <c r="D59" s="141"/>
      <c r="E59" s="142"/>
      <c r="F59" s="142"/>
      <c r="G59" s="165" t="str">
        <f>IF(D59="","",VLOOKUP(D59,'Liste des clubs'!A:B,2,FALSE))</f>
        <v/>
      </c>
      <c r="H59" s="163"/>
      <c r="I59" s="143" t="str">
        <f t="shared" si="1"/>
        <v/>
      </c>
      <c r="J59" s="153" t="str">
        <f t="array" ref="J59">IFERROR(INDEX(I$2:I$218,SMALL(IF(I$2:I$218&lt;&gt;"",ROW(I$2:I$218)-1),ROW(A58))),"")</f>
        <v/>
      </c>
      <c r="K59" s="126" t="str">
        <f t="shared" si="2"/>
        <v/>
      </c>
      <c r="L59" s="155" t="str">
        <f t="array" ref="L59">IFERROR(INDEX(K$2:K$218,SMALL(IF(K$2:K$218&lt;&gt;"",ROW(K$2:K$218)-1),ROW(C58))),"")</f>
        <v/>
      </c>
      <c r="M59" s="126" t="str">
        <f t="shared" si="3"/>
        <v/>
      </c>
      <c r="N59" s="153" t="str">
        <f t="array" ref="N59">IFERROR(INDEX(M$2:M$218,SMALL(IF(M$2:M$218&lt;&gt;"",ROW(M$2:M$218)-1),ROW(D58))),"")</f>
        <v/>
      </c>
      <c r="O59" s="126" t="str">
        <f t="shared" si="4"/>
        <v/>
      </c>
      <c r="P59" s="155" t="str">
        <f t="array" ref="P59">IFERROR(INDEX(O$2:O$218,SMALL(IF(O$2:O$218&lt;&gt;"",ROW(O$2:O$218)-1),ROW(G58))),"")</f>
        <v/>
      </c>
      <c r="Q59" s="126" t="str">
        <f t="shared" si="5"/>
        <v/>
      </c>
      <c r="R59" s="153" t="str">
        <f t="array" ref="R59">IFERROR(INDEX(Q$2:Q$218,SMALL(IF(Q$2:Q$218&lt;&gt;"",ROW(Q$2:Q$218)-1),ROW(I58))),"")</f>
        <v/>
      </c>
      <c r="S59" s="126" t="str">
        <f t="shared" si="6"/>
        <v/>
      </c>
      <c r="T59" s="155" t="str">
        <f t="array" ref="T59">IFERROR(INDEX(S$2:S$218,SMALL(IF(S$2:S$218&lt;&gt;"",ROW(S$2:S$218)-1),ROW(K58))),"")</f>
        <v/>
      </c>
      <c r="U59" s="126" t="str">
        <f t="shared" si="7"/>
        <v/>
      </c>
      <c r="V59" s="153" t="str">
        <f t="array" ref="V59">IFERROR(INDEX(U$2:U$218,SMALL(IF(U$2:U$218&lt;&gt;"",ROW(U$2:U$218)-1),ROW(M58))),"")</f>
        <v/>
      </c>
      <c r="W59" s="129"/>
      <c r="X59" s="129"/>
      <c r="Y59" s="129"/>
    </row>
    <row r="60" spans="1:25" ht="15.75" customHeight="1" x14ac:dyDescent="0.2">
      <c r="A60" s="165" t="str">
        <f t="shared" si="8"/>
        <v xml:space="preserve"> </v>
      </c>
      <c r="B60" s="141"/>
      <c r="C60" s="141"/>
      <c r="D60" s="141"/>
      <c r="E60" s="142"/>
      <c r="F60" s="142"/>
      <c r="G60" s="165" t="str">
        <f>IF(D60="","",VLOOKUP(D60,'Liste des clubs'!A:B,2,FALSE))</f>
        <v/>
      </c>
      <c r="H60" s="163"/>
      <c r="I60" s="143" t="str">
        <f t="shared" si="1"/>
        <v/>
      </c>
      <c r="J60" s="153" t="str">
        <f t="array" ref="J60">IFERROR(INDEX(I$2:I$218,SMALL(IF(I$2:I$218&lt;&gt;"",ROW(I$2:I$218)-1),ROW(A59))),"")</f>
        <v/>
      </c>
      <c r="K60" s="126" t="str">
        <f t="shared" si="2"/>
        <v/>
      </c>
      <c r="L60" s="155" t="str">
        <f t="array" ref="L60">IFERROR(INDEX(K$2:K$218,SMALL(IF(K$2:K$218&lt;&gt;"",ROW(K$2:K$218)-1),ROW(C59))),"")</f>
        <v/>
      </c>
      <c r="M60" s="126" t="str">
        <f t="shared" si="3"/>
        <v/>
      </c>
      <c r="N60" s="153" t="str">
        <f t="array" ref="N60">IFERROR(INDEX(M$2:M$218,SMALL(IF(M$2:M$218&lt;&gt;"",ROW(M$2:M$218)-1),ROW(D59))),"")</f>
        <v/>
      </c>
      <c r="O60" s="126" t="str">
        <f t="shared" si="4"/>
        <v/>
      </c>
      <c r="P60" s="155" t="str">
        <f t="array" ref="P60">IFERROR(INDEX(O$2:O$218,SMALL(IF(O$2:O$218&lt;&gt;"",ROW(O$2:O$218)-1),ROW(G59))),"")</f>
        <v/>
      </c>
      <c r="Q60" s="126" t="str">
        <f t="shared" si="5"/>
        <v/>
      </c>
      <c r="R60" s="153" t="str">
        <f t="array" ref="R60">IFERROR(INDEX(Q$2:Q$218,SMALL(IF(Q$2:Q$218&lt;&gt;"",ROW(Q$2:Q$218)-1),ROW(I59))),"")</f>
        <v/>
      </c>
      <c r="S60" s="126" t="str">
        <f t="shared" si="6"/>
        <v/>
      </c>
      <c r="T60" s="155" t="str">
        <f t="array" ref="T60">IFERROR(INDEX(S$2:S$218,SMALL(IF(S$2:S$218&lt;&gt;"",ROW(S$2:S$218)-1),ROW(K59))),"")</f>
        <v/>
      </c>
      <c r="U60" s="126" t="str">
        <f t="shared" si="7"/>
        <v/>
      </c>
      <c r="V60" s="153" t="str">
        <f t="array" ref="V60">IFERROR(INDEX(U$2:U$218,SMALL(IF(U$2:U$218&lt;&gt;"",ROW(U$2:U$218)-1),ROW(M59))),"")</f>
        <v/>
      </c>
      <c r="W60" s="129"/>
      <c r="X60" s="129"/>
      <c r="Y60" s="129"/>
    </row>
    <row r="61" spans="1:25" ht="15.75" customHeight="1" x14ac:dyDescent="0.2">
      <c r="A61" s="165" t="str">
        <f t="shared" si="8"/>
        <v xml:space="preserve"> </v>
      </c>
      <c r="B61" s="141"/>
      <c r="C61" s="141"/>
      <c r="D61" s="141"/>
      <c r="E61" s="142"/>
      <c r="F61" s="142"/>
      <c r="G61" s="165" t="str">
        <f>IF(D61="","",VLOOKUP(D61,'Liste des clubs'!A:B,2,FALSE))</f>
        <v/>
      </c>
      <c r="H61" s="163"/>
      <c r="I61" s="143" t="str">
        <f t="shared" si="1"/>
        <v/>
      </c>
      <c r="J61" s="153" t="str">
        <f t="array" ref="J61">IFERROR(INDEX(I$2:I$218,SMALL(IF(I$2:I$218&lt;&gt;"",ROW(I$2:I$218)-1),ROW(A60))),"")</f>
        <v/>
      </c>
      <c r="K61" s="126" t="str">
        <f t="shared" si="2"/>
        <v/>
      </c>
      <c r="L61" s="155" t="str">
        <f t="array" ref="L61">IFERROR(INDEX(K$2:K$218,SMALL(IF(K$2:K$218&lt;&gt;"",ROW(K$2:K$218)-1),ROW(C60))),"")</f>
        <v/>
      </c>
      <c r="M61" s="126" t="str">
        <f t="shared" si="3"/>
        <v/>
      </c>
      <c r="N61" s="153" t="str">
        <f t="array" ref="N61">IFERROR(INDEX(M$2:M$218,SMALL(IF(M$2:M$218&lt;&gt;"",ROW(M$2:M$218)-1),ROW(D60))),"")</f>
        <v/>
      </c>
      <c r="O61" s="126" t="str">
        <f t="shared" si="4"/>
        <v/>
      </c>
      <c r="P61" s="155" t="str">
        <f t="array" ref="P61">IFERROR(INDEX(O$2:O$218,SMALL(IF(O$2:O$218&lt;&gt;"",ROW(O$2:O$218)-1),ROW(G60))),"")</f>
        <v/>
      </c>
      <c r="Q61" s="126" t="str">
        <f t="shared" si="5"/>
        <v/>
      </c>
      <c r="R61" s="153" t="str">
        <f t="array" ref="R61">IFERROR(INDEX(Q$2:Q$218,SMALL(IF(Q$2:Q$218&lt;&gt;"",ROW(Q$2:Q$218)-1),ROW(I60))),"")</f>
        <v/>
      </c>
      <c r="S61" s="126" t="str">
        <f t="shared" si="6"/>
        <v/>
      </c>
      <c r="T61" s="155" t="str">
        <f t="array" ref="T61">IFERROR(INDEX(S$2:S$218,SMALL(IF(S$2:S$218&lt;&gt;"",ROW(S$2:S$218)-1),ROW(K60))),"")</f>
        <v/>
      </c>
      <c r="U61" s="126" t="str">
        <f t="shared" si="7"/>
        <v/>
      </c>
      <c r="V61" s="153" t="str">
        <f t="array" ref="V61">IFERROR(INDEX(U$2:U$218,SMALL(IF(U$2:U$218&lt;&gt;"",ROW(U$2:U$218)-1),ROW(M60))),"")</f>
        <v/>
      </c>
      <c r="W61" s="129"/>
      <c r="X61" s="129"/>
      <c r="Y61" s="129"/>
    </row>
    <row r="62" spans="1:25" ht="15.75" customHeight="1" x14ac:dyDescent="0.2">
      <c r="A62" s="165" t="str">
        <f t="shared" si="8"/>
        <v xml:space="preserve"> </v>
      </c>
      <c r="B62" s="141"/>
      <c r="C62" s="141"/>
      <c r="D62" s="141"/>
      <c r="E62" s="142"/>
      <c r="F62" s="142"/>
      <c r="G62" s="165" t="str">
        <f>IF(D62="","",VLOOKUP(D62,'Liste des clubs'!A:B,2,FALSE))</f>
        <v/>
      </c>
      <c r="H62" s="163"/>
      <c r="I62" s="143" t="str">
        <f t="shared" si="1"/>
        <v/>
      </c>
      <c r="J62" s="153" t="str">
        <f t="array" ref="J62">IFERROR(INDEX(I$2:I$218,SMALL(IF(I$2:I$218&lt;&gt;"",ROW(I$2:I$218)-1),ROW(A61))),"")</f>
        <v/>
      </c>
      <c r="K62" s="126" t="str">
        <f t="shared" si="2"/>
        <v/>
      </c>
      <c r="L62" s="155" t="str">
        <f t="array" ref="L62">IFERROR(INDEX(K$2:K$218,SMALL(IF(K$2:K$218&lt;&gt;"",ROW(K$2:K$218)-1),ROW(C61))),"")</f>
        <v/>
      </c>
      <c r="M62" s="126" t="str">
        <f t="shared" si="3"/>
        <v/>
      </c>
      <c r="N62" s="153" t="str">
        <f t="array" ref="N62">IFERROR(INDEX(M$2:M$218,SMALL(IF(M$2:M$218&lt;&gt;"",ROW(M$2:M$218)-1),ROW(D61))),"")</f>
        <v/>
      </c>
      <c r="O62" s="126" t="str">
        <f t="shared" si="4"/>
        <v/>
      </c>
      <c r="P62" s="155" t="str">
        <f t="array" ref="P62">IFERROR(INDEX(O$2:O$218,SMALL(IF(O$2:O$218&lt;&gt;"",ROW(O$2:O$218)-1),ROW(G61))),"")</f>
        <v/>
      </c>
      <c r="Q62" s="126" t="str">
        <f t="shared" si="5"/>
        <v/>
      </c>
      <c r="R62" s="153" t="str">
        <f t="array" ref="R62">IFERROR(INDEX(Q$2:Q$218,SMALL(IF(Q$2:Q$218&lt;&gt;"",ROW(Q$2:Q$218)-1),ROW(I61))),"")</f>
        <v/>
      </c>
      <c r="S62" s="126" t="str">
        <f t="shared" si="6"/>
        <v/>
      </c>
      <c r="T62" s="155" t="str">
        <f t="array" ref="T62">IFERROR(INDEX(S$2:S$218,SMALL(IF(S$2:S$218&lt;&gt;"",ROW(S$2:S$218)-1),ROW(K61))),"")</f>
        <v/>
      </c>
      <c r="U62" s="126" t="str">
        <f t="shared" si="7"/>
        <v/>
      </c>
      <c r="V62" s="153" t="str">
        <f t="array" ref="V62">IFERROR(INDEX(U$2:U$218,SMALL(IF(U$2:U$218&lt;&gt;"",ROW(U$2:U$218)-1),ROW(M61))),"")</f>
        <v/>
      </c>
      <c r="W62" s="129"/>
      <c r="X62" s="129"/>
      <c r="Y62" s="129"/>
    </row>
    <row r="63" spans="1:25" ht="15.75" customHeight="1" x14ac:dyDescent="0.2">
      <c r="A63" s="165" t="str">
        <f t="shared" si="8"/>
        <v xml:space="preserve"> </v>
      </c>
      <c r="B63" s="141"/>
      <c r="C63" s="141"/>
      <c r="D63" s="141"/>
      <c r="E63" s="142"/>
      <c r="F63" s="142"/>
      <c r="G63" s="165" t="str">
        <f>IF(D63="","",VLOOKUP(D63,'Liste des clubs'!A:B,2,FALSE))</f>
        <v/>
      </c>
      <c r="H63" s="163"/>
      <c r="I63" s="143" t="str">
        <f t="shared" si="1"/>
        <v/>
      </c>
      <c r="J63" s="153" t="str">
        <f t="array" ref="J63">IFERROR(INDEX(I$2:I$218,SMALL(IF(I$2:I$218&lt;&gt;"",ROW(I$2:I$218)-1),ROW(A62))),"")</f>
        <v/>
      </c>
      <c r="K63" s="126" t="str">
        <f t="shared" si="2"/>
        <v/>
      </c>
      <c r="L63" s="155" t="str">
        <f t="array" ref="L63">IFERROR(INDEX(K$2:K$218,SMALL(IF(K$2:K$218&lt;&gt;"",ROW(K$2:K$218)-1),ROW(C62))),"")</f>
        <v/>
      </c>
      <c r="M63" s="126" t="str">
        <f t="shared" si="3"/>
        <v/>
      </c>
      <c r="N63" s="153" t="str">
        <f t="array" ref="N63">IFERROR(INDEX(M$2:M$218,SMALL(IF(M$2:M$218&lt;&gt;"",ROW(M$2:M$218)-1),ROW(D62))),"")</f>
        <v/>
      </c>
      <c r="O63" s="126" t="str">
        <f t="shared" si="4"/>
        <v/>
      </c>
      <c r="P63" s="155" t="str">
        <f t="array" ref="P63">IFERROR(INDEX(O$2:O$218,SMALL(IF(O$2:O$218&lt;&gt;"",ROW(O$2:O$218)-1),ROW(G62))),"")</f>
        <v/>
      </c>
      <c r="Q63" s="126" t="str">
        <f t="shared" si="5"/>
        <v/>
      </c>
      <c r="R63" s="153" t="str">
        <f t="array" ref="R63">IFERROR(INDEX(Q$2:Q$218,SMALL(IF(Q$2:Q$218&lt;&gt;"",ROW(Q$2:Q$218)-1),ROW(I62))),"")</f>
        <v/>
      </c>
      <c r="S63" s="126" t="str">
        <f t="shared" si="6"/>
        <v/>
      </c>
      <c r="T63" s="155" t="str">
        <f t="array" ref="T63">IFERROR(INDEX(S$2:S$218,SMALL(IF(S$2:S$218&lt;&gt;"",ROW(S$2:S$218)-1),ROW(K62))),"")</f>
        <v/>
      </c>
      <c r="U63" s="126" t="str">
        <f t="shared" si="7"/>
        <v/>
      </c>
      <c r="V63" s="153" t="str">
        <f t="array" ref="V63">IFERROR(INDEX(U$2:U$218,SMALL(IF(U$2:U$218&lt;&gt;"",ROW(U$2:U$218)-1),ROW(M62))),"")</f>
        <v/>
      </c>
      <c r="W63" s="129"/>
      <c r="X63" s="129"/>
      <c r="Y63" s="129"/>
    </row>
    <row r="64" spans="1:25" ht="15.75" customHeight="1" x14ac:dyDescent="0.2">
      <c r="A64" s="165" t="str">
        <f t="shared" si="8"/>
        <v xml:space="preserve"> </v>
      </c>
      <c r="B64" s="141"/>
      <c r="C64" s="141"/>
      <c r="D64" s="141"/>
      <c r="E64" s="142"/>
      <c r="F64" s="142"/>
      <c r="G64" s="165" t="str">
        <f>IF(D64="","",VLOOKUP(D64,'Liste des clubs'!A:B,2,FALSE))</f>
        <v/>
      </c>
      <c r="H64" s="163"/>
      <c r="I64" s="143" t="str">
        <f t="shared" si="1"/>
        <v/>
      </c>
      <c r="J64" s="153" t="str">
        <f t="array" ref="J64">IFERROR(INDEX(I$2:I$218,SMALL(IF(I$2:I$218&lt;&gt;"",ROW(I$2:I$218)-1),ROW(A63))),"")</f>
        <v/>
      </c>
      <c r="K64" s="126" t="str">
        <f t="shared" si="2"/>
        <v/>
      </c>
      <c r="L64" s="155" t="str">
        <f t="array" ref="L64">IFERROR(INDEX(K$2:K$218,SMALL(IF(K$2:K$218&lt;&gt;"",ROW(K$2:K$218)-1),ROW(C63))),"")</f>
        <v/>
      </c>
      <c r="M64" s="126" t="str">
        <f t="shared" si="3"/>
        <v/>
      </c>
      <c r="N64" s="153" t="str">
        <f t="array" ref="N64">IFERROR(INDEX(M$2:M$218,SMALL(IF(M$2:M$218&lt;&gt;"",ROW(M$2:M$218)-1),ROW(D63))),"")</f>
        <v/>
      </c>
      <c r="O64" s="126" t="str">
        <f t="shared" si="4"/>
        <v/>
      </c>
      <c r="P64" s="155" t="str">
        <f t="array" ref="P64">IFERROR(INDEX(O$2:O$218,SMALL(IF(O$2:O$218&lt;&gt;"",ROW(O$2:O$218)-1),ROW(G63))),"")</f>
        <v/>
      </c>
      <c r="Q64" s="126" t="str">
        <f t="shared" si="5"/>
        <v/>
      </c>
      <c r="R64" s="153" t="str">
        <f t="array" ref="R64">IFERROR(INDEX(Q$2:Q$218,SMALL(IF(Q$2:Q$218&lt;&gt;"",ROW(Q$2:Q$218)-1),ROW(I63))),"")</f>
        <v/>
      </c>
      <c r="S64" s="126" t="str">
        <f t="shared" si="6"/>
        <v/>
      </c>
      <c r="T64" s="155" t="str">
        <f t="array" ref="T64">IFERROR(INDEX(S$2:S$218,SMALL(IF(S$2:S$218&lt;&gt;"",ROW(S$2:S$218)-1),ROW(K63))),"")</f>
        <v/>
      </c>
      <c r="U64" s="126" t="str">
        <f t="shared" si="7"/>
        <v/>
      </c>
      <c r="V64" s="153" t="str">
        <f t="array" ref="V64">IFERROR(INDEX(U$2:U$218,SMALL(IF(U$2:U$218&lt;&gt;"",ROW(U$2:U$218)-1),ROW(M63))),"")</f>
        <v/>
      </c>
      <c r="W64" s="129"/>
      <c r="X64" s="129"/>
      <c r="Y64" s="129"/>
    </row>
    <row r="65" spans="1:23" ht="15.75" customHeight="1" x14ac:dyDescent="0.2">
      <c r="A65" s="165" t="str">
        <f t="shared" si="8"/>
        <v xml:space="preserve"> </v>
      </c>
      <c r="B65" s="141"/>
      <c r="C65" s="141"/>
      <c r="D65" s="141"/>
      <c r="E65" s="142"/>
      <c r="F65" s="142"/>
      <c r="G65" s="165" t="str">
        <f>IF(D65="","",VLOOKUP(D65,'Liste des clubs'!A:B,2,FALSE))</f>
        <v/>
      </c>
      <c r="H65" s="163"/>
      <c r="I65" s="143" t="str">
        <f t="shared" si="1"/>
        <v/>
      </c>
      <c r="J65" s="153" t="str">
        <f t="array" ref="J65">IFERROR(INDEX(I$2:I$218,SMALL(IF(I$2:I$218&lt;&gt;"",ROW(I$2:I$218)-1),ROW(A64))),"")</f>
        <v/>
      </c>
      <c r="K65" s="126" t="str">
        <f t="shared" si="2"/>
        <v/>
      </c>
      <c r="L65" s="155" t="str">
        <f t="array" ref="L65">IFERROR(INDEX(K$2:K$218,SMALL(IF(K$2:K$218&lt;&gt;"",ROW(K$2:K$218)-1),ROW(C64))),"")</f>
        <v/>
      </c>
      <c r="M65" s="126" t="str">
        <f t="shared" si="3"/>
        <v/>
      </c>
      <c r="N65" s="153" t="str">
        <f t="array" ref="N65">IFERROR(INDEX(M$2:M$218,SMALL(IF(M$2:M$218&lt;&gt;"",ROW(M$2:M$218)-1),ROW(D64))),"")</f>
        <v/>
      </c>
      <c r="O65" s="126" t="str">
        <f t="shared" si="4"/>
        <v/>
      </c>
      <c r="P65" s="155" t="str">
        <f t="array" ref="P65">IFERROR(INDEX(O$2:O$218,SMALL(IF(O$2:O$218&lt;&gt;"",ROW(O$2:O$218)-1),ROW(G64))),"")</f>
        <v/>
      </c>
      <c r="Q65" s="126" t="str">
        <f t="shared" si="5"/>
        <v/>
      </c>
      <c r="R65" s="153" t="str">
        <f t="array" ref="R65">IFERROR(INDEX(Q$2:Q$218,SMALL(IF(Q$2:Q$218&lt;&gt;"",ROW(Q$2:Q$218)-1),ROW(I64))),"")</f>
        <v/>
      </c>
      <c r="S65" s="126" t="str">
        <f t="shared" si="6"/>
        <v/>
      </c>
      <c r="T65" s="155" t="str">
        <f t="array" ref="T65">IFERROR(INDEX(S$2:S$218,SMALL(IF(S$2:S$218&lt;&gt;"",ROW(S$2:S$218)-1),ROW(K64))),"")</f>
        <v/>
      </c>
      <c r="U65" s="126" t="str">
        <f t="shared" si="7"/>
        <v/>
      </c>
      <c r="V65" s="153" t="str">
        <f t="array" ref="V65">IFERROR(INDEX(U$2:U$218,SMALL(IF(U$2:U$218&lt;&gt;"",ROW(U$2:U$218)-1),ROW(M64))),"")</f>
        <v/>
      </c>
      <c r="W65" s="129"/>
    </row>
    <row r="66" spans="1:23" ht="15.75" customHeight="1" x14ac:dyDescent="0.2">
      <c r="A66" s="165" t="str">
        <f t="shared" si="8"/>
        <v xml:space="preserve"> </v>
      </c>
      <c r="B66" s="141"/>
      <c r="C66" s="141"/>
      <c r="D66" s="141"/>
      <c r="E66" s="142"/>
      <c r="F66" s="142"/>
      <c r="G66" s="165" t="str">
        <f>IF(D66="","",VLOOKUP(D66,'Liste des clubs'!A:B,2,FALSE))</f>
        <v/>
      </c>
      <c r="H66" s="163"/>
      <c r="I66" s="143" t="str">
        <f t="shared" si="1"/>
        <v/>
      </c>
      <c r="J66" s="153" t="str">
        <f t="array" ref="J66">IFERROR(INDEX(I$2:I$218,SMALL(IF(I$2:I$218&lt;&gt;"",ROW(I$2:I$218)-1),ROW(A65))),"")</f>
        <v/>
      </c>
      <c r="K66" s="126" t="str">
        <f t="shared" si="2"/>
        <v/>
      </c>
      <c r="L66" s="155" t="str">
        <f t="array" ref="L66">IFERROR(INDEX(K$2:K$218,SMALL(IF(K$2:K$218&lt;&gt;"",ROW(K$2:K$218)-1),ROW(C65))),"")</f>
        <v/>
      </c>
      <c r="M66" s="126" t="str">
        <f t="shared" si="3"/>
        <v/>
      </c>
      <c r="N66" s="153" t="str">
        <f t="array" ref="N66">IFERROR(INDEX(M$2:M$218,SMALL(IF(M$2:M$218&lt;&gt;"",ROW(M$2:M$218)-1),ROW(D65))),"")</f>
        <v/>
      </c>
      <c r="O66" s="126" t="str">
        <f t="shared" si="4"/>
        <v/>
      </c>
      <c r="P66" s="155" t="str">
        <f t="array" ref="P66">IFERROR(INDEX(O$2:O$218,SMALL(IF(O$2:O$218&lt;&gt;"",ROW(O$2:O$218)-1),ROW(G65))),"")</f>
        <v/>
      </c>
      <c r="Q66" s="126" t="str">
        <f t="shared" si="5"/>
        <v/>
      </c>
      <c r="R66" s="153" t="str">
        <f t="array" ref="R66">IFERROR(INDEX(Q$2:Q$218,SMALL(IF(Q$2:Q$218&lt;&gt;"",ROW(Q$2:Q$218)-1),ROW(I65))),"")</f>
        <v/>
      </c>
      <c r="S66" s="126" t="str">
        <f t="shared" si="6"/>
        <v/>
      </c>
      <c r="T66" s="155" t="str">
        <f t="array" ref="T66">IFERROR(INDEX(S$2:S$218,SMALL(IF(S$2:S$218&lt;&gt;"",ROW(S$2:S$218)-1),ROW(K65))),"")</f>
        <v/>
      </c>
      <c r="U66" s="126" t="str">
        <f t="shared" si="7"/>
        <v/>
      </c>
      <c r="V66" s="153" t="str">
        <f t="array" ref="V66">IFERROR(INDEX(U$2:U$218,SMALL(IF(U$2:U$218&lt;&gt;"",ROW(U$2:U$218)-1),ROW(M65))),"")</f>
        <v/>
      </c>
      <c r="W66" s="129"/>
    </row>
    <row r="67" spans="1:23" ht="15.75" customHeight="1" x14ac:dyDescent="0.2">
      <c r="A67" s="165" t="str">
        <f t="shared" si="8"/>
        <v xml:space="preserve"> </v>
      </c>
      <c r="B67" s="141"/>
      <c r="C67" s="141"/>
      <c r="D67" s="141"/>
      <c r="E67" s="142"/>
      <c r="F67" s="142"/>
      <c r="G67" s="165" t="str">
        <f>IF(D67="","",VLOOKUP(D67,'Liste des clubs'!A:B,2,FALSE))</f>
        <v/>
      </c>
      <c r="H67" s="163"/>
      <c r="I67" s="143" t="str">
        <f t="shared" si="1"/>
        <v/>
      </c>
      <c r="J67" s="153" t="str">
        <f t="array" ref="J67">IFERROR(INDEX(I$2:I$218,SMALL(IF(I$2:I$218&lt;&gt;"",ROW(I$2:I$218)-1),ROW(A66))),"")</f>
        <v/>
      </c>
      <c r="K67" s="126" t="str">
        <f t="shared" si="2"/>
        <v/>
      </c>
      <c r="L67" s="155" t="str">
        <f t="array" ref="L67">IFERROR(INDEX(K$2:K$218,SMALL(IF(K$2:K$218&lt;&gt;"",ROW(K$2:K$218)-1),ROW(C66))),"")</f>
        <v/>
      </c>
      <c r="M67" s="126" t="str">
        <f t="shared" si="3"/>
        <v/>
      </c>
      <c r="N67" s="153" t="str">
        <f t="array" ref="N67">IFERROR(INDEX(M$2:M$218,SMALL(IF(M$2:M$218&lt;&gt;"",ROW(M$2:M$218)-1),ROW(D66))),"")</f>
        <v/>
      </c>
      <c r="O67" s="126" t="str">
        <f t="shared" si="4"/>
        <v/>
      </c>
      <c r="P67" s="155" t="str">
        <f t="array" ref="P67">IFERROR(INDEX(O$2:O$218,SMALL(IF(O$2:O$218&lt;&gt;"",ROW(O$2:O$218)-1),ROW(G66))),"")</f>
        <v/>
      </c>
      <c r="Q67" s="126" t="str">
        <f t="shared" si="5"/>
        <v/>
      </c>
      <c r="R67" s="153" t="str">
        <f t="array" ref="R67">IFERROR(INDEX(Q$2:Q$218,SMALL(IF(Q$2:Q$218&lt;&gt;"",ROW(Q$2:Q$218)-1),ROW(I66))),"")</f>
        <v/>
      </c>
      <c r="S67" s="126" t="str">
        <f t="shared" si="6"/>
        <v/>
      </c>
      <c r="T67" s="155" t="str">
        <f t="array" ref="T67">IFERROR(INDEX(S$2:S$218,SMALL(IF(S$2:S$218&lt;&gt;"",ROW(S$2:S$218)-1),ROW(K66))),"")</f>
        <v/>
      </c>
      <c r="U67" s="126" t="str">
        <f t="shared" si="7"/>
        <v/>
      </c>
      <c r="V67" s="153" t="str">
        <f t="array" ref="V67">IFERROR(INDEX(U$2:U$218,SMALL(IF(U$2:U$218&lt;&gt;"",ROW(U$2:U$218)-1),ROW(M66))),"")</f>
        <v/>
      </c>
      <c r="W67" s="129"/>
    </row>
    <row r="68" spans="1:23" ht="15.75" customHeight="1" x14ac:dyDescent="0.2">
      <c r="A68" s="165" t="str">
        <f t="shared" ref="A68:A131" si="9">UPPER(B68)&amp;" "&amp;PROPER(C68)</f>
        <v xml:space="preserve"> </v>
      </c>
      <c r="B68" s="141"/>
      <c r="C68" s="141"/>
      <c r="D68" s="141"/>
      <c r="E68" s="142"/>
      <c r="F68" s="142"/>
      <c r="G68" s="165" t="str">
        <f>IF(D68="","",VLOOKUP(D68,'Liste des clubs'!A:B,2,FALSE))</f>
        <v/>
      </c>
      <c r="H68" s="163"/>
      <c r="I68" s="143" t="str">
        <f t="shared" si="1"/>
        <v/>
      </c>
      <c r="J68" s="153" t="str">
        <f t="array" ref="J68">IFERROR(INDEX(I$2:I$218,SMALL(IF(I$2:I$218&lt;&gt;"",ROW(I$2:I$218)-1),ROW(A67))),"")</f>
        <v/>
      </c>
      <c r="K68" s="126" t="str">
        <f t="shared" si="2"/>
        <v/>
      </c>
      <c r="L68" s="155" t="str">
        <f t="array" ref="L68">IFERROR(INDEX(K$2:K$218,SMALL(IF(K$2:K$218&lt;&gt;"",ROW(K$2:K$218)-1),ROW(C67))),"")</f>
        <v/>
      </c>
      <c r="M68" s="126" t="str">
        <f t="shared" si="3"/>
        <v/>
      </c>
      <c r="N68" s="153" t="str">
        <f t="array" ref="N68">IFERROR(INDEX(M$2:M$218,SMALL(IF(M$2:M$218&lt;&gt;"",ROW(M$2:M$218)-1),ROW(D67))),"")</f>
        <v/>
      </c>
      <c r="O68" s="126" t="str">
        <f t="shared" si="4"/>
        <v/>
      </c>
      <c r="P68" s="155" t="str">
        <f t="array" ref="P68">IFERROR(INDEX(O$2:O$218,SMALL(IF(O$2:O$218&lt;&gt;"",ROW(O$2:O$218)-1),ROW(G67))),"")</f>
        <v/>
      </c>
      <c r="Q68" s="126" t="str">
        <f t="shared" si="5"/>
        <v/>
      </c>
      <c r="R68" s="153" t="str">
        <f t="array" ref="R68">IFERROR(INDEX(Q$2:Q$218,SMALL(IF(Q$2:Q$218&lt;&gt;"",ROW(Q$2:Q$218)-1),ROW(I67))),"")</f>
        <v/>
      </c>
      <c r="S68" s="126" t="str">
        <f t="shared" si="6"/>
        <v/>
      </c>
      <c r="T68" s="155" t="str">
        <f t="array" ref="T68">IFERROR(INDEX(S$2:S$218,SMALL(IF(S$2:S$218&lt;&gt;"",ROW(S$2:S$218)-1),ROW(K67))),"")</f>
        <v/>
      </c>
      <c r="U68" s="126" t="str">
        <f t="shared" si="7"/>
        <v/>
      </c>
      <c r="V68" s="153" t="str">
        <f t="array" ref="V68">IFERROR(INDEX(U$2:U$218,SMALL(IF(U$2:U$218&lt;&gt;"",ROW(U$2:U$218)-1),ROW(M67))),"")</f>
        <v/>
      </c>
      <c r="W68" s="129"/>
    </row>
    <row r="69" spans="1:23" ht="15.75" customHeight="1" x14ac:dyDescent="0.2">
      <c r="A69" s="165" t="str">
        <f t="shared" si="9"/>
        <v xml:space="preserve"> </v>
      </c>
      <c r="B69" s="141"/>
      <c r="C69" s="141"/>
      <c r="D69" s="141"/>
      <c r="E69" s="142"/>
      <c r="F69" s="142"/>
      <c r="G69" s="165" t="str">
        <f>IF(D69="","",VLOOKUP(D69,'Liste des clubs'!A:B,2,FALSE))</f>
        <v/>
      </c>
      <c r="H69" s="163"/>
      <c r="I69" s="143" t="str">
        <f t="shared" si="1"/>
        <v/>
      </c>
      <c r="J69" s="153" t="str">
        <f t="array" ref="J69">IFERROR(INDEX(I$2:I$218,SMALL(IF(I$2:I$218&lt;&gt;"",ROW(I$2:I$218)-1),ROW(A68))),"")</f>
        <v/>
      </c>
      <c r="K69" s="126" t="str">
        <f t="shared" si="2"/>
        <v/>
      </c>
      <c r="L69" s="155" t="str">
        <f t="array" ref="L69">IFERROR(INDEX(K$2:K$218,SMALL(IF(K$2:K$218&lt;&gt;"",ROW(K$2:K$218)-1),ROW(C68))),"")</f>
        <v/>
      </c>
      <c r="M69" s="126" t="str">
        <f t="shared" si="3"/>
        <v/>
      </c>
      <c r="N69" s="153" t="str">
        <f t="array" ref="N69">IFERROR(INDEX(M$2:M$218,SMALL(IF(M$2:M$218&lt;&gt;"",ROW(M$2:M$218)-1),ROW(D68))),"")</f>
        <v/>
      </c>
      <c r="O69" s="126" t="str">
        <f t="shared" si="4"/>
        <v/>
      </c>
      <c r="P69" s="155" t="str">
        <f t="array" ref="P69">IFERROR(INDEX(O$2:O$218,SMALL(IF(O$2:O$218&lt;&gt;"",ROW(O$2:O$218)-1),ROW(G68))),"")</f>
        <v/>
      </c>
      <c r="Q69" s="126" t="str">
        <f t="shared" si="5"/>
        <v/>
      </c>
      <c r="R69" s="153" t="str">
        <f t="array" ref="R69">IFERROR(INDEX(Q$2:Q$218,SMALL(IF(Q$2:Q$218&lt;&gt;"",ROW(Q$2:Q$218)-1),ROW(I68))),"")</f>
        <v/>
      </c>
      <c r="S69" s="126" t="str">
        <f t="shared" si="6"/>
        <v/>
      </c>
      <c r="T69" s="155" t="str">
        <f t="array" ref="T69">IFERROR(INDEX(S$2:S$218,SMALL(IF(S$2:S$218&lt;&gt;"",ROW(S$2:S$218)-1),ROW(K68))),"")</f>
        <v/>
      </c>
      <c r="U69" s="126" t="str">
        <f t="shared" si="7"/>
        <v/>
      </c>
      <c r="V69" s="153" t="str">
        <f t="array" ref="V69">IFERROR(INDEX(U$2:U$218,SMALL(IF(U$2:U$218&lt;&gt;"",ROW(U$2:U$218)-1),ROW(M68))),"")</f>
        <v/>
      </c>
      <c r="W69" s="129"/>
    </row>
    <row r="70" spans="1:23" ht="15.75" customHeight="1" x14ac:dyDescent="0.2">
      <c r="A70" s="165" t="str">
        <f t="shared" si="9"/>
        <v xml:space="preserve"> </v>
      </c>
      <c r="B70" s="141"/>
      <c r="C70" s="141"/>
      <c r="D70" s="141"/>
      <c r="E70" s="142"/>
      <c r="F70" s="142"/>
      <c r="G70" s="165" t="str">
        <f>IF(D70="","",VLOOKUP(D70,'Liste des clubs'!A:B,2,FALSE))</f>
        <v/>
      </c>
      <c r="H70" s="163"/>
      <c r="I70" s="143" t="str">
        <f t="shared" si="1"/>
        <v/>
      </c>
      <c r="J70" s="153" t="str">
        <f t="array" ref="J70">IFERROR(INDEX(I$2:I$218,SMALL(IF(I$2:I$218&lt;&gt;"",ROW(I$2:I$218)-1),ROW(A69))),"")</f>
        <v/>
      </c>
      <c r="K70" s="126" t="str">
        <f t="shared" si="2"/>
        <v/>
      </c>
      <c r="L70" s="155" t="str">
        <f t="array" ref="L70">IFERROR(INDEX(K$2:K$218,SMALL(IF(K$2:K$218&lt;&gt;"",ROW(K$2:K$218)-1),ROW(C69))),"")</f>
        <v/>
      </c>
      <c r="M70" s="126" t="str">
        <f t="shared" si="3"/>
        <v/>
      </c>
      <c r="N70" s="153" t="str">
        <f t="array" ref="N70">IFERROR(INDEX(M$2:M$218,SMALL(IF(M$2:M$218&lt;&gt;"",ROW(M$2:M$218)-1),ROW(D69))),"")</f>
        <v/>
      </c>
      <c r="O70" s="126" t="str">
        <f t="shared" si="4"/>
        <v/>
      </c>
      <c r="P70" s="155" t="str">
        <f t="array" ref="P70">IFERROR(INDEX(O$2:O$218,SMALL(IF(O$2:O$218&lt;&gt;"",ROW(O$2:O$218)-1),ROW(G69))),"")</f>
        <v/>
      </c>
      <c r="Q70" s="126" t="str">
        <f t="shared" si="5"/>
        <v/>
      </c>
      <c r="R70" s="153" t="str">
        <f t="array" ref="R70">IFERROR(INDEX(Q$2:Q$218,SMALL(IF(Q$2:Q$218&lt;&gt;"",ROW(Q$2:Q$218)-1),ROW(I69))),"")</f>
        <v/>
      </c>
      <c r="S70" s="126" t="str">
        <f t="shared" si="6"/>
        <v/>
      </c>
      <c r="T70" s="155" t="str">
        <f t="array" ref="T70">IFERROR(INDEX(S$2:S$218,SMALL(IF(S$2:S$218&lt;&gt;"",ROW(S$2:S$218)-1),ROW(K69))),"")</f>
        <v/>
      </c>
      <c r="U70" s="126" t="str">
        <f t="shared" si="7"/>
        <v/>
      </c>
      <c r="V70" s="153" t="str">
        <f t="array" ref="V70">IFERROR(INDEX(U$2:U$218,SMALL(IF(U$2:U$218&lt;&gt;"",ROW(U$2:U$218)-1),ROW(M69))),"")</f>
        <v/>
      </c>
      <c r="W70" s="129"/>
    </row>
    <row r="71" spans="1:23" ht="15.75" customHeight="1" x14ac:dyDescent="0.2">
      <c r="A71" s="165" t="str">
        <f t="shared" si="9"/>
        <v xml:space="preserve"> </v>
      </c>
      <c r="B71" s="141"/>
      <c r="C71" s="141"/>
      <c r="D71" s="141"/>
      <c r="E71" s="144"/>
      <c r="F71" s="144"/>
      <c r="G71" s="165" t="str">
        <f>IF(D71="","",VLOOKUP(D71,'Liste des clubs'!A:B,2,FALSE))</f>
        <v/>
      </c>
      <c r="H71" s="163"/>
      <c r="I71" s="143" t="str">
        <f t="shared" si="1"/>
        <v/>
      </c>
      <c r="J71" s="153" t="str">
        <f t="array" ref="J71">IFERROR(INDEX(I$2:I$218,SMALL(IF(I$2:I$218&lt;&gt;"",ROW(I$2:I$218)-1),ROW(A70))),"")</f>
        <v/>
      </c>
      <c r="K71" s="126" t="str">
        <f t="shared" si="2"/>
        <v/>
      </c>
      <c r="L71" s="155" t="str">
        <f t="array" ref="L71">IFERROR(INDEX(K$2:K$218,SMALL(IF(K$2:K$218&lt;&gt;"",ROW(K$2:K$218)-1),ROW(C70))),"")</f>
        <v/>
      </c>
      <c r="M71" s="126" t="str">
        <f t="shared" si="3"/>
        <v/>
      </c>
      <c r="N71" s="153" t="str">
        <f t="array" ref="N71">IFERROR(INDEX(M$2:M$218,SMALL(IF(M$2:M$218&lt;&gt;"",ROW(M$2:M$218)-1),ROW(D70))),"")</f>
        <v/>
      </c>
      <c r="O71" s="126" t="str">
        <f t="shared" si="4"/>
        <v/>
      </c>
      <c r="P71" s="155" t="str">
        <f t="array" ref="P71">IFERROR(INDEX(O$2:O$218,SMALL(IF(O$2:O$218&lt;&gt;"",ROW(O$2:O$218)-1),ROW(G70))),"")</f>
        <v/>
      </c>
      <c r="Q71" s="126" t="str">
        <f t="shared" si="5"/>
        <v/>
      </c>
      <c r="R71" s="153" t="str">
        <f t="array" ref="R71">IFERROR(INDEX(Q$2:Q$218,SMALL(IF(Q$2:Q$218&lt;&gt;"",ROW(Q$2:Q$218)-1),ROW(I70))),"")</f>
        <v/>
      </c>
      <c r="S71" s="126" t="str">
        <f t="shared" si="6"/>
        <v/>
      </c>
      <c r="T71" s="155" t="str">
        <f t="array" ref="T71">IFERROR(INDEX(S$2:S$218,SMALL(IF(S$2:S$218&lt;&gt;"",ROW(S$2:S$218)-1),ROW(K70))),"")</f>
        <v/>
      </c>
      <c r="U71" s="126" t="str">
        <f t="shared" si="7"/>
        <v/>
      </c>
      <c r="V71" s="153" t="str">
        <f t="array" ref="V71">IFERROR(INDEX(U$2:U$218,SMALL(IF(U$2:U$218&lt;&gt;"",ROW(U$2:U$218)-1),ROW(M70))),"")</f>
        <v/>
      </c>
      <c r="W71" s="129"/>
    </row>
    <row r="72" spans="1:23" ht="15.75" customHeight="1" x14ac:dyDescent="0.2">
      <c r="A72" s="165" t="str">
        <f t="shared" si="9"/>
        <v xml:space="preserve"> </v>
      </c>
      <c r="B72" s="141"/>
      <c r="C72" s="141"/>
      <c r="D72" s="141"/>
      <c r="E72" s="142"/>
      <c r="F72" s="142"/>
      <c r="G72" s="165" t="str">
        <f>IF(D72="","",VLOOKUP(D72,'Liste des clubs'!A:B,2,FALSE))</f>
        <v/>
      </c>
      <c r="H72" s="163"/>
      <c r="I72" s="143" t="str">
        <f t="shared" si="1"/>
        <v/>
      </c>
      <c r="J72" s="153" t="str">
        <f t="array" ref="J72">IFERROR(INDEX(I$2:I$218,SMALL(IF(I$2:I$218&lt;&gt;"",ROW(I$2:I$218)-1),ROW(A71))),"")</f>
        <v/>
      </c>
      <c r="K72" s="126" t="str">
        <f t="shared" si="2"/>
        <v/>
      </c>
      <c r="L72" s="155" t="str">
        <f t="array" ref="L72">IFERROR(INDEX(K$2:K$218,SMALL(IF(K$2:K$218&lt;&gt;"",ROW(K$2:K$218)-1),ROW(C71))),"")</f>
        <v/>
      </c>
      <c r="M72" s="126" t="str">
        <f t="shared" si="3"/>
        <v/>
      </c>
      <c r="N72" s="153" t="str">
        <f t="array" ref="N72">IFERROR(INDEX(M$2:M$218,SMALL(IF(M$2:M$218&lt;&gt;"",ROW(M$2:M$218)-1),ROW(D71))),"")</f>
        <v/>
      </c>
      <c r="O72" s="126" t="str">
        <f t="shared" si="4"/>
        <v/>
      </c>
      <c r="P72" s="155" t="str">
        <f t="array" ref="P72">IFERROR(INDEX(O$2:O$218,SMALL(IF(O$2:O$218&lt;&gt;"",ROW(O$2:O$218)-1),ROW(G71))),"")</f>
        <v/>
      </c>
      <c r="Q72" s="126" t="str">
        <f t="shared" si="5"/>
        <v/>
      </c>
      <c r="R72" s="153" t="str">
        <f t="array" ref="R72">IFERROR(INDEX(Q$2:Q$218,SMALL(IF(Q$2:Q$218&lt;&gt;"",ROW(Q$2:Q$218)-1),ROW(I71))),"")</f>
        <v/>
      </c>
      <c r="S72" s="126" t="str">
        <f t="shared" si="6"/>
        <v/>
      </c>
      <c r="T72" s="155" t="str">
        <f t="array" ref="T72">IFERROR(INDEX(S$2:S$218,SMALL(IF(S$2:S$218&lt;&gt;"",ROW(S$2:S$218)-1),ROW(K71))),"")</f>
        <v/>
      </c>
      <c r="U72" s="126" t="str">
        <f t="shared" si="7"/>
        <v/>
      </c>
      <c r="V72" s="153" t="str">
        <f t="array" ref="V72">IFERROR(INDEX(U$2:U$218,SMALL(IF(U$2:U$218&lt;&gt;"",ROW(U$2:U$218)-1),ROW(M71))),"")</f>
        <v/>
      </c>
      <c r="W72" s="129"/>
    </row>
    <row r="73" spans="1:23" ht="15.75" customHeight="1" x14ac:dyDescent="0.2">
      <c r="A73" s="165" t="str">
        <f t="shared" si="9"/>
        <v xml:space="preserve"> </v>
      </c>
      <c r="B73" s="141"/>
      <c r="C73" s="141"/>
      <c r="D73" s="141"/>
      <c r="E73" s="144"/>
      <c r="F73" s="144"/>
      <c r="G73" s="165" t="str">
        <f>IF(D73="","",VLOOKUP(D73,'Liste des clubs'!A:B,2,FALSE))</f>
        <v/>
      </c>
      <c r="H73" s="163"/>
      <c r="I73" s="143" t="str">
        <f t="shared" si="1"/>
        <v/>
      </c>
      <c r="J73" s="153" t="str">
        <f t="array" ref="J73">IFERROR(INDEX(I$2:I$218,SMALL(IF(I$2:I$218&lt;&gt;"",ROW(I$2:I$218)-1),ROW(A72))),"")</f>
        <v/>
      </c>
      <c r="K73" s="126" t="str">
        <f t="shared" si="2"/>
        <v/>
      </c>
      <c r="L73" s="155" t="str">
        <f t="array" ref="L73">IFERROR(INDEX(K$2:K$218,SMALL(IF(K$2:K$218&lt;&gt;"",ROW(K$2:K$218)-1),ROW(C72))),"")</f>
        <v/>
      </c>
      <c r="M73" s="126" t="str">
        <f t="shared" si="3"/>
        <v/>
      </c>
      <c r="N73" s="153" t="str">
        <f t="array" ref="N73">IFERROR(INDEX(M$2:M$218,SMALL(IF(M$2:M$218&lt;&gt;"",ROW(M$2:M$218)-1),ROW(D72))),"")</f>
        <v/>
      </c>
      <c r="O73" s="126" t="str">
        <f t="shared" si="4"/>
        <v/>
      </c>
      <c r="P73" s="155" t="str">
        <f t="array" ref="P73">IFERROR(INDEX(O$2:O$218,SMALL(IF(O$2:O$218&lt;&gt;"",ROW(O$2:O$218)-1),ROW(G72))),"")</f>
        <v/>
      </c>
      <c r="Q73" s="126" t="str">
        <f t="shared" si="5"/>
        <v/>
      </c>
      <c r="R73" s="153" t="str">
        <f t="array" ref="R73">IFERROR(INDEX(Q$2:Q$218,SMALL(IF(Q$2:Q$218&lt;&gt;"",ROW(Q$2:Q$218)-1),ROW(I72))),"")</f>
        <v/>
      </c>
      <c r="S73" s="126" t="str">
        <f t="shared" si="6"/>
        <v/>
      </c>
      <c r="T73" s="155" t="str">
        <f t="array" ref="T73">IFERROR(INDEX(S$2:S$218,SMALL(IF(S$2:S$218&lt;&gt;"",ROW(S$2:S$218)-1),ROW(K72))),"")</f>
        <v/>
      </c>
      <c r="U73" s="126" t="str">
        <f t="shared" si="7"/>
        <v/>
      </c>
      <c r="V73" s="153" t="str">
        <f t="array" ref="V73">IFERROR(INDEX(U$2:U$218,SMALL(IF(U$2:U$218&lt;&gt;"",ROW(U$2:U$218)-1),ROW(M72))),"")</f>
        <v/>
      </c>
      <c r="W73" s="129"/>
    </row>
    <row r="74" spans="1:23" ht="15.75" customHeight="1" x14ac:dyDescent="0.2">
      <c r="A74" s="165" t="str">
        <f t="shared" si="9"/>
        <v xml:space="preserve"> </v>
      </c>
      <c r="B74" s="141"/>
      <c r="C74" s="141"/>
      <c r="D74" s="141"/>
      <c r="E74" s="142"/>
      <c r="F74" s="142"/>
      <c r="G74" s="165" t="str">
        <f>IF(D74="","",VLOOKUP(D74,'Liste des clubs'!A:B,2,FALSE))</f>
        <v/>
      </c>
      <c r="H74" s="163"/>
      <c r="I74" s="143" t="str">
        <f t="shared" si="1"/>
        <v/>
      </c>
      <c r="J74" s="153" t="str">
        <f t="array" ref="J74">IFERROR(INDEX(I$2:I$218,SMALL(IF(I$2:I$218&lt;&gt;"",ROW(I$2:I$218)-1),ROW(A73))),"")</f>
        <v/>
      </c>
      <c r="K74" s="126" t="str">
        <f t="shared" si="2"/>
        <v/>
      </c>
      <c r="L74" s="155" t="str">
        <f t="array" ref="L74">IFERROR(INDEX(K$2:K$218,SMALL(IF(K$2:K$218&lt;&gt;"",ROW(K$2:K$218)-1),ROW(C73))),"")</f>
        <v/>
      </c>
      <c r="M74" s="126" t="str">
        <f t="shared" si="3"/>
        <v/>
      </c>
      <c r="N74" s="153" t="str">
        <f t="array" ref="N74">IFERROR(INDEX(M$2:M$218,SMALL(IF(M$2:M$218&lt;&gt;"",ROW(M$2:M$218)-1),ROW(D73))),"")</f>
        <v/>
      </c>
      <c r="O74" s="126" t="str">
        <f t="shared" si="4"/>
        <v/>
      </c>
      <c r="P74" s="155" t="str">
        <f t="array" ref="P74">IFERROR(INDEX(O$2:O$218,SMALL(IF(O$2:O$218&lt;&gt;"",ROW(O$2:O$218)-1),ROW(G73))),"")</f>
        <v/>
      </c>
      <c r="Q74" s="126" t="str">
        <f t="shared" si="5"/>
        <v/>
      </c>
      <c r="R74" s="153" t="str">
        <f t="array" ref="R74">IFERROR(INDEX(Q$2:Q$218,SMALL(IF(Q$2:Q$218&lt;&gt;"",ROW(Q$2:Q$218)-1),ROW(I73))),"")</f>
        <v/>
      </c>
      <c r="S74" s="126" t="str">
        <f t="shared" si="6"/>
        <v/>
      </c>
      <c r="T74" s="155" t="str">
        <f t="array" ref="T74">IFERROR(INDEX(S$2:S$218,SMALL(IF(S$2:S$218&lt;&gt;"",ROW(S$2:S$218)-1),ROW(K73))),"")</f>
        <v/>
      </c>
      <c r="U74" s="126" t="str">
        <f t="shared" si="7"/>
        <v/>
      </c>
      <c r="V74" s="153" t="str">
        <f t="array" ref="V74">IFERROR(INDEX(U$2:U$218,SMALL(IF(U$2:U$218&lt;&gt;"",ROW(U$2:U$218)-1),ROW(M73))),"")</f>
        <v/>
      </c>
      <c r="W74" s="129" t="s">
        <v>10</v>
      </c>
    </row>
    <row r="75" spans="1:23" ht="15.75" customHeight="1" x14ac:dyDescent="0.2">
      <c r="A75" s="165" t="str">
        <f t="shared" si="9"/>
        <v xml:space="preserve"> </v>
      </c>
      <c r="B75" s="141"/>
      <c r="C75" s="141"/>
      <c r="D75" s="141"/>
      <c r="E75" s="144"/>
      <c r="F75" s="144"/>
      <c r="G75" s="165" t="str">
        <f>IF(D75="","",VLOOKUP(D75,'Liste des clubs'!A:B,2,FALSE))</f>
        <v/>
      </c>
      <c r="H75" s="163"/>
      <c r="I75" s="143" t="str">
        <f t="shared" si="1"/>
        <v/>
      </c>
      <c r="J75" s="153" t="str">
        <f t="array" ref="J75">IFERROR(INDEX(I$2:I$218,SMALL(IF(I$2:I$218&lt;&gt;"",ROW(I$2:I$218)-1),ROW(A74))),"")</f>
        <v/>
      </c>
      <c r="K75" s="126" t="str">
        <f t="shared" si="2"/>
        <v/>
      </c>
      <c r="L75" s="155" t="str">
        <f t="array" ref="L75">IFERROR(INDEX(K$2:K$218,SMALL(IF(K$2:K$218&lt;&gt;"",ROW(K$2:K$218)-1),ROW(C74))),"")</f>
        <v/>
      </c>
      <c r="M75" s="126" t="str">
        <f t="shared" si="3"/>
        <v/>
      </c>
      <c r="N75" s="153" t="str">
        <f t="array" ref="N75">IFERROR(INDEX(M$2:M$218,SMALL(IF(M$2:M$218&lt;&gt;"",ROW(M$2:M$218)-1),ROW(D74))),"")</f>
        <v/>
      </c>
      <c r="O75" s="126" t="str">
        <f t="shared" si="4"/>
        <v/>
      </c>
      <c r="P75" s="155" t="str">
        <f t="array" ref="P75">IFERROR(INDEX(O$2:O$218,SMALL(IF(O$2:O$218&lt;&gt;"",ROW(O$2:O$218)-1),ROW(G74))),"")</f>
        <v/>
      </c>
      <c r="Q75" s="126" t="str">
        <f t="shared" si="5"/>
        <v/>
      </c>
      <c r="R75" s="153" t="str">
        <f t="array" ref="R75">IFERROR(INDEX(Q$2:Q$218,SMALL(IF(Q$2:Q$218&lt;&gt;"",ROW(Q$2:Q$218)-1),ROW(I74))),"")</f>
        <v/>
      </c>
      <c r="S75" s="126" t="str">
        <f t="shared" si="6"/>
        <v/>
      </c>
      <c r="T75" s="155" t="str">
        <f t="array" ref="T75">IFERROR(INDEX(S$2:S$218,SMALL(IF(S$2:S$218&lt;&gt;"",ROW(S$2:S$218)-1),ROW(K74))),"")</f>
        <v/>
      </c>
      <c r="U75" s="126" t="str">
        <f t="shared" si="7"/>
        <v/>
      </c>
      <c r="V75" s="153" t="str">
        <f t="array" ref="V75">IFERROR(INDEX(U$2:U$218,SMALL(IF(U$2:U$218&lt;&gt;"",ROW(U$2:U$218)-1),ROW(M74))),"")</f>
        <v/>
      </c>
      <c r="W75" s="129"/>
    </row>
    <row r="76" spans="1:23" ht="15.75" customHeight="1" x14ac:dyDescent="0.2">
      <c r="A76" s="165" t="str">
        <f t="shared" si="9"/>
        <v xml:space="preserve"> </v>
      </c>
      <c r="B76" s="141"/>
      <c r="C76" s="141"/>
      <c r="D76" s="141"/>
      <c r="E76" s="142"/>
      <c r="F76" s="142"/>
      <c r="G76" s="165" t="str">
        <f>IF(D76="","",VLOOKUP(D76,'Liste des clubs'!A:B,2,FALSE))</f>
        <v/>
      </c>
      <c r="H76" s="163"/>
      <c r="I76" s="143" t="str">
        <f t="shared" si="1"/>
        <v/>
      </c>
      <c r="J76" s="153" t="str">
        <f t="array" ref="J76">IFERROR(INDEX(I$2:I$218,SMALL(IF(I$2:I$218&lt;&gt;"",ROW(I$2:I$218)-1),ROW(A75))),"")</f>
        <v/>
      </c>
      <c r="K76" s="126" t="str">
        <f t="shared" si="2"/>
        <v/>
      </c>
      <c r="L76" s="155" t="str">
        <f t="array" ref="L76">IFERROR(INDEX(K$2:K$218,SMALL(IF(K$2:K$218&lt;&gt;"",ROW(K$2:K$218)-1),ROW(C75))),"")</f>
        <v/>
      </c>
      <c r="M76" s="126" t="str">
        <f t="shared" si="3"/>
        <v/>
      </c>
      <c r="N76" s="153" t="str">
        <f t="array" ref="N76">IFERROR(INDEX(M$2:M$218,SMALL(IF(M$2:M$218&lt;&gt;"",ROW(M$2:M$218)-1),ROW(D75))),"")</f>
        <v/>
      </c>
      <c r="O76" s="126" t="str">
        <f t="shared" si="4"/>
        <v/>
      </c>
      <c r="P76" s="155" t="str">
        <f t="array" ref="P76">IFERROR(INDEX(O$2:O$218,SMALL(IF(O$2:O$218&lt;&gt;"",ROW(O$2:O$218)-1),ROW(G75))),"")</f>
        <v/>
      </c>
      <c r="Q76" s="126" t="str">
        <f t="shared" si="5"/>
        <v/>
      </c>
      <c r="R76" s="153" t="str">
        <f t="array" ref="R76">IFERROR(INDEX(Q$2:Q$218,SMALL(IF(Q$2:Q$218&lt;&gt;"",ROW(Q$2:Q$218)-1),ROW(I75))),"")</f>
        <v/>
      </c>
      <c r="S76" s="126" t="str">
        <f t="shared" si="6"/>
        <v/>
      </c>
      <c r="T76" s="155" t="str">
        <f t="array" ref="T76">IFERROR(INDEX(S$2:S$218,SMALL(IF(S$2:S$218&lt;&gt;"",ROW(S$2:S$218)-1),ROW(K75))),"")</f>
        <v/>
      </c>
      <c r="U76" s="126" t="str">
        <f t="shared" si="7"/>
        <v/>
      </c>
      <c r="V76" s="153" t="str">
        <f t="array" ref="V76">IFERROR(INDEX(U$2:U$218,SMALL(IF(U$2:U$218&lt;&gt;"",ROW(U$2:U$218)-1),ROW(M75))),"")</f>
        <v/>
      </c>
      <c r="W76" s="129" t="s">
        <v>11</v>
      </c>
    </row>
    <row r="77" spans="1:23" ht="15.75" customHeight="1" x14ac:dyDescent="0.2">
      <c r="A77" s="165" t="str">
        <f t="shared" si="9"/>
        <v xml:space="preserve"> </v>
      </c>
      <c r="B77" s="141"/>
      <c r="C77" s="141"/>
      <c r="D77" s="141"/>
      <c r="E77" s="144"/>
      <c r="F77" s="144"/>
      <c r="G77" s="165" t="str">
        <f>IF(D77="","",VLOOKUP(D77,'Liste des clubs'!A:B,2,FALSE))</f>
        <v/>
      </c>
      <c r="H77" s="163"/>
      <c r="I77" s="143" t="str">
        <f t="shared" si="1"/>
        <v/>
      </c>
      <c r="J77" s="153" t="str">
        <f t="array" ref="J77">IFERROR(INDEX(I$2:I$218,SMALL(IF(I$2:I$218&lt;&gt;"",ROW(I$2:I$218)-1),ROW(A76))),"")</f>
        <v/>
      </c>
      <c r="K77" s="126" t="str">
        <f t="shared" si="2"/>
        <v/>
      </c>
      <c r="L77" s="155" t="str">
        <f t="array" ref="L77">IFERROR(INDEX(K$2:K$218,SMALL(IF(K$2:K$218&lt;&gt;"",ROW(K$2:K$218)-1),ROW(C76))),"")</f>
        <v/>
      </c>
      <c r="M77" s="126" t="str">
        <f t="shared" si="3"/>
        <v/>
      </c>
      <c r="N77" s="153" t="str">
        <f t="array" ref="N77">IFERROR(INDEX(M$2:M$218,SMALL(IF(M$2:M$218&lt;&gt;"",ROW(M$2:M$218)-1),ROW(D76))),"")</f>
        <v/>
      </c>
      <c r="O77" s="126" t="str">
        <f t="shared" si="4"/>
        <v/>
      </c>
      <c r="P77" s="155" t="str">
        <f t="array" ref="P77">IFERROR(INDEX(O$2:O$218,SMALL(IF(O$2:O$218&lt;&gt;"",ROW(O$2:O$218)-1),ROW(G76))),"")</f>
        <v/>
      </c>
      <c r="Q77" s="126" t="str">
        <f t="shared" si="5"/>
        <v/>
      </c>
      <c r="R77" s="153" t="str">
        <f t="array" ref="R77">IFERROR(INDEX(Q$2:Q$218,SMALL(IF(Q$2:Q$218&lt;&gt;"",ROW(Q$2:Q$218)-1),ROW(I76))),"")</f>
        <v/>
      </c>
      <c r="S77" s="126" t="str">
        <f t="shared" si="6"/>
        <v/>
      </c>
      <c r="T77" s="155" t="str">
        <f t="array" ref="T77">IFERROR(INDEX(S$2:S$218,SMALL(IF(S$2:S$218&lt;&gt;"",ROW(S$2:S$218)-1),ROW(K76))),"")</f>
        <v/>
      </c>
      <c r="U77" s="126" t="str">
        <f t="shared" si="7"/>
        <v/>
      </c>
      <c r="V77" s="153" t="str">
        <f t="array" ref="V77">IFERROR(INDEX(U$2:U$218,SMALL(IF(U$2:U$218&lt;&gt;"",ROW(U$2:U$218)-1),ROW(M76))),"")</f>
        <v/>
      </c>
      <c r="W77" s="129"/>
    </row>
    <row r="78" spans="1:23" ht="15.75" customHeight="1" x14ac:dyDescent="0.2">
      <c r="A78" s="165" t="str">
        <f t="shared" si="9"/>
        <v xml:space="preserve"> </v>
      </c>
      <c r="B78" s="141"/>
      <c r="C78" s="141"/>
      <c r="D78" s="141"/>
      <c r="E78" s="142"/>
      <c r="F78" s="142"/>
      <c r="G78" s="165" t="str">
        <f>IF(D78="","",VLOOKUP(D78,'Liste des clubs'!A:B,2,FALSE))</f>
        <v/>
      </c>
      <c r="H78" s="163"/>
      <c r="I78" s="143" t="str">
        <f t="shared" si="1"/>
        <v/>
      </c>
      <c r="J78" s="153" t="str">
        <f t="array" ref="J78">IFERROR(INDEX(I$2:I$218,SMALL(IF(I$2:I$218&lt;&gt;"",ROW(I$2:I$218)-1),ROW(A77))),"")</f>
        <v/>
      </c>
      <c r="K78" s="126" t="str">
        <f t="shared" si="2"/>
        <v/>
      </c>
      <c r="L78" s="155" t="str">
        <f t="array" ref="L78">IFERROR(INDEX(K$2:K$218,SMALL(IF(K$2:K$218&lt;&gt;"",ROW(K$2:K$218)-1),ROW(C77))),"")</f>
        <v/>
      </c>
      <c r="M78" s="126" t="str">
        <f t="shared" si="3"/>
        <v/>
      </c>
      <c r="N78" s="153" t="str">
        <f t="array" ref="N78">IFERROR(INDEX(M$2:M$218,SMALL(IF(M$2:M$218&lt;&gt;"",ROW(M$2:M$218)-1),ROW(D77))),"")</f>
        <v/>
      </c>
      <c r="O78" s="126" t="str">
        <f t="shared" si="4"/>
        <v/>
      </c>
      <c r="P78" s="155" t="str">
        <f t="array" ref="P78">IFERROR(INDEX(O$2:O$218,SMALL(IF(O$2:O$218&lt;&gt;"",ROW(O$2:O$218)-1),ROW(G77))),"")</f>
        <v/>
      </c>
      <c r="Q78" s="126" t="str">
        <f t="shared" si="5"/>
        <v/>
      </c>
      <c r="R78" s="153" t="str">
        <f t="array" ref="R78">IFERROR(INDEX(Q$2:Q$218,SMALL(IF(Q$2:Q$218&lt;&gt;"",ROW(Q$2:Q$218)-1),ROW(I77))),"")</f>
        <v/>
      </c>
      <c r="S78" s="126" t="str">
        <f t="shared" si="6"/>
        <v/>
      </c>
      <c r="T78" s="155" t="str">
        <f t="array" ref="T78">IFERROR(INDEX(S$2:S$218,SMALL(IF(S$2:S$218&lt;&gt;"",ROW(S$2:S$218)-1),ROW(K77))),"")</f>
        <v/>
      </c>
      <c r="U78" s="126" t="str">
        <f t="shared" si="7"/>
        <v/>
      </c>
      <c r="V78" s="153" t="str">
        <f t="array" ref="V78">IFERROR(INDEX(U$2:U$218,SMALL(IF(U$2:U$218&lt;&gt;"",ROW(U$2:U$218)-1),ROW(M77))),"")</f>
        <v/>
      </c>
      <c r="W78" s="129"/>
    </row>
    <row r="79" spans="1:23" ht="15.75" customHeight="1" x14ac:dyDescent="0.2">
      <c r="A79" s="165" t="str">
        <f t="shared" si="9"/>
        <v xml:space="preserve"> </v>
      </c>
      <c r="B79" s="141"/>
      <c r="C79" s="141"/>
      <c r="D79" s="141"/>
      <c r="E79" s="142"/>
      <c r="F79" s="142"/>
      <c r="G79" s="165" t="str">
        <f>IF(D79="","",VLOOKUP(D79,'Liste des clubs'!A:B,2,FALSE))</f>
        <v/>
      </c>
      <c r="H79" s="163"/>
      <c r="I79" s="143" t="str">
        <f t="shared" si="1"/>
        <v/>
      </c>
      <c r="J79" s="153" t="str">
        <f t="array" ref="J79">IFERROR(INDEX(I$2:I$218,SMALL(IF(I$2:I$218&lt;&gt;"",ROW(I$2:I$218)-1),ROW(A78))),"")</f>
        <v/>
      </c>
      <c r="K79" s="126" t="str">
        <f t="shared" si="2"/>
        <v/>
      </c>
      <c r="L79" s="155" t="str">
        <f t="array" ref="L79">IFERROR(INDEX(K$2:K$218,SMALL(IF(K$2:K$218&lt;&gt;"",ROW(K$2:K$218)-1),ROW(C78))),"")</f>
        <v/>
      </c>
      <c r="M79" s="126" t="str">
        <f t="shared" si="3"/>
        <v/>
      </c>
      <c r="N79" s="153" t="str">
        <f t="array" ref="N79">IFERROR(INDEX(M$2:M$218,SMALL(IF(M$2:M$218&lt;&gt;"",ROW(M$2:M$218)-1),ROW(D78))),"")</f>
        <v/>
      </c>
      <c r="O79" s="126" t="str">
        <f t="shared" si="4"/>
        <v/>
      </c>
      <c r="P79" s="155" t="str">
        <f t="array" ref="P79">IFERROR(INDEX(O$2:O$218,SMALL(IF(O$2:O$218&lt;&gt;"",ROW(O$2:O$218)-1),ROW(G78))),"")</f>
        <v/>
      </c>
      <c r="Q79" s="126" t="str">
        <f t="shared" si="5"/>
        <v/>
      </c>
      <c r="R79" s="153" t="str">
        <f t="array" ref="R79">IFERROR(INDEX(Q$2:Q$218,SMALL(IF(Q$2:Q$218&lt;&gt;"",ROW(Q$2:Q$218)-1),ROW(I78))),"")</f>
        <v/>
      </c>
      <c r="S79" s="126" t="str">
        <f t="shared" si="6"/>
        <v/>
      </c>
      <c r="T79" s="155" t="str">
        <f t="array" ref="T79">IFERROR(INDEX(S$2:S$218,SMALL(IF(S$2:S$218&lt;&gt;"",ROW(S$2:S$218)-1),ROW(K78))),"")</f>
        <v/>
      </c>
      <c r="U79" s="126" t="str">
        <f t="shared" si="7"/>
        <v/>
      </c>
      <c r="V79" s="153" t="str">
        <f t="array" ref="V79">IFERROR(INDEX(U$2:U$218,SMALL(IF(U$2:U$218&lt;&gt;"",ROW(U$2:U$218)-1),ROW(M78))),"")</f>
        <v/>
      </c>
      <c r="W79" s="129"/>
    </row>
    <row r="80" spans="1:23" ht="15.75" customHeight="1" x14ac:dyDescent="0.2">
      <c r="A80" s="165" t="str">
        <f t="shared" si="9"/>
        <v xml:space="preserve"> </v>
      </c>
      <c r="B80" s="141"/>
      <c r="C80" s="141"/>
      <c r="D80" s="141"/>
      <c r="E80" s="142"/>
      <c r="F80" s="142"/>
      <c r="G80" s="165" t="str">
        <f>IF(D80="","",VLOOKUP(D80,'Liste des clubs'!A:B,2,FALSE))</f>
        <v/>
      </c>
      <c r="H80" s="163"/>
      <c r="I80" s="143" t="str">
        <f t="shared" si="1"/>
        <v/>
      </c>
      <c r="J80" s="153" t="str">
        <f t="array" ref="J80">IFERROR(INDEX(I$2:I$218,SMALL(IF(I$2:I$218&lt;&gt;"",ROW(I$2:I$218)-1),ROW(A79))),"")</f>
        <v/>
      </c>
      <c r="K80" s="126" t="str">
        <f t="shared" si="2"/>
        <v/>
      </c>
      <c r="L80" s="155" t="str">
        <f t="array" ref="L80">IFERROR(INDEX(K$2:K$218,SMALL(IF(K$2:K$218&lt;&gt;"",ROW(K$2:K$218)-1),ROW(C79))),"")</f>
        <v/>
      </c>
      <c r="M80" s="126" t="str">
        <f t="shared" si="3"/>
        <v/>
      </c>
      <c r="N80" s="153" t="str">
        <f t="array" ref="N80">IFERROR(INDEX(M$2:M$218,SMALL(IF(M$2:M$218&lt;&gt;"",ROW(M$2:M$218)-1),ROW(D79))),"")</f>
        <v/>
      </c>
      <c r="O80" s="126" t="str">
        <f t="shared" si="4"/>
        <v/>
      </c>
      <c r="P80" s="155" t="str">
        <f t="array" ref="P80">IFERROR(INDEX(O$2:O$218,SMALL(IF(O$2:O$218&lt;&gt;"",ROW(O$2:O$218)-1),ROW(G79))),"")</f>
        <v/>
      </c>
      <c r="Q80" s="126" t="str">
        <f t="shared" si="5"/>
        <v/>
      </c>
      <c r="R80" s="153" t="str">
        <f t="array" ref="R80">IFERROR(INDEX(Q$2:Q$218,SMALL(IF(Q$2:Q$218&lt;&gt;"",ROW(Q$2:Q$218)-1),ROW(I79))),"")</f>
        <v/>
      </c>
      <c r="S80" s="126" t="str">
        <f t="shared" si="6"/>
        <v/>
      </c>
      <c r="T80" s="155" t="str">
        <f t="array" ref="T80">IFERROR(INDEX(S$2:S$218,SMALL(IF(S$2:S$218&lt;&gt;"",ROW(S$2:S$218)-1),ROW(K79))),"")</f>
        <v/>
      </c>
      <c r="U80" s="126" t="str">
        <f t="shared" si="7"/>
        <v/>
      </c>
      <c r="V80" s="153" t="str">
        <f t="array" ref="V80">IFERROR(INDEX(U$2:U$218,SMALL(IF(U$2:U$218&lt;&gt;"",ROW(U$2:U$218)-1),ROW(M79))),"")</f>
        <v/>
      </c>
      <c r="W80" s="129"/>
    </row>
    <row r="81" spans="1:23" ht="15.75" customHeight="1" x14ac:dyDescent="0.2">
      <c r="A81" s="165" t="str">
        <f t="shared" si="9"/>
        <v xml:space="preserve"> </v>
      </c>
      <c r="B81" s="141"/>
      <c r="C81" s="141"/>
      <c r="D81" s="141"/>
      <c r="E81" s="142"/>
      <c r="F81" s="142"/>
      <c r="G81" s="165" t="str">
        <f>IF(D81="","",VLOOKUP(D81,'Liste des clubs'!A:B,2,FALSE))</f>
        <v/>
      </c>
      <c r="H81" s="163"/>
      <c r="I81" s="143" t="str">
        <f t="shared" si="1"/>
        <v/>
      </c>
      <c r="J81" s="153" t="str">
        <f t="array" ref="J81">IFERROR(INDEX(I$2:I$218,SMALL(IF(I$2:I$218&lt;&gt;"",ROW(I$2:I$218)-1),ROW(A80))),"")</f>
        <v/>
      </c>
      <c r="K81" s="126" t="str">
        <f t="shared" si="2"/>
        <v/>
      </c>
      <c r="L81" s="155" t="str">
        <f t="array" ref="L81">IFERROR(INDEX(K$2:K$218,SMALL(IF(K$2:K$218&lt;&gt;"",ROW(K$2:K$218)-1),ROW(C80))),"")</f>
        <v/>
      </c>
      <c r="M81" s="126" t="str">
        <f t="shared" si="3"/>
        <v/>
      </c>
      <c r="N81" s="153" t="str">
        <f t="array" ref="N81">IFERROR(INDEX(M$2:M$218,SMALL(IF(M$2:M$218&lt;&gt;"",ROW(M$2:M$218)-1),ROW(D80))),"")</f>
        <v/>
      </c>
      <c r="O81" s="126" t="str">
        <f t="shared" si="4"/>
        <v/>
      </c>
      <c r="P81" s="155" t="str">
        <f t="array" ref="P81">IFERROR(INDEX(O$2:O$218,SMALL(IF(O$2:O$218&lt;&gt;"",ROW(O$2:O$218)-1),ROW(G80))),"")</f>
        <v/>
      </c>
      <c r="Q81" s="126" t="str">
        <f t="shared" si="5"/>
        <v/>
      </c>
      <c r="R81" s="153" t="str">
        <f t="array" ref="R81">IFERROR(INDEX(Q$2:Q$218,SMALL(IF(Q$2:Q$218&lt;&gt;"",ROW(Q$2:Q$218)-1),ROW(I80))),"")</f>
        <v/>
      </c>
      <c r="S81" s="126" t="str">
        <f t="shared" si="6"/>
        <v/>
      </c>
      <c r="T81" s="155" t="str">
        <f t="array" ref="T81">IFERROR(INDEX(S$2:S$218,SMALL(IF(S$2:S$218&lt;&gt;"",ROW(S$2:S$218)-1),ROW(K80))),"")</f>
        <v/>
      </c>
      <c r="U81" s="126" t="str">
        <f t="shared" si="7"/>
        <v/>
      </c>
      <c r="V81" s="153" t="str">
        <f t="array" ref="V81">IFERROR(INDEX(U$2:U$218,SMALL(IF(U$2:U$218&lt;&gt;"",ROW(U$2:U$218)-1),ROW(M80))),"")</f>
        <v/>
      </c>
      <c r="W81" s="129"/>
    </row>
    <row r="82" spans="1:23" ht="15.75" customHeight="1" x14ac:dyDescent="0.2">
      <c r="A82" s="165" t="str">
        <f t="shared" si="9"/>
        <v xml:space="preserve"> </v>
      </c>
      <c r="B82" s="141"/>
      <c r="C82" s="141"/>
      <c r="D82" s="141"/>
      <c r="E82" s="142"/>
      <c r="F82" s="142"/>
      <c r="G82" s="165" t="str">
        <f>IF(D82="","",VLOOKUP(D82,'Liste des clubs'!A:B,2,FALSE))</f>
        <v/>
      </c>
      <c r="H82" s="163"/>
      <c r="I82" s="143" t="str">
        <f t="shared" si="1"/>
        <v/>
      </c>
      <c r="J82" s="153" t="str">
        <f t="array" ref="J82">IFERROR(INDEX(I$2:I$218,SMALL(IF(I$2:I$218&lt;&gt;"",ROW(I$2:I$218)-1),ROW(A81))),"")</f>
        <v/>
      </c>
      <c r="K82" s="126" t="str">
        <f t="shared" si="2"/>
        <v/>
      </c>
      <c r="L82" s="155" t="str">
        <f t="array" ref="L82">IFERROR(INDEX(K$2:K$218,SMALL(IF(K$2:K$218&lt;&gt;"",ROW(K$2:K$218)-1),ROW(C81))),"")</f>
        <v/>
      </c>
      <c r="M82" s="126" t="str">
        <f t="shared" si="3"/>
        <v/>
      </c>
      <c r="N82" s="153" t="str">
        <f t="array" ref="N82">IFERROR(INDEX(M$2:M$218,SMALL(IF(M$2:M$218&lt;&gt;"",ROW(M$2:M$218)-1),ROW(D81))),"")</f>
        <v/>
      </c>
      <c r="O82" s="126" t="str">
        <f t="shared" si="4"/>
        <v/>
      </c>
      <c r="P82" s="155" t="str">
        <f t="array" ref="P82">IFERROR(INDEX(O$2:O$218,SMALL(IF(O$2:O$218&lt;&gt;"",ROW(O$2:O$218)-1),ROW(G81))),"")</f>
        <v/>
      </c>
      <c r="Q82" s="126" t="str">
        <f t="shared" si="5"/>
        <v/>
      </c>
      <c r="R82" s="153" t="str">
        <f t="array" ref="R82">IFERROR(INDEX(Q$2:Q$218,SMALL(IF(Q$2:Q$218&lt;&gt;"",ROW(Q$2:Q$218)-1),ROW(I81))),"")</f>
        <v/>
      </c>
      <c r="S82" s="126" t="str">
        <f t="shared" si="6"/>
        <v/>
      </c>
      <c r="T82" s="155" t="str">
        <f t="array" ref="T82">IFERROR(INDEX(S$2:S$218,SMALL(IF(S$2:S$218&lt;&gt;"",ROW(S$2:S$218)-1),ROW(K81))),"")</f>
        <v/>
      </c>
      <c r="U82" s="126" t="str">
        <f t="shared" si="7"/>
        <v/>
      </c>
      <c r="V82" s="153" t="str">
        <f t="array" ref="V82">IFERROR(INDEX(U$2:U$218,SMALL(IF(U$2:U$218&lt;&gt;"",ROW(U$2:U$218)-1),ROW(M81))),"")</f>
        <v/>
      </c>
      <c r="W82" s="129"/>
    </row>
    <row r="83" spans="1:23" ht="15.75" customHeight="1" x14ac:dyDescent="0.2">
      <c r="A83" s="165" t="str">
        <f t="shared" si="9"/>
        <v xml:space="preserve"> </v>
      </c>
      <c r="B83" s="141"/>
      <c r="C83" s="141"/>
      <c r="D83" s="141"/>
      <c r="E83" s="146"/>
      <c r="F83" s="146"/>
      <c r="G83" s="165" t="str">
        <f>IF(D83="","",VLOOKUP(D83,'Liste des clubs'!A:B,2,FALSE))</f>
        <v/>
      </c>
      <c r="H83" s="163"/>
      <c r="I83" s="143" t="str">
        <f t="shared" si="1"/>
        <v/>
      </c>
      <c r="J83" s="153" t="str">
        <f t="array" ref="J83">IFERROR(INDEX(I$2:I$218,SMALL(IF(I$2:I$218&lt;&gt;"",ROW(I$2:I$218)-1),ROW(A82))),"")</f>
        <v/>
      </c>
      <c r="K83" s="126" t="str">
        <f t="shared" si="2"/>
        <v/>
      </c>
      <c r="L83" s="155" t="str">
        <f t="array" ref="L83">IFERROR(INDEX(K$2:K$218,SMALL(IF(K$2:K$218&lt;&gt;"",ROW(K$2:K$218)-1),ROW(C82))),"")</f>
        <v/>
      </c>
      <c r="M83" s="126" t="str">
        <f t="shared" si="3"/>
        <v/>
      </c>
      <c r="N83" s="153" t="str">
        <f t="array" ref="N83">IFERROR(INDEX(M$2:M$218,SMALL(IF(M$2:M$218&lt;&gt;"",ROW(M$2:M$218)-1),ROW(D82))),"")</f>
        <v/>
      </c>
      <c r="O83" s="126" t="str">
        <f t="shared" si="4"/>
        <v/>
      </c>
      <c r="P83" s="155" t="str">
        <f t="array" ref="P83">IFERROR(INDEX(O$2:O$218,SMALL(IF(O$2:O$218&lt;&gt;"",ROW(O$2:O$218)-1),ROW(G82))),"")</f>
        <v/>
      </c>
      <c r="Q83" s="126" t="str">
        <f t="shared" si="5"/>
        <v/>
      </c>
      <c r="R83" s="153" t="str">
        <f t="array" ref="R83">IFERROR(INDEX(Q$2:Q$218,SMALL(IF(Q$2:Q$218&lt;&gt;"",ROW(Q$2:Q$218)-1),ROW(I82))),"")</f>
        <v/>
      </c>
      <c r="S83" s="126" t="str">
        <f t="shared" si="6"/>
        <v/>
      </c>
      <c r="T83" s="155" t="str">
        <f t="array" ref="T83">IFERROR(INDEX(S$2:S$218,SMALL(IF(S$2:S$218&lt;&gt;"",ROW(S$2:S$218)-1),ROW(K82))),"")</f>
        <v/>
      </c>
      <c r="U83" s="126" t="str">
        <f t="shared" si="7"/>
        <v/>
      </c>
      <c r="V83" s="153" t="str">
        <f t="array" ref="V83">IFERROR(INDEX(U$2:U$218,SMALL(IF(U$2:U$218&lt;&gt;"",ROW(U$2:U$218)-1),ROW(M82))),"")</f>
        <v/>
      </c>
      <c r="W83" s="129"/>
    </row>
    <row r="84" spans="1:23" ht="15.75" customHeight="1" x14ac:dyDescent="0.2">
      <c r="A84" s="165" t="str">
        <f t="shared" si="9"/>
        <v xml:space="preserve"> </v>
      </c>
      <c r="B84" s="141"/>
      <c r="C84" s="141"/>
      <c r="D84" s="141"/>
      <c r="E84" s="146"/>
      <c r="F84" s="146"/>
      <c r="G84" s="165" t="str">
        <f>IF(D84="","",VLOOKUP(D84,'Liste des clubs'!A:B,2,FALSE))</f>
        <v/>
      </c>
      <c r="H84" s="163"/>
      <c r="I84" s="143" t="str">
        <f t="shared" si="1"/>
        <v/>
      </c>
      <c r="J84" s="153" t="str">
        <f t="array" ref="J84">IFERROR(INDEX(I$2:I$218,SMALL(IF(I$2:I$218&lt;&gt;"",ROW(I$2:I$218)-1),ROW(A83))),"")</f>
        <v/>
      </c>
      <c r="K84" s="126" t="str">
        <f t="shared" si="2"/>
        <v/>
      </c>
      <c r="L84" s="155" t="str">
        <f t="array" ref="L84">IFERROR(INDEX(K$2:K$218,SMALL(IF(K$2:K$218&lt;&gt;"",ROW(K$2:K$218)-1),ROW(C83))),"")</f>
        <v/>
      </c>
      <c r="M84" s="126" t="str">
        <f t="shared" si="3"/>
        <v/>
      </c>
      <c r="N84" s="153" t="str">
        <f t="array" ref="N84">IFERROR(INDEX(M$2:M$218,SMALL(IF(M$2:M$218&lt;&gt;"",ROW(M$2:M$218)-1),ROW(D83))),"")</f>
        <v/>
      </c>
      <c r="O84" s="126" t="str">
        <f t="shared" si="4"/>
        <v/>
      </c>
      <c r="P84" s="155" t="str">
        <f t="array" ref="P84">IFERROR(INDEX(O$2:O$218,SMALL(IF(O$2:O$218&lt;&gt;"",ROW(O$2:O$218)-1),ROW(G83))),"")</f>
        <v/>
      </c>
      <c r="Q84" s="126" t="str">
        <f t="shared" si="5"/>
        <v/>
      </c>
      <c r="R84" s="153" t="str">
        <f t="array" ref="R84">IFERROR(INDEX(Q$2:Q$218,SMALL(IF(Q$2:Q$218&lt;&gt;"",ROW(Q$2:Q$218)-1),ROW(I83))),"")</f>
        <v/>
      </c>
      <c r="S84" s="126" t="str">
        <f t="shared" si="6"/>
        <v/>
      </c>
      <c r="T84" s="155" t="str">
        <f t="array" ref="T84">IFERROR(INDEX(S$2:S$218,SMALL(IF(S$2:S$218&lt;&gt;"",ROW(S$2:S$218)-1),ROW(K83))),"")</f>
        <v/>
      </c>
      <c r="U84" s="126" t="str">
        <f t="shared" si="7"/>
        <v/>
      </c>
      <c r="V84" s="153" t="str">
        <f t="array" ref="V84">IFERROR(INDEX(U$2:U$218,SMALL(IF(U$2:U$218&lt;&gt;"",ROW(U$2:U$218)-1),ROW(M83))),"")</f>
        <v/>
      </c>
      <c r="W84" s="129"/>
    </row>
    <row r="85" spans="1:23" ht="15.75" customHeight="1" x14ac:dyDescent="0.2">
      <c r="A85" s="165" t="str">
        <f t="shared" si="9"/>
        <v xml:space="preserve"> </v>
      </c>
      <c r="B85" s="141"/>
      <c r="C85" s="141"/>
      <c r="D85" s="141"/>
      <c r="E85" s="146"/>
      <c r="F85" s="146"/>
      <c r="G85" s="165" t="str">
        <f>IF(D85="","",VLOOKUP(D85,'Liste des clubs'!A:B,2,FALSE))</f>
        <v/>
      </c>
      <c r="H85" s="163"/>
      <c r="I85" s="143" t="str">
        <f t="shared" si="1"/>
        <v/>
      </c>
      <c r="J85" s="153" t="str">
        <f t="array" ref="J85">IFERROR(INDEX(I$2:I$218,SMALL(IF(I$2:I$218&lt;&gt;"",ROW(I$2:I$218)-1),ROW(A84))),"")</f>
        <v/>
      </c>
      <c r="K85" s="126" t="str">
        <f t="shared" si="2"/>
        <v/>
      </c>
      <c r="L85" s="155" t="str">
        <f t="array" ref="L85">IFERROR(INDEX(K$2:K$218,SMALL(IF(K$2:K$218&lt;&gt;"",ROW(K$2:K$218)-1),ROW(C84))),"")</f>
        <v/>
      </c>
      <c r="M85" s="126" t="str">
        <f t="shared" si="3"/>
        <v/>
      </c>
      <c r="N85" s="153" t="str">
        <f t="array" ref="N85">IFERROR(INDEX(M$2:M$218,SMALL(IF(M$2:M$218&lt;&gt;"",ROW(M$2:M$218)-1),ROW(D84))),"")</f>
        <v/>
      </c>
      <c r="O85" s="126" t="str">
        <f t="shared" si="4"/>
        <v/>
      </c>
      <c r="P85" s="155" t="str">
        <f t="array" ref="P85">IFERROR(INDEX(O$2:O$218,SMALL(IF(O$2:O$218&lt;&gt;"",ROW(O$2:O$218)-1),ROW(G84))),"")</f>
        <v/>
      </c>
      <c r="Q85" s="126" t="str">
        <f t="shared" si="5"/>
        <v/>
      </c>
      <c r="R85" s="153" t="str">
        <f t="array" ref="R85">IFERROR(INDEX(Q$2:Q$218,SMALL(IF(Q$2:Q$218&lt;&gt;"",ROW(Q$2:Q$218)-1),ROW(I84))),"")</f>
        <v/>
      </c>
      <c r="S85" s="126" t="str">
        <f t="shared" si="6"/>
        <v/>
      </c>
      <c r="T85" s="155" t="str">
        <f t="array" ref="T85">IFERROR(INDEX(S$2:S$218,SMALL(IF(S$2:S$218&lt;&gt;"",ROW(S$2:S$218)-1),ROW(K84))),"")</f>
        <v/>
      </c>
      <c r="U85" s="126" t="str">
        <f t="shared" si="7"/>
        <v/>
      </c>
      <c r="V85" s="153" t="str">
        <f t="array" ref="V85">IFERROR(INDEX(U$2:U$218,SMALL(IF(U$2:U$218&lt;&gt;"",ROW(U$2:U$218)-1),ROW(M84))),"")</f>
        <v/>
      </c>
      <c r="W85" s="129"/>
    </row>
    <row r="86" spans="1:23" ht="15.75" customHeight="1" x14ac:dyDescent="0.2">
      <c r="A86" s="165" t="str">
        <f t="shared" si="9"/>
        <v xml:space="preserve"> </v>
      </c>
      <c r="B86" s="141"/>
      <c r="C86" s="141"/>
      <c r="D86" s="141"/>
      <c r="E86" s="146"/>
      <c r="F86" s="146"/>
      <c r="G86" s="165" t="str">
        <f>IF(D86="","",VLOOKUP(D86,'Liste des clubs'!A:B,2,FALSE))</f>
        <v/>
      </c>
      <c r="H86" s="163"/>
      <c r="I86" s="143" t="str">
        <f t="shared" si="1"/>
        <v/>
      </c>
      <c r="J86" s="153" t="str">
        <f t="array" ref="J86">IFERROR(INDEX(I$2:I$218,SMALL(IF(I$2:I$218&lt;&gt;"",ROW(I$2:I$218)-1),ROW(A85))),"")</f>
        <v/>
      </c>
      <c r="K86" s="126" t="str">
        <f t="shared" si="2"/>
        <v/>
      </c>
      <c r="L86" s="155" t="str">
        <f t="array" ref="L86">IFERROR(INDEX(K$2:K$218,SMALL(IF(K$2:K$218&lt;&gt;"",ROW(K$2:K$218)-1),ROW(C85))),"")</f>
        <v/>
      </c>
      <c r="M86" s="126" t="str">
        <f t="shared" si="3"/>
        <v/>
      </c>
      <c r="N86" s="153" t="str">
        <f t="array" ref="N86">IFERROR(INDEX(M$2:M$218,SMALL(IF(M$2:M$218&lt;&gt;"",ROW(M$2:M$218)-1),ROW(D85))),"")</f>
        <v/>
      </c>
      <c r="O86" s="126" t="str">
        <f t="shared" si="4"/>
        <v/>
      </c>
      <c r="P86" s="155" t="str">
        <f t="array" ref="P86">IFERROR(INDEX(O$2:O$218,SMALL(IF(O$2:O$218&lt;&gt;"",ROW(O$2:O$218)-1),ROW(G85))),"")</f>
        <v/>
      </c>
      <c r="Q86" s="126" t="str">
        <f t="shared" si="5"/>
        <v/>
      </c>
      <c r="R86" s="153" t="str">
        <f t="array" ref="R86">IFERROR(INDEX(Q$2:Q$218,SMALL(IF(Q$2:Q$218&lt;&gt;"",ROW(Q$2:Q$218)-1),ROW(I85))),"")</f>
        <v/>
      </c>
      <c r="S86" s="126" t="str">
        <f t="shared" si="6"/>
        <v/>
      </c>
      <c r="T86" s="155" t="str">
        <f t="array" ref="T86">IFERROR(INDEX(S$2:S$218,SMALL(IF(S$2:S$218&lt;&gt;"",ROW(S$2:S$218)-1),ROW(K85))),"")</f>
        <v/>
      </c>
      <c r="U86" s="126" t="str">
        <f t="shared" si="7"/>
        <v/>
      </c>
      <c r="V86" s="153" t="str">
        <f t="array" ref="V86">IFERROR(INDEX(U$2:U$218,SMALL(IF(U$2:U$218&lt;&gt;"",ROW(U$2:U$218)-1),ROW(M85))),"")</f>
        <v/>
      </c>
      <c r="W86" s="129"/>
    </row>
    <row r="87" spans="1:23" ht="15.75" customHeight="1" x14ac:dyDescent="0.2">
      <c r="A87" s="165" t="str">
        <f t="shared" si="9"/>
        <v xml:space="preserve"> </v>
      </c>
      <c r="B87" s="141"/>
      <c r="C87" s="141"/>
      <c r="D87" s="141"/>
      <c r="E87" s="146"/>
      <c r="F87" s="146"/>
      <c r="G87" s="165" t="str">
        <f>IF(D87="","",VLOOKUP(D87,'Liste des clubs'!A:B,2,FALSE))</f>
        <v/>
      </c>
      <c r="H87" s="163"/>
      <c r="I87" s="143" t="str">
        <f t="shared" si="1"/>
        <v/>
      </c>
      <c r="J87" s="153" t="str">
        <f t="array" ref="J87">IFERROR(INDEX(I$2:I$218,SMALL(IF(I$2:I$218&lt;&gt;"",ROW(I$2:I$218)-1),ROW(A86))),"")</f>
        <v/>
      </c>
      <c r="K87" s="126" t="str">
        <f t="shared" si="2"/>
        <v/>
      </c>
      <c r="L87" s="155" t="str">
        <f t="array" ref="L87">IFERROR(INDEX(K$2:K$218,SMALL(IF(K$2:K$218&lt;&gt;"",ROW(K$2:K$218)-1),ROW(C86))),"")</f>
        <v/>
      </c>
      <c r="M87" s="126" t="str">
        <f t="shared" si="3"/>
        <v/>
      </c>
      <c r="N87" s="153" t="str">
        <f t="array" ref="N87">IFERROR(INDEX(M$2:M$218,SMALL(IF(M$2:M$218&lt;&gt;"",ROW(M$2:M$218)-1),ROW(D86))),"")</f>
        <v/>
      </c>
      <c r="O87" s="126" t="str">
        <f t="shared" si="4"/>
        <v/>
      </c>
      <c r="P87" s="155" t="str">
        <f t="array" ref="P87">IFERROR(INDEX(O$2:O$218,SMALL(IF(O$2:O$218&lt;&gt;"",ROW(O$2:O$218)-1),ROW(G86))),"")</f>
        <v/>
      </c>
      <c r="Q87" s="126" t="str">
        <f t="shared" si="5"/>
        <v/>
      </c>
      <c r="R87" s="153" t="str">
        <f t="array" ref="R87">IFERROR(INDEX(Q$2:Q$218,SMALL(IF(Q$2:Q$218&lt;&gt;"",ROW(Q$2:Q$218)-1),ROW(I86))),"")</f>
        <v/>
      </c>
      <c r="S87" s="126" t="str">
        <f t="shared" si="6"/>
        <v/>
      </c>
      <c r="T87" s="155" t="str">
        <f t="array" ref="T87">IFERROR(INDEX(S$2:S$218,SMALL(IF(S$2:S$218&lt;&gt;"",ROW(S$2:S$218)-1),ROW(K86))),"")</f>
        <v/>
      </c>
      <c r="U87" s="126" t="str">
        <f t="shared" si="7"/>
        <v/>
      </c>
      <c r="V87" s="153" t="str">
        <f t="array" ref="V87">IFERROR(INDEX(U$2:U$218,SMALL(IF(U$2:U$218&lt;&gt;"",ROW(U$2:U$218)-1),ROW(M86))),"")</f>
        <v/>
      </c>
      <c r="W87" s="129"/>
    </row>
    <row r="88" spans="1:23" ht="15.75" customHeight="1" x14ac:dyDescent="0.2">
      <c r="A88" s="165" t="str">
        <f t="shared" si="9"/>
        <v xml:space="preserve"> </v>
      </c>
      <c r="B88" s="141"/>
      <c r="C88" s="141"/>
      <c r="D88" s="141"/>
      <c r="E88" s="146"/>
      <c r="F88" s="146"/>
      <c r="G88" s="165" t="str">
        <f>IF(D88="","",VLOOKUP(D88,'Liste des clubs'!A:B,2,FALSE))</f>
        <v/>
      </c>
      <c r="H88" s="163"/>
      <c r="I88" s="143" t="str">
        <f t="shared" si="1"/>
        <v/>
      </c>
      <c r="J88" s="153" t="str">
        <f t="array" ref="J88">IFERROR(INDEX(I$2:I$218,SMALL(IF(I$2:I$218&lt;&gt;"",ROW(I$2:I$218)-1),ROW(A87))),"")</f>
        <v/>
      </c>
      <c r="K88" s="126" t="str">
        <f t="shared" si="2"/>
        <v/>
      </c>
      <c r="L88" s="155" t="str">
        <f t="array" ref="L88">IFERROR(INDEX(K$2:K$218,SMALL(IF(K$2:K$218&lt;&gt;"",ROW(K$2:K$218)-1),ROW(C87))),"")</f>
        <v/>
      </c>
      <c r="M88" s="126" t="str">
        <f t="shared" si="3"/>
        <v/>
      </c>
      <c r="N88" s="153" t="str">
        <f t="array" ref="N88">IFERROR(INDEX(M$2:M$218,SMALL(IF(M$2:M$218&lt;&gt;"",ROW(M$2:M$218)-1),ROW(D87))),"")</f>
        <v/>
      </c>
      <c r="O88" s="126" t="str">
        <f t="shared" si="4"/>
        <v/>
      </c>
      <c r="P88" s="155" t="str">
        <f t="array" ref="P88">IFERROR(INDEX(O$2:O$218,SMALL(IF(O$2:O$218&lt;&gt;"",ROW(O$2:O$218)-1),ROW(G87))),"")</f>
        <v/>
      </c>
      <c r="Q88" s="126" t="str">
        <f t="shared" si="5"/>
        <v/>
      </c>
      <c r="R88" s="153" t="str">
        <f t="array" ref="R88">IFERROR(INDEX(Q$2:Q$218,SMALL(IF(Q$2:Q$218&lt;&gt;"",ROW(Q$2:Q$218)-1),ROW(I87))),"")</f>
        <v/>
      </c>
      <c r="S88" s="126" t="str">
        <f t="shared" si="6"/>
        <v/>
      </c>
      <c r="T88" s="155" t="str">
        <f t="array" ref="T88">IFERROR(INDEX(S$2:S$218,SMALL(IF(S$2:S$218&lt;&gt;"",ROW(S$2:S$218)-1),ROW(K87))),"")</f>
        <v/>
      </c>
      <c r="U88" s="126" t="str">
        <f t="shared" si="7"/>
        <v/>
      </c>
      <c r="V88" s="153" t="str">
        <f t="array" ref="V88">IFERROR(INDEX(U$2:U$218,SMALL(IF(U$2:U$218&lt;&gt;"",ROW(U$2:U$218)-1),ROW(M87))),"")</f>
        <v/>
      </c>
      <c r="W88" s="129"/>
    </row>
    <row r="89" spans="1:23" ht="15.75" customHeight="1" x14ac:dyDescent="0.2">
      <c r="A89" s="165" t="str">
        <f t="shared" si="9"/>
        <v xml:space="preserve"> </v>
      </c>
      <c r="B89" s="141"/>
      <c r="C89" s="141"/>
      <c r="D89" s="141"/>
      <c r="E89" s="146"/>
      <c r="F89" s="146"/>
      <c r="G89" s="165" t="str">
        <f>IF(D89="","",VLOOKUP(D89,'Liste des clubs'!A:B,2,FALSE))</f>
        <v/>
      </c>
      <c r="H89" s="163"/>
      <c r="I89" s="143" t="str">
        <f t="shared" si="1"/>
        <v/>
      </c>
      <c r="J89" s="153" t="str">
        <f t="array" ref="J89">IFERROR(INDEX(I$2:I$218,SMALL(IF(I$2:I$218&lt;&gt;"",ROW(I$2:I$218)-1),ROW(A88))),"")</f>
        <v/>
      </c>
      <c r="K89" s="126" t="str">
        <f t="shared" si="2"/>
        <v/>
      </c>
      <c r="L89" s="155" t="str">
        <f t="array" ref="L89">IFERROR(INDEX(K$2:K$218,SMALL(IF(K$2:K$218&lt;&gt;"",ROW(K$2:K$218)-1),ROW(C88))),"")</f>
        <v/>
      </c>
      <c r="M89" s="126" t="str">
        <f t="shared" si="3"/>
        <v/>
      </c>
      <c r="N89" s="153" t="str">
        <f t="array" ref="N89">IFERROR(INDEX(M$2:M$218,SMALL(IF(M$2:M$218&lt;&gt;"",ROW(M$2:M$218)-1),ROW(D88))),"")</f>
        <v/>
      </c>
      <c r="O89" s="126" t="str">
        <f t="shared" si="4"/>
        <v/>
      </c>
      <c r="P89" s="155" t="str">
        <f t="array" ref="P89">IFERROR(INDEX(O$2:O$218,SMALL(IF(O$2:O$218&lt;&gt;"",ROW(O$2:O$218)-1),ROW(G88))),"")</f>
        <v/>
      </c>
      <c r="Q89" s="126" t="str">
        <f t="shared" si="5"/>
        <v/>
      </c>
      <c r="R89" s="153" t="str">
        <f t="array" ref="R89">IFERROR(INDEX(Q$2:Q$218,SMALL(IF(Q$2:Q$218&lt;&gt;"",ROW(Q$2:Q$218)-1),ROW(I88))),"")</f>
        <v/>
      </c>
      <c r="S89" s="126" t="str">
        <f t="shared" si="6"/>
        <v/>
      </c>
      <c r="T89" s="155" t="str">
        <f t="array" ref="T89">IFERROR(INDEX(S$2:S$218,SMALL(IF(S$2:S$218&lt;&gt;"",ROW(S$2:S$218)-1),ROW(K88))),"")</f>
        <v/>
      </c>
      <c r="U89" s="126" t="str">
        <f t="shared" si="7"/>
        <v/>
      </c>
      <c r="V89" s="153" t="str">
        <f t="array" ref="V89">IFERROR(INDEX(U$2:U$218,SMALL(IF(U$2:U$218&lt;&gt;"",ROW(U$2:U$218)-1),ROW(M88))),"")</f>
        <v/>
      </c>
      <c r="W89" s="129"/>
    </row>
    <row r="90" spans="1:23" ht="15.75" customHeight="1" x14ac:dyDescent="0.2">
      <c r="A90" s="165" t="str">
        <f t="shared" si="9"/>
        <v xml:space="preserve"> </v>
      </c>
      <c r="B90" s="141"/>
      <c r="C90" s="141"/>
      <c r="D90" s="141"/>
      <c r="E90" s="146"/>
      <c r="F90" s="146"/>
      <c r="G90" s="165" t="str">
        <f>IF(D90="","",VLOOKUP(D90,'Liste des clubs'!A:B,2,FALSE))</f>
        <v/>
      </c>
      <c r="H90" s="163"/>
      <c r="I90" s="143" t="str">
        <f t="shared" si="1"/>
        <v/>
      </c>
      <c r="J90" s="153" t="str">
        <f t="array" ref="J90">IFERROR(INDEX(I$2:I$218,SMALL(IF(I$2:I$218&lt;&gt;"",ROW(I$2:I$218)-1),ROW(A89))),"")</f>
        <v/>
      </c>
      <c r="K90" s="126" t="str">
        <f t="shared" si="2"/>
        <v/>
      </c>
      <c r="L90" s="155" t="str">
        <f t="array" ref="L90">IFERROR(INDEX(K$2:K$218,SMALL(IF(K$2:K$218&lt;&gt;"",ROW(K$2:K$218)-1),ROW(C89))),"")</f>
        <v/>
      </c>
      <c r="M90" s="126" t="str">
        <f t="shared" si="3"/>
        <v/>
      </c>
      <c r="N90" s="153" t="str">
        <f t="array" ref="N90">IFERROR(INDEX(M$2:M$218,SMALL(IF(M$2:M$218&lt;&gt;"",ROW(M$2:M$218)-1),ROW(D89))),"")</f>
        <v/>
      </c>
      <c r="O90" s="126" t="str">
        <f t="shared" si="4"/>
        <v/>
      </c>
      <c r="P90" s="155" t="str">
        <f t="array" ref="P90">IFERROR(INDEX(O$2:O$218,SMALL(IF(O$2:O$218&lt;&gt;"",ROW(O$2:O$218)-1),ROW(G89))),"")</f>
        <v/>
      </c>
      <c r="Q90" s="126" t="str">
        <f t="shared" si="5"/>
        <v/>
      </c>
      <c r="R90" s="153" t="str">
        <f t="array" ref="R90">IFERROR(INDEX(Q$2:Q$218,SMALL(IF(Q$2:Q$218&lt;&gt;"",ROW(Q$2:Q$218)-1),ROW(I89))),"")</f>
        <v/>
      </c>
      <c r="S90" s="126" t="str">
        <f t="shared" si="6"/>
        <v/>
      </c>
      <c r="T90" s="155" t="str">
        <f t="array" ref="T90">IFERROR(INDEX(S$2:S$218,SMALL(IF(S$2:S$218&lt;&gt;"",ROW(S$2:S$218)-1),ROW(K89))),"")</f>
        <v/>
      </c>
      <c r="U90" s="126" t="str">
        <f t="shared" si="7"/>
        <v/>
      </c>
      <c r="V90" s="153" t="str">
        <f t="array" ref="V90">IFERROR(INDEX(U$2:U$218,SMALL(IF(U$2:U$218&lt;&gt;"",ROW(U$2:U$218)-1),ROW(M89))),"")</f>
        <v/>
      </c>
      <c r="W90" s="129"/>
    </row>
    <row r="91" spans="1:23" ht="15.75" customHeight="1" x14ac:dyDescent="0.2">
      <c r="A91" s="165" t="str">
        <f t="shared" si="9"/>
        <v xml:space="preserve"> </v>
      </c>
      <c r="B91" s="141"/>
      <c r="C91" s="141"/>
      <c r="D91" s="141"/>
      <c r="E91" s="146"/>
      <c r="F91" s="146"/>
      <c r="G91" s="165" t="str">
        <f>IF(D91="","",VLOOKUP(D91,'Liste des clubs'!A:B,2,FALSE))</f>
        <v/>
      </c>
      <c r="H91" s="163"/>
      <c r="I91" s="143" t="str">
        <f t="shared" si="1"/>
        <v/>
      </c>
      <c r="J91" s="153" t="str">
        <f t="array" ref="J91">IFERROR(INDEX(I$2:I$218,SMALL(IF(I$2:I$218&lt;&gt;"",ROW(I$2:I$218)-1),ROW(A90))),"")</f>
        <v/>
      </c>
      <c r="K91" s="126" t="str">
        <f t="shared" si="2"/>
        <v/>
      </c>
      <c r="L91" s="155" t="str">
        <f t="array" ref="L91">IFERROR(INDEX(K$2:K$218,SMALL(IF(K$2:K$218&lt;&gt;"",ROW(K$2:K$218)-1),ROW(C90))),"")</f>
        <v/>
      </c>
      <c r="M91" s="126" t="str">
        <f t="shared" si="3"/>
        <v/>
      </c>
      <c r="N91" s="153" t="str">
        <f t="array" ref="N91">IFERROR(INDEX(M$2:M$218,SMALL(IF(M$2:M$218&lt;&gt;"",ROW(M$2:M$218)-1),ROW(D90))),"")</f>
        <v/>
      </c>
      <c r="O91" s="126" t="str">
        <f t="shared" si="4"/>
        <v/>
      </c>
      <c r="P91" s="155" t="str">
        <f t="array" ref="P91">IFERROR(INDEX(O$2:O$218,SMALL(IF(O$2:O$218&lt;&gt;"",ROW(O$2:O$218)-1),ROW(G90))),"")</f>
        <v/>
      </c>
      <c r="Q91" s="126" t="str">
        <f t="shared" si="5"/>
        <v/>
      </c>
      <c r="R91" s="153" t="str">
        <f t="array" ref="R91">IFERROR(INDEX(Q$2:Q$218,SMALL(IF(Q$2:Q$218&lt;&gt;"",ROW(Q$2:Q$218)-1),ROW(I90))),"")</f>
        <v/>
      </c>
      <c r="S91" s="126" t="str">
        <f t="shared" si="6"/>
        <v/>
      </c>
      <c r="T91" s="155" t="str">
        <f t="array" ref="T91">IFERROR(INDEX(S$2:S$218,SMALL(IF(S$2:S$218&lt;&gt;"",ROW(S$2:S$218)-1),ROW(K90))),"")</f>
        <v/>
      </c>
      <c r="U91" s="126" t="str">
        <f t="shared" si="7"/>
        <v/>
      </c>
      <c r="V91" s="153" t="str">
        <f t="array" ref="V91">IFERROR(INDEX(U$2:U$218,SMALL(IF(U$2:U$218&lt;&gt;"",ROW(U$2:U$218)-1),ROW(M90))),"")</f>
        <v/>
      </c>
      <c r="W91" s="129"/>
    </row>
    <row r="92" spans="1:23" ht="15.75" customHeight="1" x14ac:dyDescent="0.2">
      <c r="A92" s="165" t="str">
        <f t="shared" si="9"/>
        <v xml:space="preserve"> </v>
      </c>
      <c r="B92" s="141"/>
      <c r="C92" s="141"/>
      <c r="D92" s="141"/>
      <c r="E92" s="146"/>
      <c r="F92" s="146"/>
      <c r="G92" s="165" t="str">
        <f>IF(D92="","",VLOOKUP(D92,'Liste des clubs'!A:B,2,FALSE))</f>
        <v/>
      </c>
      <c r="H92" s="163"/>
      <c r="I92" s="143" t="str">
        <f t="shared" si="1"/>
        <v/>
      </c>
      <c r="J92" s="153" t="str">
        <f t="array" ref="J92">IFERROR(INDEX(I$2:I$218,SMALL(IF(I$2:I$218&lt;&gt;"",ROW(I$2:I$218)-1),ROW(A91))),"")</f>
        <v/>
      </c>
      <c r="K92" s="126" t="str">
        <f t="shared" si="2"/>
        <v/>
      </c>
      <c r="L92" s="155" t="str">
        <f t="array" ref="L92">IFERROR(INDEX(K$2:K$218,SMALL(IF(K$2:K$218&lt;&gt;"",ROW(K$2:K$218)-1),ROW(C91))),"")</f>
        <v/>
      </c>
      <c r="M92" s="126" t="str">
        <f t="shared" si="3"/>
        <v/>
      </c>
      <c r="N92" s="153" t="str">
        <f t="array" ref="N92">IFERROR(INDEX(M$2:M$218,SMALL(IF(M$2:M$218&lt;&gt;"",ROW(M$2:M$218)-1),ROW(D91))),"")</f>
        <v/>
      </c>
      <c r="O92" s="126" t="str">
        <f t="shared" si="4"/>
        <v/>
      </c>
      <c r="P92" s="155" t="str">
        <f t="array" ref="P92">IFERROR(INDEX(O$2:O$218,SMALL(IF(O$2:O$218&lt;&gt;"",ROW(O$2:O$218)-1),ROW(G91))),"")</f>
        <v/>
      </c>
      <c r="Q92" s="126" t="str">
        <f t="shared" si="5"/>
        <v/>
      </c>
      <c r="R92" s="153" t="str">
        <f t="array" ref="R92">IFERROR(INDEX(Q$2:Q$218,SMALL(IF(Q$2:Q$218&lt;&gt;"",ROW(Q$2:Q$218)-1),ROW(I91))),"")</f>
        <v/>
      </c>
      <c r="S92" s="126" t="str">
        <f t="shared" si="6"/>
        <v/>
      </c>
      <c r="T92" s="155" t="str">
        <f t="array" ref="T92">IFERROR(INDEX(S$2:S$218,SMALL(IF(S$2:S$218&lt;&gt;"",ROW(S$2:S$218)-1),ROW(K91))),"")</f>
        <v/>
      </c>
      <c r="U92" s="126" t="str">
        <f t="shared" si="7"/>
        <v/>
      </c>
      <c r="V92" s="153" t="str">
        <f t="array" ref="V92">IFERROR(INDEX(U$2:U$218,SMALL(IF(U$2:U$218&lt;&gt;"",ROW(U$2:U$218)-1),ROW(M91))),"")</f>
        <v/>
      </c>
      <c r="W92" s="129"/>
    </row>
    <row r="93" spans="1:23" ht="15.75" customHeight="1" x14ac:dyDescent="0.2">
      <c r="A93" s="165" t="str">
        <f t="shared" si="9"/>
        <v xml:space="preserve"> </v>
      </c>
      <c r="B93" s="141"/>
      <c r="C93" s="141"/>
      <c r="D93" s="141"/>
      <c r="E93" s="146"/>
      <c r="F93" s="146"/>
      <c r="G93" s="165" t="str">
        <f>IF(D93="","",VLOOKUP(D93,'Liste des clubs'!A:B,2,FALSE))</f>
        <v/>
      </c>
      <c r="H93" s="163"/>
      <c r="I93" s="143" t="str">
        <f t="shared" si="1"/>
        <v/>
      </c>
      <c r="J93" s="153" t="str">
        <f t="array" ref="J93">IFERROR(INDEX(I$2:I$218,SMALL(IF(I$2:I$218&lt;&gt;"",ROW(I$2:I$218)-1),ROW(A92))),"")</f>
        <v/>
      </c>
      <c r="K93" s="126" t="str">
        <f t="shared" si="2"/>
        <v/>
      </c>
      <c r="L93" s="155" t="str">
        <f t="array" ref="L93">IFERROR(INDEX(K$2:K$218,SMALL(IF(K$2:K$218&lt;&gt;"",ROW(K$2:K$218)-1),ROW(C92))),"")</f>
        <v/>
      </c>
      <c r="M93" s="126" t="str">
        <f t="shared" si="3"/>
        <v/>
      </c>
      <c r="N93" s="153" t="str">
        <f t="array" ref="N93">IFERROR(INDEX(M$2:M$218,SMALL(IF(M$2:M$218&lt;&gt;"",ROW(M$2:M$218)-1),ROW(D92))),"")</f>
        <v/>
      </c>
      <c r="O93" s="126" t="str">
        <f t="shared" si="4"/>
        <v/>
      </c>
      <c r="P93" s="155" t="str">
        <f t="array" ref="P93">IFERROR(INDEX(O$2:O$218,SMALL(IF(O$2:O$218&lt;&gt;"",ROW(O$2:O$218)-1),ROW(G92))),"")</f>
        <v/>
      </c>
      <c r="Q93" s="126" t="str">
        <f t="shared" si="5"/>
        <v/>
      </c>
      <c r="R93" s="153" t="str">
        <f t="array" ref="R93">IFERROR(INDEX(Q$2:Q$218,SMALL(IF(Q$2:Q$218&lt;&gt;"",ROW(Q$2:Q$218)-1),ROW(I92))),"")</f>
        <v/>
      </c>
      <c r="S93" s="126" t="str">
        <f t="shared" si="6"/>
        <v/>
      </c>
      <c r="T93" s="155" t="str">
        <f t="array" ref="T93">IFERROR(INDEX(S$2:S$218,SMALL(IF(S$2:S$218&lt;&gt;"",ROW(S$2:S$218)-1),ROW(K92))),"")</f>
        <v/>
      </c>
      <c r="U93" s="126" t="str">
        <f t="shared" si="7"/>
        <v/>
      </c>
      <c r="V93" s="153" t="str">
        <f t="array" ref="V93">IFERROR(INDEX(U$2:U$218,SMALL(IF(U$2:U$218&lt;&gt;"",ROW(U$2:U$218)-1),ROW(M92))),"")</f>
        <v/>
      </c>
      <c r="W93" s="129"/>
    </row>
    <row r="94" spans="1:23" ht="15.75" customHeight="1" x14ac:dyDescent="0.2">
      <c r="A94" s="165" t="str">
        <f t="shared" si="9"/>
        <v xml:space="preserve"> </v>
      </c>
      <c r="B94" s="141"/>
      <c r="C94" s="141"/>
      <c r="D94" s="141"/>
      <c r="E94" s="146"/>
      <c r="F94" s="146"/>
      <c r="G94" s="165" t="str">
        <f>IF(D94="","",VLOOKUP(D94,'Liste des clubs'!A:B,2,FALSE))</f>
        <v/>
      </c>
      <c r="H94" s="163"/>
      <c r="I94" s="143" t="str">
        <f t="shared" si="1"/>
        <v/>
      </c>
      <c r="J94" s="153" t="str">
        <f t="array" ref="J94">IFERROR(INDEX(I$2:I$218,SMALL(IF(I$2:I$218&lt;&gt;"",ROW(I$2:I$218)-1),ROW(A93))),"")</f>
        <v/>
      </c>
      <c r="K94" s="126" t="str">
        <f t="shared" si="2"/>
        <v/>
      </c>
      <c r="L94" s="155" t="str">
        <f t="array" ref="L94">IFERROR(INDEX(K$2:K$218,SMALL(IF(K$2:K$218&lt;&gt;"",ROW(K$2:K$218)-1),ROW(C93))),"")</f>
        <v/>
      </c>
      <c r="M94" s="126" t="str">
        <f t="shared" si="3"/>
        <v/>
      </c>
      <c r="N94" s="153" t="str">
        <f t="array" ref="N94">IFERROR(INDEX(M$2:M$218,SMALL(IF(M$2:M$218&lt;&gt;"",ROW(M$2:M$218)-1),ROW(D93))),"")</f>
        <v/>
      </c>
      <c r="O94" s="126" t="str">
        <f t="shared" si="4"/>
        <v/>
      </c>
      <c r="P94" s="155" t="str">
        <f t="array" ref="P94">IFERROR(INDEX(O$2:O$218,SMALL(IF(O$2:O$218&lt;&gt;"",ROW(O$2:O$218)-1),ROW(G93))),"")</f>
        <v/>
      </c>
      <c r="Q94" s="126" t="str">
        <f t="shared" si="5"/>
        <v/>
      </c>
      <c r="R94" s="153" t="str">
        <f t="array" ref="R94">IFERROR(INDEX(Q$2:Q$218,SMALL(IF(Q$2:Q$218&lt;&gt;"",ROW(Q$2:Q$218)-1),ROW(I93))),"")</f>
        <v/>
      </c>
      <c r="S94" s="126" t="str">
        <f t="shared" si="6"/>
        <v/>
      </c>
      <c r="T94" s="155" t="str">
        <f t="array" ref="T94">IFERROR(INDEX(S$2:S$218,SMALL(IF(S$2:S$218&lt;&gt;"",ROW(S$2:S$218)-1),ROW(K93))),"")</f>
        <v/>
      </c>
      <c r="U94" s="126" t="str">
        <f t="shared" si="7"/>
        <v/>
      </c>
      <c r="V94" s="153" t="str">
        <f t="array" ref="V94">IFERROR(INDEX(U$2:U$218,SMALL(IF(U$2:U$218&lt;&gt;"",ROW(U$2:U$218)-1),ROW(M93))),"")</f>
        <v/>
      </c>
      <c r="W94" s="129"/>
    </row>
    <row r="95" spans="1:23" ht="15.75" customHeight="1" x14ac:dyDescent="0.2">
      <c r="A95" s="165" t="str">
        <f t="shared" si="9"/>
        <v xml:space="preserve"> </v>
      </c>
      <c r="B95" s="141"/>
      <c r="C95" s="141"/>
      <c r="D95" s="141"/>
      <c r="E95" s="146"/>
      <c r="F95" s="146"/>
      <c r="G95" s="165" t="str">
        <f>IF(D95="","",VLOOKUP(D95,'Liste des clubs'!A:B,2,FALSE))</f>
        <v/>
      </c>
      <c r="H95" s="163"/>
      <c r="I95" s="143" t="str">
        <f t="shared" si="1"/>
        <v/>
      </c>
      <c r="J95" s="153" t="str">
        <f t="array" ref="J95">IFERROR(INDEX(I$2:I$218,SMALL(IF(I$2:I$218&lt;&gt;"",ROW(I$2:I$218)-1),ROW(A94))),"")</f>
        <v/>
      </c>
      <c r="K95" s="126" t="str">
        <f t="shared" si="2"/>
        <v/>
      </c>
      <c r="L95" s="155" t="str">
        <f t="array" ref="L95">IFERROR(INDEX(K$2:K$218,SMALL(IF(K$2:K$218&lt;&gt;"",ROW(K$2:K$218)-1),ROW(C94))),"")</f>
        <v/>
      </c>
      <c r="M95" s="126" t="str">
        <f t="shared" si="3"/>
        <v/>
      </c>
      <c r="N95" s="153" t="str">
        <f t="array" ref="N95">IFERROR(INDEX(M$2:M$218,SMALL(IF(M$2:M$218&lt;&gt;"",ROW(M$2:M$218)-1),ROW(D94))),"")</f>
        <v/>
      </c>
      <c r="O95" s="126" t="str">
        <f t="shared" si="4"/>
        <v/>
      </c>
      <c r="P95" s="155" t="str">
        <f t="array" ref="P95">IFERROR(INDEX(O$2:O$218,SMALL(IF(O$2:O$218&lt;&gt;"",ROW(O$2:O$218)-1),ROW(G94))),"")</f>
        <v/>
      </c>
      <c r="Q95" s="126" t="str">
        <f t="shared" si="5"/>
        <v/>
      </c>
      <c r="R95" s="153" t="str">
        <f t="array" ref="R95">IFERROR(INDEX(Q$2:Q$218,SMALL(IF(Q$2:Q$218&lt;&gt;"",ROW(Q$2:Q$218)-1),ROW(I94))),"")</f>
        <v/>
      </c>
      <c r="S95" s="126" t="str">
        <f t="shared" si="6"/>
        <v/>
      </c>
      <c r="T95" s="155" t="str">
        <f t="array" ref="T95">IFERROR(INDEX(S$2:S$218,SMALL(IF(S$2:S$218&lt;&gt;"",ROW(S$2:S$218)-1),ROW(K94))),"")</f>
        <v/>
      </c>
      <c r="U95" s="126" t="str">
        <f t="shared" si="7"/>
        <v/>
      </c>
      <c r="V95" s="153" t="str">
        <f t="array" ref="V95">IFERROR(INDEX(U$2:U$218,SMALL(IF(U$2:U$218&lt;&gt;"",ROW(U$2:U$218)-1),ROW(M94))),"")</f>
        <v/>
      </c>
      <c r="W95" s="129"/>
    </row>
    <row r="96" spans="1:23" ht="15.75" customHeight="1" x14ac:dyDescent="0.2">
      <c r="A96" s="165" t="str">
        <f t="shared" si="9"/>
        <v xml:space="preserve"> </v>
      </c>
      <c r="B96" s="141"/>
      <c r="C96" s="141"/>
      <c r="D96" s="141"/>
      <c r="E96" s="146"/>
      <c r="F96" s="146"/>
      <c r="G96" s="165" t="str">
        <f>IF(D96="","",VLOOKUP(D96,'Liste des clubs'!A:B,2,FALSE))</f>
        <v/>
      </c>
      <c r="H96" s="163"/>
      <c r="I96" s="143" t="str">
        <f t="shared" si="1"/>
        <v/>
      </c>
      <c r="J96" s="153" t="str">
        <f t="array" ref="J96">IFERROR(INDEX(I$2:I$218,SMALL(IF(I$2:I$218&lt;&gt;"",ROW(I$2:I$218)-1),ROW(A95))),"")</f>
        <v/>
      </c>
      <c r="K96" s="126" t="str">
        <f t="shared" si="2"/>
        <v/>
      </c>
      <c r="L96" s="155" t="str">
        <f t="array" ref="L96">IFERROR(INDEX(K$2:K$218,SMALL(IF(K$2:K$218&lt;&gt;"",ROW(K$2:K$218)-1),ROW(C95))),"")</f>
        <v/>
      </c>
      <c r="M96" s="126" t="str">
        <f t="shared" si="3"/>
        <v/>
      </c>
      <c r="N96" s="153" t="str">
        <f t="array" ref="N96">IFERROR(INDEX(M$2:M$218,SMALL(IF(M$2:M$218&lt;&gt;"",ROW(M$2:M$218)-1),ROW(D95))),"")</f>
        <v/>
      </c>
      <c r="O96" s="126" t="str">
        <f t="shared" si="4"/>
        <v/>
      </c>
      <c r="P96" s="155" t="str">
        <f t="array" ref="P96">IFERROR(INDEX(O$2:O$218,SMALL(IF(O$2:O$218&lt;&gt;"",ROW(O$2:O$218)-1),ROW(G95))),"")</f>
        <v/>
      </c>
      <c r="Q96" s="126" t="str">
        <f t="shared" si="5"/>
        <v/>
      </c>
      <c r="R96" s="153" t="str">
        <f t="array" ref="R96">IFERROR(INDEX(Q$2:Q$218,SMALL(IF(Q$2:Q$218&lt;&gt;"",ROW(Q$2:Q$218)-1),ROW(I95))),"")</f>
        <v/>
      </c>
      <c r="S96" s="126" t="str">
        <f t="shared" si="6"/>
        <v/>
      </c>
      <c r="T96" s="155" t="str">
        <f t="array" ref="T96">IFERROR(INDEX(S$2:S$218,SMALL(IF(S$2:S$218&lt;&gt;"",ROW(S$2:S$218)-1),ROW(K95))),"")</f>
        <v/>
      </c>
      <c r="U96" s="126" t="str">
        <f t="shared" si="7"/>
        <v/>
      </c>
      <c r="V96" s="153" t="str">
        <f t="array" ref="V96">IFERROR(INDEX(U$2:U$218,SMALL(IF(U$2:U$218&lt;&gt;"",ROW(U$2:U$218)-1),ROW(M95))),"")</f>
        <v/>
      </c>
      <c r="W96" s="129"/>
    </row>
    <row r="97" spans="1:23" ht="15.75" customHeight="1" x14ac:dyDescent="0.2">
      <c r="A97" s="165" t="str">
        <f t="shared" si="9"/>
        <v xml:space="preserve"> </v>
      </c>
      <c r="B97" s="141"/>
      <c r="C97" s="141"/>
      <c r="D97" s="141"/>
      <c r="E97" s="146"/>
      <c r="F97" s="146"/>
      <c r="G97" s="165" t="str">
        <f>IF(D97="","",VLOOKUP(D97,'Liste des clubs'!A:B,2,FALSE))</f>
        <v/>
      </c>
      <c r="H97" s="163"/>
      <c r="I97" s="143" t="str">
        <f t="shared" si="1"/>
        <v/>
      </c>
      <c r="J97" s="153" t="str">
        <f t="array" ref="J97">IFERROR(INDEX(I$2:I$218,SMALL(IF(I$2:I$218&lt;&gt;"",ROW(I$2:I$218)-1),ROW(A96))),"")</f>
        <v/>
      </c>
      <c r="K97" s="126" t="str">
        <f t="shared" si="2"/>
        <v/>
      </c>
      <c r="L97" s="155" t="str">
        <f t="array" ref="L97">IFERROR(INDEX(K$2:K$218,SMALL(IF(K$2:K$218&lt;&gt;"",ROW(K$2:K$218)-1),ROW(C96))),"")</f>
        <v/>
      </c>
      <c r="M97" s="126" t="str">
        <f t="shared" si="3"/>
        <v/>
      </c>
      <c r="N97" s="153" t="str">
        <f t="array" ref="N97">IFERROR(INDEX(M$2:M$218,SMALL(IF(M$2:M$218&lt;&gt;"",ROW(M$2:M$218)-1),ROW(D96))),"")</f>
        <v/>
      </c>
      <c r="O97" s="126" t="str">
        <f t="shared" si="4"/>
        <v/>
      </c>
      <c r="P97" s="155" t="str">
        <f t="array" ref="P97">IFERROR(INDEX(O$2:O$218,SMALL(IF(O$2:O$218&lt;&gt;"",ROW(O$2:O$218)-1),ROW(G96))),"")</f>
        <v/>
      </c>
      <c r="Q97" s="126" t="str">
        <f t="shared" si="5"/>
        <v/>
      </c>
      <c r="R97" s="153" t="str">
        <f t="array" ref="R97">IFERROR(INDEX(Q$2:Q$218,SMALL(IF(Q$2:Q$218&lt;&gt;"",ROW(Q$2:Q$218)-1),ROW(I96))),"")</f>
        <v/>
      </c>
      <c r="S97" s="126" t="str">
        <f t="shared" si="6"/>
        <v/>
      </c>
      <c r="T97" s="155" t="str">
        <f t="array" ref="T97">IFERROR(INDEX(S$2:S$218,SMALL(IF(S$2:S$218&lt;&gt;"",ROW(S$2:S$218)-1),ROW(K96))),"")</f>
        <v/>
      </c>
      <c r="U97" s="126" t="str">
        <f t="shared" si="7"/>
        <v/>
      </c>
      <c r="V97" s="153" t="str">
        <f t="array" ref="V97">IFERROR(INDEX(U$2:U$218,SMALL(IF(U$2:U$218&lt;&gt;"",ROW(U$2:U$218)-1),ROW(M96))),"")</f>
        <v/>
      </c>
      <c r="W97" s="129"/>
    </row>
    <row r="98" spans="1:23" ht="15.75" customHeight="1" x14ac:dyDescent="0.2">
      <c r="A98" s="165" t="str">
        <f t="shared" si="9"/>
        <v xml:space="preserve"> </v>
      </c>
      <c r="B98" s="141"/>
      <c r="C98" s="141"/>
      <c r="D98" s="141"/>
      <c r="E98" s="146"/>
      <c r="F98" s="146"/>
      <c r="G98" s="165" t="str">
        <f>IF(D98="","",VLOOKUP(D98,'Liste des clubs'!A:B,2,FALSE))</f>
        <v/>
      </c>
      <c r="H98" s="163"/>
      <c r="I98" s="143" t="str">
        <f t="shared" si="1"/>
        <v/>
      </c>
      <c r="J98" s="153" t="str">
        <f t="array" ref="J98">IFERROR(INDEX(I$2:I$218,SMALL(IF(I$2:I$218&lt;&gt;"",ROW(I$2:I$218)-1),ROW(A97))),"")</f>
        <v/>
      </c>
      <c r="K98" s="126" t="str">
        <f t="shared" si="2"/>
        <v/>
      </c>
      <c r="L98" s="155" t="str">
        <f t="array" ref="L98">IFERROR(INDEX(K$2:K$218,SMALL(IF(K$2:K$218&lt;&gt;"",ROW(K$2:K$218)-1),ROW(C97))),"")</f>
        <v/>
      </c>
      <c r="M98" s="126" t="str">
        <f t="shared" si="3"/>
        <v/>
      </c>
      <c r="N98" s="153" t="str">
        <f t="array" ref="N98">IFERROR(INDEX(M$2:M$218,SMALL(IF(M$2:M$218&lt;&gt;"",ROW(M$2:M$218)-1),ROW(D97))),"")</f>
        <v/>
      </c>
      <c r="O98" s="126" t="str">
        <f t="shared" si="4"/>
        <v/>
      </c>
      <c r="P98" s="155" t="str">
        <f t="array" ref="P98">IFERROR(INDEX(O$2:O$218,SMALL(IF(O$2:O$218&lt;&gt;"",ROW(O$2:O$218)-1),ROW(G97))),"")</f>
        <v/>
      </c>
      <c r="Q98" s="126" t="str">
        <f t="shared" si="5"/>
        <v/>
      </c>
      <c r="R98" s="153" t="str">
        <f t="array" ref="R98">IFERROR(INDEX(Q$2:Q$218,SMALL(IF(Q$2:Q$218&lt;&gt;"",ROW(Q$2:Q$218)-1),ROW(I97))),"")</f>
        <v/>
      </c>
      <c r="S98" s="126" t="str">
        <f t="shared" si="6"/>
        <v/>
      </c>
      <c r="T98" s="155" t="str">
        <f t="array" ref="T98">IFERROR(INDEX(S$2:S$218,SMALL(IF(S$2:S$218&lt;&gt;"",ROW(S$2:S$218)-1),ROW(K97))),"")</f>
        <v/>
      </c>
      <c r="U98" s="126" t="str">
        <f t="shared" si="7"/>
        <v/>
      </c>
      <c r="V98" s="153" t="str">
        <f t="array" ref="V98">IFERROR(INDEX(U$2:U$218,SMALL(IF(U$2:U$218&lt;&gt;"",ROW(U$2:U$218)-1),ROW(M97))),"")</f>
        <v/>
      </c>
      <c r="W98" s="129"/>
    </row>
    <row r="99" spans="1:23" ht="15.75" customHeight="1" x14ac:dyDescent="0.2">
      <c r="A99" s="165" t="str">
        <f t="shared" si="9"/>
        <v xml:space="preserve"> </v>
      </c>
      <c r="B99" s="141"/>
      <c r="C99" s="141"/>
      <c r="D99" s="141"/>
      <c r="E99" s="146"/>
      <c r="F99" s="146"/>
      <c r="G99" s="165" t="str">
        <f>IF(D99="","",VLOOKUP(D99,'Liste des clubs'!A:B,2,FALSE))</f>
        <v/>
      </c>
      <c r="H99" s="163"/>
      <c r="I99" s="143" t="str">
        <f t="shared" si="1"/>
        <v/>
      </c>
      <c r="J99" s="153" t="str">
        <f t="array" ref="J99">IFERROR(INDEX(I$2:I$218,SMALL(IF(I$2:I$218&lt;&gt;"",ROW(I$2:I$218)-1),ROW(A98))),"")</f>
        <v/>
      </c>
      <c r="K99" s="126" t="str">
        <f t="shared" si="2"/>
        <v/>
      </c>
      <c r="L99" s="155" t="str">
        <f t="array" ref="L99">IFERROR(INDEX(K$2:K$218,SMALL(IF(K$2:K$218&lt;&gt;"",ROW(K$2:K$218)-1),ROW(C98))),"")</f>
        <v/>
      </c>
      <c r="M99" s="126" t="str">
        <f t="shared" si="3"/>
        <v/>
      </c>
      <c r="N99" s="153" t="str">
        <f t="array" ref="N99">IFERROR(INDEX(M$2:M$218,SMALL(IF(M$2:M$218&lt;&gt;"",ROW(M$2:M$218)-1),ROW(D98))),"")</f>
        <v/>
      </c>
      <c r="O99" s="126" t="str">
        <f t="shared" si="4"/>
        <v/>
      </c>
      <c r="P99" s="155" t="str">
        <f t="array" ref="P99">IFERROR(INDEX(O$2:O$218,SMALL(IF(O$2:O$218&lt;&gt;"",ROW(O$2:O$218)-1),ROW(G98))),"")</f>
        <v/>
      </c>
      <c r="Q99" s="126" t="str">
        <f t="shared" si="5"/>
        <v/>
      </c>
      <c r="R99" s="153" t="str">
        <f t="array" ref="R99">IFERROR(INDEX(Q$2:Q$218,SMALL(IF(Q$2:Q$218&lt;&gt;"",ROW(Q$2:Q$218)-1),ROW(I98))),"")</f>
        <v/>
      </c>
      <c r="S99" s="126" t="str">
        <f t="shared" si="6"/>
        <v/>
      </c>
      <c r="T99" s="155" t="str">
        <f t="array" ref="T99">IFERROR(INDEX(S$2:S$218,SMALL(IF(S$2:S$218&lt;&gt;"",ROW(S$2:S$218)-1),ROW(K98))),"")</f>
        <v/>
      </c>
      <c r="U99" s="126" t="str">
        <f t="shared" si="7"/>
        <v/>
      </c>
      <c r="V99" s="153" t="str">
        <f t="array" ref="V99">IFERROR(INDEX(U$2:U$218,SMALL(IF(U$2:U$218&lt;&gt;"",ROW(U$2:U$218)-1),ROW(M98))),"")</f>
        <v/>
      </c>
      <c r="W99" s="129"/>
    </row>
    <row r="100" spans="1:23" ht="15.75" customHeight="1" x14ac:dyDescent="0.2">
      <c r="A100" s="165" t="str">
        <f t="shared" si="9"/>
        <v xml:space="preserve"> </v>
      </c>
      <c r="B100" s="141"/>
      <c r="C100" s="141"/>
      <c r="D100" s="141"/>
      <c r="E100" s="146"/>
      <c r="F100" s="146"/>
      <c r="G100" s="165" t="str">
        <f>IF(D100="","",VLOOKUP(D100,'Liste des clubs'!A:B,2,FALSE))</f>
        <v/>
      </c>
      <c r="H100" s="163"/>
      <c r="I100" s="143" t="str">
        <f t="shared" si="1"/>
        <v/>
      </c>
      <c r="J100" s="153" t="str">
        <f t="array" ref="J100">IFERROR(INDEX(I$2:I$218,SMALL(IF(I$2:I$218&lt;&gt;"",ROW(I$2:I$218)-1),ROW(A99))),"")</f>
        <v/>
      </c>
      <c r="K100" s="126" t="str">
        <f t="shared" si="2"/>
        <v/>
      </c>
      <c r="L100" s="155" t="str">
        <f t="array" ref="L100">IFERROR(INDEX(K$2:K$218,SMALL(IF(K$2:K$218&lt;&gt;"",ROW(K$2:K$218)-1),ROW(C99))),"")</f>
        <v/>
      </c>
      <c r="M100" s="126" t="str">
        <f t="shared" si="3"/>
        <v/>
      </c>
      <c r="N100" s="153" t="str">
        <f t="array" ref="N100">IFERROR(INDEX(M$2:M$218,SMALL(IF(M$2:M$218&lt;&gt;"",ROW(M$2:M$218)-1),ROW(D99))),"")</f>
        <v/>
      </c>
      <c r="O100" s="126" t="str">
        <f t="shared" si="4"/>
        <v/>
      </c>
      <c r="P100" s="155" t="str">
        <f t="array" ref="P100">IFERROR(INDEX(O$2:O$218,SMALL(IF(O$2:O$218&lt;&gt;"",ROW(O$2:O$218)-1),ROW(G99))),"")</f>
        <v/>
      </c>
      <c r="Q100" s="126" t="str">
        <f t="shared" si="5"/>
        <v/>
      </c>
      <c r="R100" s="153" t="str">
        <f t="array" ref="R100">IFERROR(INDEX(Q$2:Q$218,SMALL(IF(Q$2:Q$218&lt;&gt;"",ROW(Q$2:Q$218)-1),ROW(I99))),"")</f>
        <v/>
      </c>
      <c r="S100" s="126" t="str">
        <f t="shared" si="6"/>
        <v/>
      </c>
      <c r="T100" s="155" t="str">
        <f t="array" ref="T100">IFERROR(INDEX(S$2:S$218,SMALL(IF(S$2:S$218&lt;&gt;"",ROW(S$2:S$218)-1),ROW(K99))),"")</f>
        <v/>
      </c>
      <c r="U100" s="126" t="str">
        <f t="shared" si="7"/>
        <v/>
      </c>
      <c r="V100" s="153" t="str">
        <f t="array" ref="V100">IFERROR(INDEX(U$2:U$218,SMALL(IF(U$2:U$218&lt;&gt;"",ROW(U$2:U$218)-1),ROW(M99))),"")</f>
        <v/>
      </c>
      <c r="W100" s="129"/>
    </row>
    <row r="101" spans="1:23" ht="15.75" customHeight="1" x14ac:dyDescent="0.2">
      <c r="A101" s="165" t="str">
        <f t="shared" si="9"/>
        <v xml:space="preserve"> </v>
      </c>
      <c r="B101" s="141"/>
      <c r="C101" s="141"/>
      <c r="D101" s="141"/>
      <c r="E101" s="146"/>
      <c r="F101" s="146"/>
      <c r="G101" s="165" t="str">
        <f>IF(D101="","",VLOOKUP(D101,'Liste des clubs'!A:B,2,FALSE))</f>
        <v/>
      </c>
      <c r="H101" s="163"/>
      <c r="I101" s="143" t="str">
        <f t="shared" si="1"/>
        <v/>
      </c>
      <c r="J101" s="153" t="str">
        <f t="array" ref="J101">IFERROR(INDEX(I$2:I$218,SMALL(IF(I$2:I$218&lt;&gt;"",ROW(I$2:I$218)-1),ROW(A100))),"")</f>
        <v/>
      </c>
      <c r="K101" s="126" t="str">
        <f t="shared" si="2"/>
        <v/>
      </c>
      <c r="L101" s="155" t="str">
        <f t="array" ref="L101">IFERROR(INDEX(K$2:K$218,SMALL(IF(K$2:K$218&lt;&gt;"",ROW(K$2:K$218)-1),ROW(C100))),"")</f>
        <v/>
      </c>
      <c r="M101" s="126" t="str">
        <f t="shared" si="3"/>
        <v/>
      </c>
      <c r="N101" s="153" t="str">
        <f t="array" ref="N101">IFERROR(INDEX(M$2:M$218,SMALL(IF(M$2:M$218&lt;&gt;"",ROW(M$2:M$218)-1),ROW(D100))),"")</f>
        <v/>
      </c>
      <c r="O101" s="126" t="str">
        <f t="shared" si="4"/>
        <v/>
      </c>
      <c r="P101" s="155" t="str">
        <f t="array" ref="P101">IFERROR(INDEX(O$2:O$218,SMALL(IF(O$2:O$218&lt;&gt;"",ROW(O$2:O$218)-1),ROW(G100))),"")</f>
        <v/>
      </c>
      <c r="Q101" s="126" t="str">
        <f t="shared" si="5"/>
        <v/>
      </c>
      <c r="R101" s="153" t="str">
        <f t="array" ref="R101">IFERROR(INDEX(Q$2:Q$218,SMALL(IF(Q$2:Q$218&lt;&gt;"",ROW(Q$2:Q$218)-1),ROW(I100))),"")</f>
        <v/>
      </c>
      <c r="S101" s="126" t="str">
        <f t="shared" si="6"/>
        <v/>
      </c>
      <c r="T101" s="155" t="str">
        <f t="array" ref="T101">IFERROR(INDEX(S$2:S$218,SMALL(IF(S$2:S$218&lt;&gt;"",ROW(S$2:S$218)-1),ROW(K100))),"")</f>
        <v/>
      </c>
      <c r="U101" s="126" t="str">
        <f t="shared" si="7"/>
        <v/>
      </c>
      <c r="V101" s="153" t="str">
        <f t="array" ref="V101">IFERROR(INDEX(U$2:U$218,SMALL(IF(U$2:U$218&lt;&gt;"",ROW(U$2:U$218)-1),ROW(M100))),"")</f>
        <v/>
      </c>
      <c r="W101" s="129"/>
    </row>
    <row r="102" spans="1:23" ht="15.75" customHeight="1" x14ac:dyDescent="0.2">
      <c r="A102" s="165" t="str">
        <f t="shared" si="9"/>
        <v xml:space="preserve"> </v>
      </c>
      <c r="B102" s="141"/>
      <c r="C102" s="141"/>
      <c r="D102" s="141"/>
      <c r="E102" s="146"/>
      <c r="F102" s="146"/>
      <c r="G102" s="165" t="str">
        <f>IF(D102="","",VLOOKUP(D102,'Liste des clubs'!A:B,2,FALSE))</f>
        <v/>
      </c>
      <c r="H102" s="163"/>
      <c r="I102" s="143" t="str">
        <f t="shared" si="1"/>
        <v/>
      </c>
      <c r="J102" s="153" t="str">
        <f t="array" ref="J102">IFERROR(INDEX(I$2:I$218,SMALL(IF(I$2:I$218&lt;&gt;"",ROW(I$2:I$218)-1),ROW(A101))),"")</f>
        <v/>
      </c>
      <c r="K102" s="126" t="str">
        <f t="shared" si="2"/>
        <v/>
      </c>
      <c r="L102" s="155" t="str">
        <f t="array" ref="L102">IFERROR(INDEX(K$2:K$218,SMALL(IF(K$2:K$218&lt;&gt;"",ROW(K$2:K$218)-1),ROW(C101))),"")</f>
        <v/>
      </c>
      <c r="M102" s="126" t="str">
        <f t="shared" si="3"/>
        <v/>
      </c>
      <c r="N102" s="153" t="str">
        <f t="array" ref="N102">IFERROR(INDEX(M$2:M$218,SMALL(IF(M$2:M$218&lt;&gt;"",ROW(M$2:M$218)-1),ROW(D101))),"")</f>
        <v/>
      </c>
      <c r="O102" s="126" t="str">
        <f t="shared" si="4"/>
        <v/>
      </c>
      <c r="P102" s="155" t="str">
        <f t="array" ref="P102">IFERROR(INDEX(O$2:O$218,SMALL(IF(O$2:O$218&lt;&gt;"",ROW(O$2:O$218)-1),ROW(G101))),"")</f>
        <v/>
      </c>
      <c r="Q102" s="126" t="str">
        <f t="shared" si="5"/>
        <v/>
      </c>
      <c r="R102" s="153" t="str">
        <f t="array" ref="R102">IFERROR(INDEX(Q$2:Q$218,SMALL(IF(Q$2:Q$218&lt;&gt;"",ROW(Q$2:Q$218)-1),ROW(I101))),"")</f>
        <v/>
      </c>
      <c r="S102" s="126" t="str">
        <f t="shared" si="6"/>
        <v/>
      </c>
      <c r="T102" s="155" t="str">
        <f t="array" ref="T102">IFERROR(INDEX(S$2:S$218,SMALL(IF(S$2:S$218&lt;&gt;"",ROW(S$2:S$218)-1),ROW(K101))),"")</f>
        <v/>
      </c>
      <c r="U102" s="126" t="str">
        <f t="shared" si="7"/>
        <v/>
      </c>
      <c r="V102" s="153" t="str">
        <f t="array" ref="V102">IFERROR(INDEX(U$2:U$218,SMALL(IF(U$2:U$218&lt;&gt;"",ROW(U$2:U$218)-1),ROW(M101))),"")</f>
        <v/>
      </c>
      <c r="W102" s="129"/>
    </row>
    <row r="103" spans="1:23" ht="15.75" customHeight="1" x14ac:dyDescent="0.2">
      <c r="A103" s="165" t="str">
        <f t="shared" si="9"/>
        <v xml:space="preserve"> </v>
      </c>
      <c r="B103" s="141"/>
      <c r="C103" s="141"/>
      <c r="D103" s="141"/>
      <c r="E103" s="146"/>
      <c r="F103" s="146"/>
      <c r="G103" s="165" t="str">
        <f>IF(D103="","",VLOOKUP(D103,'Liste des clubs'!A:B,2,FALSE))</f>
        <v/>
      </c>
      <c r="H103" s="163"/>
      <c r="I103" s="143" t="str">
        <f t="shared" si="1"/>
        <v/>
      </c>
      <c r="J103" s="153" t="str">
        <f t="array" ref="J103">IFERROR(INDEX(I$2:I$218,SMALL(IF(I$2:I$218&lt;&gt;"",ROW(I$2:I$218)-1),ROW(A102))),"")</f>
        <v/>
      </c>
      <c r="K103" s="126" t="str">
        <f t="shared" si="2"/>
        <v/>
      </c>
      <c r="L103" s="155" t="str">
        <f t="array" ref="L103">IFERROR(INDEX(K$2:K$218,SMALL(IF(K$2:K$218&lt;&gt;"",ROW(K$2:K$218)-1),ROW(C102))),"")</f>
        <v/>
      </c>
      <c r="M103" s="126" t="str">
        <f t="shared" si="3"/>
        <v/>
      </c>
      <c r="N103" s="153" t="str">
        <f t="array" ref="N103">IFERROR(INDEX(M$2:M$218,SMALL(IF(M$2:M$218&lt;&gt;"",ROW(M$2:M$218)-1),ROW(D102))),"")</f>
        <v/>
      </c>
      <c r="O103" s="126" t="str">
        <f t="shared" si="4"/>
        <v/>
      </c>
      <c r="P103" s="155" t="str">
        <f t="array" ref="P103">IFERROR(INDEX(O$2:O$218,SMALL(IF(O$2:O$218&lt;&gt;"",ROW(O$2:O$218)-1),ROW(G102))),"")</f>
        <v/>
      </c>
      <c r="Q103" s="126" t="str">
        <f t="shared" si="5"/>
        <v/>
      </c>
      <c r="R103" s="153" t="str">
        <f t="array" ref="R103">IFERROR(INDEX(Q$2:Q$218,SMALL(IF(Q$2:Q$218&lt;&gt;"",ROW(Q$2:Q$218)-1),ROW(I102))),"")</f>
        <v/>
      </c>
      <c r="S103" s="126" t="str">
        <f t="shared" si="6"/>
        <v/>
      </c>
      <c r="T103" s="155" t="str">
        <f t="array" ref="T103">IFERROR(INDEX(S$2:S$218,SMALL(IF(S$2:S$218&lt;&gt;"",ROW(S$2:S$218)-1),ROW(K102))),"")</f>
        <v/>
      </c>
      <c r="U103" s="126" t="str">
        <f t="shared" si="7"/>
        <v/>
      </c>
      <c r="V103" s="153" t="str">
        <f t="array" ref="V103">IFERROR(INDEX(U$2:U$218,SMALL(IF(U$2:U$218&lt;&gt;"",ROW(U$2:U$218)-1),ROW(M102))),"")</f>
        <v/>
      </c>
      <c r="W103" s="129"/>
    </row>
    <row r="104" spans="1:23" ht="15.75" customHeight="1" x14ac:dyDescent="0.2">
      <c r="A104" s="165" t="str">
        <f t="shared" si="9"/>
        <v xml:space="preserve"> </v>
      </c>
      <c r="B104" s="141"/>
      <c r="C104" s="141"/>
      <c r="D104" s="141"/>
      <c r="E104" s="146"/>
      <c r="F104" s="146"/>
      <c r="G104" s="165" t="str">
        <f>IF(D104="","",VLOOKUP(D104,'Liste des clubs'!A:B,2,FALSE))</f>
        <v/>
      </c>
      <c r="H104" s="163"/>
      <c r="I104" s="143" t="str">
        <f t="shared" si="1"/>
        <v/>
      </c>
      <c r="J104" s="153" t="str">
        <f t="array" ref="J104">IFERROR(INDEX(I$2:I$218,SMALL(IF(I$2:I$218&lt;&gt;"",ROW(I$2:I$218)-1),ROW(A103))),"")</f>
        <v/>
      </c>
      <c r="K104" s="126" t="str">
        <f t="shared" si="2"/>
        <v/>
      </c>
      <c r="L104" s="155" t="str">
        <f t="array" ref="L104">IFERROR(INDEX(K$2:K$218,SMALL(IF(K$2:K$218&lt;&gt;"",ROW(K$2:K$218)-1),ROW(C103))),"")</f>
        <v/>
      </c>
      <c r="M104" s="126" t="str">
        <f t="shared" si="3"/>
        <v/>
      </c>
      <c r="N104" s="153" t="str">
        <f t="array" ref="N104">IFERROR(INDEX(M$2:M$218,SMALL(IF(M$2:M$218&lt;&gt;"",ROW(M$2:M$218)-1),ROW(D103))),"")</f>
        <v/>
      </c>
      <c r="O104" s="126" t="str">
        <f t="shared" si="4"/>
        <v/>
      </c>
      <c r="P104" s="155" t="str">
        <f t="array" ref="P104">IFERROR(INDEX(O$2:O$218,SMALL(IF(O$2:O$218&lt;&gt;"",ROW(O$2:O$218)-1),ROW(G103))),"")</f>
        <v/>
      </c>
      <c r="Q104" s="126" t="str">
        <f t="shared" si="5"/>
        <v/>
      </c>
      <c r="R104" s="153" t="str">
        <f t="array" ref="R104">IFERROR(INDEX(Q$2:Q$218,SMALL(IF(Q$2:Q$218&lt;&gt;"",ROW(Q$2:Q$218)-1),ROW(I103))),"")</f>
        <v/>
      </c>
      <c r="S104" s="126" t="str">
        <f t="shared" si="6"/>
        <v/>
      </c>
      <c r="T104" s="155" t="str">
        <f t="array" ref="T104">IFERROR(INDEX(S$2:S$218,SMALL(IF(S$2:S$218&lt;&gt;"",ROW(S$2:S$218)-1),ROW(K103))),"")</f>
        <v/>
      </c>
      <c r="U104" s="126" t="str">
        <f t="shared" si="7"/>
        <v/>
      </c>
      <c r="V104" s="153" t="str">
        <f t="array" ref="V104">IFERROR(INDEX(U$2:U$218,SMALL(IF(U$2:U$218&lt;&gt;"",ROW(U$2:U$218)-1),ROW(M103))),"")</f>
        <v/>
      </c>
      <c r="W104" s="129"/>
    </row>
    <row r="105" spans="1:23" ht="15.75" customHeight="1" x14ac:dyDescent="0.2">
      <c r="A105" s="165" t="str">
        <f t="shared" si="9"/>
        <v xml:space="preserve"> </v>
      </c>
      <c r="B105" s="141"/>
      <c r="C105" s="141"/>
      <c r="D105" s="141"/>
      <c r="E105" s="146"/>
      <c r="F105" s="146"/>
      <c r="G105" s="165" t="str">
        <f>IF(D105="","",VLOOKUP(D105,'Liste des clubs'!A:B,2,FALSE))</f>
        <v/>
      </c>
      <c r="H105" s="163"/>
      <c r="I105" s="143" t="str">
        <f t="shared" si="1"/>
        <v/>
      </c>
      <c r="J105" s="153" t="str">
        <f t="array" ref="J105">IFERROR(INDEX(I$2:I$218,SMALL(IF(I$2:I$218&lt;&gt;"",ROW(I$2:I$218)-1),ROW(A104))),"")</f>
        <v/>
      </c>
      <c r="K105" s="126" t="str">
        <f t="shared" si="2"/>
        <v/>
      </c>
      <c r="L105" s="155" t="str">
        <f t="array" ref="L105">IFERROR(INDEX(K$2:K$218,SMALL(IF(K$2:K$218&lt;&gt;"",ROW(K$2:K$218)-1),ROW(C104))),"")</f>
        <v/>
      </c>
      <c r="M105" s="126" t="str">
        <f t="shared" si="3"/>
        <v/>
      </c>
      <c r="N105" s="153" t="str">
        <f t="array" ref="N105">IFERROR(INDEX(M$2:M$218,SMALL(IF(M$2:M$218&lt;&gt;"",ROW(M$2:M$218)-1),ROW(D104))),"")</f>
        <v/>
      </c>
      <c r="O105" s="126" t="str">
        <f t="shared" si="4"/>
        <v/>
      </c>
      <c r="P105" s="155" t="str">
        <f t="array" ref="P105">IFERROR(INDEX(O$2:O$218,SMALL(IF(O$2:O$218&lt;&gt;"",ROW(O$2:O$218)-1),ROW(G104))),"")</f>
        <v/>
      </c>
      <c r="Q105" s="126" t="str">
        <f t="shared" si="5"/>
        <v/>
      </c>
      <c r="R105" s="153" t="str">
        <f t="array" ref="R105">IFERROR(INDEX(Q$2:Q$218,SMALL(IF(Q$2:Q$218&lt;&gt;"",ROW(Q$2:Q$218)-1),ROW(I104))),"")</f>
        <v/>
      </c>
      <c r="S105" s="126" t="str">
        <f t="shared" si="6"/>
        <v/>
      </c>
      <c r="T105" s="155" t="str">
        <f t="array" ref="T105">IFERROR(INDEX(S$2:S$218,SMALL(IF(S$2:S$218&lt;&gt;"",ROW(S$2:S$218)-1),ROW(K104))),"")</f>
        <v/>
      </c>
      <c r="U105" s="126" t="str">
        <f t="shared" si="7"/>
        <v/>
      </c>
      <c r="V105" s="153" t="str">
        <f t="array" ref="V105">IFERROR(INDEX(U$2:U$218,SMALL(IF(U$2:U$218&lt;&gt;"",ROW(U$2:U$218)-1),ROW(M104))),"")</f>
        <v/>
      </c>
      <c r="W105" s="129"/>
    </row>
    <row r="106" spans="1:23" ht="15.75" customHeight="1" x14ac:dyDescent="0.2">
      <c r="A106" s="165" t="str">
        <f t="shared" si="9"/>
        <v xml:space="preserve"> </v>
      </c>
      <c r="B106" s="141"/>
      <c r="C106" s="141"/>
      <c r="D106" s="141"/>
      <c r="E106" s="146"/>
      <c r="F106" s="146"/>
      <c r="G106" s="165" t="str">
        <f>IF(D106="","",VLOOKUP(D106,'Liste des clubs'!A:B,2,FALSE))</f>
        <v/>
      </c>
      <c r="H106" s="163"/>
      <c r="I106" s="143" t="str">
        <f t="shared" si="1"/>
        <v/>
      </c>
      <c r="J106" s="153" t="str">
        <f t="array" ref="J106">IFERROR(INDEX(I$2:I$218,SMALL(IF(I$2:I$218&lt;&gt;"",ROW(I$2:I$218)-1),ROW(A105))),"")</f>
        <v/>
      </c>
      <c r="K106" s="126" t="str">
        <f t="shared" si="2"/>
        <v/>
      </c>
      <c r="L106" s="155" t="str">
        <f t="array" ref="L106">IFERROR(INDEX(K$2:K$218,SMALL(IF(K$2:K$218&lt;&gt;"",ROW(K$2:K$218)-1),ROW(C105))),"")</f>
        <v/>
      </c>
      <c r="M106" s="126" t="str">
        <f t="shared" si="3"/>
        <v/>
      </c>
      <c r="N106" s="153" t="str">
        <f t="array" ref="N106">IFERROR(INDEX(M$2:M$218,SMALL(IF(M$2:M$218&lt;&gt;"",ROW(M$2:M$218)-1),ROW(D105))),"")</f>
        <v/>
      </c>
      <c r="O106" s="126" t="str">
        <f t="shared" si="4"/>
        <v/>
      </c>
      <c r="P106" s="155" t="str">
        <f t="array" ref="P106">IFERROR(INDEX(O$2:O$218,SMALL(IF(O$2:O$218&lt;&gt;"",ROW(O$2:O$218)-1),ROW(G105))),"")</f>
        <v/>
      </c>
      <c r="Q106" s="126" t="str">
        <f t="shared" si="5"/>
        <v/>
      </c>
      <c r="R106" s="153" t="str">
        <f t="array" ref="R106">IFERROR(INDEX(Q$2:Q$218,SMALL(IF(Q$2:Q$218&lt;&gt;"",ROW(Q$2:Q$218)-1),ROW(I105))),"")</f>
        <v/>
      </c>
      <c r="S106" s="126" t="str">
        <f t="shared" si="6"/>
        <v/>
      </c>
      <c r="T106" s="155" t="str">
        <f t="array" ref="T106">IFERROR(INDEX(S$2:S$218,SMALL(IF(S$2:S$218&lt;&gt;"",ROW(S$2:S$218)-1),ROW(K105))),"")</f>
        <v/>
      </c>
      <c r="U106" s="126" t="str">
        <f t="shared" si="7"/>
        <v/>
      </c>
      <c r="V106" s="153" t="str">
        <f t="array" ref="V106">IFERROR(INDEX(U$2:U$218,SMALL(IF(U$2:U$218&lt;&gt;"",ROW(U$2:U$218)-1),ROW(M105))),"")</f>
        <v/>
      </c>
      <c r="W106" s="129"/>
    </row>
    <row r="107" spans="1:23" ht="15.75" customHeight="1" x14ac:dyDescent="0.2">
      <c r="A107" s="165" t="str">
        <f t="shared" si="9"/>
        <v xml:space="preserve"> </v>
      </c>
      <c r="B107" s="141"/>
      <c r="C107" s="141"/>
      <c r="D107" s="141"/>
      <c r="E107" s="146"/>
      <c r="F107" s="146"/>
      <c r="G107" s="165" t="str">
        <f>IF(D107="","",VLOOKUP(D107,'Liste des clubs'!A:B,2,FALSE))</f>
        <v/>
      </c>
      <c r="H107" s="163"/>
      <c r="I107" s="143" t="str">
        <f t="shared" si="1"/>
        <v/>
      </c>
      <c r="J107" s="153" t="str">
        <f t="array" ref="J107">IFERROR(INDEX(I$2:I$218,SMALL(IF(I$2:I$218&lt;&gt;"",ROW(I$2:I$218)-1),ROW(A106))),"")</f>
        <v/>
      </c>
      <c r="K107" s="126" t="str">
        <f t="shared" si="2"/>
        <v/>
      </c>
      <c r="L107" s="155" t="str">
        <f t="array" ref="L107">IFERROR(INDEX(K$2:K$218,SMALL(IF(K$2:K$218&lt;&gt;"",ROW(K$2:K$218)-1),ROW(C106))),"")</f>
        <v/>
      </c>
      <c r="M107" s="126" t="str">
        <f t="shared" si="3"/>
        <v/>
      </c>
      <c r="N107" s="153" t="str">
        <f t="array" ref="N107">IFERROR(INDEX(M$2:M$218,SMALL(IF(M$2:M$218&lt;&gt;"",ROW(M$2:M$218)-1),ROW(D106))),"")</f>
        <v/>
      </c>
      <c r="O107" s="126" t="str">
        <f t="shared" si="4"/>
        <v/>
      </c>
      <c r="P107" s="155" t="str">
        <f t="array" ref="P107">IFERROR(INDEX(O$2:O$218,SMALL(IF(O$2:O$218&lt;&gt;"",ROW(O$2:O$218)-1),ROW(G106))),"")</f>
        <v/>
      </c>
      <c r="Q107" s="126" t="str">
        <f t="shared" si="5"/>
        <v/>
      </c>
      <c r="R107" s="153" t="str">
        <f t="array" ref="R107">IFERROR(INDEX(Q$2:Q$218,SMALL(IF(Q$2:Q$218&lt;&gt;"",ROW(Q$2:Q$218)-1),ROW(I106))),"")</f>
        <v/>
      </c>
      <c r="S107" s="126" t="str">
        <f t="shared" si="6"/>
        <v/>
      </c>
      <c r="T107" s="155" t="str">
        <f t="array" ref="T107">IFERROR(INDEX(S$2:S$218,SMALL(IF(S$2:S$218&lt;&gt;"",ROW(S$2:S$218)-1),ROW(K106))),"")</f>
        <v/>
      </c>
      <c r="U107" s="126" t="str">
        <f t="shared" si="7"/>
        <v/>
      </c>
      <c r="V107" s="153" t="str">
        <f t="array" ref="V107">IFERROR(INDEX(U$2:U$218,SMALL(IF(U$2:U$218&lt;&gt;"",ROW(U$2:U$218)-1),ROW(M106))),"")</f>
        <v/>
      </c>
      <c r="W107" s="129"/>
    </row>
    <row r="108" spans="1:23" ht="15.75" customHeight="1" x14ac:dyDescent="0.2">
      <c r="A108" s="165" t="str">
        <f t="shared" si="9"/>
        <v xml:space="preserve"> </v>
      </c>
      <c r="B108" s="141"/>
      <c r="C108" s="141"/>
      <c r="D108" s="141"/>
      <c r="E108" s="146"/>
      <c r="F108" s="146"/>
      <c r="G108" s="165" t="str">
        <f>IF(D108="","",VLOOKUP(D108,'Liste des clubs'!A:B,2,FALSE))</f>
        <v/>
      </c>
      <c r="H108" s="163"/>
      <c r="I108" s="143" t="str">
        <f t="shared" si="1"/>
        <v/>
      </c>
      <c r="J108" s="153" t="str">
        <f t="array" ref="J108">IFERROR(INDEX(I$2:I$218,SMALL(IF(I$2:I$218&lt;&gt;"",ROW(I$2:I$218)-1),ROW(A107))),"")</f>
        <v/>
      </c>
      <c r="K108" s="126" t="str">
        <f t="shared" si="2"/>
        <v/>
      </c>
      <c r="L108" s="155" t="str">
        <f t="array" ref="L108">IFERROR(INDEX(K$2:K$218,SMALL(IF(K$2:K$218&lt;&gt;"",ROW(K$2:K$218)-1),ROW(C107))),"")</f>
        <v/>
      </c>
      <c r="M108" s="126" t="str">
        <f t="shared" si="3"/>
        <v/>
      </c>
      <c r="N108" s="153" t="str">
        <f t="array" ref="N108">IFERROR(INDEX(M$2:M$218,SMALL(IF(M$2:M$218&lt;&gt;"",ROW(M$2:M$218)-1),ROW(D107))),"")</f>
        <v/>
      </c>
      <c r="O108" s="126" t="str">
        <f t="shared" si="4"/>
        <v/>
      </c>
      <c r="P108" s="155" t="str">
        <f t="array" ref="P108">IFERROR(INDEX(O$2:O$218,SMALL(IF(O$2:O$218&lt;&gt;"",ROW(O$2:O$218)-1),ROW(G107))),"")</f>
        <v/>
      </c>
      <c r="Q108" s="126" t="str">
        <f t="shared" si="5"/>
        <v/>
      </c>
      <c r="R108" s="153" t="str">
        <f t="array" ref="R108">IFERROR(INDEX(Q$2:Q$218,SMALL(IF(Q$2:Q$218&lt;&gt;"",ROW(Q$2:Q$218)-1),ROW(I107))),"")</f>
        <v/>
      </c>
      <c r="S108" s="126" t="str">
        <f t="shared" si="6"/>
        <v/>
      </c>
      <c r="T108" s="155" t="str">
        <f t="array" ref="T108">IFERROR(INDEX(S$2:S$218,SMALL(IF(S$2:S$218&lt;&gt;"",ROW(S$2:S$218)-1),ROW(K107))),"")</f>
        <v/>
      </c>
      <c r="U108" s="126" t="str">
        <f t="shared" si="7"/>
        <v/>
      </c>
      <c r="V108" s="153" t="str">
        <f t="array" ref="V108">IFERROR(INDEX(U$2:U$218,SMALL(IF(U$2:U$218&lt;&gt;"",ROW(U$2:U$218)-1),ROW(M107))),"")</f>
        <v/>
      </c>
      <c r="W108" s="129"/>
    </row>
    <row r="109" spans="1:23" ht="15.75" customHeight="1" x14ac:dyDescent="0.2">
      <c r="A109" s="165" t="str">
        <f t="shared" si="9"/>
        <v xml:space="preserve"> </v>
      </c>
      <c r="B109" s="141"/>
      <c r="C109" s="141"/>
      <c r="D109" s="141"/>
      <c r="E109" s="146"/>
      <c r="F109" s="146"/>
      <c r="G109" s="165" t="str">
        <f>IF(D109="","",VLOOKUP(D109,'Liste des clubs'!A:B,2,FALSE))</f>
        <v/>
      </c>
      <c r="H109" s="163"/>
      <c r="I109" s="143" t="str">
        <f t="shared" si="1"/>
        <v/>
      </c>
      <c r="J109" s="153" t="str">
        <f t="array" ref="J109">IFERROR(INDEX(I$2:I$218,SMALL(IF(I$2:I$218&lt;&gt;"",ROW(I$2:I$218)-1),ROW(A108))),"")</f>
        <v/>
      </c>
      <c r="K109" s="126" t="str">
        <f t="shared" si="2"/>
        <v/>
      </c>
      <c r="L109" s="155" t="str">
        <f t="array" ref="L109">IFERROR(INDEX(K$2:K$218,SMALL(IF(K$2:K$218&lt;&gt;"",ROW(K$2:K$218)-1),ROW(C108))),"")</f>
        <v/>
      </c>
      <c r="M109" s="126" t="str">
        <f t="shared" si="3"/>
        <v/>
      </c>
      <c r="N109" s="153" t="str">
        <f t="array" ref="N109">IFERROR(INDEX(M$2:M$218,SMALL(IF(M$2:M$218&lt;&gt;"",ROW(M$2:M$218)-1),ROW(D108))),"")</f>
        <v/>
      </c>
      <c r="O109" s="126" t="str">
        <f t="shared" si="4"/>
        <v/>
      </c>
      <c r="P109" s="155" t="str">
        <f t="array" ref="P109">IFERROR(INDEX(O$2:O$218,SMALL(IF(O$2:O$218&lt;&gt;"",ROW(O$2:O$218)-1),ROW(G108))),"")</f>
        <v/>
      </c>
      <c r="Q109" s="126" t="str">
        <f t="shared" si="5"/>
        <v/>
      </c>
      <c r="R109" s="153" t="str">
        <f t="array" ref="R109">IFERROR(INDEX(Q$2:Q$218,SMALL(IF(Q$2:Q$218&lt;&gt;"",ROW(Q$2:Q$218)-1),ROW(I108))),"")</f>
        <v/>
      </c>
      <c r="S109" s="126" t="str">
        <f t="shared" si="6"/>
        <v/>
      </c>
      <c r="T109" s="155" t="str">
        <f t="array" ref="T109">IFERROR(INDEX(S$2:S$218,SMALL(IF(S$2:S$218&lt;&gt;"",ROW(S$2:S$218)-1),ROW(K108))),"")</f>
        <v/>
      </c>
      <c r="U109" s="126" t="str">
        <f t="shared" si="7"/>
        <v/>
      </c>
      <c r="V109" s="153" t="str">
        <f t="array" ref="V109">IFERROR(INDEX(U$2:U$218,SMALL(IF(U$2:U$218&lt;&gt;"",ROW(U$2:U$218)-1),ROW(M108))),"")</f>
        <v/>
      </c>
      <c r="W109" s="129"/>
    </row>
    <row r="110" spans="1:23" ht="15.75" customHeight="1" x14ac:dyDescent="0.2">
      <c r="A110" s="165" t="str">
        <f t="shared" si="9"/>
        <v xml:space="preserve"> </v>
      </c>
      <c r="B110" s="141"/>
      <c r="C110" s="141"/>
      <c r="D110" s="141"/>
      <c r="E110" s="146"/>
      <c r="F110" s="146"/>
      <c r="G110" s="165" t="str">
        <f>IF(D110="","",VLOOKUP(D110,'Liste des clubs'!A:B,2,FALSE))</f>
        <v/>
      </c>
      <c r="H110" s="163"/>
      <c r="I110" s="143" t="str">
        <f t="shared" si="1"/>
        <v/>
      </c>
      <c r="J110" s="153" t="str">
        <f t="array" ref="J110">IFERROR(INDEX(I$2:I$218,SMALL(IF(I$2:I$218&lt;&gt;"",ROW(I$2:I$218)-1),ROW(A109))),"")</f>
        <v/>
      </c>
      <c r="K110" s="126" t="str">
        <f t="shared" si="2"/>
        <v/>
      </c>
      <c r="L110" s="155" t="str">
        <f t="array" ref="L110">IFERROR(INDEX(K$2:K$218,SMALL(IF(K$2:K$218&lt;&gt;"",ROW(K$2:K$218)-1),ROW(C109))),"")</f>
        <v/>
      </c>
      <c r="M110" s="126" t="str">
        <f t="shared" si="3"/>
        <v/>
      </c>
      <c r="N110" s="153" t="str">
        <f t="array" ref="N110">IFERROR(INDEX(M$2:M$218,SMALL(IF(M$2:M$218&lt;&gt;"",ROW(M$2:M$218)-1),ROW(D109))),"")</f>
        <v/>
      </c>
      <c r="O110" s="126" t="str">
        <f t="shared" si="4"/>
        <v/>
      </c>
      <c r="P110" s="155" t="str">
        <f t="array" ref="P110">IFERROR(INDEX(O$2:O$218,SMALL(IF(O$2:O$218&lt;&gt;"",ROW(O$2:O$218)-1),ROW(G109))),"")</f>
        <v/>
      </c>
      <c r="Q110" s="126" t="str">
        <f t="shared" si="5"/>
        <v/>
      </c>
      <c r="R110" s="153" t="str">
        <f t="array" ref="R110">IFERROR(INDEX(Q$2:Q$218,SMALL(IF(Q$2:Q$218&lt;&gt;"",ROW(Q$2:Q$218)-1),ROW(I109))),"")</f>
        <v/>
      </c>
      <c r="S110" s="126" t="str">
        <f t="shared" si="6"/>
        <v/>
      </c>
      <c r="T110" s="155" t="str">
        <f t="array" ref="T110">IFERROR(INDEX(S$2:S$218,SMALL(IF(S$2:S$218&lt;&gt;"",ROW(S$2:S$218)-1),ROW(K109))),"")</f>
        <v/>
      </c>
      <c r="U110" s="126" t="str">
        <f t="shared" si="7"/>
        <v/>
      </c>
      <c r="V110" s="153" t="str">
        <f t="array" ref="V110">IFERROR(INDEX(U$2:U$218,SMALL(IF(U$2:U$218&lt;&gt;"",ROW(U$2:U$218)-1),ROW(M109))),"")</f>
        <v/>
      </c>
      <c r="W110" s="129"/>
    </row>
    <row r="111" spans="1:23" ht="15.75" customHeight="1" x14ac:dyDescent="0.2">
      <c r="A111" s="165" t="str">
        <f t="shared" si="9"/>
        <v xml:space="preserve"> </v>
      </c>
      <c r="B111" s="147"/>
      <c r="C111" s="147"/>
      <c r="D111" s="141"/>
      <c r="E111" s="144"/>
      <c r="F111" s="144"/>
      <c r="G111" s="165" t="str">
        <f>IF(D111="","",VLOOKUP(D111,'Liste des clubs'!A:B,2,FALSE))</f>
        <v/>
      </c>
      <c r="H111" s="163"/>
      <c r="I111" s="143" t="str">
        <f t="shared" si="1"/>
        <v/>
      </c>
      <c r="J111" s="153" t="str">
        <f t="array" ref="J111">IFERROR(INDEX(I$2:I$218,SMALL(IF(I$2:I$218&lt;&gt;"",ROW(I$2:I$218)-1),ROW(A110))),"")</f>
        <v/>
      </c>
      <c r="K111" s="126" t="str">
        <f t="shared" si="2"/>
        <v/>
      </c>
      <c r="L111" s="155" t="str">
        <f t="array" ref="L111">IFERROR(INDEX(K$2:K$218,SMALL(IF(K$2:K$218&lt;&gt;"",ROW(K$2:K$218)-1),ROW(C110))),"")</f>
        <v/>
      </c>
      <c r="M111" s="126" t="str">
        <f t="shared" si="3"/>
        <v/>
      </c>
      <c r="N111" s="153" t="str">
        <f t="array" ref="N111">IFERROR(INDEX(M$2:M$218,SMALL(IF(M$2:M$218&lt;&gt;"",ROW(M$2:M$218)-1),ROW(D110))),"")</f>
        <v/>
      </c>
      <c r="O111" s="126" t="str">
        <f t="shared" si="4"/>
        <v/>
      </c>
      <c r="P111" s="155" t="str">
        <f t="array" ref="P111">IFERROR(INDEX(O$2:O$218,SMALL(IF(O$2:O$218&lt;&gt;"",ROW(O$2:O$218)-1),ROW(G110))),"")</f>
        <v/>
      </c>
      <c r="Q111" s="126" t="str">
        <f t="shared" si="5"/>
        <v/>
      </c>
      <c r="R111" s="153" t="str">
        <f t="array" ref="R111">IFERROR(INDEX(Q$2:Q$218,SMALL(IF(Q$2:Q$218&lt;&gt;"",ROW(Q$2:Q$218)-1),ROW(I110))),"")</f>
        <v/>
      </c>
      <c r="S111" s="126" t="str">
        <f t="shared" si="6"/>
        <v/>
      </c>
      <c r="T111" s="155" t="str">
        <f t="array" ref="T111">IFERROR(INDEX(S$2:S$218,SMALL(IF(S$2:S$218&lt;&gt;"",ROW(S$2:S$218)-1),ROW(K110))),"")</f>
        <v/>
      </c>
      <c r="U111" s="126" t="str">
        <f t="shared" si="7"/>
        <v/>
      </c>
      <c r="V111" s="153" t="str">
        <f t="array" ref="V111">IFERROR(INDEX(U$2:U$218,SMALL(IF(U$2:U$218&lt;&gt;"",ROW(U$2:U$218)-1),ROW(M110))),"")</f>
        <v/>
      </c>
      <c r="W111" s="129"/>
    </row>
    <row r="112" spans="1:23" ht="15.75" customHeight="1" x14ac:dyDescent="0.2">
      <c r="A112" s="165" t="str">
        <f t="shared" si="9"/>
        <v xml:space="preserve"> </v>
      </c>
      <c r="B112" s="145"/>
      <c r="C112" s="145"/>
      <c r="D112" s="141"/>
      <c r="E112" s="144"/>
      <c r="F112" s="144"/>
      <c r="G112" s="165" t="str">
        <f>IF(D112="","",VLOOKUP(D112,'Liste des clubs'!A:B,2,FALSE))</f>
        <v/>
      </c>
      <c r="H112" s="163"/>
      <c r="I112" s="143" t="str">
        <f t="shared" si="1"/>
        <v/>
      </c>
      <c r="J112" s="153" t="str">
        <f t="array" ref="J112">IFERROR(INDEX(I$2:I$218,SMALL(IF(I$2:I$218&lt;&gt;"",ROW(I$2:I$218)-1),ROW(A111))),"")</f>
        <v/>
      </c>
      <c r="K112" s="126" t="str">
        <f t="shared" si="2"/>
        <v/>
      </c>
      <c r="L112" s="155" t="str">
        <f t="array" ref="L112">IFERROR(INDEX(K$2:K$218,SMALL(IF(K$2:K$218&lt;&gt;"",ROW(K$2:K$218)-1),ROW(C111))),"")</f>
        <v/>
      </c>
      <c r="M112" s="126" t="str">
        <f t="shared" si="3"/>
        <v/>
      </c>
      <c r="N112" s="153" t="str">
        <f t="array" ref="N112">IFERROR(INDEX(M$2:M$218,SMALL(IF(M$2:M$218&lt;&gt;"",ROW(M$2:M$218)-1),ROW(D111))),"")</f>
        <v/>
      </c>
      <c r="O112" s="126" t="str">
        <f t="shared" si="4"/>
        <v/>
      </c>
      <c r="P112" s="155" t="str">
        <f t="array" ref="P112">IFERROR(INDEX(O$2:O$218,SMALL(IF(O$2:O$218&lt;&gt;"",ROW(O$2:O$218)-1),ROW(G111))),"")</f>
        <v/>
      </c>
      <c r="Q112" s="126" t="str">
        <f t="shared" si="5"/>
        <v/>
      </c>
      <c r="R112" s="153" t="str">
        <f t="array" ref="R112">IFERROR(INDEX(Q$2:Q$218,SMALL(IF(Q$2:Q$218&lt;&gt;"",ROW(Q$2:Q$218)-1),ROW(I111))),"")</f>
        <v/>
      </c>
      <c r="S112" s="126" t="str">
        <f t="shared" si="6"/>
        <v/>
      </c>
      <c r="T112" s="155" t="str">
        <f t="array" ref="T112">IFERROR(INDEX(S$2:S$218,SMALL(IF(S$2:S$218&lt;&gt;"",ROW(S$2:S$218)-1),ROW(K111))),"")</f>
        <v/>
      </c>
      <c r="U112" s="126" t="str">
        <f t="shared" si="7"/>
        <v/>
      </c>
      <c r="V112" s="153" t="str">
        <f t="array" ref="V112">IFERROR(INDEX(U$2:U$218,SMALL(IF(U$2:U$218&lt;&gt;"",ROW(U$2:U$218)-1),ROW(M111))),"")</f>
        <v/>
      </c>
      <c r="W112" s="129"/>
    </row>
    <row r="113" spans="1:23" ht="15.75" customHeight="1" x14ac:dyDescent="0.2">
      <c r="A113" s="165" t="str">
        <f t="shared" si="9"/>
        <v xml:space="preserve"> </v>
      </c>
      <c r="B113" s="145"/>
      <c r="C113" s="145"/>
      <c r="D113" s="141"/>
      <c r="E113" s="144"/>
      <c r="F113" s="144"/>
      <c r="G113" s="165" t="str">
        <f>IF(D113="","",VLOOKUP(D113,'Liste des clubs'!A:B,2,FALSE))</f>
        <v/>
      </c>
      <c r="H113" s="163"/>
      <c r="I113" s="143" t="str">
        <f t="shared" si="1"/>
        <v/>
      </c>
      <c r="J113" s="153" t="str">
        <f t="array" ref="J113">IFERROR(INDEX(I$2:I$218,SMALL(IF(I$2:I$218&lt;&gt;"",ROW(I$2:I$218)-1),ROW(A112))),"")</f>
        <v/>
      </c>
      <c r="K113" s="126" t="str">
        <f t="shared" si="2"/>
        <v/>
      </c>
      <c r="L113" s="155" t="str">
        <f t="array" ref="L113">IFERROR(INDEX(K$2:K$218,SMALL(IF(K$2:K$218&lt;&gt;"",ROW(K$2:K$218)-1),ROW(C112))),"")</f>
        <v/>
      </c>
      <c r="M113" s="126" t="str">
        <f t="shared" si="3"/>
        <v/>
      </c>
      <c r="N113" s="153" t="str">
        <f t="array" ref="N113">IFERROR(INDEX(M$2:M$218,SMALL(IF(M$2:M$218&lt;&gt;"",ROW(M$2:M$218)-1),ROW(D112))),"")</f>
        <v/>
      </c>
      <c r="O113" s="126" t="str">
        <f t="shared" si="4"/>
        <v/>
      </c>
      <c r="P113" s="155" t="str">
        <f t="array" ref="P113">IFERROR(INDEX(O$2:O$218,SMALL(IF(O$2:O$218&lt;&gt;"",ROW(O$2:O$218)-1),ROW(G112))),"")</f>
        <v/>
      </c>
      <c r="Q113" s="126" t="str">
        <f t="shared" si="5"/>
        <v/>
      </c>
      <c r="R113" s="153" t="str">
        <f t="array" ref="R113">IFERROR(INDEX(Q$2:Q$218,SMALL(IF(Q$2:Q$218&lt;&gt;"",ROW(Q$2:Q$218)-1),ROW(I112))),"")</f>
        <v/>
      </c>
      <c r="S113" s="126" t="str">
        <f t="shared" si="6"/>
        <v/>
      </c>
      <c r="T113" s="155" t="str">
        <f t="array" ref="T113">IFERROR(INDEX(S$2:S$218,SMALL(IF(S$2:S$218&lt;&gt;"",ROW(S$2:S$218)-1),ROW(K112))),"")</f>
        <v/>
      </c>
      <c r="U113" s="126" t="str">
        <f t="shared" si="7"/>
        <v/>
      </c>
      <c r="V113" s="153" t="str">
        <f t="array" ref="V113">IFERROR(INDEX(U$2:U$218,SMALL(IF(U$2:U$218&lt;&gt;"",ROW(U$2:U$218)-1),ROW(M112))),"")</f>
        <v/>
      </c>
      <c r="W113" s="129"/>
    </row>
    <row r="114" spans="1:23" ht="15.75" customHeight="1" x14ac:dyDescent="0.2">
      <c r="A114" s="165" t="str">
        <f t="shared" si="9"/>
        <v xml:space="preserve"> </v>
      </c>
      <c r="B114" s="147"/>
      <c r="C114" s="147"/>
      <c r="D114" s="141"/>
      <c r="E114" s="144"/>
      <c r="F114" s="144"/>
      <c r="G114" s="165" t="str">
        <f>IF(D114="","",VLOOKUP(D114,'Liste des clubs'!A:B,2,FALSE))</f>
        <v/>
      </c>
      <c r="H114" s="163"/>
      <c r="I114" s="143" t="str">
        <f t="shared" si="1"/>
        <v/>
      </c>
      <c r="J114" s="153" t="str">
        <f t="array" ref="J114">IFERROR(INDEX(I$2:I$218,SMALL(IF(I$2:I$218&lt;&gt;"",ROW(I$2:I$218)-1),ROW(A113))),"")</f>
        <v/>
      </c>
      <c r="K114" s="126" t="str">
        <f t="shared" si="2"/>
        <v/>
      </c>
      <c r="L114" s="155" t="str">
        <f t="array" ref="L114">IFERROR(INDEX(K$2:K$218,SMALL(IF(K$2:K$218&lt;&gt;"",ROW(K$2:K$218)-1),ROW(C113))),"")</f>
        <v/>
      </c>
      <c r="M114" s="126" t="str">
        <f t="shared" si="3"/>
        <v/>
      </c>
      <c r="N114" s="153" t="str">
        <f t="array" ref="N114">IFERROR(INDEX(M$2:M$218,SMALL(IF(M$2:M$218&lt;&gt;"",ROW(M$2:M$218)-1),ROW(D113))),"")</f>
        <v/>
      </c>
      <c r="O114" s="126" t="str">
        <f t="shared" si="4"/>
        <v/>
      </c>
      <c r="P114" s="155" t="str">
        <f t="array" ref="P114">IFERROR(INDEX(O$2:O$218,SMALL(IF(O$2:O$218&lt;&gt;"",ROW(O$2:O$218)-1),ROW(G113))),"")</f>
        <v/>
      </c>
      <c r="Q114" s="126" t="str">
        <f t="shared" si="5"/>
        <v/>
      </c>
      <c r="R114" s="153" t="str">
        <f t="array" ref="R114">IFERROR(INDEX(Q$2:Q$218,SMALL(IF(Q$2:Q$218&lt;&gt;"",ROW(Q$2:Q$218)-1),ROW(I113))),"")</f>
        <v/>
      </c>
      <c r="S114" s="126" t="str">
        <f t="shared" si="6"/>
        <v/>
      </c>
      <c r="T114" s="155" t="str">
        <f t="array" ref="T114">IFERROR(INDEX(S$2:S$218,SMALL(IF(S$2:S$218&lt;&gt;"",ROW(S$2:S$218)-1),ROW(K113))),"")</f>
        <v/>
      </c>
      <c r="U114" s="126" t="str">
        <f t="shared" si="7"/>
        <v/>
      </c>
      <c r="V114" s="153" t="str">
        <f t="array" ref="V114">IFERROR(INDEX(U$2:U$218,SMALL(IF(U$2:U$218&lt;&gt;"",ROW(U$2:U$218)-1),ROW(M113))),"")</f>
        <v/>
      </c>
      <c r="W114" s="129"/>
    </row>
    <row r="115" spans="1:23" ht="15.75" customHeight="1" x14ac:dyDescent="0.2">
      <c r="A115" s="165" t="str">
        <f t="shared" si="9"/>
        <v xml:space="preserve"> </v>
      </c>
      <c r="B115" s="145"/>
      <c r="C115" s="145"/>
      <c r="D115" s="141"/>
      <c r="E115" s="144"/>
      <c r="F115" s="144"/>
      <c r="G115" s="165" t="str">
        <f>IF(D115="","",VLOOKUP(D115,'Liste des clubs'!A:B,2,FALSE))</f>
        <v/>
      </c>
      <c r="H115" s="163"/>
      <c r="I115" s="143" t="str">
        <f t="shared" si="1"/>
        <v/>
      </c>
      <c r="J115" s="153" t="str">
        <f t="array" ref="J115">IFERROR(INDEX(I$2:I$218,SMALL(IF(I$2:I$218&lt;&gt;"",ROW(I$2:I$218)-1),ROW(A114))),"")</f>
        <v/>
      </c>
      <c r="K115" s="126" t="str">
        <f t="shared" si="2"/>
        <v/>
      </c>
      <c r="L115" s="155" t="str">
        <f t="array" ref="L115">IFERROR(INDEX(K$2:K$218,SMALL(IF(K$2:K$218&lt;&gt;"",ROW(K$2:K$218)-1),ROW(C114))),"")</f>
        <v/>
      </c>
      <c r="M115" s="126" t="str">
        <f t="shared" si="3"/>
        <v/>
      </c>
      <c r="N115" s="153" t="str">
        <f t="array" ref="N115">IFERROR(INDEX(M$2:M$218,SMALL(IF(M$2:M$218&lt;&gt;"",ROW(M$2:M$218)-1),ROW(D114))),"")</f>
        <v/>
      </c>
      <c r="O115" s="126" t="str">
        <f t="shared" si="4"/>
        <v/>
      </c>
      <c r="P115" s="155" t="str">
        <f t="array" ref="P115">IFERROR(INDEX(O$2:O$218,SMALL(IF(O$2:O$218&lt;&gt;"",ROW(O$2:O$218)-1),ROW(G114))),"")</f>
        <v/>
      </c>
      <c r="Q115" s="126" t="str">
        <f t="shared" si="5"/>
        <v/>
      </c>
      <c r="R115" s="153" t="str">
        <f t="array" ref="R115">IFERROR(INDEX(Q$2:Q$218,SMALL(IF(Q$2:Q$218&lt;&gt;"",ROW(Q$2:Q$218)-1),ROW(I114))),"")</f>
        <v/>
      </c>
      <c r="S115" s="126" t="str">
        <f t="shared" si="6"/>
        <v/>
      </c>
      <c r="T115" s="155" t="str">
        <f t="array" ref="T115">IFERROR(INDEX(S$2:S$218,SMALL(IF(S$2:S$218&lt;&gt;"",ROW(S$2:S$218)-1),ROW(K114))),"")</f>
        <v/>
      </c>
      <c r="U115" s="126" t="str">
        <f t="shared" si="7"/>
        <v/>
      </c>
      <c r="V115" s="153" t="str">
        <f t="array" ref="V115">IFERROR(INDEX(U$2:U$218,SMALL(IF(U$2:U$218&lt;&gt;"",ROW(U$2:U$218)-1),ROW(M114))),"")</f>
        <v/>
      </c>
      <c r="W115" s="129"/>
    </row>
    <row r="116" spans="1:23" ht="15.75" customHeight="1" x14ac:dyDescent="0.2">
      <c r="A116" s="165" t="str">
        <f t="shared" si="9"/>
        <v xml:space="preserve"> </v>
      </c>
      <c r="B116" s="141"/>
      <c r="C116" s="141"/>
      <c r="D116" s="141"/>
      <c r="E116" s="146"/>
      <c r="F116" s="146"/>
      <c r="G116" s="165" t="str">
        <f>IF(D116="","",VLOOKUP(D116,'Liste des clubs'!A:B,2,FALSE))</f>
        <v/>
      </c>
      <c r="H116" s="163"/>
      <c r="I116" s="143" t="str">
        <f t="shared" si="1"/>
        <v/>
      </c>
      <c r="J116" s="153" t="str">
        <f t="array" ref="J116">IFERROR(INDEX(I$2:I$218,SMALL(IF(I$2:I$218&lt;&gt;"",ROW(I$2:I$218)-1),ROW(A115))),"")</f>
        <v/>
      </c>
      <c r="K116" s="126" t="str">
        <f t="shared" si="2"/>
        <v/>
      </c>
      <c r="L116" s="155" t="str">
        <f t="array" ref="L116">IFERROR(INDEX(K$2:K$218,SMALL(IF(K$2:K$218&lt;&gt;"",ROW(K$2:K$218)-1),ROW(C115))),"")</f>
        <v/>
      </c>
      <c r="M116" s="126" t="str">
        <f t="shared" si="3"/>
        <v/>
      </c>
      <c r="N116" s="153" t="str">
        <f t="array" ref="N116">IFERROR(INDEX(M$2:M$218,SMALL(IF(M$2:M$218&lt;&gt;"",ROW(M$2:M$218)-1),ROW(D115))),"")</f>
        <v/>
      </c>
      <c r="O116" s="126" t="str">
        <f t="shared" si="4"/>
        <v/>
      </c>
      <c r="P116" s="155" t="str">
        <f t="array" ref="P116">IFERROR(INDEX(O$2:O$218,SMALL(IF(O$2:O$218&lt;&gt;"",ROW(O$2:O$218)-1),ROW(G115))),"")</f>
        <v/>
      </c>
      <c r="Q116" s="126" t="str">
        <f t="shared" si="5"/>
        <v/>
      </c>
      <c r="R116" s="153" t="str">
        <f t="array" ref="R116">IFERROR(INDEX(Q$2:Q$218,SMALL(IF(Q$2:Q$218&lt;&gt;"",ROW(Q$2:Q$218)-1),ROW(I115))),"")</f>
        <v/>
      </c>
      <c r="S116" s="126" t="str">
        <f t="shared" si="6"/>
        <v/>
      </c>
      <c r="T116" s="155" t="str">
        <f t="array" ref="T116">IFERROR(INDEX(S$2:S$218,SMALL(IF(S$2:S$218&lt;&gt;"",ROW(S$2:S$218)-1),ROW(K115))),"")</f>
        <v/>
      </c>
      <c r="U116" s="126" t="str">
        <f t="shared" si="7"/>
        <v/>
      </c>
      <c r="V116" s="153" t="str">
        <f t="array" ref="V116">IFERROR(INDEX(U$2:U$218,SMALL(IF(U$2:U$218&lt;&gt;"",ROW(U$2:U$218)-1),ROW(M115))),"")</f>
        <v/>
      </c>
      <c r="W116" s="129"/>
    </row>
    <row r="117" spans="1:23" ht="15.75" customHeight="1" x14ac:dyDescent="0.2">
      <c r="A117" s="165" t="str">
        <f t="shared" si="9"/>
        <v xml:space="preserve"> </v>
      </c>
      <c r="B117" s="141"/>
      <c r="C117" s="141"/>
      <c r="D117" s="141"/>
      <c r="E117" s="146"/>
      <c r="F117" s="146"/>
      <c r="G117" s="165" t="str">
        <f>IF(D117="","",VLOOKUP(D117,'Liste des clubs'!A:B,2,FALSE))</f>
        <v/>
      </c>
      <c r="H117" s="163"/>
      <c r="I117" s="143" t="str">
        <f t="shared" si="1"/>
        <v/>
      </c>
      <c r="J117" s="153" t="str">
        <f t="array" ref="J117">IFERROR(INDEX(I$2:I$218,SMALL(IF(I$2:I$218&lt;&gt;"",ROW(I$2:I$218)-1),ROW(A116))),"")</f>
        <v/>
      </c>
      <c r="K117" s="126" t="str">
        <f t="shared" si="2"/>
        <v/>
      </c>
      <c r="L117" s="155" t="str">
        <f t="array" ref="L117">IFERROR(INDEX(K$2:K$218,SMALL(IF(K$2:K$218&lt;&gt;"",ROW(K$2:K$218)-1),ROW(C116))),"")</f>
        <v/>
      </c>
      <c r="M117" s="126" t="str">
        <f t="shared" si="3"/>
        <v/>
      </c>
      <c r="N117" s="153" t="str">
        <f t="array" ref="N117">IFERROR(INDEX(M$2:M$218,SMALL(IF(M$2:M$218&lt;&gt;"",ROW(M$2:M$218)-1),ROW(D116))),"")</f>
        <v/>
      </c>
      <c r="O117" s="126" t="str">
        <f t="shared" si="4"/>
        <v/>
      </c>
      <c r="P117" s="155" t="str">
        <f t="array" ref="P117">IFERROR(INDEX(O$2:O$218,SMALL(IF(O$2:O$218&lt;&gt;"",ROW(O$2:O$218)-1),ROW(G116))),"")</f>
        <v/>
      </c>
      <c r="Q117" s="126" t="str">
        <f t="shared" si="5"/>
        <v/>
      </c>
      <c r="R117" s="153" t="str">
        <f t="array" ref="R117">IFERROR(INDEX(Q$2:Q$218,SMALL(IF(Q$2:Q$218&lt;&gt;"",ROW(Q$2:Q$218)-1),ROW(I116))),"")</f>
        <v/>
      </c>
      <c r="S117" s="126" t="str">
        <f t="shared" si="6"/>
        <v/>
      </c>
      <c r="T117" s="155" t="str">
        <f t="array" ref="T117">IFERROR(INDEX(S$2:S$218,SMALL(IF(S$2:S$218&lt;&gt;"",ROW(S$2:S$218)-1),ROW(K116))),"")</f>
        <v/>
      </c>
      <c r="U117" s="126" t="str">
        <f t="shared" si="7"/>
        <v/>
      </c>
      <c r="V117" s="153" t="str">
        <f t="array" ref="V117">IFERROR(INDEX(U$2:U$218,SMALL(IF(U$2:U$218&lt;&gt;"",ROW(U$2:U$218)-1),ROW(M116))),"")</f>
        <v/>
      </c>
      <c r="W117" s="129"/>
    </row>
    <row r="118" spans="1:23" ht="15.75" customHeight="1" x14ac:dyDescent="0.2">
      <c r="A118" s="165" t="str">
        <f t="shared" si="9"/>
        <v xml:space="preserve"> </v>
      </c>
      <c r="B118" s="141"/>
      <c r="C118" s="141"/>
      <c r="D118" s="141"/>
      <c r="E118" s="146"/>
      <c r="F118" s="146"/>
      <c r="G118" s="165" t="str">
        <f>IF(D118="","",VLOOKUP(D118,'Liste des clubs'!A:B,2,FALSE))</f>
        <v/>
      </c>
      <c r="H118" s="163"/>
      <c r="I118" s="143" t="str">
        <f t="shared" si="1"/>
        <v/>
      </c>
      <c r="J118" s="153" t="str">
        <f t="array" ref="J118">IFERROR(INDEX(I$2:I$218,SMALL(IF(I$2:I$218&lt;&gt;"",ROW(I$2:I$218)-1),ROW(A117))),"")</f>
        <v/>
      </c>
      <c r="K118" s="126" t="str">
        <f t="shared" si="2"/>
        <v/>
      </c>
      <c r="L118" s="155" t="str">
        <f t="array" ref="L118">IFERROR(INDEX(K$2:K$218,SMALL(IF(K$2:K$218&lt;&gt;"",ROW(K$2:K$218)-1),ROW(C117))),"")</f>
        <v/>
      </c>
      <c r="M118" s="126" t="str">
        <f t="shared" si="3"/>
        <v/>
      </c>
      <c r="N118" s="153" t="str">
        <f t="array" ref="N118">IFERROR(INDEX(M$2:M$218,SMALL(IF(M$2:M$218&lt;&gt;"",ROW(M$2:M$218)-1),ROW(D117))),"")</f>
        <v/>
      </c>
      <c r="O118" s="126" t="str">
        <f t="shared" si="4"/>
        <v/>
      </c>
      <c r="P118" s="155" t="str">
        <f t="array" ref="P118">IFERROR(INDEX(O$2:O$218,SMALL(IF(O$2:O$218&lt;&gt;"",ROW(O$2:O$218)-1),ROW(G117))),"")</f>
        <v/>
      </c>
      <c r="Q118" s="126" t="str">
        <f t="shared" si="5"/>
        <v/>
      </c>
      <c r="R118" s="153" t="str">
        <f t="array" ref="R118">IFERROR(INDEX(Q$2:Q$218,SMALL(IF(Q$2:Q$218&lt;&gt;"",ROW(Q$2:Q$218)-1),ROW(I117))),"")</f>
        <v/>
      </c>
      <c r="S118" s="126" t="str">
        <f t="shared" si="6"/>
        <v/>
      </c>
      <c r="T118" s="155" t="str">
        <f t="array" ref="T118">IFERROR(INDEX(S$2:S$218,SMALL(IF(S$2:S$218&lt;&gt;"",ROW(S$2:S$218)-1),ROW(K117))),"")</f>
        <v/>
      </c>
      <c r="U118" s="126" t="str">
        <f t="shared" si="7"/>
        <v/>
      </c>
      <c r="V118" s="153" t="str">
        <f t="array" ref="V118">IFERROR(INDEX(U$2:U$218,SMALL(IF(U$2:U$218&lt;&gt;"",ROW(U$2:U$218)-1),ROW(M117))),"")</f>
        <v/>
      </c>
      <c r="W118" s="129"/>
    </row>
    <row r="119" spans="1:23" ht="15.75" customHeight="1" x14ac:dyDescent="0.2">
      <c r="A119" s="165" t="str">
        <f t="shared" si="9"/>
        <v xml:space="preserve"> </v>
      </c>
      <c r="B119" s="141"/>
      <c r="C119" s="141"/>
      <c r="D119" s="141"/>
      <c r="E119" s="146"/>
      <c r="F119" s="146"/>
      <c r="G119" s="165" t="str">
        <f>IF(D119="","",VLOOKUP(D119,'Liste des clubs'!A:B,2,FALSE))</f>
        <v/>
      </c>
      <c r="H119" s="163"/>
      <c r="I119" s="143" t="str">
        <f t="shared" si="1"/>
        <v/>
      </c>
      <c r="J119" s="153" t="str">
        <f t="array" ref="J119">IFERROR(INDEX(I$2:I$218,SMALL(IF(I$2:I$218&lt;&gt;"",ROW(I$2:I$218)-1),ROW(A118))),"")</f>
        <v/>
      </c>
      <c r="K119" s="126" t="str">
        <f t="shared" si="2"/>
        <v/>
      </c>
      <c r="L119" s="155" t="str">
        <f t="array" ref="L119">IFERROR(INDEX(K$2:K$218,SMALL(IF(K$2:K$218&lt;&gt;"",ROW(K$2:K$218)-1),ROW(C118))),"")</f>
        <v/>
      </c>
      <c r="M119" s="126" t="str">
        <f t="shared" si="3"/>
        <v/>
      </c>
      <c r="N119" s="153" t="str">
        <f t="array" ref="N119">IFERROR(INDEX(M$2:M$218,SMALL(IF(M$2:M$218&lt;&gt;"",ROW(M$2:M$218)-1),ROW(D118))),"")</f>
        <v/>
      </c>
      <c r="O119" s="126" t="str">
        <f t="shared" si="4"/>
        <v/>
      </c>
      <c r="P119" s="155" t="str">
        <f t="array" ref="P119">IFERROR(INDEX(O$2:O$218,SMALL(IF(O$2:O$218&lt;&gt;"",ROW(O$2:O$218)-1),ROW(G118))),"")</f>
        <v/>
      </c>
      <c r="Q119" s="126" t="str">
        <f t="shared" si="5"/>
        <v/>
      </c>
      <c r="R119" s="153" t="str">
        <f t="array" ref="R119">IFERROR(INDEX(Q$2:Q$218,SMALL(IF(Q$2:Q$218&lt;&gt;"",ROW(Q$2:Q$218)-1),ROW(I118))),"")</f>
        <v/>
      </c>
      <c r="S119" s="126" t="str">
        <f t="shared" si="6"/>
        <v/>
      </c>
      <c r="T119" s="155" t="str">
        <f t="array" ref="T119">IFERROR(INDEX(S$2:S$218,SMALL(IF(S$2:S$218&lt;&gt;"",ROW(S$2:S$218)-1),ROW(K118))),"")</f>
        <v/>
      </c>
      <c r="U119" s="126" t="str">
        <f t="shared" si="7"/>
        <v/>
      </c>
      <c r="V119" s="153" t="str">
        <f t="array" ref="V119">IFERROR(INDEX(U$2:U$218,SMALL(IF(U$2:U$218&lt;&gt;"",ROW(U$2:U$218)-1),ROW(M118))),"")</f>
        <v/>
      </c>
      <c r="W119" s="129"/>
    </row>
    <row r="120" spans="1:23" ht="15.75" customHeight="1" x14ac:dyDescent="0.2">
      <c r="A120" s="165" t="str">
        <f t="shared" si="9"/>
        <v xml:space="preserve"> </v>
      </c>
      <c r="B120" s="141"/>
      <c r="C120" s="141"/>
      <c r="D120" s="141"/>
      <c r="E120" s="146"/>
      <c r="F120" s="146"/>
      <c r="G120" s="165" t="str">
        <f>IF(D120="","",VLOOKUP(D120,'Liste des clubs'!A:B,2,FALSE))</f>
        <v/>
      </c>
      <c r="H120" s="163"/>
      <c r="I120" s="143" t="str">
        <f t="shared" si="1"/>
        <v/>
      </c>
      <c r="J120" s="153" t="str">
        <f t="array" ref="J120">IFERROR(INDEX(I$2:I$218,SMALL(IF(I$2:I$218&lt;&gt;"",ROW(I$2:I$218)-1),ROW(A119))),"")</f>
        <v/>
      </c>
      <c r="K120" s="126" t="str">
        <f t="shared" si="2"/>
        <v/>
      </c>
      <c r="L120" s="155" t="str">
        <f t="array" ref="L120">IFERROR(INDEX(K$2:K$218,SMALL(IF(K$2:K$218&lt;&gt;"",ROW(K$2:K$218)-1),ROW(C119))),"")</f>
        <v/>
      </c>
      <c r="M120" s="126" t="str">
        <f t="shared" si="3"/>
        <v/>
      </c>
      <c r="N120" s="153" t="str">
        <f t="array" ref="N120">IFERROR(INDEX(M$2:M$218,SMALL(IF(M$2:M$218&lt;&gt;"",ROW(M$2:M$218)-1),ROW(D119))),"")</f>
        <v/>
      </c>
      <c r="O120" s="126" t="str">
        <f t="shared" si="4"/>
        <v/>
      </c>
      <c r="P120" s="155" t="str">
        <f t="array" ref="P120">IFERROR(INDEX(O$2:O$218,SMALL(IF(O$2:O$218&lt;&gt;"",ROW(O$2:O$218)-1),ROW(G119))),"")</f>
        <v/>
      </c>
      <c r="Q120" s="126" t="str">
        <f t="shared" si="5"/>
        <v/>
      </c>
      <c r="R120" s="153" t="str">
        <f t="array" ref="R120">IFERROR(INDEX(Q$2:Q$218,SMALL(IF(Q$2:Q$218&lt;&gt;"",ROW(Q$2:Q$218)-1),ROW(I119))),"")</f>
        <v/>
      </c>
      <c r="S120" s="126" t="str">
        <f t="shared" si="6"/>
        <v/>
      </c>
      <c r="T120" s="155" t="str">
        <f t="array" ref="T120">IFERROR(INDEX(S$2:S$218,SMALL(IF(S$2:S$218&lt;&gt;"",ROW(S$2:S$218)-1),ROW(K119))),"")</f>
        <v/>
      </c>
      <c r="U120" s="126" t="str">
        <f t="shared" si="7"/>
        <v/>
      </c>
      <c r="V120" s="153" t="str">
        <f t="array" ref="V120">IFERROR(INDEX(U$2:U$218,SMALL(IF(U$2:U$218&lt;&gt;"",ROW(U$2:U$218)-1),ROW(M119))),"")</f>
        <v/>
      </c>
      <c r="W120" s="129"/>
    </row>
    <row r="121" spans="1:23" ht="15.75" customHeight="1" x14ac:dyDescent="0.2">
      <c r="A121" s="165" t="str">
        <f t="shared" si="9"/>
        <v xml:space="preserve"> </v>
      </c>
      <c r="B121" s="141"/>
      <c r="C121" s="141"/>
      <c r="D121" s="141"/>
      <c r="E121" s="146"/>
      <c r="F121" s="146"/>
      <c r="G121" s="165" t="str">
        <f>IF(D121="","",VLOOKUP(D121,'Liste des clubs'!A:B,2,FALSE))</f>
        <v/>
      </c>
      <c r="H121" s="163"/>
      <c r="I121" s="143" t="str">
        <f t="shared" si="1"/>
        <v/>
      </c>
      <c r="J121" s="153" t="str">
        <f t="array" ref="J121">IFERROR(INDEX(I$2:I$218,SMALL(IF(I$2:I$218&lt;&gt;"",ROW(I$2:I$218)-1),ROW(A120))),"")</f>
        <v/>
      </c>
      <c r="K121" s="126" t="str">
        <f t="shared" si="2"/>
        <v/>
      </c>
      <c r="L121" s="155" t="str">
        <f t="array" ref="L121">IFERROR(INDEX(K$2:K$218,SMALL(IF(K$2:K$218&lt;&gt;"",ROW(K$2:K$218)-1),ROW(C120))),"")</f>
        <v/>
      </c>
      <c r="M121" s="126" t="str">
        <f t="shared" si="3"/>
        <v/>
      </c>
      <c r="N121" s="153" t="str">
        <f t="array" ref="N121">IFERROR(INDEX(M$2:M$218,SMALL(IF(M$2:M$218&lt;&gt;"",ROW(M$2:M$218)-1),ROW(D120))),"")</f>
        <v/>
      </c>
      <c r="O121" s="126" t="str">
        <f t="shared" si="4"/>
        <v/>
      </c>
      <c r="P121" s="155" t="str">
        <f t="array" ref="P121">IFERROR(INDEX(O$2:O$218,SMALL(IF(O$2:O$218&lt;&gt;"",ROW(O$2:O$218)-1),ROW(G120))),"")</f>
        <v/>
      </c>
      <c r="Q121" s="126" t="str">
        <f t="shared" si="5"/>
        <v/>
      </c>
      <c r="R121" s="153" t="str">
        <f t="array" ref="R121">IFERROR(INDEX(Q$2:Q$218,SMALL(IF(Q$2:Q$218&lt;&gt;"",ROW(Q$2:Q$218)-1),ROW(I120))),"")</f>
        <v/>
      </c>
      <c r="S121" s="126" t="str">
        <f t="shared" si="6"/>
        <v/>
      </c>
      <c r="T121" s="155" t="str">
        <f t="array" ref="T121">IFERROR(INDEX(S$2:S$218,SMALL(IF(S$2:S$218&lt;&gt;"",ROW(S$2:S$218)-1),ROW(K120))),"")</f>
        <v/>
      </c>
      <c r="U121" s="126" t="str">
        <f t="shared" si="7"/>
        <v/>
      </c>
      <c r="V121" s="153" t="str">
        <f t="array" ref="V121">IFERROR(INDEX(U$2:U$218,SMALL(IF(U$2:U$218&lt;&gt;"",ROW(U$2:U$218)-1),ROW(M120))),"")</f>
        <v/>
      </c>
      <c r="W121" s="129"/>
    </row>
    <row r="122" spans="1:23" ht="15.75" customHeight="1" x14ac:dyDescent="0.2">
      <c r="A122" s="165" t="str">
        <f t="shared" si="9"/>
        <v xml:space="preserve"> </v>
      </c>
      <c r="B122" s="141"/>
      <c r="C122" s="141"/>
      <c r="D122" s="141"/>
      <c r="E122" s="146"/>
      <c r="F122" s="146"/>
      <c r="G122" s="165" t="str">
        <f>IF(D122="","",VLOOKUP(D122,'Liste des clubs'!A:B,2,FALSE))</f>
        <v/>
      </c>
      <c r="H122" s="163"/>
      <c r="I122" s="143" t="str">
        <f t="shared" si="1"/>
        <v/>
      </c>
      <c r="J122" s="153" t="str">
        <f t="array" ref="J122">IFERROR(INDEX(I$2:I$218,SMALL(IF(I$2:I$218&lt;&gt;"",ROW(I$2:I$218)-1),ROW(A121))),"")</f>
        <v/>
      </c>
      <c r="K122" s="126" t="str">
        <f t="shared" si="2"/>
        <v/>
      </c>
      <c r="L122" s="155" t="str">
        <f t="array" ref="L122">IFERROR(INDEX(K$2:K$218,SMALL(IF(K$2:K$218&lt;&gt;"",ROW(K$2:K$218)-1),ROW(C121))),"")</f>
        <v/>
      </c>
      <c r="M122" s="126" t="str">
        <f t="shared" si="3"/>
        <v/>
      </c>
      <c r="N122" s="153" t="str">
        <f t="array" ref="N122">IFERROR(INDEX(M$2:M$218,SMALL(IF(M$2:M$218&lt;&gt;"",ROW(M$2:M$218)-1),ROW(D121))),"")</f>
        <v/>
      </c>
      <c r="O122" s="126" t="str">
        <f t="shared" si="4"/>
        <v/>
      </c>
      <c r="P122" s="155" t="str">
        <f t="array" ref="P122">IFERROR(INDEX(O$2:O$218,SMALL(IF(O$2:O$218&lt;&gt;"",ROW(O$2:O$218)-1),ROW(G121))),"")</f>
        <v/>
      </c>
      <c r="Q122" s="126" t="str">
        <f t="shared" si="5"/>
        <v/>
      </c>
      <c r="R122" s="153" t="str">
        <f t="array" ref="R122">IFERROR(INDEX(Q$2:Q$218,SMALL(IF(Q$2:Q$218&lt;&gt;"",ROW(Q$2:Q$218)-1),ROW(I121))),"")</f>
        <v/>
      </c>
      <c r="S122" s="126" t="str">
        <f t="shared" si="6"/>
        <v/>
      </c>
      <c r="T122" s="155" t="str">
        <f t="array" ref="T122">IFERROR(INDEX(S$2:S$218,SMALL(IF(S$2:S$218&lt;&gt;"",ROW(S$2:S$218)-1),ROW(K121))),"")</f>
        <v/>
      </c>
      <c r="U122" s="126" t="str">
        <f t="shared" si="7"/>
        <v/>
      </c>
      <c r="V122" s="153" t="str">
        <f t="array" ref="V122">IFERROR(INDEX(U$2:U$218,SMALL(IF(U$2:U$218&lt;&gt;"",ROW(U$2:U$218)-1),ROW(M121))),"")</f>
        <v/>
      </c>
      <c r="W122" s="129"/>
    </row>
    <row r="123" spans="1:23" ht="15.75" customHeight="1" x14ac:dyDescent="0.2">
      <c r="A123" s="165" t="str">
        <f t="shared" si="9"/>
        <v xml:space="preserve"> </v>
      </c>
      <c r="B123" s="141"/>
      <c r="C123" s="141"/>
      <c r="D123" s="141"/>
      <c r="E123" s="146"/>
      <c r="F123" s="146"/>
      <c r="G123" s="165" t="str">
        <f>IF(D123="","",VLOOKUP(D123,'Liste des clubs'!A:B,2,FALSE))</f>
        <v/>
      </c>
      <c r="H123" s="163"/>
      <c r="I123" s="143" t="str">
        <f t="shared" si="1"/>
        <v/>
      </c>
      <c r="J123" s="153" t="str">
        <f t="array" ref="J123">IFERROR(INDEX(I$2:I$218,SMALL(IF(I$2:I$218&lt;&gt;"",ROW(I$2:I$218)-1),ROW(A122))),"")</f>
        <v/>
      </c>
      <c r="K123" s="126" t="str">
        <f t="shared" si="2"/>
        <v/>
      </c>
      <c r="L123" s="155" t="str">
        <f t="array" ref="L123">IFERROR(INDEX(K$2:K$218,SMALL(IF(K$2:K$218&lt;&gt;"",ROW(K$2:K$218)-1),ROW(C122))),"")</f>
        <v/>
      </c>
      <c r="M123" s="126" t="str">
        <f t="shared" si="3"/>
        <v/>
      </c>
      <c r="N123" s="153" t="str">
        <f t="array" ref="N123">IFERROR(INDEX(M$2:M$218,SMALL(IF(M$2:M$218&lt;&gt;"",ROW(M$2:M$218)-1),ROW(D122))),"")</f>
        <v/>
      </c>
      <c r="O123" s="126" t="str">
        <f t="shared" si="4"/>
        <v/>
      </c>
      <c r="P123" s="155" t="str">
        <f t="array" ref="P123">IFERROR(INDEX(O$2:O$218,SMALL(IF(O$2:O$218&lt;&gt;"",ROW(O$2:O$218)-1),ROW(G122))),"")</f>
        <v/>
      </c>
      <c r="Q123" s="126" t="str">
        <f t="shared" si="5"/>
        <v/>
      </c>
      <c r="R123" s="153" t="str">
        <f t="array" ref="R123">IFERROR(INDEX(Q$2:Q$218,SMALL(IF(Q$2:Q$218&lt;&gt;"",ROW(Q$2:Q$218)-1),ROW(I122))),"")</f>
        <v/>
      </c>
      <c r="S123" s="126" t="str">
        <f t="shared" si="6"/>
        <v/>
      </c>
      <c r="T123" s="155" t="str">
        <f t="array" ref="T123">IFERROR(INDEX(S$2:S$218,SMALL(IF(S$2:S$218&lt;&gt;"",ROW(S$2:S$218)-1),ROW(K122))),"")</f>
        <v/>
      </c>
      <c r="U123" s="126" t="str">
        <f t="shared" si="7"/>
        <v/>
      </c>
      <c r="V123" s="153" t="str">
        <f t="array" ref="V123">IFERROR(INDEX(U$2:U$218,SMALL(IF(U$2:U$218&lt;&gt;"",ROW(U$2:U$218)-1),ROW(M122))),"")</f>
        <v/>
      </c>
      <c r="W123" s="129"/>
    </row>
    <row r="124" spans="1:23" ht="15.75" customHeight="1" x14ac:dyDescent="0.2">
      <c r="A124" s="165" t="str">
        <f t="shared" si="9"/>
        <v xml:space="preserve"> </v>
      </c>
      <c r="B124" s="141"/>
      <c r="C124" s="141"/>
      <c r="D124" s="141"/>
      <c r="E124" s="146"/>
      <c r="F124" s="146"/>
      <c r="G124" s="165" t="str">
        <f>IF(D124="","",VLOOKUP(D124,'Liste des clubs'!A:B,2,FALSE))</f>
        <v/>
      </c>
      <c r="H124" s="163"/>
      <c r="I124" s="143" t="str">
        <f t="shared" si="1"/>
        <v/>
      </c>
      <c r="J124" s="153" t="str">
        <f t="array" ref="J124">IFERROR(INDEX(I$2:I$218,SMALL(IF(I$2:I$218&lt;&gt;"",ROW(I$2:I$218)-1),ROW(A123))),"")</f>
        <v/>
      </c>
      <c r="K124" s="126" t="str">
        <f t="shared" si="2"/>
        <v/>
      </c>
      <c r="L124" s="155" t="str">
        <f t="array" ref="L124">IFERROR(INDEX(K$2:K$218,SMALL(IF(K$2:K$218&lt;&gt;"",ROW(K$2:K$218)-1),ROW(C123))),"")</f>
        <v/>
      </c>
      <c r="M124" s="126" t="str">
        <f t="shared" si="3"/>
        <v/>
      </c>
      <c r="N124" s="153" t="str">
        <f t="array" ref="N124">IFERROR(INDEX(M$2:M$218,SMALL(IF(M$2:M$218&lt;&gt;"",ROW(M$2:M$218)-1),ROW(D123))),"")</f>
        <v/>
      </c>
      <c r="O124" s="126" t="str">
        <f t="shared" si="4"/>
        <v/>
      </c>
      <c r="P124" s="155" t="str">
        <f t="array" ref="P124">IFERROR(INDEX(O$2:O$218,SMALL(IF(O$2:O$218&lt;&gt;"",ROW(O$2:O$218)-1),ROW(G123))),"")</f>
        <v/>
      </c>
      <c r="Q124" s="126" t="str">
        <f t="shared" si="5"/>
        <v/>
      </c>
      <c r="R124" s="153" t="str">
        <f t="array" ref="R124">IFERROR(INDEX(Q$2:Q$218,SMALL(IF(Q$2:Q$218&lt;&gt;"",ROW(Q$2:Q$218)-1),ROW(I123))),"")</f>
        <v/>
      </c>
      <c r="S124" s="126" t="str">
        <f t="shared" si="6"/>
        <v/>
      </c>
      <c r="T124" s="155" t="str">
        <f t="array" ref="T124">IFERROR(INDEX(S$2:S$218,SMALL(IF(S$2:S$218&lt;&gt;"",ROW(S$2:S$218)-1),ROW(K123))),"")</f>
        <v/>
      </c>
      <c r="U124" s="126" t="str">
        <f t="shared" si="7"/>
        <v/>
      </c>
      <c r="V124" s="153" t="str">
        <f t="array" ref="V124">IFERROR(INDEX(U$2:U$218,SMALL(IF(U$2:U$218&lt;&gt;"",ROW(U$2:U$218)-1),ROW(M123))),"")</f>
        <v/>
      </c>
      <c r="W124" s="129"/>
    </row>
    <row r="125" spans="1:23" ht="15.75" customHeight="1" x14ac:dyDescent="0.2">
      <c r="A125" s="165" t="str">
        <f t="shared" si="9"/>
        <v xml:space="preserve"> </v>
      </c>
      <c r="B125" s="141"/>
      <c r="C125" s="141"/>
      <c r="D125" s="141"/>
      <c r="E125" s="146"/>
      <c r="F125" s="146"/>
      <c r="G125" s="165" t="str">
        <f>IF(D125="","",VLOOKUP(D125,'Liste des clubs'!A:B,2,FALSE))</f>
        <v/>
      </c>
      <c r="H125" s="163"/>
      <c r="I125" s="143" t="str">
        <f t="shared" si="1"/>
        <v/>
      </c>
      <c r="J125" s="153" t="str">
        <f t="array" ref="J125">IFERROR(INDEX(I$2:I$218,SMALL(IF(I$2:I$218&lt;&gt;"",ROW(I$2:I$218)-1),ROW(A124))),"")</f>
        <v/>
      </c>
      <c r="K125" s="126" t="str">
        <f t="shared" si="2"/>
        <v/>
      </c>
      <c r="L125" s="155" t="str">
        <f t="array" ref="L125">IFERROR(INDEX(K$2:K$218,SMALL(IF(K$2:K$218&lt;&gt;"",ROW(K$2:K$218)-1),ROW(C124))),"")</f>
        <v/>
      </c>
      <c r="M125" s="126" t="str">
        <f t="shared" si="3"/>
        <v/>
      </c>
      <c r="N125" s="153" t="str">
        <f t="array" ref="N125">IFERROR(INDEX(M$2:M$218,SMALL(IF(M$2:M$218&lt;&gt;"",ROW(M$2:M$218)-1),ROW(D124))),"")</f>
        <v/>
      </c>
      <c r="O125" s="126" t="str">
        <f t="shared" si="4"/>
        <v/>
      </c>
      <c r="P125" s="155" t="str">
        <f t="array" ref="P125">IFERROR(INDEX(O$2:O$218,SMALL(IF(O$2:O$218&lt;&gt;"",ROW(O$2:O$218)-1),ROW(G124))),"")</f>
        <v/>
      </c>
      <c r="Q125" s="126" t="str">
        <f t="shared" si="5"/>
        <v/>
      </c>
      <c r="R125" s="153" t="str">
        <f t="array" ref="R125">IFERROR(INDEX(Q$2:Q$218,SMALL(IF(Q$2:Q$218&lt;&gt;"",ROW(Q$2:Q$218)-1),ROW(I124))),"")</f>
        <v/>
      </c>
      <c r="S125" s="126" t="str">
        <f t="shared" si="6"/>
        <v/>
      </c>
      <c r="T125" s="155" t="str">
        <f t="array" ref="T125">IFERROR(INDEX(S$2:S$218,SMALL(IF(S$2:S$218&lt;&gt;"",ROW(S$2:S$218)-1),ROW(K124))),"")</f>
        <v/>
      </c>
      <c r="U125" s="126" t="str">
        <f t="shared" si="7"/>
        <v/>
      </c>
      <c r="V125" s="153" t="str">
        <f t="array" ref="V125">IFERROR(INDEX(U$2:U$218,SMALL(IF(U$2:U$218&lt;&gt;"",ROW(U$2:U$218)-1),ROW(M124))),"")</f>
        <v/>
      </c>
      <c r="W125" s="129"/>
    </row>
    <row r="126" spans="1:23" ht="15.75" customHeight="1" x14ac:dyDescent="0.2">
      <c r="A126" s="165" t="str">
        <f t="shared" si="9"/>
        <v xml:space="preserve"> </v>
      </c>
      <c r="B126" s="141"/>
      <c r="C126" s="141"/>
      <c r="D126" s="141"/>
      <c r="E126" s="146"/>
      <c r="F126" s="146"/>
      <c r="G126" s="165" t="str">
        <f>IF(D126="","",VLOOKUP(D126,'Liste des clubs'!A:B,2,FALSE))</f>
        <v/>
      </c>
      <c r="H126" s="163"/>
      <c r="I126" s="143" t="str">
        <f t="shared" si="1"/>
        <v/>
      </c>
      <c r="J126" s="153" t="str">
        <f t="array" ref="J126">IFERROR(INDEX(I$2:I$218,SMALL(IF(I$2:I$218&lt;&gt;"",ROW(I$2:I$218)-1),ROW(A125))),"")</f>
        <v/>
      </c>
      <c r="K126" s="126" t="str">
        <f t="shared" si="2"/>
        <v/>
      </c>
      <c r="L126" s="155" t="str">
        <f t="array" ref="L126">IFERROR(INDEX(K$2:K$218,SMALL(IF(K$2:K$218&lt;&gt;"",ROW(K$2:K$218)-1),ROW(C125))),"")</f>
        <v/>
      </c>
      <c r="M126" s="126" t="str">
        <f t="shared" si="3"/>
        <v/>
      </c>
      <c r="N126" s="153" t="str">
        <f t="array" ref="N126">IFERROR(INDEX(M$2:M$218,SMALL(IF(M$2:M$218&lt;&gt;"",ROW(M$2:M$218)-1),ROW(D125))),"")</f>
        <v/>
      </c>
      <c r="O126" s="126" t="str">
        <f t="shared" si="4"/>
        <v/>
      </c>
      <c r="P126" s="155" t="str">
        <f t="array" ref="P126">IFERROR(INDEX(O$2:O$218,SMALL(IF(O$2:O$218&lt;&gt;"",ROW(O$2:O$218)-1),ROW(G125))),"")</f>
        <v/>
      </c>
      <c r="Q126" s="126" t="str">
        <f t="shared" si="5"/>
        <v/>
      </c>
      <c r="R126" s="153" t="str">
        <f t="array" ref="R126">IFERROR(INDEX(Q$2:Q$218,SMALL(IF(Q$2:Q$218&lt;&gt;"",ROW(Q$2:Q$218)-1),ROW(I125))),"")</f>
        <v/>
      </c>
      <c r="S126" s="126" t="str">
        <f t="shared" si="6"/>
        <v/>
      </c>
      <c r="T126" s="155" t="str">
        <f t="array" ref="T126">IFERROR(INDEX(S$2:S$218,SMALL(IF(S$2:S$218&lt;&gt;"",ROW(S$2:S$218)-1),ROW(K125))),"")</f>
        <v/>
      </c>
      <c r="U126" s="126" t="str">
        <f t="shared" si="7"/>
        <v/>
      </c>
      <c r="V126" s="153" t="str">
        <f t="array" ref="V126">IFERROR(INDEX(U$2:U$218,SMALL(IF(U$2:U$218&lt;&gt;"",ROW(U$2:U$218)-1),ROW(M125))),"")</f>
        <v/>
      </c>
      <c r="W126" s="129"/>
    </row>
    <row r="127" spans="1:23" ht="15.75" customHeight="1" x14ac:dyDescent="0.2">
      <c r="A127" s="165" t="str">
        <f t="shared" si="9"/>
        <v xml:space="preserve"> </v>
      </c>
      <c r="B127" s="141"/>
      <c r="C127" s="141"/>
      <c r="D127" s="141"/>
      <c r="E127" s="146"/>
      <c r="F127" s="146"/>
      <c r="G127" s="165" t="str">
        <f>IF(D127="","",VLOOKUP(D127,'Liste des clubs'!A:B,2,FALSE))</f>
        <v/>
      </c>
      <c r="H127" s="163"/>
      <c r="I127" s="143" t="str">
        <f t="shared" si="1"/>
        <v/>
      </c>
      <c r="J127" s="153" t="str">
        <f t="array" ref="J127">IFERROR(INDEX(I$2:I$218,SMALL(IF(I$2:I$218&lt;&gt;"",ROW(I$2:I$218)-1),ROW(A126))),"")</f>
        <v/>
      </c>
      <c r="K127" s="126" t="str">
        <f t="shared" si="2"/>
        <v/>
      </c>
      <c r="L127" s="155" t="str">
        <f t="array" ref="L127">IFERROR(INDEX(K$2:K$218,SMALL(IF(K$2:K$218&lt;&gt;"",ROW(K$2:K$218)-1),ROW(C126))),"")</f>
        <v/>
      </c>
      <c r="M127" s="126" t="str">
        <f t="shared" si="3"/>
        <v/>
      </c>
      <c r="N127" s="153" t="str">
        <f t="array" ref="N127">IFERROR(INDEX(M$2:M$218,SMALL(IF(M$2:M$218&lt;&gt;"",ROW(M$2:M$218)-1),ROW(D126))),"")</f>
        <v/>
      </c>
      <c r="O127" s="126" t="str">
        <f t="shared" si="4"/>
        <v/>
      </c>
      <c r="P127" s="155" t="str">
        <f t="array" ref="P127">IFERROR(INDEX(O$2:O$218,SMALL(IF(O$2:O$218&lt;&gt;"",ROW(O$2:O$218)-1),ROW(G126))),"")</f>
        <v/>
      </c>
      <c r="Q127" s="126" t="str">
        <f t="shared" si="5"/>
        <v/>
      </c>
      <c r="R127" s="153" t="str">
        <f t="array" ref="R127">IFERROR(INDEX(Q$2:Q$218,SMALL(IF(Q$2:Q$218&lt;&gt;"",ROW(Q$2:Q$218)-1),ROW(I126))),"")</f>
        <v/>
      </c>
      <c r="S127" s="126" t="str">
        <f t="shared" si="6"/>
        <v/>
      </c>
      <c r="T127" s="155" t="str">
        <f t="array" ref="T127">IFERROR(INDEX(S$2:S$218,SMALL(IF(S$2:S$218&lt;&gt;"",ROW(S$2:S$218)-1),ROW(K126))),"")</f>
        <v/>
      </c>
      <c r="U127" s="126" t="str">
        <f t="shared" si="7"/>
        <v/>
      </c>
      <c r="V127" s="153" t="str">
        <f t="array" ref="V127">IFERROR(INDEX(U$2:U$218,SMALL(IF(U$2:U$218&lt;&gt;"",ROW(U$2:U$218)-1),ROW(M126))),"")</f>
        <v/>
      </c>
      <c r="W127" s="129"/>
    </row>
    <row r="128" spans="1:23" ht="15.75" customHeight="1" x14ac:dyDescent="0.2">
      <c r="A128" s="165" t="str">
        <f t="shared" si="9"/>
        <v xml:space="preserve"> </v>
      </c>
      <c r="B128" s="141"/>
      <c r="C128" s="141"/>
      <c r="D128" s="141"/>
      <c r="E128" s="146"/>
      <c r="F128" s="146"/>
      <c r="G128" s="165" t="str">
        <f>IF(D128="","",VLOOKUP(D128,'Liste des clubs'!A:B,2,FALSE))</f>
        <v/>
      </c>
      <c r="H128" s="163"/>
      <c r="I128" s="143" t="str">
        <f t="shared" si="1"/>
        <v/>
      </c>
      <c r="J128" s="153" t="str">
        <f t="array" ref="J128">IFERROR(INDEX(I$2:I$218,SMALL(IF(I$2:I$218&lt;&gt;"",ROW(I$2:I$218)-1),ROW(A127))),"")</f>
        <v/>
      </c>
      <c r="K128" s="126" t="str">
        <f t="shared" si="2"/>
        <v/>
      </c>
      <c r="L128" s="155" t="str">
        <f t="array" ref="L128">IFERROR(INDEX(K$2:K$218,SMALL(IF(K$2:K$218&lt;&gt;"",ROW(K$2:K$218)-1),ROW(C127))),"")</f>
        <v/>
      </c>
      <c r="M128" s="126" t="str">
        <f t="shared" si="3"/>
        <v/>
      </c>
      <c r="N128" s="153" t="str">
        <f t="array" ref="N128">IFERROR(INDEX(M$2:M$218,SMALL(IF(M$2:M$218&lt;&gt;"",ROW(M$2:M$218)-1),ROW(D127))),"")</f>
        <v/>
      </c>
      <c r="O128" s="126" t="str">
        <f t="shared" si="4"/>
        <v/>
      </c>
      <c r="P128" s="155" t="str">
        <f t="array" ref="P128">IFERROR(INDEX(O$2:O$218,SMALL(IF(O$2:O$218&lt;&gt;"",ROW(O$2:O$218)-1),ROW(G127))),"")</f>
        <v/>
      </c>
      <c r="Q128" s="126" t="str">
        <f t="shared" si="5"/>
        <v/>
      </c>
      <c r="R128" s="153" t="str">
        <f t="array" ref="R128">IFERROR(INDEX(Q$2:Q$218,SMALL(IF(Q$2:Q$218&lt;&gt;"",ROW(Q$2:Q$218)-1),ROW(I127))),"")</f>
        <v/>
      </c>
      <c r="S128" s="126" t="str">
        <f t="shared" si="6"/>
        <v/>
      </c>
      <c r="T128" s="155" t="str">
        <f t="array" ref="T128">IFERROR(INDEX(S$2:S$218,SMALL(IF(S$2:S$218&lt;&gt;"",ROW(S$2:S$218)-1),ROW(K127))),"")</f>
        <v/>
      </c>
      <c r="U128" s="126" t="str">
        <f t="shared" si="7"/>
        <v/>
      </c>
      <c r="V128" s="153" t="str">
        <f t="array" ref="V128">IFERROR(INDEX(U$2:U$218,SMALL(IF(U$2:U$218&lt;&gt;"",ROW(U$2:U$218)-1),ROW(M127))),"")</f>
        <v/>
      </c>
      <c r="W128" s="129"/>
    </row>
    <row r="129" spans="1:23" ht="15.75" customHeight="1" x14ac:dyDescent="0.2">
      <c r="A129" s="165" t="str">
        <f t="shared" si="9"/>
        <v xml:space="preserve"> </v>
      </c>
      <c r="B129" s="141"/>
      <c r="C129" s="141"/>
      <c r="D129" s="141"/>
      <c r="E129" s="146"/>
      <c r="F129" s="146"/>
      <c r="G129" s="165" t="str">
        <f>IF(D129="","",VLOOKUP(D129,'Liste des clubs'!A:B,2,FALSE))</f>
        <v/>
      </c>
      <c r="H129" s="163"/>
      <c r="I129" s="143" t="str">
        <f t="shared" si="1"/>
        <v/>
      </c>
      <c r="J129" s="153" t="str">
        <f t="array" ref="J129">IFERROR(INDEX(I$2:I$218,SMALL(IF(I$2:I$218&lt;&gt;"",ROW(I$2:I$218)-1),ROW(A128))),"")</f>
        <v/>
      </c>
      <c r="K129" s="126" t="str">
        <f t="shared" si="2"/>
        <v/>
      </c>
      <c r="L129" s="155" t="str">
        <f t="array" ref="L129">IFERROR(INDEX(K$2:K$218,SMALL(IF(K$2:K$218&lt;&gt;"",ROW(K$2:K$218)-1),ROW(C128))),"")</f>
        <v/>
      </c>
      <c r="M129" s="126" t="str">
        <f t="shared" si="3"/>
        <v/>
      </c>
      <c r="N129" s="153" t="str">
        <f t="array" ref="N129">IFERROR(INDEX(M$2:M$218,SMALL(IF(M$2:M$218&lt;&gt;"",ROW(M$2:M$218)-1),ROW(D128))),"")</f>
        <v/>
      </c>
      <c r="O129" s="126" t="str">
        <f t="shared" si="4"/>
        <v/>
      </c>
      <c r="P129" s="155" t="str">
        <f t="array" ref="P129">IFERROR(INDEX(O$2:O$218,SMALL(IF(O$2:O$218&lt;&gt;"",ROW(O$2:O$218)-1),ROW(G128))),"")</f>
        <v/>
      </c>
      <c r="Q129" s="126" t="str">
        <f t="shared" si="5"/>
        <v/>
      </c>
      <c r="R129" s="153" t="str">
        <f t="array" ref="R129">IFERROR(INDEX(Q$2:Q$218,SMALL(IF(Q$2:Q$218&lt;&gt;"",ROW(Q$2:Q$218)-1),ROW(I128))),"")</f>
        <v/>
      </c>
      <c r="S129" s="126" t="str">
        <f t="shared" si="6"/>
        <v/>
      </c>
      <c r="T129" s="155" t="str">
        <f t="array" ref="T129">IFERROR(INDEX(S$2:S$218,SMALL(IF(S$2:S$218&lt;&gt;"",ROW(S$2:S$218)-1),ROW(K128))),"")</f>
        <v/>
      </c>
      <c r="U129" s="126" t="str">
        <f t="shared" si="7"/>
        <v/>
      </c>
      <c r="V129" s="153" t="str">
        <f t="array" ref="V129">IFERROR(INDEX(U$2:U$218,SMALL(IF(U$2:U$218&lt;&gt;"",ROW(U$2:U$218)-1),ROW(M128))),"")</f>
        <v/>
      </c>
      <c r="W129" s="129"/>
    </row>
    <row r="130" spans="1:23" ht="15.75" customHeight="1" x14ac:dyDescent="0.2">
      <c r="A130" s="165" t="str">
        <f t="shared" si="9"/>
        <v xml:space="preserve"> </v>
      </c>
      <c r="B130" s="141"/>
      <c r="C130" s="141"/>
      <c r="D130" s="141"/>
      <c r="E130" s="146"/>
      <c r="F130" s="146"/>
      <c r="G130" s="165" t="str">
        <f>IF(D130="","",VLOOKUP(D130,'Liste des clubs'!A:B,2,FALSE))</f>
        <v/>
      </c>
      <c r="H130" s="163"/>
      <c r="I130" s="143" t="str">
        <f t="shared" si="1"/>
        <v/>
      </c>
      <c r="J130" s="153" t="str">
        <f t="array" ref="J130">IFERROR(INDEX(I$2:I$218,SMALL(IF(I$2:I$218&lt;&gt;"",ROW(I$2:I$218)-1),ROW(A129))),"")</f>
        <v/>
      </c>
      <c r="K130" s="126" t="str">
        <f t="shared" si="2"/>
        <v/>
      </c>
      <c r="L130" s="155" t="str">
        <f t="array" ref="L130">IFERROR(INDEX(K$2:K$218,SMALL(IF(K$2:K$218&lt;&gt;"",ROW(K$2:K$218)-1),ROW(C129))),"")</f>
        <v/>
      </c>
      <c r="M130" s="126" t="str">
        <f t="shared" si="3"/>
        <v/>
      </c>
      <c r="N130" s="153" t="str">
        <f t="array" ref="N130">IFERROR(INDEX(M$2:M$218,SMALL(IF(M$2:M$218&lt;&gt;"",ROW(M$2:M$218)-1),ROW(D129))),"")</f>
        <v/>
      </c>
      <c r="O130" s="126" t="str">
        <f t="shared" si="4"/>
        <v/>
      </c>
      <c r="P130" s="155" t="str">
        <f t="array" ref="P130">IFERROR(INDEX(O$2:O$218,SMALL(IF(O$2:O$218&lt;&gt;"",ROW(O$2:O$218)-1),ROW(G129))),"")</f>
        <v/>
      </c>
      <c r="Q130" s="126" t="str">
        <f t="shared" si="5"/>
        <v/>
      </c>
      <c r="R130" s="153" t="str">
        <f t="array" ref="R130">IFERROR(INDEX(Q$2:Q$218,SMALL(IF(Q$2:Q$218&lt;&gt;"",ROW(Q$2:Q$218)-1),ROW(I129))),"")</f>
        <v/>
      </c>
      <c r="S130" s="126" t="str">
        <f t="shared" si="6"/>
        <v/>
      </c>
      <c r="T130" s="155" t="str">
        <f t="array" ref="T130">IFERROR(INDEX(S$2:S$218,SMALL(IF(S$2:S$218&lt;&gt;"",ROW(S$2:S$218)-1),ROW(K129))),"")</f>
        <v/>
      </c>
      <c r="U130" s="126" t="str">
        <f t="shared" si="7"/>
        <v/>
      </c>
      <c r="V130" s="153" t="str">
        <f t="array" ref="V130">IFERROR(INDEX(U$2:U$218,SMALL(IF(U$2:U$218&lt;&gt;"",ROW(U$2:U$218)-1),ROW(M129))),"")</f>
        <v/>
      </c>
      <c r="W130" s="129"/>
    </row>
    <row r="131" spans="1:23" ht="15.75" customHeight="1" x14ac:dyDescent="0.2">
      <c r="A131" s="165" t="str">
        <f t="shared" si="9"/>
        <v xml:space="preserve"> </v>
      </c>
      <c r="B131" s="141"/>
      <c r="C131" s="141"/>
      <c r="D131" s="141"/>
      <c r="E131" s="146"/>
      <c r="F131" s="146"/>
      <c r="G131" s="165" t="str">
        <f>IF(D131="","",VLOOKUP(D131,'Liste des clubs'!A:B,2,FALSE))</f>
        <v/>
      </c>
      <c r="H131" s="163"/>
      <c r="I131" s="143" t="str">
        <f t="shared" si="1"/>
        <v/>
      </c>
      <c r="J131" s="153" t="str">
        <f t="array" ref="J131">IFERROR(INDEX(I$2:I$218,SMALL(IF(I$2:I$218&lt;&gt;"",ROW(I$2:I$218)-1),ROW(A130))),"")</f>
        <v/>
      </c>
      <c r="K131" s="126" t="str">
        <f t="shared" si="2"/>
        <v/>
      </c>
      <c r="L131" s="155" t="str">
        <f t="array" ref="L131">IFERROR(INDEX(K$2:K$218,SMALL(IF(K$2:K$218&lt;&gt;"",ROW(K$2:K$218)-1),ROW(C130))),"")</f>
        <v/>
      </c>
      <c r="M131" s="126" t="str">
        <f t="shared" si="3"/>
        <v/>
      </c>
      <c r="N131" s="153" t="str">
        <f t="array" ref="N131">IFERROR(INDEX(M$2:M$218,SMALL(IF(M$2:M$218&lt;&gt;"",ROW(M$2:M$218)-1),ROW(D130))),"")</f>
        <v/>
      </c>
      <c r="O131" s="126" t="str">
        <f t="shared" si="4"/>
        <v/>
      </c>
      <c r="P131" s="155" t="str">
        <f t="array" ref="P131">IFERROR(INDEX(O$2:O$218,SMALL(IF(O$2:O$218&lt;&gt;"",ROW(O$2:O$218)-1),ROW(G130))),"")</f>
        <v/>
      </c>
      <c r="Q131" s="126" t="str">
        <f t="shared" si="5"/>
        <v/>
      </c>
      <c r="R131" s="153" t="str">
        <f t="array" ref="R131">IFERROR(INDEX(Q$2:Q$218,SMALL(IF(Q$2:Q$218&lt;&gt;"",ROW(Q$2:Q$218)-1),ROW(I130))),"")</f>
        <v/>
      </c>
      <c r="S131" s="126" t="str">
        <f t="shared" si="6"/>
        <v/>
      </c>
      <c r="T131" s="155" t="str">
        <f t="array" ref="T131">IFERROR(INDEX(S$2:S$218,SMALL(IF(S$2:S$218&lt;&gt;"",ROW(S$2:S$218)-1),ROW(K130))),"")</f>
        <v/>
      </c>
      <c r="U131" s="126" t="str">
        <f t="shared" si="7"/>
        <v/>
      </c>
      <c r="V131" s="153" t="str">
        <f t="array" ref="V131">IFERROR(INDEX(U$2:U$218,SMALL(IF(U$2:U$218&lt;&gt;"",ROW(U$2:U$218)-1),ROW(M130))),"")</f>
        <v/>
      </c>
      <c r="W131" s="129"/>
    </row>
    <row r="132" spans="1:23" ht="15.75" customHeight="1" x14ac:dyDescent="0.2">
      <c r="A132" s="165" t="str">
        <f t="shared" ref="A132:A195" si="10">UPPER(B132)&amp;" "&amp;PROPER(C132)</f>
        <v xml:space="preserve"> </v>
      </c>
      <c r="B132" s="141"/>
      <c r="C132" s="141"/>
      <c r="D132" s="141"/>
      <c r="E132" s="146"/>
      <c r="F132" s="146"/>
      <c r="G132" s="165" t="str">
        <f>IF(D132="","",VLOOKUP(D132,'Liste des clubs'!A:B,2,FALSE))</f>
        <v/>
      </c>
      <c r="H132" s="163"/>
      <c r="I132" s="143" t="str">
        <f t="shared" si="1"/>
        <v/>
      </c>
      <c r="J132" s="153" t="str">
        <f t="array" ref="J132">IFERROR(INDEX(I$2:I$218,SMALL(IF(I$2:I$218&lt;&gt;"",ROW(I$2:I$218)-1),ROW(A131))),"")</f>
        <v/>
      </c>
      <c r="K132" s="126" t="str">
        <f t="shared" si="2"/>
        <v/>
      </c>
      <c r="L132" s="155" t="str">
        <f t="array" ref="L132">IFERROR(INDEX(K$2:K$218,SMALL(IF(K$2:K$218&lt;&gt;"",ROW(K$2:K$218)-1),ROW(C131))),"")</f>
        <v/>
      </c>
      <c r="M132" s="126" t="str">
        <f t="shared" si="3"/>
        <v/>
      </c>
      <c r="N132" s="153" t="str">
        <f t="array" ref="N132">IFERROR(INDEX(M$2:M$218,SMALL(IF(M$2:M$218&lt;&gt;"",ROW(M$2:M$218)-1),ROW(D131))),"")</f>
        <v/>
      </c>
      <c r="O132" s="126" t="str">
        <f t="shared" si="4"/>
        <v/>
      </c>
      <c r="P132" s="155" t="str">
        <f t="array" ref="P132">IFERROR(INDEX(O$2:O$218,SMALL(IF(O$2:O$218&lt;&gt;"",ROW(O$2:O$218)-1),ROW(G131))),"")</f>
        <v/>
      </c>
      <c r="Q132" s="126" t="str">
        <f t="shared" si="5"/>
        <v/>
      </c>
      <c r="R132" s="153" t="str">
        <f t="array" ref="R132">IFERROR(INDEX(Q$2:Q$218,SMALL(IF(Q$2:Q$218&lt;&gt;"",ROW(Q$2:Q$218)-1),ROW(I131))),"")</f>
        <v/>
      </c>
      <c r="S132" s="126" t="str">
        <f t="shared" si="6"/>
        <v/>
      </c>
      <c r="T132" s="155" t="str">
        <f t="array" ref="T132">IFERROR(INDEX(S$2:S$218,SMALL(IF(S$2:S$218&lt;&gt;"",ROW(S$2:S$218)-1),ROW(K131))),"")</f>
        <v/>
      </c>
      <c r="U132" s="126" t="str">
        <f t="shared" si="7"/>
        <v/>
      </c>
      <c r="V132" s="153" t="str">
        <f t="array" ref="V132">IFERROR(INDEX(U$2:U$218,SMALL(IF(U$2:U$218&lt;&gt;"",ROW(U$2:U$218)-1),ROW(M131))),"")</f>
        <v/>
      </c>
      <c r="W132" s="129"/>
    </row>
    <row r="133" spans="1:23" ht="15.75" customHeight="1" x14ac:dyDescent="0.2">
      <c r="A133" s="165" t="str">
        <f t="shared" si="10"/>
        <v xml:space="preserve"> </v>
      </c>
      <c r="B133" s="141"/>
      <c r="C133" s="141"/>
      <c r="D133" s="141"/>
      <c r="E133" s="146"/>
      <c r="F133" s="146"/>
      <c r="G133" s="165" t="str">
        <f>IF(D133="","",VLOOKUP(D133,'Liste des clubs'!A:B,2,FALSE))</f>
        <v/>
      </c>
      <c r="H133" s="163"/>
      <c r="I133" s="143" t="str">
        <f t="shared" si="1"/>
        <v/>
      </c>
      <c r="J133" s="153" t="str">
        <f t="array" ref="J133">IFERROR(INDEX(I$2:I$218,SMALL(IF(I$2:I$218&lt;&gt;"",ROW(I$2:I$218)-1),ROW(A132))),"")</f>
        <v/>
      </c>
      <c r="K133" s="126" t="str">
        <f t="shared" si="2"/>
        <v/>
      </c>
      <c r="L133" s="155" t="str">
        <f t="array" ref="L133">IFERROR(INDEX(K$2:K$218,SMALL(IF(K$2:K$218&lt;&gt;"",ROW(K$2:K$218)-1),ROW(C132))),"")</f>
        <v/>
      </c>
      <c r="M133" s="126" t="str">
        <f t="shared" si="3"/>
        <v/>
      </c>
      <c r="N133" s="153" t="str">
        <f t="array" ref="N133">IFERROR(INDEX(M$2:M$218,SMALL(IF(M$2:M$218&lt;&gt;"",ROW(M$2:M$218)-1),ROW(D132))),"")</f>
        <v/>
      </c>
      <c r="O133" s="126" t="str">
        <f t="shared" si="4"/>
        <v/>
      </c>
      <c r="P133" s="155" t="str">
        <f t="array" ref="P133">IFERROR(INDEX(O$2:O$218,SMALL(IF(O$2:O$218&lt;&gt;"",ROW(O$2:O$218)-1),ROW(G132))),"")</f>
        <v/>
      </c>
      <c r="Q133" s="126" t="str">
        <f t="shared" si="5"/>
        <v/>
      </c>
      <c r="R133" s="153" t="str">
        <f t="array" ref="R133">IFERROR(INDEX(Q$2:Q$218,SMALL(IF(Q$2:Q$218&lt;&gt;"",ROW(Q$2:Q$218)-1),ROW(I132))),"")</f>
        <v/>
      </c>
      <c r="S133" s="126" t="str">
        <f t="shared" si="6"/>
        <v/>
      </c>
      <c r="T133" s="155" t="str">
        <f t="array" ref="T133">IFERROR(INDEX(S$2:S$218,SMALL(IF(S$2:S$218&lt;&gt;"",ROW(S$2:S$218)-1),ROW(K132))),"")</f>
        <v/>
      </c>
      <c r="U133" s="126" t="str">
        <f t="shared" si="7"/>
        <v/>
      </c>
      <c r="V133" s="153" t="str">
        <f t="array" ref="V133">IFERROR(INDEX(U$2:U$218,SMALL(IF(U$2:U$218&lt;&gt;"",ROW(U$2:U$218)-1),ROW(M132))),"")</f>
        <v/>
      </c>
      <c r="W133" s="129"/>
    </row>
    <row r="134" spans="1:23" ht="15.75" customHeight="1" x14ac:dyDescent="0.2">
      <c r="A134" s="165" t="str">
        <f t="shared" si="10"/>
        <v xml:space="preserve"> </v>
      </c>
      <c r="B134" s="141"/>
      <c r="C134" s="141"/>
      <c r="D134" s="141"/>
      <c r="E134" s="146"/>
      <c r="F134" s="146"/>
      <c r="G134" s="165" t="str">
        <f>IF(D134="","",VLOOKUP(D134,'Liste des clubs'!A:B,2,FALSE))</f>
        <v/>
      </c>
      <c r="H134" s="163"/>
      <c r="I134" s="143" t="str">
        <f t="shared" si="1"/>
        <v/>
      </c>
      <c r="J134" s="153" t="str">
        <f t="array" ref="J134">IFERROR(INDEX(I$2:I$218,SMALL(IF(I$2:I$218&lt;&gt;"",ROW(I$2:I$218)-1),ROW(A133))),"")</f>
        <v/>
      </c>
      <c r="K134" s="126" t="str">
        <f t="shared" si="2"/>
        <v/>
      </c>
      <c r="L134" s="155" t="str">
        <f t="array" ref="L134">IFERROR(INDEX(K$2:K$218,SMALL(IF(K$2:K$218&lt;&gt;"",ROW(K$2:K$218)-1),ROW(C133))),"")</f>
        <v/>
      </c>
      <c r="M134" s="126" t="str">
        <f t="shared" si="3"/>
        <v/>
      </c>
      <c r="N134" s="153" t="str">
        <f t="array" ref="N134">IFERROR(INDEX(M$2:M$218,SMALL(IF(M$2:M$218&lt;&gt;"",ROW(M$2:M$218)-1),ROW(D133))),"")</f>
        <v/>
      </c>
      <c r="O134" s="126" t="str">
        <f t="shared" si="4"/>
        <v/>
      </c>
      <c r="P134" s="155" t="str">
        <f t="array" ref="P134">IFERROR(INDEX(O$2:O$218,SMALL(IF(O$2:O$218&lt;&gt;"",ROW(O$2:O$218)-1),ROW(G133))),"")</f>
        <v/>
      </c>
      <c r="Q134" s="126" t="str">
        <f t="shared" si="5"/>
        <v/>
      </c>
      <c r="R134" s="153" t="str">
        <f t="array" ref="R134">IFERROR(INDEX(Q$2:Q$218,SMALL(IF(Q$2:Q$218&lt;&gt;"",ROW(Q$2:Q$218)-1),ROW(I133))),"")</f>
        <v/>
      </c>
      <c r="S134" s="126" t="str">
        <f t="shared" si="6"/>
        <v/>
      </c>
      <c r="T134" s="155" t="str">
        <f t="array" ref="T134">IFERROR(INDEX(S$2:S$218,SMALL(IF(S$2:S$218&lt;&gt;"",ROW(S$2:S$218)-1),ROW(K133))),"")</f>
        <v/>
      </c>
      <c r="U134" s="126" t="str">
        <f t="shared" si="7"/>
        <v/>
      </c>
      <c r="V134" s="153" t="str">
        <f t="array" ref="V134">IFERROR(INDEX(U$2:U$218,SMALL(IF(U$2:U$218&lt;&gt;"",ROW(U$2:U$218)-1),ROW(M133))),"")</f>
        <v/>
      </c>
      <c r="W134" s="129"/>
    </row>
    <row r="135" spans="1:23" ht="15.75" customHeight="1" x14ac:dyDescent="0.2">
      <c r="A135" s="165" t="str">
        <f t="shared" si="10"/>
        <v xml:space="preserve"> </v>
      </c>
      <c r="B135" s="141"/>
      <c r="C135" s="141"/>
      <c r="D135" s="141"/>
      <c r="E135" s="146"/>
      <c r="F135" s="146"/>
      <c r="G135" s="165" t="str">
        <f>IF(D135="","",VLOOKUP(D135,'Liste des clubs'!A:B,2,FALSE))</f>
        <v/>
      </c>
      <c r="H135" s="163"/>
      <c r="I135" s="143" t="str">
        <f t="shared" si="1"/>
        <v/>
      </c>
      <c r="J135" s="153" t="str">
        <f t="array" ref="J135">IFERROR(INDEX(I$2:I$218,SMALL(IF(I$2:I$218&lt;&gt;"",ROW(I$2:I$218)-1),ROW(A134))),"")</f>
        <v/>
      </c>
      <c r="K135" s="126" t="str">
        <f t="shared" si="2"/>
        <v/>
      </c>
      <c r="L135" s="155" t="str">
        <f t="array" ref="L135">IFERROR(INDEX(K$2:K$218,SMALL(IF(K$2:K$218&lt;&gt;"",ROW(K$2:K$218)-1),ROW(C134))),"")</f>
        <v/>
      </c>
      <c r="M135" s="126" t="str">
        <f t="shared" si="3"/>
        <v/>
      </c>
      <c r="N135" s="153" t="str">
        <f t="array" ref="N135">IFERROR(INDEX(M$2:M$218,SMALL(IF(M$2:M$218&lt;&gt;"",ROW(M$2:M$218)-1),ROW(D134))),"")</f>
        <v/>
      </c>
      <c r="O135" s="126" t="str">
        <f t="shared" si="4"/>
        <v/>
      </c>
      <c r="P135" s="155" t="str">
        <f t="array" ref="P135">IFERROR(INDEX(O$2:O$218,SMALL(IF(O$2:O$218&lt;&gt;"",ROW(O$2:O$218)-1),ROW(G134))),"")</f>
        <v/>
      </c>
      <c r="Q135" s="126" t="str">
        <f t="shared" si="5"/>
        <v/>
      </c>
      <c r="R135" s="153" t="str">
        <f t="array" ref="R135">IFERROR(INDEX(Q$2:Q$218,SMALL(IF(Q$2:Q$218&lt;&gt;"",ROW(Q$2:Q$218)-1),ROW(I134))),"")</f>
        <v/>
      </c>
      <c r="S135" s="126" t="str">
        <f t="shared" si="6"/>
        <v/>
      </c>
      <c r="T135" s="155" t="str">
        <f t="array" ref="T135">IFERROR(INDEX(S$2:S$218,SMALL(IF(S$2:S$218&lt;&gt;"",ROW(S$2:S$218)-1),ROW(K134))),"")</f>
        <v/>
      </c>
      <c r="U135" s="126" t="str">
        <f t="shared" si="7"/>
        <v/>
      </c>
      <c r="V135" s="153" t="str">
        <f t="array" ref="V135">IFERROR(INDEX(U$2:U$218,SMALL(IF(U$2:U$218&lt;&gt;"",ROW(U$2:U$218)-1),ROW(M134))),"")</f>
        <v/>
      </c>
      <c r="W135" s="129"/>
    </row>
    <row r="136" spans="1:23" ht="15.75" customHeight="1" x14ac:dyDescent="0.2">
      <c r="A136" s="165" t="str">
        <f t="shared" si="10"/>
        <v xml:space="preserve"> </v>
      </c>
      <c r="B136" s="141"/>
      <c r="C136" s="141"/>
      <c r="D136" s="141"/>
      <c r="E136" s="146"/>
      <c r="F136" s="146"/>
      <c r="G136" s="165" t="str">
        <f>IF(D136="","",VLOOKUP(D136,'Liste des clubs'!A:B,2,FALSE))</f>
        <v/>
      </c>
      <c r="H136" s="163"/>
      <c r="I136" s="143" t="str">
        <f t="shared" si="1"/>
        <v/>
      </c>
      <c r="J136" s="153" t="str">
        <f t="array" ref="J136">IFERROR(INDEX(I$2:I$218,SMALL(IF(I$2:I$218&lt;&gt;"",ROW(I$2:I$218)-1),ROW(A135))),"")</f>
        <v/>
      </c>
      <c r="K136" s="126" t="str">
        <f t="shared" si="2"/>
        <v/>
      </c>
      <c r="L136" s="155" t="str">
        <f t="array" ref="L136">IFERROR(INDEX(K$2:K$218,SMALL(IF(K$2:K$218&lt;&gt;"",ROW(K$2:K$218)-1),ROW(C135))),"")</f>
        <v/>
      </c>
      <c r="M136" s="126" t="str">
        <f t="shared" si="3"/>
        <v/>
      </c>
      <c r="N136" s="153" t="str">
        <f t="array" ref="N136">IFERROR(INDEX(M$2:M$218,SMALL(IF(M$2:M$218&lt;&gt;"",ROW(M$2:M$218)-1),ROW(D135))),"")</f>
        <v/>
      </c>
      <c r="O136" s="126" t="str">
        <f t="shared" si="4"/>
        <v/>
      </c>
      <c r="P136" s="155" t="str">
        <f t="array" ref="P136">IFERROR(INDEX(O$2:O$218,SMALL(IF(O$2:O$218&lt;&gt;"",ROW(O$2:O$218)-1),ROW(G135))),"")</f>
        <v/>
      </c>
      <c r="Q136" s="126" t="str">
        <f t="shared" si="5"/>
        <v/>
      </c>
      <c r="R136" s="153" t="str">
        <f t="array" ref="R136">IFERROR(INDEX(Q$2:Q$218,SMALL(IF(Q$2:Q$218&lt;&gt;"",ROW(Q$2:Q$218)-1),ROW(I135))),"")</f>
        <v/>
      </c>
      <c r="S136" s="126" t="str">
        <f t="shared" si="6"/>
        <v/>
      </c>
      <c r="T136" s="155" t="str">
        <f t="array" ref="T136">IFERROR(INDEX(S$2:S$218,SMALL(IF(S$2:S$218&lt;&gt;"",ROW(S$2:S$218)-1),ROW(K135))),"")</f>
        <v/>
      </c>
      <c r="U136" s="126" t="str">
        <f t="shared" si="7"/>
        <v/>
      </c>
      <c r="V136" s="153" t="str">
        <f t="array" ref="V136">IFERROR(INDEX(U$2:U$218,SMALL(IF(U$2:U$218&lt;&gt;"",ROW(U$2:U$218)-1),ROW(M135))),"")</f>
        <v/>
      </c>
      <c r="W136" s="129"/>
    </row>
    <row r="137" spans="1:23" ht="15.75" customHeight="1" x14ac:dyDescent="0.2">
      <c r="A137" s="165" t="str">
        <f t="shared" si="10"/>
        <v xml:space="preserve"> </v>
      </c>
      <c r="B137" s="141"/>
      <c r="C137" s="141"/>
      <c r="D137" s="141"/>
      <c r="E137" s="146"/>
      <c r="F137" s="146"/>
      <c r="G137" s="165" t="str">
        <f>IF(D137="","",VLOOKUP(D137,'Liste des clubs'!A:B,2,FALSE))</f>
        <v/>
      </c>
      <c r="H137" s="163"/>
      <c r="I137" s="143" t="str">
        <f t="shared" si="1"/>
        <v/>
      </c>
      <c r="J137" s="153" t="str">
        <f t="array" ref="J137">IFERROR(INDEX(I$2:I$218,SMALL(IF(I$2:I$218&lt;&gt;"",ROW(I$2:I$218)-1),ROW(A136))),"")</f>
        <v/>
      </c>
      <c r="K137" s="126" t="str">
        <f t="shared" si="2"/>
        <v/>
      </c>
      <c r="L137" s="155" t="str">
        <f t="array" ref="L137">IFERROR(INDEX(K$2:K$218,SMALL(IF(K$2:K$218&lt;&gt;"",ROW(K$2:K$218)-1),ROW(C136))),"")</f>
        <v/>
      </c>
      <c r="M137" s="126" t="str">
        <f t="shared" si="3"/>
        <v/>
      </c>
      <c r="N137" s="153" t="str">
        <f t="array" ref="N137">IFERROR(INDEX(M$2:M$218,SMALL(IF(M$2:M$218&lt;&gt;"",ROW(M$2:M$218)-1),ROW(D136))),"")</f>
        <v/>
      </c>
      <c r="O137" s="126" t="str">
        <f t="shared" si="4"/>
        <v/>
      </c>
      <c r="P137" s="155" t="str">
        <f t="array" ref="P137">IFERROR(INDEX(O$2:O$218,SMALL(IF(O$2:O$218&lt;&gt;"",ROW(O$2:O$218)-1),ROW(G136))),"")</f>
        <v/>
      </c>
      <c r="Q137" s="126" t="str">
        <f t="shared" si="5"/>
        <v/>
      </c>
      <c r="R137" s="153" t="str">
        <f t="array" ref="R137">IFERROR(INDEX(Q$2:Q$218,SMALL(IF(Q$2:Q$218&lt;&gt;"",ROW(Q$2:Q$218)-1),ROW(I136))),"")</f>
        <v/>
      </c>
      <c r="S137" s="126" t="str">
        <f t="shared" si="6"/>
        <v/>
      </c>
      <c r="T137" s="155" t="str">
        <f t="array" ref="T137">IFERROR(INDEX(S$2:S$218,SMALL(IF(S$2:S$218&lt;&gt;"",ROW(S$2:S$218)-1),ROW(K136))),"")</f>
        <v/>
      </c>
      <c r="U137" s="126" t="str">
        <f t="shared" si="7"/>
        <v/>
      </c>
      <c r="V137" s="153" t="str">
        <f t="array" ref="V137">IFERROR(INDEX(U$2:U$218,SMALL(IF(U$2:U$218&lt;&gt;"",ROW(U$2:U$218)-1),ROW(M136))),"")</f>
        <v/>
      </c>
      <c r="W137" s="129"/>
    </row>
    <row r="138" spans="1:23" ht="15.75" customHeight="1" x14ac:dyDescent="0.2">
      <c r="A138" s="165" t="str">
        <f t="shared" si="10"/>
        <v xml:space="preserve"> </v>
      </c>
      <c r="B138" s="147"/>
      <c r="C138" s="147"/>
      <c r="D138" s="141"/>
      <c r="E138" s="144"/>
      <c r="F138" s="144"/>
      <c r="G138" s="165" t="str">
        <f>IF(D138="","",VLOOKUP(D138,'Liste des clubs'!A:B,2,FALSE))</f>
        <v/>
      </c>
      <c r="H138" s="163"/>
      <c r="I138" s="143" t="str">
        <f t="shared" si="1"/>
        <v/>
      </c>
      <c r="J138" s="153" t="str">
        <f t="array" ref="J138">IFERROR(INDEX(I$2:I$218,SMALL(IF(I$2:I$218&lt;&gt;"",ROW(I$2:I$218)-1),ROW(A137))),"")</f>
        <v/>
      </c>
      <c r="K138" s="126" t="str">
        <f t="shared" si="2"/>
        <v/>
      </c>
      <c r="L138" s="155" t="str">
        <f t="array" ref="L138">IFERROR(INDEX(K$2:K$218,SMALL(IF(K$2:K$218&lt;&gt;"",ROW(K$2:K$218)-1),ROW(C137))),"")</f>
        <v/>
      </c>
      <c r="M138" s="126" t="str">
        <f t="shared" si="3"/>
        <v/>
      </c>
      <c r="N138" s="153" t="str">
        <f t="array" ref="N138">IFERROR(INDEX(M$2:M$218,SMALL(IF(M$2:M$218&lt;&gt;"",ROW(M$2:M$218)-1),ROW(D137))),"")</f>
        <v/>
      </c>
      <c r="O138" s="126" t="str">
        <f t="shared" si="4"/>
        <v/>
      </c>
      <c r="P138" s="155" t="str">
        <f t="array" ref="P138">IFERROR(INDEX(O$2:O$218,SMALL(IF(O$2:O$218&lt;&gt;"",ROW(O$2:O$218)-1),ROW(G137))),"")</f>
        <v/>
      </c>
      <c r="Q138" s="126" t="str">
        <f t="shared" si="5"/>
        <v/>
      </c>
      <c r="R138" s="153" t="str">
        <f t="array" ref="R138">IFERROR(INDEX(Q$2:Q$218,SMALL(IF(Q$2:Q$218&lt;&gt;"",ROW(Q$2:Q$218)-1),ROW(I137))),"")</f>
        <v/>
      </c>
      <c r="S138" s="126" t="str">
        <f t="shared" si="6"/>
        <v/>
      </c>
      <c r="T138" s="155" t="str">
        <f t="array" ref="T138">IFERROR(INDEX(S$2:S$218,SMALL(IF(S$2:S$218&lt;&gt;"",ROW(S$2:S$218)-1),ROW(K137))),"")</f>
        <v/>
      </c>
      <c r="U138" s="126" t="str">
        <f t="shared" si="7"/>
        <v/>
      </c>
      <c r="V138" s="153" t="str">
        <f t="array" ref="V138">IFERROR(INDEX(U$2:U$218,SMALL(IF(U$2:U$218&lt;&gt;"",ROW(U$2:U$218)-1),ROW(M137))),"")</f>
        <v/>
      </c>
      <c r="W138" s="129"/>
    </row>
    <row r="139" spans="1:23" ht="15.75" customHeight="1" x14ac:dyDescent="0.2">
      <c r="A139" s="165" t="str">
        <f t="shared" si="10"/>
        <v xml:space="preserve"> </v>
      </c>
      <c r="B139" s="147"/>
      <c r="C139" s="147"/>
      <c r="D139" s="147"/>
      <c r="E139" s="147"/>
      <c r="F139" s="147"/>
      <c r="G139" s="165" t="str">
        <f>IF(D139="","",VLOOKUP(D139,'Liste des clubs'!A:B,2,FALSE))</f>
        <v/>
      </c>
      <c r="H139" s="163"/>
      <c r="I139" s="143" t="str">
        <f t="shared" si="1"/>
        <v/>
      </c>
      <c r="J139" s="153" t="str">
        <f t="array" ref="J139">IFERROR(INDEX(I$2:I$218,SMALL(IF(I$2:I$218&lt;&gt;"",ROW(I$2:I$218)-1),ROW(A138))),"")</f>
        <v/>
      </c>
      <c r="K139" s="126" t="str">
        <f t="shared" si="2"/>
        <v/>
      </c>
      <c r="L139" s="155" t="str">
        <f t="array" ref="L139">IFERROR(INDEX(K$2:K$218,SMALL(IF(K$2:K$218&lt;&gt;"",ROW(K$2:K$218)-1),ROW(C138))),"")</f>
        <v/>
      </c>
      <c r="M139" s="126" t="str">
        <f t="shared" si="3"/>
        <v/>
      </c>
      <c r="N139" s="153" t="str">
        <f t="array" ref="N139">IFERROR(INDEX(M$2:M$218,SMALL(IF(M$2:M$218&lt;&gt;"",ROW(M$2:M$218)-1),ROW(D138))),"")</f>
        <v/>
      </c>
      <c r="O139" s="126" t="str">
        <f t="shared" si="4"/>
        <v/>
      </c>
      <c r="P139" s="155" t="str">
        <f t="array" ref="P139">IFERROR(INDEX(O$2:O$218,SMALL(IF(O$2:O$218&lt;&gt;"",ROW(O$2:O$218)-1),ROW(G138))),"")</f>
        <v/>
      </c>
      <c r="Q139" s="126" t="str">
        <f t="shared" si="5"/>
        <v/>
      </c>
      <c r="R139" s="153" t="str">
        <f t="array" ref="R139">IFERROR(INDEX(Q$2:Q$218,SMALL(IF(Q$2:Q$218&lt;&gt;"",ROW(Q$2:Q$218)-1),ROW(I138))),"")</f>
        <v/>
      </c>
      <c r="S139" s="126" t="str">
        <f t="shared" si="6"/>
        <v/>
      </c>
      <c r="T139" s="155" t="str">
        <f t="array" ref="T139">IFERROR(INDEX(S$2:S$218,SMALL(IF(S$2:S$218&lt;&gt;"",ROW(S$2:S$218)-1),ROW(K138))),"")</f>
        <v/>
      </c>
      <c r="U139" s="126" t="str">
        <f t="shared" si="7"/>
        <v/>
      </c>
      <c r="V139" s="153" t="str">
        <f t="array" ref="V139">IFERROR(INDEX(U$2:U$218,SMALL(IF(U$2:U$218&lt;&gt;"",ROW(U$2:U$218)-1),ROW(M138))),"")</f>
        <v/>
      </c>
      <c r="W139" s="129"/>
    </row>
    <row r="140" spans="1:23" ht="15.75" customHeight="1" x14ac:dyDescent="0.2">
      <c r="A140" s="165" t="str">
        <f t="shared" si="10"/>
        <v xml:space="preserve"> </v>
      </c>
      <c r="B140" s="141"/>
      <c r="C140" s="141"/>
      <c r="D140" s="141"/>
      <c r="E140" s="146"/>
      <c r="F140" s="146"/>
      <c r="G140" s="165" t="str">
        <f>IF(D140="","",VLOOKUP(D140,'Liste des clubs'!A:B,2,FALSE))</f>
        <v/>
      </c>
      <c r="H140" s="163"/>
      <c r="I140" s="143" t="str">
        <f t="shared" si="1"/>
        <v/>
      </c>
      <c r="J140" s="153" t="str">
        <f t="array" ref="J140">IFERROR(INDEX(I$2:I$218,SMALL(IF(I$2:I$218&lt;&gt;"",ROW(I$2:I$218)-1),ROW(A139))),"")</f>
        <v/>
      </c>
      <c r="K140" s="126" t="str">
        <f t="shared" si="2"/>
        <v/>
      </c>
      <c r="L140" s="155" t="str">
        <f t="array" ref="L140">IFERROR(INDEX(K$2:K$218,SMALL(IF(K$2:K$218&lt;&gt;"",ROW(K$2:K$218)-1),ROW(C139))),"")</f>
        <v/>
      </c>
      <c r="M140" s="126" t="str">
        <f t="shared" si="3"/>
        <v/>
      </c>
      <c r="N140" s="153" t="str">
        <f t="array" ref="N140">IFERROR(INDEX(M$2:M$218,SMALL(IF(M$2:M$218&lt;&gt;"",ROW(M$2:M$218)-1),ROW(D139))),"")</f>
        <v/>
      </c>
      <c r="O140" s="126" t="str">
        <f t="shared" si="4"/>
        <v/>
      </c>
      <c r="P140" s="155" t="str">
        <f t="array" ref="P140">IFERROR(INDEX(O$2:O$218,SMALL(IF(O$2:O$218&lt;&gt;"",ROW(O$2:O$218)-1),ROW(G139))),"")</f>
        <v/>
      </c>
      <c r="Q140" s="126" t="str">
        <f t="shared" si="5"/>
        <v/>
      </c>
      <c r="R140" s="153" t="str">
        <f t="array" ref="R140">IFERROR(INDEX(Q$2:Q$218,SMALL(IF(Q$2:Q$218&lt;&gt;"",ROW(Q$2:Q$218)-1),ROW(I139))),"")</f>
        <v/>
      </c>
      <c r="S140" s="126" t="str">
        <f t="shared" si="6"/>
        <v/>
      </c>
      <c r="T140" s="155" t="str">
        <f t="array" ref="T140">IFERROR(INDEX(S$2:S$218,SMALL(IF(S$2:S$218&lt;&gt;"",ROW(S$2:S$218)-1),ROW(K139))),"")</f>
        <v/>
      </c>
      <c r="U140" s="126" t="str">
        <f t="shared" si="7"/>
        <v/>
      </c>
      <c r="V140" s="153" t="str">
        <f t="array" ref="V140">IFERROR(INDEX(U$2:U$218,SMALL(IF(U$2:U$218&lt;&gt;"",ROW(U$2:U$218)-1),ROW(M139))),"")</f>
        <v/>
      </c>
      <c r="W140" s="129"/>
    </row>
    <row r="141" spans="1:23" ht="15.75" customHeight="1" x14ac:dyDescent="0.2">
      <c r="A141" s="165" t="str">
        <f t="shared" si="10"/>
        <v xml:space="preserve"> </v>
      </c>
      <c r="B141" s="141"/>
      <c r="C141" s="141"/>
      <c r="D141" s="141"/>
      <c r="E141" s="146"/>
      <c r="F141" s="146"/>
      <c r="G141" s="165" t="str">
        <f>IF(D141="","",VLOOKUP(D141,'Liste des clubs'!A:B,2,FALSE))</f>
        <v/>
      </c>
      <c r="H141" s="163"/>
      <c r="I141" s="143" t="str">
        <f t="shared" si="1"/>
        <v/>
      </c>
      <c r="J141" s="153" t="str">
        <f t="array" ref="J141">IFERROR(INDEX(I$2:I$218,SMALL(IF(I$2:I$218&lt;&gt;"",ROW(I$2:I$218)-1),ROW(A140))),"")</f>
        <v/>
      </c>
      <c r="K141" s="126" t="str">
        <f t="shared" si="2"/>
        <v/>
      </c>
      <c r="L141" s="155" t="str">
        <f t="array" ref="L141">IFERROR(INDEX(K$2:K$218,SMALL(IF(K$2:K$218&lt;&gt;"",ROW(K$2:K$218)-1),ROW(C140))),"")</f>
        <v/>
      </c>
      <c r="M141" s="126" t="str">
        <f t="shared" si="3"/>
        <v/>
      </c>
      <c r="N141" s="153" t="str">
        <f t="array" ref="N141">IFERROR(INDEX(M$2:M$218,SMALL(IF(M$2:M$218&lt;&gt;"",ROW(M$2:M$218)-1),ROW(D140))),"")</f>
        <v/>
      </c>
      <c r="O141" s="126" t="str">
        <f t="shared" si="4"/>
        <v/>
      </c>
      <c r="P141" s="155" t="str">
        <f t="array" ref="P141">IFERROR(INDEX(O$2:O$218,SMALL(IF(O$2:O$218&lt;&gt;"",ROW(O$2:O$218)-1),ROW(G140))),"")</f>
        <v/>
      </c>
      <c r="Q141" s="126" t="str">
        <f t="shared" si="5"/>
        <v/>
      </c>
      <c r="R141" s="153" t="str">
        <f t="array" ref="R141">IFERROR(INDEX(Q$2:Q$218,SMALL(IF(Q$2:Q$218&lt;&gt;"",ROW(Q$2:Q$218)-1),ROW(I140))),"")</f>
        <v/>
      </c>
      <c r="S141" s="126" t="str">
        <f t="shared" si="6"/>
        <v/>
      </c>
      <c r="T141" s="155" t="str">
        <f t="array" ref="T141">IFERROR(INDEX(S$2:S$218,SMALL(IF(S$2:S$218&lt;&gt;"",ROW(S$2:S$218)-1),ROW(K140))),"")</f>
        <v/>
      </c>
      <c r="U141" s="126" t="str">
        <f t="shared" si="7"/>
        <v/>
      </c>
      <c r="V141" s="153" t="str">
        <f t="array" ref="V141">IFERROR(INDEX(U$2:U$218,SMALL(IF(U$2:U$218&lt;&gt;"",ROW(U$2:U$218)-1),ROW(M140))),"")</f>
        <v/>
      </c>
      <c r="W141" s="129"/>
    </row>
    <row r="142" spans="1:23" ht="15.75" customHeight="1" x14ac:dyDescent="0.2">
      <c r="A142" s="165" t="str">
        <f t="shared" si="10"/>
        <v xml:space="preserve"> </v>
      </c>
      <c r="B142" s="141"/>
      <c r="C142" s="141"/>
      <c r="D142" s="141"/>
      <c r="E142" s="146"/>
      <c r="F142" s="146"/>
      <c r="G142" s="165" t="str">
        <f>IF(D142="","",VLOOKUP(D142,'Liste des clubs'!A:B,2,FALSE))</f>
        <v/>
      </c>
      <c r="H142" s="163"/>
      <c r="I142" s="143" t="str">
        <f t="shared" si="1"/>
        <v/>
      </c>
      <c r="J142" s="153" t="str">
        <f t="array" ref="J142">IFERROR(INDEX(I$2:I$218,SMALL(IF(I$2:I$218&lt;&gt;"",ROW(I$2:I$218)-1),ROW(A141))),"")</f>
        <v/>
      </c>
      <c r="K142" s="126" t="str">
        <f t="shared" si="2"/>
        <v/>
      </c>
      <c r="L142" s="155" t="str">
        <f t="array" ref="L142">IFERROR(INDEX(K$2:K$218,SMALL(IF(K$2:K$218&lt;&gt;"",ROW(K$2:K$218)-1),ROW(C141))),"")</f>
        <v/>
      </c>
      <c r="M142" s="126" t="str">
        <f t="shared" si="3"/>
        <v/>
      </c>
      <c r="N142" s="153" t="str">
        <f t="array" ref="N142">IFERROR(INDEX(M$2:M$218,SMALL(IF(M$2:M$218&lt;&gt;"",ROW(M$2:M$218)-1),ROW(D141))),"")</f>
        <v/>
      </c>
      <c r="O142" s="126" t="str">
        <f t="shared" si="4"/>
        <v/>
      </c>
      <c r="P142" s="155" t="str">
        <f t="array" ref="P142">IFERROR(INDEX(O$2:O$218,SMALL(IF(O$2:O$218&lt;&gt;"",ROW(O$2:O$218)-1),ROW(G141))),"")</f>
        <v/>
      </c>
      <c r="Q142" s="126" t="str">
        <f t="shared" si="5"/>
        <v/>
      </c>
      <c r="R142" s="153" t="str">
        <f t="array" ref="R142">IFERROR(INDEX(Q$2:Q$218,SMALL(IF(Q$2:Q$218&lt;&gt;"",ROW(Q$2:Q$218)-1),ROW(I141))),"")</f>
        <v/>
      </c>
      <c r="S142" s="126" t="str">
        <f t="shared" si="6"/>
        <v/>
      </c>
      <c r="T142" s="155" t="str">
        <f t="array" ref="T142">IFERROR(INDEX(S$2:S$218,SMALL(IF(S$2:S$218&lt;&gt;"",ROW(S$2:S$218)-1),ROW(K141))),"")</f>
        <v/>
      </c>
      <c r="U142" s="126" t="str">
        <f t="shared" si="7"/>
        <v/>
      </c>
      <c r="V142" s="153" t="str">
        <f t="array" ref="V142">IFERROR(INDEX(U$2:U$218,SMALL(IF(U$2:U$218&lt;&gt;"",ROW(U$2:U$218)-1),ROW(M141))),"")</f>
        <v/>
      </c>
      <c r="W142" s="129"/>
    </row>
    <row r="143" spans="1:23" ht="15.75" customHeight="1" x14ac:dyDescent="0.2">
      <c r="A143" s="165" t="str">
        <f t="shared" si="10"/>
        <v xml:space="preserve"> </v>
      </c>
      <c r="B143" s="141"/>
      <c r="C143" s="141"/>
      <c r="D143" s="141"/>
      <c r="E143" s="146"/>
      <c r="F143" s="146"/>
      <c r="G143" s="165" t="str">
        <f>IF(D143="","",VLOOKUP(D143,'Liste des clubs'!A:B,2,FALSE))</f>
        <v/>
      </c>
      <c r="H143" s="163"/>
      <c r="I143" s="143" t="str">
        <f t="shared" si="1"/>
        <v/>
      </c>
      <c r="J143" s="153" t="str">
        <f t="array" ref="J143">IFERROR(INDEX(I$2:I$218,SMALL(IF(I$2:I$218&lt;&gt;"",ROW(I$2:I$218)-1),ROW(A142))),"")</f>
        <v/>
      </c>
      <c r="K143" s="126" t="str">
        <f t="shared" si="2"/>
        <v/>
      </c>
      <c r="L143" s="155" t="str">
        <f t="array" ref="L143">IFERROR(INDEX(K$2:K$218,SMALL(IF(K$2:K$218&lt;&gt;"",ROW(K$2:K$218)-1),ROW(C142))),"")</f>
        <v/>
      </c>
      <c r="M143" s="126" t="str">
        <f t="shared" si="3"/>
        <v/>
      </c>
      <c r="N143" s="153" t="str">
        <f t="array" ref="N143">IFERROR(INDEX(M$2:M$218,SMALL(IF(M$2:M$218&lt;&gt;"",ROW(M$2:M$218)-1),ROW(D142))),"")</f>
        <v/>
      </c>
      <c r="O143" s="126" t="str">
        <f t="shared" si="4"/>
        <v/>
      </c>
      <c r="P143" s="155" t="str">
        <f t="array" ref="P143">IFERROR(INDEX(O$2:O$218,SMALL(IF(O$2:O$218&lt;&gt;"",ROW(O$2:O$218)-1),ROW(G142))),"")</f>
        <v/>
      </c>
      <c r="Q143" s="126" t="str">
        <f t="shared" si="5"/>
        <v/>
      </c>
      <c r="R143" s="153" t="str">
        <f t="array" ref="R143">IFERROR(INDEX(Q$2:Q$218,SMALL(IF(Q$2:Q$218&lt;&gt;"",ROW(Q$2:Q$218)-1),ROW(I142))),"")</f>
        <v/>
      </c>
      <c r="S143" s="126" t="str">
        <f t="shared" si="6"/>
        <v/>
      </c>
      <c r="T143" s="155" t="str">
        <f t="array" ref="T143">IFERROR(INDEX(S$2:S$218,SMALL(IF(S$2:S$218&lt;&gt;"",ROW(S$2:S$218)-1),ROW(K142))),"")</f>
        <v/>
      </c>
      <c r="U143" s="126" t="str">
        <f t="shared" si="7"/>
        <v/>
      </c>
      <c r="V143" s="153" t="str">
        <f t="array" ref="V143">IFERROR(INDEX(U$2:U$218,SMALL(IF(U$2:U$218&lt;&gt;"",ROW(U$2:U$218)-1),ROW(M142))),"")</f>
        <v/>
      </c>
      <c r="W143" s="129"/>
    </row>
    <row r="144" spans="1:23" ht="15.75" customHeight="1" x14ac:dyDescent="0.2">
      <c r="A144" s="165" t="str">
        <f t="shared" si="10"/>
        <v xml:space="preserve"> </v>
      </c>
      <c r="B144" s="141"/>
      <c r="C144" s="141"/>
      <c r="D144" s="141"/>
      <c r="E144" s="146"/>
      <c r="F144" s="146"/>
      <c r="G144" s="165" t="str">
        <f>IF(D144="","",VLOOKUP(D144,'Liste des clubs'!A:B,2,FALSE))</f>
        <v/>
      </c>
      <c r="H144" s="163"/>
      <c r="I144" s="143" t="str">
        <f t="shared" si="1"/>
        <v/>
      </c>
      <c r="J144" s="153" t="str">
        <f t="array" ref="J144">IFERROR(INDEX(I$2:I$218,SMALL(IF(I$2:I$218&lt;&gt;"",ROW(I$2:I$218)-1),ROW(A143))),"")</f>
        <v/>
      </c>
      <c r="K144" s="126" t="str">
        <f t="shared" si="2"/>
        <v/>
      </c>
      <c r="L144" s="155" t="str">
        <f t="array" ref="L144">IFERROR(INDEX(K$2:K$218,SMALL(IF(K$2:K$218&lt;&gt;"",ROW(K$2:K$218)-1),ROW(C143))),"")</f>
        <v/>
      </c>
      <c r="M144" s="126" t="str">
        <f t="shared" si="3"/>
        <v/>
      </c>
      <c r="N144" s="153" t="str">
        <f t="array" ref="N144">IFERROR(INDEX(M$2:M$218,SMALL(IF(M$2:M$218&lt;&gt;"",ROW(M$2:M$218)-1),ROW(D143))),"")</f>
        <v/>
      </c>
      <c r="O144" s="126" t="str">
        <f t="shared" si="4"/>
        <v/>
      </c>
      <c r="P144" s="155" t="str">
        <f t="array" ref="P144">IFERROR(INDEX(O$2:O$218,SMALL(IF(O$2:O$218&lt;&gt;"",ROW(O$2:O$218)-1),ROW(G143))),"")</f>
        <v/>
      </c>
      <c r="Q144" s="126" t="str">
        <f t="shared" si="5"/>
        <v/>
      </c>
      <c r="R144" s="153" t="str">
        <f t="array" ref="R144">IFERROR(INDEX(Q$2:Q$218,SMALL(IF(Q$2:Q$218&lt;&gt;"",ROW(Q$2:Q$218)-1),ROW(I143))),"")</f>
        <v/>
      </c>
      <c r="S144" s="126" t="str">
        <f t="shared" si="6"/>
        <v/>
      </c>
      <c r="T144" s="155" t="str">
        <f t="array" ref="T144">IFERROR(INDEX(S$2:S$218,SMALL(IF(S$2:S$218&lt;&gt;"",ROW(S$2:S$218)-1),ROW(K143))),"")</f>
        <v/>
      </c>
      <c r="U144" s="126" t="str">
        <f t="shared" si="7"/>
        <v/>
      </c>
      <c r="V144" s="153" t="str">
        <f t="array" ref="V144">IFERROR(INDEX(U$2:U$218,SMALL(IF(U$2:U$218&lt;&gt;"",ROW(U$2:U$218)-1),ROW(M143))),"")</f>
        <v/>
      </c>
      <c r="W144" s="129"/>
    </row>
    <row r="145" spans="1:23" ht="15.75" customHeight="1" x14ac:dyDescent="0.2">
      <c r="A145" s="165" t="str">
        <f t="shared" si="10"/>
        <v xml:space="preserve"> </v>
      </c>
      <c r="B145" s="141"/>
      <c r="C145" s="141"/>
      <c r="D145" s="141"/>
      <c r="E145" s="146"/>
      <c r="F145" s="146"/>
      <c r="G145" s="165" t="str">
        <f>IF(D145="","",VLOOKUP(D145,'Liste des clubs'!A:B,2,FALSE))</f>
        <v/>
      </c>
      <c r="H145" s="163"/>
      <c r="I145" s="143" t="str">
        <f t="shared" si="1"/>
        <v/>
      </c>
      <c r="J145" s="153" t="str">
        <f t="array" ref="J145">IFERROR(INDEX(I$2:I$218,SMALL(IF(I$2:I$218&lt;&gt;"",ROW(I$2:I$218)-1),ROW(A144))),"")</f>
        <v/>
      </c>
      <c r="K145" s="126" t="str">
        <f t="shared" si="2"/>
        <v/>
      </c>
      <c r="L145" s="155" t="str">
        <f t="array" ref="L145">IFERROR(INDEX(K$2:K$218,SMALL(IF(K$2:K$218&lt;&gt;"",ROW(K$2:K$218)-1),ROW(C144))),"")</f>
        <v/>
      </c>
      <c r="M145" s="126" t="str">
        <f t="shared" si="3"/>
        <v/>
      </c>
      <c r="N145" s="153" t="str">
        <f t="array" ref="N145">IFERROR(INDEX(M$2:M$218,SMALL(IF(M$2:M$218&lt;&gt;"",ROW(M$2:M$218)-1),ROW(D144))),"")</f>
        <v/>
      </c>
      <c r="O145" s="126" t="str">
        <f t="shared" si="4"/>
        <v/>
      </c>
      <c r="P145" s="155" t="str">
        <f t="array" ref="P145">IFERROR(INDEX(O$2:O$218,SMALL(IF(O$2:O$218&lt;&gt;"",ROW(O$2:O$218)-1),ROW(G144))),"")</f>
        <v/>
      </c>
      <c r="Q145" s="126" t="str">
        <f t="shared" si="5"/>
        <v/>
      </c>
      <c r="R145" s="153" t="str">
        <f t="array" ref="R145">IFERROR(INDEX(Q$2:Q$218,SMALL(IF(Q$2:Q$218&lt;&gt;"",ROW(Q$2:Q$218)-1),ROW(I144))),"")</f>
        <v/>
      </c>
      <c r="S145" s="126" t="str">
        <f t="shared" si="6"/>
        <v/>
      </c>
      <c r="T145" s="155" t="str">
        <f t="array" ref="T145">IFERROR(INDEX(S$2:S$218,SMALL(IF(S$2:S$218&lt;&gt;"",ROW(S$2:S$218)-1),ROW(K144))),"")</f>
        <v/>
      </c>
      <c r="U145" s="126" t="str">
        <f t="shared" si="7"/>
        <v/>
      </c>
      <c r="V145" s="153" t="str">
        <f t="array" ref="V145">IFERROR(INDEX(U$2:U$218,SMALL(IF(U$2:U$218&lt;&gt;"",ROW(U$2:U$218)-1),ROW(M144))),"")</f>
        <v/>
      </c>
      <c r="W145" s="129"/>
    </row>
    <row r="146" spans="1:23" ht="15.75" customHeight="1" x14ac:dyDescent="0.2">
      <c r="A146" s="165" t="str">
        <f t="shared" si="10"/>
        <v xml:space="preserve"> </v>
      </c>
      <c r="B146" s="141"/>
      <c r="C146" s="141"/>
      <c r="D146" s="141"/>
      <c r="E146" s="142"/>
      <c r="F146" s="142"/>
      <c r="G146" s="165" t="str">
        <f>IF(D146="","",VLOOKUP(D146,'Liste des clubs'!A:B,2,FALSE))</f>
        <v/>
      </c>
      <c r="H146" s="163"/>
      <c r="I146" s="143" t="str">
        <f t="shared" si="1"/>
        <v/>
      </c>
      <c r="J146" s="153" t="str">
        <f t="array" ref="J146">IFERROR(INDEX(I$2:I$218,SMALL(IF(I$2:I$218&lt;&gt;"",ROW(I$2:I$218)-1),ROW(A145))),"")</f>
        <v/>
      </c>
      <c r="K146" s="126" t="str">
        <f t="shared" si="2"/>
        <v/>
      </c>
      <c r="L146" s="155" t="str">
        <f t="array" ref="L146">IFERROR(INDEX(K$2:K$218,SMALL(IF(K$2:K$218&lt;&gt;"",ROW(K$2:K$218)-1),ROW(C145))),"")</f>
        <v/>
      </c>
      <c r="M146" s="126" t="str">
        <f t="shared" si="3"/>
        <v/>
      </c>
      <c r="N146" s="153" t="str">
        <f t="array" ref="N146">IFERROR(INDEX(M$2:M$218,SMALL(IF(M$2:M$218&lt;&gt;"",ROW(M$2:M$218)-1),ROW(D145))),"")</f>
        <v/>
      </c>
      <c r="O146" s="126" t="str">
        <f t="shared" si="4"/>
        <v/>
      </c>
      <c r="P146" s="155" t="str">
        <f t="array" ref="P146">IFERROR(INDEX(O$2:O$218,SMALL(IF(O$2:O$218&lt;&gt;"",ROW(O$2:O$218)-1),ROW(G145))),"")</f>
        <v/>
      </c>
      <c r="Q146" s="126" t="str">
        <f t="shared" si="5"/>
        <v/>
      </c>
      <c r="R146" s="153" t="str">
        <f t="array" ref="R146">IFERROR(INDEX(Q$2:Q$218,SMALL(IF(Q$2:Q$218&lt;&gt;"",ROW(Q$2:Q$218)-1),ROW(I145))),"")</f>
        <v/>
      </c>
      <c r="S146" s="126" t="str">
        <f t="shared" si="6"/>
        <v/>
      </c>
      <c r="T146" s="155" t="str">
        <f t="array" ref="T146">IFERROR(INDEX(S$2:S$218,SMALL(IF(S$2:S$218&lt;&gt;"",ROW(S$2:S$218)-1),ROW(K145))),"")</f>
        <v/>
      </c>
      <c r="U146" s="126" t="str">
        <f t="shared" si="7"/>
        <v/>
      </c>
      <c r="V146" s="153" t="str">
        <f t="array" ref="V146">IFERROR(INDEX(U$2:U$218,SMALL(IF(U$2:U$218&lt;&gt;"",ROW(U$2:U$218)-1),ROW(M145))),"")</f>
        <v/>
      </c>
      <c r="W146" s="129"/>
    </row>
    <row r="147" spans="1:23" ht="15.75" customHeight="1" x14ac:dyDescent="0.2">
      <c r="A147" s="165" t="str">
        <f t="shared" si="10"/>
        <v xml:space="preserve"> </v>
      </c>
      <c r="B147" s="147"/>
      <c r="C147" s="147"/>
      <c r="D147" s="147"/>
      <c r="E147" s="147"/>
      <c r="F147" s="147"/>
      <c r="G147" s="165" t="str">
        <f>IF(D147="","",VLOOKUP(D147,'Liste des clubs'!A:B,2,FALSE))</f>
        <v/>
      </c>
      <c r="H147" s="163"/>
      <c r="I147" s="143" t="str">
        <f t="shared" si="1"/>
        <v/>
      </c>
      <c r="J147" s="153" t="str">
        <f t="array" ref="J147">IFERROR(INDEX(I$2:I$218,SMALL(IF(I$2:I$218&lt;&gt;"",ROW(I$2:I$218)-1),ROW(A146))),"")</f>
        <v/>
      </c>
      <c r="K147" s="126" t="str">
        <f t="shared" si="2"/>
        <v/>
      </c>
      <c r="L147" s="155" t="str">
        <f t="array" ref="L147">IFERROR(INDEX(K$2:K$218,SMALL(IF(K$2:K$218&lt;&gt;"",ROW(K$2:K$218)-1),ROW(C146))),"")</f>
        <v/>
      </c>
      <c r="M147" s="126" t="str">
        <f t="shared" si="3"/>
        <v/>
      </c>
      <c r="N147" s="153" t="str">
        <f t="array" ref="N147">IFERROR(INDEX(M$2:M$218,SMALL(IF(M$2:M$218&lt;&gt;"",ROW(M$2:M$218)-1),ROW(D146))),"")</f>
        <v/>
      </c>
      <c r="O147" s="126" t="str">
        <f t="shared" si="4"/>
        <v/>
      </c>
      <c r="P147" s="155" t="str">
        <f t="array" ref="P147">IFERROR(INDEX(O$2:O$218,SMALL(IF(O$2:O$218&lt;&gt;"",ROW(O$2:O$218)-1),ROW(G146))),"")</f>
        <v/>
      </c>
      <c r="Q147" s="126" t="str">
        <f t="shared" si="5"/>
        <v/>
      </c>
      <c r="R147" s="153" t="str">
        <f t="array" ref="R147">IFERROR(INDEX(Q$2:Q$218,SMALL(IF(Q$2:Q$218&lt;&gt;"",ROW(Q$2:Q$218)-1),ROW(I146))),"")</f>
        <v/>
      </c>
      <c r="S147" s="126" t="str">
        <f t="shared" si="6"/>
        <v/>
      </c>
      <c r="T147" s="155" t="str">
        <f t="array" ref="T147">IFERROR(INDEX(S$2:S$218,SMALL(IF(S$2:S$218&lt;&gt;"",ROW(S$2:S$218)-1),ROW(K146))),"")</f>
        <v/>
      </c>
      <c r="U147" s="126" t="str">
        <f t="shared" si="7"/>
        <v/>
      </c>
      <c r="V147" s="153" t="str">
        <f t="array" ref="V147">IFERROR(INDEX(U$2:U$218,SMALL(IF(U$2:U$218&lt;&gt;"",ROW(U$2:U$218)-1),ROW(M146))),"")</f>
        <v/>
      </c>
      <c r="W147" s="129"/>
    </row>
    <row r="148" spans="1:23" ht="15.75" customHeight="1" x14ac:dyDescent="0.2">
      <c r="A148" s="165" t="str">
        <f t="shared" si="10"/>
        <v xml:space="preserve"> </v>
      </c>
      <c r="B148" s="141"/>
      <c r="C148" s="141"/>
      <c r="D148" s="141"/>
      <c r="E148" s="142"/>
      <c r="F148" s="142"/>
      <c r="G148" s="165" t="str">
        <f>IF(D148="","",VLOOKUP(D148,'Liste des clubs'!A:B,2,FALSE))</f>
        <v/>
      </c>
      <c r="H148" s="163"/>
      <c r="I148" s="143" t="str">
        <f t="shared" si="1"/>
        <v/>
      </c>
      <c r="J148" s="153" t="str">
        <f t="array" ref="J148">IFERROR(INDEX(I$2:I$218,SMALL(IF(I$2:I$218&lt;&gt;"",ROW(I$2:I$218)-1),ROW(A147))),"")</f>
        <v/>
      </c>
      <c r="K148" s="126" t="str">
        <f t="shared" si="2"/>
        <v/>
      </c>
      <c r="L148" s="155" t="str">
        <f t="array" ref="L148">IFERROR(INDEX(K$2:K$218,SMALL(IF(K$2:K$218&lt;&gt;"",ROW(K$2:K$218)-1),ROW(C147))),"")</f>
        <v/>
      </c>
      <c r="M148" s="126" t="str">
        <f t="shared" si="3"/>
        <v/>
      </c>
      <c r="N148" s="153" t="str">
        <f t="array" ref="N148">IFERROR(INDEX(M$2:M$218,SMALL(IF(M$2:M$218&lt;&gt;"",ROW(M$2:M$218)-1),ROW(D147))),"")</f>
        <v/>
      </c>
      <c r="O148" s="126" t="str">
        <f t="shared" si="4"/>
        <v/>
      </c>
      <c r="P148" s="155" t="str">
        <f t="array" ref="P148">IFERROR(INDEX(O$2:O$218,SMALL(IF(O$2:O$218&lt;&gt;"",ROW(O$2:O$218)-1),ROW(G147))),"")</f>
        <v/>
      </c>
      <c r="Q148" s="126" t="str">
        <f t="shared" si="5"/>
        <v/>
      </c>
      <c r="R148" s="153" t="str">
        <f t="array" ref="R148">IFERROR(INDEX(Q$2:Q$218,SMALL(IF(Q$2:Q$218&lt;&gt;"",ROW(Q$2:Q$218)-1),ROW(I147))),"")</f>
        <v/>
      </c>
      <c r="S148" s="126" t="str">
        <f t="shared" si="6"/>
        <v/>
      </c>
      <c r="T148" s="155" t="str">
        <f t="array" ref="T148">IFERROR(INDEX(S$2:S$218,SMALL(IF(S$2:S$218&lt;&gt;"",ROW(S$2:S$218)-1),ROW(K147))),"")</f>
        <v/>
      </c>
      <c r="U148" s="126" t="str">
        <f t="shared" si="7"/>
        <v/>
      </c>
      <c r="V148" s="153" t="str">
        <f t="array" ref="V148">IFERROR(INDEX(U$2:U$218,SMALL(IF(U$2:U$218&lt;&gt;"",ROW(U$2:U$218)-1),ROW(M147))),"")</f>
        <v/>
      </c>
      <c r="W148" s="129"/>
    </row>
    <row r="149" spans="1:23" ht="15.75" customHeight="1" x14ac:dyDescent="0.2">
      <c r="A149" s="165" t="str">
        <f t="shared" si="10"/>
        <v xml:space="preserve"> </v>
      </c>
      <c r="B149" s="147"/>
      <c r="C149" s="147"/>
      <c r="D149" s="147"/>
      <c r="E149" s="147"/>
      <c r="F149" s="147"/>
      <c r="G149" s="165" t="str">
        <f>IF(D149="","",VLOOKUP(D149,'Liste des clubs'!A:B,2,FALSE))</f>
        <v/>
      </c>
      <c r="H149" s="163"/>
      <c r="I149" s="143" t="str">
        <f t="shared" si="1"/>
        <v/>
      </c>
      <c r="J149" s="153" t="str">
        <f t="array" ref="J149">IFERROR(INDEX(I$2:I$218,SMALL(IF(I$2:I$218&lt;&gt;"",ROW(I$2:I$218)-1),ROW(A148))),"")</f>
        <v/>
      </c>
      <c r="K149" s="126" t="str">
        <f t="shared" si="2"/>
        <v/>
      </c>
      <c r="L149" s="155" t="str">
        <f t="array" ref="L149">IFERROR(INDEX(K$2:K$218,SMALL(IF(K$2:K$218&lt;&gt;"",ROW(K$2:K$218)-1),ROW(C148))),"")</f>
        <v/>
      </c>
      <c r="M149" s="126" t="str">
        <f t="shared" si="3"/>
        <v/>
      </c>
      <c r="N149" s="153" t="str">
        <f t="array" ref="N149">IFERROR(INDEX(M$2:M$218,SMALL(IF(M$2:M$218&lt;&gt;"",ROW(M$2:M$218)-1),ROW(D148))),"")</f>
        <v/>
      </c>
      <c r="O149" s="126" t="str">
        <f t="shared" si="4"/>
        <v/>
      </c>
      <c r="P149" s="155" t="str">
        <f t="array" ref="P149">IFERROR(INDEX(O$2:O$218,SMALL(IF(O$2:O$218&lt;&gt;"",ROW(O$2:O$218)-1),ROW(G148))),"")</f>
        <v/>
      </c>
      <c r="Q149" s="126" t="str">
        <f t="shared" si="5"/>
        <v/>
      </c>
      <c r="R149" s="153" t="str">
        <f t="array" ref="R149">IFERROR(INDEX(Q$2:Q$218,SMALL(IF(Q$2:Q$218&lt;&gt;"",ROW(Q$2:Q$218)-1),ROW(I148))),"")</f>
        <v/>
      </c>
      <c r="S149" s="126" t="str">
        <f t="shared" si="6"/>
        <v/>
      </c>
      <c r="T149" s="155" t="str">
        <f t="array" ref="T149">IFERROR(INDEX(S$2:S$218,SMALL(IF(S$2:S$218&lt;&gt;"",ROW(S$2:S$218)-1),ROW(K148))),"")</f>
        <v/>
      </c>
      <c r="U149" s="126" t="str">
        <f t="shared" si="7"/>
        <v/>
      </c>
      <c r="V149" s="153" t="str">
        <f t="array" ref="V149">IFERROR(INDEX(U$2:U$218,SMALL(IF(U$2:U$218&lt;&gt;"",ROW(U$2:U$218)-1),ROW(M148))),"")</f>
        <v/>
      </c>
      <c r="W149" s="129"/>
    </row>
    <row r="150" spans="1:23" ht="15.75" customHeight="1" x14ac:dyDescent="0.2">
      <c r="A150" s="165" t="str">
        <f t="shared" si="10"/>
        <v xml:space="preserve"> </v>
      </c>
      <c r="B150" s="141"/>
      <c r="C150" s="141"/>
      <c r="D150" s="141"/>
      <c r="E150" s="142"/>
      <c r="F150" s="142"/>
      <c r="G150" s="165" t="str">
        <f>IF(D150="","",VLOOKUP(D150,'Liste des clubs'!A:B,2,FALSE))</f>
        <v/>
      </c>
      <c r="H150" s="163"/>
      <c r="I150" s="143" t="str">
        <f t="shared" si="1"/>
        <v/>
      </c>
      <c r="J150" s="153" t="str">
        <f t="array" ref="J150">IFERROR(INDEX(I$2:I$218,SMALL(IF(I$2:I$218&lt;&gt;"",ROW(I$2:I$218)-1),ROW(A149))),"")</f>
        <v/>
      </c>
      <c r="K150" s="126" t="str">
        <f t="shared" si="2"/>
        <v/>
      </c>
      <c r="L150" s="155" t="str">
        <f t="array" ref="L150">IFERROR(INDEX(K$2:K$218,SMALL(IF(K$2:K$218&lt;&gt;"",ROW(K$2:K$218)-1),ROW(C149))),"")</f>
        <v/>
      </c>
      <c r="M150" s="126" t="str">
        <f t="shared" si="3"/>
        <v/>
      </c>
      <c r="N150" s="153" t="str">
        <f t="array" ref="N150">IFERROR(INDEX(M$2:M$218,SMALL(IF(M$2:M$218&lt;&gt;"",ROW(M$2:M$218)-1),ROW(D149))),"")</f>
        <v/>
      </c>
      <c r="O150" s="126" t="str">
        <f t="shared" si="4"/>
        <v/>
      </c>
      <c r="P150" s="155" t="str">
        <f t="array" ref="P150">IFERROR(INDEX(O$2:O$218,SMALL(IF(O$2:O$218&lt;&gt;"",ROW(O$2:O$218)-1),ROW(G149))),"")</f>
        <v/>
      </c>
      <c r="Q150" s="126" t="str">
        <f t="shared" si="5"/>
        <v/>
      </c>
      <c r="R150" s="153" t="str">
        <f t="array" ref="R150">IFERROR(INDEX(Q$2:Q$218,SMALL(IF(Q$2:Q$218&lt;&gt;"",ROW(Q$2:Q$218)-1),ROW(I149))),"")</f>
        <v/>
      </c>
      <c r="S150" s="126" t="str">
        <f t="shared" si="6"/>
        <v/>
      </c>
      <c r="T150" s="155" t="str">
        <f t="array" ref="T150">IFERROR(INDEX(S$2:S$218,SMALL(IF(S$2:S$218&lt;&gt;"",ROW(S$2:S$218)-1),ROW(K149))),"")</f>
        <v/>
      </c>
      <c r="U150" s="126" t="str">
        <f t="shared" si="7"/>
        <v/>
      </c>
      <c r="V150" s="153" t="str">
        <f t="array" ref="V150">IFERROR(INDEX(U$2:U$218,SMALL(IF(U$2:U$218&lt;&gt;"",ROW(U$2:U$218)-1),ROW(M149))),"")</f>
        <v/>
      </c>
      <c r="W150" s="129"/>
    </row>
    <row r="151" spans="1:23" ht="15.75" customHeight="1" x14ac:dyDescent="0.2">
      <c r="A151" s="165" t="str">
        <f t="shared" si="10"/>
        <v xml:space="preserve"> </v>
      </c>
      <c r="B151" s="147"/>
      <c r="C151" s="147"/>
      <c r="D151" s="147"/>
      <c r="E151" s="147"/>
      <c r="F151" s="147"/>
      <c r="G151" s="165" t="str">
        <f>IF(D151="","",VLOOKUP(D151,'Liste des clubs'!A:B,2,FALSE))</f>
        <v/>
      </c>
      <c r="H151" s="163"/>
      <c r="I151" s="143" t="str">
        <f t="shared" si="1"/>
        <v/>
      </c>
      <c r="J151" s="153" t="str">
        <f t="array" ref="J151">IFERROR(INDEX(I$2:I$218,SMALL(IF(I$2:I$218&lt;&gt;"",ROW(I$2:I$218)-1),ROW(A150))),"")</f>
        <v/>
      </c>
      <c r="K151" s="126" t="str">
        <f t="shared" si="2"/>
        <v/>
      </c>
      <c r="L151" s="155" t="str">
        <f t="array" ref="L151">IFERROR(INDEX(K$2:K$218,SMALL(IF(K$2:K$218&lt;&gt;"",ROW(K$2:K$218)-1),ROW(C150))),"")</f>
        <v/>
      </c>
      <c r="M151" s="126" t="str">
        <f t="shared" si="3"/>
        <v/>
      </c>
      <c r="N151" s="153" t="str">
        <f t="array" ref="N151">IFERROR(INDEX(M$2:M$218,SMALL(IF(M$2:M$218&lt;&gt;"",ROW(M$2:M$218)-1),ROW(D150))),"")</f>
        <v/>
      </c>
      <c r="O151" s="126" t="str">
        <f t="shared" si="4"/>
        <v/>
      </c>
      <c r="P151" s="155" t="str">
        <f t="array" ref="P151">IFERROR(INDEX(O$2:O$218,SMALL(IF(O$2:O$218&lt;&gt;"",ROW(O$2:O$218)-1),ROW(G150))),"")</f>
        <v/>
      </c>
      <c r="Q151" s="126" t="str">
        <f t="shared" si="5"/>
        <v/>
      </c>
      <c r="R151" s="153" t="str">
        <f t="array" ref="R151">IFERROR(INDEX(Q$2:Q$218,SMALL(IF(Q$2:Q$218&lt;&gt;"",ROW(Q$2:Q$218)-1),ROW(I150))),"")</f>
        <v/>
      </c>
      <c r="S151" s="126" t="str">
        <f t="shared" si="6"/>
        <v/>
      </c>
      <c r="T151" s="155" t="str">
        <f t="array" ref="T151">IFERROR(INDEX(S$2:S$218,SMALL(IF(S$2:S$218&lt;&gt;"",ROW(S$2:S$218)-1),ROW(K150))),"")</f>
        <v/>
      </c>
      <c r="U151" s="126" t="str">
        <f t="shared" si="7"/>
        <v/>
      </c>
      <c r="V151" s="153" t="str">
        <f t="array" ref="V151">IFERROR(INDEX(U$2:U$218,SMALL(IF(U$2:U$218&lt;&gt;"",ROW(U$2:U$218)-1),ROW(M150))),"")</f>
        <v/>
      </c>
      <c r="W151" s="129"/>
    </row>
    <row r="152" spans="1:23" ht="15.75" customHeight="1" x14ac:dyDescent="0.2">
      <c r="A152" s="165" t="str">
        <f t="shared" si="10"/>
        <v xml:space="preserve"> </v>
      </c>
      <c r="B152" s="147"/>
      <c r="C152" s="147"/>
      <c r="D152" s="147"/>
      <c r="E152" s="147"/>
      <c r="F152" s="147"/>
      <c r="G152" s="165" t="str">
        <f>IF(D152="","",VLOOKUP(D152,'Liste des clubs'!A:B,2,FALSE))</f>
        <v/>
      </c>
      <c r="H152" s="163"/>
      <c r="I152" s="143" t="str">
        <f t="shared" si="1"/>
        <v/>
      </c>
      <c r="J152" s="153" t="str">
        <f t="array" ref="J152">IFERROR(INDEX(I$2:I$218,SMALL(IF(I$2:I$218&lt;&gt;"",ROW(I$2:I$218)-1),ROW(A151))),"")</f>
        <v/>
      </c>
      <c r="K152" s="126" t="str">
        <f t="shared" si="2"/>
        <v/>
      </c>
      <c r="L152" s="155" t="str">
        <f t="array" ref="L152">IFERROR(INDEX(K$2:K$218,SMALL(IF(K$2:K$218&lt;&gt;"",ROW(K$2:K$218)-1),ROW(C151))),"")</f>
        <v/>
      </c>
      <c r="M152" s="126" t="str">
        <f t="shared" si="3"/>
        <v/>
      </c>
      <c r="N152" s="153" t="str">
        <f t="array" ref="N152">IFERROR(INDEX(M$2:M$218,SMALL(IF(M$2:M$218&lt;&gt;"",ROW(M$2:M$218)-1),ROW(D151))),"")</f>
        <v/>
      </c>
      <c r="O152" s="126" t="str">
        <f t="shared" si="4"/>
        <v/>
      </c>
      <c r="P152" s="155" t="str">
        <f t="array" ref="P152">IFERROR(INDEX(O$2:O$218,SMALL(IF(O$2:O$218&lt;&gt;"",ROW(O$2:O$218)-1),ROW(G151))),"")</f>
        <v/>
      </c>
      <c r="Q152" s="126" t="str">
        <f t="shared" si="5"/>
        <v/>
      </c>
      <c r="R152" s="153" t="str">
        <f t="array" ref="R152">IFERROR(INDEX(Q$2:Q$218,SMALL(IF(Q$2:Q$218&lt;&gt;"",ROW(Q$2:Q$218)-1),ROW(I151))),"")</f>
        <v/>
      </c>
      <c r="S152" s="126" t="str">
        <f t="shared" si="6"/>
        <v/>
      </c>
      <c r="T152" s="155" t="str">
        <f t="array" ref="T152">IFERROR(INDEX(S$2:S$218,SMALL(IF(S$2:S$218&lt;&gt;"",ROW(S$2:S$218)-1),ROW(K151))),"")</f>
        <v/>
      </c>
      <c r="U152" s="126" t="str">
        <f t="shared" si="7"/>
        <v/>
      </c>
      <c r="V152" s="153" t="str">
        <f t="array" ref="V152">IFERROR(INDEX(U$2:U$218,SMALL(IF(U$2:U$218&lt;&gt;"",ROW(U$2:U$218)-1),ROW(M151))),"")</f>
        <v/>
      </c>
      <c r="W152" s="129"/>
    </row>
    <row r="153" spans="1:23" ht="15.75" customHeight="1" x14ac:dyDescent="0.2">
      <c r="A153" s="165" t="str">
        <f t="shared" si="10"/>
        <v xml:space="preserve"> </v>
      </c>
      <c r="B153" s="147"/>
      <c r="C153" s="147"/>
      <c r="D153" s="147"/>
      <c r="E153" s="147"/>
      <c r="F153" s="147"/>
      <c r="G153" s="165" t="str">
        <f>IF(D153="","",VLOOKUP(D153,'Liste des clubs'!A:B,2,FALSE))</f>
        <v/>
      </c>
      <c r="H153" s="163"/>
      <c r="I153" s="143" t="str">
        <f t="shared" si="1"/>
        <v/>
      </c>
      <c r="J153" s="153" t="str">
        <f t="array" ref="J153">IFERROR(INDEX(I$2:I$218,SMALL(IF(I$2:I$218&lt;&gt;"",ROW(I$2:I$218)-1),ROW(A152))),"")</f>
        <v/>
      </c>
      <c r="K153" s="126" t="str">
        <f t="shared" si="2"/>
        <v/>
      </c>
      <c r="L153" s="155" t="str">
        <f t="array" ref="L153">IFERROR(INDEX(K$2:K$218,SMALL(IF(K$2:K$218&lt;&gt;"",ROW(K$2:K$218)-1),ROW(C152))),"")</f>
        <v/>
      </c>
      <c r="M153" s="126" t="str">
        <f t="shared" si="3"/>
        <v/>
      </c>
      <c r="N153" s="153" t="str">
        <f t="array" ref="N153">IFERROR(INDEX(M$2:M$218,SMALL(IF(M$2:M$218&lt;&gt;"",ROW(M$2:M$218)-1),ROW(D152))),"")</f>
        <v/>
      </c>
      <c r="O153" s="126" t="str">
        <f t="shared" si="4"/>
        <v/>
      </c>
      <c r="P153" s="155" t="str">
        <f t="array" ref="P153">IFERROR(INDEX(O$2:O$218,SMALL(IF(O$2:O$218&lt;&gt;"",ROW(O$2:O$218)-1),ROW(G152))),"")</f>
        <v/>
      </c>
      <c r="Q153" s="126" t="str">
        <f t="shared" si="5"/>
        <v/>
      </c>
      <c r="R153" s="153" t="str">
        <f t="array" ref="R153">IFERROR(INDEX(Q$2:Q$218,SMALL(IF(Q$2:Q$218&lt;&gt;"",ROW(Q$2:Q$218)-1),ROW(I152))),"")</f>
        <v/>
      </c>
      <c r="S153" s="126" t="str">
        <f t="shared" si="6"/>
        <v/>
      </c>
      <c r="T153" s="155" t="str">
        <f t="array" ref="T153">IFERROR(INDEX(S$2:S$218,SMALL(IF(S$2:S$218&lt;&gt;"",ROW(S$2:S$218)-1),ROW(K152))),"")</f>
        <v/>
      </c>
      <c r="U153" s="126" t="str">
        <f t="shared" si="7"/>
        <v/>
      </c>
      <c r="V153" s="153" t="str">
        <f t="array" ref="V153">IFERROR(INDEX(U$2:U$218,SMALL(IF(U$2:U$218&lt;&gt;"",ROW(U$2:U$218)-1),ROW(M152))),"")</f>
        <v/>
      </c>
      <c r="W153" s="129"/>
    </row>
    <row r="154" spans="1:23" ht="15.75" customHeight="1" x14ac:dyDescent="0.2">
      <c r="A154" s="165" t="str">
        <f t="shared" si="10"/>
        <v xml:space="preserve"> </v>
      </c>
      <c r="B154" s="147"/>
      <c r="C154" s="147"/>
      <c r="D154" s="147"/>
      <c r="E154" s="147"/>
      <c r="F154" s="147"/>
      <c r="G154" s="165" t="str">
        <f>IF(D154="","",VLOOKUP(D154,'Liste des clubs'!A:B,2,FALSE))</f>
        <v/>
      </c>
      <c r="H154" s="163"/>
      <c r="I154" s="143" t="str">
        <f t="shared" si="1"/>
        <v/>
      </c>
      <c r="J154" s="153" t="str">
        <f t="array" ref="J154">IFERROR(INDEX(I$2:I$218,SMALL(IF(I$2:I$218&lt;&gt;"",ROW(I$2:I$218)-1),ROW(A153))),"")</f>
        <v/>
      </c>
      <c r="K154" s="126" t="str">
        <f t="shared" si="2"/>
        <v/>
      </c>
      <c r="L154" s="155" t="str">
        <f t="array" ref="L154">IFERROR(INDEX(K$2:K$218,SMALL(IF(K$2:K$218&lt;&gt;"",ROW(K$2:K$218)-1),ROW(C153))),"")</f>
        <v/>
      </c>
      <c r="M154" s="126" t="str">
        <f t="shared" si="3"/>
        <v/>
      </c>
      <c r="N154" s="153" t="str">
        <f t="array" ref="N154">IFERROR(INDEX(M$2:M$218,SMALL(IF(M$2:M$218&lt;&gt;"",ROW(M$2:M$218)-1),ROW(D153))),"")</f>
        <v/>
      </c>
      <c r="O154" s="126" t="str">
        <f t="shared" si="4"/>
        <v/>
      </c>
      <c r="P154" s="155" t="str">
        <f t="array" ref="P154">IFERROR(INDEX(O$2:O$218,SMALL(IF(O$2:O$218&lt;&gt;"",ROW(O$2:O$218)-1),ROW(G153))),"")</f>
        <v/>
      </c>
      <c r="Q154" s="126" t="str">
        <f t="shared" si="5"/>
        <v/>
      </c>
      <c r="R154" s="153" t="str">
        <f t="array" ref="R154">IFERROR(INDEX(Q$2:Q$218,SMALL(IF(Q$2:Q$218&lt;&gt;"",ROW(Q$2:Q$218)-1),ROW(I153))),"")</f>
        <v/>
      </c>
      <c r="S154" s="126" t="str">
        <f t="shared" si="6"/>
        <v/>
      </c>
      <c r="T154" s="155" t="str">
        <f t="array" ref="T154">IFERROR(INDEX(S$2:S$218,SMALL(IF(S$2:S$218&lt;&gt;"",ROW(S$2:S$218)-1),ROW(K153))),"")</f>
        <v/>
      </c>
      <c r="U154" s="126" t="str">
        <f t="shared" si="7"/>
        <v/>
      </c>
      <c r="V154" s="153" t="str">
        <f t="array" ref="V154">IFERROR(INDEX(U$2:U$218,SMALL(IF(U$2:U$218&lt;&gt;"",ROW(U$2:U$218)-1),ROW(M153))),"")</f>
        <v/>
      </c>
      <c r="W154" s="129"/>
    </row>
    <row r="155" spans="1:23" ht="15.75" customHeight="1" x14ac:dyDescent="0.2">
      <c r="A155" s="165" t="str">
        <f t="shared" si="10"/>
        <v xml:space="preserve"> </v>
      </c>
      <c r="B155" s="141"/>
      <c r="C155" s="141"/>
      <c r="D155" s="141"/>
      <c r="E155" s="142"/>
      <c r="F155" s="142"/>
      <c r="G155" s="165" t="str">
        <f>IF(D155="","",VLOOKUP(D155,'Liste des clubs'!A:B,2,FALSE))</f>
        <v/>
      </c>
      <c r="H155" s="163"/>
      <c r="I155" s="143" t="str">
        <f t="shared" si="1"/>
        <v/>
      </c>
      <c r="J155" s="153" t="str">
        <f t="array" ref="J155">IFERROR(INDEX(I$2:I$218,SMALL(IF(I$2:I$218&lt;&gt;"",ROW(I$2:I$218)-1),ROW(A154))),"")</f>
        <v/>
      </c>
      <c r="K155" s="126" t="str">
        <f t="shared" si="2"/>
        <v/>
      </c>
      <c r="L155" s="155" t="str">
        <f t="array" ref="L155">IFERROR(INDEX(K$2:K$218,SMALL(IF(K$2:K$218&lt;&gt;"",ROW(K$2:K$218)-1),ROW(C154))),"")</f>
        <v/>
      </c>
      <c r="M155" s="126" t="str">
        <f t="shared" si="3"/>
        <v/>
      </c>
      <c r="N155" s="153" t="str">
        <f t="array" ref="N155">IFERROR(INDEX(M$2:M$218,SMALL(IF(M$2:M$218&lt;&gt;"",ROW(M$2:M$218)-1),ROW(D154))),"")</f>
        <v/>
      </c>
      <c r="O155" s="126" t="str">
        <f t="shared" si="4"/>
        <v/>
      </c>
      <c r="P155" s="155" t="str">
        <f t="array" ref="P155">IFERROR(INDEX(O$2:O$218,SMALL(IF(O$2:O$218&lt;&gt;"",ROW(O$2:O$218)-1),ROW(G154))),"")</f>
        <v/>
      </c>
      <c r="Q155" s="126" t="str">
        <f t="shared" si="5"/>
        <v/>
      </c>
      <c r="R155" s="153" t="str">
        <f t="array" ref="R155">IFERROR(INDEX(Q$2:Q$218,SMALL(IF(Q$2:Q$218&lt;&gt;"",ROW(Q$2:Q$218)-1),ROW(I154))),"")</f>
        <v/>
      </c>
      <c r="S155" s="126" t="str">
        <f t="shared" si="6"/>
        <v/>
      </c>
      <c r="T155" s="155" t="str">
        <f t="array" ref="T155">IFERROR(INDEX(S$2:S$218,SMALL(IF(S$2:S$218&lt;&gt;"",ROW(S$2:S$218)-1),ROW(K154))),"")</f>
        <v/>
      </c>
      <c r="U155" s="126" t="str">
        <f t="shared" si="7"/>
        <v/>
      </c>
      <c r="V155" s="153" t="str">
        <f t="array" ref="V155">IFERROR(INDEX(U$2:U$218,SMALL(IF(U$2:U$218&lt;&gt;"",ROW(U$2:U$218)-1),ROW(M154))),"")</f>
        <v/>
      </c>
      <c r="W155" s="129"/>
    </row>
    <row r="156" spans="1:23" ht="15.75" customHeight="1" x14ac:dyDescent="0.2">
      <c r="A156" s="165" t="str">
        <f t="shared" si="10"/>
        <v xml:space="preserve"> </v>
      </c>
      <c r="B156" s="141"/>
      <c r="C156" s="141"/>
      <c r="D156" s="141"/>
      <c r="E156" s="142"/>
      <c r="F156" s="142"/>
      <c r="G156" s="165" t="str">
        <f>IF(D156="","",VLOOKUP(D156,'Liste des clubs'!A:B,2,FALSE))</f>
        <v/>
      </c>
      <c r="H156" s="163"/>
      <c r="I156" s="143" t="str">
        <f t="shared" si="1"/>
        <v/>
      </c>
      <c r="J156" s="153" t="str">
        <f t="array" ref="J156">IFERROR(INDEX(I$2:I$218,SMALL(IF(I$2:I$218&lt;&gt;"",ROW(I$2:I$218)-1),ROW(A155))),"")</f>
        <v/>
      </c>
      <c r="K156" s="126" t="str">
        <f t="shared" si="2"/>
        <v/>
      </c>
      <c r="L156" s="155" t="str">
        <f t="array" ref="L156">IFERROR(INDEX(K$2:K$218,SMALL(IF(K$2:K$218&lt;&gt;"",ROW(K$2:K$218)-1),ROW(C155))),"")</f>
        <v/>
      </c>
      <c r="M156" s="126" t="str">
        <f t="shared" si="3"/>
        <v/>
      </c>
      <c r="N156" s="153" t="str">
        <f t="array" ref="N156">IFERROR(INDEX(M$2:M$218,SMALL(IF(M$2:M$218&lt;&gt;"",ROW(M$2:M$218)-1),ROW(D155))),"")</f>
        <v/>
      </c>
      <c r="O156" s="126" t="str">
        <f t="shared" si="4"/>
        <v/>
      </c>
      <c r="P156" s="155" t="str">
        <f t="array" ref="P156">IFERROR(INDEX(O$2:O$218,SMALL(IF(O$2:O$218&lt;&gt;"",ROW(O$2:O$218)-1),ROW(G155))),"")</f>
        <v/>
      </c>
      <c r="Q156" s="126" t="str">
        <f t="shared" si="5"/>
        <v/>
      </c>
      <c r="R156" s="153" t="str">
        <f t="array" ref="R156">IFERROR(INDEX(Q$2:Q$218,SMALL(IF(Q$2:Q$218&lt;&gt;"",ROW(Q$2:Q$218)-1),ROW(I155))),"")</f>
        <v/>
      </c>
      <c r="S156" s="126" t="str">
        <f t="shared" si="6"/>
        <v/>
      </c>
      <c r="T156" s="155" t="str">
        <f t="array" ref="T156">IFERROR(INDEX(S$2:S$218,SMALL(IF(S$2:S$218&lt;&gt;"",ROW(S$2:S$218)-1),ROW(K155))),"")</f>
        <v/>
      </c>
      <c r="U156" s="126" t="str">
        <f t="shared" si="7"/>
        <v/>
      </c>
      <c r="V156" s="153" t="str">
        <f t="array" ref="V156">IFERROR(INDEX(U$2:U$218,SMALL(IF(U$2:U$218&lt;&gt;"",ROW(U$2:U$218)-1),ROW(M155))),"")</f>
        <v/>
      </c>
      <c r="W156" s="129"/>
    </row>
    <row r="157" spans="1:23" ht="15.75" customHeight="1" x14ac:dyDescent="0.2">
      <c r="A157" s="165" t="str">
        <f t="shared" si="10"/>
        <v xml:space="preserve"> </v>
      </c>
      <c r="B157" s="141"/>
      <c r="C157" s="141"/>
      <c r="D157" s="141"/>
      <c r="E157" s="142"/>
      <c r="F157" s="142"/>
      <c r="G157" s="165" t="str">
        <f>IF(D157="","",VLOOKUP(D157,'Liste des clubs'!A:B,2,FALSE))</f>
        <v/>
      </c>
      <c r="H157" s="163"/>
      <c r="I157" s="143" t="str">
        <f t="shared" si="1"/>
        <v/>
      </c>
      <c r="J157" s="153" t="str">
        <f t="array" ref="J157">IFERROR(INDEX(I$2:I$218,SMALL(IF(I$2:I$218&lt;&gt;"",ROW(I$2:I$218)-1),ROW(A156))),"")</f>
        <v/>
      </c>
      <c r="K157" s="126" t="str">
        <f t="shared" si="2"/>
        <v/>
      </c>
      <c r="L157" s="155" t="str">
        <f t="array" ref="L157">IFERROR(INDEX(K$2:K$218,SMALL(IF(K$2:K$218&lt;&gt;"",ROW(K$2:K$218)-1),ROW(C156))),"")</f>
        <v/>
      </c>
      <c r="M157" s="126" t="str">
        <f t="shared" si="3"/>
        <v/>
      </c>
      <c r="N157" s="153" t="str">
        <f t="array" ref="N157">IFERROR(INDEX(M$2:M$218,SMALL(IF(M$2:M$218&lt;&gt;"",ROW(M$2:M$218)-1),ROW(D156))),"")</f>
        <v/>
      </c>
      <c r="O157" s="126" t="str">
        <f t="shared" si="4"/>
        <v/>
      </c>
      <c r="P157" s="155" t="str">
        <f t="array" ref="P157">IFERROR(INDEX(O$2:O$218,SMALL(IF(O$2:O$218&lt;&gt;"",ROW(O$2:O$218)-1),ROW(G156))),"")</f>
        <v/>
      </c>
      <c r="Q157" s="126" t="str">
        <f t="shared" si="5"/>
        <v/>
      </c>
      <c r="R157" s="153" t="str">
        <f t="array" ref="R157">IFERROR(INDEX(Q$2:Q$218,SMALL(IF(Q$2:Q$218&lt;&gt;"",ROW(Q$2:Q$218)-1),ROW(I156))),"")</f>
        <v/>
      </c>
      <c r="S157" s="126" t="str">
        <f t="shared" si="6"/>
        <v/>
      </c>
      <c r="T157" s="155" t="str">
        <f t="array" ref="T157">IFERROR(INDEX(S$2:S$218,SMALL(IF(S$2:S$218&lt;&gt;"",ROW(S$2:S$218)-1),ROW(K156))),"")</f>
        <v/>
      </c>
      <c r="U157" s="126" t="str">
        <f t="shared" si="7"/>
        <v/>
      </c>
      <c r="V157" s="153" t="str">
        <f t="array" ref="V157">IFERROR(INDEX(U$2:U$218,SMALL(IF(U$2:U$218&lt;&gt;"",ROW(U$2:U$218)-1),ROW(M156))),"")</f>
        <v/>
      </c>
      <c r="W157" s="129"/>
    </row>
    <row r="158" spans="1:23" ht="15.75" customHeight="1" x14ac:dyDescent="0.2">
      <c r="A158" s="165" t="str">
        <f t="shared" si="10"/>
        <v xml:space="preserve"> </v>
      </c>
      <c r="B158" s="147"/>
      <c r="C158" s="147"/>
      <c r="D158" s="147"/>
      <c r="E158" s="147"/>
      <c r="F158" s="147"/>
      <c r="G158" s="165" t="str">
        <f>IF(D158="","",VLOOKUP(D158,'Liste des clubs'!A:B,2,FALSE))</f>
        <v/>
      </c>
      <c r="H158" s="163"/>
      <c r="I158" s="143" t="str">
        <f t="shared" si="1"/>
        <v/>
      </c>
      <c r="J158" s="153" t="str">
        <f t="array" ref="J158">IFERROR(INDEX(I$2:I$218,SMALL(IF(I$2:I$218&lt;&gt;"",ROW(I$2:I$218)-1),ROW(A157))),"")</f>
        <v/>
      </c>
      <c r="K158" s="126" t="str">
        <f t="shared" si="2"/>
        <v/>
      </c>
      <c r="L158" s="155" t="str">
        <f t="array" ref="L158">IFERROR(INDEX(K$2:K$218,SMALL(IF(K$2:K$218&lt;&gt;"",ROW(K$2:K$218)-1),ROW(C157))),"")</f>
        <v/>
      </c>
      <c r="M158" s="126" t="str">
        <f t="shared" si="3"/>
        <v/>
      </c>
      <c r="N158" s="153" t="str">
        <f t="array" ref="N158">IFERROR(INDEX(M$2:M$218,SMALL(IF(M$2:M$218&lt;&gt;"",ROW(M$2:M$218)-1),ROW(D157))),"")</f>
        <v/>
      </c>
      <c r="O158" s="126" t="str">
        <f t="shared" si="4"/>
        <v/>
      </c>
      <c r="P158" s="155" t="str">
        <f t="array" ref="P158">IFERROR(INDEX(O$2:O$218,SMALL(IF(O$2:O$218&lt;&gt;"",ROW(O$2:O$218)-1),ROW(G157))),"")</f>
        <v/>
      </c>
      <c r="Q158" s="126" t="str">
        <f t="shared" si="5"/>
        <v/>
      </c>
      <c r="R158" s="153" t="str">
        <f t="array" ref="R158">IFERROR(INDEX(Q$2:Q$218,SMALL(IF(Q$2:Q$218&lt;&gt;"",ROW(Q$2:Q$218)-1),ROW(I157))),"")</f>
        <v/>
      </c>
      <c r="S158" s="126" t="str">
        <f t="shared" si="6"/>
        <v/>
      </c>
      <c r="T158" s="155" t="str">
        <f t="array" ref="T158">IFERROR(INDEX(S$2:S$218,SMALL(IF(S$2:S$218&lt;&gt;"",ROW(S$2:S$218)-1),ROW(K157))),"")</f>
        <v/>
      </c>
      <c r="U158" s="126" t="str">
        <f t="shared" si="7"/>
        <v/>
      </c>
      <c r="V158" s="153" t="str">
        <f t="array" ref="V158">IFERROR(INDEX(U$2:U$218,SMALL(IF(U$2:U$218&lt;&gt;"",ROW(U$2:U$218)-1),ROW(M157))),"")</f>
        <v/>
      </c>
      <c r="W158" s="129"/>
    </row>
    <row r="159" spans="1:23" ht="15.75" customHeight="1" x14ac:dyDescent="0.2">
      <c r="A159" s="165" t="str">
        <f t="shared" si="10"/>
        <v xml:space="preserve"> </v>
      </c>
      <c r="B159" s="141"/>
      <c r="C159" s="141"/>
      <c r="D159" s="141"/>
      <c r="E159" s="142"/>
      <c r="F159" s="142"/>
      <c r="G159" s="165" t="str">
        <f>IF(D159="","",VLOOKUP(D159,'Liste des clubs'!A:B,2,FALSE))</f>
        <v/>
      </c>
      <c r="H159" s="163"/>
      <c r="I159" s="143" t="str">
        <f t="shared" si="1"/>
        <v/>
      </c>
      <c r="J159" s="153" t="str">
        <f t="array" ref="J159">IFERROR(INDEX(I$2:I$218,SMALL(IF(I$2:I$218&lt;&gt;"",ROW(I$2:I$218)-1),ROW(A158))),"")</f>
        <v/>
      </c>
      <c r="K159" s="126" t="str">
        <f t="shared" si="2"/>
        <v/>
      </c>
      <c r="L159" s="155" t="str">
        <f t="array" ref="L159">IFERROR(INDEX(K$2:K$218,SMALL(IF(K$2:K$218&lt;&gt;"",ROW(K$2:K$218)-1),ROW(C158))),"")</f>
        <v/>
      </c>
      <c r="M159" s="126" t="str">
        <f t="shared" si="3"/>
        <v/>
      </c>
      <c r="N159" s="153" t="str">
        <f t="array" ref="N159">IFERROR(INDEX(M$2:M$218,SMALL(IF(M$2:M$218&lt;&gt;"",ROW(M$2:M$218)-1),ROW(D158))),"")</f>
        <v/>
      </c>
      <c r="O159" s="126" t="str">
        <f t="shared" si="4"/>
        <v/>
      </c>
      <c r="P159" s="155" t="str">
        <f t="array" ref="P159">IFERROR(INDEX(O$2:O$218,SMALL(IF(O$2:O$218&lt;&gt;"",ROW(O$2:O$218)-1),ROW(G158))),"")</f>
        <v/>
      </c>
      <c r="Q159" s="126" t="str">
        <f t="shared" si="5"/>
        <v/>
      </c>
      <c r="R159" s="153" t="str">
        <f t="array" ref="R159">IFERROR(INDEX(Q$2:Q$218,SMALL(IF(Q$2:Q$218&lt;&gt;"",ROW(Q$2:Q$218)-1),ROW(I158))),"")</f>
        <v/>
      </c>
      <c r="S159" s="126" t="str">
        <f t="shared" si="6"/>
        <v/>
      </c>
      <c r="T159" s="155" t="str">
        <f t="array" ref="T159">IFERROR(INDEX(S$2:S$218,SMALL(IF(S$2:S$218&lt;&gt;"",ROW(S$2:S$218)-1),ROW(K158))),"")</f>
        <v/>
      </c>
      <c r="U159" s="126" t="str">
        <f t="shared" si="7"/>
        <v/>
      </c>
      <c r="V159" s="153" t="str">
        <f t="array" ref="V159">IFERROR(INDEX(U$2:U$218,SMALL(IF(U$2:U$218&lt;&gt;"",ROW(U$2:U$218)-1),ROW(M158))),"")</f>
        <v/>
      </c>
      <c r="W159" s="129"/>
    </row>
    <row r="160" spans="1:23" ht="15.75" customHeight="1" x14ac:dyDescent="0.2">
      <c r="A160" s="165" t="str">
        <f t="shared" si="10"/>
        <v xml:space="preserve"> </v>
      </c>
      <c r="B160" s="141"/>
      <c r="C160" s="141"/>
      <c r="D160" s="141"/>
      <c r="E160" s="142"/>
      <c r="F160" s="142"/>
      <c r="G160" s="165" t="str">
        <f>IF(D160="","",VLOOKUP(D160,'Liste des clubs'!A:B,2,FALSE))</f>
        <v/>
      </c>
      <c r="H160" s="163"/>
      <c r="I160" s="143" t="str">
        <f t="shared" si="1"/>
        <v/>
      </c>
      <c r="J160" s="153" t="str">
        <f t="array" ref="J160">IFERROR(INDEX(I$2:I$218,SMALL(IF(I$2:I$218&lt;&gt;"",ROW(I$2:I$218)-1),ROW(A159))),"")</f>
        <v/>
      </c>
      <c r="K160" s="126" t="str">
        <f t="shared" si="2"/>
        <v/>
      </c>
      <c r="L160" s="155" t="str">
        <f t="array" ref="L160">IFERROR(INDEX(K$2:K$218,SMALL(IF(K$2:K$218&lt;&gt;"",ROW(K$2:K$218)-1),ROW(C159))),"")</f>
        <v/>
      </c>
      <c r="M160" s="126" t="str">
        <f t="shared" si="3"/>
        <v/>
      </c>
      <c r="N160" s="153" t="str">
        <f t="array" ref="N160">IFERROR(INDEX(M$2:M$218,SMALL(IF(M$2:M$218&lt;&gt;"",ROW(M$2:M$218)-1),ROW(D159))),"")</f>
        <v/>
      </c>
      <c r="O160" s="126" t="str">
        <f t="shared" si="4"/>
        <v/>
      </c>
      <c r="P160" s="155" t="str">
        <f t="array" ref="P160">IFERROR(INDEX(O$2:O$218,SMALL(IF(O$2:O$218&lt;&gt;"",ROW(O$2:O$218)-1),ROW(G159))),"")</f>
        <v/>
      </c>
      <c r="Q160" s="126" t="str">
        <f t="shared" si="5"/>
        <v/>
      </c>
      <c r="R160" s="153" t="str">
        <f t="array" ref="R160">IFERROR(INDEX(Q$2:Q$218,SMALL(IF(Q$2:Q$218&lt;&gt;"",ROW(Q$2:Q$218)-1),ROW(I159))),"")</f>
        <v/>
      </c>
      <c r="S160" s="126" t="str">
        <f t="shared" si="6"/>
        <v/>
      </c>
      <c r="T160" s="155" t="str">
        <f t="array" ref="T160">IFERROR(INDEX(S$2:S$218,SMALL(IF(S$2:S$218&lt;&gt;"",ROW(S$2:S$218)-1),ROW(K159))),"")</f>
        <v/>
      </c>
      <c r="U160" s="126" t="str">
        <f t="shared" si="7"/>
        <v/>
      </c>
      <c r="V160" s="153" t="str">
        <f t="array" ref="V160">IFERROR(INDEX(U$2:U$218,SMALL(IF(U$2:U$218&lt;&gt;"",ROW(U$2:U$218)-1),ROW(M159))),"")</f>
        <v/>
      </c>
      <c r="W160" s="129"/>
    </row>
    <row r="161" spans="1:23" ht="15.75" customHeight="1" x14ac:dyDescent="0.2">
      <c r="A161" s="165" t="str">
        <f t="shared" si="10"/>
        <v xml:space="preserve"> </v>
      </c>
      <c r="B161" s="141"/>
      <c r="C161" s="141"/>
      <c r="D161" s="141"/>
      <c r="E161" s="142"/>
      <c r="F161" s="142"/>
      <c r="G161" s="165" t="str">
        <f>IF(D161="","",VLOOKUP(D161,'Liste des clubs'!A:B,2,FALSE))</f>
        <v/>
      </c>
      <c r="H161" s="163"/>
      <c r="I161" s="143" t="str">
        <f t="shared" si="1"/>
        <v/>
      </c>
      <c r="J161" s="153" t="str">
        <f t="array" ref="J161">IFERROR(INDEX(I$2:I$218,SMALL(IF(I$2:I$218&lt;&gt;"",ROW(I$2:I$218)-1),ROW(A160))),"")</f>
        <v/>
      </c>
      <c r="K161" s="126" t="str">
        <f t="shared" si="2"/>
        <v/>
      </c>
      <c r="L161" s="155" t="str">
        <f t="array" ref="L161">IFERROR(INDEX(K$2:K$218,SMALL(IF(K$2:K$218&lt;&gt;"",ROW(K$2:K$218)-1),ROW(C160))),"")</f>
        <v/>
      </c>
      <c r="M161" s="126" t="str">
        <f t="shared" si="3"/>
        <v/>
      </c>
      <c r="N161" s="153" t="str">
        <f t="array" ref="N161">IFERROR(INDEX(M$2:M$218,SMALL(IF(M$2:M$218&lt;&gt;"",ROW(M$2:M$218)-1),ROW(D160))),"")</f>
        <v/>
      </c>
      <c r="O161" s="126" t="str">
        <f t="shared" si="4"/>
        <v/>
      </c>
      <c r="P161" s="155" t="str">
        <f t="array" ref="P161">IFERROR(INDEX(O$2:O$218,SMALL(IF(O$2:O$218&lt;&gt;"",ROW(O$2:O$218)-1),ROW(G160))),"")</f>
        <v/>
      </c>
      <c r="Q161" s="126" t="str">
        <f t="shared" si="5"/>
        <v/>
      </c>
      <c r="R161" s="153" t="str">
        <f t="array" ref="R161">IFERROR(INDEX(Q$2:Q$218,SMALL(IF(Q$2:Q$218&lt;&gt;"",ROW(Q$2:Q$218)-1),ROW(I160))),"")</f>
        <v/>
      </c>
      <c r="S161" s="126" t="str">
        <f t="shared" si="6"/>
        <v/>
      </c>
      <c r="T161" s="155" t="str">
        <f t="array" ref="T161">IFERROR(INDEX(S$2:S$218,SMALL(IF(S$2:S$218&lt;&gt;"",ROW(S$2:S$218)-1),ROW(K160))),"")</f>
        <v/>
      </c>
      <c r="U161" s="126" t="str">
        <f t="shared" si="7"/>
        <v/>
      </c>
      <c r="V161" s="153" t="str">
        <f t="array" ref="V161">IFERROR(INDEX(U$2:U$218,SMALL(IF(U$2:U$218&lt;&gt;"",ROW(U$2:U$218)-1),ROW(M160))),"")</f>
        <v/>
      </c>
      <c r="W161" s="129"/>
    </row>
    <row r="162" spans="1:23" ht="15.75" customHeight="1" x14ac:dyDescent="0.2">
      <c r="A162" s="165" t="str">
        <f t="shared" si="10"/>
        <v xml:space="preserve"> </v>
      </c>
      <c r="B162" s="147"/>
      <c r="C162" s="147"/>
      <c r="D162" s="147"/>
      <c r="E162" s="147"/>
      <c r="F162" s="147"/>
      <c r="G162" s="165" t="str">
        <f>IF(D162="","",VLOOKUP(D162,'Liste des clubs'!A:B,2,FALSE))</f>
        <v/>
      </c>
      <c r="H162" s="163"/>
      <c r="I162" s="143" t="str">
        <f t="shared" si="1"/>
        <v/>
      </c>
      <c r="J162" s="153" t="str">
        <f t="array" ref="J162">IFERROR(INDEX(I$2:I$218,SMALL(IF(I$2:I$218&lt;&gt;"",ROW(I$2:I$218)-1),ROW(A161))),"")</f>
        <v/>
      </c>
      <c r="K162" s="126" t="str">
        <f t="shared" si="2"/>
        <v/>
      </c>
      <c r="L162" s="155" t="str">
        <f t="array" ref="L162">IFERROR(INDEX(K$2:K$218,SMALL(IF(K$2:K$218&lt;&gt;"",ROW(K$2:K$218)-1),ROW(C161))),"")</f>
        <v/>
      </c>
      <c r="M162" s="126" t="str">
        <f t="shared" si="3"/>
        <v/>
      </c>
      <c r="N162" s="153" t="str">
        <f t="array" ref="N162">IFERROR(INDEX(M$2:M$218,SMALL(IF(M$2:M$218&lt;&gt;"",ROW(M$2:M$218)-1),ROW(D161))),"")</f>
        <v/>
      </c>
      <c r="O162" s="126" t="str">
        <f t="shared" si="4"/>
        <v/>
      </c>
      <c r="P162" s="155" t="str">
        <f t="array" ref="P162">IFERROR(INDEX(O$2:O$218,SMALL(IF(O$2:O$218&lt;&gt;"",ROW(O$2:O$218)-1),ROW(G161))),"")</f>
        <v/>
      </c>
      <c r="Q162" s="126" t="str">
        <f t="shared" si="5"/>
        <v/>
      </c>
      <c r="R162" s="153" t="str">
        <f t="array" ref="R162">IFERROR(INDEX(Q$2:Q$218,SMALL(IF(Q$2:Q$218&lt;&gt;"",ROW(Q$2:Q$218)-1),ROW(I161))),"")</f>
        <v/>
      </c>
      <c r="S162" s="126" t="str">
        <f t="shared" si="6"/>
        <v/>
      </c>
      <c r="T162" s="155" t="str">
        <f t="array" ref="T162">IFERROR(INDEX(S$2:S$218,SMALL(IF(S$2:S$218&lt;&gt;"",ROW(S$2:S$218)-1),ROW(K161))),"")</f>
        <v/>
      </c>
      <c r="U162" s="126" t="str">
        <f t="shared" si="7"/>
        <v/>
      </c>
      <c r="V162" s="153" t="str">
        <f t="array" ref="V162">IFERROR(INDEX(U$2:U$218,SMALL(IF(U$2:U$218&lt;&gt;"",ROW(U$2:U$218)-1),ROW(M161))),"")</f>
        <v/>
      </c>
      <c r="W162" s="129"/>
    </row>
    <row r="163" spans="1:23" ht="15.75" customHeight="1" x14ac:dyDescent="0.2">
      <c r="A163" s="165" t="str">
        <f t="shared" si="10"/>
        <v xml:space="preserve"> </v>
      </c>
      <c r="B163" s="147"/>
      <c r="C163" s="147"/>
      <c r="D163" s="147"/>
      <c r="E163" s="147"/>
      <c r="F163" s="147"/>
      <c r="G163" s="165" t="str">
        <f>IF(D163="","",VLOOKUP(D163,'Liste des clubs'!A:B,2,FALSE))</f>
        <v/>
      </c>
      <c r="H163" s="163"/>
      <c r="I163" s="143" t="str">
        <f t="shared" si="1"/>
        <v/>
      </c>
      <c r="J163" s="153" t="str">
        <f t="array" ref="J163">IFERROR(INDEX(I$2:I$218,SMALL(IF(I$2:I$218&lt;&gt;"",ROW(I$2:I$218)-1),ROW(A162))),"")</f>
        <v/>
      </c>
      <c r="K163" s="126" t="str">
        <f t="shared" si="2"/>
        <v/>
      </c>
      <c r="L163" s="155" t="str">
        <f t="array" ref="L163">IFERROR(INDEX(K$2:K$218,SMALL(IF(K$2:K$218&lt;&gt;"",ROW(K$2:K$218)-1),ROW(C162))),"")</f>
        <v/>
      </c>
      <c r="M163" s="126" t="str">
        <f t="shared" si="3"/>
        <v/>
      </c>
      <c r="N163" s="153" t="str">
        <f t="array" ref="N163">IFERROR(INDEX(M$2:M$218,SMALL(IF(M$2:M$218&lt;&gt;"",ROW(M$2:M$218)-1),ROW(D162))),"")</f>
        <v/>
      </c>
      <c r="O163" s="126" t="str">
        <f t="shared" si="4"/>
        <v/>
      </c>
      <c r="P163" s="155" t="str">
        <f t="array" ref="P163">IFERROR(INDEX(O$2:O$218,SMALL(IF(O$2:O$218&lt;&gt;"",ROW(O$2:O$218)-1),ROW(G162))),"")</f>
        <v/>
      </c>
      <c r="Q163" s="126" t="str">
        <f t="shared" si="5"/>
        <v/>
      </c>
      <c r="R163" s="153" t="str">
        <f t="array" ref="R163">IFERROR(INDEX(Q$2:Q$218,SMALL(IF(Q$2:Q$218&lt;&gt;"",ROW(Q$2:Q$218)-1),ROW(I162))),"")</f>
        <v/>
      </c>
      <c r="S163" s="126" t="str">
        <f t="shared" si="6"/>
        <v/>
      </c>
      <c r="T163" s="155" t="str">
        <f t="array" ref="T163">IFERROR(INDEX(S$2:S$218,SMALL(IF(S$2:S$218&lt;&gt;"",ROW(S$2:S$218)-1),ROW(K162))),"")</f>
        <v/>
      </c>
      <c r="U163" s="126" t="str">
        <f t="shared" si="7"/>
        <v/>
      </c>
      <c r="V163" s="153" t="str">
        <f t="array" ref="V163">IFERROR(INDEX(U$2:U$218,SMALL(IF(U$2:U$218&lt;&gt;"",ROW(U$2:U$218)-1),ROW(M162))),"")</f>
        <v/>
      </c>
      <c r="W163" s="129"/>
    </row>
    <row r="164" spans="1:23" ht="15.75" customHeight="1" x14ac:dyDescent="0.2">
      <c r="A164" s="165" t="str">
        <f t="shared" si="10"/>
        <v xml:space="preserve"> </v>
      </c>
      <c r="B164" s="147"/>
      <c r="C164" s="147"/>
      <c r="D164" s="147"/>
      <c r="E164" s="147"/>
      <c r="F164" s="147"/>
      <c r="G164" s="165" t="str">
        <f>IF(D164="","",VLOOKUP(D164,'Liste des clubs'!A:B,2,FALSE))</f>
        <v/>
      </c>
      <c r="H164" s="163"/>
      <c r="I164" s="143" t="str">
        <f t="shared" si="1"/>
        <v/>
      </c>
      <c r="J164" s="153" t="str">
        <f t="array" ref="J164">IFERROR(INDEX(I$2:I$218,SMALL(IF(I$2:I$218&lt;&gt;"",ROW(I$2:I$218)-1),ROW(A163))),"")</f>
        <v/>
      </c>
      <c r="K164" s="126" t="str">
        <f t="shared" si="2"/>
        <v/>
      </c>
      <c r="L164" s="155" t="str">
        <f t="array" ref="L164">IFERROR(INDEX(K$2:K$218,SMALL(IF(K$2:K$218&lt;&gt;"",ROW(K$2:K$218)-1),ROW(C163))),"")</f>
        <v/>
      </c>
      <c r="M164" s="126" t="str">
        <f t="shared" si="3"/>
        <v/>
      </c>
      <c r="N164" s="153" t="str">
        <f t="array" ref="N164">IFERROR(INDEX(M$2:M$218,SMALL(IF(M$2:M$218&lt;&gt;"",ROW(M$2:M$218)-1),ROW(D163))),"")</f>
        <v/>
      </c>
      <c r="O164" s="126" t="str">
        <f t="shared" si="4"/>
        <v/>
      </c>
      <c r="P164" s="155" t="str">
        <f t="array" ref="P164">IFERROR(INDEX(O$2:O$218,SMALL(IF(O$2:O$218&lt;&gt;"",ROW(O$2:O$218)-1),ROW(G163))),"")</f>
        <v/>
      </c>
      <c r="Q164" s="126" t="str">
        <f t="shared" si="5"/>
        <v/>
      </c>
      <c r="R164" s="153" t="str">
        <f t="array" ref="R164">IFERROR(INDEX(Q$2:Q$218,SMALL(IF(Q$2:Q$218&lt;&gt;"",ROW(Q$2:Q$218)-1),ROW(I163))),"")</f>
        <v/>
      </c>
      <c r="S164" s="126" t="str">
        <f t="shared" si="6"/>
        <v/>
      </c>
      <c r="T164" s="155" t="str">
        <f t="array" ref="T164">IFERROR(INDEX(S$2:S$218,SMALL(IF(S$2:S$218&lt;&gt;"",ROW(S$2:S$218)-1),ROW(K163))),"")</f>
        <v/>
      </c>
      <c r="U164" s="126" t="str">
        <f t="shared" si="7"/>
        <v/>
      </c>
      <c r="V164" s="153" t="str">
        <f t="array" ref="V164">IFERROR(INDEX(U$2:U$218,SMALL(IF(U$2:U$218&lt;&gt;"",ROW(U$2:U$218)-1),ROW(M163))),"")</f>
        <v/>
      </c>
      <c r="W164" s="129"/>
    </row>
    <row r="165" spans="1:23" ht="15.75" customHeight="1" x14ac:dyDescent="0.2">
      <c r="A165" s="165" t="str">
        <f t="shared" si="10"/>
        <v xml:space="preserve"> </v>
      </c>
      <c r="B165" s="141"/>
      <c r="C165" s="141"/>
      <c r="D165" s="141"/>
      <c r="E165" s="142"/>
      <c r="F165" s="142"/>
      <c r="G165" s="165" t="str">
        <f>IF(D165="","",VLOOKUP(D165,'Liste des clubs'!A:B,2,FALSE))</f>
        <v/>
      </c>
      <c r="H165" s="163"/>
      <c r="I165" s="143" t="str">
        <f t="shared" si="1"/>
        <v/>
      </c>
      <c r="J165" s="153" t="str">
        <f t="array" ref="J165">IFERROR(INDEX(I$2:I$218,SMALL(IF(I$2:I$218&lt;&gt;"",ROW(I$2:I$218)-1),ROW(A164))),"")</f>
        <v/>
      </c>
      <c r="K165" s="126" t="str">
        <f t="shared" si="2"/>
        <v/>
      </c>
      <c r="L165" s="155" t="str">
        <f t="array" ref="L165">IFERROR(INDEX(K$2:K$218,SMALL(IF(K$2:K$218&lt;&gt;"",ROW(K$2:K$218)-1),ROW(C164))),"")</f>
        <v/>
      </c>
      <c r="M165" s="126" t="str">
        <f t="shared" si="3"/>
        <v/>
      </c>
      <c r="N165" s="153" t="str">
        <f t="array" ref="N165">IFERROR(INDEX(M$2:M$218,SMALL(IF(M$2:M$218&lt;&gt;"",ROW(M$2:M$218)-1),ROW(D164))),"")</f>
        <v/>
      </c>
      <c r="O165" s="126" t="str">
        <f t="shared" si="4"/>
        <v/>
      </c>
      <c r="P165" s="155" t="str">
        <f t="array" ref="P165">IFERROR(INDEX(O$2:O$218,SMALL(IF(O$2:O$218&lt;&gt;"",ROW(O$2:O$218)-1),ROW(G164))),"")</f>
        <v/>
      </c>
      <c r="Q165" s="126" t="str">
        <f t="shared" si="5"/>
        <v/>
      </c>
      <c r="R165" s="153" t="str">
        <f t="array" ref="R165">IFERROR(INDEX(Q$2:Q$218,SMALL(IF(Q$2:Q$218&lt;&gt;"",ROW(Q$2:Q$218)-1),ROW(I164))),"")</f>
        <v/>
      </c>
      <c r="S165" s="126" t="str">
        <f t="shared" si="6"/>
        <v/>
      </c>
      <c r="T165" s="155" t="str">
        <f t="array" ref="T165">IFERROR(INDEX(S$2:S$218,SMALL(IF(S$2:S$218&lt;&gt;"",ROW(S$2:S$218)-1),ROW(K164))),"")</f>
        <v/>
      </c>
      <c r="U165" s="126" t="str">
        <f t="shared" si="7"/>
        <v/>
      </c>
      <c r="V165" s="153" t="str">
        <f t="array" ref="V165">IFERROR(INDEX(U$2:U$218,SMALL(IF(U$2:U$218&lt;&gt;"",ROW(U$2:U$218)-1),ROW(M164))),"")</f>
        <v/>
      </c>
      <c r="W165" s="129"/>
    </row>
    <row r="166" spans="1:23" ht="15.75" customHeight="1" x14ac:dyDescent="0.2">
      <c r="A166" s="165" t="str">
        <f t="shared" si="10"/>
        <v xml:space="preserve"> </v>
      </c>
      <c r="B166" s="147"/>
      <c r="C166" s="147"/>
      <c r="D166" s="147"/>
      <c r="E166" s="147"/>
      <c r="F166" s="147"/>
      <c r="G166" s="165" t="str">
        <f>IF(D166="","",VLOOKUP(D166,'Liste des clubs'!A:B,2,FALSE))</f>
        <v/>
      </c>
      <c r="H166" s="163"/>
      <c r="I166" s="143" t="str">
        <f t="shared" si="1"/>
        <v/>
      </c>
      <c r="J166" s="153" t="str">
        <f t="array" ref="J166">IFERROR(INDEX(I$2:I$218,SMALL(IF(I$2:I$218&lt;&gt;"",ROW(I$2:I$218)-1),ROW(A165))),"")</f>
        <v/>
      </c>
      <c r="K166" s="126" t="str">
        <f t="shared" si="2"/>
        <v/>
      </c>
      <c r="L166" s="155" t="str">
        <f t="array" ref="L166">IFERROR(INDEX(K$2:K$218,SMALL(IF(K$2:K$218&lt;&gt;"",ROW(K$2:K$218)-1),ROW(C165))),"")</f>
        <v/>
      </c>
      <c r="M166" s="126" t="str">
        <f t="shared" si="3"/>
        <v/>
      </c>
      <c r="N166" s="153" t="str">
        <f t="array" ref="N166">IFERROR(INDEX(M$2:M$218,SMALL(IF(M$2:M$218&lt;&gt;"",ROW(M$2:M$218)-1),ROW(D165))),"")</f>
        <v/>
      </c>
      <c r="O166" s="126" t="str">
        <f t="shared" si="4"/>
        <v/>
      </c>
      <c r="P166" s="155" t="str">
        <f t="array" ref="P166">IFERROR(INDEX(O$2:O$218,SMALL(IF(O$2:O$218&lt;&gt;"",ROW(O$2:O$218)-1),ROW(G165))),"")</f>
        <v/>
      </c>
      <c r="Q166" s="126" t="str">
        <f t="shared" si="5"/>
        <v/>
      </c>
      <c r="R166" s="153" t="str">
        <f t="array" ref="R166">IFERROR(INDEX(Q$2:Q$218,SMALL(IF(Q$2:Q$218&lt;&gt;"",ROW(Q$2:Q$218)-1),ROW(I165))),"")</f>
        <v/>
      </c>
      <c r="S166" s="126" t="str">
        <f t="shared" si="6"/>
        <v/>
      </c>
      <c r="T166" s="155" t="str">
        <f t="array" ref="T166">IFERROR(INDEX(S$2:S$218,SMALL(IF(S$2:S$218&lt;&gt;"",ROW(S$2:S$218)-1),ROW(K165))),"")</f>
        <v/>
      </c>
      <c r="U166" s="126" t="str">
        <f t="shared" si="7"/>
        <v/>
      </c>
      <c r="V166" s="153" t="str">
        <f t="array" ref="V166">IFERROR(INDEX(U$2:U$218,SMALL(IF(U$2:U$218&lt;&gt;"",ROW(U$2:U$218)-1),ROW(M165))),"")</f>
        <v/>
      </c>
      <c r="W166" s="129"/>
    </row>
    <row r="167" spans="1:23" ht="15.75" customHeight="1" x14ac:dyDescent="0.2">
      <c r="A167" s="165" t="str">
        <f t="shared" si="10"/>
        <v xml:space="preserve"> </v>
      </c>
      <c r="B167" s="141"/>
      <c r="C167" s="141"/>
      <c r="D167" s="141"/>
      <c r="E167" s="142"/>
      <c r="F167" s="142"/>
      <c r="G167" s="165" t="str">
        <f>IF(D167="","",VLOOKUP(D167,'Liste des clubs'!A:B,2,FALSE))</f>
        <v/>
      </c>
      <c r="H167" s="163"/>
      <c r="I167" s="143" t="str">
        <f t="shared" si="1"/>
        <v/>
      </c>
      <c r="J167" s="153" t="str">
        <f t="array" ref="J167">IFERROR(INDEX(I$2:I$218,SMALL(IF(I$2:I$218&lt;&gt;"",ROW(I$2:I$218)-1),ROW(A166))),"")</f>
        <v/>
      </c>
      <c r="K167" s="126" t="str">
        <f t="shared" si="2"/>
        <v/>
      </c>
      <c r="L167" s="155" t="str">
        <f t="array" ref="L167">IFERROR(INDEX(K$2:K$218,SMALL(IF(K$2:K$218&lt;&gt;"",ROW(K$2:K$218)-1),ROW(C166))),"")</f>
        <v/>
      </c>
      <c r="M167" s="126" t="str">
        <f t="shared" si="3"/>
        <v/>
      </c>
      <c r="N167" s="153" t="str">
        <f t="array" ref="N167">IFERROR(INDEX(M$2:M$218,SMALL(IF(M$2:M$218&lt;&gt;"",ROW(M$2:M$218)-1),ROW(D166))),"")</f>
        <v/>
      </c>
      <c r="O167" s="126" t="str">
        <f t="shared" si="4"/>
        <v/>
      </c>
      <c r="P167" s="155" t="str">
        <f t="array" ref="P167">IFERROR(INDEX(O$2:O$218,SMALL(IF(O$2:O$218&lt;&gt;"",ROW(O$2:O$218)-1),ROW(G166))),"")</f>
        <v/>
      </c>
      <c r="Q167" s="126" t="str">
        <f t="shared" si="5"/>
        <v/>
      </c>
      <c r="R167" s="153" t="str">
        <f t="array" ref="R167">IFERROR(INDEX(Q$2:Q$218,SMALL(IF(Q$2:Q$218&lt;&gt;"",ROW(Q$2:Q$218)-1),ROW(I166))),"")</f>
        <v/>
      </c>
      <c r="S167" s="126" t="str">
        <f t="shared" si="6"/>
        <v/>
      </c>
      <c r="T167" s="155" t="str">
        <f t="array" ref="T167">IFERROR(INDEX(S$2:S$218,SMALL(IF(S$2:S$218&lt;&gt;"",ROW(S$2:S$218)-1),ROW(K166))),"")</f>
        <v/>
      </c>
      <c r="U167" s="126" t="str">
        <f t="shared" si="7"/>
        <v/>
      </c>
      <c r="V167" s="153" t="str">
        <f t="array" ref="V167">IFERROR(INDEX(U$2:U$218,SMALL(IF(U$2:U$218&lt;&gt;"",ROW(U$2:U$218)-1),ROW(M166))),"")</f>
        <v/>
      </c>
      <c r="W167" s="129"/>
    </row>
    <row r="168" spans="1:23" ht="15.75" customHeight="1" x14ac:dyDescent="0.2">
      <c r="A168" s="165" t="str">
        <f t="shared" si="10"/>
        <v xml:space="preserve"> </v>
      </c>
      <c r="B168" s="141"/>
      <c r="C168" s="141"/>
      <c r="D168" s="141"/>
      <c r="E168" s="142"/>
      <c r="F168" s="142"/>
      <c r="G168" s="165" t="str">
        <f>IF(D168="","",VLOOKUP(D168,'Liste des clubs'!A:B,2,FALSE))</f>
        <v/>
      </c>
      <c r="H168" s="163"/>
      <c r="I168" s="143" t="str">
        <f t="shared" si="1"/>
        <v/>
      </c>
      <c r="J168" s="153" t="str">
        <f t="array" ref="J168">IFERROR(INDEX(I$2:I$218,SMALL(IF(I$2:I$218&lt;&gt;"",ROW(I$2:I$218)-1),ROW(A167))),"")</f>
        <v/>
      </c>
      <c r="K168" s="126" t="str">
        <f t="shared" si="2"/>
        <v/>
      </c>
      <c r="L168" s="155" t="str">
        <f t="array" ref="L168">IFERROR(INDEX(K$2:K$218,SMALL(IF(K$2:K$218&lt;&gt;"",ROW(K$2:K$218)-1),ROW(C167))),"")</f>
        <v/>
      </c>
      <c r="M168" s="126" t="str">
        <f t="shared" si="3"/>
        <v/>
      </c>
      <c r="N168" s="153" t="str">
        <f t="array" ref="N168">IFERROR(INDEX(M$2:M$218,SMALL(IF(M$2:M$218&lt;&gt;"",ROW(M$2:M$218)-1),ROW(D167))),"")</f>
        <v/>
      </c>
      <c r="O168" s="126" t="str">
        <f t="shared" si="4"/>
        <v/>
      </c>
      <c r="P168" s="155" t="str">
        <f t="array" ref="P168">IFERROR(INDEX(O$2:O$218,SMALL(IF(O$2:O$218&lt;&gt;"",ROW(O$2:O$218)-1),ROW(G167))),"")</f>
        <v/>
      </c>
      <c r="Q168" s="126" t="str">
        <f t="shared" si="5"/>
        <v/>
      </c>
      <c r="R168" s="153" t="str">
        <f t="array" ref="R168">IFERROR(INDEX(Q$2:Q$218,SMALL(IF(Q$2:Q$218&lt;&gt;"",ROW(Q$2:Q$218)-1),ROW(I167))),"")</f>
        <v/>
      </c>
      <c r="S168" s="126" t="str">
        <f t="shared" si="6"/>
        <v/>
      </c>
      <c r="T168" s="155" t="str">
        <f t="array" ref="T168">IFERROR(INDEX(S$2:S$218,SMALL(IF(S$2:S$218&lt;&gt;"",ROW(S$2:S$218)-1),ROW(K167))),"")</f>
        <v/>
      </c>
      <c r="U168" s="126" t="str">
        <f t="shared" si="7"/>
        <v/>
      </c>
      <c r="V168" s="153" t="str">
        <f t="array" ref="V168">IFERROR(INDEX(U$2:U$218,SMALL(IF(U$2:U$218&lt;&gt;"",ROW(U$2:U$218)-1),ROW(M167))),"")</f>
        <v/>
      </c>
      <c r="W168" s="129"/>
    </row>
    <row r="169" spans="1:23" ht="15.75" customHeight="1" x14ac:dyDescent="0.2">
      <c r="A169" s="165" t="str">
        <f t="shared" si="10"/>
        <v xml:space="preserve"> </v>
      </c>
      <c r="B169" s="141"/>
      <c r="C169" s="141"/>
      <c r="D169" s="141"/>
      <c r="E169" s="142"/>
      <c r="F169" s="142"/>
      <c r="G169" s="165" t="str">
        <f>IF(D169="","",VLOOKUP(D169,'Liste des clubs'!A:B,2,FALSE))</f>
        <v/>
      </c>
      <c r="H169" s="163"/>
      <c r="I169" s="143" t="str">
        <f t="shared" si="1"/>
        <v/>
      </c>
      <c r="J169" s="153" t="str">
        <f t="array" ref="J169">IFERROR(INDEX(I$2:I$218,SMALL(IF(I$2:I$218&lt;&gt;"",ROW(I$2:I$218)-1),ROW(A168))),"")</f>
        <v/>
      </c>
      <c r="K169" s="126" t="str">
        <f t="shared" si="2"/>
        <v/>
      </c>
      <c r="L169" s="155" t="str">
        <f t="array" ref="L169">IFERROR(INDEX(K$2:K$218,SMALL(IF(K$2:K$218&lt;&gt;"",ROW(K$2:K$218)-1),ROW(C168))),"")</f>
        <v/>
      </c>
      <c r="M169" s="126" t="str">
        <f t="shared" si="3"/>
        <v/>
      </c>
      <c r="N169" s="153" t="str">
        <f t="array" ref="N169">IFERROR(INDEX(M$2:M$218,SMALL(IF(M$2:M$218&lt;&gt;"",ROW(M$2:M$218)-1),ROW(D168))),"")</f>
        <v/>
      </c>
      <c r="O169" s="126" t="str">
        <f t="shared" si="4"/>
        <v/>
      </c>
      <c r="P169" s="155" t="str">
        <f t="array" ref="P169">IFERROR(INDEX(O$2:O$218,SMALL(IF(O$2:O$218&lt;&gt;"",ROW(O$2:O$218)-1),ROW(G168))),"")</f>
        <v/>
      </c>
      <c r="Q169" s="126" t="str">
        <f t="shared" si="5"/>
        <v/>
      </c>
      <c r="R169" s="153" t="str">
        <f t="array" ref="R169">IFERROR(INDEX(Q$2:Q$218,SMALL(IF(Q$2:Q$218&lt;&gt;"",ROW(Q$2:Q$218)-1),ROW(I168))),"")</f>
        <v/>
      </c>
      <c r="S169" s="126" t="str">
        <f t="shared" si="6"/>
        <v/>
      </c>
      <c r="T169" s="155" t="str">
        <f t="array" ref="T169">IFERROR(INDEX(S$2:S$218,SMALL(IF(S$2:S$218&lt;&gt;"",ROW(S$2:S$218)-1),ROW(K168))),"")</f>
        <v/>
      </c>
      <c r="U169" s="126" t="str">
        <f t="shared" si="7"/>
        <v/>
      </c>
      <c r="V169" s="153" t="str">
        <f t="array" ref="V169">IFERROR(INDEX(U$2:U$218,SMALL(IF(U$2:U$218&lt;&gt;"",ROW(U$2:U$218)-1),ROW(M168))),"")</f>
        <v/>
      </c>
      <c r="W169" s="129"/>
    </row>
    <row r="170" spans="1:23" ht="15.75" customHeight="1" x14ac:dyDescent="0.2">
      <c r="A170" s="165" t="str">
        <f t="shared" si="10"/>
        <v xml:space="preserve"> </v>
      </c>
      <c r="B170" s="141"/>
      <c r="C170" s="141"/>
      <c r="D170" s="141"/>
      <c r="E170" s="142"/>
      <c r="F170" s="142"/>
      <c r="G170" s="165" t="str">
        <f>IF(D170="","",VLOOKUP(D170,'Liste des clubs'!A:B,2,FALSE))</f>
        <v/>
      </c>
      <c r="H170" s="163"/>
      <c r="I170" s="143" t="str">
        <f t="shared" si="1"/>
        <v/>
      </c>
      <c r="J170" s="153" t="str">
        <f t="array" ref="J170">IFERROR(INDEX(I$2:I$218,SMALL(IF(I$2:I$218&lt;&gt;"",ROW(I$2:I$218)-1),ROW(A169))),"")</f>
        <v/>
      </c>
      <c r="K170" s="126" t="str">
        <f t="shared" si="2"/>
        <v/>
      </c>
      <c r="L170" s="155" t="str">
        <f t="array" ref="L170">IFERROR(INDEX(K$2:K$218,SMALL(IF(K$2:K$218&lt;&gt;"",ROW(K$2:K$218)-1),ROW(C169))),"")</f>
        <v/>
      </c>
      <c r="M170" s="126" t="str">
        <f t="shared" si="3"/>
        <v/>
      </c>
      <c r="N170" s="153" t="str">
        <f t="array" ref="N170">IFERROR(INDEX(M$2:M$218,SMALL(IF(M$2:M$218&lt;&gt;"",ROW(M$2:M$218)-1),ROW(D169))),"")</f>
        <v/>
      </c>
      <c r="O170" s="126" t="str">
        <f t="shared" si="4"/>
        <v/>
      </c>
      <c r="P170" s="155" t="str">
        <f t="array" ref="P170">IFERROR(INDEX(O$2:O$218,SMALL(IF(O$2:O$218&lt;&gt;"",ROW(O$2:O$218)-1),ROW(G169))),"")</f>
        <v/>
      </c>
      <c r="Q170" s="126" t="str">
        <f t="shared" si="5"/>
        <v/>
      </c>
      <c r="R170" s="153" t="str">
        <f t="array" ref="R170">IFERROR(INDEX(Q$2:Q$218,SMALL(IF(Q$2:Q$218&lt;&gt;"",ROW(Q$2:Q$218)-1),ROW(I169))),"")</f>
        <v/>
      </c>
      <c r="S170" s="126" t="str">
        <f t="shared" si="6"/>
        <v/>
      </c>
      <c r="T170" s="155" t="str">
        <f t="array" ref="T170">IFERROR(INDEX(S$2:S$218,SMALL(IF(S$2:S$218&lt;&gt;"",ROW(S$2:S$218)-1),ROW(K169))),"")</f>
        <v/>
      </c>
      <c r="U170" s="126" t="str">
        <f t="shared" si="7"/>
        <v/>
      </c>
      <c r="V170" s="153" t="str">
        <f t="array" ref="V170">IFERROR(INDEX(U$2:U$218,SMALL(IF(U$2:U$218&lt;&gt;"",ROW(U$2:U$218)-1),ROW(M169))),"")</f>
        <v/>
      </c>
      <c r="W170" s="129"/>
    </row>
    <row r="171" spans="1:23" ht="15.75" customHeight="1" x14ac:dyDescent="0.2">
      <c r="A171" s="165" t="str">
        <f t="shared" si="10"/>
        <v xml:space="preserve"> </v>
      </c>
      <c r="B171" s="147"/>
      <c r="C171" s="147"/>
      <c r="D171" s="147"/>
      <c r="E171" s="147"/>
      <c r="F171" s="147"/>
      <c r="G171" s="165" t="str">
        <f>IF(D171="","",VLOOKUP(D171,'Liste des clubs'!A:B,2,FALSE))</f>
        <v/>
      </c>
      <c r="H171" s="163"/>
      <c r="I171" s="143" t="str">
        <f t="shared" si="1"/>
        <v/>
      </c>
      <c r="J171" s="153" t="str">
        <f t="array" ref="J171">IFERROR(INDEX(I$2:I$218,SMALL(IF(I$2:I$218&lt;&gt;"",ROW(I$2:I$218)-1),ROW(A170))),"")</f>
        <v/>
      </c>
      <c r="K171" s="126" t="str">
        <f t="shared" si="2"/>
        <v/>
      </c>
      <c r="L171" s="155" t="str">
        <f t="array" ref="L171">IFERROR(INDEX(K$2:K$218,SMALL(IF(K$2:K$218&lt;&gt;"",ROW(K$2:K$218)-1),ROW(C170))),"")</f>
        <v/>
      </c>
      <c r="M171" s="126" t="str">
        <f t="shared" si="3"/>
        <v/>
      </c>
      <c r="N171" s="153" t="str">
        <f t="array" ref="N171">IFERROR(INDEX(M$2:M$218,SMALL(IF(M$2:M$218&lt;&gt;"",ROW(M$2:M$218)-1),ROW(D170))),"")</f>
        <v/>
      </c>
      <c r="O171" s="126" t="str">
        <f t="shared" si="4"/>
        <v/>
      </c>
      <c r="P171" s="155" t="str">
        <f t="array" ref="P171">IFERROR(INDEX(O$2:O$218,SMALL(IF(O$2:O$218&lt;&gt;"",ROW(O$2:O$218)-1),ROW(G170))),"")</f>
        <v/>
      </c>
      <c r="Q171" s="126" t="str">
        <f t="shared" si="5"/>
        <v/>
      </c>
      <c r="R171" s="153" t="str">
        <f t="array" ref="R171">IFERROR(INDEX(Q$2:Q$218,SMALL(IF(Q$2:Q$218&lt;&gt;"",ROW(Q$2:Q$218)-1),ROW(I170))),"")</f>
        <v/>
      </c>
      <c r="S171" s="126" t="str">
        <f t="shared" si="6"/>
        <v/>
      </c>
      <c r="T171" s="155" t="str">
        <f t="array" ref="T171">IFERROR(INDEX(S$2:S$218,SMALL(IF(S$2:S$218&lt;&gt;"",ROW(S$2:S$218)-1),ROW(K170))),"")</f>
        <v/>
      </c>
      <c r="U171" s="126" t="str">
        <f t="shared" si="7"/>
        <v/>
      </c>
      <c r="V171" s="153" t="str">
        <f t="array" ref="V171">IFERROR(INDEX(U$2:U$218,SMALL(IF(U$2:U$218&lt;&gt;"",ROW(U$2:U$218)-1),ROW(M170))),"")</f>
        <v/>
      </c>
      <c r="W171" s="129"/>
    </row>
    <row r="172" spans="1:23" ht="15.75" customHeight="1" x14ac:dyDescent="0.2">
      <c r="A172" s="165" t="str">
        <f t="shared" si="10"/>
        <v xml:space="preserve"> </v>
      </c>
      <c r="B172" s="141"/>
      <c r="C172" s="141"/>
      <c r="D172" s="141"/>
      <c r="E172" s="142"/>
      <c r="F172" s="142"/>
      <c r="G172" s="165" t="str">
        <f>IF(D172="","",VLOOKUP(D172,'Liste des clubs'!A:B,2,FALSE))</f>
        <v/>
      </c>
      <c r="H172" s="163"/>
      <c r="I172" s="143" t="str">
        <f t="shared" si="1"/>
        <v/>
      </c>
      <c r="J172" s="153" t="str">
        <f t="array" ref="J172">IFERROR(INDEX(I$2:I$218,SMALL(IF(I$2:I$218&lt;&gt;"",ROW(I$2:I$218)-1),ROW(A171))),"")</f>
        <v/>
      </c>
      <c r="K172" s="126" t="str">
        <f t="shared" si="2"/>
        <v/>
      </c>
      <c r="L172" s="155" t="str">
        <f t="array" ref="L172">IFERROR(INDEX(K$2:K$218,SMALL(IF(K$2:K$218&lt;&gt;"",ROW(K$2:K$218)-1),ROW(C171))),"")</f>
        <v/>
      </c>
      <c r="M172" s="126" t="str">
        <f t="shared" si="3"/>
        <v/>
      </c>
      <c r="N172" s="153" t="str">
        <f t="array" ref="N172">IFERROR(INDEX(M$2:M$218,SMALL(IF(M$2:M$218&lt;&gt;"",ROW(M$2:M$218)-1),ROW(D171))),"")</f>
        <v/>
      </c>
      <c r="O172" s="126" t="str">
        <f t="shared" si="4"/>
        <v/>
      </c>
      <c r="P172" s="155" t="str">
        <f t="array" ref="P172">IFERROR(INDEX(O$2:O$218,SMALL(IF(O$2:O$218&lt;&gt;"",ROW(O$2:O$218)-1),ROW(G171))),"")</f>
        <v/>
      </c>
      <c r="Q172" s="126" t="str">
        <f t="shared" si="5"/>
        <v/>
      </c>
      <c r="R172" s="153" t="str">
        <f t="array" ref="R172">IFERROR(INDEX(Q$2:Q$218,SMALL(IF(Q$2:Q$218&lt;&gt;"",ROW(Q$2:Q$218)-1),ROW(I171))),"")</f>
        <v/>
      </c>
      <c r="S172" s="126" t="str">
        <f t="shared" si="6"/>
        <v/>
      </c>
      <c r="T172" s="155" t="str">
        <f t="array" ref="T172">IFERROR(INDEX(S$2:S$218,SMALL(IF(S$2:S$218&lt;&gt;"",ROW(S$2:S$218)-1),ROW(K171))),"")</f>
        <v/>
      </c>
      <c r="U172" s="126" t="str">
        <f t="shared" si="7"/>
        <v/>
      </c>
      <c r="V172" s="153" t="str">
        <f t="array" ref="V172">IFERROR(INDEX(U$2:U$218,SMALL(IF(U$2:U$218&lt;&gt;"",ROW(U$2:U$218)-1),ROW(M171))),"")</f>
        <v/>
      </c>
      <c r="W172" s="129"/>
    </row>
    <row r="173" spans="1:23" ht="15.75" customHeight="1" x14ac:dyDescent="0.2">
      <c r="A173" s="165" t="str">
        <f t="shared" si="10"/>
        <v xml:space="preserve"> </v>
      </c>
      <c r="B173" s="147"/>
      <c r="C173" s="147"/>
      <c r="D173" s="147"/>
      <c r="E173" s="147"/>
      <c r="F173" s="147"/>
      <c r="G173" s="165" t="str">
        <f>IF(D173="","",VLOOKUP(D173,'Liste des clubs'!A:B,2,FALSE))</f>
        <v/>
      </c>
      <c r="H173" s="163"/>
      <c r="I173" s="143" t="str">
        <f t="shared" si="1"/>
        <v/>
      </c>
      <c r="J173" s="153" t="str">
        <f t="array" ref="J173">IFERROR(INDEX(I$2:I$218,SMALL(IF(I$2:I$218&lt;&gt;"",ROW(I$2:I$218)-1),ROW(A172))),"")</f>
        <v/>
      </c>
      <c r="K173" s="126" t="str">
        <f t="shared" si="2"/>
        <v/>
      </c>
      <c r="L173" s="155" t="str">
        <f t="array" ref="L173">IFERROR(INDEX(K$2:K$218,SMALL(IF(K$2:K$218&lt;&gt;"",ROW(K$2:K$218)-1),ROW(C172))),"")</f>
        <v/>
      </c>
      <c r="M173" s="126" t="str">
        <f t="shared" si="3"/>
        <v/>
      </c>
      <c r="N173" s="153" t="str">
        <f t="array" ref="N173">IFERROR(INDEX(M$2:M$218,SMALL(IF(M$2:M$218&lt;&gt;"",ROW(M$2:M$218)-1),ROW(D172))),"")</f>
        <v/>
      </c>
      <c r="O173" s="126" t="str">
        <f t="shared" si="4"/>
        <v/>
      </c>
      <c r="P173" s="155" t="str">
        <f t="array" ref="P173">IFERROR(INDEX(O$2:O$218,SMALL(IF(O$2:O$218&lt;&gt;"",ROW(O$2:O$218)-1),ROW(G172))),"")</f>
        <v/>
      </c>
      <c r="Q173" s="126" t="str">
        <f t="shared" si="5"/>
        <v/>
      </c>
      <c r="R173" s="153" t="str">
        <f t="array" ref="R173">IFERROR(INDEX(Q$2:Q$218,SMALL(IF(Q$2:Q$218&lt;&gt;"",ROW(Q$2:Q$218)-1),ROW(I172))),"")</f>
        <v/>
      </c>
      <c r="S173" s="126" t="str">
        <f t="shared" si="6"/>
        <v/>
      </c>
      <c r="T173" s="155" t="str">
        <f t="array" ref="T173">IFERROR(INDEX(S$2:S$218,SMALL(IF(S$2:S$218&lt;&gt;"",ROW(S$2:S$218)-1),ROW(K172))),"")</f>
        <v/>
      </c>
      <c r="U173" s="126" t="str">
        <f t="shared" si="7"/>
        <v/>
      </c>
      <c r="V173" s="153" t="str">
        <f t="array" ref="V173">IFERROR(INDEX(U$2:U$218,SMALL(IF(U$2:U$218&lt;&gt;"",ROW(U$2:U$218)-1),ROW(M172))),"")</f>
        <v/>
      </c>
      <c r="W173" s="129"/>
    </row>
    <row r="174" spans="1:23" ht="15.75" customHeight="1" x14ac:dyDescent="0.2">
      <c r="A174" s="165" t="str">
        <f t="shared" si="10"/>
        <v xml:space="preserve"> </v>
      </c>
      <c r="B174" s="147"/>
      <c r="C174" s="147"/>
      <c r="D174" s="147"/>
      <c r="E174" s="147"/>
      <c r="F174" s="147"/>
      <c r="G174" s="165" t="str">
        <f>IF(D174="","",VLOOKUP(D174,'Liste des clubs'!A:B,2,FALSE))</f>
        <v/>
      </c>
      <c r="H174" s="163"/>
      <c r="I174" s="143" t="str">
        <f t="shared" si="1"/>
        <v/>
      </c>
      <c r="J174" s="153" t="str">
        <f t="array" ref="J174">IFERROR(INDEX(I$2:I$218,SMALL(IF(I$2:I$218&lt;&gt;"",ROW(I$2:I$218)-1),ROW(A173))),"")</f>
        <v/>
      </c>
      <c r="K174" s="126" t="str">
        <f t="shared" si="2"/>
        <v/>
      </c>
      <c r="L174" s="155" t="str">
        <f t="array" ref="L174">IFERROR(INDEX(K$2:K$218,SMALL(IF(K$2:K$218&lt;&gt;"",ROW(K$2:K$218)-1),ROW(C173))),"")</f>
        <v/>
      </c>
      <c r="M174" s="126" t="str">
        <f t="shared" si="3"/>
        <v/>
      </c>
      <c r="N174" s="153" t="str">
        <f t="array" ref="N174">IFERROR(INDEX(M$2:M$218,SMALL(IF(M$2:M$218&lt;&gt;"",ROW(M$2:M$218)-1),ROW(D173))),"")</f>
        <v/>
      </c>
      <c r="O174" s="126" t="str">
        <f t="shared" si="4"/>
        <v/>
      </c>
      <c r="P174" s="155" t="str">
        <f t="array" ref="P174">IFERROR(INDEX(O$2:O$218,SMALL(IF(O$2:O$218&lt;&gt;"",ROW(O$2:O$218)-1),ROW(G173))),"")</f>
        <v/>
      </c>
      <c r="Q174" s="126" t="str">
        <f t="shared" si="5"/>
        <v/>
      </c>
      <c r="R174" s="153" t="str">
        <f t="array" ref="R174">IFERROR(INDEX(Q$2:Q$218,SMALL(IF(Q$2:Q$218&lt;&gt;"",ROW(Q$2:Q$218)-1),ROW(I173))),"")</f>
        <v/>
      </c>
      <c r="S174" s="126" t="str">
        <f t="shared" si="6"/>
        <v/>
      </c>
      <c r="T174" s="155" t="str">
        <f t="array" ref="T174">IFERROR(INDEX(S$2:S$218,SMALL(IF(S$2:S$218&lt;&gt;"",ROW(S$2:S$218)-1),ROW(K173))),"")</f>
        <v/>
      </c>
      <c r="U174" s="126" t="str">
        <f t="shared" si="7"/>
        <v/>
      </c>
      <c r="V174" s="153" t="str">
        <f t="array" ref="V174">IFERROR(INDEX(U$2:U$218,SMALL(IF(U$2:U$218&lt;&gt;"",ROW(U$2:U$218)-1),ROW(M173))),"")</f>
        <v/>
      </c>
      <c r="W174" s="129"/>
    </row>
    <row r="175" spans="1:23" ht="15.75" customHeight="1" x14ac:dyDescent="0.2">
      <c r="A175" s="165" t="str">
        <f t="shared" si="10"/>
        <v xml:space="preserve"> </v>
      </c>
      <c r="B175" s="147"/>
      <c r="C175" s="147"/>
      <c r="D175" s="147"/>
      <c r="E175" s="147"/>
      <c r="F175" s="147"/>
      <c r="G175" s="165" t="str">
        <f>IF(D175="","",VLOOKUP(D175,'Liste des clubs'!A:B,2,FALSE))</f>
        <v/>
      </c>
      <c r="H175" s="163"/>
      <c r="I175" s="143" t="str">
        <f t="shared" si="1"/>
        <v/>
      </c>
      <c r="J175" s="153" t="str">
        <f t="array" ref="J175">IFERROR(INDEX(I$2:I$218,SMALL(IF(I$2:I$218&lt;&gt;"",ROW(I$2:I$218)-1),ROW(A174))),"")</f>
        <v/>
      </c>
      <c r="K175" s="126" t="str">
        <f t="shared" si="2"/>
        <v/>
      </c>
      <c r="L175" s="155" t="str">
        <f t="array" ref="L175">IFERROR(INDEX(K$2:K$218,SMALL(IF(K$2:K$218&lt;&gt;"",ROW(K$2:K$218)-1),ROW(C174))),"")</f>
        <v/>
      </c>
      <c r="M175" s="126" t="str">
        <f t="shared" si="3"/>
        <v/>
      </c>
      <c r="N175" s="153" t="str">
        <f t="array" ref="N175">IFERROR(INDEX(M$2:M$218,SMALL(IF(M$2:M$218&lt;&gt;"",ROW(M$2:M$218)-1),ROW(D174))),"")</f>
        <v/>
      </c>
      <c r="O175" s="126" t="str">
        <f t="shared" si="4"/>
        <v/>
      </c>
      <c r="P175" s="155" t="str">
        <f t="array" ref="P175">IFERROR(INDEX(O$2:O$218,SMALL(IF(O$2:O$218&lt;&gt;"",ROW(O$2:O$218)-1),ROW(G174))),"")</f>
        <v/>
      </c>
      <c r="Q175" s="126" t="str">
        <f t="shared" si="5"/>
        <v/>
      </c>
      <c r="R175" s="153" t="str">
        <f t="array" ref="R175">IFERROR(INDEX(Q$2:Q$218,SMALL(IF(Q$2:Q$218&lt;&gt;"",ROW(Q$2:Q$218)-1),ROW(I174))),"")</f>
        <v/>
      </c>
      <c r="S175" s="126" t="str">
        <f t="shared" si="6"/>
        <v/>
      </c>
      <c r="T175" s="155" t="str">
        <f t="array" ref="T175">IFERROR(INDEX(S$2:S$218,SMALL(IF(S$2:S$218&lt;&gt;"",ROW(S$2:S$218)-1),ROW(K174))),"")</f>
        <v/>
      </c>
      <c r="U175" s="126" t="str">
        <f t="shared" si="7"/>
        <v/>
      </c>
      <c r="V175" s="153" t="str">
        <f t="array" ref="V175">IFERROR(INDEX(U$2:U$218,SMALL(IF(U$2:U$218&lt;&gt;"",ROW(U$2:U$218)-1),ROW(M174))),"")</f>
        <v/>
      </c>
      <c r="W175" s="129"/>
    </row>
    <row r="176" spans="1:23" ht="15.75" customHeight="1" x14ac:dyDescent="0.2">
      <c r="A176" s="165" t="str">
        <f t="shared" si="10"/>
        <v xml:space="preserve"> </v>
      </c>
      <c r="B176" s="141"/>
      <c r="C176" s="141"/>
      <c r="D176" s="141"/>
      <c r="E176" s="142"/>
      <c r="F176" s="142"/>
      <c r="G176" s="165" t="str">
        <f>IF(D176="","",VLOOKUP(D176,'Liste des clubs'!A:B,2,FALSE))</f>
        <v/>
      </c>
      <c r="H176" s="163"/>
      <c r="I176" s="143" t="str">
        <f t="shared" si="1"/>
        <v/>
      </c>
      <c r="J176" s="153" t="str">
        <f t="array" ref="J176">IFERROR(INDEX(I$2:I$218,SMALL(IF(I$2:I$218&lt;&gt;"",ROW(I$2:I$218)-1),ROW(A175))),"")</f>
        <v/>
      </c>
      <c r="K176" s="126" t="str">
        <f t="shared" si="2"/>
        <v/>
      </c>
      <c r="L176" s="155" t="str">
        <f t="array" ref="L176">IFERROR(INDEX(K$2:K$218,SMALL(IF(K$2:K$218&lt;&gt;"",ROW(K$2:K$218)-1),ROW(C175))),"")</f>
        <v/>
      </c>
      <c r="M176" s="126" t="str">
        <f t="shared" si="3"/>
        <v/>
      </c>
      <c r="N176" s="153" t="str">
        <f t="array" ref="N176">IFERROR(INDEX(M$2:M$218,SMALL(IF(M$2:M$218&lt;&gt;"",ROW(M$2:M$218)-1),ROW(D175))),"")</f>
        <v/>
      </c>
      <c r="O176" s="126" t="str">
        <f t="shared" si="4"/>
        <v/>
      </c>
      <c r="P176" s="155" t="str">
        <f t="array" ref="P176">IFERROR(INDEX(O$2:O$218,SMALL(IF(O$2:O$218&lt;&gt;"",ROW(O$2:O$218)-1),ROW(G175))),"")</f>
        <v/>
      </c>
      <c r="Q176" s="126" t="str">
        <f t="shared" si="5"/>
        <v/>
      </c>
      <c r="R176" s="153" t="str">
        <f t="array" ref="R176">IFERROR(INDEX(Q$2:Q$218,SMALL(IF(Q$2:Q$218&lt;&gt;"",ROW(Q$2:Q$218)-1),ROW(I175))),"")</f>
        <v/>
      </c>
      <c r="S176" s="126" t="str">
        <f t="shared" si="6"/>
        <v/>
      </c>
      <c r="T176" s="155" t="str">
        <f t="array" ref="T176">IFERROR(INDEX(S$2:S$218,SMALL(IF(S$2:S$218&lt;&gt;"",ROW(S$2:S$218)-1),ROW(K175))),"")</f>
        <v/>
      </c>
      <c r="U176" s="126" t="str">
        <f t="shared" si="7"/>
        <v/>
      </c>
      <c r="V176" s="153" t="str">
        <f t="array" ref="V176">IFERROR(INDEX(U$2:U$218,SMALL(IF(U$2:U$218&lt;&gt;"",ROW(U$2:U$218)-1),ROW(M175))),"")</f>
        <v/>
      </c>
      <c r="W176" s="129"/>
    </row>
    <row r="177" spans="1:23" ht="15.75" customHeight="1" x14ac:dyDescent="0.2">
      <c r="A177" s="165" t="str">
        <f t="shared" si="10"/>
        <v xml:space="preserve"> </v>
      </c>
      <c r="B177" s="141"/>
      <c r="C177" s="141"/>
      <c r="D177" s="141"/>
      <c r="E177" s="142"/>
      <c r="F177" s="142"/>
      <c r="G177" s="165" t="str">
        <f>IF(D177="","",VLOOKUP(D177,'Liste des clubs'!A:B,2,FALSE))</f>
        <v/>
      </c>
      <c r="H177" s="163"/>
      <c r="I177" s="143" t="str">
        <f t="shared" si="1"/>
        <v/>
      </c>
      <c r="J177" s="153" t="str">
        <f t="array" ref="J177">IFERROR(INDEX(I$2:I$218,SMALL(IF(I$2:I$218&lt;&gt;"",ROW(I$2:I$218)-1),ROW(A176))),"")</f>
        <v/>
      </c>
      <c r="K177" s="126" t="str">
        <f t="shared" si="2"/>
        <v/>
      </c>
      <c r="L177" s="155" t="str">
        <f t="array" ref="L177">IFERROR(INDEX(K$2:K$218,SMALL(IF(K$2:K$218&lt;&gt;"",ROW(K$2:K$218)-1),ROW(C176))),"")</f>
        <v/>
      </c>
      <c r="M177" s="126" t="str">
        <f t="shared" si="3"/>
        <v/>
      </c>
      <c r="N177" s="153" t="str">
        <f t="array" ref="N177">IFERROR(INDEX(M$2:M$218,SMALL(IF(M$2:M$218&lt;&gt;"",ROW(M$2:M$218)-1),ROW(D176))),"")</f>
        <v/>
      </c>
      <c r="O177" s="126" t="str">
        <f t="shared" si="4"/>
        <v/>
      </c>
      <c r="P177" s="155" t="str">
        <f t="array" ref="P177">IFERROR(INDEX(O$2:O$218,SMALL(IF(O$2:O$218&lt;&gt;"",ROW(O$2:O$218)-1),ROW(G176))),"")</f>
        <v/>
      </c>
      <c r="Q177" s="126" t="str">
        <f t="shared" si="5"/>
        <v/>
      </c>
      <c r="R177" s="153" t="str">
        <f t="array" ref="R177">IFERROR(INDEX(Q$2:Q$218,SMALL(IF(Q$2:Q$218&lt;&gt;"",ROW(Q$2:Q$218)-1),ROW(I176))),"")</f>
        <v/>
      </c>
      <c r="S177" s="126" t="str">
        <f t="shared" si="6"/>
        <v/>
      </c>
      <c r="T177" s="155" t="str">
        <f t="array" ref="T177">IFERROR(INDEX(S$2:S$218,SMALL(IF(S$2:S$218&lt;&gt;"",ROW(S$2:S$218)-1),ROW(K176))),"")</f>
        <v/>
      </c>
      <c r="U177" s="126" t="str">
        <f t="shared" si="7"/>
        <v/>
      </c>
      <c r="V177" s="153" t="str">
        <f t="array" ref="V177">IFERROR(INDEX(U$2:U$218,SMALL(IF(U$2:U$218&lt;&gt;"",ROW(U$2:U$218)-1),ROW(M176))),"")</f>
        <v/>
      </c>
      <c r="W177" s="129"/>
    </row>
    <row r="178" spans="1:23" ht="15.75" customHeight="1" x14ac:dyDescent="0.2">
      <c r="A178" s="165" t="str">
        <f t="shared" si="10"/>
        <v xml:space="preserve"> </v>
      </c>
      <c r="B178" s="141"/>
      <c r="C178" s="141"/>
      <c r="D178" s="141"/>
      <c r="E178" s="142"/>
      <c r="F178" s="142"/>
      <c r="G178" s="165" t="str">
        <f>IF(D178="","",VLOOKUP(D178,'Liste des clubs'!A:B,2,FALSE))</f>
        <v/>
      </c>
      <c r="H178" s="163"/>
      <c r="I178" s="143" t="str">
        <f t="shared" si="1"/>
        <v/>
      </c>
      <c r="J178" s="153" t="str">
        <f t="array" ref="J178">IFERROR(INDEX(I$2:I$218,SMALL(IF(I$2:I$218&lt;&gt;"",ROW(I$2:I$218)-1),ROW(A177))),"")</f>
        <v/>
      </c>
      <c r="K178" s="126" t="str">
        <f t="shared" si="2"/>
        <v/>
      </c>
      <c r="L178" s="155" t="str">
        <f t="array" ref="L178">IFERROR(INDEX(K$2:K$218,SMALL(IF(K$2:K$218&lt;&gt;"",ROW(K$2:K$218)-1),ROW(C177))),"")</f>
        <v/>
      </c>
      <c r="M178" s="126" t="str">
        <f t="shared" si="3"/>
        <v/>
      </c>
      <c r="N178" s="153" t="str">
        <f t="array" ref="N178">IFERROR(INDEX(M$2:M$218,SMALL(IF(M$2:M$218&lt;&gt;"",ROW(M$2:M$218)-1),ROW(D177))),"")</f>
        <v/>
      </c>
      <c r="O178" s="126" t="str">
        <f t="shared" si="4"/>
        <v/>
      </c>
      <c r="P178" s="155" t="str">
        <f t="array" ref="P178">IFERROR(INDEX(O$2:O$218,SMALL(IF(O$2:O$218&lt;&gt;"",ROW(O$2:O$218)-1),ROW(G177))),"")</f>
        <v/>
      </c>
      <c r="Q178" s="126" t="str">
        <f t="shared" si="5"/>
        <v/>
      </c>
      <c r="R178" s="153" t="str">
        <f t="array" ref="R178">IFERROR(INDEX(Q$2:Q$218,SMALL(IF(Q$2:Q$218&lt;&gt;"",ROW(Q$2:Q$218)-1),ROW(I177))),"")</f>
        <v/>
      </c>
      <c r="S178" s="126" t="str">
        <f t="shared" si="6"/>
        <v/>
      </c>
      <c r="T178" s="155" t="str">
        <f t="array" ref="T178">IFERROR(INDEX(S$2:S$218,SMALL(IF(S$2:S$218&lt;&gt;"",ROW(S$2:S$218)-1),ROW(K177))),"")</f>
        <v/>
      </c>
      <c r="U178" s="126" t="str">
        <f t="shared" si="7"/>
        <v/>
      </c>
      <c r="V178" s="153" t="str">
        <f t="array" ref="V178">IFERROR(INDEX(U$2:U$218,SMALL(IF(U$2:U$218&lt;&gt;"",ROW(U$2:U$218)-1),ROW(M177))),"")</f>
        <v/>
      </c>
      <c r="W178" s="129"/>
    </row>
    <row r="179" spans="1:23" ht="15.75" customHeight="1" x14ac:dyDescent="0.2">
      <c r="A179" s="165" t="str">
        <f t="shared" si="10"/>
        <v xml:space="preserve"> </v>
      </c>
      <c r="B179" s="147"/>
      <c r="C179" s="147"/>
      <c r="D179" s="147"/>
      <c r="E179" s="147"/>
      <c r="F179" s="147"/>
      <c r="G179" s="165" t="str">
        <f>IF(D179="","",VLOOKUP(D179,'Liste des clubs'!A:B,2,FALSE))</f>
        <v/>
      </c>
      <c r="H179" s="163"/>
      <c r="I179" s="143" t="str">
        <f t="shared" si="1"/>
        <v/>
      </c>
      <c r="J179" s="153" t="str">
        <f t="array" ref="J179">IFERROR(INDEX(I$2:I$218,SMALL(IF(I$2:I$218&lt;&gt;"",ROW(I$2:I$218)-1),ROW(A178))),"")</f>
        <v/>
      </c>
      <c r="K179" s="126" t="str">
        <f t="shared" si="2"/>
        <v/>
      </c>
      <c r="L179" s="155" t="str">
        <f t="array" ref="L179">IFERROR(INDEX(K$2:K$218,SMALL(IF(K$2:K$218&lt;&gt;"",ROW(K$2:K$218)-1),ROW(C178))),"")</f>
        <v/>
      </c>
      <c r="M179" s="126" t="str">
        <f t="shared" si="3"/>
        <v/>
      </c>
      <c r="N179" s="153" t="str">
        <f t="array" ref="N179">IFERROR(INDEX(M$2:M$218,SMALL(IF(M$2:M$218&lt;&gt;"",ROW(M$2:M$218)-1),ROW(D178))),"")</f>
        <v/>
      </c>
      <c r="O179" s="126" t="str">
        <f t="shared" si="4"/>
        <v/>
      </c>
      <c r="P179" s="155" t="str">
        <f t="array" ref="P179">IFERROR(INDEX(O$2:O$218,SMALL(IF(O$2:O$218&lt;&gt;"",ROW(O$2:O$218)-1),ROW(G178))),"")</f>
        <v/>
      </c>
      <c r="Q179" s="126" t="str">
        <f t="shared" si="5"/>
        <v/>
      </c>
      <c r="R179" s="153" t="str">
        <f t="array" ref="R179">IFERROR(INDEX(Q$2:Q$218,SMALL(IF(Q$2:Q$218&lt;&gt;"",ROW(Q$2:Q$218)-1),ROW(I178))),"")</f>
        <v/>
      </c>
      <c r="S179" s="126" t="str">
        <f t="shared" si="6"/>
        <v/>
      </c>
      <c r="T179" s="155" t="str">
        <f t="array" ref="T179">IFERROR(INDEX(S$2:S$218,SMALL(IF(S$2:S$218&lt;&gt;"",ROW(S$2:S$218)-1),ROW(K178))),"")</f>
        <v/>
      </c>
      <c r="U179" s="126" t="str">
        <f t="shared" si="7"/>
        <v/>
      </c>
      <c r="V179" s="153" t="str">
        <f t="array" ref="V179">IFERROR(INDEX(U$2:U$218,SMALL(IF(U$2:U$218&lt;&gt;"",ROW(U$2:U$218)-1),ROW(M178))),"")</f>
        <v/>
      </c>
      <c r="W179" s="129"/>
    </row>
    <row r="180" spans="1:23" ht="15.75" customHeight="1" x14ac:dyDescent="0.2">
      <c r="A180" s="165" t="str">
        <f t="shared" si="10"/>
        <v xml:space="preserve"> </v>
      </c>
      <c r="B180" s="141"/>
      <c r="C180" s="141"/>
      <c r="D180" s="141"/>
      <c r="E180" s="142"/>
      <c r="F180" s="142"/>
      <c r="G180" s="165" t="str">
        <f>IF(D180="","",VLOOKUP(D180,'Liste des clubs'!A:B,2,FALSE))</f>
        <v/>
      </c>
      <c r="H180" s="163"/>
      <c r="I180" s="143" t="str">
        <f t="shared" si="1"/>
        <v/>
      </c>
      <c r="J180" s="153" t="str">
        <f t="array" ref="J180">IFERROR(INDEX(I$2:I$218,SMALL(IF(I$2:I$218&lt;&gt;"",ROW(I$2:I$218)-1),ROW(A179))),"")</f>
        <v/>
      </c>
      <c r="K180" s="126" t="str">
        <f t="shared" si="2"/>
        <v/>
      </c>
      <c r="L180" s="155" t="str">
        <f t="array" ref="L180">IFERROR(INDEX(K$2:K$218,SMALL(IF(K$2:K$218&lt;&gt;"",ROW(K$2:K$218)-1),ROW(C179))),"")</f>
        <v/>
      </c>
      <c r="M180" s="126" t="str">
        <f t="shared" si="3"/>
        <v/>
      </c>
      <c r="N180" s="153" t="str">
        <f t="array" ref="N180">IFERROR(INDEX(M$2:M$218,SMALL(IF(M$2:M$218&lt;&gt;"",ROW(M$2:M$218)-1),ROW(D179))),"")</f>
        <v/>
      </c>
      <c r="O180" s="126" t="str">
        <f t="shared" si="4"/>
        <v/>
      </c>
      <c r="P180" s="155" t="str">
        <f t="array" ref="P180">IFERROR(INDEX(O$2:O$218,SMALL(IF(O$2:O$218&lt;&gt;"",ROW(O$2:O$218)-1),ROW(G179))),"")</f>
        <v/>
      </c>
      <c r="Q180" s="126" t="str">
        <f t="shared" si="5"/>
        <v/>
      </c>
      <c r="R180" s="153" t="str">
        <f t="array" ref="R180">IFERROR(INDEX(Q$2:Q$218,SMALL(IF(Q$2:Q$218&lt;&gt;"",ROW(Q$2:Q$218)-1),ROW(I179))),"")</f>
        <v/>
      </c>
      <c r="S180" s="126" t="str">
        <f t="shared" si="6"/>
        <v/>
      </c>
      <c r="T180" s="155" t="str">
        <f t="array" ref="T180">IFERROR(INDEX(S$2:S$218,SMALL(IF(S$2:S$218&lt;&gt;"",ROW(S$2:S$218)-1),ROW(K179))),"")</f>
        <v/>
      </c>
      <c r="U180" s="126" t="str">
        <f t="shared" si="7"/>
        <v/>
      </c>
      <c r="V180" s="153" t="str">
        <f t="array" ref="V180">IFERROR(INDEX(U$2:U$218,SMALL(IF(U$2:U$218&lt;&gt;"",ROW(U$2:U$218)-1),ROW(M179))),"")</f>
        <v/>
      </c>
      <c r="W180" s="129"/>
    </row>
    <row r="181" spans="1:23" ht="15.75" customHeight="1" x14ac:dyDescent="0.2">
      <c r="A181" s="165" t="str">
        <f t="shared" si="10"/>
        <v xml:space="preserve"> </v>
      </c>
      <c r="B181" s="141"/>
      <c r="C181" s="141"/>
      <c r="D181" s="141"/>
      <c r="E181" s="142"/>
      <c r="F181" s="142"/>
      <c r="G181" s="165" t="str">
        <f>IF(D181="","",VLOOKUP(D181,'Liste des clubs'!A:B,2,FALSE))</f>
        <v/>
      </c>
      <c r="H181" s="163"/>
      <c r="I181" s="143" t="str">
        <f t="shared" si="1"/>
        <v/>
      </c>
      <c r="J181" s="153" t="str">
        <f t="array" ref="J181">IFERROR(INDEX(I$2:I$218,SMALL(IF(I$2:I$218&lt;&gt;"",ROW(I$2:I$218)-1),ROW(A180))),"")</f>
        <v/>
      </c>
      <c r="K181" s="126" t="str">
        <f t="shared" si="2"/>
        <v/>
      </c>
      <c r="L181" s="155" t="str">
        <f t="array" ref="L181">IFERROR(INDEX(K$2:K$218,SMALL(IF(K$2:K$218&lt;&gt;"",ROW(K$2:K$218)-1),ROW(C180))),"")</f>
        <v/>
      </c>
      <c r="M181" s="126" t="str">
        <f t="shared" si="3"/>
        <v/>
      </c>
      <c r="N181" s="153" t="str">
        <f t="array" ref="N181">IFERROR(INDEX(M$2:M$218,SMALL(IF(M$2:M$218&lt;&gt;"",ROW(M$2:M$218)-1),ROW(D180))),"")</f>
        <v/>
      </c>
      <c r="O181" s="126" t="str">
        <f t="shared" si="4"/>
        <v/>
      </c>
      <c r="P181" s="155" t="str">
        <f t="array" ref="P181">IFERROR(INDEX(O$2:O$218,SMALL(IF(O$2:O$218&lt;&gt;"",ROW(O$2:O$218)-1),ROW(G180))),"")</f>
        <v/>
      </c>
      <c r="Q181" s="126" t="str">
        <f t="shared" si="5"/>
        <v/>
      </c>
      <c r="R181" s="153" t="str">
        <f t="array" ref="R181">IFERROR(INDEX(Q$2:Q$218,SMALL(IF(Q$2:Q$218&lt;&gt;"",ROW(Q$2:Q$218)-1),ROW(I180))),"")</f>
        <v/>
      </c>
      <c r="S181" s="126" t="str">
        <f t="shared" si="6"/>
        <v/>
      </c>
      <c r="T181" s="155" t="str">
        <f t="array" ref="T181">IFERROR(INDEX(S$2:S$218,SMALL(IF(S$2:S$218&lt;&gt;"",ROW(S$2:S$218)-1),ROW(K180))),"")</f>
        <v/>
      </c>
      <c r="U181" s="126" t="str">
        <f t="shared" si="7"/>
        <v/>
      </c>
      <c r="V181" s="153" t="str">
        <f t="array" ref="V181">IFERROR(INDEX(U$2:U$218,SMALL(IF(U$2:U$218&lt;&gt;"",ROW(U$2:U$218)-1),ROW(M180))),"")</f>
        <v/>
      </c>
      <c r="W181" s="129"/>
    </row>
    <row r="182" spans="1:23" ht="15.75" customHeight="1" x14ac:dyDescent="0.2">
      <c r="A182" s="165" t="str">
        <f t="shared" si="10"/>
        <v xml:space="preserve"> </v>
      </c>
      <c r="B182" s="147"/>
      <c r="C182" s="147"/>
      <c r="D182" s="147"/>
      <c r="E182" s="147"/>
      <c r="F182" s="147"/>
      <c r="G182" s="165" t="str">
        <f>IF(D182="","",VLOOKUP(D182,'Liste des clubs'!A:B,2,FALSE))</f>
        <v/>
      </c>
      <c r="H182" s="163"/>
      <c r="I182" s="143" t="str">
        <f t="shared" si="1"/>
        <v/>
      </c>
      <c r="J182" s="153" t="str">
        <f t="array" ref="J182">IFERROR(INDEX(I$2:I$218,SMALL(IF(I$2:I$218&lt;&gt;"",ROW(I$2:I$218)-1),ROW(A181))),"")</f>
        <v/>
      </c>
      <c r="K182" s="126" t="str">
        <f t="shared" si="2"/>
        <v/>
      </c>
      <c r="L182" s="155" t="str">
        <f t="array" ref="L182">IFERROR(INDEX(K$2:K$218,SMALL(IF(K$2:K$218&lt;&gt;"",ROW(K$2:K$218)-1),ROW(C181))),"")</f>
        <v/>
      </c>
      <c r="M182" s="126" t="str">
        <f t="shared" si="3"/>
        <v/>
      </c>
      <c r="N182" s="153" t="str">
        <f t="array" ref="N182">IFERROR(INDEX(M$2:M$218,SMALL(IF(M$2:M$218&lt;&gt;"",ROW(M$2:M$218)-1),ROW(D181))),"")</f>
        <v/>
      </c>
      <c r="O182" s="126" t="str">
        <f t="shared" si="4"/>
        <v/>
      </c>
      <c r="P182" s="155" t="str">
        <f t="array" ref="P182">IFERROR(INDEX(O$2:O$218,SMALL(IF(O$2:O$218&lt;&gt;"",ROW(O$2:O$218)-1),ROW(G181))),"")</f>
        <v/>
      </c>
      <c r="Q182" s="126" t="str">
        <f t="shared" si="5"/>
        <v/>
      </c>
      <c r="R182" s="153" t="str">
        <f t="array" ref="R182">IFERROR(INDEX(Q$2:Q$218,SMALL(IF(Q$2:Q$218&lt;&gt;"",ROW(Q$2:Q$218)-1),ROW(I181))),"")</f>
        <v/>
      </c>
      <c r="S182" s="126" t="str">
        <f t="shared" si="6"/>
        <v/>
      </c>
      <c r="T182" s="155" t="str">
        <f t="array" ref="T182">IFERROR(INDEX(S$2:S$218,SMALL(IF(S$2:S$218&lt;&gt;"",ROW(S$2:S$218)-1),ROW(K181))),"")</f>
        <v/>
      </c>
      <c r="U182" s="126" t="str">
        <f t="shared" si="7"/>
        <v/>
      </c>
      <c r="V182" s="153" t="str">
        <f t="array" ref="V182">IFERROR(INDEX(U$2:U$218,SMALL(IF(U$2:U$218&lt;&gt;"",ROW(U$2:U$218)-1),ROW(M181))),"")</f>
        <v/>
      </c>
      <c r="W182" s="129"/>
    </row>
    <row r="183" spans="1:23" ht="15.75" customHeight="1" x14ac:dyDescent="0.2">
      <c r="A183" s="165" t="str">
        <f t="shared" si="10"/>
        <v xml:space="preserve"> </v>
      </c>
      <c r="B183" s="147"/>
      <c r="C183" s="147"/>
      <c r="D183" s="147"/>
      <c r="E183" s="147"/>
      <c r="F183" s="147"/>
      <c r="G183" s="165" t="str">
        <f>IF(D183="","",VLOOKUP(D183,'Liste des clubs'!A:B,2,FALSE))</f>
        <v/>
      </c>
      <c r="H183" s="163"/>
      <c r="I183" s="143" t="str">
        <f t="shared" si="1"/>
        <v/>
      </c>
      <c r="J183" s="153" t="str">
        <f t="array" ref="J183">IFERROR(INDEX(I$2:I$218,SMALL(IF(I$2:I$218&lt;&gt;"",ROW(I$2:I$218)-1),ROW(A182))),"")</f>
        <v/>
      </c>
      <c r="K183" s="126" t="str">
        <f t="shared" si="2"/>
        <v/>
      </c>
      <c r="L183" s="155" t="str">
        <f t="array" ref="L183">IFERROR(INDEX(K$2:K$218,SMALL(IF(K$2:K$218&lt;&gt;"",ROW(K$2:K$218)-1),ROW(C182))),"")</f>
        <v/>
      </c>
      <c r="M183" s="126" t="str">
        <f t="shared" si="3"/>
        <v/>
      </c>
      <c r="N183" s="153" t="str">
        <f t="array" ref="N183">IFERROR(INDEX(M$2:M$218,SMALL(IF(M$2:M$218&lt;&gt;"",ROW(M$2:M$218)-1),ROW(D182))),"")</f>
        <v/>
      </c>
      <c r="O183" s="126" t="str">
        <f t="shared" si="4"/>
        <v/>
      </c>
      <c r="P183" s="155" t="str">
        <f t="array" ref="P183">IFERROR(INDEX(O$2:O$218,SMALL(IF(O$2:O$218&lt;&gt;"",ROW(O$2:O$218)-1),ROW(G182))),"")</f>
        <v/>
      </c>
      <c r="Q183" s="126" t="str">
        <f t="shared" si="5"/>
        <v/>
      </c>
      <c r="R183" s="153" t="str">
        <f t="array" ref="R183">IFERROR(INDEX(Q$2:Q$218,SMALL(IF(Q$2:Q$218&lt;&gt;"",ROW(Q$2:Q$218)-1),ROW(I182))),"")</f>
        <v/>
      </c>
      <c r="S183" s="126" t="str">
        <f t="shared" si="6"/>
        <v/>
      </c>
      <c r="T183" s="155" t="str">
        <f t="array" ref="T183">IFERROR(INDEX(S$2:S$218,SMALL(IF(S$2:S$218&lt;&gt;"",ROW(S$2:S$218)-1),ROW(K182))),"")</f>
        <v/>
      </c>
      <c r="U183" s="126" t="str">
        <f t="shared" si="7"/>
        <v/>
      </c>
      <c r="V183" s="153" t="str">
        <f t="array" ref="V183">IFERROR(INDEX(U$2:U$218,SMALL(IF(U$2:U$218&lt;&gt;"",ROW(U$2:U$218)-1),ROW(M182))),"")</f>
        <v/>
      </c>
      <c r="W183" s="129"/>
    </row>
    <row r="184" spans="1:23" ht="15.75" customHeight="1" x14ac:dyDescent="0.2">
      <c r="A184" s="165" t="str">
        <f t="shared" si="10"/>
        <v xml:space="preserve"> </v>
      </c>
      <c r="B184" s="147"/>
      <c r="C184" s="147"/>
      <c r="D184" s="147"/>
      <c r="E184" s="147"/>
      <c r="F184" s="147"/>
      <c r="G184" s="165" t="str">
        <f>IF(D184="","",VLOOKUP(D184,'Liste des clubs'!A:B,2,FALSE))</f>
        <v/>
      </c>
      <c r="H184" s="163"/>
      <c r="I184" s="143" t="str">
        <f t="shared" si="1"/>
        <v/>
      </c>
      <c r="J184" s="153" t="str">
        <f t="array" ref="J184">IFERROR(INDEX(I$2:I$218,SMALL(IF(I$2:I$218&lt;&gt;"",ROW(I$2:I$218)-1),ROW(A183))),"")</f>
        <v/>
      </c>
      <c r="K184" s="126" t="str">
        <f t="shared" si="2"/>
        <v/>
      </c>
      <c r="L184" s="155" t="str">
        <f t="array" ref="L184">IFERROR(INDEX(K$2:K$218,SMALL(IF(K$2:K$218&lt;&gt;"",ROW(K$2:K$218)-1),ROW(C183))),"")</f>
        <v/>
      </c>
      <c r="M184" s="126" t="str">
        <f t="shared" si="3"/>
        <v/>
      </c>
      <c r="N184" s="153" t="str">
        <f t="array" ref="N184">IFERROR(INDEX(M$2:M$218,SMALL(IF(M$2:M$218&lt;&gt;"",ROW(M$2:M$218)-1),ROW(D183))),"")</f>
        <v/>
      </c>
      <c r="O184" s="126" t="str">
        <f t="shared" si="4"/>
        <v/>
      </c>
      <c r="P184" s="155" t="str">
        <f t="array" ref="P184">IFERROR(INDEX(O$2:O$218,SMALL(IF(O$2:O$218&lt;&gt;"",ROW(O$2:O$218)-1),ROW(G183))),"")</f>
        <v/>
      </c>
      <c r="Q184" s="126" t="str">
        <f t="shared" si="5"/>
        <v/>
      </c>
      <c r="R184" s="153" t="str">
        <f t="array" ref="R184">IFERROR(INDEX(Q$2:Q$218,SMALL(IF(Q$2:Q$218&lt;&gt;"",ROW(Q$2:Q$218)-1),ROW(I183))),"")</f>
        <v/>
      </c>
      <c r="S184" s="126" t="str">
        <f t="shared" si="6"/>
        <v/>
      </c>
      <c r="T184" s="155" t="str">
        <f t="array" ref="T184">IFERROR(INDEX(S$2:S$218,SMALL(IF(S$2:S$218&lt;&gt;"",ROW(S$2:S$218)-1),ROW(K183))),"")</f>
        <v/>
      </c>
      <c r="U184" s="126" t="str">
        <f t="shared" si="7"/>
        <v/>
      </c>
      <c r="V184" s="153" t="str">
        <f t="array" ref="V184">IFERROR(INDEX(U$2:U$218,SMALL(IF(U$2:U$218&lt;&gt;"",ROW(U$2:U$218)-1),ROW(M183))),"")</f>
        <v/>
      </c>
      <c r="W184" s="129"/>
    </row>
    <row r="185" spans="1:23" ht="15.75" customHeight="1" x14ac:dyDescent="0.2">
      <c r="A185" s="165" t="str">
        <f t="shared" si="10"/>
        <v xml:space="preserve"> </v>
      </c>
      <c r="B185" s="147"/>
      <c r="C185" s="147"/>
      <c r="D185" s="147"/>
      <c r="E185" s="147"/>
      <c r="F185" s="147"/>
      <c r="G185" s="165" t="str">
        <f>IF(D185="","",VLOOKUP(D185,'Liste des clubs'!A:B,2,FALSE))</f>
        <v/>
      </c>
      <c r="H185" s="163"/>
      <c r="I185" s="143" t="str">
        <f t="shared" si="1"/>
        <v/>
      </c>
      <c r="J185" s="153" t="str">
        <f t="array" ref="J185">IFERROR(INDEX(I$2:I$218,SMALL(IF(I$2:I$218&lt;&gt;"",ROW(I$2:I$218)-1),ROW(A184))),"")</f>
        <v/>
      </c>
      <c r="K185" s="126" t="str">
        <f t="shared" si="2"/>
        <v/>
      </c>
      <c r="L185" s="155" t="str">
        <f t="array" ref="L185">IFERROR(INDEX(K$2:K$218,SMALL(IF(K$2:K$218&lt;&gt;"",ROW(K$2:K$218)-1),ROW(C184))),"")</f>
        <v/>
      </c>
      <c r="M185" s="126" t="str">
        <f t="shared" si="3"/>
        <v/>
      </c>
      <c r="N185" s="153" t="str">
        <f t="array" ref="N185">IFERROR(INDEX(M$2:M$218,SMALL(IF(M$2:M$218&lt;&gt;"",ROW(M$2:M$218)-1),ROW(D184))),"")</f>
        <v/>
      </c>
      <c r="O185" s="126" t="str">
        <f t="shared" si="4"/>
        <v/>
      </c>
      <c r="P185" s="155" t="str">
        <f t="array" ref="P185">IFERROR(INDEX(O$2:O$218,SMALL(IF(O$2:O$218&lt;&gt;"",ROW(O$2:O$218)-1),ROW(G184))),"")</f>
        <v/>
      </c>
      <c r="Q185" s="126" t="str">
        <f t="shared" si="5"/>
        <v/>
      </c>
      <c r="R185" s="153" t="str">
        <f t="array" ref="R185">IFERROR(INDEX(Q$2:Q$218,SMALL(IF(Q$2:Q$218&lt;&gt;"",ROW(Q$2:Q$218)-1),ROW(I184))),"")</f>
        <v/>
      </c>
      <c r="S185" s="126" t="str">
        <f t="shared" si="6"/>
        <v/>
      </c>
      <c r="T185" s="155" t="str">
        <f t="array" ref="T185">IFERROR(INDEX(S$2:S$218,SMALL(IF(S$2:S$218&lt;&gt;"",ROW(S$2:S$218)-1),ROW(K184))),"")</f>
        <v/>
      </c>
      <c r="U185" s="126" t="str">
        <f t="shared" si="7"/>
        <v/>
      </c>
      <c r="V185" s="153" t="str">
        <f t="array" ref="V185">IFERROR(INDEX(U$2:U$218,SMALL(IF(U$2:U$218&lt;&gt;"",ROW(U$2:U$218)-1),ROW(M184))),"")</f>
        <v/>
      </c>
      <c r="W185" s="129"/>
    </row>
    <row r="186" spans="1:23" ht="15.75" customHeight="1" x14ac:dyDescent="0.2">
      <c r="A186" s="165" t="str">
        <f t="shared" si="10"/>
        <v xml:space="preserve"> </v>
      </c>
      <c r="B186" s="147"/>
      <c r="C186" s="147"/>
      <c r="D186" s="147"/>
      <c r="E186" s="147"/>
      <c r="F186" s="147"/>
      <c r="G186" s="165" t="str">
        <f>IF(D186="","",VLOOKUP(D186,'Liste des clubs'!A:B,2,FALSE))</f>
        <v/>
      </c>
      <c r="H186" s="163"/>
      <c r="I186" s="143" t="str">
        <f t="shared" si="1"/>
        <v/>
      </c>
      <c r="J186" s="153" t="str">
        <f t="array" ref="J186">IFERROR(INDEX(I$2:I$218,SMALL(IF(I$2:I$218&lt;&gt;"",ROW(I$2:I$218)-1),ROW(A185))),"")</f>
        <v/>
      </c>
      <c r="K186" s="126" t="str">
        <f t="shared" si="2"/>
        <v/>
      </c>
      <c r="L186" s="155" t="str">
        <f t="array" ref="L186">IFERROR(INDEX(K$2:K$218,SMALL(IF(K$2:K$218&lt;&gt;"",ROW(K$2:K$218)-1),ROW(C185))),"")</f>
        <v/>
      </c>
      <c r="M186" s="126" t="str">
        <f t="shared" si="3"/>
        <v/>
      </c>
      <c r="N186" s="153" t="str">
        <f t="array" ref="N186">IFERROR(INDEX(M$2:M$218,SMALL(IF(M$2:M$218&lt;&gt;"",ROW(M$2:M$218)-1),ROW(D185))),"")</f>
        <v/>
      </c>
      <c r="O186" s="126" t="str">
        <f t="shared" si="4"/>
        <v/>
      </c>
      <c r="P186" s="155" t="str">
        <f t="array" ref="P186">IFERROR(INDEX(O$2:O$218,SMALL(IF(O$2:O$218&lt;&gt;"",ROW(O$2:O$218)-1),ROW(G185))),"")</f>
        <v/>
      </c>
      <c r="Q186" s="126" t="str">
        <f t="shared" si="5"/>
        <v/>
      </c>
      <c r="R186" s="153" t="str">
        <f t="array" ref="R186">IFERROR(INDEX(Q$2:Q$218,SMALL(IF(Q$2:Q$218&lt;&gt;"",ROW(Q$2:Q$218)-1),ROW(I185))),"")</f>
        <v/>
      </c>
      <c r="S186" s="126" t="str">
        <f t="shared" si="6"/>
        <v/>
      </c>
      <c r="T186" s="155" t="str">
        <f t="array" ref="T186">IFERROR(INDEX(S$2:S$218,SMALL(IF(S$2:S$218&lt;&gt;"",ROW(S$2:S$218)-1),ROW(K185))),"")</f>
        <v/>
      </c>
      <c r="U186" s="126" t="str">
        <f t="shared" si="7"/>
        <v/>
      </c>
      <c r="V186" s="153" t="str">
        <f t="array" ref="V186">IFERROR(INDEX(U$2:U$218,SMALL(IF(U$2:U$218&lt;&gt;"",ROW(U$2:U$218)-1),ROW(M185))),"")</f>
        <v/>
      </c>
      <c r="W186" s="129"/>
    </row>
    <row r="187" spans="1:23" ht="15.75" customHeight="1" x14ac:dyDescent="0.2">
      <c r="A187" s="165" t="str">
        <f t="shared" si="10"/>
        <v xml:space="preserve"> </v>
      </c>
      <c r="B187" s="147"/>
      <c r="C187" s="147"/>
      <c r="D187" s="147"/>
      <c r="E187" s="147"/>
      <c r="F187" s="147"/>
      <c r="G187" s="165" t="str">
        <f>IF(D187="","",VLOOKUP(D187,'Liste des clubs'!A:B,2,FALSE))</f>
        <v/>
      </c>
      <c r="H187" s="163"/>
      <c r="I187" s="143" t="str">
        <f t="shared" si="1"/>
        <v/>
      </c>
      <c r="J187" s="153" t="str">
        <f t="array" ref="J187">IFERROR(INDEX(I$2:I$218,SMALL(IF(I$2:I$218&lt;&gt;"",ROW(I$2:I$218)-1),ROW(A186))),"")</f>
        <v/>
      </c>
      <c r="K187" s="126" t="str">
        <f t="shared" si="2"/>
        <v/>
      </c>
      <c r="L187" s="155" t="str">
        <f t="array" ref="L187">IFERROR(INDEX(K$2:K$218,SMALL(IF(K$2:K$218&lt;&gt;"",ROW(K$2:K$218)-1),ROW(C186))),"")</f>
        <v/>
      </c>
      <c r="M187" s="126" t="str">
        <f t="shared" si="3"/>
        <v/>
      </c>
      <c r="N187" s="153" t="str">
        <f t="array" ref="N187">IFERROR(INDEX(M$2:M$218,SMALL(IF(M$2:M$218&lt;&gt;"",ROW(M$2:M$218)-1),ROW(D186))),"")</f>
        <v/>
      </c>
      <c r="O187" s="126" t="str">
        <f t="shared" si="4"/>
        <v/>
      </c>
      <c r="P187" s="155" t="str">
        <f t="array" ref="P187">IFERROR(INDEX(O$2:O$218,SMALL(IF(O$2:O$218&lt;&gt;"",ROW(O$2:O$218)-1),ROW(G186))),"")</f>
        <v/>
      </c>
      <c r="Q187" s="126" t="str">
        <f t="shared" si="5"/>
        <v/>
      </c>
      <c r="R187" s="153" t="str">
        <f t="array" ref="R187">IFERROR(INDEX(Q$2:Q$218,SMALL(IF(Q$2:Q$218&lt;&gt;"",ROW(Q$2:Q$218)-1),ROW(I186))),"")</f>
        <v/>
      </c>
      <c r="S187" s="126" t="str">
        <f t="shared" si="6"/>
        <v/>
      </c>
      <c r="T187" s="155" t="str">
        <f t="array" ref="T187">IFERROR(INDEX(S$2:S$218,SMALL(IF(S$2:S$218&lt;&gt;"",ROW(S$2:S$218)-1),ROW(K186))),"")</f>
        <v/>
      </c>
      <c r="U187" s="126" t="str">
        <f t="shared" si="7"/>
        <v/>
      </c>
      <c r="V187" s="153" t="str">
        <f t="array" ref="V187">IFERROR(INDEX(U$2:U$218,SMALL(IF(U$2:U$218&lt;&gt;"",ROW(U$2:U$218)-1),ROW(M186))),"")</f>
        <v/>
      </c>
      <c r="W187" s="129"/>
    </row>
    <row r="188" spans="1:23" ht="15.75" customHeight="1" x14ac:dyDescent="0.2">
      <c r="A188" s="165" t="str">
        <f t="shared" si="10"/>
        <v xml:space="preserve"> </v>
      </c>
      <c r="B188" s="141"/>
      <c r="C188" s="141"/>
      <c r="D188" s="141"/>
      <c r="E188" s="142"/>
      <c r="F188" s="142"/>
      <c r="G188" s="165" t="str">
        <f>IF(D188="","",VLOOKUP(D188,'Liste des clubs'!A:B,2,FALSE))</f>
        <v/>
      </c>
      <c r="H188" s="163"/>
      <c r="I188" s="143" t="str">
        <f t="shared" si="1"/>
        <v/>
      </c>
      <c r="J188" s="153" t="str">
        <f t="array" ref="J188">IFERROR(INDEX(I$2:I$218,SMALL(IF(I$2:I$218&lt;&gt;"",ROW(I$2:I$218)-1),ROW(A187))),"")</f>
        <v/>
      </c>
      <c r="K188" s="126" t="str">
        <f t="shared" si="2"/>
        <v/>
      </c>
      <c r="L188" s="155" t="str">
        <f t="array" ref="L188">IFERROR(INDEX(K$2:K$218,SMALL(IF(K$2:K$218&lt;&gt;"",ROW(K$2:K$218)-1),ROW(C187))),"")</f>
        <v/>
      </c>
      <c r="M188" s="126" t="str">
        <f t="shared" si="3"/>
        <v/>
      </c>
      <c r="N188" s="153" t="str">
        <f t="array" ref="N188">IFERROR(INDEX(M$2:M$218,SMALL(IF(M$2:M$218&lt;&gt;"",ROW(M$2:M$218)-1),ROW(D187))),"")</f>
        <v/>
      </c>
      <c r="O188" s="126" t="str">
        <f t="shared" si="4"/>
        <v/>
      </c>
      <c r="P188" s="155" t="str">
        <f t="array" ref="P188">IFERROR(INDEX(O$2:O$218,SMALL(IF(O$2:O$218&lt;&gt;"",ROW(O$2:O$218)-1),ROW(G187))),"")</f>
        <v/>
      </c>
      <c r="Q188" s="126" t="str">
        <f t="shared" si="5"/>
        <v/>
      </c>
      <c r="R188" s="153" t="str">
        <f t="array" ref="R188">IFERROR(INDEX(Q$2:Q$218,SMALL(IF(Q$2:Q$218&lt;&gt;"",ROW(Q$2:Q$218)-1),ROW(I187))),"")</f>
        <v/>
      </c>
      <c r="S188" s="126" t="str">
        <f t="shared" si="6"/>
        <v/>
      </c>
      <c r="T188" s="155" t="str">
        <f t="array" ref="T188">IFERROR(INDEX(S$2:S$218,SMALL(IF(S$2:S$218&lt;&gt;"",ROW(S$2:S$218)-1),ROW(K187))),"")</f>
        <v/>
      </c>
      <c r="U188" s="126" t="str">
        <f t="shared" si="7"/>
        <v/>
      </c>
      <c r="V188" s="153" t="str">
        <f t="array" ref="V188">IFERROR(INDEX(U$2:U$218,SMALL(IF(U$2:U$218&lt;&gt;"",ROW(U$2:U$218)-1),ROW(M187))),"")</f>
        <v/>
      </c>
      <c r="W188" s="129"/>
    </row>
    <row r="189" spans="1:23" ht="15.75" customHeight="1" x14ac:dyDescent="0.2">
      <c r="A189" s="165" t="str">
        <f t="shared" si="10"/>
        <v xml:space="preserve"> </v>
      </c>
      <c r="B189" s="141"/>
      <c r="C189" s="141"/>
      <c r="D189" s="141"/>
      <c r="E189" s="142"/>
      <c r="F189" s="142"/>
      <c r="G189" s="165" t="str">
        <f>IF(D189="","",VLOOKUP(D189,'Liste des clubs'!A:B,2,FALSE))</f>
        <v/>
      </c>
      <c r="H189" s="163"/>
      <c r="I189" s="143" t="str">
        <f t="shared" si="1"/>
        <v/>
      </c>
      <c r="J189" s="153" t="str">
        <f t="array" ref="J189">IFERROR(INDEX(I$2:I$218,SMALL(IF(I$2:I$218&lt;&gt;"",ROW(I$2:I$218)-1),ROW(A188))),"")</f>
        <v/>
      </c>
      <c r="K189" s="126" t="str">
        <f t="shared" si="2"/>
        <v/>
      </c>
      <c r="L189" s="155" t="str">
        <f t="array" ref="L189">IFERROR(INDEX(K$2:K$218,SMALL(IF(K$2:K$218&lt;&gt;"",ROW(K$2:K$218)-1),ROW(C188))),"")</f>
        <v/>
      </c>
      <c r="M189" s="126" t="str">
        <f t="shared" si="3"/>
        <v/>
      </c>
      <c r="N189" s="153" t="str">
        <f t="array" ref="N189">IFERROR(INDEX(M$2:M$218,SMALL(IF(M$2:M$218&lt;&gt;"",ROW(M$2:M$218)-1),ROW(D188))),"")</f>
        <v/>
      </c>
      <c r="O189" s="126" t="str">
        <f t="shared" si="4"/>
        <v/>
      </c>
      <c r="P189" s="155" t="str">
        <f t="array" ref="P189">IFERROR(INDEX(O$2:O$218,SMALL(IF(O$2:O$218&lt;&gt;"",ROW(O$2:O$218)-1),ROW(G188))),"")</f>
        <v/>
      </c>
      <c r="Q189" s="126" t="str">
        <f t="shared" si="5"/>
        <v/>
      </c>
      <c r="R189" s="153" t="str">
        <f t="array" ref="R189">IFERROR(INDEX(Q$2:Q$218,SMALL(IF(Q$2:Q$218&lt;&gt;"",ROW(Q$2:Q$218)-1),ROW(I188))),"")</f>
        <v/>
      </c>
      <c r="S189" s="126" t="str">
        <f t="shared" si="6"/>
        <v/>
      </c>
      <c r="T189" s="155" t="str">
        <f t="array" ref="T189">IFERROR(INDEX(S$2:S$218,SMALL(IF(S$2:S$218&lt;&gt;"",ROW(S$2:S$218)-1),ROW(K188))),"")</f>
        <v/>
      </c>
      <c r="U189" s="126" t="str">
        <f t="shared" si="7"/>
        <v/>
      </c>
      <c r="V189" s="153" t="str">
        <f t="array" ref="V189">IFERROR(INDEX(U$2:U$218,SMALL(IF(U$2:U$218&lt;&gt;"",ROW(U$2:U$218)-1),ROW(M188))),"")</f>
        <v/>
      </c>
      <c r="W189" s="129"/>
    </row>
    <row r="190" spans="1:23" ht="15.75" customHeight="1" x14ac:dyDescent="0.2">
      <c r="A190" s="165" t="str">
        <f t="shared" si="10"/>
        <v xml:space="preserve"> </v>
      </c>
      <c r="B190" s="147"/>
      <c r="C190" s="147"/>
      <c r="D190" s="147"/>
      <c r="E190" s="147"/>
      <c r="F190" s="147"/>
      <c r="G190" s="165" t="str">
        <f>IF(D190="","",VLOOKUP(D190,'Liste des clubs'!A:B,2,FALSE))</f>
        <v/>
      </c>
      <c r="H190" s="163"/>
      <c r="I190" s="143" t="str">
        <f t="shared" si="1"/>
        <v/>
      </c>
      <c r="J190" s="153" t="str">
        <f t="array" ref="J190">IFERROR(INDEX(I$2:I$218,SMALL(IF(I$2:I$218&lt;&gt;"",ROW(I$2:I$218)-1),ROW(A189))),"")</f>
        <v/>
      </c>
      <c r="K190" s="126" t="str">
        <f t="shared" si="2"/>
        <v/>
      </c>
      <c r="L190" s="155" t="str">
        <f t="array" ref="L190">IFERROR(INDEX(K$2:K$218,SMALL(IF(K$2:K$218&lt;&gt;"",ROW(K$2:K$218)-1),ROW(C189))),"")</f>
        <v/>
      </c>
      <c r="M190" s="126" t="str">
        <f t="shared" si="3"/>
        <v/>
      </c>
      <c r="N190" s="153" t="str">
        <f t="array" ref="N190">IFERROR(INDEX(M$2:M$218,SMALL(IF(M$2:M$218&lt;&gt;"",ROW(M$2:M$218)-1),ROW(D189))),"")</f>
        <v/>
      </c>
      <c r="O190" s="126" t="str">
        <f t="shared" si="4"/>
        <v/>
      </c>
      <c r="P190" s="155" t="str">
        <f t="array" ref="P190">IFERROR(INDEX(O$2:O$218,SMALL(IF(O$2:O$218&lt;&gt;"",ROW(O$2:O$218)-1),ROW(G189))),"")</f>
        <v/>
      </c>
      <c r="Q190" s="126" t="str">
        <f t="shared" si="5"/>
        <v/>
      </c>
      <c r="R190" s="153" t="str">
        <f t="array" ref="R190">IFERROR(INDEX(Q$2:Q$218,SMALL(IF(Q$2:Q$218&lt;&gt;"",ROW(Q$2:Q$218)-1),ROW(I189))),"")</f>
        <v/>
      </c>
      <c r="S190" s="126" t="str">
        <f t="shared" si="6"/>
        <v/>
      </c>
      <c r="T190" s="155" t="str">
        <f t="array" ref="T190">IFERROR(INDEX(S$2:S$218,SMALL(IF(S$2:S$218&lt;&gt;"",ROW(S$2:S$218)-1),ROW(K189))),"")</f>
        <v/>
      </c>
      <c r="U190" s="126" t="str">
        <f t="shared" si="7"/>
        <v/>
      </c>
      <c r="V190" s="153" t="str">
        <f t="array" ref="V190">IFERROR(INDEX(U$2:U$218,SMALL(IF(U$2:U$218&lt;&gt;"",ROW(U$2:U$218)-1),ROW(M189))),"")</f>
        <v/>
      </c>
      <c r="W190" s="129"/>
    </row>
    <row r="191" spans="1:23" ht="15.75" customHeight="1" x14ac:dyDescent="0.2">
      <c r="A191" s="165" t="str">
        <f t="shared" si="10"/>
        <v xml:space="preserve"> </v>
      </c>
      <c r="B191" s="147"/>
      <c r="C191" s="147"/>
      <c r="D191" s="147"/>
      <c r="E191" s="147"/>
      <c r="F191" s="147"/>
      <c r="G191" s="165" t="str">
        <f>IF(D191="","",VLOOKUP(D191,'Liste des clubs'!A:B,2,FALSE))</f>
        <v/>
      </c>
      <c r="H191" s="163"/>
      <c r="I191" s="143" t="str">
        <f t="shared" si="1"/>
        <v/>
      </c>
      <c r="J191" s="153" t="str">
        <f t="array" ref="J191">IFERROR(INDEX(I$2:I$218,SMALL(IF(I$2:I$218&lt;&gt;"",ROW(I$2:I$218)-1),ROW(A190))),"")</f>
        <v/>
      </c>
      <c r="K191" s="126" t="str">
        <f t="shared" si="2"/>
        <v/>
      </c>
      <c r="L191" s="155" t="str">
        <f t="array" ref="L191">IFERROR(INDEX(K$2:K$218,SMALL(IF(K$2:K$218&lt;&gt;"",ROW(K$2:K$218)-1),ROW(C190))),"")</f>
        <v/>
      </c>
      <c r="M191" s="126" t="str">
        <f t="shared" si="3"/>
        <v/>
      </c>
      <c r="N191" s="153" t="str">
        <f t="array" ref="N191">IFERROR(INDEX(M$2:M$218,SMALL(IF(M$2:M$218&lt;&gt;"",ROW(M$2:M$218)-1),ROW(D190))),"")</f>
        <v/>
      </c>
      <c r="O191" s="126" t="str">
        <f t="shared" si="4"/>
        <v/>
      </c>
      <c r="P191" s="155" t="str">
        <f t="array" ref="P191">IFERROR(INDEX(O$2:O$218,SMALL(IF(O$2:O$218&lt;&gt;"",ROW(O$2:O$218)-1),ROW(G190))),"")</f>
        <v/>
      </c>
      <c r="Q191" s="126" t="str">
        <f t="shared" si="5"/>
        <v/>
      </c>
      <c r="R191" s="153" t="str">
        <f t="array" ref="R191">IFERROR(INDEX(Q$2:Q$218,SMALL(IF(Q$2:Q$218&lt;&gt;"",ROW(Q$2:Q$218)-1),ROW(I190))),"")</f>
        <v/>
      </c>
      <c r="S191" s="126" t="str">
        <f t="shared" si="6"/>
        <v/>
      </c>
      <c r="T191" s="155" t="str">
        <f t="array" ref="T191">IFERROR(INDEX(S$2:S$218,SMALL(IF(S$2:S$218&lt;&gt;"",ROW(S$2:S$218)-1),ROW(K190))),"")</f>
        <v/>
      </c>
      <c r="U191" s="126" t="str">
        <f t="shared" si="7"/>
        <v/>
      </c>
      <c r="V191" s="153" t="str">
        <f t="array" ref="V191">IFERROR(INDEX(U$2:U$218,SMALL(IF(U$2:U$218&lt;&gt;"",ROW(U$2:U$218)-1),ROW(M190))),"")</f>
        <v/>
      </c>
      <c r="W191" s="129"/>
    </row>
    <row r="192" spans="1:23" ht="15.75" customHeight="1" x14ac:dyDescent="0.2">
      <c r="A192" s="165" t="str">
        <f t="shared" si="10"/>
        <v xml:space="preserve"> </v>
      </c>
      <c r="B192" s="141"/>
      <c r="C192" s="141"/>
      <c r="D192" s="141"/>
      <c r="E192" s="142"/>
      <c r="F192" s="142"/>
      <c r="G192" s="165" t="str">
        <f>IF(D192="","",VLOOKUP(D192,'Liste des clubs'!A:B,2,FALSE))</f>
        <v/>
      </c>
      <c r="H192" s="163"/>
      <c r="I192" s="143" t="str">
        <f t="shared" si="1"/>
        <v/>
      </c>
      <c r="J192" s="153" t="str">
        <f t="array" ref="J192">IFERROR(INDEX(I$2:I$218,SMALL(IF(I$2:I$218&lt;&gt;"",ROW(I$2:I$218)-1),ROW(A191))),"")</f>
        <v/>
      </c>
      <c r="K192" s="126" t="str">
        <f t="shared" si="2"/>
        <v/>
      </c>
      <c r="L192" s="155" t="str">
        <f t="array" ref="L192">IFERROR(INDEX(K$2:K$218,SMALL(IF(K$2:K$218&lt;&gt;"",ROW(K$2:K$218)-1),ROW(C191))),"")</f>
        <v/>
      </c>
      <c r="M192" s="126" t="str">
        <f t="shared" si="3"/>
        <v/>
      </c>
      <c r="N192" s="153" t="str">
        <f t="array" ref="N192">IFERROR(INDEX(M$2:M$218,SMALL(IF(M$2:M$218&lt;&gt;"",ROW(M$2:M$218)-1),ROW(D191))),"")</f>
        <v/>
      </c>
      <c r="O192" s="126" t="str">
        <f t="shared" si="4"/>
        <v/>
      </c>
      <c r="P192" s="155" t="str">
        <f t="array" ref="P192">IFERROR(INDEX(O$2:O$218,SMALL(IF(O$2:O$218&lt;&gt;"",ROW(O$2:O$218)-1),ROW(G191))),"")</f>
        <v/>
      </c>
      <c r="Q192" s="126" t="str">
        <f t="shared" si="5"/>
        <v/>
      </c>
      <c r="R192" s="153" t="str">
        <f t="array" ref="R192">IFERROR(INDEX(Q$2:Q$218,SMALL(IF(Q$2:Q$218&lt;&gt;"",ROW(Q$2:Q$218)-1),ROW(I191))),"")</f>
        <v/>
      </c>
      <c r="S192" s="126" t="str">
        <f t="shared" si="6"/>
        <v/>
      </c>
      <c r="T192" s="155" t="str">
        <f t="array" ref="T192">IFERROR(INDEX(S$2:S$218,SMALL(IF(S$2:S$218&lt;&gt;"",ROW(S$2:S$218)-1),ROW(K191))),"")</f>
        <v/>
      </c>
      <c r="U192" s="126" t="str">
        <f t="shared" si="7"/>
        <v/>
      </c>
      <c r="V192" s="153" t="str">
        <f t="array" ref="V192">IFERROR(INDEX(U$2:U$218,SMALL(IF(U$2:U$218&lt;&gt;"",ROW(U$2:U$218)-1),ROW(M191))),"")</f>
        <v/>
      </c>
      <c r="W192" s="129"/>
    </row>
    <row r="193" spans="1:23" ht="15.75" customHeight="1" x14ac:dyDescent="0.2">
      <c r="A193" s="165" t="str">
        <f t="shared" si="10"/>
        <v xml:space="preserve"> </v>
      </c>
      <c r="B193" s="141"/>
      <c r="C193" s="141"/>
      <c r="D193" s="141"/>
      <c r="E193" s="142"/>
      <c r="F193" s="142"/>
      <c r="G193" s="165" t="str">
        <f>IF(D193="","",VLOOKUP(D193,'Liste des clubs'!A:B,2,FALSE))</f>
        <v/>
      </c>
      <c r="H193" s="163"/>
      <c r="I193" s="143" t="str">
        <f t="shared" si="1"/>
        <v/>
      </c>
      <c r="J193" s="153" t="str">
        <f t="array" ref="J193">IFERROR(INDEX(I$2:I$218,SMALL(IF(I$2:I$218&lt;&gt;"",ROW(I$2:I$218)-1),ROW(A192))),"")</f>
        <v/>
      </c>
      <c r="K193" s="126" t="str">
        <f t="shared" si="2"/>
        <v/>
      </c>
      <c r="L193" s="155" t="str">
        <f t="array" ref="L193">IFERROR(INDEX(K$2:K$218,SMALL(IF(K$2:K$218&lt;&gt;"",ROW(K$2:K$218)-1),ROW(C192))),"")</f>
        <v/>
      </c>
      <c r="M193" s="126" t="str">
        <f t="shared" si="3"/>
        <v/>
      </c>
      <c r="N193" s="153" t="str">
        <f t="array" ref="N193">IFERROR(INDEX(M$2:M$218,SMALL(IF(M$2:M$218&lt;&gt;"",ROW(M$2:M$218)-1),ROW(D192))),"")</f>
        <v/>
      </c>
      <c r="O193" s="126" t="str">
        <f t="shared" si="4"/>
        <v/>
      </c>
      <c r="P193" s="155" t="str">
        <f t="array" ref="P193">IFERROR(INDEX(O$2:O$218,SMALL(IF(O$2:O$218&lt;&gt;"",ROW(O$2:O$218)-1),ROW(G192))),"")</f>
        <v/>
      </c>
      <c r="Q193" s="126" t="str">
        <f t="shared" si="5"/>
        <v/>
      </c>
      <c r="R193" s="153" t="str">
        <f t="array" ref="R193">IFERROR(INDEX(Q$2:Q$218,SMALL(IF(Q$2:Q$218&lt;&gt;"",ROW(Q$2:Q$218)-1),ROW(I192))),"")</f>
        <v/>
      </c>
      <c r="S193" s="126" t="str">
        <f t="shared" si="6"/>
        <v/>
      </c>
      <c r="T193" s="155" t="str">
        <f t="array" ref="T193">IFERROR(INDEX(S$2:S$218,SMALL(IF(S$2:S$218&lt;&gt;"",ROW(S$2:S$218)-1),ROW(K192))),"")</f>
        <v/>
      </c>
      <c r="U193" s="126" t="str">
        <f t="shared" si="7"/>
        <v/>
      </c>
      <c r="V193" s="153" t="str">
        <f t="array" ref="V193">IFERROR(INDEX(U$2:U$218,SMALL(IF(U$2:U$218&lt;&gt;"",ROW(U$2:U$218)-1),ROW(M192))),"")</f>
        <v/>
      </c>
      <c r="W193" s="129"/>
    </row>
    <row r="194" spans="1:23" ht="15.75" customHeight="1" x14ac:dyDescent="0.2">
      <c r="A194" s="165" t="str">
        <f t="shared" si="10"/>
        <v xml:space="preserve"> </v>
      </c>
      <c r="B194" s="141"/>
      <c r="C194" s="141"/>
      <c r="D194" s="141"/>
      <c r="E194" s="142"/>
      <c r="F194" s="142"/>
      <c r="G194" s="165" t="str">
        <f>IF(D194="","",VLOOKUP(D194,'Liste des clubs'!A:B,2,FALSE))</f>
        <v/>
      </c>
      <c r="H194" s="163"/>
      <c r="I194" s="143" t="str">
        <f t="shared" si="1"/>
        <v/>
      </c>
      <c r="J194" s="153" t="str">
        <f t="array" ref="J194">IFERROR(INDEX(I$2:I$218,SMALL(IF(I$2:I$218&lt;&gt;"",ROW(I$2:I$218)-1),ROW(A193))),"")</f>
        <v/>
      </c>
      <c r="K194" s="126" t="str">
        <f t="shared" si="2"/>
        <v/>
      </c>
      <c r="L194" s="155" t="str">
        <f t="array" ref="L194">IFERROR(INDEX(K$2:K$218,SMALL(IF(K$2:K$218&lt;&gt;"",ROW(K$2:K$218)-1),ROW(C193))),"")</f>
        <v/>
      </c>
      <c r="M194" s="126" t="str">
        <f t="shared" si="3"/>
        <v/>
      </c>
      <c r="N194" s="153" t="str">
        <f t="array" ref="N194">IFERROR(INDEX(M$2:M$218,SMALL(IF(M$2:M$218&lt;&gt;"",ROW(M$2:M$218)-1),ROW(D193))),"")</f>
        <v/>
      </c>
      <c r="O194" s="126" t="str">
        <f t="shared" si="4"/>
        <v/>
      </c>
      <c r="P194" s="155" t="str">
        <f t="array" ref="P194">IFERROR(INDEX(O$2:O$218,SMALL(IF(O$2:O$218&lt;&gt;"",ROW(O$2:O$218)-1),ROW(G193))),"")</f>
        <v/>
      </c>
      <c r="Q194" s="126" t="str">
        <f t="shared" si="5"/>
        <v/>
      </c>
      <c r="R194" s="153" t="str">
        <f t="array" ref="R194">IFERROR(INDEX(Q$2:Q$218,SMALL(IF(Q$2:Q$218&lt;&gt;"",ROW(Q$2:Q$218)-1),ROW(I193))),"")</f>
        <v/>
      </c>
      <c r="S194" s="126" t="str">
        <f t="shared" si="6"/>
        <v/>
      </c>
      <c r="T194" s="155" t="str">
        <f t="array" ref="T194">IFERROR(INDEX(S$2:S$218,SMALL(IF(S$2:S$218&lt;&gt;"",ROW(S$2:S$218)-1),ROW(K193))),"")</f>
        <v/>
      </c>
      <c r="U194" s="126" t="str">
        <f t="shared" si="7"/>
        <v/>
      </c>
      <c r="V194" s="153" t="str">
        <f t="array" ref="V194">IFERROR(INDEX(U$2:U$218,SMALL(IF(U$2:U$218&lt;&gt;"",ROW(U$2:U$218)-1),ROW(M193))),"")</f>
        <v/>
      </c>
      <c r="W194" s="129"/>
    </row>
    <row r="195" spans="1:23" ht="15.75" customHeight="1" x14ac:dyDescent="0.2">
      <c r="A195" s="165" t="str">
        <f t="shared" si="10"/>
        <v xml:space="preserve"> </v>
      </c>
      <c r="B195" s="147"/>
      <c r="C195" s="147"/>
      <c r="D195" s="147"/>
      <c r="E195" s="147"/>
      <c r="F195" s="147"/>
      <c r="G195" s="165" t="str">
        <f>IF(D195="","",VLOOKUP(D195,'Liste des clubs'!A:B,2,FALSE))</f>
        <v/>
      </c>
      <c r="H195" s="163"/>
      <c r="I195" s="143" t="str">
        <f t="shared" si="1"/>
        <v/>
      </c>
      <c r="J195" s="153" t="str">
        <f t="array" ref="J195">IFERROR(INDEX(I$2:I$218,SMALL(IF(I$2:I$218&lt;&gt;"",ROW(I$2:I$218)-1),ROW(A194))),"")</f>
        <v/>
      </c>
      <c r="K195" s="126" t="str">
        <f t="shared" si="2"/>
        <v/>
      </c>
      <c r="L195" s="155" t="str">
        <f t="array" ref="L195">IFERROR(INDEX(K$2:K$218,SMALL(IF(K$2:K$218&lt;&gt;"",ROW(K$2:K$218)-1),ROW(C194))),"")</f>
        <v/>
      </c>
      <c r="M195" s="126" t="str">
        <f t="shared" si="3"/>
        <v/>
      </c>
      <c r="N195" s="153" t="str">
        <f t="array" ref="N195">IFERROR(INDEX(M$2:M$218,SMALL(IF(M$2:M$218&lt;&gt;"",ROW(M$2:M$218)-1),ROW(D194))),"")</f>
        <v/>
      </c>
      <c r="O195" s="126" t="str">
        <f t="shared" si="4"/>
        <v/>
      </c>
      <c r="P195" s="155" t="str">
        <f t="array" ref="P195">IFERROR(INDEX(O$2:O$218,SMALL(IF(O$2:O$218&lt;&gt;"",ROW(O$2:O$218)-1),ROW(G194))),"")</f>
        <v/>
      </c>
      <c r="Q195" s="126" t="str">
        <f t="shared" si="5"/>
        <v/>
      </c>
      <c r="R195" s="153" t="str">
        <f t="array" ref="R195">IFERROR(INDEX(Q$2:Q$218,SMALL(IF(Q$2:Q$218&lt;&gt;"",ROW(Q$2:Q$218)-1),ROW(I194))),"")</f>
        <v/>
      </c>
      <c r="S195" s="126" t="str">
        <f t="shared" si="6"/>
        <v/>
      </c>
      <c r="T195" s="155" t="str">
        <f t="array" ref="T195">IFERROR(INDEX(S$2:S$218,SMALL(IF(S$2:S$218&lt;&gt;"",ROW(S$2:S$218)-1),ROW(K194))),"")</f>
        <v/>
      </c>
      <c r="U195" s="126" t="str">
        <f t="shared" si="7"/>
        <v/>
      </c>
      <c r="V195" s="153" t="str">
        <f t="array" ref="V195">IFERROR(INDEX(U$2:U$218,SMALL(IF(U$2:U$218&lt;&gt;"",ROW(U$2:U$218)-1),ROW(M194))),"")</f>
        <v/>
      </c>
      <c r="W195" s="129"/>
    </row>
    <row r="196" spans="1:23" ht="15.75" customHeight="1" x14ac:dyDescent="0.2">
      <c r="A196" s="165" t="str">
        <f t="shared" ref="A196:A259" si="11">UPPER(B196)&amp;" "&amp;PROPER(C196)</f>
        <v xml:space="preserve"> </v>
      </c>
      <c r="B196" s="147"/>
      <c r="C196" s="147"/>
      <c r="D196" s="147"/>
      <c r="E196" s="147"/>
      <c r="F196" s="147"/>
      <c r="G196" s="165" t="str">
        <f>IF(D196="","",VLOOKUP(D196,'Liste des clubs'!A:B,2,FALSE))</f>
        <v/>
      </c>
      <c r="H196" s="163"/>
      <c r="I196" s="143" t="str">
        <f t="shared" si="1"/>
        <v/>
      </c>
      <c r="J196" s="153" t="str">
        <f t="array" ref="J196">IFERROR(INDEX(I$2:I$218,SMALL(IF(I$2:I$218&lt;&gt;"",ROW(I$2:I$218)-1),ROW(A195))),"")</f>
        <v/>
      </c>
      <c r="K196" s="126" t="str">
        <f t="shared" si="2"/>
        <v/>
      </c>
      <c r="L196" s="155" t="str">
        <f t="array" ref="L196">IFERROR(INDEX(K$2:K$218,SMALL(IF(K$2:K$218&lt;&gt;"",ROW(K$2:K$218)-1),ROW(C195))),"")</f>
        <v/>
      </c>
      <c r="M196" s="126" t="str">
        <f t="shared" si="3"/>
        <v/>
      </c>
      <c r="N196" s="153" t="str">
        <f t="array" ref="N196">IFERROR(INDEX(M$2:M$218,SMALL(IF(M$2:M$218&lt;&gt;"",ROW(M$2:M$218)-1),ROW(D195))),"")</f>
        <v/>
      </c>
      <c r="O196" s="126" t="str">
        <f t="shared" si="4"/>
        <v/>
      </c>
      <c r="P196" s="155" t="str">
        <f t="array" ref="P196">IFERROR(INDEX(O$2:O$218,SMALL(IF(O$2:O$218&lt;&gt;"",ROW(O$2:O$218)-1),ROW(G195))),"")</f>
        <v/>
      </c>
      <c r="Q196" s="126" t="str">
        <f t="shared" si="5"/>
        <v/>
      </c>
      <c r="R196" s="153" t="str">
        <f t="array" ref="R196">IFERROR(INDEX(Q$2:Q$218,SMALL(IF(Q$2:Q$218&lt;&gt;"",ROW(Q$2:Q$218)-1),ROW(I195))),"")</f>
        <v/>
      </c>
      <c r="S196" s="126" t="str">
        <f t="shared" si="6"/>
        <v/>
      </c>
      <c r="T196" s="155" t="str">
        <f t="array" ref="T196">IFERROR(INDEX(S$2:S$218,SMALL(IF(S$2:S$218&lt;&gt;"",ROW(S$2:S$218)-1),ROW(K195))),"")</f>
        <v/>
      </c>
      <c r="U196" s="126" t="str">
        <f t="shared" si="7"/>
        <v/>
      </c>
      <c r="V196" s="153" t="str">
        <f t="array" ref="V196">IFERROR(INDEX(U$2:U$218,SMALL(IF(U$2:U$218&lt;&gt;"",ROW(U$2:U$218)-1),ROW(M195))),"")</f>
        <v/>
      </c>
      <c r="W196" s="129"/>
    </row>
    <row r="197" spans="1:23" ht="15.75" customHeight="1" x14ac:dyDescent="0.2">
      <c r="A197" s="165" t="str">
        <f t="shared" si="11"/>
        <v xml:space="preserve"> </v>
      </c>
      <c r="B197" s="147"/>
      <c r="C197" s="147"/>
      <c r="D197" s="147"/>
      <c r="E197" s="147"/>
      <c r="F197" s="147"/>
      <c r="G197" s="165" t="str">
        <f>IF(D197="","",VLOOKUP(D197,'Liste des clubs'!A:B,2,FALSE))</f>
        <v/>
      </c>
      <c r="H197" s="163"/>
      <c r="I197" s="143" t="str">
        <f t="shared" si="1"/>
        <v/>
      </c>
      <c r="J197" s="153" t="str">
        <f t="array" ref="J197">IFERROR(INDEX(I$2:I$218,SMALL(IF(I$2:I$218&lt;&gt;"",ROW(I$2:I$218)-1),ROW(A196))),"")</f>
        <v/>
      </c>
      <c r="K197" s="126" t="str">
        <f t="shared" si="2"/>
        <v/>
      </c>
      <c r="L197" s="155" t="str">
        <f t="array" ref="L197">IFERROR(INDEX(K$2:K$218,SMALL(IF(K$2:K$218&lt;&gt;"",ROW(K$2:K$218)-1),ROW(C196))),"")</f>
        <v/>
      </c>
      <c r="M197" s="126" t="str">
        <f t="shared" si="3"/>
        <v/>
      </c>
      <c r="N197" s="153" t="str">
        <f t="array" ref="N197">IFERROR(INDEX(M$2:M$218,SMALL(IF(M$2:M$218&lt;&gt;"",ROW(M$2:M$218)-1),ROW(D196))),"")</f>
        <v/>
      </c>
      <c r="O197" s="126" t="str">
        <f t="shared" si="4"/>
        <v/>
      </c>
      <c r="P197" s="155" t="str">
        <f t="array" ref="P197">IFERROR(INDEX(O$2:O$218,SMALL(IF(O$2:O$218&lt;&gt;"",ROW(O$2:O$218)-1),ROW(G196))),"")</f>
        <v/>
      </c>
      <c r="Q197" s="126" t="str">
        <f t="shared" si="5"/>
        <v/>
      </c>
      <c r="R197" s="153" t="str">
        <f t="array" ref="R197">IFERROR(INDEX(Q$2:Q$218,SMALL(IF(Q$2:Q$218&lt;&gt;"",ROW(Q$2:Q$218)-1),ROW(I196))),"")</f>
        <v/>
      </c>
      <c r="S197" s="126" t="str">
        <f t="shared" si="6"/>
        <v/>
      </c>
      <c r="T197" s="155" t="str">
        <f t="array" ref="T197">IFERROR(INDEX(S$2:S$218,SMALL(IF(S$2:S$218&lt;&gt;"",ROW(S$2:S$218)-1),ROW(K196))),"")</f>
        <v/>
      </c>
      <c r="U197" s="126" t="str">
        <f t="shared" si="7"/>
        <v/>
      </c>
      <c r="V197" s="153" t="str">
        <f t="array" ref="V197">IFERROR(INDEX(U$2:U$218,SMALL(IF(U$2:U$218&lt;&gt;"",ROW(U$2:U$218)-1),ROW(M196))),"")</f>
        <v/>
      </c>
      <c r="W197" s="129"/>
    </row>
    <row r="198" spans="1:23" ht="15.75" customHeight="1" x14ac:dyDescent="0.2">
      <c r="A198" s="165" t="str">
        <f t="shared" si="11"/>
        <v xml:space="preserve"> </v>
      </c>
      <c r="B198" s="141"/>
      <c r="C198" s="141"/>
      <c r="D198" s="141"/>
      <c r="E198" s="142"/>
      <c r="F198" s="142"/>
      <c r="G198" s="165" t="str">
        <f>IF(D198="","",VLOOKUP(D198,'Liste des clubs'!A:B,2,FALSE))</f>
        <v/>
      </c>
      <c r="H198" s="163"/>
      <c r="I198" s="143" t="str">
        <f t="shared" si="1"/>
        <v/>
      </c>
      <c r="J198" s="153" t="str">
        <f t="array" ref="J198">IFERROR(INDEX(I$2:I$218,SMALL(IF(I$2:I$218&lt;&gt;"",ROW(I$2:I$218)-1),ROW(A197))),"")</f>
        <v/>
      </c>
      <c r="K198" s="126" t="str">
        <f t="shared" si="2"/>
        <v/>
      </c>
      <c r="L198" s="155" t="str">
        <f t="array" ref="L198">IFERROR(INDEX(K$2:K$218,SMALL(IF(K$2:K$218&lt;&gt;"",ROW(K$2:K$218)-1),ROW(C197))),"")</f>
        <v/>
      </c>
      <c r="M198" s="126" t="str">
        <f t="shared" si="3"/>
        <v/>
      </c>
      <c r="N198" s="153" t="str">
        <f t="array" ref="N198">IFERROR(INDEX(M$2:M$218,SMALL(IF(M$2:M$218&lt;&gt;"",ROW(M$2:M$218)-1),ROW(D197))),"")</f>
        <v/>
      </c>
      <c r="O198" s="126" t="str">
        <f t="shared" si="4"/>
        <v/>
      </c>
      <c r="P198" s="155" t="str">
        <f t="array" ref="P198">IFERROR(INDEX(O$2:O$218,SMALL(IF(O$2:O$218&lt;&gt;"",ROW(O$2:O$218)-1),ROW(G197))),"")</f>
        <v/>
      </c>
      <c r="Q198" s="126" t="str">
        <f t="shared" si="5"/>
        <v/>
      </c>
      <c r="R198" s="153" t="str">
        <f t="array" ref="R198">IFERROR(INDEX(Q$2:Q$218,SMALL(IF(Q$2:Q$218&lt;&gt;"",ROW(Q$2:Q$218)-1),ROW(I197))),"")</f>
        <v/>
      </c>
      <c r="S198" s="126" t="str">
        <f t="shared" si="6"/>
        <v/>
      </c>
      <c r="T198" s="155" t="str">
        <f t="array" ref="T198">IFERROR(INDEX(S$2:S$218,SMALL(IF(S$2:S$218&lt;&gt;"",ROW(S$2:S$218)-1),ROW(K197))),"")</f>
        <v/>
      </c>
      <c r="U198" s="126" t="str">
        <f t="shared" si="7"/>
        <v/>
      </c>
      <c r="V198" s="153" t="str">
        <f t="array" ref="V198">IFERROR(INDEX(U$2:U$218,SMALL(IF(U$2:U$218&lt;&gt;"",ROW(U$2:U$218)-1),ROW(M197))),"")</f>
        <v/>
      </c>
      <c r="W198" s="129"/>
    </row>
    <row r="199" spans="1:23" ht="15.75" customHeight="1" x14ac:dyDescent="0.2">
      <c r="A199" s="165" t="str">
        <f t="shared" si="11"/>
        <v xml:space="preserve"> </v>
      </c>
      <c r="B199" s="141"/>
      <c r="C199" s="141"/>
      <c r="D199" s="141"/>
      <c r="E199" s="142"/>
      <c r="F199" s="142"/>
      <c r="G199" s="165" t="str">
        <f>IF(D199="","",VLOOKUP(D199,'Liste des clubs'!A:B,2,FALSE))</f>
        <v/>
      </c>
      <c r="H199" s="163"/>
      <c r="I199" s="143" t="str">
        <f t="shared" si="1"/>
        <v/>
      </c>
      <c r="J199" s="153" t="str">
        <f t="array" ref="J199">IFERROR(INDEX(I$2:I$218,SMALL(IF(I$2:I$218&lt;&gt;"",ROW(I$2:I$218)-1),ROW(A198))),"")</f>
        <v/>
      </c>
      <c r="K199" s="126" t="str">
        <f t="shared" si="2"/>
        <v/>
      </c>
      <c r="L199" s="155" t="str">
        <f t="array" ref="L199">IFERROR(INDEX(K$2:K$218,SMALL(IF(K$2:K$218&lt;&gt;"",ROW(K$2:K$218)-1),ROW(C198))),"")</f>
        <v/>
      </c>
      <c r="M199" s="126" t="str">
        <f t="shared" si="3"/>
        <v/>
      </c>
      <c r="N199" s="153" t="str">
        <f t="array" ref="N199">IFERROR(INDEX(M$2:M$218,SMALL(IF(M$2:M$218&lt;&gt;"",ROW(M$2:M$218)-1),ROW(D198))),"")</f>
        <v/>
      </c>
      <c r="O199" s="126" t="str">
        <f t="shared" si="4"/>
        <v/>
      </c>
      <c r="P199" s="155" t="str">
        <f t="array" ref="P199">IFERROR(INDEX(O$2:O$218,SMALL(IF(O$2:O$218&lt;&gt;"",ROW(O$2:O$218)-1),ROW(G198))),"")</f>
        <v/>
      </c>
      <c r="Q199" s="126" t="str">
        <f t="shared" si="5"/>
        <v/>
      </c>
      <c r="R199" s="153" t="str">
        <f t="array" ref="R199">IFERROR(INDEX(Q$2:Q$218,SMALL(IF(Q$2:Q$218&lt;&gt;"",ROW(Q$2:Q$218)-1),ROW(I198))),"")</f>
        <v/>
      </c>
      <c r="S199" s="126" t="str">
        <f t="shared" si="6"/>
        <v/>
      </c>
      <c r="T199" s="155" t="str">
        <f t="array" ref="T199">IFERROR(INDEX(S$2:S$218,SMALL(IF(S$2:S$218&lt;&gt;"",ROW(S$2:S$218)-1),ROW(K198))),"")</f>
        <v/>
      </c>
      <c r="U199" s="126" t="str">
        <f t="shared" si="7"/>
        <v/>
      </c>
      <c r="V199" s="153" t="str">
        <f t="array" ref="V199">IFERROR(INDEX(U$2:U$218,SMALL(IF(U$2:U$218&lt;&gt;"",ROW(U$2:U$218)-1),ROW(M198))),"")</f>
        <v/>
      </c>
      <c r="W199" s="129"/>
    </row>
    <row r="200" spans="1:23" ht="15.75" customHeight="1" x14ac:dyDescent="0.2">
      <c r="A200" s="165" t="str">
        <f t="shared" si="11"/>
        <v xml:space="preserve"> </v>
      </c>
      <c r="B200" s="147"/>
      <c r="C200" s="147"/>
      <c r="D200" s="147"/>
      <c r="E200" s="147"/>
      <c r="F200" s="147"/>
      <c r="G200" s="165" t="str">
        <f>IF(D200="","",VLOOKUP(D200,'Liste des clubs'!A:B,2,FALSE))</f>
        <v/>
      </c>
      <c r="H200" s="163"/>
      <c r="I200" s="143" t="str">
        <f t="shared" si="1"/>
        <v/>
      </c>
      <c r="J200" s="153" t="str">
        <f t="array" ref="J200">IFERROR(INDEX(I$2:I$218,SMALL(IF(I$2:I$218&lt;&gt;"",ROW(I$2:I$218)-1),ROW(A199))),"")</f>
        <v/>
      </c>
      <c r="K200" s="126" t="str">
        <f t="shared" si="2"/>
        <v/>
      </c>
      <c r="L200" s="155" t="str">
        <f t="array" ref="L200">IFERROR(INDEX(K$2:K$218,SMALL(IF(K$2:K$218&lt;&gt;"",ROW(K$2:K$218)-1),ROW(C199))),"")</f>
        <v/>
      </c>
      <c r="M200" s="126" t="str">
        <f t="shared" si="3"/>
        <v/>
      </c>
      <c r="N200" s="153" t="str">
        <f t="array" ref="N200">IFERROR(INDEX(M$2:M$218,SMALL(IF(M$2:M$218&lt;&gt;"",ROW(M$2:M$218)-1),ROW(D199))),"")</f>
        <v/>
      </c>
      <c r="O200" s="126" t="str">
        <f t="shared" si="4"/>
        <v/>
      </c>
      <c r="P200" s="155" t="str">
        <f t="array" ref="P200">IFERROR(INDEX(O$2:O$218,SMALL(IF(O$2:O$218&lt;&gt;"",ROW(O$2:O$218)-1),ROW(G199))),"")</f>
        <v/>
      </c>
      <c r="Q200" s="126" t="str">
        <f t="shared" si="5"/>
        <v/>
      </c>
      <c r="R200" s="153" t="str">
        <f t="array" ref="R200">IFERROR(INDEX(Q$2:Q$218,SMALL(IF(Q$2:Q$218&lt;&gt;"",ROW(Q$2:Q$218)-1),ROW(I199))),"")</f>
        <v/>
      </c>
      <c r="S200" s="126" t="str">
        <f t="shared" si="6"/>
        <v/>
      </c>
      <c r="T200" s="155" t="str">
        <f t="array" ref="T200">IFERROR(INDEX(S$2:S$218,SMALL(IF(S$2:S$218&lt;&gt;"",ROW(S$2:S$218)-1),ROW(K199))),"")</f>
        <v/>
      </c>
      <c r="U200" s="126" t="str">
        <f t="shared" si="7"/>
        <v/>
      </c>
      <c r="V200" s="153" t="str">
        <f t="array" ref="V200">IFERROR(INDEX(U$2:U$218,SMALL(IF(U$2:U$218&lt;&gt;"",ROW(U$2:U$218)-1),ROW(M199))),"")</f>
        <v/>
      </c>
      <c r="W200" s="129"/>
    </row>
    <row r="201" spans="1:23" ht="15.75" customHeight="1" x14ac:dyDescent="0.2">
      <c r="A201" s="165" t="str">
        <f t="shared" si="11"/>
        <v xml:space="preserve"> </v>
      </c>
      <c r="B201" s="147"/>
      <c r="C201" s="147"/>
      <c r="D201" s="147"/>
      <c r="E201" s="147"/>
      <c r="F201" s="147"/>
      <c r="G201" s="165" t="str">
        <f>IF(D201="","",VLOOKUP(D201,'Liste des clubs'!A:B,2,FALSE))</f>
        <v/>
      </c>
      <c r="H201" s="163"/>
      <c r="I201" s="143" t="str">
        <f t="shared" si="1"/>
        <v/>
      </c>
      <c r="J201" s="153" t="str">
        <f t="array" ref="J201">IFERROR(INDEX(I$2:I$218,SMALL(IF(I$2:I$218&lt;&gt;"",ROW(I$2:I$218)-1),ROW(A200))),"")</f>
        <v/>
      </c>
      <c r="K201" s="126" t="str">
        <f t="shared" si="2"/>
        <v/>
      </c>
      <c r="L201" s="155" t="str">
        <f t="array" ref="L201">IFERROR(INDEX(K$2:K$218,SMALL(IF(K$2:K$218&lt;&gt;"",ROW(K$2:K$218)-1),ROW(C200))),"")</f>
        <v/>
      </c>
      <c r="M201" s="126" t="str">
        <f t="shared" si="3"/>
        <v/>
      </c>
      <c r="N201" s="153" t="str">
        <f t="array" ref="N201">IFERROR(INDEX(M$2:M$218,SMALL(IF(M$2:M$218&lt;&gt;"",ROW(M$2:M$218)-1),ROW(D200))),"")</f>
        <v/>
      </c>
      <c r="O201" s="126" t="str">
        <f t="shared" si="4"/>
        <v/>
      </c>
      <c r="P201" s="155" t="str">
        <f t="array" ref="P201">IFERROR(INDEX(O$2:O$218,SMALL(IF(O$2:O$218&lt;&gt;"",ROW(O$2:O$218)-1),ROW(G200))),"")</f>
        <v/>
      </c>
      <c r="Q201" s="126" t="str">
        <f t="shared" si="5"/>
        <v/>
      </c>
      <c r="R201" s="153" t="str">
        <f t="array" ref="R201">IFERROR(INDEX(Q$2:Q$218,SMALL(IF(Q$2:Q$218&lt;&gt;"",ROW(Q$2:Q$218)-1),ROW(I200))),"")</f>
        <v/>
      </c>
      <c r="S201" s="126" t="str">
        <f t="shared" si="6"/>
        <v/>
      </c>
      <c r="T201" s="155" t="str">
        <f t="array" ref="T201">IFERROR(INDEX(S$2:S$218,SMALL(IF(S$2:S$218&lt;&gt;"",ROW(S$2:S$218)-1),ROW(K200))),"")</f>
        <v/>
      </c>
      <c r="U201" s="126" t="str">
        <f t="shared" si="7"/>
        <v/>
      </c>
      <c r="V201" s="153" t="str">
        <f t="array" ref="V201">IFERROR(INDEX(U$2:U$218,SMALL(IF(U$2:U$218&lt;&gt;"",ROW(U$2:U$218)-1),ROW(M200))),"")</f>
        <v/>
      </c>
      <c r="W201" s="129"/>
    </row>
    <row r="202" spans="1:23" ht="15.75" customHeight="1" x14ac:dyDescent="0.2">
      <c r="A202" s="165" t="str">
        <f t="shared" si="11"/>
        <v xml:space="preserve"> </v>
      </c>
      <c r="B202" s="141"/>
      <c r="C202" s="141"/>
      <c r="D202" s="141"/>
      <c r="E202" s="142"/>
      <c r="F202" s="142"/>
      <c r="G202" s="165" t="str">
        <f>IF(D202="","",VLOOKUP(D202,'Liste des clubs'!A:B,2,FALSE))</f>
        <v/>
      </c>
      <c r="H202" s="163"/>
      <c r="I202" s="143" t="str">
        <f t="shared" si="1"/>
        <v/>
      </c>
      <c r="J202" s="153" t="str">
        <f t="array" ref="J202">IFERROR(INDEX(I$2:I$218,SMALL(IF(I$2:I$218&lt;&gt;"",ROW(I$2:I$218)-1),ROW(A201))),"")</f>
        <v/>
      </c>
      <c r="K202" s="126" t="str">
        <f t="shared" si="2"/>
        <v/>
      </c>
      <c r="L202" s="155" t="str">
        <f t="array" ref="L202">IFERROR(INDEX(K$2:K$218,SMALL(IF(K$2:K$218&lt;&gt;"",ROW(K$2:K$218)-1),ROW(C201))),"")</f>
        <v/>
      </c>
      <c r="M202" s="126" t="str">
        <f t="shared" si="3"/>
        <v/>
      </c>
      <c r="N202" s="153" t="str">
        <f t="array" ref="N202">IFERROR(INDEX(M$2:M$218,SMALL(IF(M$2:M$218&lt;&gt;"",ROW(M$2:M$218)-1),ROW(D201))),"")</f>
        <v/>
      </c>
      <c r="O202" s="126" t="str">
        <f t="shared" si="4"/>
        <v/>
      </c>
      <c r="P202" s="155" t="str">
        <f t="array" ref="P202">IFERROR(INDEX(O$2:O$218,SMALL(IF(O$2:O$218&lt;&gt;"",ROW(O$2:O$218)-1),ROW(G201))),"")</f>
        <v/>
      </c>
      <c r="Q202" s="126" t="str">
        <f t="shared" si="5"/>
        <v/>
      </c>
      <c r="R202" s="153" t="str">
        <f t="array" ref="R202">IFERROR(INDEX(Q$2:Q$218,SMALL(IF(Q$2:Q$218&lt;&gt;"",ROW(Q$2:Q$218)-1),ROW(I201))),"")</f>
        <v/>
      </c>
      <c r="S202" s="126" t="str">
        <f t="shared" si="6"/>
        <v/>
      </c>
      <c r="T202" s="155" t="str">
        <f t="array" ref="T202">IFERROR(INDEX(S$2:S$218,SMALL(IF(S$2:S$218&lt;&gt;"",ROW(S$2:S$218)-1),ROW(K201))),"")</f>
        <v/>
      </c>
      <c r="U202" s="126" t="str">
        <f t="shared" si="7"/>
        <v/>
      </c>
      <c r="V202" s="153" t="str">
        <f t="array" ref="V202">IFERROR(INDEX(U$2:U$218,SMALL(IF(U$2:U$218&lt;&gt;"",ROW(U$2:U$218)-1),ROW(M201))),"")</f>
        <v/>
      </c>
      <c r="W202" s="129"/>
    </row>
    <row r="203" spans="1:23" ht="15.75" customHeight="1" x14ac:dyDescent="0.2">
      <c r="A203" s="165" t="str">
        <f t="shared" si="11"/>
        <v xml:space="preserve"> </v>
      </c>
      <c r="B203" s="141"/>
      <c r="C203" s="141"/>
      <c r="D203" s="141"/>
      <c r="E203" s="142"/>
      <c r="F203" s="142"/>
      <c r="G203" s="165" t="str">
        <f>IF(D203="","",VLOOKUP(D203,'Liste des clubs'!A:B,2,FALSE))</f>
        <v/>
      </c>
      <c r="H203" s="163"/>
      <c r="I203" s="143" t="str">
        <f t="shared" si="1"/>
        <v/>
      </c>
      <c r="J203" s="153" t="str">
        <f t="array" ref="J203">IFERROR(INDEX(I$2:I$218,SMALL(IF(I$2:I$218&lt;&gt;"",ROW(I$2:I$218)-1),ROW(A202))),"")</f>
        <v/>
      </c>
      <c r="K203" s="126" t="str">
        <f t="shared" si="2"/>
        <v/>
      </c>
      <c r="L203" s="155" t="str">
        <f t="array" ref="L203">IFERROR(INDEX(K$2:K$218,SMALL(IF(K$2:K$218&lt;&gt;"",ROW(K$2:K$218)-1),ROW(C202))),"")</f>
        <v/>
      </c>
      <c r="M203" s="126" t="str">
        <f t="shared" si="3"/>
        <v/>
      </c>
      <c r="N203" s="153" t="str">
        <f t="array" ref="N203">IFERROR(INDEX(M$2:M$218,SMALL(IF(M$2:M$218&lt;&gt;"",ROW(M$2:M$218)-1),ROW(D202))),"")</f>
        <v/>
      </c>
      <c r="O203" s="126" t="str">
        <f t="shared" si="4"/>
        <v/>
      </c>
      <c r="P203" s="155" t="str">
        <f t="array" ref="P203">IFERROR(INDEX(O$2:O$218,SMALL(IF(O$2:O$218&lt;&gt;"",ROW(O$2:O$218)-1),ROW(G202))),"")</f>
        <v/>
      </c>
      <c r="Q203" s="126" t="str">
        <f t="shared" si="5"/>
        <v/>
      </c>
      <c r="R203" s="153" t="str">
        <f t="array" ref="R203">IFERROR(INDEX(Q$2:Q$218,SMALL(IF(Q$2:Q$218&lt;&gt;"",ROW(Q$2:Q$218)-1),ROW(I202))),"")</f>
        <v/>
      </c>
      <c r="S203" s="126" t="str">
        <f t="shared" si="6"/>
        <v/>
      </c>
      <c r="T203" s="155" t="str">
        <f t="array" ref="T203">IFERROR(INDEX(S$2:S$218,SMALL(IF(S$2:S$218&lt;&gt;"",ROW(S$2:S$218)-1),ROW(K202))),"")</f>
        <v/>
      </c>
      <c r="U203" s="126" t="str">
        <f t="shared" si="7"/>
        <v/>
      </c>
      <c r="V203" s="153" t="str">
        <f t="array" ref="V203">IFERROR(INDEX(U$2:U$218,SMALL(IF(U$2:U$218&lt;&gt;"",ROW(U$2:U$218)-1),ROW(M202))),"")</f>
        <v/>
      </c>
      <c r="W203" s="129"/>
    </row>
    <row r="204" spans="1:23" ht="15.75" customHeight="1" x14ac:dyDescent="0.2">
      <c r="A204" s="165" t="str">
        <f t="shared" si="11"/>
        <v xml:space="preserve"> </v>
      </c>
      <c r="B204" s="141"/>
      <c r="C204" s="141"/>
      <c r="D204" s="141"/>
      <c r="E204" s="142"/>
      <c r="F204" s="142"/>
      <c r="G204" s="165" t="str">
        <f>IF(D204="","",VLOOKUP(D204,'Liste des clubs'!A:B,2,FALSE))</f>
        <v/>
      </c>
      <c r="H204" s="163"/>
      <c r="I204" s="143" t="str">
        <f t="shared" si="1"/>
        <v/>
      </c>
      <c r="J204" s="153" t="str">
        <f t="array" ref="J204">IFERROR(INDEX(I$2:I$218,SMALL(IF(I$2:I$218&lt;&gt;"",ROW(I$2:I$218)-1),ROW(A203))),"")</f>
        <v/>
      </c>
      <c r="K204" s="126" t="str">
        <f t="shared" si="2"/>
        <v/>
      </c>
      <c r="L204" s="155" t="str">
        <f t="array" ref="L204">IFERROR(INDEX(K$2:K$218,SMALL(IF(K$2:K$218&lt;&gt;"",ROW(K$2:K$218)-1),ROW(C203))),"")</f>
        <v/>
      </c>
      <c r="M204" s="126" t="str">
        <f t="shared" si="3"/>
        <v/>
      </c>
      <c r="N204" s="153" t="str">
        <f t="array" ref="N204">IFERROR(INDEX(M$2:M$218,SMALL(IF(M$2:M$218&lt;&gt;"",ROW(M$2:M$218)-1),ROW(D203))),"")</f>
        <v/>
      </c>
      <c r="O204" s="126" t="str">
        <f t="shared" si="4"/>
        <v/>
      </c>
      <c r="P204" s="155" t="str">
        <f t="array" ref="P204">IFERROR(INDEX(O$2:O$218,SMALL(IF(O$2:O$218&lt;&gt;"",ROW(O$2:O$218)-1),ROW(G203))),"")</f>
        <v/>
      </c>
      <c r="Q204" s="126" t="str">
        <f t="shared" si="5"/>
        <v/>
      </c>
      <c r="R204" s="153" t="str">
        <f t="array" ref="R204">IFERROR(INDEX(Q$2:Q$218,SMALL(IF(Q$2:Q$218&lt;&gt;"",ROW(Q$2:Q$218)-1),ROW(I203))),"")</f>
        <v/>
      </c>
      <c r="S204" s="126" t="str">
        <f t="shared" si="6"/>
        <v/>
      </c>
      <c r="T204" s="155" t="str">
        <f t="array" ref="T204">IFERROR(INDEX(S$2:S$218,SMALL(IF(S$2:S$218&lt;&gt;"",ROW(S$2:S$218)-1),ROW(K203))),"")</f>
        <v/>
      </c>
      <c r="U204" s="126" t="str">
        <f t="shared" si="7"/>
        <v/>
      </c>
      <c r="V204" s="153" t="str">
        <f t="array" ref="V204">IFERROR(INDEX(U$2:U$218,SMALL(IF(U$2:U$218&lt;&gt;"",ROW(U$2:U$218)-1),ROW(M203))),"")</f>
        <v/>
      </c>
      <c r="W204" s="129"/>
    </row>
    <row r="205" spans="1:23" ht="15.75" customHeight="1" x14ac:dyDescent="0.2">
      <c r="A205" s="165" t="str">
        <f t="shared" si="11"/>
        <v xml:space="preserve"> </v>
      </c>
      <c r="B205" s="147"/>
      <c r="C205" s="147"/>
      <c r="D205" s="147"/>
      <c r="E205" s="147"/>
      <c r="F205" s="147"/>
      <c r="G205" s="165" t="str">
        <f>IF(D205="","",VLOOKUP(D205,'Liste des clubs'!A:B,2,FALSE))</f>
        <v/>
      </c>
      <c r="H205" s="163"/>
      <c r="I205" s="143" t="str">
        <f t="shared" si="1"/>
        <v/>
      </c>
      <c r="J205" s="153" t="str">
        <f t="array" ref="J205">IFERROR(INDEX(I$2:I$218,SMALL(IF(I$2:I$218&lt;&gt;"",ROW(I$2:I$218)-1),ROW(A204))),"")</f>
        <v/>
      </c>
      <c r="K205" s="126" t="str">
        <f t="shared" si="2"/>
        <v/>
      </c>
      <c r="L205" s="155" t="str">
        <f t="array" ref="L205">IFERROR(INDEX(K$2:K$218,SMALL(IF(K$2:K$218&lt;&gt;"",ROW(K$2:K$218)-1),ROW(C204))),"")</f>
        <v/>
      </c>
      <c r="M205" s="126" t="str">
        <f t="shared" si="3"/>
        <v/>
      </c>
      <c r="N205" s="153" t="str">
        <f t="array" ref="N205">IFERROR(INDEX(M$2:M$218,SMALL(IF(M$2:M$218&lt;&gt;"",ROW(M$2:M$218)-1),ROW(D204))),"")</f>
        <v/>
      </c>
      <c r="O205" s="126" t="str">
        <f t="shared" si="4"/>
        <v/>
      </c>
      <c r="P205" s="155" t="str">
        <f t="array" ref="P205">IFERROR(INDEX(O$2:O$218,SMALL(IF(O$2:O$218&lt;&gt;"",ROW(O$2:O$218)-1),ROW(G204))),"")</f>
        <v/>
      </c>
      <c r="Q205" s="126" t="str">
        <f t="shared" si="5"/>
        <v/>
      </c>
      <c r="R205" s="153" t="str">
        <f t="array" ref="R205">IFERROR(INDEX(Q$2:Q$218,SMALL(IF(Q$2:Q$218&lt;&gt;"",ROW(Q$2:Q$218)-1),ROW(I204))),"")</f>
        <v/>
      </c>
      <c r="S205" s="126" t="str">
        <f t="shared" si="6"/>
        <v/>
      </c>
      <c r="T205" s="155" t="str">
        <f t="array" ref="T205">IFERROR(INDEX(S$2:S$218,SMALL(IF(S$2:S$218&lt;&gt;"",ROW(S$2:S$218)-1),ROW(K204))),"")</f>
        <v/>
      </c>
      <c r="U205" s="126" t="str">
        <f t="shared" si="7"/>
        <v/>
      </c>
      <c r="V205" s="153" t="str">
        <f t="array" ref="V205">IFERROR(INDEX(U$2:U$218,SMALL(IF(U$2:U$218&lt;&gt;"",ROW(U$2:U$218)-1),ROW(M204))),"")</f>
        <v/>
      </c>
      <c r="W205" s="129"/>
    </row>
    <row r="206" spans="1:23" ht="15.75" customHeight="1" x14ac:dyDescent="0.2">
      <c r="A206" s="165" t="str">
        <f t="shared" si="11"/>
        <v xml:space="preserve"> </v>
      </c>
      <c r="B206" s="147"/>
      <c r="C206" s="147"/>
      <c r="D206" s="147"/>
      <c r="E206" s="147"/>
      <c r="F206" s="147"/>
      <c r="G206" s="165" t="str">
        <f>IF(D206="","",VLOOKUP(D206,'Liste des clubs'!A:B,2,FALSE))</f>
        <v/>
      </c>
      <c r="H206" s="163"/>
      <c r="I206" s="143" t="str">
        <f t="shared" si="1"/>
        <v/>
      </c>
      <c r="J206" s="153" t="str">
        <f t="array" ref="J206">IFERROR(INDEX(I$2:I$218,SMALL(IF(I$2:I$218&lt;&gt;"",ROW(I$2:I$218)-1),ROW(A205))),"")</f>
        <v/>
      </c>
      <c r="K206" s="126" t="str">
        <f t="shared" si="2"/>
        <v/>
      </c>
      <c r="L206" s="155" t="str">
        <f t="array" ref="L206">IFERROR(INDEX(K$2:K$218,SMALL(IF(K$2:K$218&lt;&gt;"",ROW(K$2:K$218)-1),ROW(C205))),"")</f>
        <v/>
      </c>
      <c r="M206" s="126" t="str">
        <f t="shared" si="3"/>
        <v/>
      </c>
      <c r="N206" s="153" t="str">
        <f t="array" ref="N206">IFERROR(INDEX(M$2:M$218,SMALL(IF(M$2:M$218&lt;&gt;"",ROW(M$2:M$218)-1),ROW(D205))),"")</f>
        <v/>
      </c>
      <c r="O206" s="126" t="str">
        <f t="shared" si="4"/>
        <v/>
      </c>
      <c r="P206" s="155" t="str">
        <f t="array" ref="P206">IFERROR(INDEX(O$2:O$218,SMALL(IF(O$2:O$218&lt;&gt;"",ROW(O$2:O$218)-1),ROW(G205))),"")</f>
        <v/>
      </c>
      <c r="Q206" s="126" t="str">
        <f t="shared" si="5"/>
        <v/>
      </c>
      <c r="R206" s="153" t="str">
        <f t="array" ref="R206">IFERROR(INDEX(Q$2:Q$218,SMALL(IF(Q$2:Q$218&lt;&gt;"",ROW(Q$2:Q$218)-1),ROW(I205))),"")</f>
        <v/>
      </c>
      <c r="S206" s="126" t="str">
        <f t="shared" si="6"/>
        <v/>
      </c>
      <c r="T206" s="155" t="str">
        <f t="array" ref="T206">IFERROR(INDEX(S$2:S$218,SMALL(IF(S$2:S$218&lt;&gt;"",ROW(S$2:S$218)-1),ROW(K205))),"")</f>
        <v/>
      </c>
      <c r="U206" s="126" t="str">
        <f t="shared" si="7"/>
        <v/>
      </c>
      <c r="V206" s="153" t="str">
        <f t="array" ref="V206">IFERROR(INDEX(U$2:U$218,SMALL(IF(U$2:U$218&lt;&gt;"",ROW(U$2:U$218)-1),ROW(M205))),"")</f>
        <v/>
      </c>
      <c r="W206" s="129"/>
    </row>
    <row r="207" spans="1:23" ht="15.75" customHeight="1" x14ac:dyDescent="0.2">
      <c r="A207" s="165" t="str">
        <f t="shared" si="11"/>
        <v xml:space="preserve"> </v>
      </c>
      <c r="B207" s="147"/>
      <c r="C207" s="147"/>
      <c r="D207" s="147"/>
      <c r="E207" s="147"/>
      <c r="F207" s="147"/>
      <c r="G207" s="165" t="str">
        <f>IF(D207="","",VLOOKUP(D207,'Liste des clubs'!A:B,2,FALSE))</f>
        <v/>
      </c>
      <c r="H207" s="163"/>
      <c r="I207" s="143" t="str">
        <f t="shared" si="1"/>
        <v/>
      </c>
      <c r="J207" s="153" t="str">
        <f t="array" ref="J207">IFERROR(INDEX(I$2:I$218,SMALL(IF(I$2:I$218&lt;&gt;"",ROW(I$2:I$218)-1),ROW(A206))),"")</f>
        <v/>
      </c>
      <c r="K207" s="126" t="str">
        <f t="shared" si="2"/>
        <v/>
      </c>
      <c r="L207" s="155" t="str">
        <f t="array" ref="L207">IFERROR(INDEX(K$2:K$218,SMALL(IF(K$2:K$218&lt;&gt;"",ROW(K$2:K$218)-1),ROW(C206))),"")</f>
        <v/>
      </c>
      <c r="M207" s="126" t="str">
        <f t="shared" si="3"/>
        <v/>
      </c>
      <c r="N207" s="153" t="str">
        <f t="array" ref="N207">IFERROR(INDEX(M$2:M$218,SMALL(IF(M$2:M$218&lt;&gt;"",ROW(M$2:M$218)-1),ROW(D206))),"")</f>
        <v/>
      </c>
      <c r="O207" s="126" t="str">
        <f t="shared" si="4"/>
        <v/>
      </c>
      <c r="P207" s="155" t="str">
        <f t="array" ref="P207">IFERROR(INDEX(O$2:O$218,SMALL(IF(O$2:O$218&lt;&gt;"",ROW(O$2:O$218)-1),ROW(G206))),"")</f>
        <v/>
      </c>
      <c r="Q207" s="126" t="str">
        <f t="shared" si="5"/>
        <v/>
      </c>
      <c r="R207" s="153" t="str">
        <f t="array" ref="R207">IFERROR(INDEX(Q$2:Q$218,SMALL(IF(Q$2:Q$218&lt;&gt;"",ROW(Q$2:Q$218)-1),ROW(I206))),"")</f>
        <v/>
      </c>
      <c r="S207" s="126" t="str">
        <f t="shared" si="6"/>
        <v/>
      </c>
      <c r="T207" s="155" t="str">
        <f t="array" ref="T207">IFERROR(INDEX(S$2:S$218,SMALL(IF(S$2:S$218&lt;&gt;"",ROW(S$2:S$218)-1),ROW(K206))),"")</f>
        <v/>
      </c>
      <c r="U207" s="126" t="str">
        <f t="shared" si="7"/>
        <v/>
      </c>
      <c r="V207" s="153" t="str">
        <f t="array" ref="V207">IFERROR(INDEX(U$2:U$218,SMALL(IF(U$2:U$218&lt;&gt;"",ROW(U$2:U$218)-1),ROW(M206))),"")</f>
        <v/>
      </c>
      <c r="W207" s="129"/>
    </row>
    <row r="208" spans="1:23" ht="15.75" customHeight="1" x14ac:dyDescent="0.2">
      <c r="A208" s="165" t="str">
        <f t="shared" si="11"/>
        <v xml:space="preserve"> </v>
      </c>
      <c r="B208" s="147"/>
      <c r="C208" s="147"/>
      <c r="D208" s="147"/>
      <c r="E208" s="147"/>
      <c r="F208" s="147"/>
      <c r="G208" s="165" t="str">
        <f>IF(D208="","",VLOOKUP(D208,'Liste des clubs'!A:B,2,FALSE))</f>
        <v/>
      </c>
      <c r="H208" s="163"/>
      <c r="I208" s="143" t="str">
        <f t="shared" si="1"/>
        <v/>
      </c>
      <c r="J208" s="153" t="str">
        <f t="array" ref="J208">IFERROR(INDEX(I$2:I$218,SMALL(IF(I$2:I$218&lt;&gt;"",ROW(I$2:I$218)-1),ROW(A207))),"")</f>
        <v/>
      </c>
      <c r="K208" s="126" t="str">
        <f t="shared" si="2"/>
        <v/>
      </c>
      <c r="L208" s="155" t="str">
        <f t="array" ref="L208">IFERROR(INDEX(K$2:K$218,SMALL(IF(K$2:K$218&lt;&gt;"",ROW(K$2:K$218)-1),ROW(C207))),"")</f>
        <v/>
      </c>
      <c r="M208" s="126" t="str">
        <f t="shared" si="3"/>
        <v/>
      </c>
      <c r="N208" s="153" t="str">
        <f t="array" ref="N208">IFERROR(INDEX(M$2:M$218,SMALL(IF(M$2:M$218&lt;&gt;"",ROW(M$2:M$218)-1),ROW(D207))),"")</f>
        <v/>
      </c>
      <c r="O208" s="126" t="str">
        <f t="shared" si="4"/>
        <v/>
      </c>
      <c r="P208" s="155" t="str">
        <f t="array" ref="P208">IFERROR(INDEX(O$2:O$218,SMALL(IF(O$2:O$218&lt;&gt;"",ROW(O$2:O$218)-1),ROW(G207))),"")</f>
        <v/>
      </c>
      <c r="Q208" s="126" t="str">
        <f t="shared" si="5"/>
        <v/>
      </c>
      <c r="R208" s="153" t="str">
        <f t="array" ref="R208">IFERROR(INDEX(Q$2:Q$218,SMALL(IF(Q$2:Q$218&lt;&gt;"",ROW(Q$2:Q$218)-1),ROW(I207))),"")</f>
        <v/>
      </c>
      <c r="S208" s="126" t="str">
        <f t="shared" si="6"/>
        <v/>
      </c>
      <c r="T208" s="155" t="str">
        <f t="array" ref="T208">IFERROR(INDEX(S$2:S$218,SMALL(IF(S$2:S$218&lt;&gt;"",ROW(S$2:S$218)-1),ROW(K207))),"")</f>
        <v/>
      </c>
      <c r="U208" s="126" t="str">
        <f t="shared" si="7"/>
        <v/>
      </c>
      <c r="V208" s="153" t="str">
        <f t="array" ref="V208">IFERROR(INDEX(U$2:U$218,SMALL(IF(U$2:U$218&lt;&gt;"",ROW(U$2:U$218)-1),ROW(M207))),"")</f>
        <v/>
      </c>
      <c r="W208" s="129"/>
    </row>
    <row r="209" spans="1:23" ht="15.75" customHeight="1" x14ac:dyDescent="0.2">
      <c r="A209" s="165" t="str">
        <f t="shared" si="11"/>
        <v xml:space="preserve"> </v>
      </c>
      <c r="B209" s="147"/>
      <c r="C209" s="147"/>
      <c r="D209" s="147"/>
      <c r="E209" s="147"/>
      <c r="F209" s="147"/>
      <c r="G209" s="165" t="str">
        <f>IF(D209="","",VLOOKUP(D209,'Liste des clubs'!A:B,2,FALSE))</f>
        <v/>
      </c>
      <c r="H209" s="163"/>
      <c r="I209" s="143" t="str">
        <f t="shared" si="1"/>
        <v/>
      </c>
      <c r="J209" s="153" t="str">
        <f t="array" ref="J209">IFERROR(INDEX(I$2:I$218,SMALL(IF(I$2:I$218&lt;&gt;"",ROW(I$2:I$218)-1),ROW(A208))),"")</f>
        <v/>
      </c>
      <c r="K209" s="126" t="str">
        <f t="shared" si="2"/>
        <v/>
      </c>
      <c r="L209" s="155" t="str">
        <f t="array" ref="L209">IFERROR(INDEX(K$2:K$218,SMALL(IF(K$2:K$218&lt;&gt;"",ROW(K$2:K$218)-1),ROW(C208))),"")</f>
        <v/>
      </c>
      <c r="M209" s="126" t="str">
        <f t="shared" si="3"/>
        <v/>
      </c>
      <c r="N209" s="153" t="str">
        <f t="array" ref="N209">IFERROR(INDEX(M$2:M$218,SMALL(IF(M$2:M$218&lt;&gt;"",ROW(M$2:M$218)-1),ROW(D208))),"")</f>
        <v/>
      </c>
      <c r="O209" s="126" t="str">
        <f t="shared" si="4"/>
        <v/>
      </c>
      <c r="P209" s="155" t="str">
        <f t="array" ref="P209">IFERROR(INDEX(O$2:O$218,SMALL(IF(O$2:O$218&lt;&gt;"",ROW(O$2:O$218)-1),ROW(G208))),"")</f>
        <v/>
      </c>
      <c r="Q209" s="126" t="str">
        <f t="shared" si="5"/>
        <v/>
      </c>
      <c r="R209" s="153" t="str">
        <f t="array" ref="R209">IFERROR(INDEX(Q$2:Q$218,SMALL(IF(Q$2:Q$218&lt;&gt;"",ROW(Q$2:Q$218)-1),ROW(I208))),"")</f>
        <v/>
      </c>
      <c r="S209" s="126" t="str">
        <f t="shared" si="6"/>
        <v/>
      </c>
      <c r="T209" s="155" t="str">
        <f t="array" ref="T209">IFERROR(INDEX(S$2:S$218,SMALL(IF(S$2:S$218&lt;&gt;"",ROW(S$2:S$218)-1),ROW(K208))),"")</f>
        <v/>
      </c>
      <c r="U209" s="126" t="str">
        <f t="shared" si="7"/>
        <v/>
      </c>
      <c r="V209" s="153" t="str">
        <f t="array" ref="V209">IFERROR(INDEX(U$2:U$218,SMALL(IF(U$2:U$218&lt;&gt;"",ROW(U$2:U$218)-1),ROW(M208))),"")</f>
        <v/>
      </c>
      <c r="W209" s="129"/>
    </row>
    <row r="210" spans="1:23" ht="15.75" customHeight="1" x14ac:dyDescent="0.2">
      <c r="A210" s="165" t="str">
        <f t="shared" si="11"/>
        <v xml:space="preserve"> </v>
      </c>
      <c r="B210" s="141"/>
      <c r="C210" s="141"/>
      <c r="D210" s="141"/>
      <c r="E210" s="142"/>
      <c r="F210" s="142"/>
      <c r="G210" s="165" t="str">
        <f>IF(D210="","",VLOOKUP(D210,'Liste des clubs'!A:B,2,FALSE))</f>
        <v/>
      </c>
      <c r="H210" s="163"/>
      <c r="I210" s="143" t="str">
        <f t="shared" si="1"/>
        <v/>
      </c>
      <c r="J210" s="153" t="str">
        <f t="array" ref="J210">IFERROR(INDEX(I$2:I$218,SMALL(IF(I$2:I$218&lt;&gt;"",ROW(I$2:I$218)-1),ROW(A209))),"")</f>
        <v/>
      </c>
      <c r="K210" s="126" t="str">
        <f t="shared" si="2"/>
        <v/>
      </c>
      <c r="L210" s="155" t="str">
        <f t="array" ref="L210">IFERROR(INDEX(K$2:K$218,SMALL(IF(K$2:K$218&lt;&gt;"",ROW(K$2:K$218)-1),ROW(C209))),"")</f>
        <v/>
      </c>
      <c r="M210" s="126" t="str">
        <f t="shared" si="3"/>
        <v/>
      </c>
      <c r="N210" s="153" t="str">
        <f t="array" ref="N210">IFERROR(INDEX(M$2:M$218,SMALL(IF(M$2:M$218&lt;&gt;"",ROW(M$2:M$218)-1),ROW(D209))),"")</f>
        <v/>
      </c>
      <c r="O210" s="126" t="str">
        <f t="shared" si="4"/>
        <v/>
      </c>
      <c r="P210" s="155" t="str">
        <f t="array" ref="P210">IFERROR(INDEX(O$2:O$218,SMALL(IF(O$2:O$218&lt;&gt;"",ROW(O$2:O$218)-1),ROW(G209))),"")</f>
        <v/>
      </c>
      <c r="Q210" s="126" t="str">
        <f t="shared" si="5"/>
        <v/>
      </c>
      <c r="R210" s="153" t="str">
        <f t="array" ref="R210">IFERROR(INDEX(Q$2:Q$218,SMALL(IF(Q$2:Q$218&lt;&gt;"",ROW(Q$2:Q$218)-1),ROW(I209))),"")</f>
        <v/>
      </c>
      <c r="S210" s="126" t="str">
        <f t="shared" si="6"/>
        <v/>
      </c>
      <c r="T210" s="155" t="str">
        <f t="array" ref="T210">IFERROR(INDEX(S$2:S$218,SMALL(IF(S$2:S$218&lt;&gt;"",ROW(S$2:S$218)-1),ROW(K209))),"")</f>
        <v/>
      </c>
      <c r="U210" s="126" t="str">
        <f t="shared" si="7"/>
        <v/>
      </c>
      <c r="V210" s="153" t="str">
        <f t="array" ref="V210">IFERROR(INDEX(U$2:U$218,SMALL(IF(U$2:U$218&lt;&gt;"",ROW(U$2:U$218)-1),ROW(M209))),"")</f>
        <v/>
      </c>
      <c r="W210" s="129"/>
    </row>
    <row r="211" spans="1:23" ht="15.75" customHeight="1" x14ac:dyDescent="0.2">
      <c r="A211" s="165" t="str">
        <f t="shared" si="11"/>
        <v xml:space="preserve"> </v>
      </c>
      <c r="B211" s="147"/>
      <c r="C211" s="147"/>
      <c r="D211" s="147"/>
      <c r="E211" s="147"/>
      <c r="F211" s="147"/>
      <c r="G211" s="165" t="str">
        <f>IF(D211="","",VLOOKUP(D211,'Liste des clubs'!A:B,2,FALSE))</f>
        <v/>
      </c>
      <c r="H211" s="163"/>
      <c r="I211" s="143" t="str">
        <f t="shared" si="1"/>
        <v/>
      </c>
      <c r="J211" s="153" t="str">
        <f t="array" ref="J211">IFERROR(INDEX(I$2:I$218,SMALL(IF(I$2:I$218&lt;&gt;"",ROW(I$2:I$218)-1),ROW(A210))),"")</f>
        <v/>
      </c>
      <c r="K211" s="126" t="str">
        <f t="shared" si="2"/>
        <v/>
      </c>
      <c r="L211" s="155" t="str">
        <f t="array" ref="L211">IFERROR(INDEX(K$2:K$218,SMALL(IF(K$2:K$218&lt;&gt;"",ROW(K$2:K$218)-1),ROW(C210))),"")</f>
        <v/>
      </c>
      <c r="M211" s="126" t="str">
        <f t="shared" si="3"/>
        <v/>
      </c>
      <c r="N211" s="153" t="str">
        <f t="array" ref="N211">IFERROR(INDEX(M$2:M$218,SMALL(IF(M$2:M$218&lt;&gt;"",ROW(M$2:M$218)-1),ROW(D210))),"")</f>
        <v/>
      </c>
      <c r="O211" s="126" t="str">
        <f t="shared" si="4"/>
        <v/>
      </c>
      <c r="P211" s="155" t="str">
        <f t="array" ref="P211">IFERROR(INDEX(O$2:O$218,SMALL(IF(O$2:O$218&lt;&gt;"",ROW(O$2:O$218)-1),ROW(G210))),"")</f>
        <v/>
      </c>
      <c r="Q211" s="126" t="str">
        <f t="shared" si="5"/>
        <v/>
      </c>
      <c r="R211" s="153" t="str">
        <f t="array" ref="R211">IFERROR(INDEX(Q$2:Q$218,SMALL(IF(Q$2:Q$218&lt;&gt;"",ROW(Q$2:Q$218)-1),ROW(I210))),"")</f>
        <v/>
      </c>
      <c r="S211" s="126" t="str">
        <f t="shared" si="6"/>
        <v/>
      </c>
      <c r="T211" s="155" t="str">
        <f t="array" ref="T211">IFERROR(INDEX(S$2:S$218,SMALL(IF(S$2:S$218&lt;&gt;"",ROW(S$2:S$218)-1),ROW(K210))),"")</f>
        <v/>
      </c>
      <c r="U211" s="126" t="str">
        <f t="shared" si="7"/>
        <v/>
      </c>
      <c r="V211" s="153" t="str">
        <f t="array" ref="V211">IFERROR(INDEX(U$2:U$218,SMALL(IF(U$2:U$218&lt;&gt;"",ROW(U$2:U$218)-1),ROW(M210))),"")</f>
        <v/>
      </c>
      <c r="W211" s="129"/>
    </row>
    <row r="212" spans="1:23" ht="15.75" customHeight="1" x14ac:dyDescent="0.2">
      <c r="A212" s="165" t="str">
        <f t="shared" si="11"/>
        <v xml:space="preserve"> </v>
      </c>
      <c r="B212" s="147"/>
      <c r="C212" s="147"/>
      <c r="D212" s="147"/>
      <c r="E212" s="147"/>
      <c r="F212" s="147"/>
      <c r="G212" s="165" t="str">
        <f>IF(D212="","",VLOOKUP(D212,'Liste des clubs'!A:B,2,FALSE))</f>
        <v/>
      </c>
      <c r="H212" s="163"/>
      <c r="I212" s="143" t="str">
        <f t="shared" si="1"/>
        <v/>
      </c>
      <c r="J212" s="153" t="str">
        <f t="array" ref="J212">IFERROR(INDEX(I$2:I$218,SMALL(IF(I$2:I$218&lt;&gt;"",ROW(I$2:I$218)-1),ROW(A211))),"")</f>
        <v/>
      </c>
      <c r="K212" s="126" t="str">
        <f t="shared" si="2"/>
        <v/>
      </c>
      <c r="L212" s="155" t="str">
        <f t="array" ref="L212">IFERROR(INDEX(K$2:K$218,SMALL(IF(K$2:K$218&lt;&gt;"",ROW(K$2:K$218)-1),ROW(C211))),"")</f>
        <v/>
      </c>
      <c r="M212" s="126" t="str">
        <f t="shared" si="3"/>
        <v/>
      </c>
      <c r="N212" s="153" t="str">
        <f t="array" ref="N212">IFERROR(INDEX(M$2:M$218,SMALL(IF(M$2:M$218&lt;&gt;"",ROW(M$2:M$218)-1),ROW(D211))),"")</f>
        <v/>
      </c>
      <c r="O212" s="126" t="str">
        <f t="shared" si="4"/>
        <v/>
      </c>
      <c r="P212" s="155" t="str">
        <f t="array" ref="P212">IFERROR(INDEX(O$2:O$218,SMALL(IF(O$2:O$218&lt;&gt;"",ROW(O$2:O$218)-1),ROW(G211))),"")</f>
        <v/>
      </c>
      <c r="Q212" s="126" t="str">
        <f t="shared" si="5"/>
        <v/>
      </c>
      <c r="R212" s="153" t="str">
        <f t="array" ref="R212">IFERROR(INDEX(Q$2:Q$218,SMALL(IF(Q$2:Q$218&lt;&gt;"",ROW(Q$2:Q$218)-1),ROW(I211))),"")</f>
        <v/>
      </c>
      <c r="S212" s="126" t="str">
        <f t="shared" si="6"/>
        <v/>
      </c>
      <c r="T212" s="155" t="str">
        <f t="array" ref="T212">IFERROR(INDEX(S$2:S$218,SMALL(IF(S$2:S$218&lt;&gt;"",ROW(S$2:S$218)-1),ROW(K211))),"")</f>
        <v/>
      </c>
      <c r="U212" s="126" t="str">
        <f t="shared" si="7"/>
        <v/>
      </c>
      <c r="V212" s="153" t="str">
        <f t="array" ref="V212">IFERROR(INDEX(U$2:U$218,SMALL(IF(U$2:U$218&lt;&gt;"",ROW(U$2:U$218)-1),ROW(M211))),"")</f>
        <v/>
      </c>
      <c r="W212" s="129"/>
    </row>
    <row r="213" spans="1:23" ht="15.75" customHeight="1" x14ac:dyDescent="0.2">
      <c r="A213" s="165" t="str">
        <f t="shared" si="11"/>
        <v xml:space="preserve"> </v>
      </c>
      <c r="B213" s="141"/>
      <c r="C213" s="141"/>
      <c r="D213" s="141"/>
      <c r="E213" s="142"/>
      <c r="F213" s="142"/>
      <c r="G213" s="165" t="str">
        <f>IF(D213="","",VLOOKUP(D213,'Liste des clubs'!A:B,2,FALSE))</f>
        <v/>
      </c>
      <c r="H213" s="163"/>
      <c r="I213" s="143" t="str">
        <f t="shared" si="1"/>
        <v/>
      </c>
      <c r="J213" s="153" t="str">
        <f t="array" ref="J213">IFERROR(INDEX(I$2:I$218,SMALL(IF(I$2:I$218&lt;&gt;"",ROW(I$2:I$218)-1),ROW(A212))),"")</f>
        <v/>
      </c>
      <c r="K213" s="126" t="str">
        <f t="shared" si="2"/>
        <v/>
      </c>
      <c r="L213" s="155" t="str">
        <f t="array" ref="L213">IFERROR(INDEX(K$2:K$218,SMALL(IF(K$2:K$218&lt;&gt;"",ROW(K$2:K$218)-1),ROW(C212))),"")</f>
        <v/>
      </c>
      <c r="M213" s="126" t="str">
        <f t="shared" si="3"/>
        <v/>
      </c>
      <c r="N213" s="153" t="str">
        <f t="array" ref="N213">IFERROR(INDEX(M$2:M$218,SMALL(IF(M$2:M$218&lt;&gt;"",ROW(M$2:M$218)-1),ROW(D212))),"")</f>
        <v/>
      </c>
      <c r="O213" s="126" t="str">
        <f t="shared" si="4"/>
        <v/>
      </c>
      <c r="P213" s="155" t="str">
        <f t="array" ref="P213">IFERROR(INDEX(O$2:O$218,SMALL(IF(O$2:O$218&lt;&gt;"",ROW(O$2:O$218)-1),ROW(G212))),"")</f>
        <v/>
      </c>
      <c r="Q213" s="126" t="str">
        <f t="shared" si="5"/>
        <v/>
      </c>
      <c r="R213" s="153" t="str">
        <f t="array" ref="R213">IFERROR(INDEX(Q$2:Q$218,SMALL(IF(Q$2:Q$218&lt;&gt;"",ROW(Q$2:Q$218)-1),ROW(I212))),"")</f>
        <v/>
      </c>
      <c r="S213" s="126" t="str">
        <f t="shared" si="6"/>
        <v/>
      </c>
      <c r="T213" s="155" t="str">
        <f t="array" ref="T213">IFERROR(INDEX(S$2:S$218,SMALL(IF(S$2:S$218&lt;&gt;"",ROW(S$2:S$218)-1),ROW(K212))),"")</f>
        <v/>
      </c>
      <c r="U213" s="126" t="str">
        <f t="shared" si="7"/>
        <v/>
      </c>
      <c r="V213" s="153" t="str">
        <f t="array" ref="V213">IFERROR(INDEX(U$2:U$218,SMALL(IF(U$2:U$218&lt;&gt;"",ROW(U$2:U$218)-1),ROW(M212))),"")</f>
        <v/>
      </c>
      <c r="W213" s="129"/>
    </row>
    <row r="214" spans="1:23" ht="15.75" customHeight="1" x14ac:dyDescent="0.2">
      <c r="A214" s="165" t="str">
        <f t="shared" si="11"/>
        <v xml:space="preserve"> </v>
      </c>
      <c r="B214" s="147"/>
      <c r="C214" s="147"/>
      <c r="D214" s="147"/>
      <c r="E214" s="147"/>
      <c r="F214" s="147"/>
      <c r="G214" s="165" t="str">
        <f>IF(D214="","",VLOOKUP(D214,'Liste des clubs'!A:B,2,FALSE))</f>
        <v/>
      </c>
      <c r="H214" s="163"/>
      <c r="I214" s="143" t="str">
        <f t="shared" si="1"/>
        <v/>
      </c>
      <c r="J214" s="153" t="str">
        <f t="array" ref="J214">IFERROR(INDEX(I$2:I$218,SMALL(IF(I$2:I$218&lt;&gt;"",ROW(I$2:I$218)-1),ROW(A213))),"")</f>
        <v/>
      </c>
      <c r="K214" s="126" t="str">
        <f t="shared" si="2"/>
        <v/>
      </c>
      <c r="L214" s="155" t="str">
        <f t="array" ref="L214">IFERROR(INDEX(K$2:K$218,SMALL(IF(K$2:K$218&lt;&gt;"",ROW(K$2:K$218)-1),ROW(C213))),"")</f>
        <v/>
      </c>
      <c r="M214" s="126" t="str">
        <f t="shared" si="3"/>
        <v/>
      </c>
      <c r="N214" s="153" t="str">
        <f t="array" ref="N214">IFERROR(INDEX(M$2:M$218,SMALL(IF(M$2:M$218&lt;&gt;"",ROW(M$2:M$218)-1),ROW(D213))),"")</f>
        <v/>
      </c>
      <c r="O214" s="126" t="str">
        <f t="shared" si="4"/>
        <v/>
      </c>
      <c r="P214" s="155" t="str">
        <f t="array" ref="P214">IFERROR(INDEX(O$2:O$218,SMALL(IF(O$2:O$218&lt;&gt;"",ROW(O$2:O$218)-1),ROW(G213))),"")</f>
        <v/>
      </c>
      <c r="Q214" s="126" t="str">
        <f t="shared" si="5"/>
        <v/>
      </c>
      <c r="R214" s="153" t="str">
        <f t="array" ref="R214">IFERROR(INDEX(Q$2:Q$218,SMALL(IF(Q$2:Q$218&lt;&gt;"",ROW(Q$2:Q$218)-1),ROW(I213))),"")</f>
        <v/>
      </c>
      <c r="S214" s="126" t="str">
        <f t="shared" si="6"/>
        <v/>
      </c>
      <c r="T214" s="155" t="str">
        <f t="array" ref="T214">IFERROR(INDEX(S$2:S$218,SMALL(IF(S$2:S$218&lt;&gt;"",ROW(S$2:S$218)-1),ROW(K213))),"")</f>
        <v/>
      </c>
      <c r="U214" s="126" t="str">
        <f t="shared" si="7"/>
        <v/>
      </c>
      <c r="V214" s="153" t="str">
        <f t="array" ref="V214">IFERROR(INDEX(U$2:U$218,SMALL(IF(U$2:U$218&lt;&gt;"",ROW(U$2:U$218)-1),ROW(M213))),"")</f>
        <v/>
      </c>
      <c r="W214" s="129"/>
    </row>
    <row r="215" spans="1:23" ht="15.75" customHeight="1" x14ac:dyDescent="0.2">
      <c r="A215" s="165" t="str">
        <f t="shared" si="11"/>
        <v xml:space="preserve"> </v>
      </c>
      <c r="B215" s="147"/>
      <c r="C215" s="147"/>
      <c r="D215" s="147"/>
      <c r="E215" s="147"/>
      <c r="F215" s="147"/>
      <c r="G215" s="165" t="str">
        <f>IF(D215="","",VLOOKUP(D215,'Liste des clubs'!A:B,2,FALSE))</f>
        <v/>
      </c>
      <c r="H215" s="163"/>
      <c r="I215" s="143" t="str">
        <f t="shared" si="1"/>
        <v/>
      </c>
      <c r="J215" s="153" t="str">
        <f t="array" ref="J215">IFERROR(INDEX(I$2:I$218,SMALL(IF(I$2:I$218&lt;&gt;"",ROW(I$2:I$218)-1),ROW(A214))),"")</f>
        <v/>
      </c>
      <c r="K215" s="126" t="str">
        <f t="shared" si="2"/>
        <v/>
      </c>
      <c r="L215" s="155" t="str">
        <f t="array" ref="L215">IFERROR(INDEX(K$2:K$218,SMALL(IF(K$2:K$218&lt;&gt;"",ROW(K$2:K$218)-1),ROW(C214))),"")</f>
        <v/>
      </c>
      <c r="M215" s="126" t="str">
        <f t="shared" si="3"/>
        <v/>
      </c>
      <c r="N215" s="153" t="str">
        <f t="array" ref="N215">IFERROR(INDEX(M$2:M$218,SMALL(IF(M$2:M$218&lt;&gt;"",ROW(M$2:M$218)-1),ROW(D214))),"")</f>
        <v/>
      </c>
      <c r="O215" s="126" t="str">
        <f t="shared" si="4"/>
        <v/>
      </c>
      <c r="P215" s="155" t="str">
        <f t="array" ref="P215">IFERROR(INDEX(O$2:O$218,SMALL(IF(O$2:O$218&lt;&gt;"",ROW(O$2:O$218)-1),ROW(G214))),"")</f>
        <v/>
      </c>
      <c r="Q215" s="126" t="str">
        <f t="shared" si="5"/>
        <v/>
      </c>
      <c r="R215" s="153" t="str">
        <f t="array" ref="R215">IFERROR(INDEX(Q$2:Q$218,SMALL(IF(Q$2:Q$218&lt;&gt;"",ROW(Q$2:Q$218)-1),ROW(I214))),"")</f>
        <v/>
      </c>
      <c r="S215" s="126" t="str">
        <f t="shared" si="6"/>
        <v/>
      </c>
      <c r="T215" s="155" t="str">
        <f t="array" ref="T215">IFERROR(INDEX(S$2:S$218,SMALL(IF(S$2:S$218&lt;&gt;"",ROW(S$2:S$218)-1),ROW(K214))),"")</f>
        <v/>
      </c>
      <c r="U215" s="126" t="str">
        <f t="shared" si="7"/>
        <v/>
      </c>
      <c r="V215" s="153" t="str">
        <f t="array" ref="V215">IFERROR(INDEX(U$2:U$218,SMALL(IF(U$2:U$218&lt;&gt;"",ROW(U$2:U$218)-1),ROW(M214))),"")</f>
        <v/>
      </c>
      <c r="W215" s="129"/>
    </row>
    <row r="216" spans="1:23" ht="15.75" customHeight="1" x14ac:dyDescent="0.2">
      <c r="A216" s="165" t="str">
        <f t="shared" si="11"/>
        <v xml:space="preserve"> </v>
      </c>
      <c r="B216" s="147"/>
      <c r="C216" s="147"/>
      <c r="D216" s="147"/>
      <c r="E216" s="147"/>
      <c r="F216" s="147"/>
      <c r="G216" s="165" t="str">
        <f>IF(D216="","",VLOOKUP(D216,'Liste des clubs'!A:B,2,FALSE))</f>
        <v/>
      </c>
      <c r="H216" s="163"/>
      <c r="I216" s="143" t="str">
        <f t="shared" si="1"/>
        <v/>
      </c>
      <c r="J216" s="153" t="str">
        <f t="array" ref="J216">IFERROR(INDEX(I$2:I$218,SMALL(IF(I$2:I$218&lt;&gt;"",ROW(I$2:I$218)-1),ROW(A215))),"")</f>
        <v/>
      </c>
      <c r="K216" s="126" t="str">
        <f t="shared" si="2"/>
        <v/>
      </c>
      <c r="L216" s="155" t="str">
        <f t="array" ref="L216">IFERROR(INDEX(K$2:K$218,SMALL(IF(K$2:K$218&lt;&gt;"",ROW(K$2:K$218)-1),ROW(C215))),"")</f>
        <v/>
      </c>
      <c r="M216" s="126" t="str">
        <f t="shared" si="3"/>
        <v/>
      </c>
      <c r="N216" s="153" t="str">
        <f t="array" ref="N216">IFERROR(INDEX(M$2:M$218,SMALL(IF(M$2:M$218&lt;&gt;"",ROW(M$2:M$218)-1),ROW(D215))),"")</f>
        <v/>
      </c>
      <c r="O216" s="126" t="str">
        <f t="shared" si="4"/>
        <v/>
      </c>
      <c r="P216" s="155" t="str">
        <f t="array" ref="P216">IFERROR(INDEX(O$2:O$218,SMALL(IF(O$2:O$218&lt;&gt;"",ROW(O$2:O$218)-1),ROW(G215))),"")</f>
        <v/>
      </c>
      <c r="Q216" s="126" t="str">
        <f t="shared" si="5"/>
        <v/>
      </c>
      <c r="R216" s="153" t="str">
        <f t="array" ref="R216">IFERROR(INDEX(Q$2:Q$218,SMALL(IF(Q$2:Q$218&lt;&gt;"",ROW(Q$2:Q$218)-1),ROW(I215))),"")</f>
        <v/>
      </c>
      <c r="S216" s="126" t="str">
        <f t="shared" si="6"/>
        <v/>
      </c>
      <c r="T216" s="155" t="str">
        <f t="array" ref="T216">IFERROR(INDEX(S$2:S$218,SMALL(IF(S$2:S$218&lt;&gt;"",ROW(S$2:S$218)-1),ROW(K215))),"")</f>
        <v/>
      </c>
      <c r="U216" s="126" t="str">
        <f t="shared" si="7"/>
        <v/>
      </c>
      <c r="V216" s="153" t="str">
        <f t="array" ref="V216">IFERROR(INDEX(U$2:U$218,SMALL(IF(U$2:U$218&lt;&gt;"",ROW(U$2:U$218)-1),ROW(M215))),"")</f>
        <v/>
      </c>
      <c r="W216" s="129"/>
    </row>
    <row r="217" spans="1:23" ht="15.75" customHeight="1" x14ac:dyDescent="0.2">
      <c r="A217" s="165" t="str">
        <f t="shared" si="11"/>
        <v xml:space="preserve"> </v>
      </c>
      <c r="B217" s="147"/>
      <c r="C217" s="147"/>
      <c r="D217" s="147"/>
      <c r="E217" s="147"/>
      <c r="F217" s="147"/>
      <c r="G217" s="165" t="str">
        <f>IF(D217="","",VLOOKUP(D217,'Liste des clubs'!A:B,2,FALSE))</f>
        <v/>
      </c>
      <c r="H217" s="163"/>
      <c r="I217" s="143" t="str">
        <f t="shared" si="1"/>
        <v/>
      </c>
      <c r="J217" s="153" t="str">
        <f t="array" ref="J217">IFERROR(INDEX(I$2:I$218,SMALL(IF(I$2:I$218&lt;&gt;"",ROW(I$2:I$218)-1),ROW(A216))),"")</f>
        <v/>
      </c>
      <c r="K217" s="126" t="str">
        <f t="shared" si="2"/>
        <v/>
      </c>
      <c r="L217" s="155" t="str">
        <f t="array" ref="L217">IFERROR(INDEX(K$2:K$218,SMALL(IF(K$2:K$218&lt;&gt;"",ROW(K$2:K$218)-1),ROW(C216))),"")</f>
        <v/>
      </c>
      <c r="M217" s="126" t="str">
        <f t="shared" si="3"/>
        <v/>
      </c>
      <c r="N217" s="153" t="str">
        <f t="array" ref="N217">IFERROR(INDEX(M$2:M$218,SMALL(IF(M$2:M$218&lt;&gt;"",ROW(M$2:M$218)-1),ROW(D216))),"")</f>
        <v/>
      </c>
      <c r="O217" s="126" t="str">
        <f t="shared" si="4"/>
        <v/>
      </c>
      <c r="P217" s="155" t="str">
        <f t="array" ref="P217">IFERROR(INDEX(O$2:O$218,SMALL(IF(O$2:O$218&lt;&gt;"",ROW(O$2:O$218)-1),ROW(G216))),"")</f>
        <v/>
      </c>
      <c r="Q217" s="126" t="str">
        <f t="shared" si="5"/>
        <v/>
      </c>
      <c r="R217" s="153" t="str">
        <f t="array" ref="R217">IFERROR(INDEX(Q$2:Q$218,SMALL(IF(Q$2:Q$218&lt;&gt;"",ROW(Q$2:Q$218)-1),ROW(I216))),"")</f>
        <v/>
      </c>
      <c r="S217" s="126" t="str">
        <f t="shared" si="6"/>
        <v/>
      </c>
      <c r="T217" s="155" t="str">
        <f t="array" ref="T217">IFERROR(INDEX(S$2:S$218,SMALL(IF(S$2:S$218&lt;&gt;"",ROW(S$2:S$218)-1),ROW(K216))),"")</f>
        <v/>
      </c>
      <c r="U217" s="126" t="str">
        <f t="shared" si="7"/>
        <v/>
      </c>
      <c r="V217" s="153" t="str">
        <f t="array" ref="V217">IFERROR(INDEX(U$2:U$218,SMALL(IF(U$2:U$218&lt;&gt;"",ROW(U$2:U$218)-1),ROW(M216))),"")</f>
        <v/>
      </c>
      <c r="W217" s="129"/>
    </row>
    <row r="218" spans="1:23" ht="15.75" customHeight="1" x14ac:dyDescent="0.2">
      <c r="A218" s="165" t="str">
        <f t="shared" si="11"/>
        <v xml:space="preserve"> </v>
      </c>
      <c r="B218" s="141"/>
      <c r="C218" s="141"/>
      <c r="D218" s="141"/>
      <c r="E218" s="142"/>
      <c r="F218" s="142"/>
      <c r="G218" s="165" t="str">
        <f>IF(D218="","",VLOOKUP(D218,'Liste des clubs'!A:B,2,FALSE))</f>
        <v/>
      </c>
      <c r="H218" s="163"/>
      <c r="I218" s="143" t="str">
        <f t="shared" si="1"/>
        <v/>
      </c>
      <c r="J218" s="153" t="str">
        <f t="array" ref="J218">IFERROR(INDEX(I$2:I$218,SMALL(IF(I$2:I$218&lt;&gt;"",ROW(I$2:I$218)-1),ROW(A217))),"")</f>
        <v/>
      </c>
      <c r="K218" s="126" t="str">
        <f t="shared" si="2"/>
        <v/>
      </c>
      <c r="L218" s="155" t="str">
        <f t="array" ref="L218">IFERROR(INDEX(K$2:K$218,SMALL(IF(K$2:K$218&lt;&gt;"",ROW(K$2:K$218)-1),ROW(C217))),"")</f>
        <v/>
      </c>
      <c r="M218" s="126" t="str">
        <f t="shared" si="3"/>
        <v/>
      </c>
      <c r="N218" s="153" t="str">
        <f t="array" ref="N218">IFERROR(INDEX(M$2:M$218,SMALL(IF(M$2:M$218&lt;&gt;"",ROW(M$2:M$218)-1),ROW(D217))),"")</f>
        <v/>
      </c>
      <c r="O218" s="126" t="str">
        <f t="shared" si="4"/>
        <v/>
      </c>
      <c r="P218" s="155" t="str">
        <f t="array" ref="P218">IFERROR(INDEX(O$2:O$218,SMALL(IF(O$2:O$218&lt;&gt;"",ROW(O$2:O$218)-1),ROW(G217))),"")</f>
        <v/>
      </c>
      <c r="Q218" s="126" t="str">
        <f t="shared" si="5"/>
        <v/>
      </c>
      <c r="R218" s="153" t="str">
        <f t="array" ref="R218">IFERROR(INDEX(Q$2:Q$218,SMALL(IF(Q$2:Q$218&lt;&gt;"",ROW(Q$2:Q$218)-1),ROW(I217))),"")</f>
        <v/>
      </c>
      <c r="S218" s="126" t="str">
        <f t="shared" si="6"/>
        <v/>
      </c>
      <c r="T218" s="155" t="str">
        <f t="array" ref="T218">IFERROR(INDEX(S$2:S$218,SMALL(IF(S$2:S$218&lt;&gt;"",ROW(S$2:S$218)-1),ROW(K217))),"")</f>
        <v/>
      </c>
      <c r="U218" s="126" t="str">
        <f t="shared" si="7"/>
        <v/>
      </c>
      <c r="V218" s="153" t="str">
        <f t="array" ref="V218">IFERROR(INDEX(U$2:U$218,SMALL(IF(U$2:U$218&lt;&gt;"",ROW(U$2:U$218)-1),ROW(M217))),"")</f>
        <v/>
      </c>
      <c r="W218" s="129"/>
    </row>
    <row r="219" spans="1:23" ht="15.75" customHeight="1" x14ac:dyDescent="0.2">
      <c r="A219" s="165" t="str">
        <f t="shared" si="11"/>
        <v xml:space="preserve"> </v>
      </c>
      <c r="B219" s="147"/>
      <c r="C219" s="147"/>
      <c r="D219" s="147"/>
      <c r="E219" s="147"/>
      <c r="F219" s="147"/>
      <c r="G219" s="165" t="str">
        <f>IF(D219="","",VLOOKUP(D219,'Liste des clubs'!A:B,2,FALSE))</f>
        <v/>
      </c>
      <c r="H219" s="163"/>
      <c r="I219" s="143" t="str">
        <f t="shared" si="1"/>
        <v/>
      </c>
      <c r="J219" s="153" t="str">
        <f t="array" ref="J219">IFERROR(INDEX(I$2:I$218,SMALL(IF(I$2:I$218&lt;&gt;"",ROW(I$2:I$218)-1),ROW(A218))),"")</f>
        <v/>
      </c>
      <c r="K219" s="126" t="str">
        <f t="shared" si="2"/>
        <v/>
      </c>
      <c r="L219" s="155" t="str">
        <f t="array" ref="L219">IFERROR(INDEX(K$2:K$218,SMALL(IF(K$2:K$218&lt;&gt;"",ROW(K$2:K$218)-1),ROW(C218))),"")</f>
        <v/>
      </c>
      <c r="M219" s="126" t="str">
        <f t="shared" si="3"/>
        <v/>
      </c>
      <c r="N219" s="153" t="str">
        <f t="array" ref="N219">IFERROR(INDEX(M$2:M$218,SMALL(IF(M$2:M$218&lt;&gt;"",ROW(M$2:M$218)-1),ROW(D218))),"")</f>
        <v/>
      </c>
      <c r="O219" s="126" t="str">
        <f t="shared" si="4"/>
        <v/>
      </c>
      <c r="P219" s="155" t="str">
        <f t="array" ref="P219">IFERROR(INDEX(O$2:O$218,SMALL(IF(O$2:O$218&lt;&gt;"",ROW(O$2:O$218)-1),ROW(G218))),"")</f>
        <v/>
      </c>
      <c r="Q219" s="126" t="str">
        <f t="shared" si="5"/>
        <v/>
      </c>
      <c r="R219" s="153" t="str">
        <f t="array" ref="R219">IFERROR(INDEX(Q$2:Q$218,SMALL(IF(Q$2:Q$218&lt;&gt;"",ROW(Q$2:Q$218)-1),ROW(I218))),"")</f>
        <v/>
      </c>
      <c r="S219" s="126" t="str">
        <f t="shared" si="6"/>
        <v/>
      </c>
      <c r="T219" s="155" t="str">
        <f t="array" ref="T219">IFERROR(INDEX(S$2:S$218,SMALL(IF(S$2:S$218&lt;&gt;"",ROW(S$2:S$218)-1),ROW(K218))),"")</f>
        <v/>
      </c>
      <c r="U219" s="126" t="str">
        <f t="shared" si="7"/>
        <v/>
      </c>
      <c r="V219" s="153" t="str">
        <f t="array" ref="V219">IFERROR(INDEX(U$2:U$218,SMALL(IF(U$2:U$218&lt;&gt;"",ROW(U$2:U$218)-1),ROW(M218))),"")</f>
        <v/>
      </c>
      <c r="W219" s="129"/>
    </row>
    <row r="220" spans="1:23" ht="15.75" customHeight="1" x14ac:dyDescent="0.2">
      <c r="A220" s="165" t="str">
        <f t="shared" si="11"/>
        <v xml:space="preserve"> </v>
      </c>
      <c r="B220" s="147"/>
      <c r="C220" s="147"/>
      <c r="D220" s="147"/>
      <c r="E220" s="147"/>
      <c r="F220" s="147"/>
      <c r="G220" s="165" t="str">
        <f>IF(D220="","",VLOOKUP(D220,'Liste des clubs'!A:B,2,FALSE))</f>
        <v/>
      </c>
      <c r="H220" s="163"/>
      <c r="I220" s="143" t="str">
        <f t="shared" si="1"/>
        <v/>
      </c>
      <c r="J220" s="153" t="str">
        <f t="array" ref="J220">IFERROR(INDEX(I$2:I$218,SMALL(IF(I$2:I$218&lt;&gt;"",ROW(I$2:I$218)-1),ROW(A219))),"")</f>
        <v/>
      </c>
      <c r="K220" s="126" t="str">
        <f t="shared" si="2"/>
        <v/>
      </c>
      <c r="L220" s="155" t="str">
        <f t="array" ref="L220">IFERROR(INDEX(K$2:K$218,SMALL(IF(K$2:K$218&lt;&gt;"",ROW(K$2:K$218)-1),ROW(C219))),"")</f>
        <v/>
      </c>
      <c r="M220" s="126" t="str">
        <f t="shared" si="3"/>
        <v/>
      </c>
      <c r="N220" s="153" t="str">
        <f t="array" ref="N220">IFERROR(INDEX(M$2:M$218,SMALL(IF(M$2:M$218&lt;&gt;"",ROW(M$2:M$218)-1),ROW(D219))),"")</f>
        <v/>
      </c>
      <c r="O220" s="126" t="str">
        <f t="shared" si="4"/>
        <v/>
      </c>
      <c r="P220" s="155" t="str">
        <f t="array" ref="P220">IFERROR(INDEX(O$2:O$218,SMALL(IF(O$2:O$218&lt;&gt;"",ROW(O$2:O$218)-1),ROW(G219))),"")</f>
        <v/>
      </c>
      <c r="Q220" s="126" t="str">
        <f t="shared" si="5"/>
        <v/>
      </c>
      <c r="R220" s="153" t="str">
        <f t="array" ref="R220">IFERROR(INDEX(Q$2:Q$218,SMALL(IF(Q$2:Q$218&lt;&gt;"",ROW(Q$2:Q$218)-1),ROW(I219))),"")</f>
        <v/>
      </c>
      <c r="S220" s="126" t="str">
        <f t="shared" si="6"/>
        <v/>
      </c>
      <c r="T220" s="155" t="str">
        <f t="array" ref="T220">IFERROR(INDEX(S$2:S$218,SMALL(IF(S$2:S$218&lt;&gt;"",ROW(S$2:S$218)-1),ROW(K219))),"")</f>
        <v/>
      </c>
      <c r="U220" s="126" t="str">
        <f t="shared" si="7"/>
        <v/>
      </c>
      <c r="V220" s="153" t="str">
        <f t="array" ref="V220">IFERROR(INDEX(U$2:U$218,SMALL(IF(U$2:U$218&lt;&gt;"",ROW(U$2:U$218)-1),ROW(M219))),"")</f>
        <v/>
      </c>
      <c r="W220" s="129"/>
    </row>
    <row r="221" spans="1:23" ht="15.75" customHeight="1" x14ac:dyDescent="0.2">
      <c r="A221" s="165" t="str">
        <f t="shared" si="11"/>
        <v xml:space="preserve"> </v>
      </c>
      <c r="B221" s="143"/>
      <c r="C221" s="143"/>
      <c r="D221" s="147"/>
      <c r="E221" s="147"/>
      <c r="F221" s="147"/>
      <c r="G221" s="165" t="str">
        <f>IF(D221="","",VLOOKUP(D221,'Liste des clubs'!A:B,2,FALSE))</f>
        <v/>
      </c>
      <c r="H221" s="163"/>
      <c r="I221" s="143" t="str">
        <f t="shared" si="1"/>
        <v/>
      </c>
      <c r="J221" s="153" t="str">
        <f t="array" ref="J221">IFERROR(INDEX(I$2:I$218,SMALL(IF(I$2:I$218&lt;&gt;"",ROW(I$2:I$218)-1),ROW(A220))),"")</f>
        <v/>
      </c>
      <c r="K221" s="126" t="str">
        <f t="shared" si="2"/>
        <v/>
      </c>
      <c r="L221" s="155" t="str">
        <f t="array" ref="L221">IFERROR(INDEX(K$2:K$218,SMALL(IF(K$2:K$218&lt;&gt;"",ROW(K$2:K$218)-1),ROW(C220))),"")</f>
        <v/>
      </c>
      <c r="M221" s="126" t="str">
        <f t="shared" si="3"/>
        <v/>
      </c>
      <c r="N221" s="153" t="str">
        <f t="array" ref="N221">IFERROR(INDEX(M$2:M$218,SMALL(IF(M$2:M$218&lt;&gt;"",ROW(M$2:M$218)-1),ROW(D220))),"")</f>
        <v/>
      </c>
      <c r="O221" s="126" t="str">
        <f t="shared" si="4"/>
        <v/>
      </c>
      <c r="P221" s="155" t="str">
        <f t="array" ref="P221">IFERROR(INDEX(O$2:O$218,SMALL(IF(O$2:O$218&lt;&gt;"",ROW(O$2:O$218)-1),ROW(G220))),"")</f>
        <v/>
      </c>
      <c r="Q221" s="126" t="str">
        <f t="shared" si="5"/>
        <v/>
      </c>
      <c r="R221" s="153" t="str">
        <f t="array" ref="R221">IFERROR(INDEX(Q$2:Q$218,SMALL(IF(Q$2:Q$218&lt;&gt;"",ROW(Q$2:Q$218)-1),ROW(I220))),"")</f>
        <v/>
      </c>
      <c r="S221" s="126" t="str">
        <f t="shared" si="6"/>
        <v/>
      </c>
      <c r="T221" s="155" t="str">
        <f t="array" ref="T221">IFERROR(INDEX(S$2:S$218,SMALL(IF(S$2:S$218&lt;&gt;"",ROW(S$2:S$218)-1),ROW(K220))),"")</f>
        <v/>
      </c>
      <c r="U221" s="126" t="str">
        <f t="shared" si="7"/>
        <v/>
      </c>
      <c r="V221" s="153" t="str">
        <f t="array" ref="V221">IFERROR(INDEX(U$2:U$218,SMALL(IF(U$2:U$218&lt;&gt;"",ROW(U$2:U$218)-1),ROW(M220))),"")</f>
        <v/>
      </c>
      <c r="W221" s="129"/>
    </row>
    <row r="222" spans="1:23" ht="15.75" customHeight="1" x14ac:dyDescent="0.2">
      <c r="A222" s="165" t="str">
        <f t="shared" si="11"/>
        <v xml:space="preserve"> </v>
      </c>
      <c r="B222" s="143"/>
      <c r="C222" s="143"/>
      <c r="D222" s="147"/>
      <c r="E222" s="147"/>
      <c r="F222" s="147"/>
      <c r="G222" s="165" t="str">
        <f>IF(D222="","",VLOOKUP(D222,'Liste des clubs'!A:B,2,FALSE))</f>
        <v/>
      </c>
      <c r="H222" s="163"/>
      <c r="I222" s="143" t="str">
        <f t="shared" si="1"/>
        <v/>
      </c>
      <c r="J222" s="153" t="str">
        <f t="array" ref="J222">IFERROR(INDEX(I$2:I$218,SMALL(IF(I$2:I$218&lt;&gt;"",ROW(I$2:I$218)-1),ROW(A221))),"")</f>
        <v/>
      </c>
      <c r="K222" s="126" t="str">
        <f t="shared" si="2"/>
        <v/>
      </c>
      <c r="L222" s="155" t="str">
        <f t="array" ref="L222">IFERROR(INDEX(K$2:K$218,SMALL(IF(K$2:K$218&lt;&gt;"",ROW(K$2:K$218)-1),ROW(C221))),"")</f>
        <v/>
      </c>
      <c r="M222" s="126" t="str">
        <f t="shared" si="3"/>
        <v/>
      </c>
      <c r="N222" s="153" t="str">
        <f t="array" ref="N222">IFERROR(INDEX(M$2:M$218,SMALL(IF(M$2:M$218&lt;&gt;"",ROW(M$2:M$218)-1),ROW(D221))),"")</f>
        <v/>
      </c>
      <c r="O222" s="126" t="str">
        <f t="shared" si="4"/>
        <v/>
      </c>
      <c r="P222" s="155" t="str">
        <f t="array" ref="P222">IFERROR(INDEX(O$2:O$218,SMALL(IF(O$2:O$218&lt;&gt;"",ROW(O$2:O$218)-1),ROW(G221))),"")</f>
        <v/>
      </c>
      <c r="Q222" s="126" t="str">
        <f t="shared" si="5"/>
        <v/>
      </c>
      <c r="R222" s="153" t="str">
        <f t="array" ref="R222">IFERROR(INDEX(Q$2:Q$218,SMALL(IF(Q$2:Q$218&lt;&gt;"",ROW(Q$2:Q$218)-1),ROW(I221))),"")</f>
        <v/>
      </c>
      <c r="S222" s="126" t="str">
        <f t="shared" si="6"/>
        <v/>
      </c>
      <c r="T222" s="155" t="str">
        <f t="array" ref="T222">IFERROR(INDEX(S$2:S$218,SMALL(IF(S$2:S$218&lt;&gt;"",ROW(S$2:S$218)-1),ROW(K221))),"")</f>
        <v/>
      </c>
      <c r="U222" s="126" t="str">
        <f t="shared" si="7"/>
        <v/>
      </c>
      <c r="V222" s="153" t="str">
        <f t="array" ref="V222">IFERROR(INDEX(U$2:U$218,SMALL(IF(U$2:U$218&lt;&gt;"",ROW(U$2:U$218)-1),ROW(M221))),"")</f>
        <v/>
      </c>
      <c r="W222" s="129"/>
    </row>
    <row r="223" spans="1:23" ht="15.75" customHeight="1" x14ac:dyDescent="0.2">
      <c r="A223" s="165" t="str">
        <f t="shared" si="11"/>
        <v xml:space="preserve"> </v>
      </c>
      <c r="B223" s="143"/>
      <c r="C223" s="143"/>
      <c r="D223" s="147"/>
      <c r="E223" s="147"/>
      <c r="F223" s="147"/>
      <c r="G223" s="165" t="str">
        <f>IF(D223="","",VLOOKUP(D223,'Liste des clubs'!A:B,2,FALSE))</f>
        <v/>
      </c>
      <c r="H223" s="163"/>
      <c r="I223" s="143" t="str">
        <f t="shared" si="1"/>
        <v/>
      </c>
      <c r="J223" s="153" t="str">
        <f t="array" ref="J223">IFERROR(INDEX(I$2:I$218,SMALL(IF(I$2:I$218&lt;&gt;"",ROW(I$2:I$218)-1),ROW(A222))),"")</f>
        <v/>
      </c>
      <c r="K223" s="126" t="str">
        <f t="shared" si="2"/>
        <v/>
      </c>
      <c r="L223" s="155" t="str">
        <f t="array" ref="L223">IFERROR(INDEX(K$2:K$218,SMALL(IF(K$2:K$218&lt;&gt;"",ROW(K$2:K$218)-1),ROW(C222))),"")</f>
        <v/>
      </c>
      <c r="M223" s="126" t="str">
        <f t="shared" si="3"/>
        <v/>
      </c>
      <c r="N223" s="153" t="str">
        <f t="array" ref="N223">IFERROR(INDEX(M$2:M$218,SMALL(IF(M$2:M$218&lt;&gt;"",ROW(M$2:M$218)-1),ROW(D222))),"")</f>
        <v/>
      </c>
      <c r="O223" s="126" t="str">
        <f t="shared" si="4"/>
        <v/>
      </c>
      <c r="P223" s="155" t="str">
        <f t="array" ref="P223">IFERROR(INDEX(O$2:O$218,SMALL(IF(O$2:O$218&lt;&gt;"",ROW(O$2:O$218)-1),ROW(G222))),"")</f>
        <v/>
      </c>
      <c r="Q223" s="126" t="str">
        <f t="shared" si="5"/>
        <v/>
      </c>
      <c r="R223" s="153" t="str">
        <f t="array" ref="R223">IFERROR(INDEX(Q$2:Q$218,SMALL(IF(Q$2:Q$218&lt;&gt;"",ROW(Q$2:Q$218)-1),ROW(I222))),"")</f>
        <v/>
      </c>
      <c r="S223" s="126" t="str">
        <f t="shared" si="6"/>
        <v/>
      </c>
      <c r="T223" s="155" t="str">
        <f t="array" ref="T223">IFERROR(INDEX(S$2:S$218,SMALL(IF(S$2:S$218&lt;&gt;"",ROW(S$2:S$218)-1),ROW(K222))),"")</f>
        <v/>
      </c>
      <c r="U223" s="126" t="str">
        <f t="shared" si="7"/>
        <v/>
      </c>
      <c r="V223" s="153" t="str">
        <f t="array" ref="V223">IFERROR(INDEX(U$2:U$218,SMALL(IF(U$2:U$218&lt;&gt;"",ROW(U$2:U$218)-1),ROW(M222))),"")</f>
        <v/>
      </c>
      <c r="W223" s="129"/>
    </row>
    <row r="224" spans="1:23" ht="15.75" customHeight="1" x14ac:dyDescent="0.2">
      <c r="A224" s="165" t="str">
        <f t="shared" si="11"/>
        <v xml:space="preserve"> </v>
      </c>
      <c r="B224" s="143"/>
      <c r="C224" s="143"/>
      <c r="D224" s="147"/>
      <c r="E224" s="147"/>
      <c r="F224" s="147"/>
      <c r="G224" s="165" t="str">
        <f>IF(D224="","",VLOOKUP(D224,'Liste des clubs'!A:B,2,FALSE))</f>
        <v/>
      </c>
      <c r="H224" s="163"/>
      <c r="I224" s="143" t="str">
        <f t="shared" si="1"/>
        <v/>
      </c>
      <c r="J224" s="153" t="str">
        <f t="array" ref="J224">IFERROR(INDEX(I$2:I$218,SMALL(IF(I$2:I$218&lt;&gt;"",ROW(I$2:I$218)-1),ROW(A223))),"")</f>
        <v/>
      </c>
      <c r="K224" s="126" t="str">
        <f t="shared" si="2"/>
        <v/>
      </c>
      <c r="L224" s="155" t="str">
        <f t="array" ref="L224">IFERROR(INDEX(K$2:K$218,SMALL(IF(K$2:K$218&lt;&gt;"",ROW(K$2:K$218)-1),ROW(C223))),"")</f>
        <v/>
      </c>
      <c r="M224" s="126" t="str">
        <f t="shared" si="3"/>
        <v/>
      </c>
      <c r="N224" s="153" t="str">
        <f t="array" ref="N224">IFERROR(INDEX(M$2:M$218,SMALL(IF(M$2:M$218&lt;&gt;"",ROW(M$2:M$218)-1),ROW(D223))),"")</f>
        <v/>
      </c>
      <c r="O224" s="126" t="str">
        <f t="shared" si="4"/>
        <v/>
      </c>
      <c r="P224" s="155" t="str">
        <f t="array" ref="P224">IFERROR(INDEX(O$2:O$218,SMALL(IF(O$2:O$218&lt;&gt;"",ROW(O$2:O$218)-1),ROW(G223))),"")</f>
        <v/>
      </c>
      <c r="Q224" s="126" t="str">
        <f t="shared" si="5"/>
        <v/>
      </c>
      <c r="R224" s="153" t="str">
        <f t="array" ref="R224">IFERROR(INDEX(Q$2:Q$218,SMALL(IF(Q$2:Q$218&lt;&gt;"",ROW(Q$2:Q$218)-1),ROW(I223))),"")</f>
        <v/>
      </c>
      <c r="S224" s="126" t="str">
        <f t="shared" si="6"/>
        <v/>
      </c>
      <c r="T224" s="155" t="str">
        <f t="array" ref="T224">IFERROR(INDEX(S$2:S$218,SMALL(IF(S$2:S$218&lt;&gt;"",ROW(S$2:S$218)-1),ROW(K223))),"")</f>
        <v/>
      </c>
      <c r="U224" s="126" t="str">
        <f t="shared" si="7"/>
        <v/>
      </c>
      <c r="V224" s="153" t="str">
        <f t="array" ref="V224">IFERROR(INDEX(U$2:U$218,SMALL(IF(U$2:U$218&lt;&gt;"",ROW(U$2:U$218)-1),ROW(M223))),"")</f>
        <v/>
      </c>
      <c r="W224" s="129"/>
    </row>
    <row r="225" spans="1:23" ht="15.75" customHeight="1" x14ac:dyDescent="0.2">
      <c r="A225" s="165" t="str">
        <f t="shared" si="11"/>
        <v xml:space="preserve"> </v>
      </c>
      <c r="B225" s="143"/>
      <c r="C225" s="143"/>
      <c r="D225" s="147"/>
      <c r="E225" s="147"/>
      <c r="F225" s="147"/>
      <c r="G225" s="165" t="str">
        <f>IF(D225="","",VLOOKUP(D225,'Liste des clubs'!A:B,2,FALSE))</f>
        <v/>
      </c>
      <c r="H225" s="163"/>
      <c r="I225" s="143" t="str">
        <f t="shared" si="1"/>
        <v/>
      </c>
      <c r="J225" s="153" t="str">
        <f t="array" ref="J225">IFERROR(INDEX(I$2:I$218,SMALL(IF(I$2:I$218&lt;&gt;"",ROW(I$2:I$218)-1),ROW(A224))),"")</f>
        <v/>
      </c>
      <c r="K225" s="126" t="str">
        <f t="shared" si="2"/>
        <v/>
      </c>
      <c r="L225" s="155" t="str">
        <f t="array" ref="L225">IFERROR(INDEX(K$2:K$218,SMALL(IF(K$2:K$218&lt;&gt;"",ROW(K$2:K$218)-1),ROW(C224))),"")</f>
        <v/>
      </c>
      <c r="M225" s="126" t="str">
        <f t="shared" si="3"/>
        <v/>
      </c>
      <c r="N225" s="153" t="str">
        <f t="array" ref="N225">IFERROR(INDEX(M$2:M$218,SMALL(IF(M$2:M$218&lt;&gt;"",ROW(M$2:M$218)-1),ROW(D224))),"")</f>
        <v/>
      </c>
      <c r="O225" s="126" t="str">
        <f t="shared" si="4"/>
        <v/>
      </c>
      <c r="P225" s="155" t="str">
        <f t="array" ref="P225">IFERROR(INDEX(O$2:O$218,SMALL(IF(O$2:O$218&lt;&gt;"",ROW(O$2:O$218)-1),ROW(G224))),"")</f>
        <v/>
      </c>
      <c r="Q225" s="126" t="str">
        <f t="shared" si="5"/>
        <v/>
      </c>
      <c r="R225" s="153" t="str">
        <f t="array" ref="R225">IFERROR(INDEX(Q$2:Q$218,SMALL(IF(Q$2:Q$218&lt;&gt;"",ROW(Q$2:Q$218)-1),ROW(I224))),"")</f>
        <v/>
      </c>
      <c r="S225" s="126" t="str">
        <f t="shared" si="6"/>
        <v/>
      </c>
      <c r="T225" s="155" t="str">
        <f t="array" ref="T225">IFERROR(INDEX(S$2:S$218,SMALL(IF(S$2:S$218&lt;&gt;"",ROW(S$2:S$218)-1),ROW(K224))),"")</f>
        <v/>
      </c>
      <c r="U225" s="126" t="str">
        <f t="shared" si="7"/>
        <v/>
      </c>
      <c r="V225" s="153" t="str">
        <f t="array" ref="V225">IFERROR(INDEX(U$2:U$218,SMALL(IF(U$2:U$218&lt;&gt;"",ROW(U$2:U$218)-1),ROW(M224))),"")</f>
        <v/>
      </c>
      <c r="W225" s="129"/>
    </row>
    <row r="226" spans="1:23" ht="15.75" customHeight="1" x14ac:dyDescent="0.2">
      <c r="A226" s="165" t="str">
        <f t="shared" si="11"/>
        <v xml:space="preserve"> </v>
      </c>
      <c r="B226" s="143"/>
      <c r="C226" s="143"/>
      <c r="D226" s="147"/>
      <c r="E226" s="147"/>
      <c r="F226" s="147"/>
      <c r="G226" s="165" t="str">
        <f>IF(D226="","",VLOOKUP(D226,'Liste des clubs'!A:B,2,FALSE))</f>
        <v/>
      </c>
      <c r="H226" s="163"/>
      <c r="I226" s="143" t="str">
        <f t="shared" si="1"/>
        <v/>
      </c>
      <c r="J226" s="153" t="str">
        <f t="array" ref="J226">IFERROR(INDEX(I$2:I$218,SMALL(IF(I$2:I$218&lt;&gt;"",ROW(I$2:I$218)-1),ROW(A225))),"")</f>
        <v/>
      </c>
      <c r="K226" s="126" t="str">
        <f t="shared" si="2"/>
        <v/>
      </c>
      <c r="L226" s="155" t="str">
        <f t="array" ref="L226">IFERROR(INDEX(K$2:K$218,SMALL(IF(K$2:K$218&lt;&gt;"",ROW(K$2:K$218)-1),ROW(C225))),"")</f>
        <v/>
      </c>
      <c r="M226" s="126" t="str">
        <f t="shared" si="3"/>
        <v/>
      </c>
      <c r="N226" s="153" t="str">
        <f t="array" ref="N226">IFERROR(INDEX(M$2:M$218,SMALL(IF(M$2:M$218&lt;&gt;"",ROW(M$2:M$218)-1),ROW(D225))),"")</f>
        <v/>
      </c>
      <c r="O226" s="126" t="str">
        <f t="shared" si="4"/>
        <v/>
      </c>
      <c r="P226" s="155" t="str">
        <f t="array" ref="P226">IFERROR(INDEX(O$2:O$218,SMALL(IF(O$2:O$218&lt;&gt;"",ROW(O$2:O$218)-1),ROW(G225))),"")</f>
        <v/>
      </c>
      <c r="Q226" s="126" t="str">
        <f t="shared" si="5"/>
        <v/>
      </c>
      <c r="R226" s="153" t="str">
        <f t="array" ref="R226">IFERROR(INDEX(Q$2:Q$218,SMALL(IF(Q$2:Q$218&lt;&gt;"",ROW(Q$2:Q$218)-1),ROW(I225))),"")</f>
        <v/>
      </c>
      <c r="S226" s="126" t="str">
        <f t="shared" si="6"/>
        <v/>
      </c>
      <c r="T226" s="155" t="str">
        <f t="array" ref="T226">IFERROR(INDEX(S$2:S$218,SMALL(IF(S$2:S$218&lt;&gt;"",ROW(S$2:S$218)-1),ROW(K225))),"")</f>
        <v/>
      </c>
      <c r="U226" s="126" t="str">
        <f t="shared" si="7"/>
        <v/>
      </c>
      <c r="V226" s="153" t="str">
        <f t="array" ref="V226">IFERROR(INDEX(U$2:U$218,SMALL(IF(U$2:U$218&lt;&gt;"",ROW(U$2:U$218)-1),ROW(M225))),"")</f>
        <v/>
      </c>
      <c r="W226" s="129"/>
    </row>
    <row r="227" spans="1:23" ht="15.75" customHeight="1" x14ac:dyDescent="0.2">
      <c r="A227" s="165" t="str">
        <f t="shared" si="11"/>
        <v xml:space="preserve"> </v>
      </c>
      <c r="B227" s="143"/>
      <c r="C227" s="143"/>
      <c r="D227" s="147"/>
      <c r="E227" s="147"/>
      <c r="F227" s="147"/>
      <c r="G227" s="165" t="str">
        <f>IF(D227="","",VLOOKUP(D227,'Liste des clubs'!A:B,2,FALSE))</f>
        <v/>
      </c>
      <c r="H227" s="163"/>
      <c r="I227" s="143" t="str">
        <f t="shared" si="1"/>
        <v/>
      </c>
      <c r="J227" s="153" t="str">
        <f t="array" ref="J227">IFERROR(INDEX(I$2:I$218,SMALL(IF(I$2:I$218&lt;&gt;"",ROW(I$2:I$218)-1),ROW(A226))),"")</f>
        <v/>
      </c>
      <c r="K227" s="126" t="str">
        <f t="shared" si="2"/>
        <v/>
      </c>
      <c r="L227" s="155" t="str">
        <f t="array" ref="L227">IFERROR(INDEX(K$2:K$218,SMALL(IF(K$2:K$218&lt;&gt;"",ROW(K$2:K$218)-1),ROW(C226))),"")</f>
        <v/>
      </c>
      <c r="M227" s="126" t="str">
        <f t="shared" si="3"/>
        <v/>
      </c>
      <c r="N227" s="153" t="str">
        <f t="array" ref="N227">IFERROR(INDEX(M$2:M$218,SMALL(IF(M$2:M$218&lt;&gt;"",ROW(M$2:M$218)-1),ROW(D226))),"")</f>
        <v/>
      </c>
      <c r="O227" s="126" t="str">
        <f t="shared" si="4"/>
        <v/>
      </c>
      <c r="P227" s="155" t="str">
        <f t="array" ref="P227">IFERROR(INDEX(O$2:O$218,SMALL(IF(O$2:O$218&lt;&gt;"",ROW(O$2:O$218)-1),ROW(G226))),"")</f>
        <v/>
      </c>
      <c r="Q227" s="126" t="str">
        <f t="shared" si="5"/>
        <v/>
      </c>
      <c r="R227" s="153" t="str">
        <f t="array" ref="R227">IFERROR(INDEX(Q$2:Q$218,SMALL(IF(Q$2:Q$218&lt;&gt;"",ROW(Q$2:Q$218)-1),ROW(I226))),"")</f>
        <v/>
      </c>
      <c r="S227" s="126" t="str">
        <f t="shared" si="6"/>
        <v/>
      </c>
      <c r="T227" s="155" t="str">
        <f t="array" ref="T227">IFERROR(INDEX(S$2:S$218,SMALL(IF(S$2:S$218&lt;&gt;"",ROW(S$2:S$218)-1),ROW(K226))),"")</f>
        <v/>
      </c>
      <c r="U227" s="126" t="str">
        <f t="shared" si="7"/>
        <v/>
      </c>
      <c r="V227" s="153" t="str">
        <f t="array" ref="V227">IFERROR(INDEX(U$2:U$218,SMALL(IF(U$2:U$218&lt;&gt;"",ROW(U$2:U$218)-1),ROW(M226))),"")</f>
        <v/>
      </c>
      <c r="W227" s="129"/>
    </row>
    <row r="228" spans="1:23" ht="15.75" customHeight="1" x14ac:dyDescent="0.2">
      <c r="A228" s="165" t="str">
        <f t="shared" si="11"/>
        <v xml:space="preserve"> </v>
      </c>
      <c r="B228" s="143"/>
      <c r="C228" s="143"/>
      <c r="D228" s="147"/>
      <c r="E228" s="147"/>
      <c r="F228" s="147"/>
      <c r="G228" s="165" t="str">
        <f>IF(D228="","",VLOOKUP(D228,'Liste des clubs'!A:B,2,FALSE))</f>
        <v/>
      </c>
      <c r="H228" s="163"/>
      <c r="I228" s="143" t="str">
        <f t="shared" si="1"/>
        <v/>
      </c>
      <c r="J228" s="153" t="str">
        <f t="array" ref="J228">IFERROR(INDEX(I$2:I$218,SMALL(IF(I$2:I$218&lt;&gt;"",ROW(I$2:I$218)-1),ROW(A227))),"")</f>
        <v/>
      </c>
      <c r="K228" s="126" t="str">
        <f t="shared" si="2"/>
        <v/>
      </c>
      <c r="L228" s="155" t="str">
        <f t="array" ref="L228">IFERROR(INDEX(K$2:K$218,SMALL(IF(K$2:K$218&lt;&gt;"",ROW(K$2:K$218)-1),ROW(C227))),"")</f>
        <v/>
      </c>
      <c r="M228" s="126" t="str">
        <f t="shared" si="3"/>
        <v/>
      </c>
      <c r="N228" s="153" t="str">
        <f t="array" ref="N228">IFERROR(INDEX(M$2:M$218,SMALL(IF(M$2:M$218&lt;&gt;"",ROW(M$2:M$218)-1),ROW(D227))),"")</f>
        <v/>
      </c>
      <c r="O228" s="126" t="str">
        <f t="shared" si="4"/>
        <v/>
      </c>
      <c r="P228" s="155" t="str">
        <f t="array" ref="P228">IFERROR(INDEX(O$2:O$218,SMALL(IF(O$2:O$218&lt;&gt;"",ROW(O$2:O$218)-1),ROW(G227))),"")</f>
        <v/>
      </c>
      <c r="Q228" s="126" t="str">
        <f t="shared" si="5"/>
        <v/>
      </c>
      <c r="R228" s="153" t="str">
        <f t="array" ref="R228">IFERROR(INDEX(Q$2:Q$218,SMALL(IF(Q$2:Q$218&lt;&gt;"",ROW(Q$2:Q$218)-1),ROW(I227))),"")</f>
        <v/>
      </c>
      <c r="S228" s="126" t="str">
        <f t="shared" si="6"/>
        <v/>
      </c>
      <c r="T228" s="155" t="str">
        <f t="array" ref="T228">IFERROR(INDEX(S$2:S$218,SMALL(IF(S$2:S$218&lt;&gt;"",ROW(S$2:S$218)-1),ROW(K227))),"")</f>
        <v/>
      </c>
      <c r="U228" s="126" t="str">
        <f t="shared" si="7"/>
        <v/>
      </c>
      <c r="V228" s="153" t="str">
        <f t="array" ref="V228">IFERROR(INDEX(U$2:U$218,SMALL(IF(U$2:U$218&lt;&gt;"",ROW(U$2:U$218)-1),ROW(M227))),"")</f>
        <v/>
      </c>
      <c r="W228" s="129"/>
    </row>
    <row r="229" spans="1:23" ht="15.75" customHeight="1" x14ac:dyDescent="0.2">
      <c r="A229" s="165" t="str">
        <f t="shared" si="11"/>
        <v xml:space="preserve"> </v>
      </c>
      <c r="B229" s="143"/>
      <c r="C229" s="143"/>
      <c r="D229" s="147"/>
      <c r="E229" s="147"/>
      <c r="F229" s="147"/>
      <c r="G229" s="165" t="str">
        <f>IF(D229="","",VLOOKUP(D229,'Liste des clubs'!A:B,2,FALSE))</f>
        <v/>
      </c>
      <c r="H229" s="163"/>
      <c r="I229" s="143" t="str">
        <f t="shared" si="1"/>
        <v/>
      </c>
      <c r="J229" s="153" t="str">
        <f t="array" ref="J229">IFERROR(INDEX(I$2:I$218,SMALL(IF(I$2:I$218&lt;&gt;"",ROW(I$2:I$218)-1),ROW(A228))),"")</f>
        <v/>
      </c>
      <c r="K229" s="126" t="str">
        <f t="shared" si="2"/>
        <v/>
      </c>
      <c r="L229" s="155" t="str">
        <f t="array" ref="L229">IFERROR(INDEX(K$2:K$218,SMALL(IF(K$2:K$218&lt;&gt;"",ROW(K$2:K$218)-1),ROW(C228))),"")</f>
        <v/>
      </c>
      <c r="M229" s="126" t="str">
        <f t="shared" si="3"/>
        <v/>
      </c>
      <c r="N229" s="153" t="str">
        <f t="array" ref="N229">IFERROR(INDEX(M$2:M$218,SMALL(IF(M$2:M$218&lt;&gt;"",ROW(M$2:M$218)-1),ROW(D228))),"")</f>
        <v/>
      </c>
      <c r="O229" s="126" t="str">
        <f t="shared" si="4"/>
        <v/>
      </c>
      <c r="P229" s="155" t="str">
        <f t="array" ref="P229">IFERROR(INDEX(O$2:O$218,SMALL(IF(O$2:O$218&lt;&gt;"",ROW(O$2:O$218)-1),ROW(G228))),"")</f>
        <v/>
      </c>
      <c r="Q229" s="126" t="str">
        <f t="shared" si="5"/>
        <v/>
      </c>
      <c r="R229" s="153" t="str">
        <f t="array" ref="R229">IFERROR(INDEX(Q$2:Q$218,SMALL(IF(Q$2:Q$218&lt;&gt;"",ROW(Q$2:Q$218)-1),ROW(I228))),"")</f>
        <v/>
      </c>
      <c r="S229" s="126" t="str">
        <f t="shared" si="6"/>
        <v/>
      </c>
      <c r="T229" s="155" t="str">
        <f t="array" ref="T229">IFERROR(INDEX(S$2:S$218,SMALL(IF(S$2:S$218&lt;&gt;"",ROW(S$2:S$218)-1),ROW(K228))),"")</f>
        <v/>
      </c>
      <c r="U229" s="126" t="str">
        <f t="shared" si="7"/>
        <v/>
      </c>
      <c r="V229" s="153" t="str">
        <f t="array" ref="V229">IFERROR(INDEX(U$2:U$218,SMALL(IF(U$2:U$218&lt;&gt;"",ROW(U$2:U$218)-1),ROW(M228))),"")</f>
        <v/>
      </c>
      <c r="W229" s="129"/>
    </row>
    <row r="230" spans="1:23" ht="15.75" customHeight="1" x14ac:dyDescent="0.2">
      <c r="A230" s="165" t="str">
        <f t="shared" si="11"/>
        <v xml:space="preserve"> </v>
      </c>
      <c r="B230" s="143"/>
      <c r="C230" s="143"/>
      <c r="D230" s="147"/>
      <c r="E230" s="147"/>
      <c r="F230" s="147"/>
      <c r="G230" s="165" t="str">
        <f>IF(D230="","",VLOOKUP(D230,'Liste des clubs'!A:B,2,FALSE))</f>
        <v/>
      </c>
      <c r="H230" s="163"/>
      <c r="I230" s="143" t="str">
        <f t="shared" si="1"/>
        <v/>
      </c>
      <c r="J230" s="153" t="str">
        <f t="array" ref="J230">IFERROR(INDEX(I$2:I$218,SMALL(IF(I$2:I$218&lt;&gt;"",ROW(I$2:I$218)-1),ROW(A229))),"")</f>
        <v/>
      </c>
      <c r="K230" s="126" t="str">
        <f t="shared" si="2"/>
        <v/>
      </c>
      <c r="L230" s="155" t="str">
        <f t="array" ref="L230">IFERROR(INDEX(K$2:K$218,SMALL(IF(K$2:K$218&lt;&gt;"",ROW(K$2:K$218)-1),ROW(C229))),"")</f>
        <v/>
      </c>
      <c r="M230" s="126" t="str">
        <f t="shared" si="3"/>
        <v/>
      </c>
      <c r="N230" s="153" t="str">
        <f t="array" ref="N230">IFERROR(INDEX(M$2:M$218,SMALL(IF(M$2:M$218&lt;&gt;"",ROW(M$2:M$218)-1),ROW(D229))),"")</f>
        <v/>
      </c>
      <c r="O230" s="126" t="str">
        <f t="shared" si="4"/>
        <v/>
      </c>
      <c r="P230" s="155" t="str">
        <f t="array" ref="P230">IFERROR(INDEX(O$2:O$218,SMALL(IF(O$2:O$218&lt;&gt;"",ROW(O$2:O$218)-1),ROW(G229))),"")</f>
        <v/>
      </c>
      <c r="Q230" s="126" t="str">
        <f t="shared" si="5"/>
        <v/>
      </c>
      <c r="R230" s="153" t="str">
        <f t="array" ref="R230">IFERROR(INDEX(Q$2:Q$218,SMALL(IF(Q$2:Q$218&lt;&gt;"",ROW(Q$2:Q$218)-1),ROW(I229))),"")</f>
        <v/>
      </c>
      <c r="S230" s="126" t="str">
        <f t="shared" si="6"/>
        <v/>
      </c>
      <c r="T230" s="155" t="str">
        <f t="array" ref="T230">IFERROR(INDEX(S$2:S$218,SMALL(IF(S$2:S$218&lt;&gt;"",ROW(S$2:S$218)-1),ROW(K229))),"")</f>
        <v/>
      </c>
      <c r="U230" s="126" t="str">
        <f t="shared" si="7"/>
        <v/>
      </c>
      <c r="V230" s="153" t="str">
        <f t="array" ref="V230">IFERROR(INDEX(U$2:U$218,SMALL(IF(U$2:U$218&lt;&gt;"",ROW(U$2:U$218)-1),ROW(M229))),"")</f>
        <v/>
      </c>
      <c r="W230" s="129"/>
    </row>
    <row r="231" spans="1:23" ht="15.75" customHeight="1" x14ac:dyDescent="0.2">
      <c r="A231" s="165" t="str">
        <f t="shared" si="11"/>
        <v xml:space="preserve"> </v>
      </c>
      <c r="B231" s="143"/>
      <c r="C231" s="143"/>
      <c r="D231" s="147"/>
      <c r="E231" s="147"/>
      <c r="F231" s="147"/>
      <c r="G231" s="165" t="str">
        <f>IF(D231="","",VLOOKUP(D231,'Liste des clubs'!A:B,2,FALSE))</f>
        <v/>
      </c>
      <c r="H231" s="163"/>
      <c r="I231" s="143" t="str">
        <f t="shared" si="1"/>
        <v/>
      </c>
      <c r="J231" s="153" t="str">
        <f t="array" ref="J231">IFERROR(INDEX(I$2:I$218,SMALL(IF(I$2:I$218&lt;&gt;"",ROW(I$2:I$218)-1),ROW(A230))),"")</f>
        <v/>
      </c>
      <c r="K231" s="126" t="str">
        <f t="shared" si="2"/>
        <v/>
      </c>
      <c r="L231" s="155" t="str">
        <f t="array" ref="L231">IFERROR(INDEX(K$2:K$218,SMALL(IF(K$2:K$218&lt;&gt;"",ROW(K$2:K$218)-1),ROW(C230))),"")</f>
        <v/>
      </c>
      <c r="M231" s="126" t="str">
        <f t="shared" si="3"/>
        <v/>
      </c>
      <c r="N231" s="153" t="str">
        <f t="array" ref="N231">IFERROR(INDEX(M$2:M$218,SMALL(IF(M$2:M$218&lt;&gt;"",ROW(M$2:M$218)-1),ROW(D230))),"")</f>
        <v/>
      </c>
      <c r="O231" s="126" t="str">
        <f t="shared" si="4"/>
        <v/>
      </c>
      <c r="P231" s="155" t="str">
        <f t="array" ref="P231">IFERROR(INDEX(O$2:O$218,SMALL(IF(O$2:O$218&lt;&gt;"",ROW(O$2:O$218)-1),ROW(G230))),"")</f>
        <v/>
      </c>
      <c r="Q231" s="126" t="str">
        <f t="shared" si="5"/>
        <v/>
      </c>
      <c r="R231" s="153" t="str">
        <f t="array" ref="R231">IFERROR(INDEX(Q$2:Q$218,SMALL(IF(Q$2:Q$218&lt;&gt;"",ROW(Q$2:Q$218)-1),ROW(I230))),"")</f>
        <v/>
      </c>
      <c r="S231" s="126" t="str">
        <f t="shared" si="6"/>
        <v/>
      </c>
      <c r="T231" s="155" t="str">
        <f t="array" ref="T231">IFERROR(INDEX(S$2:S$218,SMALL(IF(S$2:S$218&lt;&gt;"",ROW(S$2:S$218)-1),ROW(K230))),"")</f>
        <v/>
      </c>
      <c r="U231" s="126" t="str">
        <f t="shared" si="7"/>
        <v/>
      </c>
      <c r="V231" s="153" t="str">
        <f t="array" ref="V231">IFERROR(INDEX(U$2:U$218,SMALL(IF(U$2:U$218&lt;&gt;"",ROW(U$2:U$218)-1),ROW(M230))),"")</f>
        <v/>
      </c>
      <c r="W231" s="129"/>
    </row>
    <row r="232" spans="1:23" ht="15.75" customHeight="1" x14ac:dyDescent="0.2">
      <c r="A232" s="165" t="str">
        <f t="shared" si="11"/>
        <v xml:space="preserve"> </v>
      </c>
      <c r="B232" s="143"/>
      <c r="C232" s="143"/>
      <c r="D232" s="147"/>
      <c r="E232" s="147"/>
      <c r="F232" s="147"/>
      <c r="G232" s="165" t="str">
        <f>IF(D232="","",VLOOKUP(D232,'Liste des clubs'!A:B,2,FALSE))</f>
        <v/>
      </c>
      <c r="H232" s="163"/>
      <c r="I232" s="143" t="str">
        <f t="shared" si="1"/>
        <v/>
      </c>
      <c r="J232" s="153" t="str">
        <f t="array" ref="J232">IFERROR(INDEX(I$2:I$218,SMALL(IF(I$2:I$218&lt;&gt;"",ROW(I$2:I$218)-1),ROW(A231))),"")</f>
        <v/>
      </c>
      <c r="K232" s="126" t="str">
        <f t="shared" si="2"/>
        <v/>
      </c>
      <c r="L232" s="155" t="str">
        <f t="array" ref="L232">IFERROR(INDEX(K$2:K$218,SMALL(IF(K$2:K$218&lt;&gt;"",ROW(K$2:K$218)-1),ROW(C231))),"")</f>
        <v/>
      </c>
      <c r="M232" s="126" t="str">
        <f t="shared" si="3"/>
        <v/>
      </c>
      <c r="N232" s="153" t="str">
        <f t="array" ref="N232">IFERROR(INDEX(M$2:M$218,SMALL(IF(M$2:M$218&lt;&gt;"",ROW(M$2:M$218)-1),ROW(D231))),"")</f>
        <v/>
      </c>
      <c r="O232" s="126" t="str">
        <f t="shared" si="4"/>
        <v/>
      </c>
      <c r="P232" s="155" t="str">
        <f t="array" ref="P232">IFERROR(INDEX(O$2:O$218,SMALL(IF(O$2:O$218&lt;&gt;"",ROW(O$2:O$218)-1),ROW(G231))),"")</f>
        <v/>
      </c>
      <c r="Q232" s="126" t="str">
        <f t="shared" si="5"/>
        <v/>
      </c>
      <c r="R232" s="153" t="str">
        <f t="array" ref="R232">IFERROR(INDEX(Q$2:Q$218,SMALL(IF(Q$2:Q$218&lt;&gt;"",ROW(Q$2:Q$218)-1),ROW(I231))),"")</f>
        <v/>
      </c>
      <c r="S232" s="126" t="str">
        <f t="shared" si="6"/>
        <v/>
      </c>
      <c r="T232" s="155" t="str">
        <f t="array" ref="T232">IFERROR(INDEX(S$2:S$218,SMALL(IF(S$2:S$218&lt;&gt;"",ROW(S$2:S$218)-1),ROW(K231))),"")</f>
        <v/>
      </c>
      <c r="U232" s="126" t="str">
        <f t="shared" si="7"/>
        <v/>
      </c>
      <c r="V232" s="153" t="str">
        <f t="array" ref="V232">IFERROR(INDEX(U$2:U$218,SMALL(IF(U$2:U$218&lt;&gt;"",ROW(U$2:U$218)-1),ROW(M231))),"")</f>
        <v/>
      </c>
      <c r="W232" s="129"/>
    </row>
    <row r="233" spans="1:23" ht="15.75" customHeight="1" x14ac:dyDescent="0.2">
      <c r="A233" s="165" t="str">
        <f t="shared" si="11"/>
        <v xml:space="preserve"> </v>
      </c>
      <c r="B233" s="143"/>
      <c r="C233" s="143"/>
      <c r="D233" s="147"/>
      <c r="E233" s="147"/>
      <c r="F233" s="147"/>
      <c r="G233" s="165" t="str">
        <f>IF(D233="","",VLOOKUP(D233,'Liste des clubs'!A:B,2,FALSE))</f>
        <v/>
      </c>
      <c r="H233" s="163"/>
      <c r="I233" s="143" t="str">
        <f t="shared" si="1"/>
        <v/>
      </c>
      <c r="J233" s="153" t="str">
        <f t="array" ref="J233">IFERROR(INDEX(I$2:I$218,SMALL(IF(I$2:I$218&lt;&gt;"",ROW(I$2:I$218)-1),ROW(A232))),"")</f>
        <v/>
      </c>
      <c r="K233" s="126" t="str">
        <f t="shared" si="2"/>
        <v/>
      </c>
      <c r="L233" s="155" t="str">
        <f t="array" ref="L233">IFERROR(INDEX(K$2:K$218,SMALL(IF(K$2:K$218&lt;&gt;"",ROW(K$2:K$218)-1),ROW(C232))),"")</f>
        <v/>
      </c>
      <c r="M233" s="126" t="str">
        <f t="shared" si="3"/>
        <v/>
      </c>
      <c r="N233" s="153" t="str">
        <f t="array" ref="N233">IFERROR(INDEX(M$2:M$218,SMALL(IF(M$2:M$218&lt;&gt;"",ROW(M$2:M$218)-1),ROW(D232))),"")</f>
        <v/>
      </c>
      <c r="O233" s="126" t="str">
        <f t="shared" si="4"/>
        <v/>
      </c>
      <c r="P233" s="155" t="str">
        <f t="array" ref="P233">IFERROR(INDEX(O$2:O$218,SMALL(IF(O$2:O$218&lt;&gt;"",ROW(O$2:O$218)-1),ROW(G232))),"")</f>
        <v/>
      </c>
      <c r="Q233" s="126" t="str">
        <f t="shared" si="5"/>
        <v/>
      </c>
      <c r="R233" s="153" t="str">
        <f t="array" ref="R233">IFERROR(INDEX(Q$2:Q$218,SMALL(IF(Q$2:Q$218&lt;&gt;"",ROW(Q$2:Q$218)-1),ROW(I232))),"")</f>
        <v/>
      </c>
      <c r="S233" s="126" t="str">
        <f t="shared" si="6"/>
        <v/>
      </c>
      <c r="T233" s="155" t="str">
        <f t="array" ref="T233">IFERROR(INDEX(S$2:S$218,SMALL(IF(S$2:S$218&lt;&gt;"",ROW(S$2:S$218)-1),ROW(K232))),"")</f>
        <v/>
      </c>
      <c r="U233" s="126" t="str">
        <f t="shared" si="7"/>
        <v/>
      </c>
      <c r="V233" s="153" t="str">
        <f t="array" ref="V233">IFERROR(INDEX(U$2:U$218,SMALL(IF(U$2:U$218&lt;&gt;"",ROW(U$2:U$218)-1),ROW(M232))),"")</f>
        <v/>
      </c>
      <c r="W233" s="129"/>
    </row>
    <row r="234" spans="1:23" ht="15.75" customHeight="1" x14ac:dyDescent="0.2">
      <c r="A234" s="165" t="str">
        <f t="shared" si="11"/>
        <v xml:space="preserve"> </v>
      </c>
      <c r="B234" s="143"/>
      <c r="C234" s="143"/>
      <c r="D234" s="147"/>
      <c r="E234" s="147"/>
      <c r="F234" s="147"/>
      <c r="G234" s="165" t="str">
        <f>IF(D234="","",VLOOKUP(D234,'Liste des clubs'!A:B,2,FALSE))</f>
        <v/>
      </c>
      <c r="H234" s="163"/>
      <c r="I234" s="143" t="str">
        <f t="shared" si="1"/>
        <v/>
      </c>
      <c r="J234" s="153" t="str">
        <f t="array" ref="J234">IFERROR(INDEX(I$2:I$218,SMALL(IF(I$2:I$218&lt;&gt;"",ROW(I$2:I$218)-1),ROW(A233))),"")</f>
        <v/>
      </c>
      <c r="K234" s="126" t="str">
        <f t="shared" si="2"/>
        <v/>
      </c>
      <c r="L234" s="155" t="str">
        <f t="array" ref="L234">IFERROR(INDEX(K$2:K$218,SMALL(IF(K$2:K$218&lt;&gt;"",ROW(K$2:K$218)-1),ROW(C233))),"")</f>
        <v/>
      </c>
      <c r="M234" s="126" t="str">
        <f t="shared" si="3"/>
        <v/>
      </c>
      <c r="N234" s="153" t="str">
        <f t="array" ref="N234">IFERROR(INDEX(M$2:M$218,SMALL(IF(M$2:M$218&lt;&gt;"",ROW(M$2:M$218)-1),ROW(D233))),"")</f>
        <v/>
      </c>
      <c r="O234" s="126" t="str">
        <f t="shared" si="4"/>
        <v/>
      </c>
      <c r="P234" s="155" t="str">
        <f t="array" ref="P234">IFERROR(INDEX(O$2:O$218,SMALL(IF(O$2:O$218&lt;&gt;"",ROW(O$2:O$218)-1),ROW(G233))),"")</f>
        <v/>
      </c>
      <c r="Q234" s="126" t="str">
        <f t="shared" si="5"/>
        <v/>
      </c>
      <c r="R234" s="153" t="str">
        <f t="array" ref="R234">IFERROR(INDEX(Q$2:Q$218,SMALL(IF(Q$2:Q$218&lt;&gt;"",ROW(Q$2:Q$218)-1),ROW(I233))),"")</f>
        <v/>
      </c>
      <c r="S234" s="126" t="str">
        <f t="shared" si="6"/>
        <v/>
      </c>
      <c r="T234" s="155" t="str">
        <f t="array" ref="T234">IFERROR(INDEX(S$2:S$218,SMALL(IF(S$2:S$218&lt;&gt;"",ROW(S$2:S$218)-1),ROW(K233))),"")</f>
        <v/>
      </c>
      <c r="U234" s="126" t="str">
        <f t="shared" si="7"/>
        <v/>
      </c>
      <c r="V234" s="153" t="str">
        <f t="array" ref="V234">IFERROR(INDEX(U$2:U$218,SMALL(IF(U$2:U$218&lt;&gt;"",ROW(U$2:U$218)-1),ROW(M233))),"")</f>
        <v/>
      </c>
      <c r="W234" s="129"/>
    </row>
    <row r="235" spans="1:23" ht="15.75" customHeight="1" x14ac:dyDescent="0.2">
      <c r="A235" s="165" t="str">
        <f t="shared" si="11"/>
        <v xml:space="preserve"> </v>
      </c>
      <c r="B235" s="143"/>
      <c r="C235" s="143"/>
      <c r="D235" s="147"/>
      <c r="E235" s="147"/>
      <c r="F235" s="147"/>
      <c r="G235" s="165" t="str">
        <f>IF(D235="","",VLOOKUP(D235,'Liste des clubs'!A:B,2,FALSE))</f>
        <v/>
      </c>
      <c r="H235" s="163"/>
      <c r="I235" s="143" t="str">
        <f t="shared" ref="I235:I298" si="12">IF($H235=I$1,$A235,"")</f>
        <v/>
      </c>
      <c r="J235" s="153" t="str">
        <f t="array" ref="J235">IFERROR(INDEX(I$2:I$218,SMALL(IF(I$2:I$218&lt;&gt;"",ROW(I$2:I$218)-1),ROW(A234))),"")</f>
        <v/>
      </c>
      <c r="K235" s="126" t="str">
        <f t="shared" ref="K235:K298" si="13">IF($H235=K$1,$A235,"")</f>
        <v/>
      </c>
      <c r="L235" s="155" t="str">
        <f t="array" ref="L235">IFERROR(INDEX(K$2:K$218,SMALL(IF(K$2:K$218&lt;&gt;"",ROW(K$2:K$218)-1),ROW(C234))),"")</f>
        <v/>
      </c>
      <c r="M235" s="126" t="str">
        <f t="shared" ref="M235:M298" si="14">IF($H235=M$1,$A235,"")</f>
        <v/>
      </c>
      <c r="N235" s="153" t="str">
        <f t="array" ref="N235">IFERROR(INDEX(M$2:M$218,SMALL(IF(M$2:M$218&lt;&gt;"",ROW(M$2:M$218)-1),ROW(D234))),"")</f>
        <v/>
      </c>
      <c r="O235" s="126" t="str">
        <f t="shared" ref="O235:O298" si="15">IF($H235=O$1,$A235,"")</f>
        <v/>
      </c>
      <c r="P235" s="155" t="str">
        <f t="array" ref="P235">IFERROR(INDEX(O$2:O$218,SMALL(IF(O$2:O$218&lt;&gt;"",ROW(O$2:O$218)-1),ROW(G234))),"")</f>
        <v/>
      </c>
      <c r="Q235" s="126" t="str">
        <f t="shared" ref="Q235:Q298" si="16">IF($H235=Q$1,$A235,"")</f>
        <v/>
      </c>
      <c r="R235" s="153" t="str">
        <f t="array" ref="R235">IFERROR(INDEX(Q$2:Q$218,SMALL(IF(Q$2:Q$218&lt;&gt;"",ROW(Q$2:Q$218)-1),ROW(I234))),"")</f>
        <v/>
      </c>
      <c r="S235" s="126" t="str">
        <f t="shared" ref="S235:S298" si="17">IF($H235=S$1,$A235,"")</f>
        <v/>
      </c>
      <c r="T235" s="155" t="str">
        <f t="array" ref="T235">IFERROR(INDEX(S$2:S$218,SMALL(IF(S$2:S$218&lt;&gt;"",ROW(S$2:S$218)-1),ROW(K234))),"")</f>
        <v/>
      </c>
      <c r="U235" s="126" t="str">
        <f t="shared" ref="U235:U298" si="18">IF($H235=U$1,$A235,"")</f>
        <v/>
      </c>
      <c r="V235" s="153" t="str">
        <f t="array" ref="V235">IFERROR(INDEX(U$2:U$218,SMALL(IF(U$2:U$218&lt;&gt;"",ROW(U$2:U$218)-1),ROW(M234))),"")</f>
        <v/>
      </c>
      <c r="W235" s="129"/>
    </row>
    <row r="236" spans="1:23" ht="15.75" customHeight="1" x14ac:dyDescent="0.2">
      <c r="A236" s="165" t="str">
        <f t="shared" si="11"/>
        <v xml:space="preserve"> </v>
      </c>
      <c r="B236" s="143"/>
      <c r="C236" s="143"/>
      <c r="D236" s="147"/>
      <c r="E236" s="147"/>
      <c r="F236" s="147"/>
      <c r="G236" s="165" t="str">
        <f>IF(D236="","",VLOOKUP(D236,'Liste des clubs'!A:B,2,FALSE))</f>
        <v/>
      </c>
      <c r="H236" s="163"/>
      <c r="I236" s="143" t="str">
        <f t="shared" si="12"/>
        <v/>
      </c>
      <c r="J236" s="153" t="str">
        <f t="array" ref="J236">IFERROR(INDEX(I$2:I$218,SMALL(IF(I$2:I$218&lt;&gt;"",ROW(I$2:I$218)-1),ROW(A235))),"")</f>
        <v/>
      </c>
      <c r="K236" s="126" t="str">
        <f t="shared" si="13"/>
        <v/>
      </c>
      <c r="L236" s="155" t="str">
        <f t="array" ref="L236">IFERROR(INDEX(K$2:K$218,SMALL(IF(K$2:K$218&lt;&gt;"",ROW(K$2:K$218)-1),ROW(C235))),"")</f>
        <v/>
      </c>
      <c r="M236" s="126" t="str">
        <f t="shared" si="14"/>
        <v/>
      </c>
      <c r="N236" s="153" t="str">
        <f t="array" ref="N236">IFERROR(INDEX(M$2:M$218,SMALL(IF(M$2:M$218&lt;&gt;"",ROW(M$2:M$218)-1),ROW(D235))),"")</f>
        <v/>
      </c>
      <c r="O236" s="126" t="str">
        <f t="shared" si="15"/>
        <v/>
      </c>
      <c r="P236" s="155" t="str">
        <f t="array" ref="P236">IFERROR(INDEX(O$2:O$218,SMALL(IF(O$2:O$218&lt;&gt;"",ROW(O$2:O$218)-1),ROW(G235))),"")</f>
        <v/>
      </c>
      <c r="Q236" s="126" t="str">
        <f t="shared" si="16"/>
        <v/>
      </c>
      <c r="R236" s="153" t="str">
        <f t="array" ref="R236">IFERROR(INDEX(Q$2:Q$218,SMALL(IF(Q$2:Q$218&lt;&gt;"",ROW(Q$2:Q$218)-1),ROW(I235))),"")</f>
        <v/>
      </c>
      <c r="S236" s="126" t="str">
        <f t="shared" si="17"/>
        <v/>
      </c>
      <c r="T236" s="155" t="str">
        <f t="array" ref="T236">IFERROR(INDEX(S$2:S$218,SMALL(IF(S$2:S$218&lt;&gt;"",ROW(S$2:S$218)-1),ROW(K235))),"")</f>
        <v/>
      </c>
      <c r="U236" s="126" t="str">
        <f t="shared" si="18"/>
        <v/>
      </c>
      <c r="V236" s="153" t="str">
        <f t="array" ref="V236">IFERROR(INDEX(U$2:U$218,SMALL(IF(U$2:U$218&lt;&gt;"",ROW(U$2:U$218)-1),ROW(M235))),"")</f>
        <v/>
      </c>
      <c r="W236" s="129"/>
    </row>
    <row r="237" spans="1:23" ht="15.75" customHeight="1" x14ac:dyDescent="0.2">
      <c r="A237" s="165" t="str">
        <f t="shared" si="11"/>
        <v xml:space="preserve"> </v>
      </c>
      <c r="B237" s="143"/>
      <c r="C237" s="143"/>
      <c r="D237" s="147"/>
      <c r="E237" s="147"/>
      <c r="F237" s="147"/>
      <c r="G237" s="165" t="str">
        <f>IF(D237="","",VLOOKUP(D237,'Liste des clubs'!A:B,2,FALSE))</f>
        <v/>
      </c>
      <c r="H237" s="163"/>
      <c r="I237" s="143" t="str">
        <f t="shared" si="12"/>
        <v/>
      </c>
      <c r="J237" s="153" t="str">
        <f t="array" ref="J237">IFERROR(INDEX(I$2:I$218,SMALL(IF(I$2:I$218&lt;&gt;"",ROW(I$2:I$218)-1),ROW(A236))),"")</f>
        <v/>
      </c>
      <c r="K237" s="126" t="str">
        <f t="shared" si="13"/>
        <v/>
      </c>
      <c r="L237" s="155" t="str">
        <f t="array" ref="L237">IFERROR(INDEX(K$2:K$218,SMALL(IF(K$2:K$218&lt;&gt;"",ROW(K$2:K$218)-1),ROW(C236))),"")</f>
        <v/>
      </c>
      <c r="M237" s="126" t="str">
        <f t="shared" si="14"/>
        <v/>
      </c>
      <c r="N237" s="153" t="str">
        <f t="array" ref="N237">IFERROR(INDEX(M$2:M$218,SMALL(IF(M$2:M$218&lt;&gt;"",ROW(M$2:M$218)-1),ROW(D236))),"")</f>
        <v/>
      </c>
      <c r="O237" s="126" t="str">
        <f t="shared" si="15"/>
        <v/>
      </c>
      <c r="P237" s="155" t="str">
        <f t="array" ref="P237">IFERROR(INDEX(O$2:O$218,SMALL(IF(O$2:O$218&lt;&gt;"",ROW(O$2:O$218)-1),ROW(G236))),"")</f>
        <v/>
      </c>
      <c r="Q237" s="126" t="str">
        <f t="shared" si="16"/>
        <v/>
      </c>
      <c r="R237" s="153" t="str">
        <f t="array" ref="R237">IFERROR(INDEX(Q$2:Q$218,SMALL(IF(Q$2:Q$218&lt;&gt;"",ROW(Q$2:Q$218)-1),ROW(I236))),"")</f>
        <v/>
      </c>
      <c r="S237" s="126" t="str">
        <f t="shared" si="17"/>
        <v/>
      </c>
      <c r="T237" s="155" t="str">
        <f t="array" ref="T237">IFERROR(INDEX(S$2:S$218,SMALL(IF(S$2:S$218&lt;&gt;"",ROW(S$2:S$218)-1),ROW(K236))),"")</f>
        <v/>
      </c>
      <c r="U237" s="126" t="str">
        <f t="shared" si="18"/>
        <v/>
      </c>
      <c r="V237" s="153" t="str">
        <f t="array" ref="V237">IFERROR(INDEX(U$2:U$218,SMALL(IF(U$2:U$218&lt;&gt;"",ROW(U$2:U$218)-1),ROW(M236))),"")</f>
        <v/>
      </c>
      <c r="W237" s="129"/>
    </row>
    <row r="238" spans="1:23" ht="15.75" customHeight="1" x14ac:dyDescent="0.2">
      <c r="A238" s="165" t="str">
        <f t="shared" si="11"/>
        <v xml:space="preserve"> </v>
      </c>
      <c r="B238" s="143"/>
      <c r="C238" s="143"/>
      <c r="D238" s="147"/>
      <c r="E238" s="147"/>
      <c r="F238" s="147"/>
      <c r="G238" s="165" t="str">
        <f>IF(D238="","",VLOOKUP(D238,'Liste des clubs'!A:B,2,FALSE))</f>
        <v/>
      </c>
      <c r="H238" s="163"/>
      <c r="I238" s="143" t="str">
        <f t="shared" si="12"/>
        <v/>
      </c>
      <c r="J238" s="153" t="str">
        <f t="array" ref="J238">IFERROR(INDEX(I$2:I$218,SMALL(IF(I$2:I$218&lt;&gt;"",ROW(I$2:I$218)-1),ROW(A237))),"")</f>
        <v/>
      </c>
      <c r="K238" s="126" t="str">
        <f t="shared" si="13"/>
        <v/>
      </c>
      <c r="L238" s="155" t="str">
        <f t="array" ref="L238">IFERROR(INDEX(K$2:K$218,SMALL(IF(K$2:K$218&lt;&gt;"",ROW(K$2:K$218)-1),ROW(C237))),"")</f>
        <v/>
      </c>
      <c r="M238" s="126" t="str">
        <f t="shared" si="14"/>
        <v/>
      </c>
      <c r="N238" s="153" t="str">
        <f t="array" ref="N238">IFERROR(INDEX(M$2:M$218,SMALL(IF(M$2:M$218&lt;&gt;"",ROW(M$2:M$218)-1),ROW(D237))),"")</f>
        <v/>
      </c>
      <c r="O238" s="126" t="str">
        <f t="shared" si="15"/>
        <v/>
      </c>
      <c r="P238" s="155" t="str">
        <f t="array" ref="P238">IFERROR(INDEX(O$2:O$218,SMALL(IF(O$2:O$218&lt;&gt;"",ROW(O$2:O$218)-1),ROW(G237))),"")</f>
        <v/>
      </c>
      <c r="Q238" s="126" t="str">
        <f t="shared" si="16"/>
        <v/>
      </c>
      <c r="R238" s="153" t="str">
        <f t="array" ref="R238">IFERROR(INDEX(Q$2:Q$218,SMALL(IF(Q$2:Q$218&lt;&gt;"",ROW(Q$2:Q$218)-1),ROW(I237))),"")</f>
        <v/>
      </c>
      <c r="S238" s="126" t="str">
        <f t="shared" si="17"/>
        <v/>
      </c>
      <c r="T238" s="155" t="str">
        <f t="array" ref="T238">IFERROR(INDEX(S$2:S$218,SMALL(IF(S$2:S$218&lt;&gt;"",ROW(S$2:S$218)-1),ROW(K237))),"")</f>
        <v/>
      </c>
      <c r="U238" s="126" t="str">
        <f t="shared" si="18"/>
        <v/>
      </c>
      <c r="V238" s="153" t="str">
        <f t="array" ref="V238">IFERROR(INDEX(U$2:U$218,SMALL(IF(U$2:U$218&lt;&gt;"",ROW(U$2:U$218)-1),ROW(M237))),"")</f>
        <v/>
      </c>
      <c r="W238" s="129"/>
    </row>
    <row r="239" spans="1:23" ht="15.75" customHeight="1" x14ac:dyDescent="0.2">
      <c r="A239" s="165" t="str">
        <f t="shared" si="11"/>
        <v xml:space="preserve"> </v>
      </c>
      <c r="B239" s="143"/>
      <c r="C239" s="143"/>
      <c r="D239" s="147"/>
      <c r="E239" s="147"/>
      <c r="F239" s="147"/>
      <c r="G239" s="165" t="str">
        <f>IF(D239="","",VLOOKUP(D239,'Liste des clubs'!A:B,2,FALSE))</f>
        <v/>
      </c>
      <c r="H239" s="163"/>
      <c r="I239" s="143" t="str">
        <f t="shared" si="12"/>
        <v/>
      </c>
      <c r="J239" s="153" t="str">
        <f t="array" ref="J239">IFERROR(INDEX(I$2:I$218,SMALL(IF(I$2:I$218&lt;&gt;"",ROW(I$2:I$218)-1),ROW(A238))),"")</f>
        <v/>
      </c>
      <c r="K239" s="126" t="str">
        <f t="shared" si="13"/>
        <v/>
      </c>
      <c r="L239" s="155" t="str">
        <f t="array" ref="L239">IFERROR(INDEX(K$2:K$218,SMALL(IF(K$2:K$218&lt;&gt;"",ROW(K$2:K$218)-1),ROW(C238))),"")</f>
        <v/>
      </c>
      <c r="M239" s="126" t="str">
        <f t="shared" si="14"/>
        <v/>
      </c>
      <c r="N239" s="153" t="str">
        <f t="array" ref="N239">IFERROR(INDEX(M$2:M$218,SMALL(IF(M$2:M$218&lt;&gt;"",ROW(M$2:M$218)-1),ROW(D238))),"")</f>
        <v/>
      </c>
      <c r="O239" s="126" t="str">
        <f t="shared" si="15"/>
        <v/>
      </c>
      <c r="P239" s="155" t="str">
        <f t="array" ref="P239">IFERROR(INDEX(O$2:O$218,SMALL(IF(O$2:O$218&lt;&gt;"",ROW(O$2:O$218)-1),ROW(G238))),"")</f>
        <v/>
      </c>
      <c r="Q239" s="126" t="str">
        <f t="shared" si="16"/>
        <v/>
      </c>
      <c r="R239" s="153" t="str">
        <f t="array" ref="R239">IFERROR(INDEX(Q$2:Q$218,SMALL(IF(Q$2:Q$218&lt;&gt;"",ROW(Q$2:Q$218)-1),ROW(I238))),"")</f>
        <v/>
      </c>
      <c r="S239" s="126" t="str">
        <f t="shared" si="17"/>
        <v/>
      </c>
      <c r="T239" s="155" t="str">
        <f t="array" ref="T239">IFERROR(INDEX(S$2:S$218,SMALL(IF(S$2:S$218&lt;&gt;"",ROW(S$2:S$218)-1),ROW(K238))),"")</f>
        <v/>
      </c>
      <c r="U239" s="126" t="str">
        <f t="shared" si="18"/>
        <v/>
      </c>
      <c r="V239" s="153" t="str">
        <f t="array" ref="V239">IFERROR(INDEX(U$2:U$218,SMALL(IF(U$2:U$218&lt;&gt;"",ROW(U$2:U$218)-1),ROW(M238))),"")</f>
        <v/>
      </c>
      <c r="W239" s="129"/>
    </row>
    <row r="240" spans="1:23" ht="15.75" customHeight="1" x14ac:dyDescent="0.2">
      <c r="A240" s="165" t="str">
        <f t="shared" si="11"/>
        <v xml:space="preserve"> </v>
      </c>
      <c r="B240" s="143"/>
      <c r="C240" s="143"/>
      <c r="D240" s="147"/>
      <c r="E240" s="147"/>
      <c r="F240" s="147"/>
      <c r="G240" s="165" t="str">
        <f>IF(D240="","",VLOOKUP(D240,'Liste des clubs'!A:B,2,FALSE))</f>
        <v/>
      </c>
      <c r="H240" s="163"/>
      <c r="I240" s="143" t="str">
        <f t="shared" si="12"/>
        <v/>
      </c>
      <c r="J240" s="153" t="str">
        <f t="array" ref="J240">IFERROR(INDEX(I$2:I$218,SMALL(IF(I$2:I$218&lt;&gt;"",ROW(I$2:I$218)-1),ROW(A239))),"")</f>
        <v/>
      </c>
      <c r="K240" s="126" t="str">
        <f t="shared" si="13"/>
        <v/>
      </c>
      <c r="L240" s="155" t="str">
        <f t="array" ref="L240">IFERROR(INDEX(K$2:K$218,SMALL(IF(K$2:K$218&lt;&gt;"",ROW(K$2:K$218)-1),ROW(C239))),"")</f>
        <v/>
      </c>
      <c r="M240" s="126" t="str">
        <f t="shared" si="14"/>
        <v/>
      </c>
      <c r="N240" s="153" t="str">
        <f t="array" ref="N240">IFERROR(INDEX(M$2:M$218,SMALL(IF(M$2:M$218&lt;&gt;"",ROW(M$2:M$218)-1),ROW(D239))),"")</f>
        <v/>
      </c>
      <c r="O240" s="126" t="str">
        <f t="shared" si="15"/>
        <v/>
      </c>
      <c r="P240" s="155" t="str">
        <f t="array" ref="P240">IFERROR(INDEX(O$2:O$218,SMALL(IF(O$2:O$218&lt;&gt;"",ROW(O$2:O$218)-1),ROW(G239))),"")</f>
        <v/>
      </c>
      <c r="Q240" s="126" t="str">
        <f t="shared" si="16"/>
        <v/>
      </c>
      <c r="R240" s="153" t="str">
        <f t="array" ref="R240">IFERROR(INDEX(Q$2:Q$218,SMALL(IF(Q$2:Q$218&lt;&gt;"",ROW(Q$2:Q$218)-1),ROW(I239))),"")</f>
        <v/>
      </c>
      <c r="S240" s="126" t="str">
        <f t="shared" si="17"/>
        <v/>
      </c>
      <c r="T240" s="155" t="str">
        <f t="array" ref="T240">IFERROR(INDEX(S$2:S$218,SMALL(IF(S$2:S$218&lt;&gt;"",ROW(S$2:S$218)-1),ROW(K239))),"")</f>
        <v/>
      </c>
      <c r="U240" s="126" t="str">
        <f t="shared" si="18"/>
        <v/>
      </c>
      <c r="V240" s="153" t="str">
        <f t="array" ref="V240">IFERROR(INDEX(U$2:U$218,SMALL(IF(U$2:U$218&lt;&gt;"",ROW(U$2:U$218)-1),ROW(M239))),"")</f>
        <v/>
      </c>
      <c r="W240" s="129"/>
    </row>
    <row r="241" spans="1:23" ht="15.75" customHeight="1" x14ac:dyDescent="0.2">
      <c r="A241" s="165" t="str">
        <f t="shared" si="11"/>
        <v xml:space="preserve"> </v>
      </c>
      <c r="B241" s="143"/>
      <c r="C241" s="143"/>
      <c r="D241" s="147"/>
      <c r="E241" s="147"/>
      <c r="F241" s="147"/>
      <c r="G241" s="165" t="str">
        <f>IF(D241="","",VLOOKUP(D241,'Liste des clubs'!A:B,2,FALSE))</f>
        <v/>
      </c>
      <c r="H241" s="163"/>
      <c r="I241" s="143" t="str">
        <f t="shared" si="12"/>
        <v/>
      </c>
      <c r="J241" s="153" t="str">
        <f t="array" ref="J241">IFERROR(INDEX(I$2:I$218,SMALL(IF(I$2:I$218&lt;&gt;"",ROW(I$2:I$218)-1),ROW(A240))),"")</f>
        <v/>
      </c>
      <c r="K241" s="126" t="str">
        <f t="shared" si="13"/>
        <v/>
      </c>
      <c r="L241" s="155" t="str">
        <f t="array" ref="L241">IFERROR(INDEX(K$2:K$218,SMALL(IF(K$2:K$218&lt;&gt;"",ROW(K$2:K$218)-1),ROW(C240))),"")</f>
        <v/>
      </c>
      <c r="M241" s="126" t="str">
        <f t="shared" si="14"/>
        <v/>
      </c>
      <c r="N241" s="153" t="str">
        <f t="array" ref="N241">IFERROR(INDEX(M$2:M$218,SMALL(IF(M$2:M$218&lt;&gt;"",ROW(M$2:M$218)-1),ROW(D240))),"")</f>
        <v/>
      </c>
      <c r="O241" s="126" t="str">
        <f t="shared" si="15"/>
        <v/>
      </c>
      <c r="P241" s="155" t="str">
        <f t="array" ref="P241">IFERROR(INDEX(O$2:O$218,SMALL(IF(O$2:O$218&lt;&gt;"",ROW(O$2:O$218)-1),ROW(G240))),"")</f>
        <v/>
      </c>
      <c r="Q241" s="126" t="str">
        <f t="shared" si="16"/>
        <v/>
      </c>
      <c r="R241" s="153" t="str">
        <f t="array" ref="R241">IFERROR(INDEX(Q$2:Q$218,SMALL(IF(Q$2:Q$218&lt;&gt;"",ROW(Q$2:Q$218)-1),ROW(I240))),"")</f>
        <v/>
      </c>
      <c r="S241" s="126" t="str">
        <f t="shared" si="17"/>
        <v/>
      </c>
      <c r="T241" s="155" t="str">
        <f t="array" ref="T241">IFERROR(INDEX(S$2:S$218,SMALL(IF(S$2:S$218&lt;&gt;"",ROW(S$2:S$218)-1),ROW(K240))),"")</f>
        <v/>
      </c>
      <c r="U241" s="126" t="str">
        <f t="shared" si="18"/>
        <v/>
      </c>
      <c r="V241" s="153" t="str">
        <f t="array" ref="V241">IFERROR(INDEX(U$2:U$218,SMALL(IF(U$2:U$218&lt;&gt;"",ROW(U$2:U$218)-1),ROW(M240))),"")</f>
        <v/>
      </c>
      <c r="W241" s="129"/>
    </row>
    <row r="242" spans="1:23" ht="15.75" customHeight="1" x14ac:dyDescent="0.2">
      <c r="A242" s="165" t="str">
        <f t="shared" si="11"/>
        <v xml:space="preserve"> </v>
      </c>
      <c r="B242" s="143"/>
      <c r="C242" s="143"/>
      <c r="D242" s="147"/>
      <c r="E242" s="147"/>
      <c r="F242" s="147"/>
      <c r="G242" s="165" t="str">
        <f>IF(D242="","",VLOOKUP(D242,'Liste des clubs'!A:B,2,FALSE))</f>
        <v/>
      </c>
      <c r="H242" s="163"/>
      <c r="I242" s="143" t="str">
        <f t="shared" si="12"/>
        <v/>
      </c>
      <c r="J242" s="153" t="str">
        <f t="array" ref="J242">IFERROR(INDEX(I$2:I$218,SMALL(IF(I$2:I$218&lt;&gt;"",ROW(I$2:I$218)-1),ROW(A241))),"")</f>
        <v/>
      </c>
      <c r="K242" s="126" t="str">
        <f t="shared" si="13"/>
        <v/>
      </c>
      <c r="L242" s="155" t="str">
        <f t="array" ref="L242">IFERROR(INDEX(K$2:K$218,SMALL(IF(K$2:K$218&lt;&gt;"",ROW(K$2:K$218)-1),ROW(C241))),"")</f>
        <v/>
      </c>
      <c r="M242" s="126" t="str">
        <f t="shared" si="14"/>
        <v/>
      </c>
      <c r="N242" s="153" t="str">
        <f t="array" ref="N242">IFERROR(INDEX(M$2:M$218,SMALL(IF(M$2:M$218&lt;&gt;"",ROW(M$2:M$218)-1),ROW(D241))),"")</f>
        <v/>
      </c>
      <c r="O242" s="126" t="str">
        <f t="shared" si="15"/>
        <v/>
      </c>
      <c r="P242" s="155" t="str">
        <f t="array" ref="P242">IFERROR(INDEX(O$2:O$218,SMALL(IF(O$2:O$218&lt;&gt;"",ROW(O$2:O$218)-1),ROW(G241))),"")</f>
        <v/>
      </c>
      <c r="Q242" s="126" t="str">
        <f t="shared" si="16"/>
        <v/>
      </c>
      <c r="R242" s="153" t="str">
        <f t="array" ref="R242">IFERROR(INDEX(Q$2:Q$218,SMALL(IF(Q$2:Q$218&lt;&gt;"",ROW(Q$2:Q$218)-1),ROW(I241))),"")</f>
        <v/>
      </c>
      <c r="S242" s="126" t="str">
        <f t="shared" si="17"/>
        <v/>
      </c>
      <c r="T242" s="155" t="str">
        <f t="array" ref="T242">IFERROR(INDEX(S$2:S$218,SMALL(IF(S$2:S$218&lt;&gt;"",ROW(S$2:S$218)-1),ROW(K241))),"")</f>
        <v/>
      </c>
      <c r="U242" s="126" t="str">
        <f t="shared" si="18"/>
        <v/>
      </c>
      <c r="V242" s="153" t="str">
        <f t="array" ref="V242">IFERROR(INDEX(U$2:U$218,SMALL(IF(U$2:U$218&lt;&gt;"",ROW(U$2:U$218)-1),ROW(M241))),"")</f>
        <v/>
      </c>
      <c r="W242" s="129"/>
    </row>
    <row r="243" spans="1:23" ht="15.75" customHeight="1" x14ac:dyDescent="0.2">
      <c r="A243" s="165" t="str">
        <f t="shared" si="11"/>
        <v xml:space="preserve"> </v>
      </c>
      <c r="B243" s="143"/>
      <c r="C243" s="143"/>
      <c r="D243" s="147"/>
      <c r="E243" s="147"/>
      <c r="F243" s="147"/>
      <c r="G243" s="165" t="str">
        <f>IF(D243="","",VLOOKUP(D243,'Liste des clubs'!A:B,2,FALSE))</f>
        <v/>
      </c>
      <c r="H243" s="163"/>
      <c r="I243" s="143" t="str">
        <f t="shared" si="12"/>
        <v/>
      </c>
      <c r="J243" s="153" t="str">
        <f t="array" ref="J243">IFERROR(INDEX(I$2:I$218,SMALL(IF(I$2:I$218&lt;&gt;"",ROW(I$2:I$218)-1),ROW(A242))),"")</f>
        <v/>
      </c>
      <c r="K243" s="126" t="str">
        <f t="shared" si="13"/>
        <v/>
      </c>
      <c r="L243" s="155" t="str">
        <f t="array" ref="L243">IFERROR(INDEX(K$2:K$218,SMALL(IF(K$2:K$218&lt;&gt;"",ROW(K$2:K$218)-1),ROW(C242))),"")</f>
        <v/>
      </c>
      <c r="M243" s="126" t="str">
        <f t="shared" si="14"/>
        <v/>
      </c>
      <c r="N243" s="153" t="str">
        <f t="array" ref="N243">IFERROR(INDEX(M$2:M$218,SMALL(IF(M$2:M$218&lt;&gt;"",ROW(M$2:M$218)-1),ROW(D242))),"")</f>
        <v/>
      </c>
      <c r="O243" s="126" t="str">
        <f t="shared" si="15"/>
        <v/>
      </c>
      <c r="P243" s="155" t="str">
        <f t="array" ref="P243">IFERROR(INDEX(O$2:O$218,SMALL(IF(O$2:O$218&lt;&gt;"",ROW(O$2:O$218)-1),ROW(G242))),"")</f>
        <v/>
      </c>
      <c r="Q243" s="126" t="str">
        <f t="shared" si="16"/>
        <v/>
      </c>
      <c r="R243" s="153" t="str">
        <f t="array" ref="R243">IFERROR(INDEX(Q$2:Q$218,SMALL(IF(Q$2:Q$218&lt;&gt;"",ROW(Q$2:Q$218)-1),ROW(I242))),"")</f>
        <v/>
      </c>
      <c r="S243" s="126" t="str">
        <f t="shared" si="17"/>
        <v/>
      </c>
      <c r="T243" s="155" t="str">
        <f t="array" ref="T243">IFERROR(INDEX(S$2:S$218,SMALL(IF(S$2:S$218&lt;&gt;"",ROW(S$2:S$218)-1),ROW(K242))),"")</f>
        <v/>
      </c>
      <c r="U243" s="126" t="str">
        <f t="shared" si="18"/>
        <v/>
      </c>
      <c r="V243" s="153" t="str">
        <f t="array" ref="V243">IFERROR(INDEX(U$2:U$218,SMALL(IF(U$2:U$218&lt;&gt;"",ROW(U$2:U$218)-1),ROW(M242))),"")</f>
        <v/>
      </c>
      <c r="W243" s="129"/>
    </row>
    <row r="244" spans="1:23" ht="15.75" customHeight="1" x14ac:dyDescent="0.2">
      <c r="A244" s="165" t="str">
        <f t="shared" si="11"/>
        <v xml:space="preserve"> </v>
      </c>
      <c r="B244" s="143"/>
      <c r="C244" s="143"/>
      <c r="D244" s="147"/>
      <c r="E244" s="147"/>
      <c r="F244" s="147"/>
      <c r="G244" s="165" t="str">
        <f>IF(D244="","",VLOOKUP(D244,'Liste des clubs'!A:B,2,FALSE))</f>
        <v/>
      </c>
      <c r="H244" s="163"/>
      <c r="I244" s="143" t="str">
        <f t="shared" si="12"/>
        <v/>
      </c>
      <c r="J244" s="153" t="str">
        <f t="array" ref="J244">IFERROR(INDEX(I$2:I$218,SMALL(IF(I$2:I$218&lt;&gt;"",ROW(I$2:I$218)-1),ROW(A243))),"")</f>
        <v/>
      </c>
      <c r="K244" s="126" t="str">
        <f t="shared" si="13"/>
        <v/>
      </c>
      <c r="L244" s="155" t="str">
        <f t="array" ref="L244">IFERROR(INDEX(K$2:K$218,SMALL(IF(K$2:K$218&lt;&gt;"",ROW(K$2:K$218)-1),ROW(C243))),"")</f>
        <v/>
      </c>
      <c r="M244" s="126" t="str">
        <f t="shared" si="14"/>
        <v/>
      </c>
      <c r="N244" s="153" t="str">
        <f t="array" ref="N244">IFERROR(INDEX(M$2:M$218,SMALL(IF(M$2:M$218&lt;&gt;"",ROW(M$2:M$218)-1),ROW(D243))),"")</f>
        <v/>
      </c>
      <c r="O244" s="126" t="str">
        <f t="shared" si="15"/>
        <v/>
      </c>
      <c r="P244" s="155" t="str">
        <f t="array" ref="P244">IFERROR(INDEX(O$2:O$218,SMALL(IF(O$2:O$218&lt;&gt;"",ROW(O$2:O$218)-1),ROW(G243))),"")</f>
        <v/>
      </c>
      <c r="Q244" s="126" t="str">
        <f t="shared" si="16"/>
        <v/>
      </c>
      <c r="R244" s="153" t="str">
        <f t="array" ref="R244">IFERROR(INDEX(Q$2:Q$218,SMALL(IF(Q$2:Q$218&lt;&gt;"",ROW(Q$2:Q$218)-1),ROW(I243))),"")</f>
        <v/>
      </c>
      <c r="S244" s="126" t="str">
        <f t="shared" si="17"/>
        <v/>
      </c>
      <c r="T244" s="155" t="str">
        <f t="array" ref="T244">IFERROR(INDEX(S$2:S$218,SMALL(IF(S$2:S$218&lt;&gt;"",ROW(S$2:S$218)-1),ROW(K243))),"")</f>
        <v/>
      </c>
      <c r="U244" s="126" t="str">
        <f t="shared" si="18"/>
        <v/>
      </c>
      <c r="V244" s="153" t="str">
        <f t="array" ref="V244">IFERROR(INDEX(U$2:U$218,SMALL(IF(U$2:U$218&lt;&gt;"",ROW(U$2:U$218)-1),ROW(M243))),"")</f>
        <v/>
      </c>
      <c r="W244" s="129"/>
    </row>
    <row r="245" spans="1:23" ht="15.75" customHeight="1" x14ac:dyDescent="0.2">
      <c r="A245" s="165" t="str">
        <f t="shared" si="11"/>
        <v xml:space="preserve"> </v>
      </c>
      <c r="B245" s="143"/>
      <c r="C245" s="143"/>
      <c r="D245" s="147"/>
      <c r="E245" s="147"/>
      <c r="F245" s="147"/>
      <c r="G245" s="165" t="str">
        <f>IF(D245="","",VLOOKUP(D245,'Liste des clubs'!A:B,2,FALSE))</f>
        <v/>
      </c>
      <c r="H245" s="163"/>
      <c r="I245" s="143" t="str">
        <f t="shared" si="12"/>
        <v/>
      </c>
      <c r="J245" s="153" t="str">
        <f t="array" ref="J245">IFERROR(INDEX(I$2:I$218,SMALL(IF(I$2:I$218&lt;&gt;"",ROW(I$2:I$218)-1),ROW(A244))),"")</f>
        <v/>
      </c>
      <c r="K245" s="126" t="str">
        <f t="shared" si="13"/>
        <v/>
      </c>
      <c r="L245" s="155" t="str">
        <f t="array" ref="L245">IFERROR(INDEX(K$2:K$218,SMALL(IF(K$2:K$218&lt;&gt;"",ROW(K$2:K$218)-1),ROW(C244))),"")</f>
        <v/>
      </c>
      <c r="M245" s="126" t="str">
        <f t="shared" si="14"/>
        <v/>
      </c>
      <c r="N245" s="153" t="str">
        <f t="array" ref="N245">IFERROR(INDEX(M$2:M$218,SMALL(IF(M$2:M$218&lt;&gt;"",ROW(M$2:M$218)-1),ROW(D244))),"")</f>
        <v/>
      </c>
      <c r="O245" s="126" t="str">
        <f t="shared" si="15"/>
        <v/>
      </c>
      <c r="P245" s="155" t="str">
        <f t="array" ref="P245">IFERROR(INDEX(O$2:O$218,SMALL(IF(O$2:O$218&lt;&gt;"",ROW(O$2:O$218)-1),ROW(G244))),"")</f>
        <v/>
      </c>
      <c r="Q245" s="126" t="str">
        <f t="shared" si="16"/>
        <v/>
      </c>
      <c r="R245" s="153" t="str">
        <f t="array" ref="R245">IFERROR(INDEX(Q$2:Q$218,SMALL(IF(Q$2:Q$218&lt;&gt;"",ROW(Q$2:Q$218)-1),ROW(I244))),"")</f>
        <v/>
      </c>
      <c r="S245" s="126" t="str">
        <f t="shared" si="17"/>
        <v/>
      </c>
      <c r="T245" s="155" t="str">
        <f t="array" ref="T245">IFERROR(INDEX(S$2:S$218,SMALL(IF(S$2:S$218&lt;&gt;"",ROW(S$2:S$218)-1),ROW(K244))),"")</f>
        <v/>
      </c>
      <c r="U245" s="126" t="str">
        <f t="shared" si="18"/>
        <v/>
      </c>
      <c r="V245" s="153" t="str">
        <f t="array" ref="V245">IFERROR(INDEX(U$2:U$218,SMALL(IF(U$2:U$218&lt;&gt;"",ROW(U$2:U$218)-1),ROW(M244))),"")</f>
        <v/>
      </c>
      <c r="W245" s="129"/>
    </row>
    <row r="246" spans="1:23" ht="15.75" customHeight="1" x14ac:dyDescent="0.2">
      <c r="A246" s="165" t="str">
        <f t="shared" si="11"/>
        <v xml:space="preserve"> </v>
      </c>
      <c r="B246" s="143"/>
      <c r="C246" s="143"/>
      <c r="D246" s="147"/>
      <c r="E246" s="147"/>
      <c r="F246" s="147"/>
      <c r="G246" s="165" t="str">
        <f>IF(D246="","",VLOOKUP(D246,'Liste des clubs'!A:B,2,FALSE))</f>
        <v/>
      </c>
      <c r="H246" s="163"/>
      <c r="I246" s="143" t="str">
        <f t="shared" si="12"/>
        <v/>
      </c>
      <c r="J246" s="153" t="str">
        <f t="array" ref="J246">IFERROR(INDEX(I$2:I$218,SMALL(IF(I$2:I$218&lt;&gt;"",ROW(I$2:I$218)-1),ROW(A245))),"")</f>
        <v/>
      </c>
      <c r="K246" s="126" t="str">
        <f t="shared" si="13"/>
        <v/>
      </c>
      <c r="L246" s="155" t="str">
        <f t="array" ref="L246">IFERROR(INDEX(K$2:K$218,SMALL(IF(K$2:K$218&lt;&gt;"",ROW(K$2:K$218)-1),ROW(C245))),"")</f>
        <v/>
      </c>
      <c r="M246" s="126" t="str">
        <f t="shared" si="14"/>
        <v/>
      </c>
      <c r="N246" s="153" t="str">
        <f t="array" ref="N246">IFERROR(INDEX(M$2:M$218,SMALL(IF(M$2:M$218&lt;&gt;"",ROW(M$2:M$218)-1),ROW(D245))),"")</f>
        <v/>
      </c>
      <c r="O246" s="126" t="str">
        <f t="shared" si="15"/>
        <v/>
      </c>
      <c r="P246" s="155" t="str">
        <f t="array" ref="P246">IFERROR(INDEX(O$2:O$218,SMALL(IF(O$2:O$218&lt;&gt;"",ROW(O$2:O$218)-1),ROW(G245))),"")</f>
        <v/>
      </c>
      <c r="Q246" s="126" t="str">
        <f t="shared" si="16"/>
        <v/>
      </c>
      <c r="R246" s="153" t="str">
        <f t="array" ref="R246">IFERROR(INDEX(Q$2:Q$218,SMALL(IF(Q$2:Q$218&lt;&gt;"",ROW(Q$2:Q$218)-1),ROW(I245))),"")</f>
        <v/>
      </c>
      <c r="S246" s="126" t="str">
        <f t="shared" si="17"/>
        <v/>
      </c>
      <c r="T246" s="155" t="str">
        <f t="array" ref="T246">IFERROR(INDEX(S$2:S$218,SMALL(IF(S$2:S$218&lt;&gt;"",ROW(S$2:S$218)-1),ROW(K245))),"")</f>
        <v/>
      </c>
      <c r="U246" s="126" t="str">
        <f t="shared" si="18"/>
        <v/>
      </c>
      <c r="V246" s="153" t="str">
        <f t="array" ref="V246">IFERROR(INDEX(U$2:U$218,SMALL(IF(U$2:U$218&lt;&gt;"",ROW(U$2:U$218)-1),ROW(M245))),"")</f>
        <v/>
      </c>
      <c r="W246" s="129"/>
    </row>
    <row r="247" spans="1:23" ht="15.75" customHeight="1" x14ac:dyDescent="0.2">
      <c r="A247" s="165" t="str">
        <f t="shared" si="11"/>
        <v xml:space="preserve"> </v>
      </c>
      <c r="B247" s="143"/>
      <c r="C247" s="143"/>
      <c r="D247" s="147"/>
      <c r="E247" s="147"/>
      <c r="F247" s="147"/>
      <c r="G247" s="165" t="str">
        <f>IF(D247="","",VLOOKUP(D247,'Liste des clubs'!A:B,2,FALSE))</f>
        <v/>
      </c>
      <c r="H247" s="163"/>
      <c r="I247" s="143" t="str">
        <f t="shared" si="12"/>
        <v/>
      </c>
      <c r="J247" s="153" t="str">
        <f t="array" ref="J247">IFERROR(INDEX(I$2:I$218,SMALL(IF(I$2:I$218&lt;&gt;"",ROW(I$2:I$218)-1),ROW(A246))),"")</f>
        <v/>
      </c>
      <c r="K247" s="126" t="str">
        <f t="shared" si="13"/>
        <v/>
      </c>
      <c r="L247" s="155" t="str">
        <f t="array" ref="L247">IFERROR(INDEX(K$2:K$218,SMALL(IF(K$2:K$218&lt;&gt;"",ROW(K$2:K$218)-1),ROW(C246))),"")</f>
        <v/>
      </c>
      <c r="M247" s="126" t="str">
        <f t="shared" si="14"/>
        <v/>
      </c>
      <c r="N247" s="153" t="str">
        <f t="array" ref="N247">IFERROR(INDEX(M$2:M$218,SMALL(IF(M$2:M$218&lt;&gt;"",ROW(M$2:M$218)-1),ROW(D246))),"")</f>
        <v/>
      </c>
      <c r="O247" s="126" t="str">
        <f t="shared" si="15"/>
        <v/>
      </c>
      <c r="P247" s="155" t="str">
        <f t="array" ref="P247">IFERROR(INDEX(O$2:O$218,SMALL(IF(O$2:O$218&lt;&gt;"",ROW(O$2:O$218)-1),ROW(G246))),"")</f>
        <v/>
      </c>
      <c r="Q247" s="126" t="str">
        <f t="shared" si="16"/>
        <v/>
      </c>
      <c r="R247" s="153" t="str">
        <f t="array" ref="R247">IFERROR(INDEX(Q$2:Q$218,SMALL(IF(Q$2:Q$218&lt;&gt;"",ROW(Q$2:Q$218)-1),ROW(I246))),"")</f>
        <v/>
      </c>
      <c r="S247" s="126" t="str">
        <f t="shared" si="17"/>
        <v/>
      </c>
      <c r="T247" s="155" t="str">
        <f t="array" ref="T247">IFERROR(INDEX(S$2:S$218,SMALL(IF(S$2:S$218&lt;&gt;"",ROW(S$2:S$218)-1),ROW(K246))),"")</f>
        <v/>
      </c>
      <c r="U247" s="126" t="str">
        <f t="shared" si="18"/>
        <v/>
      </c>
      <c r="V247" s="153" t="str">
        <f t="array" ref="V247">IFERROR(INDEX(U$2:U$218,SMALL(IF(U$2:U$218&lt;&gt;"",ROW(U$2:U$218)-1),ROW(M246))),"")</f>
        <v/>
      </c>
      <c r="W247" s="129"/>
    </row>
    <row r="248" spans="1:23" ht="15.75" customHeight="1" x14ac:dyDescent="0.2">
      <c r="A248" s="165" t="str">
        <f t="shared" si="11"/>
        <v xml:space="preserve"> </v>
      </c>
      <c r="B248" s="143"/>
      <c r="C248" s="143"/>
      <c r="D248" s="147"/>
      <c r="E248" s="147"/>
      <c r="F248" s="147"/>
      <c r="G248" s="165" t="str">
        <f>IF(D248="","",VLOOKUP(D248,'Liste des clubs'!A:B,2,FALSE))</f>
        <v/>
      </c>
      <c r="H248" s="163"/>
      <c r="I248" s="143" t="str">
        <f t="shared" si="12"/>
        <v/>
      </c>
      <c r="J248" s="153" t="str">
        <f t="array" ref="J248">IFERROR(INDEX(I$2:I$218,SMALL(IF(I$2:I$218&lt;&gt;"",ROW(I$2:I$218)-1),ROW(A247))),"")</f>
        <v/>
      </c>
      <c r="K248" s="126" t="str">
        <f t="shared" si="13"/>
        <v/>
      </c>
      <c r="L248" s="155" t="str">
        <f t="array" ref="L248">IFERROR(INDEX(K$2:K$218,SMALL(IF(K$2:K$218&lt;&gt;"",ROW(K$2:K$218)-1),ROW(C247))),"")</f>
        <v/>
      </c>
      <c r="M248" s="126" t="str">
        <f t="shared" si="14"/>
        <v/>
      </c>
      <c r="N248" s="153" t="str">
        <f t="array" ref="N248">IFERROR(INDEX(M$2:M$218,SMALL(IF(M$2:M$218&lt;&gt;"",ROW(M$2:M$218)-1),ROW(D247))),"")</f>
        <v/>
      </c>
      <c r="O248" s="126" t="str">
        <f t="shared" si="15"/>
        <v/>
      </c>
      <c r="P248" s="155" t="str">
        <f t="array" ref="P248">IFERROR(INDEX(O$2:O$218,SMALL(IF(O$2:O$218&lt;&gt;"",ROW(O$2:O$218)-1),ROW(G247))),"")</f>
        <v/>
      </c>
      <c r="Q248" s="126" t="str">
        <f t="shared" si="16"/>
        <v/>
      </c>
      <c r="R248" s="153" t="str">
        <f t="array" ref="R248">IFERROR(INDEX(Q$2:Q$218,SMALL(IF(Q$2:Q$218&lt;&gt;"",ROW(Q$2:Q$218)-1),ROW(I247))),"")</f>
        <v/>
      </c>
      <c r="S248" s="126" t="str">
        <f t="shared" si="17"/>
        <v/>
      </c>
      <c r="T248" s="155" t="str">
        <f t="array" ref="T248">IFERROR(INDEX(S$2:S$218,SMALL(IF(S$2:S$218&lt;&gt;"",ROW(S$2:S$218)-1),ROW(K247))),"")</f>
        <v/>
      </c>
      <c r="U248" s="126" t="str">
        <f t="shared" si="18"/>
        <v/>
      </c>
      <c r="V248" s="153" t="str">
        <f t="array" ref="V248">IFERROR(INDEX(U$2:U$218,SMALL(IF(U$2:U$218&lt;&gt;"",ROW(U$2:U$218)-1),ROW(M247))),"")</f>
        <v/>
      </c>
      <c r="W248" s="129"/>
    </row>
    <row r="249" spans="1:23" ht="15.75" customHeight="1" x14ac:dyDescent="0.2">
      <c r="A249" s="165" t="str">
        <f t="shared" si="11"/>
        <v xml:space="preserve"> </v>
      </c>
      <c r="B249" s="143"/>
      <c r="C249" s="143"/>
      <c r="D249" s="147"/>
      <c r="E249" s="147"/>
      <c r="F249" s="147"/>
      <c r="G249" s="165" t="str">
        <f>IF(D249="","",VLOOKUP(D249,'Liste des clubs'!A:B,2,FALSE))</f>
        <v/>
      </c>
      <c r="H249" s="163"/>
      <c r="I249" s="143" t="str">
        <f t="shared" si="12"/>
        <v/>
      </c>
      <c r="J249" s="153" t="str">
        <f t="array" ref="J249">IFERROR(INDEX(I$2:I$218,SMALL(IF(I$2:I$218&lt;&gt;"",ROW(I$2:I$218)-1),ROW(A248))),"")</f>
        <v/>
      </c>
      <c r="K249" s="126" t="str">
        <f t="shared" si="13"/>
        <v/>
      </c>
      <c r="L249" s="155" t="str">
        <f t="array" ref="L249">IFERROR(INDEX(K$2:K$218,SMALL(IF(K$2:K$218&lt;&gt;"",ROW(K$2:K$218)-1),ROW(C248))),"")</f>
        <v/>
      </c>
      <c r="M249" s="126" t="str">
        <f t="shared" si="14"/>
        <v/>
      </c>
      <c r="N249" s="153" t="str">
        <f t="array" ref="N249">IFERROR(INDEX(M$2:M$218,SMALL(IF(M$2:M$218&lt;&gt;"",ROW(M$2:M$218)-1),ROW(D248))),"")</f>
        <v/>
      </c>
      <c r="O249" s="126" t="str">
        <f t="shared" si="15"/>
        <v/>
      </c>
      <c r="P249" s="155" t="str">
        <f t="array" ref="P249">IFERROR(INDEX(O$2:O$218,SMALL(IF(O$2:O$218&lt;&gt;"",ROW(O$2:O$218)-1),ROW(G248))),"")</f>
        <v/>
      </c>
      <c r="Q249" s="126" t="str">
        <f t="shared" si="16"/>
        <v/>
      </c>
      <c r="R249" s="153" t="str">
        <f t="array" ref="R249">IFERROR(INDEX(Q$2:Q$218,SMALL(IF(Q$2:Q$218&lt;&gt;"",ROW(Q$2:Q$218)-1),ROW(I248))),"")</f>
        <v/>
      </c>
      <c r="S249" s="126" t="str">
        <f t="shared" si="17"/>
        <v/>
      </c>
      <c r="T249" s="155" t="str">
        <f t="array" ref="T249">IFERROR(INDEX(S$2:S$218,SMALL(IF(S$2:S$218&lt;&gt;"",ROW(S$2:S$218)-1),ROW(K248))),"")</f>
        <v/>
      </c>
      <c r="U249" s="126" t="str">
        <f t="shared" si="18"/>
        <v/>
      </c>
      <c r="V249" s="153" t="str">
        <f t="array" ref="V249">IFERROR(INDEX(U$2:U$218,SMALL(IF(U$2:U$218&lt;&gt;"",ROW(U$2:U$218)-1),ROW(M248))),"")</f>
        <v/>
      </c>
      <c r="W249" s="129"/>
    </row>
    <row r="250" spans="1:23" ht="15.75" customHeight="1" x14ac:dyDescent="0.2">
      <c r="A250" s="165" t="str">
        <f t="shared" si="11"/>
        <v xml:space="preserve"> </v>
      </c>
      <c r="B250" s="143"/>
      <c r="C250" s="143"/>
      <c r="D250" s="147"/>
      <c r="E250" s="147"/>
      <c r="F250" s="147"/>
      <c r="G250" s="165" t="str">
        <f>IF(D250="","",VLOOKUP(D250,'Liste des clubs'!A:B,2,FALSE))</f>
        <v/>
      </c>
      <c r="H250" s="163"/>
      <c r="I250" s="143" t="str">
        <f t="shared" si="12"/>
        <v/>
      </c>
      <c r="J250" s="153" t="str">
        <f t="array" ref="J250">IFERROR(INDEX(I$2:I$218,SMALL(IF(I$2:I$218&lt;&gt;"",ROW(I$2:I$218)-1),ROW(A249))),"")</f>
        <v/>
      </c>
      <c r="K250" s="126" t="str">
        <f t="shared" si="13"/>
        <v/>
      </c>
      <c r="L250" s="155" t="str">
        <f t="array" ref="L250">IFERROR(INDEX(K$2:K$218,SMALL(IF(K$2:K$218&lt;&gt;"",ROW(K$2:K$218)-1),ROW(C249))),"")</f>
        <v/>
      </c>
      <c r="M250" s="126" t="str">
        <f t="shared" si="14"/>
        <v/>
      </c>
      <c r="N250" s="153" t="str">
        <f t="array" ref="N250">IFERROR(INDEX(M$2:M$218,SMALL(IF(M$2:M$218&lt;&gt;"",ROW(M$2:M$218)-1),ROW(D249))),"")</f>
        <v/>
      </c>
      <c r="O250" s="126" t="str">
        <f t="shared" si="15"/>
        <v/>
      </c>
      <c r="P250" s="155" t="str">
        <f t="array" ref="P250">IFERROR(INDEX(O$2:O$218,SMALL(IF(O$2:O$218&lt;&gt;"",ROW(O$2:O$218)-1),ROW(G249))),"")</f>
        <v/>
      </c>
      <c r="Q250" s="126" t="str">
        <f t="shared" si="16"/>
        <v/>
      </c>
      <c r="R250" s="153" t="str">
        <f t="array" ref="R250">IFERROR(INDEX(Q$2:Q$218,SMALL(IF(Q$2:Q$218&lt;&gt;"",ROW(Q$2:Q$218)-1),ROW(I249))),"")</f>
        <v/>
      </c>
      <c r="S250" s="126" t="str">
        <f t="shared" si="17"/>
        <v/>
      </c>
      <c r="T250" s="155" t="str">
        <f t="array" ref="T250">IFERROR(INDEX(S$2:S$218,SMALL(IF(S$2:S$218&lt;&gt;"",ROW(S$2:S$218)-1),ROW(K249))),"")</f>
        <v/>
      </c>
      <c r="U250" s="126" t="str">
        <f t="shared" si="18"/>
        <v/>
      </c>
      <c r="V250" s="153" t="str">
        <f t="array" ref="V250">IFERROR(INDEX(U$2:U$218,SMALL(IF(U$2:U$218&lt;&gt;"",ROW(U$2:U$218)-1),ROW(M249))),"")</f>
        <v/>
      </c>
      <c r="W250" s="129"/>
    </row>
    <row r="251" spans="1:23" ht="15.75" customHeight="1" x14ac:dyDescent="0.2">
      <c r="A251" s="165" t="str">
        <f t="shared" si="11"/>
        <v xml:space="preserve"> </v>
      </c>
      <c r="B251" s="143"/>
      <c r="C251" s="143"/>
      <c r="D251" s="147"/>
      <c r="E251" s="147"/>
      <c r="F251" s="147"/>
      <c r="G251" s="165" t="str">
        <f>IF(D251="","",VLOOKUP(D251,'Liste des clubs'!A:B,2,FALSE))</f>
        <v/>
      </c>
      <c r="H251" s="163"/>
      <c r="I251" s="143" t="str">
        <f t="shared" si="12"/>
        <v/>
      </c>
      <c r="J251" s="153" t="str">
        <f t="array" ref="J251">IFERROR(INDEX(I$2:I$218,SMALL(IF(I$2:I$218&lt;&gt;"",ROW(I$2:I$218)-1),ROW(A250))),"")</f>
        <v/>
      </c>
      <c r="K251" s="126" t="str">
        <f t="shared" si="13"/>
        <v/>
      </c>
      <c r="L251" s="155" t="str">
        <f t="array" ref="L251">IFERROR(INDEX(K$2:K$218,SMALL(IF(K$2:K$218&lt;&gt;"",ROW(K$2:K$218)-1),ROW(C250))),"")</f>
        <v/>
      </c>
      <c r="M251" s="126" t="str">
        <f t="shared" si="14"/>
        <v/>
      </c>
      <c r="N251" s="153" t="str">
        <f t="array" ref="N251">IFERROR(INDEX(M$2:M$218,SMALL(IF(M$2:M$218&lt;&gt;"",ROW(M$2:M$218)-1),ROW(D250))),"")</f>
        <v/>
      </c>
      <c r="O251" s="126" t="str">
        <f t="shared" si="15"/>
        <v/>
      </c>
      <c r="P251" s="155" t="str">
        <f t="array" ref="P251">IFERROR(INDEX(O$2:O$218,SMALL(IF(O$2:O$218&lt;&gt;"",ROW(O$2:O$218)-1),ROW(G250))),"")</f>
        <v/>
      </c>
      <c r="Q251" s="126" t="str">
        <f t="shared" si="16"/>
        <v/>
      </c>
      <c r="R251" s="153" t="str">
        <f t="array" ref="R251">IFERROR(INDEX(Q$2:Q$218,SMALL(IF(Q$2:Q$218&lt;&gt;"",ROW(Q$2:Q$218)-1),ROW(I250))),"")</f>
        <v/>
      </c>
      <c r="S251" s="126" t="str">
        <f t="shared" si="17"/>
        <v/>
      </c>
      <c r="T251" s="155" t="str">
        <f t="array" ref="T251">IFERROR(INDEX(S$2:S$218,SMALL(IF(S$2:S$218&lt;&gt;"",ROW(S$2:S$218)-1),ROW(K250))),"")</f>
        <v/>
      </c>
      <c r="U251" s="126" t="str">
        <f t="shared" si="18"/>
        <v/>
      </c>
      <c r="V251" s="153" t="str">
        <f t="array" ref="V251">IFERROR(INDEX(U$2:U$218,SMALL(IF(U$2:U$218&lt;&gt;"",ROW(U$2:U$218)-1),ROW(M250))),"")</f>
        <v/>
      </c>
      <c r="W251" s="129"/>
    </row>
    <row r="252" spans="1:23" ht="15.75" customHeight="1" x14ac:dyDescent="0.2">
      <c r="A252" s="165" t="str">
        <f t="shared" si="11"/>
        <v xml:space="preserve"> </v>
      </c>
      <c r="B252" s="143"/>
      <c r="C252" s="143"/>
      <c r="D252" s="147"/>
      <c r="E252" s="147"/>
      <c r="F252" s="147"/>
      <c r="G252" s="165" t="str">
        <f>IF(D252="","",VLOOKUP(D252,'Liste des clubs'!A:B,2,FALSE))</f>
        <v/>
      </c>
      <c r="H252" s="163"/>
      <c r="I252" s="143" t="str">
        <f t="shared" si="12"/>
        <v/>
      </c>
      <c r="J252" s="153" t="str">
        <f t="array" ref="J252">IFERROR(INDEX(I$2:I$218,SMALL(IF(I$2:I$218&lt;&gt;"",ROW(I$2:I$218)-1),ROW(A251))),"")</f>
        <v/>
      </c>
      <c r="K252" s="126" t="str">
        <f t="shared" si="13"/>
        <v/>
      </c>
      <c r="L252" s="155" t="str">
        <f t="array" ref="L252">IFERROR(INDEX(K$2:K$218,SMALL(IF(K$2:K$218&lt;&gt;"",ROW(K$2:K$218)-1),ROW(C251))),"")</f>
        <v/>
      </c>
      <c r="M252" s="126" t="str">
        <f t="shared" si="14"/>
        <v/>
      </c>
      <c r="N252" s="153" t="str">
        <f t="array" ref="N252">IFERROR(INDEX(M$2:M$218,SMALL(IF(M$2:M$218&lt;&gt;"",ROW(M$2:M$218)-1),ROW(D251))),"")</f>
        <v/>
      </c>
      <c r="O252" s="126" t="str">
        <f t="shared" si="15"/>
        <v/>
      </c>
      <c r="P252" s="155" t="str">
        <f t="array" ref="P252">IFERROR(INDEX(O$2:O$218,SMALL(IF(O$2:O$218&lt;&gt;"",ROW(O$2:O$218)-1),ROW(G251))),"")</f>
        <v/>
      </c>
      <c r="Q252" s="126" t="str">
        <f t="shared" si="16"/>
        <v/>
      </c>
      <c r="R252" s="153" t="str">
        <f t="array" ref="R252">IFERROR(INDEX(Q$2:Q$218,SMALL(IF(Q$2:Q$218&lt;&gt;"",ROW(Q$2:Q$218)-1),ROW(I251))),"")</f>
        <v/>
      </c>
      <c r="S252" s="126" t="str">
        <f t="shared" si="17"/>
        <v/>
      </c>
      <c r="T252" s="155" t="str">
        <f t="array" ref="T252">IFERROR(INDEX(S$2:S$218,SMALL(IF(S$2:S$218&lt;&gt;"",ROW(S$2:S$218)-1),ROW(K251))),"")</f>
        <v/>
      </c>
      <c r="U252" s="126" t="str">
        <f t="shared" si="18"/>
        <v/>
      </c>
      <c r="V252" s="153" t="str">
        <f t="array" ref="V252">IFERROR(INDEX(U$2:U$218,SMALL(IF(U$2:U$218&lt;&gt;"",ROW(U$2:U$218)-1),ROW(M251))),"")</f>
        <v/>
      </c>
      <c r="W252" s="129"/>
    </row>
    <row r="253" spans="1:23" ht="15.75" customHeight="1" x14ac:dyDescent="0.2">
      <c r="A253" s="165" t="str">
        <f t="shared" si="11"/>
        <v xml:space="preserve"> </v>
      </c>
      <c r="B253" s="143"/>
      <c r="C253" s="143"/>
      <c r="D253" s="147"/>
      <c r="E253" s="147"/>
      <c r="F253" s="147"/>
      <c r="G253" s="165" t="str">
        <f>IF(D253="","",VLOOKUP(D253,'Liste des clubs'!A:B,2,FALSE))</f>
        <v/>
      </c>
      <c r="H253" s="163"/>
      <c r="I253" s="143" t="str">
        <f t="shared" si="12"/>
        <v/>
      </c>
      <c r="J253" s="153" t="str">
        <f t="array" ref="J253">IFERROR(INDEX(I$2:I$218,SMALL(IF(I$2:I$218&lt;&gt;"",ROW(I$2:I$218)-1),ROW(A252))),"")</f>
        <v/>
      </c>
      <c r="K253" s="126" t="str">
        <f t="shared" si="13"/>
        <v/>
      </c>
      <c r="L253" s="155" t="str">
        <f t="array" ref="L253">IFERROR(INDEX(K$2:K$218,SMALL(IF(K$2:K$218&lt;&gt;"",ROW(K$2:K$218)-1),ROW(C252))),"")</f>
        <v/>
      </c>
      <c r="M253" s="126" t="str">
        <f t="shared" si="14"/>
        <v/>
      </c>
      <c r="N253" s="153" t="str">
        <f t="array" ref="N253">IFERROR(INDEX(M$2:M$218,SMALL(IF(M$2:M$218&lt;&gt;"",ROW(M$2:M$218)-1),ROW(D252))),"")</f>
        <v/>
      </c>
      <c r="O253" s="126" t="str">
        <f t="shared" si="15"/>
        <v/>
      </c>
      <c r="P253" s="155" t="str">
        <f t="array" ref="P253">IFERROR(INDEX(O$2:O$218,SMALL(IF(O$2:O$218&lt;&gt;"",ROW(O$2:O$218)-1),ROW(G252))),"")</f>
        <v/>
      </c>
      <c r="Q253" s="126" t="str">
        <f t="shared" si="16"/>
        <v/>
      </c>
      <c r="R253" s="153" t="str">
        <f t="array" ref="R253">IFERROR(INDEX(Q$2:Q$218,SMALL(IF(Q$2:Q$218&lt;&gt;"",ROW(Q$2:Q$218)-1),ROW(I252))),"")</f>
        <v/>
      </c>
      <c r="S253" s="126" t="str">
        <f t="shared" si="17"/>
        <v/>
      </c>
      <c r="T253" s="155" t="str">
        <f t="array" ref="T253">IFERROR(INDEX(S$2:S$218,SMALL(IF(S$2:S$218&lt;&gt;"",ROW(S$2:S$218)-1),ROW(K252))),"")</f>
        <v/>
      </c>
      <c r="U253" s="126" t="str">
        <f t="shared" si="18"/>
        <v/>
      </c>
      <c r="V253" s="153" t="str">
        <f t="array" ref="V253">IFERROR(INDEX(U$2:U$218,SMALL(IF(U$2:U$218&lt;&gt;"",ROW(U$2:U$218)-1),ROW(M252))),"")</f>
        <v/>
      </c>
      <c r="W253" s="129"/>
    </row>
    <row r="254" spans="1:23" ht="15.75" customHeight="1" x14ac:dyDescent="0.2">
      <c r="A254" s="165" t="str">
        <f t="shared" si="11"/>
        <v xml:space="preserve"> </v>
      </c>
      <c r="B254" s="143"/>
      <c r="C254" s="143"/>
      <c r="D254" s="147"/>
      <c r="E254" s="147"/>
      <c r="F254" s="147"/>
      <c r="G254" s="165" t="str">
        <f>IF(D254="","",VLOOKUP(D254,'Liste des clubs'!A:B,2,FALSE))</f>
        <v/>
      </c>
      <c r="H254" s="163"/>
      <c r="I254" s="143" t="str">
        <f t="shared" si="12"/>
        <v/>
      </c>
      <c r="J254" s="153" t="str">
        <f t="array" ref="J254">IFERROR(INDEX(I$2:I$218,SMALL(IF(I$2:I$218&lt;&gt;"",ROW(I$2:I$218)-1),ROW(A253))),"")</f>
        <v/>
      </c>
      <c r="K254" s="126" t="str">
        <f t="shared" si="13"/>
        <v/>
      </c>
      <c r="L254" s="155" t="str">
        <f t="array" ref="L254">IFERROR(INDEX(K$2:K$218,SMALL(IF(K$2:K$218&lt;&gt;"",ROW(K$2:K$218)-1),ROW(C253))),"")</f>
        <v/>
      </c>
      <c r="M254" s="126" t="str">
        <f t="shared" si="14"/>
        <v/>
      </c>
      <c r="N254" s="153" t="str">
        <f t="array" ref="N254">IFERROR(INDEX(M$2:M$218,SMALL(IF(M$2:M$218&lt;&gt;"",ROW(M$2:M$218)-1),ROW(D253))),"")</f>
        <v/>
      </c>
      <c r="O254" s="126" t="str">
        <f t="shared" si="15"/>
        <v/>
      </c>
      <c r="P254" s="155" t="str">
        <f t="array" ref="P254">IFERROR(INDEX(O$2:O$218,SMALL(IF(O$2:O$218&lt;&gt;"",ROW(O$2:O$218)-1),ROW(G253))),"")</f>
        <v/>
      </c>
      <c r="Q254" s="126" t="str">
        <f t="shared" si="16"/>
        <v/>
      </c>
      <c r="R254" s="153" t="str">
        <f t="array" ref="R254">IFERROR(INDEX(Q$2:Q$218,SMALL(IF(Q$2:Q$218&lt;&gt;"",ROW(Q$2:Q$218)-1),ROW(I253))),"")</f>
        <v/>
      </c>
      <c r="S254" s="126" t="str">
        <f t="shared" si="17"/>
        <v/>
      </c>
      <c r="T254" s="155" t="str">
        <f t="array" ref="T254">IFERROR(INDEX(S$2:S$218,SMALL(IF(S$2:S$218&lt;&gt;"",ROW(S$2:S$218)-1),ROW(K253))),"")</f>
        <v/>
      </c>
      <c r="U254" s="126" t="str">
        <f t="shared" si="18"/>
        <v/>
      </c>
      <c r="V254" s="153" t="str">
        <f t="array" ref="V254">IFERROR(INDEX(U$2:U$218,SMALL(IF(U$2:U$218&lt;&gt;"",ROW(U$2:U$218)-1),ROW(M253))),"")</f>
        <v/>
      </c>
      <c r="W254" s="129"/>
    </row>
    <row r="255" spans="1:23" ht="15.75" customHeight="1" x14ac:dyDescent="0.2">
      <c r="A255" s="165" t="str">
        <f t="shared" si="11"/>
        <v xml:space="preserve"> </v>
      </c>
      <c r="B255" s="143"/>
      <c r="C255" s="143"/>
      <c r="D255" s="147"/>
      <c r="E255" s="147"/>
      <c r="F255" s="147"/>
      <c r="G255" s="165" t="str">
        <f>IF(D255="","",VLOOKUP(D255,'Liste des clubs'!A:B,2,FALSE))</f>
        <v/>
      </c>
      <c r="H255" s="163"/>
      <c r="I255" s="143" t="str">
        <f t="shared" si="12"/>
        <v/>
      </c>
      <c r="J255" s="153" t="str">
        <f t="array" ref="J255">IFERROR(INDEX(I$2:I$218,SMALL(IF(I$2:I$218&lt;&gt;"",ROW(I$2:I$218)-1),ROW(A254))),"")</f>
        <v/>
      </c>
      <c r="K255" s="126" t="str">
        <f t="shared" si="13"/>
        <v/>
      </c>
      <c r="L255" s="155" t="str">
        <f t="array" ref="L255">IFERROR(INDEX(K$2:K$218,SMALL(IF(K$2:K$218&lt;&gt;"",ROW(K$2:K$218)-1),ROW(C254))),"")</f>
        <v/>
      </c>
      <c r="M255" s="126" t="str">
        <f t="shared" si="14"/>
        <v/>
      </c>
      <c r="N255" s="153" t="str">
        <f t="array" ref="N255">IFERROR(INDEX(M$2:M$218,SMALL(IF(M$2:M$218&lt;&gt;"",ROW(M$2:M$218)-1),ROW(D254))),"")</f>
        <v/>
      </c>
      <c r="O255" s="126" t="str">
        <f t="shared" si="15"/>
        <v/>
      </c>
      <c r="P255" s="155" t="str">
        <f t="array" ref="P255">IFERROR(INDEX(O$2:O$218,SMALL(IF(O$2:O$218&lt;&gt;"",ROW(O$2:O$218)-1),ROW(G254))),"")</f>
        <v/>
      </c>
      <c r="Q255" s="126" t="str">
        <f t="shared" si="16"/>
        <v/>
      </c>
      <c r="R255" s="153" t="str">
        <f t="array" ref="R255">IFERROR(INDEX(Q$2:Q$218,SMALL(IF(Q$2:Q$218&lt;&gt;"",ROW(Q$2:Q$218)-1),ROW(I254))),"")</f>
        <v/>
      </c>
      <c r="S255" s="126" t="str">
        <f t="shared" si="17"/>
        <v/>
      </c>
      <c r="T255" s="155" t="str">
        <f t="array" ref="T255">IFERROR(INDEX(S$2:S$218,SMALL(IF(S$2:S$218&lt;&gt;"",ROW(S$2:S$218)-1),ROW(K254))),"")</f>
        <v/>
      </c>
      <c r="U255" s="126" t="str">
        <f t="shared" si="18"/>
        <v/>
      </c>
      <c r="V255" s="153" t="str">
        <f t="array" ref="V255">IFERROR(INDEX(U$2:U$218,SMALL(IF(U$2:U$218&lt;&gt;"",ROW(U$2:U$218)-1),ROW(M254))),"")</f>
        <v/>
      </c>
      <c r="W255" s="129"/>
    </row>
    <row r="256" spans="1:23" ht="15.75" customHeight="1" x14ac:dyDescent="0.2">
      <c r="A256" s="165" t="str">
        <f t="shared" si="11"/>
        <v xml:space="preserve"> </v>
      </c>
      <c r="B256" s="143"/>
      <c r="C256" s="143"/>
      <c r="D256" s="147"/>
      <c r="E256" s="147"/>
      <c r="F256" s="147"/>
      <c r="G256" s="165" t="str">
        <f>IF(D256="","",VLOOKUP(D256,'Liste des clubs'!A:B,2,FALSE))</f>
        <v/>
      </c>
      <c r="H256" s="163"/>
      <c r="I256" s="143" t="str">
        <f t="shared" si="12"/>
        <v/>
      </c>
      <c r="J256" s="153" t="str">
        <f t="array" ref="J256">IFERROR(INDEX(I$2:I$218,SMALL(IF(I$2:I$218&lt;&gt;"",ROW(I$2:I$218)-1),ROW(A255))),"")</f>
        <v/>
      </c>
      <c r="K256" s="126" t="str">
        <f t="shared" si="13"/>
        <v/>
      </c>
      <c r="L256" s="155" t="str">
        <f t="array" ref="L256">IFERROR(INDEX(K$2:K$218,SMALL(IF(K$2:K$218&lt;&gt;"",ROW(K$2:K$218)-1),ROW(C255))),"")</f>
        <v/>
      </c>
      <c r="M256" s="126" t="str">
        <f t="shared" si="14"/>
        <v/>
      </c>
      <c r="N256" s="153" t="str">
        <f t="array" ref="N256">IFERROR(INDEX(M$2:M$218,SMALL(IF(M$2:M$218&lt;&gt;"",ROW(M$2:M$218)-1),ROW(D255))),"")</f>
        <v/>
      </c>
      <c r="O256" s="126" t="str">
        <f t="shared" si="15"/>
        <v/>
      </c>
      <c r="P256" s="155" t="str">
        <f t="array" ref="P256">IFERROR(INDEX(O$2:O$218,SMALL(IF(O$2:O$218&lt;&gt;"",ROW(O$2:O$218)-1),ROW(G255))),"")</f>
        <v/>
      </c>
      <c r="Q256" s="126" t="str">
        <f t="shared" si="16"/>
        <v/>
      </c>
      <c r="R256" s="153" t="str">
        <f t="array" ref="R256">IFERROR(INDEX(Q$2:Q$218,SMALL(IF(Q$2:Q$218&lt;&gt;"",ROW(Q$2:Q$218)-1),ROW(I255))),"")</f>
        <v/>
      </c>
      <c r="S256" s="126" t="str">
        <f t="shared" si="17"/>
        <v/>
      </c>
      <c r="T256" s="155" t="str">
        <f t="array" ref="T256">IFERROR(INDEX(S$2:S$218,SMALL(IF(S$2:S$218&lt;&gt;"",ROW(S$2:S$218)-1),ROW(K255))),"")</f>
        <v/>
      </c>
      <c r="U256" s="126" t="str">
        <f t="shared" si="18"/>
        <v/>
      </c>
      <c r="V256" s="153" t="str">
        <f t="array" ref="V256">IFERROR(INDEX(U$2:U$218,SMALL(IF(U$2:U$218&lt;&gt;"",ROW(U$2:U$218)-1),ROW(M255))),"")</f>
        <v/>
      </c>
      <c r="W256" s="129"/>
    </row>
    <row r="257" spans="1:23" ht="15.75" customHeight="1" x14ac:dyDescent="0.2">
      <c r="A257" s="165" t="str">
        <f t="shared" si="11"/>
        <v xml:space="preserve"> </v>
      </c>
      <c r="B257" s="143"/>
      <c r="C257" s="143"/>
      <c r="D257" s="147"/>
      <c r="E257" s="147"/>
      <c r="F257" s="147"/>
      <c r="G257" s="165" t="str">
        <f>IF(D257="","",VLOOKUP(D257,'Liste des clubs'!A:B,2,FALSE))</f>
        <v/>
      </c>
      <c r="H257" s="163"/>
      <c r="I257" s="143" t="str">
        <f t="shared" si="12"/>
        <v/>
      </c>
      <c r="J257" s="153" t="str">
        <f t="array" ref="J257">IFERROR(INDEX(I$2:I$218,SMALL(IF(I$2:I$218&lt;&gt;"",ROW(I$2:I$218)-1),ROW(A256))),"")</f>
        <v/>
      </c>
      <c r="K257" s="126" t="str">
        <f t="shared" si="13"/>
        <v/>
      </c>
      <c r="L257" s="155" t="str">
        <f t="array" ref="L257">IFERROR(INDEX(K$2:K$218,SMALL(IF(K$2:K$218&lt;&gt;"",ROW(K$2:K$218)-1),ROW(C256))),"")</f>
        <v/>
      </c>
      <c r="M257" s="126" t="str">
        <f t="shared" si="14"/>
        <v/>
      </c>
      <c r="N257" s="153" t="str">
        <f t="array" ref="N257">IFERROR(INDEX(M$2:M$218,SMALL(IF(M$2:M$218&lt;&gt;"",ROW(M$2:M$218)-1),ROW(D256))),"")</f>
        <v/>
      </c>
      <c r="O257" s="126" t="str">
        <f t="shared" si="15"/>
        <v/>
      </c>
      <c r="P257" s="155" t="str">
        <f t="array" ref="P257">IFERROR(INDEX(O$2:O$218,SMALL(IF(O$2:O$218&lt;&gt;"",ROW(O$2:O$218)-1),ROW(G256))),"")</f>
        <v/>
      </c>
      <c r="Q257" s="126" t="str">
        <f t="shared" si="16"/>
        <v/>
      </c>
      <c r="R257" s="153" t="str">
        <f t="array" ref="R257">IFERROR(INDEX(Q$2:Q$218,SMALL(IF(Q$2:Q$218&lt;&gt;"",ROW(Q$2:Q$218)-1),ROW(I256))),"")</f>
        <v/>
      </c>
      <c r="S257" s="126" t="str">
        <f t="shared" si="17"/>
        <v/>
      </c>
      <c r="T257" s="155" t="str">
        <f t="array" ref="T257">IFERROR(INDEX(S$2:S$218,SMALL(IF(S$2:S$218&lt;&gt;"",ROW(S$2:S$218)-1),ROW(K256))),"")</f>
        <v/>
      </c>
      <c r="U257" s="126" t="str">
        <f t="shared" si="18"/>
        <v/>
      </c>
      <c r="V257" s="153" t="str">
        <f t="array" ref="V257">IFERROR(INDEX(U$2:U$218,SMALL(IF(U$2:U$218&lt;&gt;"",ROW(U$2:U$218)-1),ROW(M256))),"")</f>
        <v/>
      </c>
      <c r="W257" s="129"/>
    </row>
    <row r="258" spans="1:23" ht="15.75" customHeight="1" x14ac:dyDescent="0.2">
      <c r="A258" s="165" t="str">
        <f t="shared" si="11"/>
        <v xml:space="preserve"> </v>
      </c>
      <c r="B258" s="143"/>
      <c r="C258" s="143"/>
      <c r="D258" s="147"/>
      <c r="E258" s="147"/>
      <c r="F258" s="147"/>
      <c r="G258" s="165" t="str">
        <f>IF(D258="","",VLOOKUP(D258,'Liste des clubs'!A:B,2,FALSE))</f>
        <v/>
      </c>
      <c r="H258" s="163"/>
      <c r="I258" s="143" t="str">
        <f t="shared" si="12"/>
        <v/>
      </c>
      <c r="J258" s="153" t="str">
        <f t="array" ref="J258">IFERROR(INDEX(I$2:I$218,SMALL(IF(I$2:I$218&lt;&gt;"",ROW(I$2:I$218)-1),ROW(A257))),"")</f>
        <v/>
      </c>
      <c r="K258" s="126" t="str">
        <f t="shared" si="13"/>
        <v/>
      </c>
      <c r="L258" s="155" t="str">
        <f t="array" ref="L258">IFERROR(INDEX(K$2:K$218,SMALL(IF(K$2:K$218&lt;&gt;"",ROW(K$2:K$218)-1),ROW(C257))),"")</f>
        <v/>
      </c>
      <c r="M258" s="126" t="str">
        <f t="shared" si="14"/>
        <v/>
      </c>
      <c r="N258" s="153" t="str">
        <f t="array" ref="N258">IFERROR(INDEX(M$2:M$218,SMALL(IF(M$2:M$218&lt;&gt;"",ROW(M$2:M$218)-1),ROW(D257))),"")</f>
        <v/>
      </c>
      <c r="O258" s="126" t="str">
        <f t="shared" si="15"/>
        <v/>
      </c>
      <c r="P258" s="155" t="str">
        <f t="array" ref="P258">IFERROR(INDEX(O$2:O$218,SMALL(IF(O$2:O$218&lt;&gt;"",ROW(O$2:O$218)-1),ROW(G257))),"")</f>
        <v/>
      </c>
      <c r="Q258" s="126" t="str">
        <f t="shared" si="16"/>
        <v/>
      </c>
      <c r="R258" s="153" t="str">
        <f t="array" ref="R258">IFERROR(INDEX(Q$2:Q$218,SMALL(IF(Q$2:Q$218&lt;&gt;"",ROW(Q$2:Q$218)-1),ROW(I257))),"")</f>
        <v/>
      </c>
      <c r="S258" s="126" t="str">
        <f t="shared" si="17"/>
        <v/>
      </c>
      <c r="T258" s="155" t="str">
        <f t="array" ref="T258">IFERROR(INDEX(S$2:S$218,SMALL(IF(S$2:S$218&lt;&gt;"",ROW(S$2:S$218)-1),ROW(K257))),"")</f>
        <v/>
      </c>
      <c r="U258" s="126" t="str">
        <f t="shared" si="18"/>
        <v/>
      </c>
      <c r="V258" s="153" t="str">
        <f t="array" ref="V258">IFERROR(INDEX(U$2:U$218,SMALL(IF(U$2:U$218&lt;&gt;"",ROW(U$2:U$218)-1),ROW(M257))),"")</f>
        <v/>
      </c>
      <c r="W258" s="129"/>
    </row>
    <row r="259" spans="1:23" ht="15.75" customHeight="1" x14ac:dyDescent="0.2">
      <c r="A259" s="165" t="str">
        <f t="shared" si="11"/>
        <v xml:space="preserve"> </v>
      </c>
      <c r="B259" s="143"/>
      <c r="C259" s="143"/>
      <c r="D259" s="147"/>
      <c r="E259" s="147"/>
      <c r="F259" s="147"/>
      <c r="G259" s="165" t="str">
        <f>IF(D259="","",VLOOKUP(D259,'Liste des clubs'!A:B,2,FALSE))</f>
        <v/>
      </c>
      <c r="H259" s="163"/>
      <c r="I259" s="143" t="str">
        <f t="shared" si="12"/>
        <v/>
      </c>
      <c r="J259" s="153" t="str">
        <f t="array" ref="J259">IFERROR(INDEX(I$2:I$218,SMALL(IF(I$2:I$218&lt;&gt;"",ROW(I$2:I$218)-1),ROW(A258))),"")</f>
        <v/>
      </c>
      <c r="K259" s="126" t="str">
        <f t="shared" si="13"/>
        <v/>
      </c>
      <c r="L259" s="155" t="str">
        <f t="array" ref="L259">IFERROR(INDEX(K$2:K$218,SMALL(IF(K$2:K$218&lt;&gt;"",ROW(K$2:K$218)-1),ROW(C258))),"")</f>
        <v/>
      </c>
      <c r="M259" s="126" t="str">
        <f t="shared" si="14"/>
        <v/>
      </c>
      <c r="N259" s="153" t="str">
        <f t="array" ref="N259">IFERROR(INDEX(M$2:M$218,SMALL(IF(M$2:M$218&lt;&gt;"",ROW(M$2:M$218)-1),ROW(D258))),"")</f>
        <v/>
      </c>
      <c r="O259" s="126" t="str">
        <f t="shared" si="15"/>
        <v/>
      </c>
      <c r="P259" s="155" t="str">
        <f t="array" ref="P259">IFERROR(INDEX(O$2:O$218,SMALL(IF(O$2:O$218&lt;&gt;"",ROW(O$2:O$218)-1),ROW(G258))),"")</f>
        <v/>
      </c>
      <c r="Q259" s="126" t="str">
        <f t="shared" si="16"/>
        <v/>
      </c>
      <c r="R259" s="153" t="str">
        <f t="array" ref="R259">IFERROR(INDEX(Q$2:Q$218,SMALL(IF(Q$2:Q$218&lt;&gt;"",ROW(Q$2:Q$218)-1),ROW(I258))),"")</f>
        <v/>
      </c>
      <c r="S259" s="126" t="str">
        <f t="shared" si="17"/>
        <v/>
      </c>
      <c r="T259" s="155" t="str">
        <f t="array" ref="T259">IFERROR(INDEX(S$2:S$218,SMALL(IF(S$2:S$218&lt;&gt;"",ROW(S$2:S$218)-1),ROW(K258))),"")</f>
        <v/>
      </c>
      <c r="U259" s="126" t="str">
        <f t="shared" si="18"/>
        <v/>
      </c>
      <c r="V259" s="153" t="str">
        <f t="array" ref="V259">IFERROR(INDEX(U$2:U$218,SMALL(IF(U$2:U$218&lt;&gt;"",ROW(U$2:U$218)-1),ROW(M258))),"")</f>
        <v/>
      </c>
      <c r="W259" s="129"/>
    </row>
    <row r="260" spans="1:23" ht="15.75" customHeight="1" x14ac:dyDescent="0.2">
      <c r="A260" s="165" t="str">
        <f t="shared" ref="A260:A323" si="19">UPPER(B260)&amp;" "&amp;PROPER(C260)</f>
        <v xml:space="preserve"> </v>
      </c>
      <c r="B260" s="143"/>
      <c r="C260" s="143"/>
      <c r="D260" s="147"/>
      <c r="E260" s="147"/>
      <c r="F260" s="147"/>
      <c r="G260" s="165" t="str">
        <f>IF(D260="","",VLOOKUP(D260,'Liste des clubs'!A:B,2,FALSE))</f>
        <v/>
      </c>
      <c r="H260" s="163"/>
      <c r="I260" s="143" t="str">
        <f t="shared" si="12"/>
        <v/>
      </c>
      <c r="J260" s="153" t="str">
        <f t="array" ref="J260">IFERROR(INDEX(I$2:I$218,SMALL(IF(I$2:I$218&lt;&gt;"",ROW(I$2:I$218)-1),ROW(A259))),"")</f>
        <v/>
      </c>
      <c r="K260" s="126" t="str">
        <f t="shared" si="13"/>
        <v/>
      </c>
      <c r="L260" s="155" t="str">
        <f t="array" ref="L260">IFERROR(INDEX(K$2:K$218,SMALL(IF(K$2:K$218&lt;&gt;"",ROW(K$2:K$218)-1),ROW(C259))),"")</f>
        <v/>
      </c>
      <c r="M260" s="126" t="str">
        <f t="shared" si="14"/>
        <v/>
      </c>
      <c r="N260" s="153" t="str">
        <f t="array" ref="N260">IFERROR(INDEX(M$2:M$218,SMALL(IF(M$2:M$218&lt;&gt;"",ROW(M$2:M$218)-1),ROW(D259))),"")</f>
        <v/>
      </c>
      <c r="O260" s="126" t="str">
        <f t="shared" si="15"/>
        <v/>
      </c>
      <c r="P260" s="155" t="str">
        <f t="array" ref="P260">IFERROR(INDEX(O$2:O$218,SMALL(IF(O$2:O$218&lt;&gt;"",ROW(O$2:O$218)-1),ROW(G259))),"")</f>
        <v/>
      </c>
      <c r="Q260" s="126" t="str">
        <f t="shared" si="16"/>
        <v/>
      </c>
      <c r="R260" s="153" t="str">
        <f t="array" ref="R260">IFERROR(INDEX(Q$2:Q$218,SMALL(IF(Q$2:Q$218&lt;&gt;"",ROW(Q$2:Q$218)-1),ROW(I259))),"")</f>
        <v/>
      </c>
      <c r="S260" s="126" t="str">
        <f t="shared" si="17"/>
        <v/>
      </c>
      <c r="T260" s="155" t="str">
        <f t="array" ref="T260">IFERROR(INDEX(S$2:S$218,SMALL(IF(S$2:S$218&lt;&gt;"",ROW(S$2:S$218)-1),ROW(K259))),"")</f>
        <v/>
      </c>
      <c r="U260" s="126" t="str">
        <f t="shared" si="18"/>
        <v/>
      </c>
      <c r="V260" s="153" t="str">
        <f t="array" ref="V260">IFERROR(INDEX(U$2:U$218,SMALL(IF(U$2:U$218&lt;&gt;"",ROW(U$2:U$218)-1),ROW(M259))),"")</f>
        <v/>
      </c>
      <c r="W260" s="129"/>
    </row>
    <row r="261" spans="1:23" ht="15.75" customHeight="1" x14ac:dyDescent="0.2">
      <c r="A261" s="165" t="str">
        <f t="shared" si="19"/>
        <v xml:space="preserve"> </v>
      </c>
      <c r="B261" s="143"/>
      <c r="C261" s="143"/>
      <c r="D261" s="147"/>
      <c r="E261" s="147"/>
      <c r="F261" s="147"/>
      <c r="G261" s="165" t="str">
        <f>IF(D261="","",VLOOKUP(D261,'Liste des clubs'!A:B,2,FALSE))</f>
        <v/>
      </c>
      <c r="H261" s="163"/>
      <c r="I261" s="143" t="str">
        <f t="shared" si="12"/>
        <v/>
      </c>
      <c r="J261" s="153" t="str">
        <f t="array" ref="J261">IFERROR(INDEX(I$2:I$218,SMALL(IF(I$2:I$218&lt;&gt;"",ROW(I$2:I$218)-1),ROW(A260))),"")</f>
        <v/>
      </c>
      <c r="K261" s="126" t="str">
        <f t="shared" si="13"/>
        <v/>
      </c>
      <c r="L261" s="155" t="str">
        <f t="array" ref="L261">IFERROR(INDEX(K$2:K$218,SMALL(IF(K$2:K$218&lt;&gt;"",ROW(K$2:K$218)-1),ROW(C260))),"")</f>
        <v/>
      </c>
      <c r="M261" s="126" t="str">
        <f t="shared" si="14"/>
        <v/>
      </c>
      <c r="N261" s="153" t="str">
        <f t="array" ref="N261">IFERROR(INDEX(M$2:M$218,SMALL(IF(M$2:M$218&lt;&gt;"",ROW(M$2:M$218)-1),ROW(D260))),"")</f>
        <v/>
      </c>
      <c r="O261" s="126" t="str">
        <f t="shared" si="15"/>
        <v/>
      </c>
      <c r="P261" s="155" t="str">
        <f t="array" ref="P261">IFERROR(INDEX(O$2:O$218,SMALL(IF(O$2:O$218&lt;&gt;"",ROW(O$2:O$218)-1),ROW(G260))),"")</f>
        <v/>
      </c>
      <c r="Q261" s="126" t="str">
        <f t="shared" si="16"/>
        <v/>
      </c>
      <c r="R261" s="153" t="str">
        <f t="array" ref="R261">IFERROR(INDEX(Q$2:Q$218,SMALL(IF(Q$2:Q$218&lt;&gt;"",ROW(Q$2:Q$218)-1),ROW(I260))),"")</f>
        <v/>
      </c>
      <c r="S261" s="126" t="str">
        <f t="shared" si="17"/>
        <v/>
      </c>
      <c r="T261" s="155" t="str">
        <f t="array" ref="T261">IFERROR(INDEX(S$2:S$218,SMALL(IF(S$2:S$218&lt;&gt;"",ROW(S$2:S$218)-1),ROW(K260))),"")</f>
        <v/>
      </c>
      <c r="U261" s="126" t="str">
        <f t="shared" si="18"/>
        <v/>
      </c>
      <c r="V261" s="153" t="str">
        <f t="array" ref="V261">IFERROR(INDEX(U$2:U$218,SMALL(IF(U$2:U$218&lt;&gt;"",ROW(U$2:U$218)-1),ROW(M260))),"")</f>
        <v/>
      </c>
      <c r="W261" s="129"/>
    </row>
    <row r="262" spans="1:23" ht="15.75" customHeight="1" x14ac:dyDescent="0.2">
      <c r="A262" s="165" t="str">
        <f t="shared" si="19"/>
        <v xml:space="preserve"> </v>
      </c>
      <c r="B262" s="143"/>
      <c r="C262" s="143"/>
      <c r="D262" s="147"/>
      <c r="E262" s="147"/>
      <c r="F262" s="147"/>
      <c r="G262" s="165" t="str">
        <f>IF(D262="","",VLOOKUP(D262,'Liste des clubs'!A:B,2,FALSE))</f>
        <v/>
      </c>
      <c r="H262" s="163"/>
      <c r="I262" s="143" t="str">
        <f t="shared" si="12"/>
        <v/>
      </c>
      <c r="J262" s="153" t="str">
        <f t="array" ref="J262">IFERROR(INDEX(I$2:I$218,SMALL(IF(I$2:I$218&lt;&gt;"",ROW(I$2:I$218)-1),ROW(A261))),"")</f>
        <v/>
      </c>
      <c r="K262" s="126" t="str">
        <f t="shared" si="13"/>
        <v/>
      </c>
      <c r="L262" s="155" t="str">
        <f t="array" ref="L262">IFERROR(INDEX(K$2:K$218,SMALL(IF(K$2:K$218&lt;&gt;"",ROW(K$2:K$218)-1),ROW(C261))),"")</f>
        <v/>
      </c>
      <c r="M262" s="126" t="str">
        <f t="shared" si="14"/>
        <v/>
      </c>
      <c r="N262" s="153" t="str">
        <f t="array" ref="N262">IFERROR(INDEX(M$2:M$218,SMALL(IF(M$2:M$218&lt;&gt;"",ROW(M$2:M$218)-1),ROW(D261))),"")</f>
        <v/>
      </c>
      <c r="O262" s="126" t="str">
        <f t="shared" si="15"/>
        <v/>
      </c>
      <c r="P262" s="155" t="str">
        <f t="array" ref="P262">IFERROR(INDEX(O$2:O$218,SMALL(IF(O$2:O$218&lt;&gt;"",ROW(O$2:O$218)-1),ROW(G261))),"")</f>
        <v/>
      </c>
      <c r="Q262" s="126" t="str">
        <f t="shared" si="16"/>
        <v/>
      </c>
      <c r="R262" s="153" t="str">
        <f t="array" ref="R262">IFERROR(INDEX(Q$2:Q$218,SMALL(IF(Q$2:Q$218&lt;&gt;"",ROW(Q$2:Q$218)-1),ROW(I261))),"")</f>
        <v/>
      </c>
      <c r="S262" s="126" t="str">
        <f t="shared" si="17"/>
        <v/>
      </c>
      <c r="T262" s="155" t="str">
        <f t="array" ref="T262">IFERROR(INDEX(S$2:S$218,SMALL(IF(S$2:S$218&lt;&gt;"",ROW(S$2:S$218)-1),ROW(K261))),"")</f>
        <v/>
      </c>
      <c r="U262" s="126" t="str">
        <f t="shared" si="18"/>
        <v/>
      </c>
      <c r="V262" s="153" t="str">
        <f t="array" ref="V262">IFERROR(INDEX(U$2:U$218,SMALL(IF(U$2:U$218&lt;&gt;"",ROW(U$2:U$218)-1),ROW(M261))),"")</f>
        <v/>
      </c>
      <c r="W262" s="129"/>
    </row>
    <row r="263" spans="1:23" ht="15.75" customHeight="1" x14ac:dyDescent="0.2">
      <c r="A263" s="165" t="str">
        <f t="shared" si="19"/>
        <v xml:space="preserve"> </v>
      </c>
      <c r="B263" s="143"/>
      <c r="C263" s="143"/>
      <c r="D263" s="147"/>
      <c r="E263" s="147"/>
      <c r="F263" s="147"/>
      <c r="G263" s="165" t="str">
        <f>IF(D263="","",VLOOKUP(D263,'Liste des clubs'!A:B,2,FALSE))</f>
        <v/>
      </c>
      <c r="H263" s="163"/>
      <c r="I263" s="143" t="str">
        <f t="shared" si="12"/>
        <v/>
      </c>
      <c r="J263" s="153" t="str">
        <f t="array" ref="J263">IFERROR(INDEX(I$2:I$218,SMALL(IF(I$2:I$218&lt;&gt;"",ROW(I$2:I$218)-1),ROW(A262))),"")</f>
        <v/>
      </c>
      <c r="K263" s="126" t="str">
        <f t="shared" si="13"/>
        <v/>
      </c>
      <c r="L263" s="155" t="str">
        <f t="array" ref="L263">IFERROR(INDEX(K$2:K$218,SMALL(IF(K$2:K$218&lt;&gt;"",ROW(K$2:K$218)-1),ROW(C262))),"")</f>
        <v/>
      </c>
      <c r="M263" s="126" t="str">
        <f t="shared" si="14"/>
        <v/>
      </c>
      <c r="N263" s="153" t="str">
        <f t="array" ref="N263">IFERROR(INDEX(M$2:M$218,SMALL(IF(M$2:M$218&lt;&gt;"",ROW(M$2:M$218)-1),ROW(D262))),"")</f>
        <v/>
      </c>
      <c r="O263" s="126" t="str">
        <f t="shared" si="15"/>
        <v/>
      </c>
      <c r="P263" s="155" t="str">
        <f t="array" ref="P263">IFERROR(INDEX(O$2:O$218,SMALL(IF(O$2:O$218&lt;&gt;"",ROW(O$2:O$218)-1),ROW(G262))),"")</f>
        <v/>
      </c>
      <c r="Q263" s="126" t="str">
        <f t="shared" si="16"/>
        <v/>
      </c>
      <c r="R263" s="153" t="str">
        <f t="array" ref="R263">IFERROR(INDEX(Q$2:Q$218,SMALL(IF(Q$2:Q$218&lt;&gt;"",ROW(Q$2:Q$218)-1),ROW(I262))),"")</f>
        <v/>
      </c>
      <c r="S263" s="126" t="str">
        <f t="shared" si="17"/>
        <v/>
      </c>
      <c r="T263" s="155" t="str">
        <f t="array" ref="T263">IFERROR(INDEX(S$2:S$218,SMALL(IF(S$2:S$218&lt;&gt;"",ROW(S$2:S$218)-1),ROW(K262))),"")</f>
        <v/>
      </c>
      <c r="U263" s="126" t="str">
        <f t="shared" si="18"/>
        <v/>
      </c>
      <c r="V263" s="153" t="str">
        <f t="array" ref="V263">IFERROR(INDEX(U$2:U$218,SMALL(IF(U$2:U$218&lt;&gt;"",ROW(U$2:U$218)-1),ROW(M262))),"")</f>
        <v/>
      </c>
      <c r="W263" s="129"/>
    </row>
    <row r="264" spans="1:23" ht="15.75" customHeight="1" x14ac:dyDescent="0.2">
      <c r="A264" s="165" t="str">
        <f t="shared" si="19"/>
        <v xml:space="preserve"> </v>
      </c>
      <c r="B264" s="143"/>
      <c r="C264" s="143"/>
      <c r="D264" s="147"/>
      <c r="E264" s="147"/>
      <c r="F264" s="147"/>
      <c r="G264" s="165" t="str">
        <f>IF(D264="","",VLOOKUP(D264,'Liste des clubs'!A:B,2,FALSE))</f>
        <v/>
      </c>
      <c r="H264" s="163"/>
      <c r="I264" s="143" t="str">
        <f t="shared" si="12"/>
        <v/>
      </c>
      <c r="J264" s="153" t="str">
        <f t="array" ref="J264">IFERROR(INDEX(I$2:I$218,SMALL(IF(I$2:I$218&lt;&gt;"",ROW(I$2:I$218)-1),ROW(A263))),"")</f>
        <v/>
      </c>
      <c r="K264" s="126" t="str">
        <f t="shared" si="13"/>
        <v/>
      </c>
      <c r="L264" s="155" t="str">
        <f t="array" ref="L264">IFERROR(INDEX(K$2:K$218,SMALL(IF(K$2:K$218&lt;&gt;"",ROW(K$2:K$218)-1),ROW(C263))),"")</f>
        <v/>
      </c>
      <c r="M264" s="126" t="str">
        <f t="shared" si="14"/>
        <v/>
      </c>
      <c r="N264" s="153" t="str">
        <f t="array" ref="N264">IFERROR(INDEX(M$2:M$218,SMALL(IF(M$2:M$218&lt;&gt;"",ROW(M$2:M$218)-1),ROW(D263))),"")</f>
        <v/>
      </c>
      <c r="O264" s="126" t="str">
        <f t="shared" si="15"/>
        <v/>
      </c>
      <c r="P264" s="155" t="str">
        <f t="array" ref="P264">IFERROR(INDEX(O$2:O$218,SMALL(IF(O$2:O$218&lt;&gt;"",ROW(O$2:O$218)-1),ROW(G263))),"")</f>
        <v/>
      </c>
      <c r="Q264" s="126" t="str">
        <f t="shared" si="16"/>
        <v/>
      </c>
      <c r="R264" s="153" t="str">
        <f t="array" ref="R264">IFERROR(INDEX(Q$2:Q$218,SMALL(IF(Q$2:Q$218&lt;&gt;"",ROW(Q$2:Q$218)-1),ROW(I263))),"")</f>
        <v/>
      </c>
      <c r="S264" s="126" t="str">
        <f t="shared" si="17"/>
        <v/>
      </c>
      <c r="T264" s="155" t="str">
        <f t="array" ref="T264">IFERROR(INDEX(S$2:S$218,SMALL(IF(S$2:S$218&lt;&gt;"",ROW(S$2:S$218)-1),ROW(K263))),"")</f>
        <v/>
      </c>
      <c r="U264" s="126" t="str">
        <f t="shared" si="18"/>
        <v/>
      </c>
      <c r="V264" s="153" t="str">
        <f t="array" ref="V264">IFERROR(INDEX(U$2:U$218,SMALL(IF(U$2:U$218&lt;&gt;"",ROW(U$2:U$218)-1),ROW(M263))),"")</f>
        <v/>
      </c>
      <c r="W264" s="129"/>
    </row>
    <row r="265" spans="1:23" ht="15.75" customHeight="1" x14ac:dyDescent="0.2">
      <c r="A265" s="165" t="str">
        <f t="shared" si="19"/>
        <v xml:space="preserve"> </v>
      </c>
      <c r="B265" s="143"/>
      <c r="C265" s="143"/>
      <c r="D265" s="147"/>
      <c r="E265" s="147"/>
      <c r="F265" s="147"/>
      <c r="G265" s="165" t="str">
        <f>IF(D265="","",VLOOKUP(D265,'Liste des clubs'!A:B,2,FALSE))</f>
        <v/>
      </c>
      <c r="H265" s="163"/>
      <c r="I265" s="143" t="str">
        <f t="shared" si="12"/>
        <v/>
      </c>
      <c r="J265" s="153" t="str">
        <f t="array" ref="J265">IFERROR(INDEX(I$2:I$218,SMALL(IF(I$2:I$218&lt;&gt;"",ROW(I$2:I$218)-1),ROW(A264))),"")</f>
        <v/>
      </c>
      <c r="K265" s="126" t="str">
        <f t="shared" si="13"/>
        <v/>
      </c>
      <c r="L265" s="155" t="str">
        <f t="array" ref="L265">IFERROR(INDEX(K$2:K$218,SMALL(IF(K$2:K$218&lt;&gt;"",ROW(K$2:K$218)-1),ROW(C264))),"")</f>
        <v/>
      </c>
      <c r="M265" s="126" t="str">
        <f t="shared" si="14"/>
        <v/>
      </c>
      <c r="N265" s="153" t="str">
        <f t="array" ref="N265">IFERROR(INDEX(M$2:M$218,SMALL(IF(M$2:M$218&lt;&gt;"",ROW(M$2:M$218)-1),ROW(D264))),"")</f>
        <v/>
      </c>
      <c r="O265" s="126" t="str">
        <f t="shared" si="15"/>
        <v/>
      </c>
      <c r="P265" s="155" t="str">
        <f t="array" ref="P265">IFERROR(INDEX(O$2:O$218,SMALL(IF(O$2:O$218&lt;&gt;"",ROW(O$2:O$218)-1),ROW(G264))),"")</f>
        <v/>
      </c>
      <c r="Q265" s="126" t="str">
        <f t="shared" si="16"/>
        <v/>
      </c>
      <c r="R265" s="153" t="str">
        <f t="array" ref="R265">IFERROR(INDEX(Q$2:Q$218,SMALL(IF(Q$2:Q$218&lt;&gt;"",ROW(Q$2:Q$218)-1),ROW(I264))),"")</f>
        <v/>
      </c>
      <c r="S265" s="126" t="str">
        <f t="shared" si="17"/>
        <v/>
      </c>
      <c r="T265" s="155" t="str">
        <f t="array" ref="T265">IFERROR(INDEX(S$2:S$218,SMALL(IF(S$2:S$218&lt;&gt;"",ROW(S$2:S$218)-1),ROW(K264))),"")</f>
        <v/>
      </c>
      <c r="U265" s="126" t="str">
        <f t="shared" si="18"/>
        <v/>
      </c>
      <c r="V265" s="153" t="str">
        <f t="array" ref="V265">IFERROR(INDEX(U$2:U$218,SMALL(IF(U$2:U$218&lt;&gt;"",ROW(U$2:U$218)-1),ROW(M264))),"")</f>
        <v/>
      </c>
      <c r="W265" s="129"/>
    </row>
    <row r="266" spans="1:23" ht="15.75" customHeight="1" x14ac:dyDescent="0.2">
      <c r="A266" s="165" t="str">
        <f t="shared" si="19"/>
        <v xml:space="preserve"> </v>
      </c>
      <c r="B266" s="143"/>
      <c r="C266" s="143"/>
      <c r="D266" s="147"/>
      <c r="E266" s="147"/>
      <c r="F266" s="147"/>
      <c r="G266" s="165" t="str">
        <f>IF(D266="","",VLOOKUP(D266,'Liste des clubs'!A:B,2,FALSE))</f>
        <v/>
      </c>
      <c r="H266" s="163"/>
      <c r="I266" s="143" t="str">
        <f t="shared" si="12"/>
        <v/>
      </c>
      <c r="J266" s="153" t="str">
        <f t="array" ref="J266">IFERROR(INDEX(I$2:I$218,SMALL(IF(I$2:I$218&lt;&gt;"",ROW(I$2:I$218)-1),ROW(A265))),"")</f>
        <v/>
      </c>
      <c r="K266" s="126" t="str">
        <f t="shared" si="13"/>
        <v/>
      </c>
      <c r="L266" s="155" t="str">
        <f t="array" ref="L266">IFERROR(INDEX(K$2:K$218,SMALL(IF(K$2:K$218&lt;&gt;"",ROW(K$2:K$218)-1),ROW(C265))),"")</f>
        <v/>
      </c>
      <c r="M266" s="126" t="str">
        <f t="shared" si="14"/>
        <v/>
      </c>
      <c r="N266" s="153" t="str">
        <f t="array" ref="N266">IFERROR(INDEX(M$2:M$218,SMALL(IF(M$2:M$218&lt;&gt;"",ROW(M$2:M$218)-1),ROW(D265))),"")</f>
        <v/>
      </c>
      <c r="O266" s="126" t="str">
        <f t="shared" si="15"/>
        <v/>
      </c>
      <c r="P266" s="155" t="str">
        <f t="array" ref="P266">IFERROR(INDEX(O$2:O$218,SMALL(IF(O$2:O$218&lt;&gt;"",ROW(O$2:O$218)-1),ROW(G265))),"")</f>
        <v/>
      </c>
      <c r="Q266" s="126" t="str">
        <f t="shared" si="16"/>
        <v/>
      </c>
      <c r="R266" s="153" t="str">
        <f t="array" ref="R266">IFERROR(INDEX(Q$2:Q$218,SMALL(IF(Q$2:Q$218&lt;&gt;"",ROW(Q$2:Q$218)-1),ROW(I265))),"")</f>
        <v/>
      </c>
      <c r="S266" s="126" t="str">
        <f t="shared" si="17"/>
        <v/>
      </c>
      <c r="T266" s="155" t="str">
        <f t="array" ref="T266">IFERROR(INDEX(S$2:S$218,SMALL(IF(S$2:S$218&lt;&gt;"",ROW(S$2:S$218)-1),ROW(K265))),"")</f>
        <v/>
      </c>
      <c r="U266" s="126" t="str">
        <f t="shared" si="18"/>
        <v/>
      </c>
      <c r="V266" s="153" t="str">
        <f t="array" ref="V266">IFERROR(INDEX(U$2:U$218,SMALL(IF(U$2:U$218&lt;&gt;"",ROW(U$2:U$218)-1),ROW(M265))),"")</f>
        <v/>
      </c>
      <c r="W266" s="129"/>
    </row>
    <row r="267" spans="1:23" ht="15.75" customHeight="1" x14ac:dyDescent="0.2">
      <c r="A267" s="165" t="str">
        <f t="shared" si="19"/>
        <v xml:space="preserve"> </v>
      </c>
      <c r="B267" s="143"/>
      <c r="C267" s="143"/>
      <c r="D267" s="147"/>
      <c r="E267" s="147"/>
      <c r="F267" s="147"/>
      <c r="G267" s="165" t="str">
        <f>IF(D267="","",VLOOKUP(D267,'Liste des clubs'!A:B,2,FALSE))</f>
        <v/>
      </c>
      <c r="H267" s="163"/>
      <c r="I267" s="143" t="str">
        <f t="shared" si="12"/>
        <v/>
      </c>
      <c r="J267" s="153" t="str">
        <f t="array" ref="J267">IFERROR(INDEX(I$2:I$218,SMALL(IF(I$2:I$218&lt;&gt;"",ROW(I$2:I$218)-1),ROW(A266))),"")</f>
        <v/>
      </c>
      <c r="K267" s="126" t="str">
        <f t="shared" si="13"/>
        <v/>
      </c>
      <c r="L267" s="155" t="str">
        <f t="array" ref="L267">IFERROR(INDEX(K$2:K$218,SMALL(IF(K$2:K$218&lt;&gt;"",ROW(K$2:K$218)-1),ROW(C266))),"")</f>
        <v/>
      </c>
      <c r="M267" s="126" t="str">
        <f t="shared" si="14"/>
        <v/>
      </c>
      <c r="N267" s="153" t="str">
        <f t="array" ref="N267">IFERROR(INDEX(M$2:M$218,SMALL(IF(M$2:M$218&lt;&gt;"",ROW(M$2:M$218)-1),ROW(D266))),"")</f>
        <v/>
      </c>
      <c r="O267" s="126" t="str">
        <f t="shared" si="15"/>
        <v/>
      </c>
      <c r="P267" s="155" t="str">
        <f t="array" ref="P267">IFERROR(INDEX(O$2:O$218,SMALL(IF(O$2:O$218&lt;&gt;"",ROW(O$2:O$218)-1),ROW(G266))),"")</f>
        <v/>
      </c>
      <c r="Q267" s="126" t="str">
        <f t="shared" si="16"/>
        <v/>
      </c>
      <c r="R267" s="153" t="str">
        <f t="array" ref="R267">IFERROR(INDEX(Q$2:Q$218,SMALL(IF(Q$2:Q$218&lt;&gt;"",ROW(Q$2:Q$218)-1),ROW(I266))),"")</f>
        <v/>
      </c>
      <c r="S267" s="126" t="str">
        <f t="shared" si="17"/>
        <v/>
      </c>
      <c r="T267" s="155" t="str">
        <f t="array" ref="T267">IFERROR(INDEX(S$2:S$218,SMALL(IF(S$2:S$218&lt;&gt;"",ROW(S$2:S$218)-1),ROW(K266))),"")</f>
        <v/>
      </c>
      <c r="U267" s="126" t="str">
        <f t="shared" si="18"/>
        <v/>
      </c>
      <c r="V267" s="153" t="str">
        <f t="array" ref="V267">IFERROR(INDEX(U$2:U$218,SMALL(IF(U$2:U$218&lt;&gt;"",ROW(U$2:U$218)-1),ROW(M266))),"")</f>
        <v/>
      </c>
      <c r="W267" s="129"/>
    </row>
    <row r="268" spans="1:23" ht="15.75" customHeight="1" x14ac:dyDescent="0.2">
      <c r="A268" s="165" t="str">
        <f t="shared" si="19"/>
        <v xml:space="preserve"> </v>
      </c>
      <c r="B268" s="143"/>
      <c r="C268" s="143"/>
      <c r="D268" s="147"/>
      <c r="E268" s="147"/>
      <c r="F268" s="147"/>
      <c r="G268" s="165" t="str">
        <f>IF(D268="","",VLOOKUP(D268,'Liste des clubs'!A:B,2,FALSE))</f>
        <v/>
      </c>
      <c r="H268" s="163"/>
      <c r="I268" s="143" t="str">
        <f t="shared" si="12"/>
        <v/>
      </c>
      <c r="J268" s="153" t="str">
        <f t="array" ref="J268">IFERROR(INDEX(I$2:I$218,SMALL(IF(I$2:I$218&lt;&gt;"",ROW(I$2:I$218)-1),ROW(A267))),"")</f>
        <v/>
      </c>
      <c r="K268" s="126" t="str">
        <f t="shared" si="13"/>
        <v/>
      </c>
      <c r="L268" s="155" t="str">
        <f t="array" ref="L268">IFERROR(INDEX(K$2:K$218,SMALL(IF(K$2:K$218&lt;&gt;"",ROW(K$2:K$218)-1),ROW(C267))),"")</f>
        <v/>
      </c>
      <c r="M268" s="126" t="str">
        <f t="shared" si="14"/>
        <v/>
      </c>
      <c r="N268" s="153" t="str">
        <f t="array" ref="N268">IFERROR(INDEX(M$2:M$218,SMALL(IF(M$2:M$218&lt;&gt;"",ROW(M$2:M$218)-1),ROW(D267))),"")</f>
        <v/>
      </c>
      <c r="O268" s="126" t="str">
        <f t="shared" si="15"/>
        <v/>
      </c>
      <c r="P268" s="155" t="str">
        <f t="array" ref="P268">IFERROR(INDEX(O$2:O$218,SMALL(IF(O$2:O$218&lt;&gt;"",ROW(O$2:O$218)-1),ROW(G267))),"")</f>
        <v/>
      </c>
      <c r="Q268" s="126" t="str">
        <f t="shared" si="16"/>
        <v/>
      </c>
      <c r="R268" s="153" t="str">
        <f t="array" ref="R268">IFERROR(INDEX(Q$2:Q$218,SMALL(IF(Q$2:Q$218&lt;&gt;"",ROW(Q$2:Q$218)-1),ROW(I267))),"")</f>
        <v/>
      </c>
      <c r="S268" s="126" t="str">
        <f t="shared" si="17"/>
        <v/>
      </c>
      <c r="T268" s="155" t="str">
        <f t="array" ref="T268">IFERROR(INDEX(S$2:S$218,SMALL(IF(S$2:S$218&lt;&gt;"",ROW(S$2:S$218)-1),ROW(K267))),"")</f>
        <v/>
      </c>
      <c r="U268" s="126" t="str">
        <f t="shared" si="18"/>
        <v/>
      </c>
      <c r="V268" s="153" t="str">
        <f t="array" ref="V268">IFERROR(INDEX(U$2:U$218,SMALL(IF(U$2:U$218&lt;&gt;"",ROW(U$2:U$218)-1),ROW(M267))),"")</f>
        <v/>
      </c>
      <c r="W268" s="129"/>
    </row>
    <row r="269" spans="1:23" ht="15.75" customHeight="1" x14ac:dyDescent="0.2">
      <c r="A269" s="165" t="str">
        <f t="shared" si="19"/>
        <v xml:space="preserve"> </v>
      </c>
      <c r="B269" s="143"/>
      <c r="C269" s="143"/>
      <c r="D269" s="147"/>
      <c r="E269" s="147"/>
      <c r="F269" s="147"/>
      <c r="G269" s="165" t="str">
        <f>IF(D269="","",VLOOKUP(D269,'Liste des clubs'!A:B,2,FALSE))</f>
        <v/>
      </c>
      <c r="H269" s="163"/>
      <c r="I269" s="143" t="str">
        <f t="shared" si="12"/>
        <v/>
      </c>
      <c r="J269" s="153" t="str">
        <f t="array" ref="J269">IFERROR(INDEX(I$2:I$218,SMALL(IF(I$2:I$218&lt;&gt;"",ROW(I$2:I$218)-1),ROW(A268))),"")</f>
        <v/>
      </c>
      <c r="K269" s="126" t="str">
        <f t="shared" si="13"/>
        <v/>
      </c>
      <c r="L269" s="155" t="str">
        <f t="array" ref="L269">IFERROR(INDEX(K$2:K$218,SMALL(IF(K$2:K$218&lt;&gt;"",ROW(K$2:K$218)-1),ROW(C268))),"")</f>
        <v/>
      </c>
      <c r="M269" s="126" t="str">
        <f t="shared" si="14"/>
        <v/>
      </c>
      <c r="N269" s="153" t="str">
        <f t="array" ref="N269">IFERROR(INDEX(M$2:M$218,SMALL(IF(M$2:M$218&lt;&gt;"",ROW(M$2:M$218)-1),ROW(D268))),"")</f>
        <v/>
      </c>
      <c r="O269" s="126" t="str">
        <f t="shared" si="15"/>
        <v/>
      </c>
      <c r="P269" s="155" t="str">
        <f t="array" ref="P269">IFERROR(INDEX(O$2:O$218,SMALL(IF(O$2:O$218&lt;&gt;"",ROW(O$2:O$218)-1),ROW(G268))),"")</f>
        <v/>
      </c>
      <c r="Q269" s="126" t="str">
        <f t="shared" si="16"/>
        <v/>
      </c>
      <c r="R269" s="153" t="str">
        <f t="array" ref="R269">IFERROR(INDEX(Q$2:Q$218,SMALL(IF(Q$2:Q$218&lt;&gt;"",ROW(Q$2:Q$218)-1),ROW(I268))),"")</f>
        <v/>
      </c>
      <c r="S269" s="126" t="str">
        <f t="shared" si="17"/>
        <v/>
      </c>
      <c r="T269" s="155" t="str">
        <f t="array" ref="T269">IFERROR(INDEX(S$2:S$218,SMALL(IF(S$2:S$218&lt;&gt;"",ROW(S$2:S$218)-1),ROW(K268))),"")</f>
        <v/>
      </c>
      <c r="U269" s="126" t="str">
        <f t="shared" si="18"/>
        <v/>
      </c>
      <c r="V269" s="153" t="str">
        <f t="array" ref="V269">IFERROR(INDEX(U$2:U$218,SMALL(IF(U$2:U$218&lt;&gt;"",ROW(U$2:U$218)-1),ROW(M268))),"")</f>
        <v/>
      </c>
      <c r="W269" s="129"/>
    </row>
    <row r="270" spans="1:23" ht="15.75" customHeight="1" x14ac:dyDescent="0.2">
      <c r="A270" s="165" t="str">
        <f t="shared" si="19"/>
        <v xml:space="preserve"> </v>
      </c>
      <c r="B270" s="143"/>
      <c r="C270" s="143"/>
      <c r="D270" s="147"/>
      <c r="E270" s="147"/>
      <c r="F270" s="147"/>
      <c r="G270" s="165" t="str">
        <f>IF(D270="","",VLOOKUP(D270,'Liste des clubs'!A:B,2,FALSE))</f>
        <v/>
      </c>
      <c r="H270" s="163"/>
      <c r="I270" s="143" t="str">
        <f t="shared" si="12"/>
        <v/>
      </c>
      <c r="J270" s="153" t="str">
        <f t="array" ref="J270">IFERROR(INDEX(I$2:I$218,SMALL(IF(I$2:I$218&lt;&gt;"",ROW(I$2:I$218)-1),ROW(A269))),"")</f>
        <v/>
      </c>
      <c r="K270" s="126" t="str">
        <f t="shared" si="13"/>
        <v/>
      </c>
      <c r="L270" s="155" t="str">
        <f t="array" ref="L270">IFERROR(INDEX(K$2:K$218,SMALL(IF(K$2:K$218&lt;&gt;"",ROW(K$2:K$218)-1),ROW(C269))),"")</f>
        <v/>
      </c>
      <c r="M270" s="126" t="str">
        <f t="shared" si="14"/>
        <v/>
      </c>
      <c r="N270" s="153" t="str">
        <f t="array" ref="N270">IFERROR(INDEX(M$2:M$218,SMALL(IF(M$2:M$218&lt;&gt;"",ROW(M$2:M$218)-1),ROW(D269))),"")</f>
        <v/>
      </c>
      <c r="O270" s="126" t="str">
        <f t="shared" si="15"/>
        <v/>
      </c>
      <c r="P270" s="155" t="str">
        <f t="array" ref="P270">IFERROR(INDEX(O$2:O$218,SMALL(IF(O$2:O$218&lt;&gt;"",ROW(O$2:O$218)-1),ROW(G269))),"")</f>
        <v/>
      </c>
      <c r="Q270" s="126" t="str">
        <f t="shared" si="16"/>
        <v/>
      </c>
      <c r="R270" s="153" t="str">
        <f t="array" ref="R270">IFERROR(INDEX(Q$2:Q$218,SMALL(IF(Q$2:Q$218&lt;&gt;"",ROW(Q$2:Q$218)-1),ROW(I269))),"")</f>
        <v/>
      </c>
      <c r="S270" s="126" t="str">
        <f t="shared" si="17"/>
        <v/>
      </c>
      <c r="T270" s="155" t="str">
        <f t="array" ref="T270">IFERROR(INDEX(S$2:S$218,SMALL(IF(S$2:S$218&lt;&gt;"",ROW(S$2:S$218)-1),ROW(K269))),"")</f>
        <v/>
      </c>
      <c r="U270" s="126" t="str">
        <f t="shared" si="18"/>
        <v/>
      </c>
      <c r="V270" s="153" t="str">
        <f t="array" ref="V270">IFERROR(INDEX(U$2:U$218,SMALL(IF(U$2:U$218&lt;&gt;"",ROW(U$2:U$218)-1),ROW(M269))),"")</f>
        <v/>
      </c>
      <c r="W270" s="129"/>
    </row>
    <row r="271" spans="1:23" ht="15.75" customHeight="1" x14ac:dyDescent="0.2">
      <c r="A271" s="165" t="str">
        <f t="shared" si="19"/>
        <v xml:space="preserve"> </v>
      </c>
      <c r="B271" s="143"/>
      <c r="C271" s="143"/>
      <c r="D271" s="147"/>
      <c r="E271" s="147"/>
      <c r="F271" s="147"/>
      <c r="G271" s="165" t="str">
        <f>IF(D271="","",VLOOKUP(D271,'Liste des clubs'!A:B,2,FALSE))</f>
        <v/>
      </c>
      <c r="H271" s="163"/>
      <c r="I271" s="143" t="str">
        <f t="shared" si="12"/>
        <v/>
      </c>
      <c r="J271" s="153" t="str">
        <f t="array" ref="J271">IFERROR(INDEX(I$2:I$218,SMALL(IF(I$2:I$218&lt;&gt;"",ROW(I$2:I$218)-1),ROW(A270))),"")</f>
        <v/>
      </c>
      <c r="K271" s="126" t="str">
        <f t="shared" si="13"/>
        <v/>
      </c>
      <c r="L271" s="155" t="str">
        <f t="array" ref="L271">IFERROR(INDEX(K$2:K$218,SMALL(IF(K$2:K$218&lt;&gt;"",ROW(K$2:K$218)-1),ROW(C270))),"")</f>
        <v/>
      </c>
      <c r="M271" s="126" t="str">
        <f t="shared" si="14"/>
        <v/>
      </c>
      <c r="N271" s="153" t="str">
        <f t="array" ref="N271">IFERROR(INDEX(M$2:M$218,SMALL(IF(M$2:M$218&lt;&gt;"",ROW(M$2:M$218)-1),ROW(D270))),"")</f>
        <v/>
      </c>
      <c r="O271" s="126" t="str">
        <f t="shared" si="15"/>
        <v/>
      </c>
      <c r="P271" s="155" t="str">
        <f t="array" ref="P271">IFERROR(INDEX(O$2:O$218,SMALL(IF(O$2:O$218&lt;&gt;"",ROW(O$2:O$218)-1),ROW(G270))),"")</f>
        <v/>
      </c>
      <c r="Q271" s="126" t="str">
        <f t="shared" si="16"/>
        <v/>
      </c>
      <c r="R271" s="153" t="str">
        <f t="array" ref="R271">IFERROR(INDEX(Q$2:Q$218,SMALL(IF(Q$2:Q$218&lt;&gt;"",ROW(Q$2:Q$218)-1),ROW(I270))),"")</f>
        <v/>
      </c>
      <c r="S271" s="126" t="str">
        <f t="shared" si="17"/>
        <v/>
      </c>
      <c r="T271" s="155" t="str">
        <f t="array" ref="T271">IFERROR(INDEX(S$2:S$218,SMALL(IF(S$2:S$218&lt;&gt;"",ROW(S$2:S$218)-1),ROW(K270))),"")</f>
        <v/>
      </c>
      <c r="U271" s="126" t="str">
        <f t="shared" si="18"/>
        <v/>
      </c>
      <c r="V271" s="153" t="str">
        <f t="array" ref="V271">IFERROR(INDEX(U$2:U$218,SMALL(IF(U$2:U$218&lt;&gt;"",ROW(U$2:U$218)-1),ROW(M270))),"")</f>
        <v/>
      </c>
      <c r="W271" s="129"/>
    </row>
    <row r="272" spans="1:23" ht="15.75" customHeight="1" x14ac:dyDescent="0.2">
      <c r="A272" s="165" t="str">
        <f t="shared" si="19"/>
        <v xml:space="preserve"> </v>
      </c>
      <c r="B272" s="143"/>
      <c r="C272" s="143"/>
      <c r="D272" s="147"/>
      <c r="E272" s="147"/>
      <c r="F272" s="147"/>
      <c r="G272" s="165" t="str">
        <f>IF(D272="","",VLOOKUP(D272,'Liste des clubs'!A:B,2,FALSE))</f>
        <v/>
      </c>
      <c r="H272" s="163"/>
      <c r="I272" s="143" t="str">
        <f t="shared" si="12"/>
        <v/>
      </c>
      <c r="J272" s="153" t="str">
        <f t="array" ref="J272">IFERROR(INDEX(I$2:I$218,SMALL(IF(I$2:I$218&lt;&gt;"",ROW(I$2:I$218)-1),ROW(A271))),"")</f>
        <v/>
      </c>
      <c r="K272" s="126" t="str">
        <f t="shared" si="13"/>
        <v/>
      </c>
      <c r="L272" s="155" t="str">
        <f t="array" ref="L272">IFERROR(INDEX(K$2:K$218,SMALL(IF(K$2:K$218&lt;&gt;"",ROW(K$2:K$218)-1),ROW(C271))),"")</f>
        <v/>
      </c>
      <c r="M272" s="126" t="str">
        <f t="shared" si="14"/>
        <v/>
      </c>
      <c r="N272" s="153" t="str">
        <f t="array" ref="N272">IFERROR(INDEX(M$2:M$218,SMALL(IF(M$2:M$218&lt;&gt;"",ROW(M$2:M$218)-1),ROW(D271))),"")</f>
        <v/>
      </c>
      <c r="O272" s="126" t="str">
        <f t="shared" si="15"/>
        <v/>
      </c>
      <c r="P272" s="155" t="str">
        <f t="array" ref="P272">IFERROR(INDEX(O$2:O$218,SMALL(IF(O$2:O$218&lt;&gt;"",ROW(O$2:O$218)-1),ROW(G271))),"")</f>
        <v/>
      </c>
      <c r="Q272" s="126" t="str">
        <f t="shared" si="16"/>
        <v/>
      </c>
      <c r="R272" s="153" t="str">
        <f t="array" ref="R272">IFERROR(INDEX(Q$2:Q$218,SMALL(IF(Q$2:Q$218&lt;&gt;"",ROW(Q$2:Q$218)-1),ROW(I271))),"")</f>
        <v/>
      </c>
      <c r="S272" s="126" t="str">
        <f t="shared" si="17"/>
        <v/>
      </c>
      <c r="T272" s="155" t="str">
        <f t="array" ref="T272">IFERROR(INDEX(S$2:S$218,SMALL(IF(S$2:S$218&lt;&gt;"",ROW(S$2:S$218)-1),ROW(K271))),"")</f>
        <v/>
      </c>
      <c r="U272" s="126" t="str">
        <f t="shared" si="18"/>
        <v/>
      </c>
      <c r="V272" s="153" t="str">
        <f t="array" ref="V272">IFERROR(INDEX(U$2:U$218,SMALL(IF(U$2:U$218&lt;&gt;"",ROW(U$2:U$218)-1),ROW(M271))),"")</f>
        <v/>
      </c>
      <c r="W272" s="129"/>
    </row>
    <row r="273" spans="1:23" ht="15.75" customHeight="1" x14ac:dyDescent="0.2">
      <c r="A273" s="165" t="str">
        <f t="shared" si="19"/>
        <v xml:space="preserve"> </v>
      </c>
      <c r="B273" s="143"/>
      <c r="C273" s="143"/>
      <c r="D273" s="147"/>
      <c r="E273" s="147"/>
      <c r="F273" s="147"/>
      <c r="G273" s="165" t="str">
        <f>IF(D273="","",VLOOKUP(D273,'Liste des clubs'!A:B,2,FALSE))</f>
        <v/>
      </c>
      <c r="H273" s="163"/>
      <c r="I273" s="143" t="str">
        <f t="shared" si="12"/>
        <v/>
      </c>
      <c r="J273" s="153" t="str">
        <f t="array" ref="J273">IFERROR(INDEX(I$2:I$218,SMALL(IF(I$2:I$218&lt;&gt;"",ROW(I$2:I$218)-1),ROW(A272))),"")</f>
        <v/>
      </c>
      <c r="K273" s="126" t="str">
        <f t="shared" si="13"/>
        <v/>
      </c>
      <c r="L273" s="155" t="str">
        <f t="array" ref="L273">IFERROR(INDEX(K$2:K$218,SMALL(IF(K$2:K$218&lt;&gt;"",ROW(K$2:K$218)-1),ROW(C272))),"")</f>
        <v/>
      </c>
      <c r="M273" s="126" t="str">
        <f t="shared" si="14"/>
        <v/>
      </c>
      <c r="N273" s="153" t="str">
        <f t="array" ref="N273">IFERROR(INDEX(M$2:M$218,SMALL(IF(M$2:M$218&lt;&gt;"",ROW(M$2:M$218)-1),ROW(D272))),"")</f>
        <v/>
      </c>
      <c r="O273" s="126" t="str">
        <f t="shared" si="15"/>
        <v/>
      </c>
      <c r="P273" s="155" t="str">
        <f t="array" ref="P273">IFERROR(INDEX(O$2:O$218,SMALL(IF(O$2:O$218&lt;&gt;"",ROW(O$2:O$218)-1),ROW(G272))),"")</f>
        <v/>
      </c>
      <c r="Q273" s="126" t="str">
        <f t="shared" si="16"/>
        <v/>
      </c>
      <c r="R273" s="153" t="str">
        <f t="array" ref="R273">IFERROR(INDEX(Q$2:Q$218,SMALL(IF(Q$2:Q$218&lt;&gt;"",ROW(Q$2:Q$218)-1),ROW(I272))),"")</f>
        <v/>
      </c>
      <c r="S273" s="126" t="str">
        <f t="shared" si="17"/>
        <v/>
      </c>
      <c r="T273" s="155" t="str">
        <f t="array" ref="T273">IFERROR(INDEX(S$2:S$218,SMALL(IF(S$2:S$218&lt;&gt;"",ROW(S$2:S$218)-1),ROW(K272))),"")</f>
        <v/>
      </c>
      <c r="U273" s="126" t="str">
        <f t="shared" si="18"/>
        <v/>
      </c>
      <c r="V273" s="153" t="str">
        <f t="array" ref="V273">IFERROR(INDEX(U$2:U$218,SMALL(IF(U$2:U$218&lt;&gt;"",ROW(U$2:U$218)-1),ROW(M272))),"")</f>
        <v/>
      </c>
      <c r="W273" s="129"/>
    </row>
    <row r="274" spans="1:23" ht="15.75" customHeight="1" x14ac:dyDescent="0.2">
      <c r="A274" s="165" t="str">
        <f t="shared" si="19"/>
        <v xml:space="preserve"> </v>
      </c>
      <c r="B274" s="143"/>
      <c r="C274" s="143"/>
      <c r="D274" s="147"/>
      <c r="E274" s="147"/>
      <c r="F274" s="147"/>
      <c r="G274" s="165" t="str">
        <f>IF(D274="","",VLOOKUP(D274,'Liste des clubs'!A:B,2,FALSE))</f>
        <v/>
      </c>
      <c r="H274" s="163"/>
      <c r="I274" s="143" t="str">
        <f t="shared" si="12"/>
        <v/>
      </c>
      <c r="J274" s="153" t="str">
        <f t="array" ref="J274">IFERROR(INDEX(I$2:I$218,SMALL(IF(I$2:I$218&lt;&gt;"",ROW(I$2:I$218)-1),ROW(A273))),"")</f>
        <v/>
      </c>
      <c r="K274" s="126" t="str">
        <f t="shared" si="13"/>
        <v/>
      </c>
      <c r="L274" s="155" t="str">
        <f t="array" ref="L274">IFERROR(INDEX(K$2:K$218,SMALL(IF(K$2:K$218&lt;&gt;"",ROW(K$2:K$218)-1),ROW(C273))),"")</f>
        <v/>
      </c>
      <c r="M274" s="126" t="str">
        <f t="shared" si="14"/>
        <v/>
      </c>
      <c r="N274" s="153" t="str">
        <f t="array" ref="N274">IFERROR(INDEX(M$2:M$218,SMALL(IF(M$2:M$218&lt;&gt;"",ROW(M$2:M$218)-1),ROW(D273))),"")</f>
        <v/>
      </c>
      <c r="O274" s="126" t="str">
        <f t="shared" si="15"/>
        <v/>
      </c>
      <c r="P274" s="155" t="str">
        <f t="array" ref="P274">IFERROR(INDEX(O$2:O$218,SMALL(IF(O$2:O$218&lt;&gt;"",ROW(O$2:O$218)-1),ROW(G273))),"")</f>
        <v/>
      </c>
      <c r="Q274" s="126" t="str">
        <f t="shared" si="16"/>
        <v/>
      </c>
      <c r="R274" s="153" t="str">
        <f t="array" ref="R274">IFERROR(INDEX(Q$2:Q$218,SMALL(IF(Q$2:Q$218&lt;&gt;"",ROW(Q$2:Q$218)-1),ROW(I273))),"")</f>
        <v/>
      </c>
      <c r="S274" s="126" t="str">
        <f t="shared" si="17"/>
        <v/>
      </c>
      <c r="T274" s="155" t="str">
        <f t="array" ref="T274">IFERROR(INDEX(S$2:S$218,SMALL(IF(S$2:S$218&lt;&gt;"",ROW(S$2:S$218)-1),ROW(K273))),"")</f>
        <v/>
      </c>
      <c r="U274" s="126" t="str">
        <f t="shared" si="18"/>
        <v/>
      </c>
      <c r="V274" s="153" t="str">
        <f t="array" ref="V274">IFERROR(INDEX(U$2:U$218,SMALL(IF(U$2:U$218&lt;&gt;"",ROW(U$2:U$218)-1),ROW(M273))),"")</f>
        <v/>
      </c>
      <c r="W274" s="129"/>
    </row>
    <row r="275" spans="1:23" ht="15.75" customHeight="1" x14ac:dyDescent="0.2">
      <c r="A275" s="165" t="str">
        <f t="shared" si="19"/>
        <v xml:space="preserve"> </v>
      </c>
      <c r="B275" s="143"/>
      <c r="C275" s="143"/>
      <c r="D275" s="147"/>
      <c r="E275" s="147"/>
      <c r="F275" s="147"/>
      <c r="G275" s="165" t="str">
        <f>IF(D275="","",VLOOKUP(D275,'Liste des clubs'!A:B,2,FALSE))</f>
        <v/>
      </c>
      <c r="H275" s="163"/>
      <c r="I275" s="143" t="str">
        <f t="shared" si="12"/>
        <v/>
      </c>
      <c r="J275" s="153" t="str">
        <f t="array" ref="J275">IFERROR(INDEX(I$2:I$218,SMALL(IF(I$2:I$218&lt;&gt;"",ROW(I$2:I$218)-1),ROW(A274))),"")</f>
        <v/>
      </c>
      <c r="K275" s="126" t="str">
        <f t="shared" si="13"/>
        <v/>
      </c>
      <c r="L275" s="155" t="str">
        <f t="array" ref="L275">IFERROR(INDEX(K$2:K$218,SMALL(IF(K$2:K$218&lt;&gt;"",ROW(K$2:K$218)-1),ROW(C274))),"")</f>
        <v/>
      </c>
      <c r="M275" s="126" t="str">
        <f t="shared" si="14"/>
        <v/>
      </c>
      <c r="N275" s="153" t="str">
        <f t="array" ref="N275">IFERROR(INDEX(M$2:M$218,SMALL(IF(M$2:M$218&lt;&gt;"",ROW(M$2:M$218)-1),ROW(D274))),"")</f>
        <v/>
      </c>
      <c r="O275" s="126" t="str">
        <f t="shared" si="15"/>
        <v/>
      </c>
      <c r="P275" s="155" t="str">
        <f t="array" ref="P275">IFERROR(INDEX(O$2:O$218,SMALL(IF(O$2:O$218&lt;&gt;"",ROW(O$2:O$218)-1),ROW(G274))),"")</f>
        <v/>
      </c>
      <c r="Q275" s="126" t="str">
        <f t="shared" si="16"/>
        <v/>
      </c>
      <c r="R275" s="153" t="str">
        <f t="array" ref="R275">IFERROR(INDEX(Q$2:Q$218,SMALL(IF(Q$2:Q$218&lt;&gt;"",ROW(Q$2:Q$218)-1),ROW(I274))),"")</f>
        <v/>
      </c>
      <c r="S275" s="126" t="str">
        <f t="shared" si="17"/>
        <v/>
      </c>
      <c r="T275" s="155" t="str">
        <f t="array" ref="T275">IFERROR(INDEX(S$2:S$218,SMALL(IF(S$2:S$218&lt;&gt;"",ROW(S$2:S$218)-1),ROW(K274))),"")</f>
        <v/>
      </c>
      <c r="U275" s="126" t="str">
        <f t="shared" si="18"/>
        <v/>
      </c>
      <c r="V275" s="153" t="str">
        <f t="array" ref="V275">IFERROR(INDEX(U$2:U$218,SMALL(IF(U$2:U$218&lt;&gt;"",ROW(U$2:U$218)-1),ROW(M274))),"")</f>
        <v/>
      </c>
      <c r="W275" s="129"/>
    </row>
    <row r="276" spans="1:23" ht="15.75" customHeight="1" x14ac:dyDescent="0.2">
      <c r="A276" s="165" t="str">
        <f t="shared" si="19"/>
        <v xml:space="preserve"> </v>
      </c>
      <c r="B276" s="143"/>
      <c r="C276" s="143"/>
      <c r="D276" s="147"/>
      <c r="E276" s="147"/>
      <c r="F276" s="147"/>
      <c r="G276" s="165" t="str">
        <f>IF(D276="","",VLOOKUP(D276,'Liste des clubs'!A:B,2,FALSE))</f>
        <v/>
      </c>
      <c r="H276" s="163"/>
      <c r="I276" s="143" t="str">
        <f t="shared" si="12"/>
        <v/>
      </c>
      <c r="J276" s="153" t="str">
        <f t="array" ref="J276">IFERROR(INDEX(I$2:I$218,SMALL(IF(I$2:I$218&lt;&gt;"",ROW(I$2:I$218)-1),ROW(A275))),"")</f>
        <v/>
      </c>
      <c r="K276" s="126" t="str">
        <f t="shared" si="13"/>
        <v/>
      </c>
      <c r="L276" s="155" t="str">
        <f t="array" ref="L276">IFERROR(INDEX(K$2:K$218,SMALL(IF(K$2:K$218&lt;&gt;"",ROW(K$2:K$218)-1),ROW(C275))),"")</f>
        <v/>
      </c>
      <c r="M276" s="126" t="str">
        <f t="shared" si="14"/>
        <v/>
      </c>
      <c r="N276" s="153" t="str">
        <f t="array" ref="N276">IFERROR(INDEX(M$2:M$218,SMALL(IF(M$2:M$218&lt;&gt;"",ROW(M$2:M$218)-1),ROW(D275))),"")</f>
        <v/>
      </c>
      <c r="O276" s="126" t="str">
        <f t="shared" si="15"/>
        <v/>
      </c>
      <c r="P276" s="155" t="str">
        <f t="array" ref="P276">IFERROR(INDEX(O$2:O$218,SMALL(IF(O$2:O$218&lt;&gt;"",ROW(O$2:O$218)-1),ROW(G275))),"")</f>
        <v/>
      </c>
      <c r="Q276" s="126" t="str">
        <f t="shared" si="16"/>
        <v/>
      </c>
      <c r="R276" s="153" t="str">
        <f t="array" ref="R276">IFERROR(INDEX(Q$2:Q$218,SMALL(IF(Q$2:Q$218&lt;&gt;"",ROW(Q$2:Q$218)-1),ROW(I275))),"")</f>
        <v/>
      </c>
      <c r="S276" s="126" t="str">
        <f t="shared" si="17"/>
        <v/>
      </c>
      <c r="T276" s="155" t="str">
        <f t="array" ref="T276">IFERROR(INDEX(S$2:S$218,SMALL(IF(S$2:S$218&lt;&gt;"",ROW(S$2:S$218)-1),ROW(K275))),"")</f>
        <v/>
      </c>
      <c r="U276" s="126" t="str">
        <f t="shared" si="18"/>
        <v/>
      </c>
      <c r="V276" s="153" t="str">
        <f t="array" ref="V276">IFERROR(INDEX(U$2:U$218,SMALL(IF(U$2:U$218&lt;&gt;"",ROW(U$2:U$218)-1),ROW(M275))),"")</f>
        <v/>
      </c>
      <c r="W276" s="129"/>
    </row>
    <row r="277" spans="1:23" ht="15.75" customHeight="1" x14ac:dyDescent="0.2">
      <c r="A277" s="165" t="str">
        <f t="shared" si="19"/>
        <v xml:space="preserve"> </v>
      </c>
      <c r="B277" s="143"/>
      <c r="C277" s="143"/>
      <c r="D277" s="147"/>
      <c r="E277" s="147"/>
      <c r="F277" s="147"/>
      <c r="G277" s="165" t="str">
        <f>IF(D277="","",VLOOKUP(D277,'Liste des clubs'!A:B,2,FALSE))</f>
        <v/>
      </c>
      <c r="H277" s="163"/>
      <c r="I277" s="143" t="str">
        <f t="shared" si="12"/>
        <v/>
      </c>
      <c r="J277" s="153" t="str">
        <f t="array" ref="J277">IFERROR(INDEX(I$2:I$218,SMALL(IF(I$2:I$218&lt;&gt;"",ROW(I$2:I$218)-1),ROW(A276))),"")</f>
        <v/>
      </c>
      <c r="K277" s="126" t="str">
        <f t="shared" si="13"/>
        <v/>
      </c>
      <c r="L277" s="155" t="str">
        <f t="array" ref="L277">IFERROR(INDEX(K$2:K$218,SMALL(IF(K$2:K$218&lt;&gt;"",ROW(K$2:K$218)-1),ROW(C276))),"")</f>
        <v/>
      </c>
      <c r="M277" s="126" t="str">
        <f t="shared" si="14"/>
        <v/>
      </c>
      <c r="N277" s="153" t="str">
        <f t="array" ref="N277">IFERROR(INDEX(M$2:M$218,SMALL(IF(M$2:M$218&lt;&gt;"",ROW(M$2:M$218)-1),ROW(D276))),"")</f>
        <v/>
      </c>
      <c r="O277" s="126" t="str">
        <f t="shared" si="15"/>
        <v/>
      </c>
      <c r="P277" s="155" t="str">
        <f t="array" ref="P277">IFERROR(INDEX(O$2:O$218,SMALL(IF(O$2:O$218&lt;&gt;"",ROW(O$2:O$218)-1),ROW(G276))),"")</f>
        <v/>
      </c>
      <c r="Q277" s="126" t="str">
        <f t="shared" si="16"/>
        <v/>
      </c>
      <c r="R277" s="153" t="str">
        <f t="array" ref="R277">IFERROR(INDEX(Q$2:Q$218,SMALL(IF(Q$2:Q$218&lt;&gt;"",ROW(Q$2:Q$218)-1),ROW(I276))),"")</f>
        <v/>
      </c>
      <c r="S277" s="126" t="str">
        <f t="shared" si="17"/>
        <v/>
      </c>
      <c r="T277" s="155" t="str">
        <f t="array" ref="T277">IFERROR(INDEX(S$2:S$218,SMALL(IF(S$2:S$218&lt;&gt;"",ROW(S$2:S$218)-1),ROW(K276))),"")</f>
        <v/>
      </c>
      <c r="U277" s="126" t="str">
        <f t="shared" si="18"/>
        <v/>
      </c>
      <c r="V277" s="153" t="str">
        <f t="array" ref="V277">IFERROR(INDEX(U$2:U$218,SMALL(IF(U$2:U$218&lt;&gt;"",ROW(U$2:U$218)-1),ROW(M276))),"")</f>
        <v/>
      </c>
      <c r="W277" s="129"/>
    </row>
    <row r="278" spans="1:23" ht="15.75" customHeight="1" x14ac:dyDescent="0.2">
      <c r="A278" s="165" t="str">
        <f t="shared" si="19"/>
        <v xml:space="preserve"> </v>
      </c>
      <c r="B278" s="143"/>
      <c r="C278" s="143"/>
      <c r="D278" s="147"/>
      <c r="E278" s="147"/>
      <c r="F278" s="147"/>
      <c r="G278" s="165" t="str">
        <f>IF(D278="","",VLOOKUP(D278,'Liste des clubs'!A:B,2,FALSE))</f>
        <v/>
      </c>
      <c r="H278" s="163"/>
      <c r="I278" s="143" t="str">
        <f t="shared" si="12"/>
        <v/>
      </c>
      <c r="J278" s="153" t="str">
        <f t="array" ref="J278">IFERROR(INDEX(I$2:I$218,SMALL(IF(I$2:I$218&lt;&gt;"",ROW(I$2:I$218)-1),ROW(A277))),"")</f>
        <v/>
      </c>
      <c r="K278" s="126" t="str">
        <f t="shared" si="13"/>
        <v/>
      </c>
      <c r="L278" s="155" t="str">
        <f t="array" ref="L278">IFERROR(INDEX(K$2:K$218,SMALL(IF(K$2:K$218&lt;&gt;"",ROW(K$2:K$218)-1),ROW(C277))),"")</f>
        <v/>
      </c>
      <c r="M278" s="126" t="str">
        <f t="shared" si="14"/>
        <v/>
      </c>
      <c r="N278" s="153" t="str">
        <f t="array" ref="N278">IFERROR(INDEX(M$2:M$218,SMALL(IF(M$2:M$218&lt;&gt;"",ROW(M$2:M$218)-1),ROW(D277))),"")</f>
        <v/>
      </c>
      <c r="O278" s="126" t="str">
        <f t="shared" si="15"/>
        <v/>
      </c>
      <c r="P278" s="155" t="str">
        <f t="array" ref="P278">IFERROR(INDEX(O$2:O$218,SMALL(IF(O$2:O$218&lt;&gt;"",ROW(O$2:O$218)-1),ROW(G277))),"")</f>
        <v/>
      </c>
      <c r="Q278" s="126" t="str">
        <f t="shared" si="16"/>
        <v/>
      </c>
      <c r="R278" s="153" t="str">
        <f t="array" ref="R278">IFERROR(INDEX(Q$2:Q$218,SMALL(IF(Q$2:Q$218&lt;&gt;"",ROW(Q$2:Q$218)-1),ROW(I277))),"")</f>
        <v/>
      </c>
      <c r="S278" s="126" t="str">
        <f t="shared" si="17"/>
        <v/>
      </c>
      <c r="T278" s="155" t="str">
        <f t="array" ref="T278">IFERROR(INDEX(S$2:S$218,SMALL(IF(S$2:S$218&lt;&gt;"",ROW(S$2:S$218)-1),ROW(K277))),"")</f>
        <v/>
      </c>
      <c r="U278" s="126" t="str">
        <f t="shared" si="18"/>
        <v/>
      </c>
      <c r="V278" s="153" t="str">
        <f t="array" ref="V278">IFERROR(INDEX(U$2:U$218,SMALL(IF(U$2:U$218&lt;&gt;"",ROW(U$2:U$218)-1),ROW(M277))),"")</f>
        <v/>
      </c>
      <c r="W278" s="129"/>
    </row>
    <row r="279" spans="1:23" ht="15.75" customHeight="1" x14ac:dyDescent="0.2">
      <c r="A279" s="165" t="str">
        <f t="shared" si="19"/>
        <v xml:space="preserve"> </v>
      </c>
      <c r="B279" s="143"/>
      <c r="C279" s="143"/>
      <c r="D279" s="147"/>
      <c r="E279" s="147"/>
      <c r="F279" s="147"/>
      <c r="G279" s="165" t="str">
        <f>IF(D279="","",VLOOKUP(D279,'Liste des clubs'!A:B,2,FALSE))</f>
        <v/>
      </c>
      <c r="H279" s="163"/>
      <c r="I279" s="143" t="str">
        <f t="shared" si="12"/>
        <v/>
      </c>
      <c r="J279" s="153" t="str">
        <f t="array" ref="J279">IFERROR(INDEX(I$2:I$218,SMALL(IF(I$2:I$218&lt;&gt;"",ROW(I$2:I$218)-1),ROW(A278))),"")</f>
        <v/>
      </c>
      <c r="K279" s="126" t="str">
        <f t="shared" si="13"/>
        <v/>
      </c>
      <c r="L279" s="155" t="str">
        <f t="array" ref="L279">IFERROR(INDEX(K$2:K$218,SMALL(IF(K$2:K$218&lt;&gt;"",ROW(K$2:K$218)-1),ROW(C278))),"")</f>
        <v/>
      </c>
      <c r="M279" s="126" t="str">
        <f t="shared" si="14"/>
        <v/>
      </c>
      <c r="N279" s="153" t="str">
        <f t="array" ref="N279">IFERROR(INDEX(M$2:M$218,SMALL(IF(M$2:M$218&lt;&gt;"",ROW(M$2:M$218)-1),ROW(D278))),"")</f>
        <v/>
      </c>
      <c r="O279" s="126" t="str">
        <f t="shared" si="15"/>
        <v/>
      </c>
      <c r="P279" s="155" t="str">
        <f t="array" ref="P279">IFERROR(INDEX(O$2:O$218,SMALL(IF(O$2:O$218&lt;&gt;"",ROW(O$2:O$218)-1),ROW(G278))),"")</f>
        <v/>
      </c>
      <c r="Q279" s="126" t="str">
        <f t="shared" si="16"/>
        <v/>
      </c>
      <c r="R279" s="153" t="str">
        <f t="array" ref="R279">IFERROR(INDEX(Q$2:Q$218,SMALL(IF(Q$2:Q$218&lt;&gt;"",ROW(Q$2:Q$218)-1),ROW(I278))),"")</f>
        <v/>
      </c>
      <c r="S279" s="126" t="str">
        <f t="shared" si="17"/>
        <v/>
      </c>
      <c r="T279" s="155" t="str">
        <f t="array" ref="T279">IFERROR(INDEX(S$2:S$218,SMALL(IF(S$2:S$218&lt;&gt;"",ROW(S$2:S$218)-1),ROW(K278))),"")</f>
        <v/>
      </c>
      <c r="U279" s="126" t="str">
        <f t="shared" si="18"/>
        <v/>
      </c>
      <c r="V279" s="153" t="str">
        <f t="array" ref="V279">IFERROR(INDEX(U$2:U$218,SMALL(IF(U$2:U$218&lt;&gt;"",ROW(U$2:U$218)-1),ROW(M278))),"")</f>
        <v/>
      </c>
      <c r="W279" s="129"/>
    </row>
    <row r="280" spans="1:23" ht="15.75" customHeight="1" x14ac:dyDescent="0.2">
      <c r="A280" s="165" t="str">
        <f t="shared" si="19"/>
        <v xml:space="preserve"> </v>
      </c>
      <c r="B280" s="143"/>
      <c r="C280" s="143"/>
      <c r="D280" s="147"/>
      <c r="E280" s="147"/>
      <c r="F280" s="147"/>
      <c r="G280" s="165" t="str">
        <f>IF(D280="","",VLOOKUP(D280,'Liste des clubs'!A:B,2,FALSE))</f>
        <v/>
      </c>
      <c r="H280" s="163"/>
      <c r="I280" s="143" t="str">
        <f t="shared" si="12"/>
        <v/>
      </c>
      <c r="J280" s="153" t="str">
        <f t="array" ref="J280">IFERROR(INDEX(I$2:I$218,SMALL(IF(I$2:I$218&lt;&gt;"",ROW(I$2:I$218)-1),ROW(A279))),"")</f>
        <v/>
      </c>
      <c r="K280" s="126" t="str">
        <f t="shared" si="13"/>
        <v/>
      </c>
      <c r="L280" s="155" t="str">
        <f t="array" ref="L280">IFERROR(INDEX(K$2:K$218,SMALL(IF(K$2:K$218&lt;&gt;"",ROW(K$2:K$218)-1),ROW(C279))),"")</f>
        <v/>
      </c>
      <c r="M280" s="126" t="str">
        <f t="shared" si="14"/>
        <v/>
      </c>
      <c r="N280" s="153" t="str">
        <f t="array" ref="N280">IFERROR(INDEX(M$2:M$218,SMALL(IF(M$2:M$218&lt;&gt;"",ROW(M$2:M$218)-1),ROW(D279))),"")</f>
        <v/>
      </c>
      <c r="O280" s="126" t="str">
        <f t="shared" si="15"/>
        <v/>
      </c>
      <c r="P280" s="155" t="str">
        <f t="array" ref="P280">IFERROR(INDEX(O$2:O$218,SMALL(IF(O$2:O$218&lt;&gt;"",ROW(O$2:O$218)-1),ROW(G279))),"")</f>
        <v/>
      </c>
      <c r="Q280" s="126" t="str">
        <f t="shared" si="16"/>
        <v/>
      </c>
      <c r="R280" s="153" t="str">
        <f t="array" ref="R280">IFERROR(INDEX(Q$2:Q$218,SMALL(IF(Q$2:Q$218&lt;&gt;"",ROW(Q$2:Q$218)-1),ROW(I279))),"")</f>
        <v/>
      </c>
      <c r="S280" s="126" t="str">
        <f t="shared" si="17"/>
        <v/>
      </c>
      <c r="T280" s="155" t="str">
        <f t="array" ref="T280">IFERROR(INDEX(S$2:S$218,SMALL(IF(S$2:S$218&lt;&gt;"",ROW(S$2:S$218)-1),ROW(K279))),"")</f>
        <v/>
      </c>
      <c r="U280" s="126" t="str">
        <f t="shared" si="18"/>
        <v/>
      </c>
      <c r="V280" s="153" t="str">
        <f t="array" ref="V280">IFERROR(INDEX(U$2:U$218,SMALL(IF(U$2:U$218&lt;&gt;"",ROW(U$2:U$218)-1),ROW(M279))),"")</f>
        <v/>
      </c>
      <c r="W280" s="129"/>
    </row>
    <row r="281" spans="1:23" ht="15.75" customHeight="1" x14ac:dyDescent="0.2">
      <c r="A281" s="165" t="str">
        <f t="shared" si="19"/>
        <v xml:space="preserve"> </v>
      </c>
      <c r="B281" s="143"/>
      <c r="C281" s="143"/>
      <c r="D281" s="147"/>
      <c r="E281" s="147"/>
      <c r="F281" s="147"/>
      <c r="G281" s="165" t="str">
        <f>IF(D281="","",VLOOKUP(D281,'Liste des clubs'!A:B,2,FALSE))</f>
        <v/>
      </c>
      <c r="H281" s="163"/>
      <c r="I281" s="143" t="str">
        <f t="shared" si="12"/>
        <v/>
      </c>
      <c r="J281" s="153" t="str">
        <f t="array" ref="J281">IFERROR(INDEX(I$2:I$218,SMALL(IF(I$2:I$218&lt;&gt;"",ROW(I$2:I$218)-1),ROW(A280))),"")</f>
        <v/>
      </c>
      <c r="K281" s="126" t="str">
        <f t="shared" si="13"/>
        <v/>
      </c>
      <c r="L281" s="155" t="str">
        <f t="array" ref="L281">IFERROR(INDEX(K$2:K$218,SMALL(IF(K$2:K$218&lt;&gt;"",ROW(K$2:K$218)-1),ROW(C280))),"")</f>
        <v/>
      </c>
      <c r="M281" s="126" t="str">
        <f t="shared" si="14"/>
        <v/>
      </c>
      <c r="N281" s="153" t="str">
        <f t="array" ref="N281">IFERROR(INDEX(M$2:M$218,SMALL(IF(M$2:M$218&lt;&gt;"",ROW(M$2:M$218)-1),ROW(D280))),"")</f>
        <v/>
      </c>
      <c r="O281" s="126" t="str">
        <f t="shared" si="15"/>
        <v/>
      </c>
      <c r="P281" s="155" t="str">
        <f t="array" ref="P281">IFERROR(INDEX(O$2:O$218,SMALL(IF(O$2:O$218&lt;&gt;"",ROW(O$2:O$218)-1),ROW(G280))),"")</f>
        <v/>
      </c>
      <c r="Q281" s="126" t="str">
        <f t="shared" si="16"/>
        <v/>
      </c>
      <c r="R281" s="153" t="str">
        <f t="array" ref="R281">IFERROR(INDEX(Q$2:Q$218,SMALL(IF(Q$2:Q$218&lt;&gt;"",ROW(Q$2:Q$218)-1),ROW(I280))),"")</f>
        <v/>
      </c>
      <c r="S281" s="126" t="str">
        <f t="shared" si="17"/>
        <v/>
      </c>
      <c r="T281" s="155" t="str">
        <f t="array" ref="T281">IFERROR(INDEX(S$2:S$218,SMALL(IF(S$2:S$218&lt;&gt;"",ROW(S$2:S$218)-1),ROW(K280))),"")</f>
        <v/>
      </c>
      <c r="U281" s="126" t="str">
        <f t="shared" si="18"/>
        <v/>
      </c>
      <c r="V281" s="153" t="str">
        <f t="array" ref="V281">IFERROR(INDEX(U$2:U$218,SMALL(IF(U$2:U$218&lt;&gt;"",ROW(U$2:U$218)-1),ROW(M280))),"")</f>
        <v/>
      </c>
      <c r="W281" s="129"/>
    </row>
    <row r="282" spans="1:23" ht="15.75" customHeight="1" x14ac:dyDescent="0.2">
      <c r="A282" s="165" t="str">
        <f t="shared" si="19"/>
        <v xml:space="preserve"> </v>
      </c>
      <c r="B282" s="143"/>
      <c r="C282" s="143"/>
      <c r="D282" s="147"/>
      <c r="E282" s="147"/>
      <c r="F282" s="147"/>
      <c r="G282" s="165" t="str">
        <f>IF(D282="","",VLOOKUP(D282,'Liste des clubs'!A:B,2,FALSE))</f>
        <v/>
      </c>
      <c r="H282" s="163"/>
      <c r="I282" s="143" t="str">
        <f t="shared" si="12"/>
        <v/>
      </c>
      <c r="J282" s="153" t="str">
        <f t="array" ref="J282">IFERROR(INDEX(I$2:I$218,SMALL(IF(I$2:I$218&lt;&gt;"",ROW(I$2:I$218)-1),ROW(A281))),"")</f>
        <v/>
      </c>
      <c r="K282" s="126" t="str">
        <f t="shared" si="13"/>
        <v/>
      </c>
      <c r="L282" s="155" t="str">
        <f t="array" ref="L282">IFERROR(INDEX(K$2:K$218,SMALL(IF(K$2:K$218&lt;&gt;"",ROW(K$2:K$218)-1),ROW(C281))),"")</f>
        <v/>
      </c>
      <c r="M282" s="126" t="str">
        <f t="shared" si="14"/>
        <v/>
      </c>
      <c r="N282" s="153" t="str">
        <f t="array" ref="N282">IFERROR(INDEX(M$2:M$218,SMALL(IF(M$2:M$218&lt;&gt;"",ROW(M$2:M$218)-1),ROW(D281))),"")</f>
        <v/>
      </c>
      <c r="O282" s="126" t="str">
        <f t="shared" si="15"/>
        <v/>
      </c>
      <c r="P282" s="155" t="str">
        <f t="array" ref="P282">IFERROR(INDEX(O$2:O$218,SMALL(IF(O$2:O$218&lt;&gt;"",ROW(O$2:O$218)-1),ROW(G281))),"")</f>
        <v/>
      </c>
      <c r="Q282" s="126" t="str">
        <f t="shared" si="16"/>
        <v/>
      </c>
      <c r="R282" s="153" t="str">
        <f t="array" ref="R282">IFERROR(INDEX(Q$2:Q$218,SMALL(IF(Q$2:Q$218&lt;&gt;"",ROW(Q$2:Q$218)-1),ROW(I281))),"")</f>
        <v/>
      </c>
      <c r="S282" s="126" t="str">
        <f t="shared" si="17"/>
        <v/>
      </c>
      <c r="T282" s="155" t="str">
        <f t="array" ref="T282">IFERROR(INDEX(S$2:S$218,SMALL(IF(S$2:S$218&lt;&gt;"",ROW(S$2:S$218)-1),ROW(K281))),"")</f>
        <v/>
      </c>
      <c r="U282" s="126" t="str">
        <f t="shared" si="18"/>
        <v/>
      </c>
      <c r="V282" s="153" t="str">
        <f t="array" ref="V282">IFERROR(INDEX(U$2:U$218,SMALL(IF(U$2:U$218&lt;&gt;"",ROW(U$2:U$218)-1),ROW(M281))),"")</f>
        <v/>
      </c>
      <c r="W282" s="129"/>
    </row>
    <row r="283" spans="1:23" ht="15.75" customHeight="1" x14ac:dyDescent="0.2">
      <c r="A283" s="165" t="str">
        <f t="shared" si="19"/>
        <v xml:space="preserve"> </v>
      </c>
      <c r="B283" s="143"/>
      <c r="C283" s="143"/>
      <c r="D283" s="147"/>
      <c r="E283" s="147"/>
      <c r="F283" s="147"/>
      <c r="G283" s="165" t="str">
        <f>IF(D283="","",VLOOKUP(D283,'Liste des clubs'!A:B,2,FALSE))</f>
        <v/>
      </c>
      <c r="H283" s="163"/>
      <c r="I283" s="143" t="str">
        <f t="shared" si="12"/>
        <v/>
      </c>
      <c r="J283" s="153" t="str">
        <f t="array" ref="J283">IFERROR(INDEX(I$2:I$218,SMALL(IF(I$2:I$218&lt;&gt;"",ROW(I$2:I$218)-1),ROW(A282))),"")</f>
        <v/>
      </c>
      <c r="K283" s="126" t="str">
        <f t="shared" si="13"/>
        <v/>
      </c>
      <c r="L283" s="155" t="str">
        <f t="array" ref="L283">IFERROR(INDEX(K$2:K$218,SMALL(IF(K$2:K$218&lt;&gt;"",ROW(K$2:K$218)-1),ROW(C282))),"")</f>
        <v/>
      </c>
      <c r="M283" s="126" t="str">
        <f t="shared" si="14"/>
        <v/>
      </c>
      <c r="N283" s="153" t="str">
        <f t="array" ref="N283">IFERROR(INDEX(M$2:M$218,SMALL(IF(M$2:M$218&lt;&gt;"",ROW(M$2:M$218)-1),ROW(D282))),"")</f>
        <v/>
      </c>
      <c r="O283" s="126" t="str">
        <f t="shared" si="15"/>
        <v/>
      </c>
      <c r="P283" s="155" t="str">
        <f t="array" ref="P283">IFERROR(INDEX(O$2:O$218,SMALL(IF(O$2:O$218&lt;&gt;"",ROW(O$2:O$218)-1),ROW(G282))),"")</f>
        <v/>
      </c>
      <c r="Q283" s="126" t="str">
        <f t="shared" si="16"/>
        <v/>
      </c>
      <c r="R283" s="153" t="str">
        <f t="array" ref="R283">IFERROR(INDEX(Q$2:Q$218,SMALL(IF(Q$2:Q$218&lt;&gt;"",ROW(Q$2:Q$218)-1),ROW(I282))),"")</f>
        <v/>
      </c>
      <c r="S283" s="126" t="str">
        <f t="shared" si="17"/>
        <v/>
      </c>
      <c r="T283" s="155" t="str">
        <f t="array" ref="T283">IFERROR(INDEX(S$2:S$218,SMALL(IF(S$2:S$218&lt;&gt;"",ROW(S$2:S$218)-1),ROW(K282))),"")</f>
        <v/>
      </c>
      <c r="U283" s="126" t="str">
        <f t="shared" si="18"/>
        <v/>
      </c>
      <c r="V283" s="153" t="str">
        <f t="array" ref="V283">IFERROR(INDEX(U$2:U$218,SMALL(IF(U$2:U$218&lt;&gt;"",ROW(U$2:U$218)-1),ROW(M282))),"")</f>
        <v/>
      </c>
      <c r="W283" s="129"/>
    </row>
    <row r="284" spans="1:23" ht="15.75" customHeight="1" x14ac:dyDescent="0.2">
      <c r="A284" s="165" t="str">
        <f t="shared" si="19"/>
        <v xml:space="preserve"> </v>
      </c>
      <c r="B284" s="143"/>
      <c r="C284" s="143"/>
      <c r="D284" s="147"/>
      <c r="E284" s="147"/>
      <c r="F284" s="147"/>
      <c r="G284" s="165" t="str">
        <f>IF(D284="","",VLOOKUP(D284,'Liste des clubs'!A:B,2,FALSE))</f>
        <v/>
      </c>
      <c r="H284" s="163"/>
      <c r="I284" s="143" t="str">
        <f t="shared" si="12"/>
        <v/>
      </c>
      <c r="J284" s="153" t="str">
        <f t="array" ref="J284">IFERROR(INDEX(I$2:I$218,SMALL(IF(I$2:I$218&lt;&gt;"",ROW(I$2:I$218)-1),ROW(A283))),"")</f>
        <v/>
      </c>
      <c r="K284" s="126" t="str">
        <f t="shared" si="13"/>
        <v/>
      </c>
      <c r="L284" s="155" t="str">
        <f t="array" ref="L284">IFERROR(INDEX(K$2:K$218,SMALL(IF(K$2:K$218&lt;&gt;"",ROW(K$2:K$218)-1),ROW(C283))),"")</f>
        <v/>
      </c>
      <c r="M284" s="126" t="str">
        <f t="shared" si="14"/>
        <v/>
      </c>
      <c r="N284" s="153" t="str">
        <f t="array" ref="N284">IFERROR(INDEX(M$2:M$218,SMALL(IF(M$2:M$218&lt;&gt;"",ROW(M$2:M$218)-1),ROW(D283))),"")</f>
        <v/>
      </c>
      <c r="O284" s="126" t="str">
        <f t="shared" si="15"/>
        <v/>
      </c>
      <c r="P284" s="155" t="str">
        <f t="array" ref="P284">IFERROR(INDEX(O$2:O$218,SMALL(IF(O$2:O$218&lt;&gt;"",ROW(O$2:O$218)-1),ROW(G283))),"")</f>
        <v/>
      </c>
      <c r="Q284" s="126" t="str">
        <f t="shared" si="16"/>
        <v/>
      </c>
      <c r="R284" s="153" t="str">
        <f t="array" ref="R284">IFERROR(INDEX(Q$2:Q$218,SMALL(IF(Q$2:Q$218&lt;&gt;"",ROW(Q$2:Q$218)-1),ROW(I283))),"")</f>
        <v/>
      </c>
      <c r="S284" s="126" t="str">
        <f t="shared" si="17"/>
        <v/>
      </c>
      <c r="T284" s="155" t="str">
        <f t="array" ref="T284">IFERROR(INDEX(S$2:S$218,SMALL(IF(S$2:S$218&lt;&gt;"",ROW(S$2:S$218)-1),ROW(K283))),"")</f>
        <v/>
      </c>
      <c r="U284" s="126" t="str">
        <f t="shared" si="18"/>
        <v/>
      </c>
      <c r="V284" s="153" t="str">
        <f t="array" ref="V284">IFERROR(INDEX(U$2:U$218,SMALL(IF(U$2:U$218&lt;&gt;"",ROW(U$2:U$218)-1),ROW(M283))),"")</f>
        <v/>
      </c>
      <c r="W284" s="129"/>
    </row>
    <row r="285" spans="1:23" ht="15.75" customHeight="1" x14ac:dyDescent="0.2">
      <c r="A285" s="165" t="str">
        <f t="shared" si="19"/>
        <v xml:space="preserve"> </v>
      </c>
      <c r="B285" s="143"/>
      <c r="C285" s="143"/>
      <c r="D285" s="147"/>
      <c r="E285" s="147"/>
      <c r="F285" s="147"/>
      <c r="G285" s="165" t="str">
        <f>IF(D285="","",VLOOKUP(D285,'Liste des clubs'!A:B,2,FALSE))</f>
        <v/>
      </c>
      <c r="H285" s="163"/>
      <c r="I285" s="143" t="str">
        <f t="shared" si="12"/>
        <v/>
      </c>
      <c r="J285" s="153" t="str">
        <f t="array" ref="J285">IFERROR(INDEX(I$2:I$218,SMALL(IF(I$2:I$218&lt;&gt;"",ROW(I$2:I$218)-1),ROW(A284))),"")</f>
        <v/>
      </c>
      <c r="K285" s="126" t="str">
        <f t="shared" si="13"/>
        <v/>
      </c>
      <c r="L285" s="155" t="str">
        <f t="array" ref="L285">IFERROR(INDEX(K$2:K$218,SMALL(IF(K$2:K$218&lt;&gt;"",ROW(K$2:K$218)-1),ROW(C284))),"")</f>
        <v/>
      </c>
      <c r="M285" s="126" t="str">
        <f t="shared" si="14"/>
        <v/>
      </c>
      <c r="N285" s="153" t="str">
        <f t="array" ref="N285">IFERROR(INDEX(M$2:M$218,SMALL(IF(M$2:M$218&lt;&gt;"",ROW(M$2:M$218)-1),ROW(D284))),"")</f>
        <v/>
      </c>
      <c r="O285" s="126" t="str">
        <f t="shared" si="15"/>
        <v/>
      </c>
      <c r="P285" s="155" t="str">
        <f t="array" ref="P285">IFERROR(INDEX(O$2:O$218,SMALL(IF(O$2:O$218&lt;&gt;"",ROW(O$2:O$218)-1),ROW(G284))),"")</f>
        <v/>
      </c>
      <c r="Q285" s="126" t="str">
        <f t="shared" si="16"/>
        <v/>
      </c>
      <c r="R285" s="153" t="str">
        <f t="array" ref="R285">IFERROR(INDEX(Q$2:Q$218,SMALL(IF(Q$2:Q$218&lt;&gt;"",ROW(Q$2:Q$218)-1),ROW(I284))),"")</f>
        <v/>
      </c>
      <c r="S285" s="126" t="str">
        <f t="shared" si="17"/>
        <v/>
      </c>
      <c r="T285" s="155" t="str">
        <f t="array" ref="T285">IFERROR(INDEX(S$2:S$218,SMALL(IF(S$2:S$218&lt;&gt;"",ROW(S$2:S$218)-1),ROW(K284))),"")</f>
        <v/>
      </c>
      <c r="U285" s="126" t="str">
        <f t="shared" si="18"/>
        <v/>
      </c>
      <c r="V285" s="153" t="str">
        <f t="array" ref="V285">IFERROR(INDEX(U$2:U$218,SMALL(IF(U$2:U$218&lt;&gt;"",ROW(U$2:U$218)-1),ROW(M284))),"")</f>
        <v/>
      </c>
      <c r="W285" s="129"/>
    </row>
    <row r="286" spans="1:23" ht="15.75" customHeight="1" x14ac:dyDescent="0.2">
      <c r="A286" s="165" t="str">
        <f t="shared" si="19"/>
        <v xml:space="preserve"> </v>
      </c>
      <c r="B286" s="143"/>
      <c r="C286" s="143"/>
      <c r="D286" s="147"/>
      <c r="E286" s="147"/>
      <c r="F286" s="147"/>
      <c r="G286" s="165" t="str">
        <f>IF(D286="","",VLOOKUP(D286,'Liste des clubs'!A:B,2,FALSE))</f>
        <v/>
      </c>
      <c r="H286" s="163"/>
      <c r="I286" s="143" t="str">
        <f t="shared" si="12"/>
        <v/>
      </c>
      <c r="J286" s="153" t="str">
        <f t="array" ref="J286">IFERROR(INDEX(I$2:I$218,SMALL(IF(I$2:I$218&lt;&gt;"",ROW(I$2:I$218)-1),ROW(A285))),"")</f>
        <v/>
      </c>
      <c r="K286" s="126" t="str">
        <f t="shared" si="13"/>
        <v/>
      </c>
      <c r="L286" s="155" t="str">
        <f t="array" ref="L286">IFERROR(INDEX(K$2:K$218,SMALL(IF(K$2:K$218&lt;&gt;"",ROW(K$2:K$218)-1),ROW(C285))),"")</f>
        <v/>
      </c>
      <c r="M286" s="126" t="str">
        <f t="shared" si="14"/>
        <v/>
      </c>
      <c r="N286" s="153" t="str">
        <f t="array" ref="N286">IFERROR(INDEX(M$2:M$218,SMALL(IF(M$2:M$218&lt;&gt;"",ROW(M$2:M$218)-1),ROW(D285))),"")</f>
        <v/>
      </c>
      <c r="O286" s="126" t="str">
        <f t="shared" si="15"/>
        <v/>
      </c>
      <c r="P286" s="155" t="str">
        <f t="array" ref="P286">IFERROR(INDEX(O$2:O$218,SMALL(IF(O$2:O$218&lt;&gt;"",ROW(O$2:O$218)-1),ROW(G285))),"")</f>
        <v/>
      </c>
      <c r="Q286" s="126" t="str">
        <f t="shared" si="16"/>
        <v/>
      </c>
      <c r="R286" s="153" t="str">
        <f t="array" ref="R286">IFERROR(INDEX(Q$2:Q$218,SMALL(IF(Q$2:Q$218&lt;&gt;"",ROW(Q$2:Q$218)-1),ROW(I285))),"")</f>
        <v/>
      </c>
      <c r="S286" s="126" t="str">
        <f t="shared" si="17"/>
        <v/>
      </c>
      <c r="T286" s="155" t="str">
        <f t="array" ref="T286">IFERROR(INDEX(S$2:S$218,SMALL(IF(S$2:S$218&lt;&gt;"",ROW(S$2:S$218)-1),ROW(K285))),"")</f>
        <v/>
      </c>
      <c r="U286" s="126" t="str">
        <f t="shared" si="18"/>
        <v/>
      </c>
      <c r="V286" s="153" t="str">
        <f t="array" ref="V286">IFERROR(INDEX(U$2:U$218,SMALL(IF(U$2:U$218&lt;&gt;"",ROW(U$2:U$218)-1),ROW(M285))),"")</f>
        <v/>
      </c>
      <c r="W286" s="129"/>
    </row>
    <row r="287" spans="1:23" ht="15.75" customHeight="1" x14ac:dyDescent="0.2">
      <c r="A287" s="165" t="str">
        <f t="shared" si="19"/>
        <v xml:space="preserve"> </v>
      </c>
      <c r="B287" s="143"/>
      <c r="C287" s="143"/>
      <c r="D287" s="147"/>
      <c r="E287" s="147"/>
      <c r="F287" s="147"/>
      <c r="G287" s="165" t="str">
        <f>IF(D287="","",VLOOKUP(D287,'Liste des clubs'!A:B,2,FALSE))</f>
        <v/>
      </c>
      <c r="H287" s="163"/>
      <c r="I287" s="143" t="str">
        <f t="shared" si="12"/>
        <v/>
      </c>
      <c r="J287" s="153" t="str">
        <f t="array" ref="J287">IFERROR(INDEX(I$2:I$218,SMALL(IF(I$2:I$218&lt;&gt;"",ROW(I$2:I$218)-1),ROW(A286))),"")</f>
        <v/>
      </c>
      <c r="K287" s="126" t="str">
        <f t="shared" si="13"/>
        <v/>
      </c>
      <c r="L287" s="155" t="str">
        <f t="array" ref="L287">IFERROR(INDEX(K$2:K$218,SMALL(IF(K$2:K$218&lt;&gt;"",ROW(K$2:K$218)-1),ROW(C286))),"")</f>
        <v/>
      </c>
      <c r="M287" s="126" t="str">
        <f t="shared" si="14"/>
        <v/>
      </c>
      <c r="N287" s="153" t="str">
        <f t="array" ref="N287">IFERROR(INDEX(M$2:M$218,SMALL(IF(M$2:M$218&lt;&gt;"",ROW(M$2:M$218)-1),ROW(D286))),"")</f>
        <v/>
      </c>
      <c r="O287" s="126" t="str">
        <f t="shared" si="15"/>
        <v/>
      </c>
      <c r="P287" s="155" t="str">
        <f t="array" ref="P287">IFERROR(INDEX(O$2:O$218,SMALL(IF(O$2:O$218&lt;&gt;"",ROW(O$2:O$218)-1),ROW(G286))),"")</f>
        <v/>
      </c>
      <c r="Q287" s="126" t="str">
        <f t="shared" si="16"/>
        <v/>
      </c>
      <c r="R287" s="153" t="str">
        <f t="array" ref="R287">IFERROR(INDEX(Q$2:Q$218,SMALL(IF(Q$2:Q$218&lt;&gt;"",ROW(Q$2:Q$218)-1),ROW(I286))),"")</f>
        <v/>
      </c>
      <c r="S287" s="126" t="str">
        <f t="shared" si="17"/>
        <v/>
      </c>
      <c r="T287" s="155" t="str">
        <f t="array" ref="T287">IFERROR(INDEX(S$2:S$218,SMALL(IF(S$2:S$218&lt;&gt;"",ROW(S$2:S$218)-1),ROW(K286))),"")</f>
        <v/>
      </c>
      <c r="U287" s="126" t="str">
        <f t="shared" si="18"/>
        <v/>
      </c>
      <c r="V287" s="153" t="str">
        <f t="array" ref="V287">IFERROR(INDEX(U$2:U$218,SMALL(IF(U$2:U$218&lt;&gt;"",ROW(U$2:U$218)-1),ROW(M286))),"")</f>
        <v/>
      </c>
      <c r="W287" s="129"/>
    </row>
    <row r="288" spans="1:23" ht="15.75" customHeight="1" x14ac:dyDescent="0.2">
      <c r="A288" s="165" t="str">
        <f t="shared" si="19"/>
        <v xml:space="preserve"> </v>
      </c>
      <c r="B288" s="143"/>
      <c r="C288" s="143"/>
      <c r="D288" s="147"/>
      <c r="E288" s="147"/>
      <c r="F288" s="147"/>
      <c r="G288" s="165" t="str">
        <f>IF(D288="","",VLOOKUP(D288,'Liste des clubs'!A:B,2,FALSE))</f>
        <v/>
      </c>
      <c r="H288" s="163"/>
      <c r="I288" s="143" t="str">
        <f t="shared" si="12"/>
        <v/>
      </c>
      <c r="J288" s="153" t="str">
        <f t="array" ref="J288">IFERROR(INDEX(I$2:I$218,SMALL(IF(I$2:I$218&lt;&gt;"",ROW(I$2:I$218)-1),ROW(A287))),"")</f>
        <v/>
      </c>
      <c r="K288" s="126" t="str">
        <f t="shared" si="13"/>
        <v/>
      </c>
      <c r="L288" s="155" t="str">
        <f t="array" ref="L288">IFERROR(INDEX(K$2:K$218,SMALL(IF(K$2:K$218&lt;&gt;"",ROW(K$2:K$218)-1),ROW(C287))),"")</f>
        <v/>
      </c>
      <c r="M288" s="126" t="str">
        <f t="shared" si="14"/>
        <v/>
      </c>
      <c r="N288" s="153" t="str">
        <f t="array" ref="N288">IFERROR(INDEX(M$2:M$218,SMALL(IF(M$2:M$218&lt;&gt;"",ROW(M$2:M$218)-1),ROW(D287))),"")</f>
        <v/>
      </c>
      <c r="O288" s="126" t="str">
        <f t="shared" si="15"/>
        <v/>
      </c>
      <c r="P288" s="155" t="str">
        <f t="array" ref="P288">IFERROR(INDEX(O$2:O$218,SMALL(IF(O$2:O$218&lt;&gt;"",ROW(O$2:O$218)-1),ROW(G287))),"")</f>
        <v/>
      </c>
      <c r="Q288" s="126" t="str">
        <f t="shared" si="16"/>
        <v/>
      </c>
      <c r="R288" s="153" t="str">
        <f t="array" ref="R288">IFERROR(INDEX(Q$2:Q$218,SMALL(IF(Q$2:Q$218&lt;&gt;"",ROW(Q$2:Q$218)-1),ROW(I287))),"")</f>
        <v/>
      </c>
      <c r="S288" s="126" t="str">
        <f t="shared" si="17"/>
        <v/>
      </c>
      <c r="T288" s="155" t="str">
        <f t="array" ref="T288">IFERROR(INDEX(S$2:S$218,SMALL(IF(S$2:S$218&lt;&gt;"",ROW(S$2:S$218)-1),ROW(K287))),"")</f>
        <v/>
      </c>
      <c r="U288" s="126" t="str">
        <f t="shared" si="18"/>
        <v/>
      </c>
      <c r="V288" s="153" t="str">
        <f t="array" ref="V288">IFERROR(INDEX(U$2:U$218,SMALL(IF(U$2:U$218&lt;&gt;"",ROW(U$2:U$218)-1),ROW(M287))),"")</f>
        <v/>
      </c>
      <c r="W288" s="129"/>
    </row>
    <row r="289" spans="1:23" ht="15.75" customHeight="1" x14ac:dyDescent="0.2">
      <c r="A289" s="165" t="str">
        <f t="shared" si="19"/>
        <v xml:space="preserve"> </v>
      </c>
      <c r="B289" s="143"/>
      <c r="C289" s="143"/>
      <c r="D289" s="147"/>
      <c r="E289" s="147"/>
      <c r="F289" s="147"/>
      <c r="G289" s="165" t="str">
        <f>IF(D289="","",VLOOKUP(D289,'Liste des clubs'!A:B,2,FALSE))</f>
        <v/>
      </c>
      <c r="H289" s="163"/>
      <c r="I289" s="143" t="str">
        <f t="shared" si="12"/>
        <v/>
      </c>
      <c r="J289" s="153" t="str">
        <f t="array" ref="J289">IFERROR(INDEX(I$2:I$218,SMALL(IF(I$2:I$218&lt;&gt;"",ROW(I$2:I$218)-1),ROW(A288))),"")</f>
        <v/>
      </c>
      <c r="K289" s="126" t="str">
        <f t="shared" si="13"/>
        <v/>
      </c>
      <c r="L289" s="155" t="str">
        <f t="array" ref="L289">IFERROR(INDEX(K$2:K$218,SMALL(IF(K$2:K$218&lt;&gt;"",ROW(K$2:K$218)-1),ROW(C288))),"")</f>
        <v/>
      </c>
      <c r="M289" s="126" t="str">
        <f t="shared" si="14"/>
        <v/>
      </c>
      <c r="N289" s="153" t="str">
        <f t="array" ref="N289">IFERROR(INDEX(M$2:M$218,SMALL(IF(M$2:M$218&lt;&gt;"",ROW(M$2:M$218)-1),ROW(D288))),"")</f>
        <v/>
      </c>
      <c r="O289" s="126" t="str">
        <f t="shared" si="15"/>
        <v/>
      </c>
      <c r="P289" s="155" t="str">
        <f t="array" ref="P289">IFERROR(INDEX(O$2:O$218,SMALL(IF(O$2:O$218&lt;&gt;"",ROW(O$2:O$218)-1),ROW(G288))),"")</f>
        <v/>
      </c>
      <c r="Q289" s="126" t="str">
        <f t="shared" si="16"/>
        <v/>
      </c>
      <c r="R289" s="153" t="str">
        <f t="array" ref="R289">IFERROR(INDEX(Q$2:Q$218,SMALL(IF(Q$2:Q$218&lt;&gt;"",ROW(Q$2:Q$218)-1),ROW(I288))),"")</f>
        <v/>
      </c>
      <c r="S289" s="126" t="str">
        <f t="shared" si="17"/>
        <v/>
      </c>
      <c r="T289" s="155" t="str">
        <f t="array" ref="T289">IFERROR(INDEX(S$2:S$218,SMALL(IF(S$2:S$218&lt;&gt;"",ROW(S$2:S$218)-1),ROW(K288))),"")</f>
        <v/>
      </c>
      <c r="U289" s="126" t="str">
        <f t="shared" si="18"/>
        <v/>
      </c>
      <c r="V289" s="153" t="str">
        <f t="array" ref="V289">IFERROR(INDEX(U$2:U$218,SMALL(IF(U$2:U$218&lt;&gt;"",ROW(U$2:U$218)-1),ROW(M288))),"")</f>
        <v/>
      </c>
      <c r="W289" s="129"/>
    </row>
    <row r="290" spans="1:23" ht="15.75" customHeight="1" x14ac:dyDescent="0.2">
      <c r="A290" s="165" t="str">
        <f t="shared" si="19"/>
        <v xml:space="preserve"> </v>
      </c>
      <c r="B290" s="143"/>
      <c r="C290" s="143"/>
      <c r="D290" s="147"/>
      <c r="E290" s="147"/>
      <c r="F290" s="147"/>
      <c r="G290" s="165" t="str">
        <f>IF(D290="","",VLOOKUP(D290,'Liste des clubs'!A:B,2,FALSE))</f>
        <v/>
      </c>
      <c r="H290" s="163"/>
      <c r="I290" s="143" t="str">
        <f t="shared" si="12"/>
        <v/>
      </c>
      <c r="J290" s="153" t="str">
        <f t="array" ref="J290">IFERROR(INDEX(I$2:I$218,SMALL(IF(I$2:I$218&lt;&gt;"",ROW(I$2:I$218)-1),ROW(A289))),"")</f>
        <v/>
      </c>
      <c r="K290" s="126" t="str">
        <f t="shared" si="13"/>
        <v/>
      </c>
      <c r="L290" s="155" t="str">
        <f t="array" ref="L290">IFERROR(INDEX(K$2:K$218,SMALL(IF(K$2:K$218&lt;&gt;"",ROW(K$2:K$218)-1),ROW(C289))),"")</f>
        <v/>
      </c>
      <c r="M290" s="126" t="str">
        <f t="shared" si="14"/>
        <v/>
      </c>
      <c r="N290" s="153" t="str">
        <f t="array" ref="N290">IFERROR(INDEX(M$2:M$218,SMALL(IF(M$2:M$218&lt;&gt;"",ROW(M$2:M$218)-1),ROW(D289))),"")</f>
        <v/>
      </c>
      <c r="O290" s="126" t="str">
        <f t="shared" si="15"/>
        <v/>
      </c>
      <c r="P290" s="155" t="str">
        <f t="array" ref="P290">IFERROR(INDEX(O$2:O$218,SMALL(IF(O$2:O$218&lt;&gt;"",ROW(O$2:O$218)-1),ROW(G289))),"")</f>
        <v/>
      </c>
      <c r="Q290" s="126" t="str">
        <f t="shared" si="16"/>
        <v/>
      </c>
      <c r="R290" s="153" t="str">
        <f t="array" ref="R290">IFERROR(INDEX(Q$2:Q$218,SMALL(IF(Q$2:Q$218&lt;&gt;"",ROW(Q$2:Q$218)-1),ROW(I289))),"")</f>
        <v/>
      </c>
      <c r="S290" s="126" t="str">
        <f t="shared" si="17"/>
        <v/>
      </c>
      <c r="T290" s="155" t="str">
        <f t="array" ref="T290">IFERROR(INDEX(S$2:S$218,SMALL(IF(S$2:S$218&lt;&gt;"",ROW(S$2:S$218)-1),ROW(K289))),"")</f>
        <v/>
      </c>
      <c r="U290" s="126" t="str">
        <f t="shared" si="18"/>
        <v/>
      </c>
      <c r="V290" s="153" t="str">
        <f t="array" ref="V290">IFERROR(INDEX(U$2:U$218,SMALL(IF(U$2:U$218&lt;&gt;"",ROW(U$2:U$218)-1),ROW(M289))),"")</f>
        <v/>
      </c>
      <c r="W290" s="129"/>
    </row>
    <row r="291" spans="1:23" ht="15.75" customHeight="1" x14ac:dyDescent="0.2">
      <c r="A291" s="165" t="str">
        <f t="shared" si="19"/>
        <v xml:space="preserve"> </v>
      </c>
      <c r="B291" s="143"/>
      <c r="C291" s="143"/>
      <c r="D291" s="147"/>
      <c r="E291" s="147"/>
      <c r="F291" s="147"/>
      <c r="G291" s="165" t="str">
        <f>IF(D291="","",VLOOKUP(D291,'Liste des clubs'!A:B,2,FALSE))</f>
        <v/>
      </c>
      <c r="H291" s="163"/>
      <c r="I291" s="143" t="str">
        <f t="shared" si="12"/>
        <v/>
      </c>
      <c r="J291" s="153" t="str">
        <f t="array" ref="J291">IFERROR(INDEX(I$2:I$218,SMALL(IF(I$2:I$218&lt;&gt;"",ROW(I$2:I$218)-1),ROW(A290))),"")</f>
        <v/>
      </c>
      <c r="K291" s="126" t="str">
        <f t="shared" si="13"/>
        <v/>
      </c>
      <c r="L291" s="155" t="str">
        <f t="array" ref="L291">IFERROR(INDEX(K$2:K$218,SMALL(IF(K$2:K$218&lt;&gt;"",ROW(K$2:K$218)-1),ROW(C290))),"")</f>
        <v/>
      </c>
      <c r="M291" s="126" t="str">
        <f t="shared" si="14"/>
        <v/>
      </c>
      <c r="N291" s="153" t="str">
        <f t="array" ref="N291">IFERROR(INDEX(M$2:M$218,SMALL(IF(M$2:M$218&lt;&gt;"",ROW(M$2:M$218)-1),ROW(D290))),"")</f>
        <v/>
      </c>
      <c r="O291" s="126" t="str">
        <f t="shared" si="15"/>
        <v/>
      </c>
      <c r="P291" s="155" t="str">
        <f t="array" ref="P291">IFERROR(INDEX(O$2:O$218,SMALL(IF(O$2:O$218&lt;&gt;"",ROW(O$2:O$218)-1),ROW(G290))),"")</f>
        <v/>
      </c>
      <c r="Q291" s="126" t="str">
        <f t="shared" si="16"/>
        <v/>
      </c>
      <c r="R291" s="153" t="str">
        <f t="array" ref="R291">IFERROR(INDEX(Q$2:Q$218,SMALL(IF(Q$2:Q$218&lt;&gt;"",ROW(Q$2:Q$218)-1),ROW(I290))),"")</f>
        <v/>
      </c>
      <c r="S291" s="126" t="str">
        <f t="shared" si="17"/>
        <v/>
      </c>
      <c r="T291" s="155" t="str">
        <f t="array" ref="T291">IFERROR(INDEX(S$2:S$218,SMALL(IF(S$2:S$218&lt;&gt;"",ROW(S$2:S$218)-1),ROW(K290))),"")</f>
        <v/>
      </c>
      <c r="U291" s="126" t="str">
        <f t="shared" si="18"/>
        <v/>
      </c>
      <c r="V291" s="153" t="str">
        <f t="array" ref="V291">IFERROR(INDEX(U$2:U$218,SMALL(IF(U$2:U$218&lt;&gt;"",ROW(U$2:U$218)-1),ROW(M290))),"")</f>
        <v/>
      </c>
      <c r="W291" s="129"/>
    </row>
    <row r="292" spans="1:23" ht="15.75" customHeight="1" x14ac:dyDescent="0.2">
      <c r="A292" s="165" t="str">
        <f t="shared" si="19"/>
        <v xml:space="preserve"> </v>
      </c>
      <c r="B292" s="143"/>
      <c r="C292" s="143"/>
      <c r="D292" s="147"/>
      <c r="E292" s="147"/>
      <c r="F292" s="147"/>
      <c r="G292" s="165" t="str">
        <f>IF(D292="","",VLOOKUP(D292,'Liste des clubs'!A:B,2,FALSE))</f>
        <v/>
      </c>
      <c r="H292" s="163"/>
      <c r="I292" s="143" t="str">
        <f t="shared" si="12"/>
        <v/>
      </c>
      <c r="J292" s="153" t="str">
        <f t="array" ref="J292">IFERROR(INDEX(I$2:I$218,SMALL(IF(I$2:I$218&lt;&gt;"",ROW(I$2:I$218)-1),ROW(A291))),"")</f>
        <v/>
      </c>
      <c r="K292" s="126" t="str">
        <f t="shared" si="13"/>
        <v/>
      </c>
      <c r="L292" s="155" t="str">
        <f t="array" ref="L292">IFERROR(INDEX(K$2:K$218,SMALL(IF(K$2:K$218&lt;&gt;"",ROW(K$2:K$218)-1),ROW(C291))),"")</f>
        <v/>
      </c>
      <c r="M292" s="126" t="str">
        <f t="shared" si="14"/>
        <v/>
      </c>
      <c r="N292" s="153" t="str">
        <f t="array" ref="N292">IFERROR(INDEX(M$2:M$218,SMALL(IF(M$2:M$218&lt;&gt;"",ROW(M$2:M$218)-1),ROW(D291))),"")</f>
        <v/>
      </c>
      <c r="O292" s="126" t="str">
        <f t="shared" si="15"/>
        <v/>
      </c>
      <c r="P292" s="155" t="str">
        <f t="array" ref="P292">IFERROR(INDEX(O$2:O$218,SMALL(IF(O$2:O$218&lt;&gt;"",ROW(O$2:O$218)-1),ROW(G291))),"")</f>
        <v/>
      </c>
      <c r="Q292" s="126" t="str">
        <f t="shared" si="16"/>
        <v/>
      </c>
      <c r="R292" s="153" t="str">
        <f t="array" ref="R292">IFERROR(INDEX(Q$2:Q$218,SMALL(IF(Q$2:Q$218&lt;&gt;"",ROW(Q$2:Q$218)-1),ROW(I291))),"")</f>
        <v/>
      </c>
      <c r="S292" s="126" t="str">
        <f t="shared" si="17"/>
        <v/>
      </c>
      <c r="T292" s="155" t="str">
        <f t="array" ref="T292">IFERROR(INDEX(S$2:S$218,SMALL(IF(S$2:S$218&lt;&gt;"",ROW(S$2:S$218)-1),ROW(K291))),"")</f>
        <v/>
      </c>
      <c r="U292" s="126" t="str">
        <f t="shared" si="18"/>
        <v/>
      </c>
      <c r="V292" s="153" t="str">
        <f t="array" ref="V292">IFERROR(INDEX(U$2:U$218,SMALL(IF(U$2:U$218&lt;&gt;"",ROW(U$2:U$218)-1),ROW(M291))),"")</f>
        <v/>
      </c>
      <c r="W292" s="129"/>
    </row>
    <row r="293" spans="1:23" ht="15.75" customHeight="1" x14ac:dyDescent="0.2">
      <c r="A293" s="165" t="str">
        <f t="shared" si="19"/>
        <v xml:space="preserve"> </v>
      </c>
      <c r="B293" s="143"/>
      <c r="C293" s="143"/>
      <c r="D293" s="147"/>
      <c r="E293" s="147"/>
      <c r="F293" s="147"/>
      <c r="G293" s="165" t="str">
        <f>IF(D293="","",VLOOKUP(D293,'Liste des clubs'!A:B,2,FALSE))</f>
        <v/>
      </c>
      <c r="H293" s="163"/>
      <c r="I293" s="143" t="str">
        <f t="shared" si="12"/>
        <v/>
      </c>
      <c r="J293" s="153" t="str">
        <f t="array" ref="J293">IFERROR(INDEX(I$2:I$218,SMALL(IF(I$2:I$218&lt;&gt;"",ROW(I$2:I$218)-1),ROW(A292))),"")</f>
        <v/>
      </c>
      <c r="K293" s="126" t="str">
        <f t="shared" si="13"/>
        <v/>
      </c>
      <c r="L293" s="155" t="str">
        <f t="array" ref="L293">IFERROR(INDEX(K$2:K$218,SMALL(IF(K$2:K$218&lt;&gt;"",ROW(K$2:K$218)-1),ROW(C292))),"")</f>
        <v/>
      </c>
      <c r="M293" s="126" t="str">
        <f t="shared" si="14"/>
        <v/>
      </c>
      <c r="N293" s="153" t="str">
        <f t="array" ref="N293">IFERROR(INDEX(M$2:M$218,SMALL(IF(M$2:M$218&lt;&gt;"",ROW(M$2:M$218)-1),ROW(D292))),"")</f>
        <v/>
      </c>
      <c r="O293" s="126" t="str">
        <f t="shared" si="15"/>
        <v/>
      </c>
      <c r="P293" s="155" t="str">
        <f t="array" ref="P293">IFERROR(INDEX(O$2:O$218,SMALL(IF(O$2:O$218&lt;&gt;"",ROW(O$2:O$218)-1),ROW(G292))),"")</f>
        <v/>
      </c>
      <c r="Q293" s="126" t="str">
        <f t="shared" si="16"/>
        <v/>
      </c>
      <c r="R293" s="153" t="str">
        <f t="array" ref="R293">IFERROR(INDEX(Q$2:Q$218,SMALL(IF(Q$2:Q$218&lt;&gt;"",ROW(Q$2:Q$218)-1),ROW(I292))),"")</f>
        <v/>
      </c>
      <c r="S293" s="126" t="str">
        <f t="shared" si="17"/>
        <v/>
      </c>
      <c r="T293" s="155" t="str">
        <f t="array" ref="T293">IFERROR(INDEX(S$2:S$218,SMALL(IF(S$2:S$218&lt;&gt;"",ROW(S$2:S$218)-1),ROW(K292))),"")</f>
        <v/>
      </c>
      <c r="U293" s="126" t="str">
        <f t="shared" si="18"/>
        <v/>
      </c>
      <c r="V293" s="153" t="str">
        <f t="array" ref="V293">IFERROR(INDEX(U$2:U$218,SMALL(IF(U$2:U$218&lt;&gt;"",ROW(U$2:U$218)-1),ROW(M292))),"")</f>
        <v/>
      </c>
      <c r="W293" s="129"/>
    </row>
    <row r="294" spans="1:23" ht="15.75" customHeight="1" x14ac:dyDescent="0.2">
      <c r="A294" s="165" t="str">
        <f t="shared" si="19"/>
        <v xml:space="preserve"> </v>
      </c>
      <c r="B294" s="143"/>
      <c r="C294" s="143"/>
      <c r="D294" s="147"/>
      <c r="E294" s="147"/>
      <c r="F294" s="147"/>
      <c r="G294" s="165" t="str">
        <f>IF(D294="","",VLOOKUP(D294,'Liste des clubs'!A:B,2,FALSE))</f>
        <v/>
      </c>
      <c r="H294" s="163"/>
      <c r="I294" s="143" t="str">
        <f t="shared" si="12"/>
        <v/>
      </c>
      <c r="J294" s="153" t="str">
        <f t="array" ref="J294">IFERROR(INDEX(I$2:I$218,SMALL(IF(I$2:I$218&lt;&gt;"",ROW(I$2:I$218)-1),ROW(A293))),"")</f>
        <v/>
      </c>
      <c r="K294" s="126" t="str">
        <f t="shared" si="13"/>
        <v/>
      </c>
      <c r="L294" s="155" t="str">
        <f t="array" ref="L294">IFERROR(INDEX(K$2:K$218,SMALL(IF(K$2:K$218&lt;&gt;"",ROW(K$2:K$218)-1),ROW(C293))),"")</f>
        <v/>
      </c>
      <c r="M294" s="126" t="str">
        <f t="shared" si="14"/>
        <v/>
      </c>
      <c r="N294" s="153" t="str">
        <f t="array" ref="N294">IFERROR(INDEX(M$2:M$218,SMALL(IF(M$2:M$218&lt;&gt;"",ROW(M$2:M$218)-1),ROW(D293))),"")</f>
        <v/>
      </c>
      <c r="O294" s="126" t="str">
        <f t="shared" si="15"/>
        <v/>
      </c>
      <c r="P294" s="155" t="str">
        <f t="array" ref="P294">IFERROR(INDEX(O$2:O$218,SMALL(IF(O$2:O$218&lt;&gt;"",ROW(O$2:O$218)-1),ROW(G293))),"")</f>
        <v/>
      </c>
      <c r="Q294" s="126" t="str">
        <f t="shared" si="16"/>
        <v/>
      </c>
      <c r="R294" s="153" t="str">
        <f t="array" ref="R294">IFERROR(INDEX(Q$2:Q$218,SMALL(IF(Q$2:Q$218&lt;&gt;"",ROW(Q$2:Q$218)-1),ROW(I293))),"")</f>
        <v/>
      </c>
      <c r="S294" s="126" t="str">
        <f t="shared" si="17"/>
        <v/>
      </c>
      <c r="T294" s="155" t="str">
        <f t="array" ref="T294">IFERROR(INDEX(S$2:S$218,SMALL(IF(S$2:S$218&lt;&gt;"",ROW(S$2:S$218)-1),ROW(K293))),"")</f>
        <v/>
      </c>
      <c r="U294" s="126" t="str">
        <f t="shared" si="18"/>
        <v/>
      </c>
      <c r="V294" s="153" t="str">
        <f t="array" ref="V294">IFERROR(INDEX(U$2:U$218,SMALL(IF(U$2:U$218&lt;&gt;"",ROW(U$2:U$218)-1),ROW(M293))),"")</f>
        <v/>
      </c>
      <c r="W294" s="129"/>
    </row>
    <row r="295" spans="1:23" ht="15.75" customHeight="1" x14ac:dyDescent="0.2">
      <c r="A295" s="165" t="str">
        <f t="shared" si="19"/>
        <v xml:space="preserve"> </v>
      </c>
      <c r="B295" s="143"/>
      <c r="C295" s="143"/>
      <c r="D295" s="147"/>
      <c r="E295" s="147"/>
      <c r="F295" s="147"/>
      <c r="G295" s="165" t="str">
        <f>IF(D295="","",VLOOKUP(D295,'Liste des clubs'!A:B,2,FALSE))</f>
        <v/>
      </c>
      <c r="H295" s="163"/>
      <c r="I295" s="143" t="str">
        <f t="shared" si="12"/>
        <v/>
      </c>
      <c r="J295" s="153" t="str">
        <f t="array" ref="J295">IFERROR(INDEX(I$2:I$218,SMALL(IF(I$2:I$218&lt;&gt;"",ROW(I$2:I$218)-1),ROW(A294))),"")</f>
        <v/>
      </c>
      <c r="K295" s="126" t="str">
        <f t="shared" si="13"/>
        <v/>
      </c>
      <c r="L295" s="155" t="str">
        <f t="array" ref="L295">IFERROR(INDEX(K$2:K$218,SMALL(IF(K$2:K$218&lt;&gt;"",ROW(K$2:K$218)-1),ROW(C294))),"")</f>
        <v/>
      </c>
      <c r="M295" s="126" t="str">
        <f t="shared" si="14"/>
        <v/>
      </c>
      <c r="N295" s="153" t="str">
        <f t="array" ref="N295">IFERROR(INDEX(M$2:M$218,SMALL(IF(M$2:M$218&lt;&gt;"",ROW(M$2:M$218)-1),ROW(D294))),"")</f>
        <v/>
      </c>
      <c r="O295" s="126" t="str">
        <f t="shared" si="15"/>
        <v/>
      </c>
      <c r="P295" s="155" t="str">
        <f t="array" ref="P295">IFERROR(INDEX(O$2:O$218,SMALL(IF(O$2:O$218&lt;&gt;"",ROW(O$2:O$218)-1),ROW(G294))),"")</f>
        <v/>
      </c>
      <c r="Q295" s="126" t="str">
        <f t="shared" si="16"/>
        <v/>
      </c>
      <c r="R295" s="153" t="str">
        <f t="array" ref="R295">IFERROR(INDEX(Q$2:Q$218,SMALL(IF(Q$2:Q$218&lt;&gt;"",ROW(Q$2:Q$218)-1),ROW(I294))),"")</f>
        <v/>
      </c>
      <c r="S295" s="126" t="str">
        <f t="shared" si="17"/>
        <v/>
      </c>
      <c r="T295" s="155" t="str">
        <f t="array" ref="T295">IFERROR(INDEX(S$2:S$218,SMALL(IF(S$2:S$218&lt;&gt;"",ROW(S$2:S$218)-1),ROW(K294))),"")</f>
        <v/>
      </c>
      <c r="U295" s="126" t="str">
        <f t="shared" si="18"/>
        <v/>
      </c>
      <c r="V295" s="153" t="str">
        <f t="array" ref="V295">IFERROR(INDEX(U$2:U$218,SMALL(IF(U$2:U$218&lt;&gt;"",ROW(U$2:U$218)-1),ROW(M294))),"")</f>
        <v/>
      </c>
      <c r="W295" s="129"/>
    </row>
    <row r="296" spans="1:23" ht="15.75" customHeight="1" x14ac:dyDescent="0.2">
      <c r="A296" s="165" t="str">
        <f t="shared" si="19"/>
        <v xml:space="preserve"> </v>
      </c>
      <c r="B296" s="143"/>
      <c r="C296" s="143"/>
      <c r="D296" s="147"/>
      <c r="E296" s="147"/>
      <c r="F296" s="147"/>
      <c r="G296" s="165" t="str">
        <f>IF(D296="","",VLOOKUP(D296,'Liste des clubs'!A:B,2,FALSE))</f>
        <v/>
      </c>
      <c r="H296" s="163"/>
      <c r="I296" s="143" t="str">
        <f t="shared" si="12"/>
        <v/>
      </c>
      <c r="J296" s="153" t="str">
        <f t="array" ref="J296">IFERROR(INDEX(I$2:I$218,SMALL(IF(I$2:I$218&lt;&gt;"",ROW(I$2:I$218)-1),ROW(A295))),"")</f>
        <v/>
      </c>
      <c r="K296" s="126" t="str">
        <f t="shared" si="13"/>
        <v/>
      </c>
      <c r="L296" s="155" t="str">
        <f t="array" ref="L296">IFERROR(INDEX(K$2:K$218,SMALL(IF(K$2:K$218&lt;&gt;"",ROW(K$2:K$218)-1),ROW(C295))),"")</f>
        <v/>
      </c>
      <c r="M296" s="126" t="str">
        <f t="shared" si="14"/>
        <v/>
      </c>
      <c r="N296" s="153" t="str">
        <f t="array" ref="N296">IFERROR(INDEX(M$2:M$218,SMALL(IF(M$2:M$218&lt;&gt;"",ROW(M$2:M$218)-1),ROW(D295))),"")</f>
        <v/>
      </c>
      <c r="O296" s="126" t="str">
        <f t="shared" si="15"/>
        <v/>
      </c>
      <c r="P296" s="155" t="str">
        <f t="array" ref="P296">IFERROR(INDEX(O$2:O$218,SMALL(IF(O$2:O$218&lt;&gt;"",ROW(O$2:O$218)-1),ROW(G295))),"")</f>
        <v/>
      </c>
      <c r="Q296" s="126" t="str">
        <f t="shared" si="16"/>
        <v/>
      </c>
      <c r="R296" s="153" t="str">
        <f t="array" ref="R296">IFERROR(INDEX(Q$2:Q$218,SMALL(IF(Q$2:Q$218&lt;&gt;"",ROW(Q$2:Q$218)-1),ROW(I295))),"")</f>
        <v/>
      </c>
      <c r="S296" s="126" t="str">
        <f t="shared" si="17"/>
        <v/>
      </c>
      <c r="T296" s="155" t="str">
        <f t="array" ref="T296">IFERROR(INDEX(S$2:S$218,SMALL(IF(S$2:S$218&lt;&gt;"",ROW(S$2:S$218)-1),ROW(K295))),"")</f>
        <v/>
      </c>
      <c r="U296" s="126" t="str">
        <f t="shared" si="18"/>
        <v/>
      </c>
      <c r="V296" s="153" t="str">
        <f t="array" ref="V296">IFERROR(INDEX(U$2:U$218,SMALL(IF(U$2:U$218&lt;&gt;"",ROW(U$2:U$218)-1),ROW(M295))),"")</f>
        <v/>
      </c>
      <c r="W296" s="129"/>
    </row>
    <row r="297" spans="1:23" ht="15.75" customHeight="1" x14ac:dyDescent="0.2">
      <c r="A297" s="165" t="str">
        <f t="shared" si="19"/>
        <v xml:space="preserve"> </v>
      </c>
      <c r="B297" s="143"/>
      <c r="C297" s="143"/>
      <c r="D297" s="147"/>
      <c r="E297" s="147"/>
      <c r="F297" s="147"/>
      <c r="G297" s="165" t="str">
        <f>IF(D297="","",VLOOKUP(D297,'Liste des clubs'!A:B,2,FALSE))</f>
        <v/>
      </c>
      <c r="H297" s="163"/>
      <c r="I297" s="143" t="str">
        <f t="shared" si="12"/>
        <v/>
      </c>
      <c r="J297" s="153" t="str">
        <f t="array" ref="J297">IFERROR(INDEX(I$2:I$218,SMALL(IF(I$2:I$218&lt;&gt;"",ROW(I$2:I$218)-1),ROW(A296))),"")</f>
        <v/>
      </c>
      <c r="K297" s="126" t="str">
        <f t="shared" si="13"/>
        <v/>
      </c>
      <c r="L297" s="155" t="str">
        <f t="array" ref="L297">IFERROR(INDEX(K$2:K$218,SMALL(IF(K$2:K$218&lt;&gt;"",ROW(K$2:K$218)-1),ROW(C296))),"")</f>
        <v/>
      </c>
      <c r="M297" s="126" t="str">
        <f t="shared" si="14"/>
        <v/>
      </c>
      <c r="N297" s="153" t="str">
        <f t="array" ref="N297">IFERROR(INDEX(M$2:M$218,SMALL(IF(M$2:M$218&lt;&gt;"",ROW(M$2:M$218)-1),ROW(D296))),"")</f>
        <v/>
      </c>
      <c r="O297" s="126" t="str">
        <f t="shared" si="15"/>
        <v/>
      </c>
      <c r="P297" s="155" t="str">
        <f t="array" ref="P297">IFERROR(INDEX(O$2:O$218,SMALL(IF(O$2:O$218&lt;&gt;"",ROW(O$2:O$218)-1),ROW(G296))),"")</f>
        <v/>
      </c>
      <c r="Q297" s="126" t="str">
        <f t="shared" si="16"/>
        <v/>
      </c>
      <c r="R297" s="153" t="str">
        <f t="array" ref="R297">IFERROR(INDEX(Q$2:Q$218,SMALL(IF(Q$2:Q$218&lt;&gt;"",ROW(Q$2:Q$218)-1),ROW(I296))),"")</f>
        <v/>
      </c>
      <c r="S297" s="126" t="str">
        <f t="shared" si="17"/>
        <v/>
      </c>
      <c r="T297" s="155" t="str">
        <f t="array" ref="T297">IFERROR(INDEX(S$2:S$218,SMALL(IF(S$2:S$218&lt;&gt;"",ROW(S$2:S$218)-1),ROW(K296))),"")</f>
        <v/>
      </c>
      <c r="U297" s="126" t="str">
        <f t="shared" si="18"/>
        <v/>
      </c>
      <c r="V297" s="153" t="str">
        <f t="array" ref="V297">IFERROR(INDEX(U$2:U$218,SMALL(IF(U$2:U$218&lt;&gt;"",ROW(U$2:U$218)-1),ROW(M296))),"")</f>
        <v/>
      </c>
      <c r="W297" s="129"/>
    </row>
    <row r="298" spans="1:23" ht="15.75" customHeight="1" x14ac:dyDescent="0.2">
      <c r="A298" s="165" t="str">
        <f t="shared" si="19"/>
        <v xml:space="preserve"> </v>
      </c>
      <c r="B298" s="143"/>
      <c r="C298" s="143"/>
      <c r="D298" s="147"/>
      <c r="E298" s="147"/>
      <c r="F298" s="147"/>
      <c r="G298" s="165" t="str">
        <f>IF(D298="","",VLOOKUP(D298,'Liste des clubs'!A:B,2,FALSE))</f>
        <v/>
      </c>
      <c r="H298" s="163"/>
      <c r="I298" s="143" t="str">
        <f t="shared" si="12"/>
        <v/>
      </c>
      <c r="J298" s="153" t="str">
        <f t="array" ref="J298">IFERROR(INDEX(I$2:I$218,SMALL(IF(I$2:I$218&lt;&gt;"",ROW(I$2:I$218)-1),ROW(A297))),"")</f>
        <v/>
      </c>
      <c r="K298" s="126" t="str">
        <f t="shared" si="13"/>
        <v/>
      </c>
      <c r="L298" s="155" t="str">
        <f t="array" ref="L298">IFERROR(INDEX(K$2:K$218,SMALL(IF(K$2:K$218&lt;&gt;"",ROW(K$2:K$218)-1),ROW(C297))),"")</f>
        <v/>
      </c>
      <c r="M298" s="126" t="str">
        <f t="shared" si="14"/>
        <v/>
      </c>
      <c r="N298" s="153" t="str">
        <f t="array" ref="N298">IFERROR(INDEX(M$2:M$218,SMALL(IF(M$2:M$218&lt;&gt;"",ROW(M$2:M$218)-1),ROW(D297))),"")</f>
        <v/>
      </c>
      <c r="O298" s="126" t="str">
        <f t="shared" si="15"/>
        <v/>
      </c>
      <c r="P298" s="155" t="str">
        <f t="array" ref="P298">IFERROR(INDEX(O$2:O$218,SMALL(IF(O$2:O$218&lt;&gt;"",ROW(O$2:O$218)-1),ROW(G297))),"")</f>
        <v/>
      </c>
      <c r="Q298" s="126" t="str">
        <f t="shared" si="16"/>
        <v/>
      </c>
      <c r="R298" s="153" t="str">
        <f t="array" ref="R298">IFERROR(INDEX(Q$2:Q$218,SMALL(IF(Q$2:Q$218&lt;&gt;"",ROW(Q$2:Q$218)-1),ROW(I297))),"")</f>
        <v/>
      </c>
      <c r="S298" s="126" t="str">
        <f t="shared" si="17"/>
        <v/>
      </c>
      <c r="T298" s="155" t="str">
        <f t="array" ref="T298">IFERROR(INDEX(S$2:S$218,SMALL(IF(S$2:S$218&lt;&gt;"",ROW(S$2:S$218)-1),ROW(K297))),"")</f>
        <v/>
      </c>
      <c r="U298" s="126" t="str">
        <f t="shared" si="18"/>
        <v/>
      </c>
      <c r="V298" s="153" t="str">
        <f t="array" ref="V298">IFERROR(INDEX(U$2:U$218,SMALL(IF(U$2:U$218&lt;&gt;"",ROW(U$2:U$218)-1),ROW(M297))),"")</f>
        <v/>
      </c>
      <c r="W298" s="129"/>
    </row>
    <row r="299" spans="1:23" ht="15.75" customHeight="1" x14ac:dyDescent="0.2">
      <c r="A299" s="165" t="str">
        <f t="shared" si="19"/>
        <v xml:space="preserve"> </v>
      </c>
      <c r="B299" s="143"/>
      <c r="C299" s="143"/>
      <c r="D299" s="147"/>
      <c r="E299" s="147"/>
      <c r="F299" s="147"/>
      <c r="G299" s="165" t="str">
        <f>IF(D299="","",VLOOKUP(D299,'Liste des clubs'!A:B,2,FALSE))</f>
        <v/>
      </c>
      <c r="H299" s="163"/>
      <c r="I299" s="143" t="str">
        <f t="shared" ref="I299:I362" si="20">IF($H299=I$1,$A299,"")</f>
        <v/>
      </c>
      <c r="J299" s="153" t="str">
        <f t="array" ref="J299">IFERROR(INDEX(I$2:I$218,SMALL(IF(I$2:I$218&lt;&gt;"",ROW(I$2:I$218)-1),ROW(A298))),"")</f>
        <v/>
      </c>
      <c r="K299" s="126" t="str">
        <f t="shared" ref="K299:K362" si="21">IF($H299=K$1,$A299,"")</f>
        <v/>
      </c>
      <c r="L299" s="155" t="str">
        <f t="array" ref="L299">IFERROR(INDEX(K$2:K$218,SMALL(IF(K$2:K$218&lt;&gt;"",ROW(K$2:K$218)-1),ROW(C298))),"")</f>
        <v/>
      </c>
      <c r="M299" s="126" t="str">
        <f t="shared" ref="M299:M362" si="22">IF($H299=M$1,$A299,"")</f>
        <v/>
      </c>
      <c r="N299" s="153" t="str">
        <f t="array" ref="N299">IFERROR(INDEX(M$2:M$218,SMALL(IF(M$2:M$218&lt;&gt;"",ROW(M$2:M$218)-1),ROW(D298))),"")</f>
        <v/>
      </c>
      <c r="O299" s="126" t="str">
        <f t="shared" ref="O299:O362" si="23">IF($H299=O$1,$A299,"")</f>
        <v/>
      </c>
      <c r="P299" s="155" t="str">
        <f t="array" ref="P299">IFERROR(INDEX(O$2:O$218,SMALL(IF(O$2:O$218&lt;&gt;"",ROW(O$2:O$218)-1),ROW(G298))),"")</f>
        <v/>
      </c>
      <c r="Q299" s="126" t="str">
        <f t="shared" ref="Q299:Q362" si="24">IF($H299=Q$1,$A299,"")</f>
        <v/>
      </c>
      <c r="R299" s="153" t="str">
        <f t="array" ref="R299">IFERROR(INDEX(Q$2:Q$218,SMALL(IF(Q$2:Q$218&lt;&gt;"",ROW(Q$2:Q$218)-1),ROW(I298))),"")</f>
        <v/>
      </c>
      <c r="S299" s="126" t="str">
        <f t="shared" ref="S299:S362" si="25">IF($H299=S$1,$A299,"")</f>
        <v/>
      </c>
      <c r="T299" s="155" t="str">
        <f t="array" ref="T299">IFERROR(INDEX(S$2:S$218,SMALL(IF(S$2:S$218&lt;&gt;"",ROW(S$2:S$218)-1),ROW(K298))),"")</f>
        <v/>
      </c>
      <c r="U299" s="126" t="str">
        <f t="shared" ref="U299:U362" si="26">IF($H299=U$1,$A299,"")</f>
        <v/>
      </c>
      <c r="V299" s="153" t="str">
        <f t="array" ref="V299">IFERROR(INDEX(U$2:U$218,SMALL(IF(U$2:U$218&lt;&gt;"",ROW(U$2:U$218)-1),ROW(M298))),"")</f>
        <v/>
      </c>
      <c r="W299" s="129"/>
    </row>
    <row r="300" spans="1:23" ht="15.75" customHeight="1" x14ac:dyDescent="0.2">
      <c r="A300" s="165" t="str">
        <f t="shared" si="19"/>
        <v xml:space="preserve"> </v>
      </c>
      <c r="B300" s="143"/>
      <c r="C300" s="143"/>
      <c r="D300" s="147"/>
      <c r="E300" s="147"/>
      <c r="F300" s="147"/>
      <c r="G300" s="165" t="str">
        <f>IF(D300="","",VLOOKUP(D300,'Liste des clubs'!A:B,2,FALSE))</f>
        <v/>
      </c>
      <c r="H300" s="163"/>
      <c r="I300" s="143" t="str">
        <f t="shared" si="20"/>
        <v/>
      </c>
      <c r="J300" s="153" t="str">
        <f t="array" ref="J300">IFERROR(INDEX(I$2:I$218,SMALL(IF(I$2:I$218&lt;&gt;"",ROW(I$2:I$218)-1),ROW(A299))),"")</f>
        <v/>
      </c>
      <c r="K300" s="126" t="str">
        <f t="shared" si="21"/>
        <v/>
      </c>
      <c r="L300" s="155" t="str">
        <f t="array" ref="L300">IFERROR(INDEX(K$2:K$218,SMALL(IF(K$2:K$218&lt;&gt;"",ROW(K$2:K$218)-1),ROW(C299))),"")</f>
        <v/>
      </c>
      <c r="M300" s="126" t="str">
        <f t="shared" si="22"/>
        <v/>
      </c>
      <c r="N300" s="153" t="str">
        <f t="array" ref="N300">IFERROR(INDEX(M$2:M$218,SMALL(IF(M$2:M$218&lt;&gt;"",ROW(M$2:M$218)-1),ROW(D299))),"")</f>
        <v/>
      </c>
      <c r="O300" s="126" t="str">
        <f t="shared" si="23"/>
        <v/>
      </c>
      <c r="P300" s="155" t="str">
        <f t="array" ref="P300">IFERROR(INDEX(O$2:O$218,SMALL(IF(O$2:O$218&lt;&gt;"",ROW(O$2:O$218)-1),ROW(G299))),"")</f>
        <v/>
      </c>
      <c r="Q300" s="126" t="str">
        <f t="shared" si="24"/>
        <v/>
      </c>
      <c r="R300" s="153" t="str">
        <f t="array" ref="R300">IFERROR(INDEX(Q$2:Q$218,SMALL(IF(Q$2:Q$218&lt;&gt;"",ROW(Q$2:Q$218)-1),ROW(I299))),"")</f>
        <v/>
      </c>
      <c r="S300" s="126" t="str">
        <f t="shared" si="25"/>
        <v/>
      </c>
      <c r="T300" s="155" t="str">
        <f t="array" ref="T300">IFERROR(INDEX(S$2:S$218,SMALL(IF(S$2:S$218&lt;&gt;"",ROW(S$2:S$218)-1),ROW(K299))),"")</f>
        <v/>
      </c>
      <c r="U300" s="126" t="str">
        <f t="shared" si="26"/>
        <v/>
      </c>
      <c r="V300" s="153" t="str">
        <f t="array" ref="V300">IFERROR(INDEX(U$2:U$218,SMALL(IF(U$2:U$218&lt;&gt;"",ROW(U$2:U$218)-1),ROW(M299))),"")</f>
        <v/>
      </c>
      <c r="W300" s="129"/>
    </row>
    <row r="301" spans="1:23" ht="15.75" customHeight="1" x14ac:dyDescent="0.2">
      <c r="A301" s="165" t="str">
        <f t="shared" si="19"/>
        <v xml:space="preserve"> </v>
      </c>
      <c r="B301" s="143"/>
      <c r="C301" s="143"/>
      <c r="D301" s="147"/>
      <c r="E301" s="147"/>
      <c r="F301" s="147"/>
      <c r="G301" s="165" t="str">
        <f>IF(D301="","",VLOOKUP(D301,'Liste des clubs'!A:B,2,FALSE))</f>
        <v/>
      </c>
      <c r="H301" s="163"/>
      <c r="I301" s="143" t="str">
        <f t="shared" si="20"/>
        <v/>
      </c>
      <c r="J301" s="153" t="str">
        <f t="array" ref="J301">IFERROR(INDEX(I$2:I$218,SMALL(IF(I$2:I$218&lt;&gt;"",ROW(I$2:I$218)-1),ROW(A300))),"")</f>
        <v/>
      </c>
      <c r="K301" s="126" t="str">
        <f t="shared" si="21"/>
        <v/>
      </c>
      <c r="L301" s="155" t="str">
        <f t="array" ref="L301">IFERROR(INDEX(K$2:K$218,SMALL(IF(K$2:K$218&lt;&gt;"",ROW(K$2:K$218)-1),ROW(C300))),"")</f>
        <v/>
      </c>
      <c r="M301" s="126" t="str">
        <f t="shared" si="22"/>
        <v/>
      </c>
      <c r="N301" s="153" t="str">
        <f t="array" ref="N301">IFERROR(INDEX(M$2:M$218,SMALL(IF(M$2:M$218&lt;&gt;"",ROW(M$2:M$218)-1),ROW(D300))),"")</f>
        <v/>
      </c>
      <c r="O301" s="126" t="str">
        <f t="shared" si="23"/>
        <v/>
      </c>
      <c r="P301" s="155" t="str">
        <f t="array" ref="P301">IFERROR(INDEX(O$2:O$218,SMALL(IF(O$2:O$218&lt;&gt;"",ROW(O$2:O$218)-1),ROW(G300))),"")</f>
        <v/>
      </c>
      <c r="Q301" s="126" t="str">
        <f t="shared" si="24"/>
        <v/>
      </c>
      <c r="R301" s="153" t="str">
        <f t="array" ref="R301">IFERROR(INDEX(Q$2:Q$218,SMALL(IF(Q$2:Q$218&lt;&gt;"",ROW(Q$2:Q$218)-1),ROW(I300))),"")</f>
        <v/>
      </c>
      <c r="S301" s="126" t="str">
        <f t="shared" si="25"/>
        <v/>
      </c>
      <c r="T301" s="155" t="str">
        <f t="array" ref="T301">IFERROR(INDEX(S$2:S$218,SMALL(IF(S$2:S$218&lt;&gt;"",ROW(S$2:S$218)-1),ROW(K300))),"")</f>
        <v/>
      </c>
      <c r="U301" s="126" t="str">
        <f t="shared" si="26"/>
        <v/>
      </c>
      <c r="V301" s="153" t="str">
        <f t="array" ref="V301">IFERROR(INDEX(U$2:U$218,SMALL(IF(U$2:U$218&lt;&gt;"",ROW(U$2:U$218)-1),ROW(M300))),"")</f>
        <v/>
      </c>
      <c r="W301" s="129"/>
    </row>
    <row r="302" spans="1:23" ht="15.75" customHeight="1" x14ac:dyDescent="0.2">
      <c r="A302" s="165" t="str">
        <f t="shared" si="19"/>
        <v xml:space="preserve"> </v>
      </c>
      <c r="B302" s="143"/>
      <c r="C302" s="143"/>
      <c r="D302" s="147"/>
      <c r="E302" s="147"/>
      <c r="F302" s="147"/>
      <c r="G302" s="165" t="str">
        <f>IF(D302="","",VLOOKUP(D302,'Liste des clubs'!A:B,2,FALSE))</f>
        <v/>
      </c>
      <c r="H302" s="163"/>
      <c r="I302" s="143" t="str">
        <f t="shared" si="20"/>
        <v/>
      </c>
      <c r="J302" s="153" t="str">
        <f t="array" ref="J302">IFERROR(INDEX(I$2:I$218,SMALL(IF(I$2:I$218&lt;&gt;"",ROW(I$2:I$218)-1),ROW(A301))),"")</f>
        <v/>
      </c>
      <c r="K302" s="126" t="str">
        <f t="shared" si="21"/>
        <v/>
      </c>
      <c r="L302" s="155" t="str">
        <f t="array" ref="L302">IFERROR(INDEX(K$2:K$218,SMALL(IF(K$2:K$218&lt;&gt;"",ROW(K$2:K$218)-1),ROW(C301))),"")</f>
        <v/>
      </c>
      <c r="M302" s="126" t="str">
        <f t="shared" si="22"/>
        <v/>
      </c>
      <c r="N302" s="153" t="str">
        <f t="array" ref="N302">IFERROR(INDEX(M$2:M$218,SMALL(IF(M$2:M$218&lt;&gt;"",ROW(M$2:M$218)-1),ROW(D301))),"")</f>
        <v/>
      </c>
      <c r="O302" s="126" t="str">
        <f t="shared" si="23"/>
        <v/>
      </c>
      <c r="P302" s="155" t="str">
        <f t="array" ref="P302">IFERROR(INDEX(O$2:O$218,SMALL(IF(O$2:O$218&lt;&gt;"",ROW(O$2:O$218)-1),ROW(G301))),"")</f>
        <v/>
      </c>
      <c r="Q302" s="126" t="str">
        <f t="shared" si="24"/>
        <v/>
      </c>
      <c r="R302" s="153" t="str">
        <f t="array" ref="R302">IFERROR(INDEX(Q$2:Q$218,SMALL(IF(Q$2:Q$218&lt;&gt;"",ROW(Q$2:Q$218)-1),ROW(I301))),"")</f>
        <v/>
      </c>
      <c r="S302" s="126" t="str">
        <f t="shared" si="25"/>
        <v/>
      </c>
      <c r="T302" s="155" t="str">
        <f t="array" ref="T302">IFERROR(INDEX(S$2:S$218,SMALL(IF(S$2:S$218&lt;&gt;"",ROW(S$2:S$218)-1),ROW(K301))),"")</f>
        <v/>
      </c>
      <c r="U302" s="126" t="str">
        <f t="shared" si="26"/>
        <v/>
      </c>
      <c r="V302" s="153" t="str">
        <f t="array" ref="V302">IFERROR(INDEX(U$2:U$218,SMALL(IF(U$2:U$218&lt;&gt;"",ROW(U$2:U$218)-1),ROW(M301))),"")</f>
        <v/>
      </c>
      <c r="W302" s="129"/>
    </row>
    <row r="303" spans="1:23" ht="15.75" customHeight="1" x14ac:dyDescent="0.2">
      <c r="A303" s="165" t="str">
        <f t="shared" si="19"/>
        <v xml:space="preserve"> </v>
      </c>
      <c r="B303" s="143"/>
      <c r="C303" s="143"/>
      <c r="D303" s="147"/>
      <c r="E303" s="147"/>
      <c r="F303" s="147"/>
      <c r="G303" s="165" t="str">
        <f>IF(D303="","",VLOOKUP(D303,'Liste des clubs'!A:B,2,FALSE))</f>
        <v/>
      </c>
      <c r="H303" s="163"/>
      <c r="I303" s="143" t="str">
        <f t="shared" si="20"/>
        <v/>
      </c>
      <c r="J303" s="153" t="str">
        <f t="array" ref="J303">IFERROR(INDEX(I$2:I$218,SMALL(IF(I$2:I$218&lt;&gt;"",ROW(I$2:I$218)-1),ROW(A302))),"")</f>
        <v/>
      </c>
      <c r="K303" s="126" t="str">
        <f t="shared" si="21"/>
        <v/>
      </c>
      <c r="L303" s="155" t="str">
        <f t="array" ref="L303">IFERROR(INDEX(K$2:K$218,SMALL(IF(K$2:K$218&lt;&gt;"",ROW(K$2:K$218)-1),ROW(C302))),"")</f>
        <v/>
      </c>
      <c r="M303" s="126" t="str">
        <f t="shared" si="22"/>
        <v/>
      </c>
      <c r="N303" s="153" t="str">
        <f t="array" ref="N303">IFERROR(INDEX(M$2:M$218,SMALL(IF(M$2:M$218&lt;&gt;"",ROW(M$2:M$218)-1),ROW(D302))),"")</f>
        <v/>
      </c>
      <c r="O303" s="126" t="str">
        <f t="shared" si="23"/>
        <v/>
      </c>
      <c r="P303" s="155" t="str">
        <f t="array" ref="P303">IFERROR(INDEX(O$2:O$218,SMALL(IF(O$2:O$218&lt;&gt;"",ROW(O$2:O$218)-1),ROW(G302))),"")</f>
        <v/>
      </c>
      <c r="Q303" s="126" t="str">
        <f t="shared" si="24"/>
        <v/>
      </c>
      <c r="R303" s="153" t="str">
        <f t="array" ref="R303">IFERROR(INDEX(Q$2:Q$218,SMALL(IF(Q$2:Q$218&lt;&gt;"",ROW(Q$2:Q$218)-1),ROW(I302))),"")</f>
        <v/>
      </c>
      <c r="S303" s="126" t="str">
        <f t="shared" si="25"/>
        <v/>
      </c>
      <c r="T303" s="155" t="str">
        <f t="array" ref="T303">IFERROR(INDEX(S$2:S$218,SMALL(IF(S$2:S$218&lt;&gt;"",ROW(S$2:S$218)-1),ROW(K302))),"")</f>
        <v/>
      </c>
      <c r="U303" s="126" t="str">
        <f t="shared" si="26"/>
        <v/>
      </c>
      <c r="V303" s="153" t="str">
        <f t="array" ref="V303">IFERROR(INDEX(U$2:U$218,SMALL(IF(U$2:U$218&lt;&gt;"",ROW(U$2:U$218)-1),ROW(M302))),"")</f>
        <v/>
      </c>
      <c r="W303" s="129"/>
    </row>
    <row r="304" spans="1:23" ht="15.75" customHeight="1" x14ac:dyDescent="0.2">
      <c r="A304" s="165" t="str">
        <f t="shared" si="19"/>
        <v xml:space="preserve"> </v>
      </c>
      <c r="B304" s="143"/>
      <c r="C304" s="143"/>
      <c r="D304" s="147"/>
      <c r="E304" s="147"/>
      <c r="F304" s="147"/>
      <c r="G304" s="165" t="str">
        <f>IF(D304="","",VLOOKUP(D304,'Liste des clubs'!A:B,2,FALSE))</f>
        <v/>
      </c>
      <c r="H304" s="163"/>
      <c r="I304" s="143" t="str">
        <f t="shared" si="20"/>
        <v/>
      </c>
      <c r="J304" s="153" t="str">
        <f t="array" ref="J304">IFERROR(INDEX(I$2:I$218,SMALL(IF(I$2:I$218&lt;&gt;"",ROW(I$2:I$218)-1),ROW(A303))),"")</f>
        <v/>
      </c>
      <c r="K304" s="126" t="str">
        <f t="shared" si="21"/>
        <v/>
      </c>
      <c r="L304" s="155" t="str">
        <f t="array" ref="L304">IFERROR(INDEX(K$2:K$218,SMALL(IF(K$2:K$218&lt;&gt;"",ROW(K$2:K$218)-1),ROW(C303))),"")</f>
        <v/>
      </c>
      <c r="M304" s="126" t="str">
        <f t="shared" si="22"/>
        <v/>
      </c>
      <c r="N304" s="153" t="str">
        <f t="array" ref="N304">IFERROR(INDEX(M$2:M$218,SMALL(IF(M$2:M$218&lt;&gt;"",ROW(M$2:M$218)-1),ROW(D303))),"")</f>
        <v/>
      </c>
      <c r="O304" s="126" t="str">
        <f t="shared" si="23"/>
        <v/>
      </c>
      <c r="P304" s="155" t="str">
        <f t="array" ref="P304">IFERROR(INDEX(O$2:O$218,SMALL(IF(O$2:O$218&lt;&gt;"",ROW(O$2:O$218)-1),ROW(G303))),"")</f>
        <v/>
      </c>
      <c r="Q304" s="126" t="str">
        <f t="shared" si="24"/>
        <v/>
      </c>
      <c r="R304" s="153" t="str">
        <f t="array" ref="R304">IFERROR(INDEX(Q$2:Q$218,SMALL(IF(Q$2:Q$218&lt;&gt;"",ROW(Q$2:Q$218)-1),ROW(I303))),"")</f>
        <v/>
      </c>
      <c r="S304" s="126" t="str">
        <f t="shared" si="25"/>
        <v/>
      </c>
      <c r="T304" s="155" t="str">
        <f t="array" ref="T304">IFERROR(INDEX(S$2:S$218,SMALL(IF(S$2:S$218&lt;&gt;"",ROW(S$2:S$218)-1),ROW(K303))),"")</f>
        <v/>
      </c>
      <c r="U304" s="126" t="str">
        <f t="shared" si="26"/>
        <v/>
      </c>
      <c r="V304" s="153" t="str">
        <f t="array" ref="V304">IFERROR(INDEX(U$2:U$218,SMALL(IF(U$2:U$218&lt;&gt;"",ROW(U$2:U$218)-1),ROW(M303))),"")</f>
        <v/>
      </c>
      <c r="W304" s="129"/>
    </row>
    <row r="305" spans="1:23" ht="15.75" customHeight="1" x14ac:dyDescent="0.2">
      <c r="A305" s="165" t="str">
        <f t="shared" si="19"/>
        <v xml:space="preserve"> </v>
      </c>
      <c r="B305" s="143"/>
      <c r="C305" s="143"/>
      <c r="D305" s="147"/>
      <c r="E305" s="147"/>
      <c r="F305" s="147"/>
      <c r="G305" s="165" t="str">
        <f>IF(D305="","",VLOOKUP(D305,'Liste des clubs'!A:B,2,FALSE))</f>
        <v/>
      </c>
      <c r="H305" s="163"/>
      <c r="I305" s="143" t="str">
        <f t="shared" si="20"/>
        <v/>
      </c>
      <c r="J305" s="153" t="str">
        <f t="array" ref="J305">IFERROR(INDEX(I$2:I$218,SMALL(IF(I$2:I$218&lt;&gt;"",ROW(I$2:I$218)-1),ROW(A304))),"")</f>
        <v/>
      </c>
      <c r="K305" s="126" t="str">
        <f t="shared" si="21"/>
        <v/>
      </c>
      <c r="L305" s="155" t="str">
        <f t="array" ref="L305">IFERROR(INDEX(K$2:K$218,SMALL(IF(K$2:K$218&lt;&gt;"",ROW(K$2:K$218)-1),ROW(C304))),"")</f>
        <v/>
      </c>
      <c r="M305" s="126" t="str">
        <f t="shared" si="22"/>
        <v/>
      </c>
      <c r="N305" s="153" t="str">
        <f t="array" ref="N305">IFERROR(INDEX(M$2:M$218,SMALL(IF(M$2:M$218&lt;&gt;"",ROW(M$2:M$218)-1),ROW(D304))),"")</f>
        <v/>
      </c>
      <c r="O305" s="126" t="str">
        <f t="shared" si="23"/>
        <v/>
      </c>
      <c r="P305" s="155" t="str">
        <f t="array" ref="P305">IFERROR(INDEX(O$2:O$218,SMALL(IF(O$2:O$218&lt;&gt;"",ROW(O$2:O$218)-1),ROW(G304))),"")</f>
        <v/>
      </c>
      <c r="Q305" s="126" t="str">
        <f t="shared" si="24"/>
        <v/>
      </c>
      <c r="R305" s="153" t="str">
        <f t="array" ref="R305">IFERROR(INDEX(Q$2:Q$218,SMALL(IF(Q$2:Q$218&lt;&gt;"",ROW(Q$2:Q$218)-1),ROW(I304))),"")</f>
        <v/>
      </c>
      <c r="S305" s="126" t="str">
        <f t="shared" si="25"/>
        <v/>
      </c>
      <c r="T305" s="155" t="str">
        <f t="array" ref="T305">IFERROR(INDEX(S$2:S$218,SMALL(IF(S$2:S$218&lt;&gt;"",ROW(S$2:S$218)-1),ROW(K304))),"")</f>
        <v/>
      </c>
      <c r="U305" s="126" t="str">
        <f t="shared" si="26"/>
        <v/>
      </c>
      <c r="V305" s="153" t="str">
        <f t="array" ref="V305">IFERROR(INDEX(U$2:U$218,SMALL(IF(U$2:U$218&lt;&gt;"",ROW(U$2:U$218)-1),ROW(M304))),"")</f>
        <v/>
      </c>
      <c r="W305" s="129"/>
    </row>
    <row r="306" spans="1:23" ht="15.75" customHeight="1" x14ac:dyDescent="0.2">
      <c r="A306" s="165" t="str">
        <f t="shared" si="19"/>
        <v xml:space="preserve"> </v>
      </c>
      <c r="B306" s="143"/>
      <c r="C306" s="143"/>
      <c r="D306" s="147"/>
      <c r="E306" s="147"/>
      <c r="F306" s="147"/>
      <c r="G306" s="165" t="str">
        <f>IF(D306="","",VLOOKUP(D306,'Liste des clubs'!A:B,2,FALSE))</f>
        <v/>
      </c>
      <c r="H306" s="163"/>
      <c r="I306" s="143" t="str">
        <f t="shared" si="20"/>
        <v/>
      </c>
      <c r="J306" s="153" t="str">
        <f t="array" ref="J306">IFERROR(INDEX(I$2:I$218,SMALL(IF(I$2:I$218&lt;&gt;"",ROW(I$2:I$218)-1),ROW(A305))),"")</f>
        <v/>
      </c>
      <c r="K306" s="126" t="str">
        <f t="shared" si="21"/>
        <v/>
      </c>
      <c r="L306" s="155" t="str">
        <f t="array" ref="L306">IFERROR(INDEX(K$2:K$218,SMALL(IF(K$2:K$218&lt;&gt;"",ROW(K$2:K$218)-1),ROW(C305))),"")</f>
        <v/>
      </c>
      <c r="M306" s="126" t="str">
        <f t="shared" si="22"/>
        <v/>
      </c>
      <c r="N306" s="153" t="str">
        <f t="array" ref="N306">IFERROR(INDEX(M$2:M$218,SMALL(IF(M$2:M$218&lt;&gt;"",ROW(M$2:M$218)-1),ROW(D305))),"")</f>
        <v/>
      </c>
      <c r="O306" s="126" t="str">
        <f t="shared" si="23"/>
        <v/>
      </c>
      <c r="P306" s="155" t="str">
        <f t="array" ref="P306">IFERROR(INDEX(O$2:O$218,SMALL(IF(O$2:O$218&lt;&gt;"",ROW(O$2:O$218)-1),ROW(G305))),"")</f>
        <v/>
      </c>
      <c r="Q306" s="126" t="str">
        <f t="shared" si="24"/>
        <v/>
      </c>
      <c r="R306" s="153" t="str">
        <f t="array" ref="R306">IFERROR(INDEX(Q$2:Q$218,SMALL(IF(Q$2:Q$218&lt;&gt;"",ROW(Q$2:Q$218)-1),ROW(I305))),"")</f>
        <v/>
      </c>
      <c r="S306" s="126" t="str">
        <f t="shared" si="25"/>
        <v/>
      </c>
      <c r="T306" s="155" t="str">
        <f t="array" ref="T306">IFERROR(INDEX(S$2:S$218,SMALL(IF(S$2:S$218&lt;&gt;"",ROW(S$2:S$218)-1),ROW(K305))),"")</f>
        <v/>
      </c>
      <c r="U306" s="126" t="str">
        <f t="shared" si="26"/>
        <v/>
      </c>
      <c r="V306" s="153" t="str">
        <f t="array" ref="V306">IFERROR(INDEX(U$2:U$218,SMALL(IF(U$2:U$218&lt;&gt;"",ROW(U$2:U$218)-1),ROW(M305))),"")</f>
        <v/>
      </c>
      <c r="W306" s="129"/>
    </row>
    <row r="307" spans="1:23" ht="15.75" customHeight="1" x14ac:dyDescent="0.2">
      <c r="A307" s="165" t="str">
        <f t="shared" si="19"/>
        <v xml:space="preserve"> </v>
      </c>
      <c r="B307" s="143"/>
      <c r="C307" s="143"/>
      <c r="D307" s="147"/>
      <c r="E307" s="147"/>
      <c r="F307" s="147"/>
      <c r="G307" s="165" t="str">
        <f>IF(D307="","",VLOOKUP(D307,'Liste des clubs'!A:B,2,FALSE))</f>
        <v/>
      </c>
      <c r="H307" s="163"/>
      <c r="I307" s="143" t="str">
        <f t="shared" si="20"/>
        <v/>
      </c>
      <c r="J307" s="153" t="str">
        <f t="array" ref="J307">IFERROR(INDEX(I$2:I$218,SMALL(IF(I$2:I$218&lt;&gt;"",ROW(I$2:I$218)-1),ROW(A306))),"")</f>
        <v/>
      </c>
      <c r="K307" s="126" t="str">
        <f t="shared" si="21"/>
        <v/>
      </c>
      <c r="L307" s="155" t="str">
        <f t="array" ref="L307">IFERROR(INDEX(K$2:K$218,SMALL(IF(K$2:K$218&lt;&gt;"",ROW(K$2:K$218)-1),ROW(C306))),"")</f>
        <v/>
      </c>
      <c r="M307" s="126" t="str">
        <f t="shared" si="22"/>
        <v/>
      </c>
      <c r="N307" s="153" t="str">
        <f t="array" ref="N307">IFERROR(INDEX(M$2:M$218,SMALL(IF(M$2:M$218&lt;&gt;"",ROW(M$2:M$218)-1),ROW(D306))),"")</f>
        <v/>
      </c>
      <c r="O307" s="126" t="str">
        <f t="shared" si="23"/>
        <v/>
      </c>
      <c r="P307" s="155" t="str">
        <f t="array" ref="P307">IFERROR(INDEX(O$2:O$218,SMALL(IF(O$2:O$218&lt;&gt;"",ROW(O$2:O$218)-1),ROW(G306))),"")</f>
        <v/>
      </c>
      <c r="Q307" s="126" t="str">
        <f t="shared" si="24"/>
        <v/>
      </c>
      <c r="R307" s="153" t="str">
        <f t="array" ref="R307">IFERROR(INDEX(Q$2:Q$218,SMALL(IF(Q$2:Q$218&lt;&gt;"",ROW(Q$2:Q$218)-1),ROW(I306))),"")</f>
        <v/>
      </c>
      <c r="S307" s="126" t="str">
        <f t="shared" si="25"/>
        <v/>
      </c>
      <c r="T307" s="155" t="str">
        <f t="array" ref="T307">IFERROR(INDEX(S$2:S$218,SMALL(IF(S$2:S$218&lt;&gt;"",ROW(S$2:S$218)-1),ROW(K306))),"")</f>
        <v/>
      </c>
      <c r="U307" s="126" t="str">
        <f t="shared" si="26"/>
        <v/>
      </c>
      <c r="V307" s="153" t="str">
        <f t="array" ref="V307">IFERROR(INDEX(U$2:U$218,SMALL(IF(U$2:U$218&lt;&gt;"",ROW(U$2:U$218)-1),ROW(M306))),"")</f>
        <v/>
      </c>
      <c r="W307" s="129"/>
    </row>
    <row r="308" spans="1:23" ht="15.75" customHeight="1" x14ac:dyDescent="0.2">
      <c r="A308" s="165" t="str">
        <f t="shared" si="19"/>
        <v xml:space="preserve"> </v>
      </c>
      <c r="B308" s="143"/>
      <c r="C308" s="143"/>
      <c r="D308" s="147"/>
      <c r="E308" s="147"/>
      <c r="F308" s="147"/>
      <c r="G308" s="165" t="str">
        <f>IF(D308="","",VLOOKUP(D308,'Liste des clubs'!A:B,2,FALSE))</f>
        <v/>
      </c>
      <c r="H308" s="163"/>
      <c r="I308" s="143" t="str">
        <f t="shared" si="20"/>
        <v/>
      </c>
      <c r="J308" s="153" t="str">
        <f t="array" ref="J308">IFERROR(INDEX(I$2:I$218,SMALL(IF(I$2:I$218&lt;&gt;"",ROW(I$2:I$218)-1),ROW(A307))),"")</f>
        <v/>
      </c>
      <c r="K308" s="126" t="str">
        <f t="shared" si="21"/>
        <v/>
      </c>
      <c r="L308" s="155" t="str">
        <f t="array" ref="L308">IFERROR(INDEX(K$2:K$218,SMALL(IF(K$2:K$218&lt;&gt;"",ROW(K$2:K$218)-1),ROW(C307))),"")</f>
        <v/>
      </c>
      <c r="M308" s="126" t="str">
        <f t="shared" si="22"/>
        <v/>
      </c>
      <c r="N308" s="153" t="str">
        <f t="array" ref="N308">IFERROR(INDEX(M$2:M$218,SMALL(IF(M$2:M$218&lt;&gt;"",ROW(M$2:M$218)-1),ROW(D307))),"")</f>
        <v/>
      </c>
      <c r="O308" s="126" t="str">
        <f t="shared" si="23"/>
        <v/>
      </c>
      <c r="P308" s="155" t="str">
        <f t="array" ref="P308">IFERROR(INDEX(O$2:O$218,SMALL(IF(O$2:O$218&lt;&gt;"",ROW(O$2:O$218)-1),ROW(G307))),"")</f>
        <v/>
      </c>
      <c r="Q308" s="126" t="str">
        <f t="shared" si="24"/>
        <v/>
      </c>
      <c r="R308" s="153" t="str">
        <f t="array" ref="R308">IFERROR(INDEX(Q$2:Q$218,SMALL(IF(Q$2:Q$218&lt;&gt;"",ROW(Q$2:Q$218)-1),ROW(I307))),"")</f>
        <v/>
      </c>
      <c r="S308" s="126" t="str">
        <f t="shared" si="25"/>
        <v/>
      </c>
      <c r="T308" s="155" t="str">
        <f t="array" ref="T308">IFERROR(INDEX(S$2:S$218,SMALL(IF(S$2:S$218&lt;&gt;"",ROW(S$2:S$218)-1),ROW(K307))),"")</f>
        <v/>
      </c>
      <c r="U308" s="126" t="str">
        <f t="shared" si="26"/>
        <v/>
      </c>
      <c r="V308" s="153" t="str">
        <f t="array" ref="V308">IFERROR(INDEX(U$2:U$218,SMALL(IF(U$2:U$218&lt;&gt;"",ROW(U$2:U$218)-1),ROW(M307))),"")</f>
        <v/>
      </c>
      <c r="W308" s="129"/>
    </row>
    <row r="309" spans="1:23" ht="15.75" customHeight="1" x14ac:dyDescent="0.2">
      <c r="A309" s="165" t="str">
        <f t="shared" si="19"/>
        <v xml:space="preserve"> </v>
      </c>
      <c r="B309" s="143"/>
      <c r="C309" s="143"/>
      <c r="D309" s="147"/>
      <c r="E309" s="147"/>
      <c r="F309" s="147"/>
      <c r="G309" s="165" t="str">
        <f>IF(D309="","",VLOOKUP(D309,'Liste des clubs'!A:B,2,FALSE))</f>
        <v/>
      </c>
      <c r="H309" s="163"/>
      <c r="I309" s="143" t="str">
        <f t="shared" si="20"/>
        <v/>
      </c>
      <c r="J309" s="153" t="str">
        <f t="array" ref="J309">IFERROR(INDEX(I$2:I$218,SMALL(IF(I$2:I$218&lt;&gt;"",ROW(I$2:I$218)-1),ROW(A308))),"")</f>
        <v/>
      </c>
      <c r="K309" s="126" t="str">
        <f t="shared" si="21"/>
        <v/>
      </c>
      <c r="L309" s="155" t="str">
        <f t="array" ref="L309">IFERROR(INDEX(K$2:K$218,SMALL(IF(K$2:K$218&lt;&gt;"",ROW(K$2:K$218)-1),ROW(C308))),"")</f>
        <v/>
      </c>
      <c r="M309" s="126" t="str">
        <f t="shared" si="22"/>
        <v/>
      </c>
      <c r="N309" s="153" t="str">
        <f t="array" ref="N309">IFERROR(INDEX(M$2:M$218,SMALL(IF(M$2:M$218&lt;&gt;"",ROW(M$2:M$218)-1),ROW(D308))),"")</f>
        <v/>
      </c>
      <c r="O309" s="126" t="str">
        <f t="shared" si="23"/>
        <v/>
      </c>
      <c r="P309" s="155" t="str">
        <f t="array" ref="P309">IFERROR(INDEX(O$2:O$218,SMALL(IF(O$2:O$218&lt;&gt;"",ROW(O$2:O$218)-1),ROW(G308))),"")</f>
        <v/>
      </c>
      <c r="Q309" s="126" t="str">
        <f t="shared" si="24"/>
        <v/>
      </c>
      <c r="R309" s="153" t="str">
        <f t="array" ref="R309">IFERROR(INDEX(Q$2:Q$218,SMALL(IF(Q$2:Q$218&lt;&gt;"",ROW(Q$2:Q$218)-1),ROW(I308))),"")</f>
        <v/>
      </c>
      <c r="S309" s="126" t="str">
        <f t="shared" si="25"/>
        <v/>
      </c>
      <c r="T309" s="155" t="str">
        <f t="array" ref="T309">IFERROR(INDEX(S$2:S$218,SMALL(IF(S$2:S$218&lt;&gt;"",ROW(S$2:S$218)-1),ROW(K308))),"")</f>
        <v/>
      </c>
      <c r="U309" s="126" t="str">
        <f t="shared" si="26"/>
        <v/>
      </c>
      <c r="V309" s="153" t="str">
        <f t="array" ref="V309">IFERROR(INDEX(U$2:U$218,SMALL(IF(U$2:U$218&lt;&gt;"",ROW(U$2:U$218)-1),ROW(M308))),"")</f>
        <v/>
      </c>
      <c r="W309" s="129"/>
    </row>
    <row r="310" spans="1:23" ht="15.75" customHeight="1" x14ac:dyDescent="0.2">
      <c r="A310" s="165" t="str">
        <f t="shared" si="19"/>
        <v xml:space="preserve"> </v>
      </c>
      <c r="B310" s="143"/>
      <c r="C310" s="143"/>
      <c r="D310" s="147"/>
      <c r="E310" s="147"/>
      <c r="F310" s="147"/>
      <c r="G310" s="165" t="str">
        <f>IF(D310="","",VLOOKUP(D310,'Liste des clubs'!A:B,2,FALSE))</f>
        <v/>
      </c>
      <c r="H310" s="163"/>
      <c r="I310" s="143" t="str">
        <f t="shared" si="20"/>
        <v/>
      </c>
      <c r="J310" s="153" t="str">
        <f t="array" ref="J310">IFERROR(INDEX(I$2:I$218,SMALL(IF(I$2:I$218&lt;&gt;"",ROW(I$2:I$218)-1),ROW(A309))),"")</f>
        <v/>
      </c>
      <c r="K310" s="126" t="str">
        <f t="shared" si="21"/>
        <v/>
      </c>
      <c r="L310" s="155" t="str">
        <f t="array" ref="L310">IFERROR(INDEX(K$2:K$218,SMALL(IF(K$2:K$218&lt;&gt;"",ROW(K$2:K$218)-1),ROW(C309))),"")</f>
        <v/>
      </c>
      <c r="M310" s="126" t="str">
        <f t="shared" si="22"/>
        <v/>
      </c>
      <c r="N310" s="153" t="str">
        <f t="array" ref="N310">IFERROR(INDEX(M$2:M$218,SMALL(IF(M$2:M$218&lt;&gt;"",ROW(M$2:M$218)-1),ROW(D309))),"")</f>
        <v/>
      </c>
      <c r="O310" s="126" t="str">
        <f t="shared" si="23"/>
        <v/>
      </c>
      <c r="P310" s="155" t="str">
        <f t="array" ref="P310">IFERROR(INDEX(O$2:O$218,SMALL(IF(O$2:O$218&lt;&gt;"",ROW(O$2:O$218)-1),ROW(G309))),"")</f>
        <v/>
      </c>
      <c r="Q310" s="126" t="str">
        <f t="shared" si="24"/>
        <v/>
      </c>
      <c r="R310" s="153" t="str">
        <f t="array" ref="R310">IFERROR(INDEX(Q$2:Q$218,SMALL(IF(Q$2:Q$218&lt;&gt;"",ROW(Q$2:Q$218)-1),ROW(I309))),"")</f>
        <v/>
      </c>
      <c r="S310" s="126" t="str">
        <f t="shared" si="25"/>
        <v/>
      </c>
      <c r="T310" s="155" t="str">
        <f t="array" ref="T310">IFERROR(INDEX(S$2:S$218,SMALL(IF(S$2:S$218&lt;&gt;"",ROW(S$2:S$218)-1),ROW(K309))),"")</f>
        <v/>
      </c>
      <c r="U310" s="126" t="str">
        <f t="shared" si="26"/>
        <v/>
      </c>
      <c r="V310" s="153" t="str">
        <f t="array" ref="V310">IFERROR(INDEX(U$2:U$218,SMALL(IF(U$2:U$218&lt;&gt;"",ROW(U$2:U$218)-1),ROW(M309))),"")</f>
        <v/>
      </c>
      <c r="W310" s="129"/>
    </row>
    <row r="311" spans="1:23" ht="15.75" customHeight="1" x14ac:dyDescent="0.2">
      <c r="A311" s="165" t="str">
        <f t="shared" si="19"/>
        <v xml:space="preserve"> </v>
      </c>
      <c r="B311" s="143"/>
      <c r="C311" s="143"/>
      <c r="D311" s="147"/>
      <c r="E311" s="147"/>
      <c r="F311" s="147"/>
      <c r="G311" s="165" t="str">
        <f>IF(D311="","",VLOOKUP(D311,'Liste des clubs'!A:B,2,FALSE))</f>
        <v/>
      </c>
      <c r="H311" s="163"/>
      <c r="I311" s="143" t="str">
        <f t="shared" si="20"/>
        <v/>
      </c>
      <c r="J311" s="153" t="str">
        <f t="array" ref="J311">IFERROR(INDEX(I$2:I$218,SMALL(IF(I$2:I$218&lt;&gt;"",ROW(I$2:I$218)-1),ROW(A310))),"")</f>
        <v/>
      </c>
      <c r="K311" s="126" t="str">
        <f t="shared" si="21"/>
        <v/>
      </c>
      <c r="L311" s="155" t="str">
        <f t="array" ref="L311">IFERROR(INDEX(K$2:K$218,SMALL(IF(K$2:K$218&lt;&gt;"",ROW(K$2:K$218)-1),ROW(C310))),"")</f>
        <v/>
      </c>
      <c r="M311" s="126" t="str">
        <f t="shared" si="22"/>
        <v/>
      </c>
      <c r="N311" s="153" t="str">
        <f t="array" ref="N311">IFERROR(INDEX(M$2:M$218,SMALL(IF(M$2:M$218&lt;&gt;"",ROW(M$2:M$218)-1),ROW(D310))),"")</f>
        <v/>
      </c>
      <c r="O311" s="126" t="str">
        <f t="shared" si="23"/>
        <v/>
      </c>
      <c r="P311" s="155" t="str">
        <f t="array" ref="P311">IFERROR(INDEX(O$2:O$218,SMALL(IF(O$2:O$218&lt;&gt;"",ROW(O$2:O$218)-1),ROW(G310))),"")</f>
        <v/>
      </c>
      <c r="Q311" s="126" t="str">
        <f t="shared" si="24"/>
        <v/>
      </c>
      <c r="R311" s="153" t="str">
        <f t="array" ref="R311">IFERROR(INDEX(Q$2:Q$218,SMALL(IF(Q$2:Q$218&lt;&gt;"",ROW(Q$2:Q$218)-1),ROW(I310))),"")</f>
        <v/>
      </c>
      <c r="S311" s="126" t="str">
        <f t="shared" si="25"/>
        <v/>
      </c>
      <c r="T311" s="155" t="str">
        <f t="array" ref="T311">IFERROR(INDEX(S$2:S$218,SMALL(IF(S$2:S$218&lt;&gt;"",ROW(S$2:S$218)-1),ROW(K310))),"")</f>
        <v/>
      </c>
      <c r="U311" s="126" t="str">
        <f t="shared" si="26"/>
        <v/>
      </c>
      <c r="V311" s="153" t="str">
        <f t="array" ref="V311">IFERROR(INDEX(U$2:U$218,SMALL(IF(U$2:U$218&lt;&gt;"",ROW(U$2:U$218)-1),ROW(M310))),"")</f>
        <v/>
      </c>
      <c r="W311" s="129"/>
    </row>
    <row r="312" spans="1:23" ht="15.75" customHeight="1" x14ac:dyDescent="0.2">
      <c r="A312" s="165" t="str">
        <f t="shared" si="19"/>
        <v xml:space="preserve"> </v>
      </c>
      <c r="B312" s="143"/>
      <c r="C312" s="143"/>
      <c r="D312" s="147"/>
      <c r="E312" s="147"/>
      <c r="F312" s="147"/>
      <c r="G312" s="165" t="str">
        <f>IF(D312="","",VLOOKUP(D312,'Liste des clubs'!A:B,2,FALSE))</f>
        <v/>
      </c>
      <c r="H312" s="163"/>
      <c r="I312" s="143" t="str">
        <f t="shared" si="20"/>
        <v/>
      </c>
      <c r="J312" s="153" t="str">
        <f t="array" ref="J312">IFERROR(INDEX(I$2:I$218,SMALL(IF(I$2:I$218&lt;&gt;"",ROW(I$2:I$218)-1),ROW(A311))),"")</f>
        <v/>
      </c>
      <c r="K312" s="126" t="str">
        <f t="shared" si="21"/>
        <v/>
      </c>
      <c r="L312" s="155" t="str">
        <f t="array" ref="L312">IFERROR(INDEX(K$2:K$218,SMALL(IF(K$2:K$218&lt;&gt;"",ROW(K$2:K$218)-1),ROW(C311))),"")</f>
        <v/>
      </c>
      <c r="M312" s="126" t="str">
        <f t="shared" si="22"/>
        <v/>
      </c>
      <c r="N312" s="153" t="str">
        <f t="array" ref="N312">IFERROR(INDEX(M$2:M$218,SMALL(IF(M$2:M$218&lt;&gt;"",ROW(M$2:M$218)-1),ROW(D311))),"")</f>
        <v/>
      </c>
      <c r="O312" s="126" t="str">
        <f t="shared" si="23"/>
        <v/>
      </c>
      <c r="P312" s="155" t="str">
        <f t="array" ref="P312">IFERROR(INDEX(O$2:O$218,SMALL(IF(O$2:O$218&lt;&gt;"",ROW(O$2:O$218)-1),ROW(G311))),"")</f>
        <v/>
      </c>
      <c r="Q312" s="126" t="str">
        <f t="shared" si="24"/>
        <v/>
      </c>
      <c r="R312" s="153" t="str">
        <f t="array" ref="R312">IFERROR(INDEX(Q$2:Q$218,SMALL(IF(Q$2:Q$218&lt;&gt;"",ROW(Q$2:Q$218)-1),ROW(I311))),"")</f>
        <v/>
      </c>
      <c r="S312" s="126" t="str">
        <f t="shared" si="25"/>
        <v/>
      </c>
      <c r="T312" s="155" t="str">
        <f t="array" ref="T312">IFERROR(INDEX(S$2:S$218,SMALL(IF(S$2:S$218&lt;&gt;"",ROW(S$2:S$218)-1),ROW(K311))),"")</f>
        <v/>
      </c>
      <c r="U312" s="126" t="str">
        <f t="shared" si="26"/>
        <v/>
      </c>
      <c r="V312" s="153" t="str">
        <f t="array" ref="V312">IFERROR(INDEX(U$2:U$218,SMALL(IF(U$2:U$218&lt;&gt;"",ROW(U$2:U$218)-1),ROW(M311))),"")</f>
        <v/>
      </c>
      <c r="W312" s="129"/>
    </row>
    <row r="313" spans="1:23" ht="15.75" customHeight="1" x14ac:dyDescent="0.2">
      <c r="A313" s="165" t="str">
        <f t="shared" si="19"/>
        <v xml:space="preserve"> </v>
      </c>
      <c r="B313" s="143"/>
      <c r="C313" s="143"/>
      <c r="D313" s="147"/>
      <c r="E313" s="147"/>
      <c r="F313" s="147"/>
      <c r="G313" s="165" t="str">
        <f>IF(D313="","",VLOOKUP(D313,'Liste des clubs'!A:B,2,FALSE))</f>
        <v/>
      </c>
      <c r="H313" s="163"/>
      <c r="I313" s="143" t="str">
        <f t="shared" si="20"/>
        <v/>
      </c>
      <c r="J313" s="153" t="str">
        <f t="array" ref="J313">IFERROR(INDEX(I$2:I$218,SMALL(IF(I$2:I$218&lt;&gt;"",ROW(I$2:I$218)-1),ROW(A312))),"")</f>
        <v/>
      </c>
      <c r="K313" s="126" t="str">
        <f t="shared" si="21"/>
        <v/>
      </c>
      <c r="L313" s="155" t="str">
        <f t="array" ref="L313">IFERROR(INDEX(K$2:K$218,SMALL(IF(K$2:K$218&lt;&gt;"",ROW(K$2:K$218)-1),ROW(C312))),"")</f>
        <v/>
      </c>
      <c r="M313" s="126" t="str">
        <f t="shared" si="22"/>
        <v/>
      </c>
      <c r="N313" s="153" t="str">
        <f t="array" ref="N313">IFERROR(INDEX(M$2:M$218,SMALL(IF(M$2:M$218&lt;&gt;"",ROW(M$2:M$218)-1),ROW(D312))),"")</f>
        <v/>
      </c>
      <c r="O313" s="126" t="str">
        <f t="shared" si="23"/>
        <v/>
      </c>
      <c r="P313" s="155" t="str">
        <f t="array" ref="P313">IFERROR(INDEX(O$2:O$218,SMALL(IF(O$2:O$218&lt;&gt;"",ROW(O$2:O$218)-1),ROW(G312))),"")</f>
        <v/>
      </c>
      <c r="Q313" s="126" t="str">
        <f t="shared" si="24"/>
        <v/>
      </c>
      <c r="R313" s="153" t="str">
        <f t="array" ref="R313">IFERROR(INDEX(Q$2:Q$218,SMALL(IF(Q$2:Q$218&lt;&gt;"",ROW(Q$2:Q$218)-1),ROW(I312))),"")</f>
        <v/>
      </c>
      <c r="S313" s="126" t="str">
        <f t="shared" si="25"/>
        <v/>
      </c>
      <c r="T313" s="155" t="str">
        <f t="array" ref="T313">IFERROR(INDEX(S$2:S$218,SMALL(IF(S$2:S$218&lt;&gt;"",ROW(S$2:S$218)-1),ROW(K312))),"")</f>
        <v/>
      </c>
      <c r="U313" s="126" t="str">
        <f t="shared" si="26"/>
        <v/>
      </c>
      <c r="V313" s="153" t="str">
        <f t="array" ref="V313">IFERROR(INDEX(U$2:U$218,SMALL(IF(U$2:U$218&lt;&gt;"",ROW(U$2:U$218)-1),ROW(M312))),"")</f>
        <v/>
      </c>
      <c r="W313" s="129"/>
    </row>
    <row r="314" spans="1:23" ht="15.75" customHeight="1" x14ac:dyDescent="0.2">
      <c r="A314" s="165" t="str">
        <f t="shared" si="19"/>
        <v xml:space="preserve"> </v>
      </c>
      <c r="B314" s="143"/>
      <c r="C314" s="143"/>
      <c r="D314" s="147"/>
      <c r="E314" s="147"/>
      <c r="F314" s="147"/>
      <c r="G314" s="165" t="str">
        <f>IF(D314="","",VLOOKUP(D314,'Liste des clubs'!A:B,2,FALSE))</f>
        <v/>
      </c>
      <c r="H314" s="163"/>
      <c r="I314" s="143" t="str">
        <f t="shared" si="20"/>
        <v/>
      </c>
      <c r="J314" s="153" t="str">
        <f t="array" ref="J314">IFERROR(INDEX(I$2:I$218,SMALL(IF(I$2:I$218&lt;&gt;"",ROW(I$2:I$218)-1),ROW(A313))),"")</f>
        <v/>
      </c>
      <c r="K314" s="126" t="str">
        <f t="shared" si="21"/>
        <v/>
      </c>
      <c r="L314" s="155" t="str">
        <f t="array" ref="L314">IFERROR(INDEX(K$2:K$218,SMALL(IF(K$2:K$218&lt;&gt;"",ROW(K$2:K$218)-1),ROW(C313))),"")</f>
        <v/>
      </c>
      <c r="M314" s="126" t="str">
        <f t="shared" si="22"/>
        <v/>
      </c>
      <c r="N314" s="153" t="str">
        <f t="array" ref="N314">IFERROR(INDEX(M$2:M$218,SMALL(IF(M$2:M$218&lt;&gt;"",ROW(M$2:M$218)-1),ROW(D313))),"")</f>
        <v/>
      </c>
      <c r="O314" s="126" t="str">
        <f t="shared" si="23"/>
        <v/>
      </c>
      <c r="P314" s="155" t="str">
        <f t="array" ref="P314">IFERROR(INDEX(O$2:O$218,SMALL(IF(O$2:O$218&lt;&gt;"",ROW(O$2:O$218)-1),ROW(G313))),"")</f>
        <v/>
      </c>
      <c r="Q314" s="126" t="str">
        <f t="shared" si="24"/>
        <v/>
      </c>
      <c r="R314" s="153" t="str">
        <f t="array" ref="R314">IFERROR(INDEX(Q$2:Q$218,SMALL(IF(Q$2:Q$218&lt;&gt;"",ROW(Q$2:Q$218)-1),ROW(I313))),"")</f>
        <v/>
      </c>
      <c r="S314" s="126" t="str">
        <f t="shared" si="25"/>
        <v/>
      </c>
      <c r="T314" s="155" t="str">
        <f t="array" ref="T314">IFERROR(INDEX(S$2:S$218,SMALL(IF(S$2:S$218&lt;&gt;"",ROW(S$2:S$218)-1),ROW(K313))),"")</f>
        <v/>
      </c>
      <c r="U314" s="126" t="str">
        <f t="shared" si="26"/>
        <v/>
      </c>
      <c r="V314" s="153" t="str">
        <f t="array" ref="V314">IFERROR(INDEX(U$2:U$218,SMALL(IF(U$2:U$218&lt;&gt;"",ROW(U$2:U$218)-1),ROW(M313))),"")</f>
        <v/>
      </c>
      <c r="W314" s="129"/>
    </row>
    <row r="315" spans="1:23" ht="15.75" customHeight="1" x14ac:dyDescent="0.2">
      <c r="A315" s="165" t="str">
        <f t="shared" si="19"/>
        <v xml:space="preserve"> </v>
      </c>
      <c r="B315" s="143"/>
      <c r="C315" s="143"/>
      <c r="D315" s="147"/>
      <c r="E315" s="147"/>
      <c r="F315" s="147"/>
      <c r="G315" s="165" t="str">
        <f>IF(D315="","",VLOOKUP(D315,'Liste des clubs'!A:B,2,FALSE))</f>
        <v/>
      </c>
      <c r="H315" s="163"/>
      <c r="I315" s="143" t="str">
        <f t="shared" si="20"/>
        <v/>
      </c>
      <c r="J315" s="153" t="str">
        <f t="array" ref="J315">IFERROR(INDEX(I$2:I$218,SMALL(IF(I$2:I$218&lt;&gt;"",ROW(I$2:I$218)-1),ROW(A314))),"")</f>
        <v/>
      </c>
      <c r="K315" s="126" t="str">
        <f t="shared" si="21"/>
        <v/>
      </c>
      <c r="L315" s="155" t="str">
        <f t="array" ref="L315">IFERROR(INDEX(K$2:K$218,SMALL(IF(K$2:K$218&lt;&gt;"",ROW(K$2:K$218)-1),ROW(C314))),"")</f>
        <v/>
      </c>
      <c r="M315" s="126" t="str">
        <f t="shared" si="22"/>
        <v/>
      </c>
      <c r="N315" s="153" t="str">
        <f t="array" ref="N315">IFERROR(INDEX(M$2:M$218,SMALL(IF(M$2:M$218&lt;&gt;"",ROW(M$2:M$218)-1),ROW(D314))),"")</f>
        <v/>
      </c>
      <c r="O315" s="126" t="str">
        <f t="shared" si="23"/>
        <v/>
      </c>
      <c r="P315" s="155" t="str">
        <f t="array" ref="P315">IFERROR(INDEX(O$2:O$218,SMALL(IF(O$2:O$218&lt;&gt;"",ROW(O$2:O$218)-1),ROW(G314))),"")</f>
        <v/>
      </c>
      <c r="Q315" s="126" t="str">
        <f t="shared" si="24"/>
        <v/>
      </c>
      <c r="R315" s="153" t="str">
        <f t="array" ref="R315">IFERROR(INDEX(Q$2:Q$218,SMALL(IF(Q$2:Q$218&lt;&gt;"",ROW(Q$2:Q$218)-1),ROW(I314))),"")</f>
        <v/>
      </c>
      <c r="S315" s="126" t="str">
        <f t="shared" si="25"/>
        <v/>
      </c>
      <c r="T315" s="155" t="str">
        <f t="array" ref="T315">IFERROR(INDEX(S$2:S$218,SMALL(IF(S$2:S$218&lt;&gt;"",ROW(S$2:S$218)-1),ROW(K314))),"")</f>
        <v/>
      </c>
      <c r="U315" s="126" t="str">
        <f t="shared" si="26"/>
        <v/>
      </c>
      <c r="V315" s="153" t="str">
        <f t="array" ref="V315">IFERROR(INDEX(U$2:U$218,SMALL(IF(U$2:U$218&lt;&gt;"",ROW(U$2:U$218)-1),ROW(M314))),"")</f>
        <v/>
      </c>
      <c r="W315" s="129"/>
    </row>
    <row r="316" spans="1:23" ht="15.75" customHeight="1" x14ac:dyDescent="0.2">
      <c r="A316" s="165" t="str">
        <f t="shared" si="19"/>
        <v xml:space="preserve"> </v>
      </c>
      <c r="B316" s="143"/>
      <c r="C316" s="143"/>
      <c r="D316" s="147"/>
      <c r="E316" s="147"/>
      <c r="F316" s="147"/>
      <c r="G316" s="165" t="str">
        <f>IF(D316="","",VLOOKUP(D316,'Liste des clubs'!A:B,2,FALSE))</f>
        <v/>
      </c>
      <c r="H316" s="163"/>
      <c r="I316" s="143" t="str">
        <f t="shared" si="20"/>
        <v/>
      </c>
      <c r="J316" s="153" t="str">
        <f t="array" ref="J316">IFERROR(INDEX(I$2:I$218,SMALL(IF(I$2:I$218&lt;&gt;"",ROW(I$2:I$218)-1),ROW(A315))),"")</f>
        <v/>
      </c>
      <c r="K316" s="126" t="str">
        <f t="shared" si="21"/>
        <v/>
      </c>
      <c r="L316" s="155" t="str">
        <f t="array" ref="L316">IFERROR(INDEX(K$2:K$218,SMALL(IF(K$2:K$218&lt;&gt;"",ROW(K$2:K$218)-1),ROW(C315))),"")</f>
        <v/>
      </c>
      <c r="M316" s="126" t="str">
        <f t="shared" si="22"/>
        <v/>
      </c>
      <c r="N316" s="153" t="str">
        <f t="array" ref="N316">IFERROR(INDEX(M$2:M$218,SMALL(IF(M$2:M$218&lt;&gt;"",ROW(M$2:M$218)-1),ROW(D315))),"")</f>
        <v/>
      </c>
      <c r="O316" s="126" t="str">
        <f t="shared" si="23"/>
        <v/>
      </c>
      <c r="P316" s="155" t="str">
        <f t="array" ref="P316">IFERROR(INDEX(O$2:O$218,SMALL(IF(O$2:O$218&lt;&gt;"",ROW(O$2:O$218)-1),ROW(G315))),"")</f>
        <v/>
      </c>
      <c r="Q316" s="126" t="str">
        <f t="shared" si="24"/>
        <v/>
      </c>
      <c r="R316" s="153" t="str">
        <f t="array" ref="R316">IFERROR(INDEX(Q$2:Q$218,SMALL(IF(Q$2:Q$218&lt;&gt;"",ROW(Q$2:Q$218)-1),ROW(I315))),"")</f>
        <v/>
      </c>
      <c r="S316" s="126" t="str">
        <f t="shared" si="25"/>
        <v/>
      </c>
      <c r="T316" s="155" t="str">
        <f t="array" ref="T316">IFERROR(INDEX(S$2:S$218,SMALL(IF(S$2:S$218&lt;&gt;"",ROW(S$2:S$218)-1),ROW(K315))),"")</f>
        <v/>
      </c>
      <c r="U316" s="126" t="str">
        <f t="shared" si="26"/>
        <v/>
      </c>
      <c r="V316" s="153" t="str">
        <f t="array" ref="V316">IFERROR(INDEX(U$2:U$218,SMALL(IF(U$2:U$218&lt;&gt;"",ROW(U$2:U$218)-1),ROW(M315))),"")</f>
        <v/>
      </c>
      <c r="W316" s="129"/>
    </row>
    <row r="317" spans="1:23" ht="15.75" customHeight="1" x14ac:dyDescent="0.2">
      <c r="A317" s="165" t="str">
        <f t="shared" si="19"/>
        <v xml:space="preserve"> </v>
      </c>
      <c r="B317" s="143"/>
      <c r="C317" s="143"/>
      <c r="D317" s="147"/>
      <c r="E317" s="147"/>
      <c r="F317" s="147"/>
      <c r="G317" s="165" t="str">
        <f>IF(D317="","",VLOOKUP(D317,'Liste des clubs'!A:B,2,FALSE))</f>
        <v/>
      </c>
      <c r="H317" s="163"/>
      <c r="I317" s="143" t="str">
        <f t="shared" si="20"/>
        <v/>
      </c>
      <c r="J317" s="153" t="str">
        <f t="array" ref="J317">IFERROR(INDEX(I$2:I$218,SMALL(IF(I$2:I$218&lt;&gt;"",ROW(I$2:I$218)-1),ROW(A316))),"")</f>
        <v/>
      </c>
      <c r="K317" s="126" t="str">
        <f t="shared" si="21"/>
        <v/>
      </c>
      <c r="L317" s="155" t="str">
        <f t="array" ref="L317">IFERROR(INDEX(K$2:K$218,SMALL(IF(K$2:K$218&lt;&gt;"",ROW(K$2:K$218)-1),ROW(C316))),"")</f>
        <v/>
      </c>
      <c r="M317" s="126" t="str">
        <f t="shared" si="22"/>
        <v/>
      </c>
      <c r="N317" s="153" t="str">
        <f t="array" ref="N317">IFERROR(INDEX(M$2:M$218,SMALL(IF(M$2:M$218&lt;&gt;"",ROW(M$2:M$218)-1),ROW(D316))),"")</f>
        <v/>
      </c>
      <c r="O317" s="126" t="str">
        <f t="shared" si="23"/>
        <v/>
      </c>
      <c r="P317" s="155" t="str">
        <f t="array" ref="P317">IFERROR(INDEX(O$2:O$218,SMALL(IF(O$2:O$218&lt;&gt;"",ROW(O$2:O$218)-1),ROW(G316))),"")</f>
        <v/>
      </c>
      <c r="Q317" s="126" t="str">
        <f t="shared" si="24"/>
        <v/>
      </c>
      <c r="R317" s="153" t="str">
        <f t="array" ref="R317">IFERROR(INDEX(Q$2:Q$218,SMALL(IF(Q$2:Q$218&lt;&gt;"",ROW(Q$2:Q$218)-1),ROW(I316))),"")</f>
        <v/>
      </c>
      <c r="S317" s="126" t="str">
        <f t="shared" si="25"/>
        <v/>
      </c>
      <c r="T317" s="155" t="str">
        <f t="array" ref="T317">IFERROR(INDEX(S$2:S$218,SMALL(IF(S$2:S$218&lt;&gt;"",ROW(S$2:S$218)-1),ROW(K316))),"")</f>
        <v/>
      </c>
      <c r="U317" s="126" t="str">
        <f t="shared" si="26"/>
        <v/>
      </c>
      <c r="V317" s="153" t="str">
        <f t="array" ref="V317">IFERROR(INDEX(U$2:U$218,SMALL(IF(U$2:U$218&lt;&gt;"",ROW(U$2:U$218)-1),ROW(M316))),"")</f>
        <v/>
      </c>
      <c r="W317" s="129"/>
    </row>
    <row r="318" spans="1:23" ht="15.75" customHeight="1" x14ac:dyDescent="0.2">
      <c r="A318" s="165" t="str">
        <f t="shared" si="19"/>
        <v xml:space="preserve"> </v>
      </c>
      <c r="B318" s="143"/>
      <c r="C318" s="143"/>
      <c r="D318" s="147"/>
      <c r="E318" s="147"/>
      <c r="F318" s="147"/>
      <c r="G318" s="165" t="str">
        <f>IF(D318="","",VLOOKUP(D318,'Liste des clubs'!A:B,2,FALSE))</f>
        <v/>
      </c>
      <c r="H318" s="163"/>
      <c r="I318" s="143" t="str">
        <f t="shared" si="20"/>
        <v/>
      </c>
      <c r="J318" s="153" t="str">
        <f t="array" ref="J318">IFERROR(INDEX(I$2:I$218,SMALL(IF(I$2:I$218&lt;&gt;"",ROW(I$2:I$218)-1),ROW(A317))),"")</f>
        <v/>
      </c>
      <c r="K318" s="126" t="str">
        <f t="shared" si="21"/>
        <v/>
      </c>
      <c r="L318" s="155" t="str">
        <f t="array" ref="L318">IFERROR(INDEX(K$2:K$218,SMALL(IF(K$2:K$218&lt;&gt;"",ROW(K$2:K$218)-1),ROW(C317))),"")</f>
        <v/>
      </c>
      <c r="M318" s="126" t="str">
        <f t="shared" si="22"/>
        <v/>
      </c>
      <c r="N318" s="153" t="str">
        <f t="array" ref="N318">IFERROR(INDEX(M$2:M$218,SMALL(IF(M$2:M$218&lt;&gt;"",ROW(M$2:M$218)-1),ROW(D317))),"")</f>
        <v/>
      </c>
      <c r="O318" s="126" t="str">
        <f t="shared" si="23"/>
        <v/>
      </c>
      <c r="P318" s="155" t="str">
        <f t="array" ref="P318">IFERROR(INDEX(O$2:O$218,SMALL(IF(O$2:O$218&lt;&gt;"",ROW(O$2:O$218)-1),ROW(G317))),"")</f>
        <v/>
      </c>
      <c r="Q318" s="126" t="str">
        <f t="shared" si="24"/>
        <v/>
      </c>
      <c r="R318" s="153" t="str">
        <f t="array" ref="R318">IFERROR(INDEX(Q$2:Q$218,SMALL(IF(Q$2:Q$218&lt;&gt;"",ROW(Q$2:Q$218)-1),ROW(I317))),"")</f>
        <v/>
      </c>
      <c r="S318" s="126" t="str">
        <f t="shared" si="25"/>
        <v/>
      </c>
      <c r="T318" s="155" t="str">
        <f t="array" ref="T318">IFERROR(INDEX(S$2:S$218,SMALL(IF(S$2:S$218&lt;&gt;"",ROW(S$2:S$218)-1),ROW(K317))),"")</f>
        <v/>
      </c>
      <c r="U318" s="126" t="str">
        <f t="shared" si="26"/>
        <v/>
      </c>
      <c r="V318" s="153" t="str">
        <f t="array" ref="V318">IFERROR(INDEX(U$2:U$218,SMALL(IF(U$2:U$218&lt;&gt;"",ROW(U$2:U$218)-1),ROW(M317))),"")</f>
        <v/>
      </c>
      <c r="W318" s="129"/>
    </row>
    <row r="319" spans="1:23" ht="15.75" customHeight="1" x14ac:dyDescent="0.2">
      <c r="A319" s="165" t="str">
        <f t="shared" si="19"/>
        <v xml:space="preserve"> </v>
      </c>
      <c r="B319" s="143"/>
      <c r="C319" s="143"/>
      <c r="D319" s="147"/>
      <c r="E319" s="147"/>
      <c r="F319" s="147"/>
      <c r="G319" s="165" t="str">
        <f>IF(D319="","",VLOOKUP(D319,'Liste des clubs'!A:B,2,FALSE))</f>
        <v/>
      </c>
      <c r="H319" s="163"/>
      <c r="I319" s="143" t="str">
        <f t="shared" si="20"/>
        <v/>
      </c>
      <c r="J319" s="153" t="str">
        <f t="array" ref="J319">IFERROR(INDEX(I$2:I$218,SMALL(IF(I$2:I$218&lt;&gt;"",ROW(I$2:I$218)-1),ROW(A318))),"")</f>
        <v/>
      </c>
      <c r="K319" s="126" t="str">
        <f t="shared" si="21"/>
        <v/>
      </c>
      <c r="L319" s="155" t="str">
        <f t="array" ref="L319">IFERROR(INDEX(K$2:K$218,SMALL(IF(K$2:K$218&lt;&gt;"",ROW(K$2:K$218)-1),ROW(C318))),"")</f>
        <v/>
      </c>
      <c r="M319" s="126" t="str">
        <f t="shared" si="22"/>
        <v/>
      </c>
      <c r="N319" s="153" t="str">
        <f t="array" ref="N319">IFERROR(INDEX(M$2:M$218,SMALL(IF(M$2:M$218&lt;&gt;"",ROW(M$2:M$218)-1),ROW(D318))),"")</f>
        <v/>
      </c>
      <c r="O319" s="126" t="str">
        <f t="shared" si="23"/>
        <v/>
      </c>
      <c r="P319" s="155" t="str">
        <f t="array" ref="P319">IFERROR(INDEX(O$2:O$218,SMALL(IF(O$2:O$218&lt;&gt;"",ROW(O$2:O$218)-1),ROW(G318))),"")</f>
        <v/>
      </c>
      <c r="Q319" s="126" t="str">
        <f t="shared" si="24"/>
        <v/>
      </c>
      <c r="R319" s="153" t="str">
        <f t="array" ref="R319">IFERROR(INDEX(Q$2:Q$218,SMALL(IF(Q$2:Q$218&lt;&gt;"",ROW(Q$2:Q$218)-1),ROW(I318))),"")</f>
        <v/>
      </c>
      <c r="S319" s="126" t="str">
        <f t="shared" si="25"/>
        <v/>
      </c>
      <c r="T319" s="155" t="str">
        <f t="array" ref="T319">IFERROR(INDEX(S$2:S$218,SMALL(IF(S$2:S$218&lt;&gt;"",ROW(S$2:S$218)-1),ROW(K318))),"")</f>
        <v/>
      </c>
      <c r="U319" s="126" t="str">
        <f t="shared" si="26"/>
        <v/>
      </c>
      <c r="V319" s="153" t="str">
        <f t="array" ref="V319">IFERROR(INDEX(U$2:U$218,SMALL(IF(U$2:U$218&lt;&gt;"",ROW(U$2:U$218)-1),ROW(M318))),"")</f>
        <v/>
      </c>
      <c r="W319" s="129"/>
    </row>
    <row r="320" spans="1:23" ht="15.75" customHeight="1" x14ac:dyDescent="0.2">
      <c r="A320" s="165" t="str">
        <f t="shared" si="19"/>
        <v xml:space="preserve"> </v>
      </c>
      <c r="B320" s="143"/>
      <c r="C320" s="143"/>
      <c r="D320" s="147"/>
      <c r="E320" s="147"/>
      <c r="F320" s="147"/>
      <c r="G320" s="165" t="str">
        <f>IF(D320="","",VLOOKUP(D320,'Liste des clubs'!A:B,2,FALSE))</f>
        <v/>
      </c>
      <c r="H320" s="163"/>
      <c r="I320" s="143" t="str">
        <f t="shared" si="20"/>
        <v/>
      </c>
      <c r="J320" s="153" t="str">
        <f t="array" ref="J320">IFERROR(INDEX(I$2:I$218,SMALL(IF(I$2:I$218&lt;&gt;"",ROW(I$2:I$218)-1),ROW(A319))),"")</f>
        <v/>
      </c>
      <c r="K320" s="126" t="str">
        <f t="shared" si="21"/>
        <v/>
      </c>
      <c r="L320" s="155" t="str">
        <f t="array" ref="L320">IFERROR(INDEX(K$2:K$218,SMALL(IF(K$2:K$218&lt;&gt;"",ROW(K$2:K$218)-1),ROW(C319))),"")</f>
        <v/>
      </c>
      <c r="M320" s="126" t="str">
        <f t="shared" si="22"/>
        <v/>
      </c>
      <c r="N320" s="153" t="str">
        <f t="array" ref="N320">IFERROR(INDEX(M$2:M$218,SMALL(IF(M$2:M$218&lt;&gt;"",ROW(M$2:M$218)-1),ROW(D319))),"")</f>
        <v/>
      </c>
      <c r="O320" s="126" t="str">
        <f t="shared" si="23"/>
        <v/>
      </c>
      <c r="P320" s="155" t="str">
        <f t="array" ref="P320">IFERROR(INDEX(O$2:O$218,SMALL(IF(O$2:O$218&lt;&gt;"",ROW(O$2:O$218)-1),ROW(G319))),"")</f>
        <v/>
      </c>
      <c r="Q320" s="126" t="str">
        <f t="shared" si="24"/>
        <v/>
      </c>
      <c r="R320" s="153" t="str">
        <f t="array" ref="R320">IFERROR(INDEX(Q$2:Q$218,SMALL(IF(Q$2:Q$218&lt;&gt;"",ROW(Q$2:Q$218)-1),ROW(I319))),"")</f>
        <v/>
      </c>
      <c r="S320" s="126" t="str">
        <f t="shared" si="25"/>
        <v/>
      </c>
      <c r="T320" s="155" t="str">
        <f t="array" ref="T320">IFERROR(INDEX(S$2:S$218,SMALL(IF(S$2:S$218&lt;&gt;"",ROW(S$2:S$218)-1),ROW(K319))),"")</f>
        <v/>
      </c>
      <c r="U320" s="126" t="str">
        <f t="shared" si="26"/>
        <v/>
      </c>
      <c r="V320" s="153" t="str">
        <f t="array" ref="V320">IFERROR(INDEX(U$2:U$218,SMALL(IF(U$2:U$218&lt;&gt;"",ROW(U$2:U$218)-1),ROW(M319))),"")</f>
        <v/>
      </c>
      <c r="W320" s="129"/>
    </row>
    <row r="321" spans="1:23" ht="15.75" customHeight="1" x14ac:dyDescent="0.2">
      <c r="A321" s="165" t="str">
        <f t="shared" si="19"/>
        <v xml:space="preserve"> </v>
      </c>
      <c r="B321" s="143"/>
      <c r="C321" s="143"/>
      <c r="D321" s="147"/>
      <c r="E321" s="147"/>
      <c r="F321" s="147"/>
      <c r="G321" s="165" t="str">
        <f>IF(D321="","",VLOOKUP(D321,'Liste des clubs'!A:B,2,FALSE))</f>
        <v/>
      </c>
      <c r="H321" s="163"/>
      <c r="I321" s="143" t="str">
        <f t="shared" si="20"/>
        <v/>
      </c>
      <c r="J321" s="153" t="str">
        <f t="array" ref="J321">IFERROR(INDEX(I$2:I$218,SMALL(IF(I$2:I$218&lt;&gt;"",ROW(I$2:I$218)-1),ROW(A320))),"")</f>
        <v/>
      </c>
      <c r="K321" s="126" t="str">
        <f t="shared" si="21"/>
        <v/>
      </c>
      <c r="L321" s="155" t="str">
        <f t="array" ref="L321">IFERROR(INDEX(K$2:K$218,SMALL(IF(K$2:K$218&lt;&gt;"",ROW(K$2:K$218)-1),ROW(C320))),"")</f>
        <v/>
      </c>
      <c r="M321" s="126" t="str">
        <f t="shared" si="22"/>
        <v/>
      </c>
      <c r="N321" s="153" t="str">
        <f t="array" ref="N321">IFERROR(INDEX(M$2:M$218,SMALL(IF(M$2:M$218&lt;&gt;"",ROW(M$2:M$218)-1),ROW(D320))),"")</f>
        <v/>
      </c>
      <c r="O321" s="126" t="str">
        <f t="shared" si="23"/>
        <v/>
      </c>
      <c r="P321" s="155" t="str">
        <f t="array" ref="P321">IFERROR(INDEX(O$2:O$218,SMALL(IF(O$2:O$218&lt;&gt;"",ROW(O$2:O$218)-1),ROW(G320))),"")</f>
        <v/>
      </c>
      <c r="Q321" s="126" t="str">
        <f t="shared" si="24"/>
        <v/>
      </c>
      <c r="R321" s="153" t="str">
        <f t="array" ref="R321">IFERROR(INDEX(Q$2:Q$218,SMALL(IF(Q$2:Q$218&lt;&gt;"",ROW(Q$2:Q$218)-1),ROW(I320))),"")</f>
        <v/>
      </c>
      <c r="S321" s="126" t="str">
        <f t="shared" si="25"/>
        <v/>
      </c>
      <c r="T321" s="155" t="str">
        <f t="array" ref="T321">IFERROR(INDEX(S$2:S$218,SMALL(IF(S$2:S$218&lt;&gt;"",ROW(S$2:S$218)-1),ROW(K320))),"")</f>
        <v/>
      </c>
      <c r="U321" s="126" t="str">
        <f t="shared" si="26"/>
        <v/>
      </c>
      <c r="V321" s="153" t="str">
        <f t="array" ref="V321">IFERROR(INDEX(U$2:U$218,SMALL(IF(U$2:U$218&lt;&gt;"",ROW(U$2:U$218)-1),ROW(M320))),"")</f>
        <v/>
      </c>
      <c r="W321" s="129"/>
    </row>
    <row r="322" spans="1:23" ht="15.75" customHeight="1" x14ac:dyDescent="0.2">
      <c r="A322" s="165" t="str">
        <f t="shared" si="19"/>
        <v xml:space="preserve"> </v>
      </c>
      <c r="B322" s="143"/>
      <c r="C322" s="143"/>
      <c r="D322" s="147"/>
      <c r="E322" s="147"/>
      <c r="F322" s="147"/>
      <c r="G322" s="165" t="str">
        <f>IF(D322="","",VLOOKUP(D322,'Liste des clubs'!A:B,2,FALSE))</f>
        <v/>
      </c>
      <c r="H322" s="163"/>
      <c r="I322" s="143" t="str">
        <f t="shared" si="20"/>
        <v/>
      </c>
      <c r="J322" s="153" t="str">
        <f t="array" ref="J322">IFERROR(INDEX(I$2:I$218,SMALL(IF(I$2:I$218&lt;&gt;"",ROW(I$2:I$218)-1),ROW(A321))),"")</f>
        <v/>
      </c>
      <c r="K322" s="126" t="str">
        <f t="shared" si="21"/>
        <v/>
      </c>
      <c r="L322" s="155" t="str">
        <f t="array" ref="L322">IFERROR(INDEX(K$2:K$218,SMALL(IF(K$2:K$218&lt;&gt;"",ROW(K$2:K$218)-1),ROW(C321))),"")</f>
        <v/>
      </c>
      <c r="M322" s="126" t="str">
        <f t="shared" si="22"/>
        <v/>
      </c>
      <c r="N322" s="153" t="str">
        <f t="array" ref="N322">IFERROR(INDEX(M$2:M$218,SMALL(IF(M$2:M$218&lt;&gt;"",ROW(M$2:M$218)-1),ROW(D321))),"")</f>
        <v/>
      </c>
      <c r="O322" s="126" t="str">
        <f t="shared" si="23"/>
        <v/>
      </c>
      <c r="P322" s="155" t="str">
        <f t="array" ref="P322">IFERROR(INDEX(O$2:O$218,SMALL(IF(O$2:O$218&lt;&gt;"",ROW(O$2:O$218)-1),ROW(G321))),"")</f>
        <v/>
      </c>
      <c r="Q322" s="126" t="str">
        <f t="shared" si="24"/>
        <v/>
      </c>
      <c r="R322" s="153" t="str">
        <f t="array" ref="R322">IFERROR(INDEX(Q$2:Q$218,SMALL(IF(Q$2:Q$218&lt;&gt;"",ROW(Q$2:Q$218)-1),ROW(I321))),"")</f>
        <v/>
      </c>
      <c r="S322" s="126" t="str">
        <f t="shared" si="25"/>
        <v/>
      </c>
      <c r="T322" s="155" t="str">
        <f t="array" ref="T322">IFERROR(INDEX(S$2:S$218,SMALL(IF(S$2:S$218&lt;&gt;"",ROW(S$2:S$218)-1),ROW(K321))),"")</f>
        <v/>
      </c>
      <c r="U322" s="126" t="str">
        <f t="shared" si="26"/>
        <v/>
      </c>
      <c r="V322" s="153" t="str">
        <f t="array" ref="V322">IFERROR(INDEX(U$2:U$218,SMALL(IF(U$2:U$218&lt;&gt;"",ROW(U$2:U$218)-1),ROW(M321))),"")</f>
        <v/>
      </c>
      <c r="W322" s="129"/>
    </row>
    <row r="323" spans="1:23" ht="15.75" customHeight="1" x14ac:dyDescent="0.2">
      <c r="A323" s="165" t="str">
        <f t="shared" si="19"/>
        <v xml:space="preserve"> </v>
      </c>
      <c r="B323" s="143"/>
      <c r="C323" s="143"/>
      <c r="D323" s="147"/>
      <c r="E323" s="147"/>
      <c r="F323" s="147"/>
      <c r="G323" s="165" t="str">
        <f>IF(D323="","",VLOOKUP(D323,'Liste des clubs'!A:B,2,FALSE))</f>
        <v/>
      </c>
      <c r="H323" s="163"/>
      <c r="I323" s="143" t="str">
        <f t="shared" si="20"/>
        <v/>
      </c>
      <c r="J323" s="153" t="str">
        <f t="array" ref="J323">IFERROR(INDEX(I$2:I$218,SMALL(IF(I$2:I$218&lt;&gt;"",ROW(I$2:I$218)-1),ROW(A322))),"")</f>
        <v/>
      </c>
      <c r="K323" s="126" t="str">
        <f t="shared" si="21"/>
        <v/>
      </c>
      <c r="L323" s="155" t="str">
        <f t="array" ref="L323">IFERROR(INDEX(K$2:K$218,SMALL(IF(K$2:K$218&lt;&gt;"",ROW(K$2:K$218)-1),ROW(C322))),"")</f>
        <v/>
      </c>
      <c r="M323" s="126" t="str">
        <f t="shared" si="22"/>
        <v/>
      </c>
      <c r="N323" s="153" t="str">
        <f t="array" ref="N323">IFERROR(INDEX(M$2:M$218,SMALL(IF(M$2:M$218&lt;&gt;"",ROW(M$2:M$218)-1),ROW(D322))),"")</f>
        <v/>
      </c>
      <c r="O323" s="126" t="str">
        <f t="shared" si="23"/>
        <v/>
      </c>
      <c r="P323" s="155" t="str">
        <f t="array" ref="P323">IFERROR(INDEX(O$2:O$218,SMALL(IF(O$2:O$218&lt;&gt;"",ROW(O$2:O$218)-1),ROW(G322))),"")</f>
        <v/>
      </c>
      <c r="Q323" s="126" t="str">
        <f t="shared" si="24"/>
        <v/>
      </c>
      <c r="R323" s="153" t="str">
        <f t="array" ref="R323">IFERROR(INDEX(Q$2:Q$218,SMALL(IF(Q$2:Q$218&lt;&gt;"",ROW(Q$2:Q$218)-1),ROW(I322))),"")</f>
        <v/>
      </c>
      <c r="S323" s="126" t="str">
        <f t="shared" si="25"/>
        <v/>
      </c>
      <c r="T323" s="155" t="str">
        <f t="array" ref="T323">IFERROR(INDEX(S$2:S$218,SMALL(IF(S$2:S$218&lt;&gt;"",ROW(S$2:S$218)-1),ROW(K322))),"")</f>
        <v/>
      </c>
      <c r="U323" s="126" t="str">
        <f t="shared" si="26"/>
        <v/>
      </c>
      <c r="V323" s="153" t="str">
        <f t="array" ref="V323">IFERROR(INDEX(U$2:U$218,SMALL(IF(U$2:U$218&lt;&gt;"",ROW(U$2:U$218)-1),ROW(M322))),"")</f>
        <v/>
      </c>
      <c r="W323" s="129"/>
    </row>
    <row r="324" spans="1:23" ht="15.75" customHeight="1" x14ac:dyDescent="0.2">
      <c r="A324" s="165" t="str">
        <f t="shared" ref="A324:A387" si="27">UPPER(B324)&amp;" "&amp;PROPER(C324)</f>
        <v xml:space="preserve"> </v>
      </c>
      <c r="B324" s="143"/>
      <c r="C324" s="143"/>
      <c r="D324" s="147"/>
      <c r="E324" s="147"/>
      <c r="F324" s="147"/>
      <c r="G324" s="165" t="str">
        <f>IF(D324="","",VLOOKUP(D324,'Liste des clubs'!A:B,2,FALSE))</f>
        <v/>
      </c>
      <c r="H324" s="163"/>
      <c r="I324" s="143" t="str">
        <f t="shared" si="20"/>
        <v/>
      </c>
      <c r="J324" s="153" t="str">
        <f t="array" ref="J324">IFERROR(INDEX(I$2:I$218,SMALL(IF(I$2:I$218&lt;&gt;"",ROW(I$2:I$218)-1),ROW(A323))),"")</f>
        <v/>
      </c>
      <c r="K324" s="126" t="str">
        <f t="shared" si="21"/>
        <v/>
      </c>
      <c r="L324" s="155" t="str">
        <f t="array" ref="L324">IFERROR(INDEX(K$2:K$218,SMALL(IF(K$2:K$218&lt;&gt;"",ROW(K$2:K$218)-1),ROW(C323))),"")</f>
        <v/>
      </c>
      <c r="M324" s="126" t="str">
        <f t="shared" si="22"/>
        <v/>
      </c>
      <c r="N324" s="153" t="str">
        <f t="array" ref="N324">IFERROR(INDEX(M$2:M$218,SMALL(IF(M$2:M$218&lt;&gt;"",ROW(M$2:M$218)-1),ROW(D323))),"")</f>
        <v/>
      </c>
      <c r="O324" s="126" t="str">
        <f t="shared" si="23"/>
        <v/>
      </c>
      <c r="P324" s="155" t="str">
        <f t="array" ref="P324">IFERROR(INDEX(O$2:O$218,SMALL(IF(O$2:O$218&lt;&gt;"",ROW(O$2:O$218)-1),ROW(G323))),"")</f>
        <v/>
      </c>
      <c r="Q324" s="126" t="str">
        <f t="shared" si="24"/>
        <v/>
      </c>
      <c r="R324" s="153" t="str">
        <f t="array" ref="R324">IFERROR(INDEX(Q$2:Q$218,SMALL(IF(Q$2:Q$218&lt;&gt;"",ROW(Q$2:Q$218)-1),ROW(I323))),"")</f>
        <v/>
      </c>
      <c r="S324" s="126" t="str">
        <f t="shared" si="25"/>
        <v/>
      </c>
      <c r="T324" s="155" t="str">
        <f t="array" ref="T324">IFERROR(INDEX(S$2:S$218,SMALL(IF(S$2:S$218&lt;&gt;"",ROW(S$2:S$218)-1),ROW(K323))),"")</f>
        <v/>
      </c>
      <c r="U324" s="126" t="str">
        <f t="shared" si="26"/>
        <v/>
      </c>
      <c r="V324" s="153" t="str">
        <f t="array" ref="V324">IFERROR(INDEX(U$2:U$218,SMALL(IF(U$2:U$218&lt;&gt;"",ROW(U$2:U$218)-1),ROW(M323))),"")</f>
        <v/>
      </c>
      <c r="W324" s="129"/>
    </row>
    <row r="325" spans="1:23" ht="15.75" customHeight="1" x14ac:dyDescent="0.2">
      <c r="A325" s="165" t="str">
        <f t="shared" si="27"/>
        <v xml:space="preserve"> </v>
      </c>
      <c r="B325" s="143"/>
      <c r="C325" s="143"/>
      <c r="D325" s="147"/>
      <c r="E325" s="147"/>
      <c r="F325" s="147"/>
      <c r="G325" s="165" t="str">
        <f>IF(D325="","",VLOOKUP(D325,'Liste des clubs'!A:B,2,FALSE))</f>
        <v/>
      </c>
      <c r="H325" s="163"/>
      <c r="I325" s="143" t="str">
        <f t="shared" si="20"/>
        <v/>
      </c>
      <c r="J325" s="153" t="str">
        <f t="array" ref="J325">IFERROR(INDEX(I$2:I$218,SMALL(IF(I$2:I$218&lt;&gt;"",ROW(I$2:I$218)-1),ROW(A324))),"")</f>
        <v/>
      </c>
      <c r="K325" s="126" t="str">
        <f t="shared" si="21"/>
        <v/>
      </c>
      <c r="L325" s="155" t="str">
        <f t="array" ref="L325">IFERROR(INDEX(K$2:K$218,SMALL(IF(K$2:K$218&lt;&gt;"",ROW(K$2:K$218)-1),ROW(C324))),"")</f>
        <v/>
      </c>
      <c r="M325" s="126" t="str">
        <f t="shared" si="22"/>
        <v/>
      </c>
      <c r="N325" s="153" t="str">
        <f t="array" ref="N325">IFERROR(INDEX(M$2:M$218,SMALL(IF(M$2:M$218&lt;&gt;"",ROW(M$2:M$218)-1),ROW(D324))),"")</f>
        <v/>
      </c>
      <c r="O325" s="126" t="str">
        <f t="shared" si="23"/>
        <v/>
      </c>
      <c r="P325" s="155" t="str">
        <f t="array" ref="P325">IFERROR(INDEX(O$2:O$218,SMALL(IF(O$2:O$218&lt;&gt;"",ROW(O$2:O$218)-1),ROW(G324))),"")</f>
        <v/>
      </c>
      <c r="Q325" s="126" t="str">
        <f t="shared" si="24"/>
        <v/>
      </c>
      <c r="R325" s="153" t="str">
        <f t="array" ref="R325">IFERROR(INDEX(Q$2:Q$218,SMALL(IF(Q$2:Q$218&lt;&gt;"",ROW(Q$2:Q$218)-1),ROW(I324))),"")</f>
        <v/>
      </c>
      <c r="S325" s="126" t="str">
        <f t="shared" si="25"/>
        <v/>
      </c>
      <c r="T325" s="155" t="str">
        <f t="array" ref="T325">IFERROR(INDEX(S$2:S$218,SMALL(IF(S$2:S$218&lt;&gt;"",ROW(S$2:S$218)-1),ROW(K324))),"")</f>
        <v/>
      </c>
      <c r="U325" s="126" t="str">
        <f t="shared" si="26"/>
        <v/>
      </c>
      <c r="V325" s="153" t="str">
        <f t="array" ref="V325">IFERROR(INDEX(U$2:U$218,SMALL(IF(U$2:U$218&lt;&gt;"",ROW(U$2:U$218)-1),ROW(M324))),"")</f>
        <v/>
      </c>
      <c r="W325" s="129"/>
    </row>
    <row r="326" spans="1:23" ht="15.75" customHeight="1" x14ac:dyDescent="0.2">
      <c r="A326" s="165" t="str">
        <f t="shared" si="27"/>
        <v xml:space="preserve"> </v>
      </c>
      <c r="B326" s="143"/>
      <c r="C326" s="143"/>
      <c r="D326" s="147"/>
      <c r="E326" s="147"/>
      <c r="F326" s="147"/>
      <c r="G326" s="165" t="str">
        <f>IF(D326="","",VLOOKUP(D326,'Liste des clubs'!A:B,2,FALSE))</f>
        <v/>
      </c>
      <c r="H326" s="163"/>
      <c r="I326" s="143" t="str">
        <f t="shared" si="20"/>
        <v/>
      </c>
      <c r="J326" s="153" t="str">
        <f t="array" ref="J326">IFERROR(INDEX(I$2:I$218,SMALL(IF(I$2:I$218&lt;&gt;"",ROW(I$2:I$218)-1),ROW(A325))),"")</f>
        <v/>
      </c>
      <c r="K326" s="126" t="str">
        <f t="shared" si="21"/>
        <v/>
      </c>
      <c r="L326" s="155" t="str">
        <f t="array" ref="L326">IFERROR(INDEX(K$2:K$218,SMALL(IF(K$2:K$218&lt;&gt;"",ROW(K$2:K$218)-1),ROW(C325))),"")</f>
        <v/>
      </c>
      <c r="M326" s="126" t="str">
        <f t="shared" si="22"/>
        <v/>
      </c>
      <c r="N326" s="153" t="str">
        <f t="array" ref="N326">IFERROR(INDEX(M$2:M$218,SMALL(IF(M$2:M$218&lt;&gt;"",ROW(M$2:M$218)-1),ROW(D325))),"")</f>
        <v/>
      </c>
      <c r="O326" s="126" t="str">
        <f t="shared" si="23"/>
        <v/>
      </c>
      <c r="P326" s="155" t="str">
        <f t="array" ref="P326">IFERROR(INDEX(O$2:O$218,SMALL(IF(O$2:O$218&lt;&gt;"",ROW(O$2:O$218)-1),ROW(G325))),"")</f>
        <v/>
      </c>
      <c r="Q326" s="126" t="str">
        <f t="shared" si="24"/>
        <v/>
      </c>
      <c r="R326" s="153" t="str">
        <f t="array" ref="R326">IFERROR(INDEX(Q$2:Q$218,SMALL(IF(Q$2:Q$218&lt;&gt;"",ROW(Q$2:Q$218)-1),ROW(I325))),"")</f>
        <v/>
      </c>
      <c r="S326" s="126" t="str">
        <f t="shared" si="25"/>
        <v/>
      </c>
      <c r="T326" s="155" t="str">
        <f t="array" ref="T326">IFERROR(INDEX(S$2:S$218,SMALL(IF(S$2:S$218&lt;&gt;"",ROW(S$2:S$218)-1),ROW(K325))),"")</f>
        <v/>
      </c>
      <c r="U326" s="126" t="str">
        <f t="shared" si="26"/>
        <v/>
      </c>
      <c r="V326" s="153" t="str">
        <f t="array" ref="V326">IFERROR(INDEX(U$2:U$218,SMALL(IF(U$2:U$218&lt;&gt;"",ROW(U$2:U$218)-1),ROW(M325))),"")</f>
        <v/>
      </c>
      <c r="W326" s="129"/>
    </row>
    <row r="327" spans="1:23" ht="15.75" customHeight="1" x14ac:dyDescent="0.2">
      <c r="A327" s="165" t="str">
        <f t="shared" si="27"/>
        <v xml:space="preserve"> </v>
      </c>
      <c r="B327" s="143"/>
      <c r="C327" s="143"/>
      <c r="D327" s="147"/>
      <c r="E327" s="147"/>
      <c r="F327" s="147"/>
      <c r="G327" s="165" t="str">
        <f>IF(D327="","",VLOOKUP(D327,'Liste des clubs'!A:B,2,FALSE))</f>
        <v/>
      </c>
      <c r="H327" s="163"/>
      <c r="I327" s="143" t="str">
        <f t="shared" si="20"/>
        <v/>
      </c>
      <c r="J327" s="153" t="str">
        <f t="array" ref="J327">IFERROR(INDEX(I$2:I$218,SMALL(IF(I$2:I$218&lt;&gt;"",ROW(I$2:I$218)-1),ROW(A326))),"")</f>
        <v/>
      </c>
      <c r="K327" s="126" t="str">
        <f t="shared" si="21"/>
        <v/>
      </c>
      <c r="L327" s="155" t="str">
        <f t="array" ref="L327">IFERROR(INDEX(K$2:K$218,SMALL(IF(K$2:K$218&lt;&gt;"",ROW(K$2:K$218)-1),ROW(C326))),"")</f>
        <v/>
      </c>
      <c r="M327" s="126" t="str">
        <f t="shared" si="22"/>
        <v/>
      </c>
      <c r="N327" s="153" t="str">
        <f t="array" ref="N327">IFERROR(INDEX(M$2:M$218,SMALL(IF(M$2:M$218&lt;&gt;"",ROW(M$2:M$218)-1),ROW(D326))),"")</f>
        <v/>
      </c>
      <c r="O327" s="126" t="str">
        <f t="shared" si="23"/>
        <v/>
      </c>
      <c r="P327" s="155" t="str">
        <f t="array" ref="P327">IFERROR(INDEX(O$2:O$218,SMALL(IF(O$2:O$218&lt;&gt;"",ROW(O$2:O$218)-1),ROW(G326))),"")</f>
        <v/>
      </c>
      <c r="Q327" s="126" t="str">
        <f t="shared" si="24"/>
        <v/>
      </c>
      <c r="R327" s="153" t="str">
        <f t="array" ref="R327">IFERROR(INDEX(Q$2:Q$218,SMALL(IF(Q$2:Q$218&lt;&gt;"",ROW(Q$2:Q$218)-1),ROW(I326))),"")</f>
        <v/>
      </c>
      <c r="S327" s="126" t="str">
        <f t="shared" si="25"/>
        <v/>
      </c>
      <c r="T327" s="155" t="str">
        <f t="array" ref="T327">IFERROR(INDEX(S$2:S$218,SMALL(IF(S$2:S$218&lt;&gt;"",ROW(S$2:S$218)-1),ROW(K326))),"")</f>
        <v/>
      </c>
      <c r="U327" s="126" t="str">
        <f t="shared" si="26"/>
        <v/>
      </c>
      <c r="V327" s="153" t="str">
        <f t="array" ref="V327">IFERROR(INDEX(U$2:U$218,SMALL(IF(U$2:U$218&lt;&gt;"",ROW(U$2:U$218)-1),ROW(M326))),"")</f>
        <v/>
      </c>
      <c r="W327" s="129"/>
    </row>
    <row r="328" spans="1:23" ht="15.75" customHeight="1" x14ac:dyDescent="0.2">
      <c r="A328" s="165" t="str">
        <f t="shared" si="27"/>
        <v xml:space="preserve"> </v>
      </c>
      <c r="B328" s="143"/>
      <c r="C328" s="143"/>
      <c r="D328" s="147"/>
      <c r="E328" s="147"/>
      <c r="F328" s="147"/>
      <c r="G328" s="165" t="str">
        <f>IF(D328="","",VLOOKUP(D328,'Liste des clubs'!A:B,2,FALSE))</f>
        <v/>
      </c>
      <c r="H328" s="163"/>
      <c r="I328" s="143" t="str">
        <f t="shared" si="20"/>
        <v/>
      </c>
      <c r="J328" s="153" t="str">
        <f t="array" ref="J328">IFERROR(INDEX(I$2:I$218,SMALL(IF(I$2:I$218&lt;&gt;"",ROW(I$2:I$218)-1),ROW(A327))),"")</f>
        <v/>
      </c>
      <c r="K328" s="126" t="str">
        <f t="shared" si="21"/>
        <v/>
      </c>
      <c r="L328" s="155" t="str">
        <f t="array" ref="L328">IFERROR(INDEX(K$2:K$218,SMALL(IF(K$2:K$218&lt;&gt;"",ROW(K$2:K$218)-1),ROW(C327))),"")</f>
        <v/>
      </c>
      <c r="M328" s="126" t="str">
        <f t="shared" si="22"/>
        <v/>
      </c>
      <c r="N328" s="153" t="str">
        <f t="array" ref="N328">IFERROR(INDEX(M$2:M$218,SMALL(IF(M$2:M$218&lt;&gt;"",ROW(M$2:M$218)-1),ROW(D327))),"")</f>
        <v/>
      </c>
      <c r="O328" s="126" t="str">
        <f t="shared" si="23"/>
        <v/>
      </c>
      <c r="P328" s="155" t="str">
        <f t="array" ref="P328">IFERROR(INDEX(O$2:O$218,SMALL(IF(O$2:O$218&lt;&gt;"",ROW(O$2:O$218)-1),ROW(G327))),"")</f>
        <v/>
      </c>
      <c r="Q328" s="126" t="str">
        <f t="shared" si="24"/>
        <v/>
      </c>
      <c r="R328" s="153" t="str">
        <f t="array" ref="R328">IFERROR(INDEX(Q$2:Q$218,SMALL(IF(Q$2:Q$218&lt;&gt;"",ROW(Q$2:Q$218)-1),ROW(I327))),"")</f>
        <v/>
      </c>
      <c r="S328" s="126" t="str">
        <f t="shared" si="25"/>
        <v/>
      </c>
      <c r="T328" s="155" t="str">
        <f t="array" ref="T328">IFERROR(INDEX(S$2:S$218,SMALL(IF(S$2:S$218&lt;&gt;"",ROW(S$2:S$218)-1),ROW(K327))),"")</f>
        <v/>
      </c>
      <c r="U328" s="126" t="str">
        <f t="shared" si="26"/>
        <v/>
      </c>
      <c r="V328" s="153" t="str">
        <f t="array" ref="V328">IFERROR(INDEX(U$2:U$218,SMALL(IF(U$2:U$218&lt;&gt;"",ROW(U$2:U$218)-1),ROW(M327))),"")</f>
        <v/>
      </c>
      <c r="W328" s="129"/>
    </row>
    <row r="329" spans="1:23" ht="15.75" customHeight="1" x14ac:dyDescent="0.2">
      <c r="A329" s="165" t="str">
        <f t="shared" si="27"/>
        <v xml:space="preserve"> </v>
      </c>
      <c r="B329" s="143"/>
      <c r="C329" s="143"/>
      <c r="D329" s="147"/>
      <c r="E329" s="147"/>
      <c r="F329" s="147"/>
      <c r="G329" s="165" t="str">
        <f>IF(D329="","",VLOOKUP(D329,'Liste des clubs'!A:B,2,FALSE))</f>
        <v/>
      </c>
      <c r="H329" s="163"/>
      <c r="I329" s="143" t="str">
        <f t="shared" si="20"/>
        <v/>
      </c>
      <c r="J329" s="153" t="str">
        <f t="array" ref="J329">IFERROR(INDEX(I$2:I$218,SMALL(IF(I$2:I$218&lt;&gt;"",ROW(I$2:I$218)-1),ROW(A328))),"")</f>
        <v/>
      </c>
      <c r="K329" s="126" t="str">
        <f t="shared" si="21"/>
        <v/>
      </c>
      <c r="L329" s="155" t="str">
        <f t="array" ref="L329">IFERROR(INDEX(K$2:K$218,SMALL(IF(K$2:K$218&lt;&gt;"",ROW(K$2:K$218)-1),ROW(C328))),"")</f>
        <v/>
      </c>
      <c r="M329" s="126" t="str">
        <f t="shared" si="22"/>
        <v/>
      </c>
      <c r="N329" s="153" t="str">
        <f t="array" ref="N329">IFERROR(INDEX(M$2:M$218,SMALL(IF(M$2:M$218&lt;&gt;"",ROW(M$2:M$218)-1),ROW(D328))),"")</f>
        <v/>
      </c>
      <c r="O329" s="126" t="str">
        <f t="shared" si="23"/>
        <v/>
      </c>
      <c r="P329" s="155" t="str">
        <f t="array" ref="P329">IFERROR(INDEX(O$2:O$218,SMALL(IF(O$2:O$218&lt;&gt;"",ROW(O$2:O$218)-1),ROW(G328))),"")</f>
        <v/>
      </c>
      <c r="Q329" s="126" t="str">
        <f t="shared" si="24"/>
        <v/>
      </c>
      <c r="R329" s="153" t="str">
        <f t="array" ref="R329">IFERROR(INDEX(Q$2:Q$218,SMALL(IF(Q$2:Q$218&lt;&gt;"",ROW(Q$2:Q$218)-1),ROW(I328))),"")</f>
        <v/>
      </c>
      <c r="S329" s="126" t="str">
        <f t="shared" si="25"/>
        <v/>
      </c>
      <c r="T329" s="155" t="str">
        <f t="array" ref="T329">IFERROR(INDEX(S$2:S$218,SMALL(IF(S$2:S$218&lt;&gt;"",ROW(S$2:S$218)-1),ROW(K328))),"")</f>
        <v/>
      </c>
      <c r="U329" s="126" t="str">
        <f t="shared" si="26"/>
        <v/>
      </c>
      <c r="V329" s="153" t="str">
        <f t="array" ref="V329">IFERROR(INDEX(U$2:U$218,SMALL(IF(U$2:U$218&lt;&gt;"",ROW(U$2:U$218)-1),ROW(M328))),"")</f>
        <v/>
      </c>
      <c r="W329" s="129"/>
    </row>
    <row r="330" spans="1:23" ht="15.75" customHeight="1" x14ac:dyDescent="0.2">
      <c r="A330" s="165" t="str">
        <f t="shared" si="27"/>
        <v xml:space="preserve"> </v>
      </c>
      <c r="B330" s="143"/>
      <c r="C330" s="143"/>
      <c r="D330" s="147"/>
      <c r="E330" s="147"/>
      <c r="F330" s="147"/>
      <c r="G330" s="165" t="str">
        <f>IF(D330="","",VLOOKUP(D330,'Liste des clubs'!A:B,2,FALSE))</f>
        <v/>
      </c>
      <c r="H330" s="163"/>
      <c r="I330" s="143" t="str">
        <f t="shared" si="20"/>
        <v/>
      </c>
      <c r="J330" s="153" t="str">
        <f t="array" ref="J330">IFERROR(INDEX(I$2:I$218,SMALL(IF(I$2:I$218&lt;&gt;"",ROW(I$2:I$218)-1),ROW(A329))),"")</f>
        <v/>
      </c>
      <c r="K330" s="126" t="str">
        <f t="shared" si="21"/>
        <v/>
      </c>
      <c r="L330" s="155" t="str">
        <f t="array" ref="L330">IFERROR(INDEX(K$2:K$218,SMALL(IF(K$2:K$218&lt;&gt;"",ROW(K$2:K$218)-1),ROW(C329))),"")</f>
        <v/>
      </c>
      <c r="M330" s="126" t="str">
        <f t="shared" si="22"/>
        <v/>
      </c>
      <c r="N330" s="153" t="str">
        <f t="array" ref="N330">IFERROR(INDEX(M$2:M$218,SMALL(IF(M$2:M$218&lt;&gt;"",ROW(M$2:M$218)-1),ROW(D329))),"")</f>
        <v/>
      </c>
      <c r="O330" s="126" t="str">
        <f t="shared" si="23"/>
        <v/>
      </c>
      <c r="P330" s="155" t="str">
        <f t="array" ref="P330">IFERROR(INDEX(O$2:O$218,SMALL(IF(O$2:O$218&lt;&gt;"",ROW(O$2:O$218)-1),ROW(G329))),"")</f>
        <v/>
      </c>
      <c r="Q330" s="126" t="str">
        <f t="shared" si="24"/>
        <v/>
      </c>
      <c r="R330" s="153" t="str">
        <f t="array" ref="R330">IFERROR(INDEX(Q$2:Q$218,SMALL(IF(Q$2:Q$218&lt;&gt;"",ROW(Q$2:Q$218)-1),ROW(I329))),"")</f>
        <v/>
      </c>
      <c r="S330" s="126" t="str">
        <f t="shared" si="25"/>
        <v/>
      </c>
      <c r="T330" s="155" t="str">
        <f t="array" ref="T330">IFERROR(INDEX(S$2:S$218,SMALL(IF(S$2:S$218&lt;&gt;"",ROW(S$2:S$218)-1),ROW(K329))),"")</f>
        <v/>
      </c>
      <c r="U330" s="126" t="str">
        <f t="shared" si="26"/>
        <v/>
      </c>
      <c r="V330" s="153" t="str">
        <f t="array" ref="V330">IFERROR(INDEX(U$2:U$218,SMALL(IF(U$2:U$218&lt;&gt;"",ROW(U$2:U$218)-1),ROW(M329))),"")</f>
        <v/>
      </c>
      <c r="W330" s="129"/>
    </row>
    <row r="331" spans="1:23" ht="15.75" customHeight="1" x14ac:dyDescent="0.2">
      <c r="A331" s="165" t="str">
        <f t="shared" si="27"/>
        <v xml:space="preserve"> </v>
      </c>
      <c r="B331" s="143"/>
      <c r="C331" s="143"/>
      <c r="D331" s="147"/>
      <c r="E331" s="147"/>
      <c r="F331" s="147"/>
      <c r="G331" s="165" t="str">
        <f>IF(D331="","",VLOOKUP(D331,'Liste des clubs'!A:B,2,FALSE))</f>
        <v/>
      </c>
      <c r="H331" s="163"/>
      <c r="I331" s="143" t="str">
        <f t="shared" si="20"/>
        <v/>
      </c>
      <c r="J331" s="153" t="str">
        <f t="array" ref="J331">IFERROR(INDEX(I$2:I$218,SMALL(IF(I$2:I$218&lt;&gt;"",ROW(I$2:I$218)-1),ROW(A330))),"")</f>
        <v/>
      </c>
      <c r="K331" s="126" t="str">
        <f t="shared" si="21"/>
        <v/>
      </c>
      <c r="L331" s="155" t="str">
        <f t="array" ref="L331">IFERROR(INDEX(K$2:K$218,SMALL(IF(K$2:K$218&lt;&gt;"",ROW(K$2:K$218)-1),ROW(C330))),"")</f>
        <v/>
      </c>
      <c r="M331" s="126" t="str">
        <f t="shared" si="22"/>
        <v/>
      </c>
      <c r="N331" s="153" t="str">
        <f t="array" ref="N331">IFERROR(INDEX(M$2:M$218,SMALL(IF(M$2:M$218&lt;&gt;"",ROW(M$2:M$218)-1),ROW(D330))),"")</f>
        <v/>
      </c>
      <c r="O331" s="126" t="str">
        <f t="shared" si="23"/>
        <v/>
      </c>
      <c r="P331" s="155" t="str">
        <f t="array" ref="P331">IFERROR(INDEX(O$2:O$218,SMALL(IF(O$2:O$218&lt;&gt;"",ROW(O$2:O$218)-1),ROW(G330))),"")</f>
        <v/>
      </c>
      <c r="Q331" s="126" t="str">
        <f t="shared" si="24"/>
        <v/>
      </c>
      <c r="R331" s="153" t="str">
        <f t="array" ref="R331">IFERROR(INDEX(Q$2:Q$218,SMALL(IF(Q$2:Q$218&lt;&gt;"",ROW(Q$2:Q$218)-1),ROW(I330))),"")</f>
        <v/>
      </c>
      <c r="S331" s="126" t="str">
        <f t="shared" si="25"/>
        <v/>
      </c>
      <c r="T331" s="155" t="str">
        <f t="array" ref="T331">IFERROR(INDEX(S$2:S$218,SMALL(IF(S$2:S$218&lt;&gt;"",ROW(S$2:S$218)-1),ROW(K330))),"")</f>
        <v/>
      </c>
      <c r="U331" s="126" t="str">
        <f t="shared" si="26"/>
        <v/>
      </c>
      <c r="V331" s="153" t="str">
        <f t="array" ref="V331">IFERROR(INDEX(U$2:U$218,SMALL(IF(U$2:U$218&lt;&gt;"",ROW(U$2:U$218)-1),ROW(M330))),"")</f>
        <v/>
      </c>
      <c r="W331" s="129"/>
    </row>
    <row r="332" spans="1:23" ht="15.75" customHeight="1" x14ac:dyDescent="0.2">
      <c r="A332" s="165" t="str">
        <f t="shared" si="27"/>
        <v xml:space="preserve"> </v>
      </c>
      <c r="B332" s="143"/>
      <c r="C332" s="143"/>
      <c r="D332" s="147"/>
      <c r="E332" s="147"/>
      <c r="F332" s="147"/>
      <c r="G332" s="165" t="str">
        <f>IF(D332="","",VLOOKUP(D332,'Liste des clubs'!A:B,2,FALSE))</f>
        <v/>
      </c>
      <c r="H332" s="163"/>
      <c r="I332" s="143" t="str">
        <f t="shared" si="20"/>
        <v/>
      </c>
      <c r="J332" s="153" t="str">
        <f t="array" ref="J332">IFERROR(INDEX(I$2:I$218,SMALL(IF(I$2:I$218&lt;&gt;"",ROW(I$2:I$218)-1),ROW(A331))),"")</f>
        <v/>
      </c>
      <c r="K332" s="126" t="str">
        <f t="shared" si="21"/>
        <v/>
      </c>
      <c r="L332" s="155" t="str">
        <f t="array" ref="L332">IFERROR(INDEX(K$2:K$218,SMALL(IF(K$2:K$218&lt;&gt;"",ROW(K$2:K$218)-1),ROW(C331))),"")</f>
        <v/>
      </c>
      <c r="M332" s="126" t="str">
        <f t="shared" si="22"/>
        <v/>
      </c>
      <c r="N332" s="153" t="str">
        <f t="array" ref="N332">IFERROR(INDEX(M$2:M$218,SMALL(IF(M$2:M$218&lt;&gt;"",ROW(M$2:M$218)-1),ROW(D331))),"")</f>
        <v/>
      </c>
      <c r="O332" s="126" t="str">
        <f t="shared" si="23"/>
        <v/>
      </c>
      <c r="P332" s="155" t="str">
        <f t="array" ref="P332">IFERROR(INDEX(O$2:O$218,SMALL(IF(O$2:O$218&lt;&gt;"",ROW(O$2:O$218)-1),ROW(G331))),"")</f>
        <v/>
      </c>
      <c r="Q332" s="126" t="str">
        <f t="shared" si="24"/>
        <v/>
      </c>
      <c r="R332" s="153" t="str">
        <f t="array" ref="R332">IFERROR(INDEX(Q$2:Q$218,SMALL(IF(Q$2:Q$218&lt;&gt;"",ROW(Q$2:Q$218)-1),ROW(I331))),"")</f>
        <v/>
      </c>
      <c r="S332" s="126" t="str">
        <f t="shared" si="25"/>
        <v/>
      </c>
      <c r="T332" s="155" t="str">
        <f t="array" ref="T332">IFERROR(INDEX(S$2:S$218,SMALL(IF(S$2:S$218&lt;&gt;"",ROW(S$2:S$218)-1),ROW(K331))),"")</f>
        <v/>
      </c>
      <c r="U332" s="126" t="str">
        <f t="shared" si="26"/>
        <v/>
      </c>
      <c r="V332" s="153" t="str">
        <f t="array" ref="V332">IFERROR(INDEX(U$2:U$218,SMALL(IF(U$2:U$218&lt;&gt;"",ROW(U$2:U$218)-1),ROW(M331))),"")</f>
        <v/>
      </c>
      <c r="W332" s="129"/>
    </row>
    <row r="333" spans="1:23" ht="15.75" customHeight="1" x14ac:dyDescent="0.2">
      <c r="A333" s="165" t="str">
        <f t="shared" si="27"/>
        <v xml:space="preserve"> </v>
      </c>
      <c r="B333" s="143"/>
      <c r="C333" s="143"/>
      <c r="D333" s="147"/>
      <c r="E333" s="147"/>
      <c r="F333" s="147"/>
      <c r="G333" s="165" t="str">
        <f>IF(D333="","",VLOOKUP(D333,'Liste des clubs'!A:B,2,FALSE))</f>
        <v/>
      </c>
      <c r="H333" s="163"/>
      <c r="I333" s="143" t="str">
        <f t="shared" si="20"/>
        <v/>
      </c>
      <c r="J333" s="153" t="str">
        <f t="array" ref="J333">IFERROR(INDEX(I$2:I$218,SMALL(IF(I$2:I$218&lt;&gt;"",ROW(I$2:I$218)-1),ROW(A332))),"")</f>
        <v/>
      </c>
      <c r="K333" s="126" t="str">
        <f t="shared" si="21"/>
        <v/>
      </c>
      <c r="L333" s="155" t="str">
        <f t="array" ref="L333">IFERROR(INDEX(K$2:K$218,SMALL(IF(K$2:K$218&lt;&gt;"",ROW(K$2:K$218)-1),ROW(C332))),"")</f>
        <v/>
      </c>
      <c r="M333" s="126" t="str">
        <f t="shared" si="22"/>
        <v/>
      </c>
      <c r="N333" s="153" t="str">
        <f t="array" ref="N333">IFERROR(INDEX(M$2:M$218,SMALL(IF(M$2:M$218&lt;&gt;"",ROW(M$2:M$218)-1),ROW(D332))),"")</f>
        <v/>
      </c>
      <c r="O333" s="126" t="str">
        <f t="shared" si="23"/>
        <v/>
      </c>
      <c r="P333" s="155" t="str">
        <f t="array" ref="P333">IFERROR(INDEX(O$2:O$218,SMALL(IF(O$2:O$218&lt;&gt;"",ROW(O$2:O$218)-1),ROW(G332))),"")</f>
        <v/>
      </c>
      <c r="Q333" s="126" t="str">
        <f t="shared" si="24"/>
        <v/>
      </c>
      <c r="R333" s="153" t="str">
        <f t="array" ref="R333">IFERROR(INDEX(Q$2:Q$218,SMALL(IF(Q$2:Q$218&lt;&gt;"",ROW(Q$2:Q$218)-1),ROW(I332))),"")</f>
        <v/>
      </c>
      <c r="S333" s="126" t="str">
        <f t="shared" si="25"/>
        <v/>
      </c>
      <c r="T333" s="155" t="str">
        <f t="array" ref="T333">IFERROR(INDEX(S$2:S$218,SMALL(IF(S$2:S$218&lt;&gt;"",ROW(S$2:S$218)-1),ROW(K332))),"")</f>
        <v/>
      </c>
      <c r="U333" s="126" t="str">
        <f t="shared" si="26"/>
        <v/>
      </c>
      <c r="V333" s="153" t="str">
        <f t="array" ref="V333">IFERROR(INDEX(U$2:U$218,SMALL(IF(U$2:U$218&lt;&gt;"",ROW(U$2:U$218)-1),ROW(M332))),"")</f>
        <v/>
      </c>
      <c r="W333" s="129"/>
    </row>
    <row r="334" spans="1:23" ht="15.75" customHeight="1" x14ac:dyDescent="0.2">
      <c r="A334" s="165" t="str">
        <f t="shared" si="27"/>
        <v xml:space="preserve"> </v>
      </c>
      <c r="B334" s="143"/>
      <c r="C334" s="143"/>
      <c r="D334" s="147"/>
      <c r="E334" s="147"/>
      <c r="F334" s="147"/>
      <c r="G334" s="165" t="str">
        <f>IF(D334="","",VLOOKUP(D334,'Liste des clubs'!A:B,2,FALSE))</f>
        <v/>
      </c>
      <c r="H334" s="163"/>
      <c r="I334" s="143" t="str">
        <f t="shared" si="20"/>
        <v/>
      </c>
      <c r="J334" s="153" t="str">
        <f t="array" ref="J334">IFERROR(INDEX(I$2:I$218,SMALL(IF(I$2:I$218&lt;&gt;"",ROW(I$2:I$218)-1),ROW(A333))),"")</f>
        <v/>
      </c>
      <c r="K334" s="126" t="str">
        <f t="shared" si="21"/>
        <v/>
      </c>
      <c r="L334" s="155" t="str">
        <f t="array" ref="L334">IFERROR(INDEX(K$2:K$218,SMALL(IF(K$2:K$218&lt;&gt;"",ROW(K$2:K$218)-1),ROW(C333))),"")</f>
        <v/>
      </c>
      <c r="M334" s="126" t="str">
        <f t="shared" si="22"/>
        <v/>
      </c>
      <c r="N334" s="153" t="str">
        <f t="array" ref="N334">IFERROR(INDEX(M$2:M$218,SMALL(IF(M$2:M$218&lt;&gt;"",ROW(M$2:M$218)-1),ROW(D333))),"")</f>
        <v/>
      </c>
      <c r="O334" s="126" t="str">
        <f t="shared" si="23"/>
        <v/>
      </c>
      <c r="P334" s="155" t="str">
        <f t="array" ref="P334">IFERROR(INDEX(O$2:O$218,SMALL(IF(O$2:O$218&lt;&gt;"",ROW(O$2:O$218)-1),ROW(G333))),"")</f>
        <v/>
      </c>
      <c r="Q334" s="126" t="str">
        <f t="shared" si="24"/>
        <v/>
      </c>
      <c r="R334" s="153" t="str">
        <f t="array" ref="R334">IFERROR(INDEX(Q$2:Q$218,SMALL(IF(Q$2:Q$218&lt;&gt;"",ROW(Q$2:Q$218)-1),ROW(I333))),"")</f>
        <v/>
      </c>
      <c r="S334" s="126" t="str">
        <f t="shared" si="25"/>
        <v/>
      </c>
      <c r="T334" s="155" t="str">
        <f t="array" ref="T334">IFERROR(INDEX(S$2:S$218,SMALL(IF(S$2:S$218&lt;&gt;"",ROW(S$2:S$218)-1),ROW(K333))),"")</f>
        <v/>
      </c>
      <c r="U334" s="126" t="str">
        <f t="shared" si="26"/>
        <v/>
      </c>
      <c r="V334" s="153" t="str">
        <f t="array" ref="V334">IFERROR(INDEX(U$2:U$218,SMALL(IF(U$2:U$218&lt;&gt;"",ROW(U$2:U$218)-1),ROW(M333))),"")</f>
        <v/>
      </c>
      <c r="W334" s="129"/>
    </row>
    <row r="335" spans="1:23" ht="15.75" customHeight="1" x14ac:dyDescent="0.2">
      <c r="A335" s="165" t="str">
        <f t="shared" si="27"/>
        <v xml:space="preserve"> </v>
      </c>
      <c r="B335" s="143"/>
      <c r="C335" s="143"/>
      <c r="D335" s="147"/>
      <c r="E335" s="147"/>
      <c r="F335" s="147"/>
      <c r="G335" s="165" t="str">
        <f>IF(D335="","",VLOOKUP(D335,'Liste des clubs'!A:B,2,FALSE))</f>
        <v/>
      </c>
      <c r="H335" s="163"/>
      <c r="I335" s="143" t="str">
        <f t="shared" si="20"/>
        <v/>
      </c>
      <c r="J335" s="153" t="str">
        <f t="array" ref="J335">IFERROR(INDEX(I$2:I$218,SMALL(IF(I$2:I$218&lt;&gt;"",ROW(I$2:I$218)-1),ROW(A334))),"")</f>
        <v/>
      </c>
      <c r="K335" s="126" t="str">
        <f t="shared" si="21"/>
        <v/>
      </c>
      <c r="L335" s="155" t="str">
        <f t="array" ref="L335">IFERROR(INDEX(K$2:K$218,SMALL(IF(K$2:K$218&lt;&gt;"",ROW(K$2:K$218)-1),ROW(C334))),"")</f>
        <v/>
      </c>
      <c r="M335" s="126" t="str">
        <f t="shared" si="22"/>
        <v/>
      </c>
      <c r="N335" s="153" t="str">
        <f t="array" ref="N335">IFERROR(INDEX(M$2:M$218,SMALL(IF(M$2:M$218&lt;&gt;"",ROW(M$2:M$218)-1),ROW(D334))),"")</f>
        <v/>
      </c>
      <c r="O335" s="126" t="str">
        <f t="shared" si="23"/>
        <v/>
      </c>
      <c r="P335" s="155" t="str">
        <f t="array" ref="P335">IFERROR(INDEX(O$2:O$218,SMALL(IF(O$2:O$218&lt;&gt;"",ROW(O$2:O$218)-1),ROW(G334))),"")</f>
        <v/>
      </c>
      <c r="Q335" s="126" t="str">
        <f t="shared" si="24"/>
        <v/>
      </c>
      <c r="R335" s="153" t="str">
        <f t="array" ref="R335">IFERROR(INDEX(Q$2:Q$218,SMALL(IF(Q$2:Q$218&lt;&gt;"",ROW(Q$2:Q$218)-1),ROW(I334))),"")</f>
        <v/>
      </c>
      <c r="S335" s="126" t="str">
        <f t="shared" si="25"/>
        <v/>
      </c>
      <c r="T335" s="155" t="str">
        <f t="array" ref="T335">IFERROR(INDEX(S$2:S$218,SMALL(IF(S$2:S$218&lt;&gt;"",ROW(S$2:S$218)-1),ROW(K334))),"")</f>
        <v/>
      </c>
      <c r="U335" s="126" t="str">
        <f t="shared" si="26"/>
        <v/>
      </c>
      <c r="V335" s="153" t="str">
        <f t="array" ref="V335">IFERROR(INDEX(U$2:U$218,SMALL(IF(U$2:U$218&lt;&gt;"",ROW(U$2:U$218)-1),ROW(M334))),"")</f>
        <v/>
      </c>
      <c r="W335" s="129"/>
    </row>
    <row r="336" spans="1:23" ht="15.75" customHeight="1" x14ac:dyDescent="0.2">
      <c r="A336" s="165" t="str">
        <f t="shared" si="27"/>
        <v xml:space="preserve"> </v>
      </c>
      <c r="B336" s="143"/>
      <c r="C336" s="143"/>
      <c r="D336" s="147"/>
      <c r="E336" s="147"/>
      <c r="F336" s="147"/>
      <c r="G336" s="165" t="str">
        <f>IF(D336="","",VLOOKUP(D336,'Liste des clubs'!A:B,2,FALSE))</f>
        <v/>
      </c>
      <c r="H336" s="163"/>
      <c r="I336" s="143" t="str">
        <f t="shared" si="20"/>
        <v/>
      </c>
      <c r="J336" s="153" t="str">
        <f t="array" ref="J336">IFERROR(INDEX(I$2:I$218,SMALL(IF(I$2:I$218&lt;&gt;"",ROW(I$2:I$218)-1),ROW(A335))),"")</f>
        <v/>
      </c>
      <c r="K336" s="126" t="str">
        <f t="shared" si="21"/>
        <v/>
      </c>
      <c r="L336" s="155" t="str">
        <f t="array" ref="L336">IFERROR(INDEX(K$2:K$218,SMALL(IF(K$2:K$218&lt;&gt;"",ROW(K$2:K$218)-1),ROW(C335))),"")</f>
        <v/>
      </c>
      <c r="M336" s="126" t="str">
        <f t="shared" si="22"/>
        <v/>
      </c>
      <c r="N336" s="153" t="str">
        <f t="array" ref="N336">IFERROR(INDEX(M$2:M$218,SMALL(IF(M$2:M$218&lt;&gt;"",ROW(M$2:M$218)-1),ROW(D335))),"")</f>
        <v/>
      </c>
      <c r="O336" s="126" t="str">
        <f t="shared" si="23"/>
        <v/>
      </c>
      <c r="P336" s="155" t="str">
        <f t="array" ref="P336">IFERROR(INDEX(O$2:O$218,SMALL(IF(O$2:O$218&lt;&gt;"",ROW(O$2:O$218)-1),ROW(G335))),"")</f>
        <v/>
      </c>
      <c r="Q336" s="126" t="str">
        <f t="shared" si="24"/>
        <v/>
      </c>
      <c r="R336" s="153" t="str">
        <f t="array" ref="R336">IFERROR(INDEX(Q$2:Q$218,SMALL(IF(Q$2:Q$218&lt;&gt;"",ROW(Q$2:Q$218)-1),ROW(I335))),"")</f>
        <v/>
      </c>
      <c r="S336" s="126" t="str">
        <f t="shared" si="25"/>
        <v/>
      </c>
      <c r="T336" s="155" t="str">
        <f t="array" ref="T336">IFERROR(INDEX(S$2:S$218,SMALL(IF(S$2:S$218&lt;&gt;"",ROW(S$2:S$218)-1),ROW(K335))),"")</f>
        <v/>
      </c>
      <c r="U336" s="126" t="str">
        <f t="shared" si="26"/>
        <v/>
      </c>
      <c r="V336" s="153" t="str">
        <f t="array" ref="V336">IFERROR(INDEX(U$2:U$218,SMALL(IF(U$2:U$218&lt;&gt;"",ROW(U$2:U$218)-1),ROW(M335))),"")</f>
        <v/>
      </c>
      <c r="W336" s="129"/>
    </row>
    <row r="337" spans="1:23" ht="15.75" customHeight="1" x14ac:dyDescent="0.2">
      <c r="A337" s="165" t="str">
        <f t="shared" si="27"/>
        <v xml:space="preserve"> </v>
      </c>
      <c r="B337" s="143"/>
      <c r="C337" s="143"/>
      <c r="D337" s="147"/>
      <c r="E337" s="147"/>
      <c r="F337" s="147"/>
      <c r="G337" s="165" t="str">
        <f>IF(D337="","",VLOOKUP(D337,'Liste des clubs'!A:B,2,FALSE))</f>
        <v/>
      </c>
      <c r="H337" s="163"/>
      <c r="I337" s="143" t="str">
        <f t="shared" si="20"/>
        <v/>
      </c>
      <c r="J337" s="153" t="str">
        <f t="array" ref="J337">IFERROR(INDEX(I$2:I$218,SMALL(IF(I$2:I$218&lt;&gt;"",ROW(I$2:I$218)-1),ROW(A336))),"")</f>
        <v/>
      </c>
      <c r="K337" s="126" t="str">
        <f t="shared" si="21"/>
        <v/>
      </c>
      <c r="L337" s="155" t="str">
        <f t="array" ref="L337">IFERROR(INDEX(K$2:K$218,SMALL(IF(K$2:K$218&lt;&gt;"",ROW(K$2:K$218)-1),ROW(C336))),"")</f>
        <v/>
      </c>
      <c r="M337" s="126" t="str">
        <f t="shared" si="22"/>
        <v/>
      </c>
      <c r="N337" s="153" t="str">
        <f t="array" ref="N337">IFERROR(INDEX(M$2:M$218,SMALL(IF(M$2:M$218&lt;&gt;"",ROW(M$2:M$218)-1),ROW(D336))),"")</f>
        <v/>
      </c>
      <c r="O337" s="126" t="str">
        <f t="shared" si="23"/>
        <v/>
      </c>
      <c r="P337" s="155" t="str">
        <f t="array" ref="P337">IFERROR(INDEX(O$2:O$218,SMALL(IF(O$2:O$218&lt;&gt;"",ROW(O$2:O$218)-1),ROW(G336))),"")</f>
        <v/>
      </c>
      <c r="Q337" s="126" t="str">
        <f t="shared" si="24"/>
        <v/>
      </c>
      <c r="R337" s="153" t="str">
        <f t="array" ref="R337">IFERROR(INDEX(Q$2:Q$218,SMALL(IF(Q$2:Q$218&lt;&gt;"",ROW(Q$2:Q$218)-1),ROW(I336))),"")</f>
        <v/>
      </c>
      <c r="S337" s="126" t="str">
        <f t="shared" si="25"/>
        <v/>
      </c>
      <c r="T337" s="155" t="str">
        <f t="array" ref="T337">IFERROR(INDEX(S$2:S$218,SMALL(IF(S$2:S$218&lt;&gt;"",ROW(S$2:S$218)-1),ROW(K336))),"")</f>
        <v/>
      </c>
      <c r="U337" s="126" t="str">
        <f t="shared" si="26"/>
        <v/>
      </c>
      <c r="V337" s="153" t="str">
        <f t="array" ref="V337">IFERROR(INDEX(U$2:U$218,SMALL(IF(U$2:U$218&lt;&gt;"",ROW(U$2:U$218)-1),ROW(M336))),"")</f>
        <v/>
      </c>
      <c r="W337" s="129"/>
    </row>
    <row r="338" spans="1:23" ht="15.75" customHeight="1" x14ac:dyDescent="0.2">
      <c r="A338" s="165" t="str">
        <f t="shared" si="27"/>
        <v xml:space="preserve"> </v>
      </c>
      <c r="B338" s="143"/>
      <c r="C338" s="143"/>
      <c r="D338" s="147"/>
      <c r="E338" s="147"/>
      <c r="F338" s="147"/>
      <c r="G338" s="165" t="str">
        <f>IF(D338="","",VLOOKUP(D338,'Liste des clubs'!A:B,2,FALSE))</f>
        <v/>
      </c>
      <c r="H338" s="163"/>
      <c r="I338" s="143" t="str">
        <f t="shared" si="20"/>
        <v/>
      </c>
      <c r="J338" s="153" t="str">
        <f t="array" ref="J338">IFERROR(INDEX(I$2:I$218,SMALL(IF(I$2:I$218&lt;&gt;"",ROW(I$2:I$218)-1),ROW(A337))),"")</f>
        <v/>
      </c>
      <c r="K338" s="126" t="str">
        <f t="shared" si="21"/>
        <v/>
      </c>
      <c r="L338" s="155" t="str">
        <f t="array" ref="L338">IFERROR(INDEX(K$2:K$218,SMALL(IF(K$2:K$218&lt;&gt;"",ROW(K$2:K$218)-1),ROW(C337))),"")</f>
        <v/>
      </c>
      <c r="M338" s="126" t="str">
        <f t="shared" si="22"/>
        <v/>
      </c>
      <c r="N338" s="153" t="str">
        <f t="array" ref="N338">IFERROR(INDEX(M$2:M$218,SMALL(IF(M$2:M$218&lt;&gt;"",ROW(M$2:M$218)-1),ROW(D337))),"")</f>
        <v/>
      </c>
      <c r="O338" s="126" t="str">
        <f t="shared" si="23"/>
        <v/>
      </c>
      <c r="P338" s="155" t="str">
        <f t="array" ref="P338">IFERROR(INDEX(O$2:O$218,SMALL(IF(O$2:O$218&lt;&gt;"",ROW(O$2:O$218)-1),ROW(G337))),"")</f>
        <v/>
      </c>
      <c r="Q338" s="126" t="str">
        <f t="shared" si="24"/>
        <v/>
      </c>
      <c r="R338" s="153" t="str">
        <f t="array" ref="R338">IFERROR(INDEX(Q$2:Q$218,SMALL(IF(Q$2:Q$218&lt;&gt;"",ROW(Q$2:Q$218)-1),ROW(I337))),"")</f>
        <v/>
      </c>
      <c r="S338" s="126" t="str">
        <f t="shared" si="25"/>
        <v/>
      </c>
      <c r="T338" s="155" t="str">
        <f t="array" ref="T338">IFERROR(INDEX(S$2:S$218,SMALL(IF(S$2:S$218&lt;&gt;"",ROW(S$2:S$218)-1),ROW(K337))),"")</f>
        <v/>
      </c>
      <c r="U338" s="126" t="str">
        <f t="shared" si="26"/>
        <v/>
      </c>
      <c r="V338" s="153" t="str">
        <f t="array" ref="V338">IFERROR(INDEX(U$2:U$218,SMALL(IF(U$2:U$218&lt;&gt;"",ROW(U$2:U$218)-1),ROW(M337))),"")</f>
        <v/>
      </c>
      <c r="W338" s="129"/>
    </row>
    <row r="339" spans="1:23" ht="15.75" customHeight="1" x14ac:dyDescent="0.2">
      <c r="A339" s="165" t="str">
        <f t="shared" si="27"/>
        <v xml:space="preserve"> </v>
      </c>
      <c r="B339" s="143"/>
      <c r="C339" s="143"/>
      <c r="D339" s="147"/>
      <c r="E339" s="147"/>
      <c r="F339" s="147"/>
      <c r="G339" s="165" t="str">
        <f>IF(D339="","",VLOOKUP(D339,'Liste des clubs'!A:B,2,FALSE))</f>
        <v/>
      </c>
      <c r="H339" s="163"/>
      <c r="I339" s="143" t="str">
        <f t="shared" si="20"/>
        <v/>
      </c>
      <c r="J339" s="153" t="str">
        <f t="array" ref="J339">IFERROR(INDEX(I$2:I$218,SMALL(IF(I$2:I$218&lt;&gt;"",ROW(I$2:I$218)-1),ROW(A338))),"")</f>
        <v/>
      </c>
      <c r="K339" s="126" t="str">
        <f t="shared" si="21"/>
        <v/>
      </c>
      <c r="L339" s="155" t="str">
        <f t="array" ref="L339">IFERROR(INDEX(K$2:K$218,SMALL(IF(K$2:K$218&lt;&gt;"",ROW(K$2:K$218)-1),ROW(C338))),"")</f>
        <v/>
      </c>
      <c r="M339" s="126" t="str">
        <f t="shared" si="22"/>
        <v/>
      </c>
      <c r="N339" s="153" t="str">
        <f t="array" ref="N339">IFERROR(INDEX(M$2:M$218,SMALL(IF(M$2:M$218&lt;&gt;"",ROW(M$2:M$218)-1),ROW(D338))),"")</f>
        <v/>
      </c>
      <c r="O339" s="126" t="str">
        <f t="shared" si="23"/>
        <v/>
      </c>
      <c r="P339" s="155" t="str">
        <f t="array" ref="P339">IFERROR(INDEX(O$2:O$218,SMALL(IF(O$2:O$218&lt;&gt;"",ROW(O$2:O$218)-1),ROW(G338))),"")</f>
        <v/>
      </c>
      <c r="Q339" s="126" t="str">
        <f t="shared" si="24"/>
        <v/>
      </c>
      <c r="R339" s="153" t="str">
        <f t="array" ref="R339">IFERROR(INDEX(Q$2:Q$218,SMALL(IF(Q$2:Q$218&lt;&gt;"",ROW(Q$2:Q$218)-1),ROW(I338))),"")</f>
        <v/>
      </c>
      <c r="S339" s="126" t="str">
        <f t="shared" si="25"/>
        <v/>
      </c>
      <c r="T339" s="155" t="str">
        <f t="array" ref="T339">IFERROR(INDEX(S$2:S$218,SMALL(IF(S$2:S$218&lt;&gt;"",ROW(S$2:S$218)-1),ROW(K338))),"")</f>
        <v/>
      </c>
      <c r="U339" s="126" t="str">
        <f t="shared" si="26"/>
        <v/>
      </c>
      <c r="V339" s="153" t="str">
        <f t="array" ref="V339">IFERROR(INDEX(U$2:U$218,SMALL(IF(U$2:U$218&lt;&gt;"",ROW(U$2:U$218)-1),ROW(M338))),"")</f>
        <v/>
      </c>
      <c r="W339" s="129"/>
    </row>
    <row r="340" spans="1:23" ht="15.75" customHeight="1" x14ac:dyDescent="0.2">
      <c r="A340" s="165" t="str">
        <f t="shared" si="27"/>
        <v xml:space="preserve"> </v>
      </c>
      <c r="B340" s="143"/>
      <c r="C340" s="143"/>
      <c r="D340" s="147"/>
      <c r="E340" s="147"/>
      <c r="F340" s="147"/>
      <c r="G340" s="165" t="str">
        <f>IF(D340="","",VLOOKUP(D340,'Liste des clubs'!A:B,2,FALSE))</f>
        <v/>
      </c>
      <c r="H340" s="163"/>
      <c r="I340" s="143" t="str">
        <f t="shared" si="20"/>
        <v/>
      </c>
      <c r="J340" s="153" t="str">
        <f t="array" ref="J340">IFERROR(INDEX(I$2:I$218,SMALL(IF(I$2:I$218&lt;&gt;"",ROW(I$2:I$218)-1),ROW(A339))),"")</f>
        <v/>
      </c>
      <c r="K340" s="126" t="str">
        <f t="shared" si="21"/>
        <v/>
      </c>
      <c r="L340" s="155" t="str">
        <f t="array" ref="L340">IFERROR(INDEX(K$2:K$218,SMALL(IF(K$2:K$218&lt;&gt;"",ROW(K$2:K$218)-1),ROW(C339))),"")</f>
        <v/>
      </c>
      <c r="M340" s="126" t="str">
        <f t="shared" si="22"/>
        <v/>
      </c>
      <c r="N340" s="153" t="str">
        <f t="array" ref="N340">IFERROR(INDEX(M$2:M$218,SMALL(IF(M$2:M$218&lt;&gt;"",ROW(M$2:M$218)-1),ROW(D339))),"")</f>
        <v/>
      </c>
      <c r="O340" s="126" t="str">
        <f t="shared" si="23"/>
        <v/>
      </c>
      <c r="P340" s="155" t="str">
        <f t="array" ref="P340">IFERROR(INDEX(O$2:O$218,SMALL(IF(O$2:O$218&lt;&gt;"",ROW(O$2:O$218)-1),ROW(G339))),"")</f>
        <v/>
      </c>
      <c r="Q340" s="126" t="str">
        <f t="shared" si="24"/>
        <v/>
      </c>
      <c r="R340" s="153" t="str">
        <f t="array" ref="R340">IFERROR(INDEX(Q$2:Q$218,SMALL(IF(Q$2:Q$218&lt;&gt;"",ROW(Q$2:Q$218)-1),ROW(I339))),"")</f>
        <v/>
      </c>
      <c r="S340" s="126" t="str">
        <f t="shared" si="25"/>
        <v/>
      </c>
      <c r="T340" s="155" t="str">
        <f t="array" ref="T340">IFERROR(INDEX(S$2:S$218,SMALL(IF(S$2:S$218&lt;&gt;"",ROW(S$2:S$218)-1),ROW(K339))),"")</f>
        <v/>
      </c>
      <c r="U340" s="126" t="str">
        <f t="shared" si="26"/>
        <v/>
      </c>
      <c r="V340" s="153" t="str">
        <f t="array" ref="V340">IFERROR(INDEX(U$2:U$218,SMALL(IF(U$2:U$218&lt;&gt;"",ROW(U$2:U$218)-1),ROW(M339))),"")</f>
        <v/>
      </c>
      <c r="W340" s="129"/>
    </row>
    <row r="341" spans="1:23" ht="15.75" customHeight="1" x14ac:dyDescent="0.2">
      <c r="A341" s="165" t="str">
        <f t="shared" si="27"/>
        <v xml:space="preserve"> </v>
      </c>
      <c r="B341" s="143"/>
      <c r="C341" s="143"/>
      <c r="D341" s="147"/>
      <c r="E341" s="147"/>
      <c r="F341" s="147"/>
      <c r="G341" s="165" t="str">
        <f>IF(D341="","",VLOOKUP(D341,'Liste des clubs'!A:B,2,FALSE))</f>
        <v/>
      </c>
      <c r="H341" s="163"/>
      <c r="I341" s="143" t="str">
        <f t="shared" si="20"/>
        <v/>
      </c>
      <c r="J341" s="153" t="str">
        <f t="array" ref="J341">IFERROR(INDEX(I$2:I$218,SMALL(IF(I$2:I$218&lt;&gt;"",ROW(I$2:I$218)-1),ROW(A340))),"")</f>
        <v/>
      </c>
      <c r="K341" s="126" t="str">
        <f t="shared" si="21"/>
        <v/>
      </c>
      <c r="L341" s="155" t="str">
        <f t="array" ref="L341">IFERROR(INDEX(K$2:K$218,SMALL(IF(K$2:K$218&lt;&gt;"",ROW(K$2:K$218)-1),ROW(C340))),"")</f>
        <v/>
      </c>
      <c r="M341" s="126" t="str">
        <f t="shared" si="22"/>
        <v/>
      </c>
      <c r="N341" s="153" t="str">
        <f t="array" ref="N341">IFERROR(INDEX(M$2:M$218,SMALL(IF(M$2:M$218&lt;&gt;"",ROW(M$2:M$218)-1),ROW(D340))),"")</f>
        <v/>
      </c>
      <c r="O341" s="126" t="str">
        <f t="shared" si="23"/>
        <v/>
      </c>
      <c r="P341" s="155" t="str">
        <f t="array" ref="P341">IFERROR(INDEX(O$2:O$218,SMALL(IF(O$2:O$218&lt;&gt;"",ROW(O$2:O$218)-1),ROW(G340))),"")</f>
        <v/>
      </c>
      <c r="Q341" s="126" t="str">
        <f t="shared" si="24"/>
        <v/>
      </c>
      <c r="R341" s="153" t="str">
        <f t="array" ref="R341">IFERROR(INDEX(Q$2:Q$218,SMALL(IF(Q$2:Q$218&lt;&gt;"",ROW(Q$2:Q$218)-1),ROW(I340))),"")</f>
        <v/>
      </c>
      <c r="S341" s="126" t="str">
        <f t="shared" si="25"/>
        <v/>
      </c>
      <c r="T341" s="155" t="str">
        <f t="array" ref="T341">IFERROR(INDEX(S$2:S$218,SMALL(IF(S$2:S$218&lt;&gt;"",ROW(S$2:S$218)-1),ROW(K340))),"")</f>
        <v/>
      </c>
      <c r="U341" s="126" t="str">
        <f t="shared" si="26"/>
        <v/>
      </c>
      <c r="V341" s="153" t="str">
        <f t="array" ref="V341">IFERROR(INDEX(U$2:U$218,SMALL(IF(U$2:U$218&lt;&gt;"",ROW(U$2:U$218)-1),ROW(M340))),"")</f>
        <v/>
      </c>
      <c r="W341" s="129"/>
    </row>
    <row r="342" spans="1:23" ht="15.75" customHeight="1" x14ac:dyDescent="0.2">
      <c r="A342" s="165" t="str">
        <f t="shared" si="27"/>
        <v xml:space="preserve"> </v>
      </c>
      <c r="B342" s="143"/>
      <c r="C342" s="143"/>
      <c r="D342" s="147"/>
      <c r="E342" s="147"/>
      <c r="F342" s="147"/>
      <c r="G342" s="165" t="str">
        <f>IF(D342="","",VLOOKUP(D342,'Liste des clubs'!A:B,2,FALSE))</f>
        <v/>
      </c>
      <c r="H342" s="163"/>
      <c r="I342" s="143" t="str">
        <f t="shared" si="20"/>
        <v/>
      </c>
      <c r="J342" s="153" t="str">
        <f t="array" ref="J342">IFERROR(INDEX(I$2:I$218,SMALL(IF(I$2:I$218&lt;&gt;"",ROW(I$2:I$218)-1),ROW(A341))),"")</f>
        <v/>
      </c>
      <c r="K342" s="126" t="str">
        <f t="shared" si="21"/>
        <v/>
      </c>
      <c r="L342" s="155" t="str">
        <f t="array" ref="L342">IFERROR(INDEX(K$2:K$218,SMALL(IF(K$2:K$218&lt;&gt;"",ROW(K$2:K$218)-1),ROW(C341))),"")</f>
        <v/>
      </c>
      <c r="M342" s="126" t="str">
        <f t="shared" si="22"/>
        <v/>
      </c>
      <c r="N342" s="153" t="str">
        <f t="array" ref="N342">IFERROR(INDEX(M$2:M$218,SMALL(IF(M$2:M$218&lt;&gt;"",ROW(M$2:M$218)-1),ROW(D341))),"")</f>
        <v/>
      </c>
      <c r="O342" s="126" t="str">
        <f t="shared" si="23"/>
        <v/>
      </c>
      <c r="P342" s="155" t="str">
        <f t="array" ref="P342">IFERROR(INDEX(O$2:O$218,SMALL(IF(O$2:O$218&lt;&gt;"",ROW(O$2:O$218)-1),ROW(G341))),"")</f>
        <v/>
      </c>
      <c r="Q342" s="126" t="str">
        <f t="shared" si="24"/>
        <v/>
      </c>
      <c r="R342" s="153" t="str">
        <f t="array" ref="R342">IFERROR(INDEX(Q$2:Q$218,SMALL(IF(Q$2:Q$218&lt;&gt;"",ROW(Q$2:Q$218)-1),ROW(I341))),"")</f>
        <v/>
      </c>
      <c r="S342" s="126" t="str">
        <f t="shared" si="25"/>
        <v/>
      </c>
      <c r="T342" s="155" t="str">
        <f t="array" ref="T342">IFERROR(INDEX(S$2:S$218,SMALL(IF(S$2:S$218&lt;&gt;"",ROW(S$2:S$218)-1),ROW(K341))),"")</f>
        <v/>
      </c>
      <c r="U342" s="126" t="str">
        <f t="shared" si="26"/>
        <v/>
      </c>
      <c r="V342" s="153" t="str">
        <f t="array" ref="V342">IFERROR(INDEX(U$2:U$218,SMALL(IF(U$2:U$218&lt;&gt;"",ROW(U$2:U$218)-1),ROW(M341))),"")</f>
        <v/>
      </c>
      <c r="W342" s="129"/>
    </row>
    <row r="343" spans="1:23" ht="15.75" customHeight="1" x14ac:dyDescent="0.2">
      <c r="A343" s="165" t="str">
        <f t="shared" si="27"/>
        <v xml:space="preserve"> </v>
      </c>
      <c r="B343" s="143"/>
      <c r="C343" s="143"/>
      <c r="D343" s="147"/>
      <c r="E343" s="147"/>
      <c r="F343" s="147"/>
      <c r="G343" s="165" t="str">
        <f>IF(D343="","",VLOOKUP(D343,'Liste des clubs'!A:B,2,FALSE))</f>
        <v/>
      </c>
      <c r="H343" s="163"/>
      <c r="I343" s="143" t="str">
        <f t="shared" si="20"/>
        <v/>
      </c>
      <c r="J343" s="153" t="str">
        <f t="array" ref="J343">IFERROR(INDEX(I$2:I$218,SMALL(IF(I$2:I$218&lt;&gt;"",ROW(I$2:I$218)-1),ROW(A342))),"")</f>
        <v/>
      </c>
      <c r="K343" s="126" t="str">
        <f t="shared" si="21"/>
        <v/>
      </c>
      <c r="L343" s="155" t="str">
        <f t="array" ref="L343">IFERROR(INDEX(K$2:K$218,SMALL(IF(K$2:K$218&lt;&gt;"",ROW(K$2:K$218)-1),ROW(C342))),"")</f>
        <v/>
      </c>
      <c r="M343" s="126" t="str">
        <f t="shared" si="22"/>
        <v/>
      </c>
      <c r="N343" s="153" t="str">
        <f t="array" ref="N343">IFERROR(INDEX(M$2:M$218,SMALL(IF(M$2:M$218&lt;&gt;"",ROW(M$2:M$218)-1),ROW(D342))),"")</f>
        <v/>
      </c>
      <c r="O343" s="126" t="str">
        <f t="shared" si="23"/>
        <v/>
      </c>
      <c r="P343" s="155" t="str">
        <f t="array" ref="P343">IFERROR(INDEX(O$2:O$218,SMALL(IF(O$2:O$218&lt;&gt;"",ROW(O$2:O$218)-1),ROW(G342))),"")</f>
        <v/>
      </c>
      <c r="Q343" s="126" t="str">
        <f t="shared" si="24"/>
        <v/>
      </c>
      <c r="R343" s="153" t="str">
        <f t="array" ref="R343">IFERROR(INDEX(Q$2:Q$218,SMALL(IF(Q$2:Q$218&lt;&gt;"",ROW(Q$2:Q$218)-1),ROW(I342))),"")</f>
        <v/>
      </c>
      <c r="S343" s="126" t="str">
        <f t="shared" si="25"/>
        <v/>
      </c>
      <c r="T343" s="155" t="str">
        <f t="array" ref="T343">IFERROR(INDEX(S$2:S$218,SMALL(IF(S$2:S$218&lt;&gt;"",ROW(S$2:S$218)-1),ROW(K342))),"")</f>
        <v/>
      </c>
      <c r="U343" s="126" t="str">
        <f t="shared" si="26"/>
        <v/>
      </c>
      <c r="V343" s="153" t="str">
        <f t="array" ref="V343">IFERROR(INDEX(U$2:U$218,SMALL(IF(U$2:U$218&lt;&gt;"",ROW(U$2:U$218)-1),ROW(M342))),"")</f>
        <v/>
      </c>
      <c r="W343" s="129"/>
    </row>
    <row r="344" spans="1:23" ht="15.75" customHeight="1" x14ac:dyDescent="0.2">
      <c r="A344" s="165" t="str">
        <f t="shared" si="27"/>
        <v xml:space="preserve"> </v>
      </c>
      <c r="B344" s="143"/>
      <c r="C344" s="143"/>
      <c r="D344" s="147"/>
      <c r="E344" s="147"/>
      <c r="F344" s="147"/>
      <c r="G344" s="165" t="str">
        <f>IF(D344="","",VLOOKUP(D344,'Liste des clubs'!A:B,2,FALSE))</f>
        <v/>
      </c>
      <c r="H344" s="163"/>
      <c r="I344" s="143" t="str">
        <f t="shared" si="20"/>
        <v/>
      </c>
      <c r="J344" s="153" t="str">
        <f t="array" ref="J344">IFERROR(INDEX(I$2:I$218,SMALL(IF(I$2:I$218&lt;&gt;"",ROW(I$2:I$218)-1),ROW(A343))),"")</f>
        <v/>
      </c>
      <c r="K344" s="126" t="str">
        <f t="shared" si="21"/>
        <v/>
      </c>
      <c r="L344" s="155" t="str">
        <f t="array" ref="L344">IFERROR(INDEX(K$2:K$218,SMALL(IF(K$2:K$218&lt;&gt;"",ROW(K$2:K$218)-1),ROW(C343))),"")</f>
        <v/>
      </c>
      <c r="M344" s="126" t="str">
        <f t="shared" si="22"/>
        <v/>
      </c>
      <c r="N344" s="153" t="str">
        <f t="array" ref="N344">IFERROR(INDEX(M$2:M$218,SMALL(IF(M$2:M$218&lt;&gt;"",ROW(M$2:M$218)-1),ROW(D343))),"")</f>
        <v/>
      </c>
      <c r="O344" s="126" t="str">
        <f t="shared" si="23"/>
        <v/>
      </c>
      <c r="P344" s="155" t="str">
        <f t="array" ref="P344">IFERROR(INDEX(O$2:O$218,SMALL(IF(O$2:O$218&lt;&gt;"",ROW(O$2:O$218)-1),ROW(G343))),"")</f>
        <v/>
      </c>
      <c r="Q344" s="126" t="str">
        <f t="shared" si="24"/>
        <v/>
      </c>
      <c r="R344" s="153" t="str">
        <f t="array" ref="R344">IFERROR(INDEX(Q$2:Q$218,SMALL(IF(Q$2:Q$218&lt;&gt;"",ROW(Q$2:Q$218)-1),ROW(I343))),"")</f>
        <v/>
      </c>
      <c r="S344" s="126" t="str">
        <f t="shared" si="25"/>
        <v/>
      </c>
      <c r="T344" s="155" t="str">
        <f t="array" ref="T344">IFERROR(INDEX(S$2:S$218,SMALL(IF(S$2:S$218&lt;&gt;"",ROW(S$2:S$218)-1),ROW(K343))),"")</f>
        <v/>
      </c>
      <c r="U344" s="126" t="str">
        <f t="shared" si="26"/>
        <v/>
      </c>
      <c r="V344" s="153" t="str">
        <f t="array" ref="V344">IFERROR(INDEX(U$2:U$218,SMALL(IF(U$2:U$218&lt;&gt;"",ROW(U$2:U$218)-1),ROW(M343))),"")</f>
        <v/>
      </c>
      <c r="W344" s="129"/>
    </row>
    <row r="345" spans="1:23" ht="15.75" customHeight="1" x14ac:dyDescent="0.2">
      <c r="A345" s="165" t="str">
        <f t="shared" si="27"/>
        <v xml:space="preserve"> </v>
      </c>
      <c r="B345" s="143"/>
      <c r="C345" s="143"/>
      <c r="D345" s="147"/>
      <c r="E345" s="147"/>
      <c r="F345" s="147"/>
      <c r="G345" s="165" t="str">
        <f>IF(D345="","",VLOOKUP(D345,'Liste des clubs'!A:B,2,FALSE))</f>
        <v/>
      </c>
      <c r="H345" s="163"/>
      <c r="I345" s="143" t="str">
        <f t="shared" si="20"/>
        <v/>
      </c>
      <c r="J345" s="153" t="str">
        <f t="array" ref="J345">IFERROR(INDEX(I$2:I$218,SMALL(IF(I$2:I$218&lt;&gt;"",ROW(I$2:I$218)-1),ROW(A344))),"")</f>
        <v/>
      </c>
      <c r="K345" s="126" t="str">
        <f t="shared" si="21"/>
        <v/>
      </c>
      <c r="L345" s="155" t="str">
        <f t="array" ref="L345">IFERROR(INDEX(K$2:K$218,SMALL(IF(K$2:K$218&lt;&gt;"",ROW(K$2:K$218)-1),ROW(C344))),"")</f>
        <v/>
      </c>
      <c r="M345" s="126" t="str">
        <f t="shared" si="22"/>
        <v/>
      </c>
      <c r="N345" s="153" t="str">
        <f t="array" ref="N345">IFERROR(INDEX(M$2:M$218,SMALL(IF(M$2:M$218&lt;&gt;"",ROW(M$2:M$218)-1),ROW(D344))),"")</f>
        <v/>
      </c>
      <c r="O345" s="126" t="str">
        <f t="shared" si="23"/>
        <v/>
      </c>
      <c r="P345" s="155" t="str">
        <f t="array" ref="P345">IFERROR(INDEX(O$2:O$218,SMALL(IF(O$2:O$218&lt;&gt;"",ROW(O$2:O$218)-1),ROW(G344))),"")</f>
        <v/>
      </c>
      <c r="Q345" s="126" t="str">
        <f t="shared" si="24"/>
        <v/>
      </c>
      <c r="R345" s="153" t="str">
        <f t="array" ref="R345">IFERROR(INDEX(Q$2:Q$218,SMALL(IF(Q$2:Q$218&lt;&gt;"",ROW(Q$2:Q$218)-1),ROW(I344))),"")</f>
        <v/>
      </c>
      <c r="S345" s="126" t="str">
        <f t="shared" si="25"/>
        <v/>
      </c>
      <c r="T345" s="155" t="str">
        <f t="array" ref="T345">IFERROR(INDEX(S$2:S$218,SMALL(IF(S$2:S$218&lt;&gt;"",ROW(S$2:S$218)-1),ROW(K344))),"")</f>
        <v/>
      </c>
      <c r="U345" s="126" t="str">
        <f t="shared" si="26"/>
        <v/>
      </c>
      <c r="V345" s="153" t="str">
        <f t="array" ref="V345">IFERROR(INDEX(U$2:U$218,SMALL(IF(U$2:U$218&lt;&gt;"",ROW(U$2:U$218)-1),ROW(M344))),"")</f>
        <v/>
      </c>
      <c r="W345" s="129"/>
    </row>
    <row r="346" spans="1:23" ht="15.75" customHeight="1" x14ac:dyDescent="0.2">
      <c r="A346" s="165" t="str">
        <f t="shared" si="27"/>
        <v xml:space="preserve"> </v>
      </c>
      <c r="B346" s="143"/>
      <c r="C346" s="143"/>
      <c r="D346" s="147"/>
      <c r="E346" s="147"/>
      <c r="F346" s="147"/>
      <c r="G346" s="165" t="str">
        <f>IF(D346="","",VLOOKUP(D346,'Liste des clubs'!A:B,2,FALSE))</f>
        <v/>
      </c>
      <c r="H346" s="163"/>
      <c r="I346" s="143" t="str">
        <f t="shared" si="20"/>
        <v/>
      </c>
      <c r="J346" s="153" t="str">
        <f t="array" ref="J346">IFERROR(INDEX(I$2:I$218,SMALL(IF(I$2:I$218&lt;&gt;"",ROW(I$2:I$218)-1),ROW(A345))),"")</f>
        <v/>
      </c>
      <c r="K346" s="126" t="str">
        <f t="shared" si="21"/>
        <v/>
      </c>
      <c r="L346" s="155" t="str">
        <f t="array" ref="L346">IFERROR(INDEX(K$2:K$218,SMALL(IF(K$2:K$218&lt;&gt;"",ROW(K$2:K$218)-1),ROW(C345))),"")</f>
        <v/>
      </c>
      <c r="M346" s="126" t="str">
        <f t="shared" si="22"/>
        <v/>
      </c>
      <c r="N346" s="153" t="str">
        <f t="array" ref="N346">IFERROR(INDEX(M$2:M$218,SMALL(IF(M$2:M$218&lt;&gt;"",ROW(M$2:M$218)-1),ROW(D345))),"")</f>
        <v/>
      </c>
      <c r="O346" s="126" t="str">
        <f t="shared" si="23"/>
        <v/>
      </c>
      <c r="P346" s="155" t="str">
        <f t="array" ref="P346">IFERROR(INDEX(O$2:O$218,SMALL(IF(O$2:O$218&lt;&gt;"",ROW(O$2:O$218)-1),ROW(G345))),"")</f>
        <v/>
      </c>
      <c r="Q346" s="126" t="str">
        <f t="shared" si="24"/>
        <v/>
      </c>
      <c r="R346" s="153" t="str">
        <f t="array" ref="R346">IFERROR(INDEX(Q$2:Q$218,SMALL(IF(Q$2:Q$218&lt;&gt;"",ROW(Q$2:Q$218)-1),ROW(I345))),"")</f>
        <v/>
      </c>
      <c r="S346" s="126" t="str">
        <f t="shared" si="25"/>
        <v/>
      </c>
      <c r="T346" s="155" t="str">
        <f t="array" ref="T346">IFERROR(INDEX(S$2:S$218,SMALL(IF(S$2:S$218&lt;&gt;"",ROW(S$2:S$218)-1),ROW(K345))),"")</f>
        <v/>
      </c>
      <c r="U346" s="126" t="str">
        <f t="shared" si="26"/>
        <v/>
      </c>
      <c r="V346" s="153" t="str">
        <f t="array" ref="V346">IFERROR(INDEX(U$2:U$218,SMALL(IF(U$2:U$218&lt;&gt;"",ROW(U$2:U$218)-1),ROW(M345))),"")</f>
        <v/>
      </c>
      <c r="W346" s="129"/>
    </row>
    <row r="347" spans="1:23" ht="15.75" customHeight="1" x14ac:dyDescent="0.2">
      <c r="A347" s="165" t="str">
        <f t="shared" si="27"/>
        <v xml:space="preserve"> </v>
      </c>
      <c r="B347" s="143"/>
      <c r="C347" s="143"/>
      <c r="D347" s="147"/>
      <c r="E347" s="147"/>
      <c r="F347" s="147"/>
      <c r="G347" s="165" t="str">
        <f>IF(D347="","",VLOOKUP(D347,'Liste des clubs'!A:B,2,FALSE))</f>
        <v/>
      </c>
      <c r="H347" s="163"/>
      <c r="I347" s="143" t="str">
        <f t="shared" si="20"/>
        <v/>
      </c>
      <c r="J347" s="153" t="str">
        <f t="array" ref="J347">IFERROR(INDEX(I$2:I$218,SMALL(IF(I$2:I$218&lt;&gt;"",ROW(I$2:I$218)-1),ROW(A346))),"")</f>
        <v/>
      </c>
      <c r="K347" s="126" t="str">
        <f t="shared" si="21"/>
        <v/>
      </c>
      <c r="L347" s="155" t="str">
        <f t="array" ref="L347">IFERROR(INDEX(K$2:K$218,SMALL(IF(K$2:K$218&lt;&gt;"",ROW(K$2:K$218)-1),ROW(C346))),"")</f>
        <v/>
      </c>
      <c r="M347" s="126" t="str">
        <f t="shared" si="22"/>
        <v/>
      </c>
      <c r="N347" s="153" t="str">
        <f t="array" ref="N347">IFERROR(INDEX(M$2:M$218,SMALL(IF(M$2:M$218&lt;&gt;"",ROW(M$2:M$218)-1),ROW(D346))),"")</f>
        <v/>
      </c>
      <c r="O347" s="126" t="str">
        <f t="shared" si="23"/>
        <v/>
      </c>
      <c r="P347" s="155" t="str">
        <f t="array" ref="P347">IFERROR(INDEX(O$2:O$218,SMALL(IF(O$2:O$218&lt;&gt;"",ROW(O$2:O$218)-1),ROW(G346))),"")</f>
        <v/>
      </c>
      <c r="Q347" s="126" t="str">
        <f t="shared" si="24"/>
        <v/>
      </c>
      <c r="R347" s="153" t="str">
        <f t="array" ref="R347">IFERROR(INDEX(Q$2:Q$218,SMALL(IF(Q$2:Q$218&lt;&gt;"",ROW(Q$2:Q$218)-1),ROW(I346))),"")</f>
        <v/>
      </c>
      <c r="S347" s="126" t="str">
        <f t="shared" si="25"/>
        <v/>
      </c>
      <c r="T347" s="155" t="str">
        <f t="array" ref="T347">IFERROR(INDEX(S$2:S$218,SMALL(IF(S$2:S$218&lt;&gt;"",ROW(S$2:S$218)-1),ROW(K346))),"")</f>
        <v/>
      </c>
      <c r="U347" s="126" t="str">
        <f t="shared" si="26"/>
        <v/>
      </c>
      <c r="V347" s="153" t="str">
        <f t="array" ref="V347">IFERROR(INDEX(U$2:U$218,SMALL(IF(U$2:U$218&lt;&gt;"",ROW(U$2:U$218)-1),ROW(M346))),"")</f>
        <v/>
      </c>
      <c r="W347" s="129"/>
    </row>
    <row r="348" spans="1:23" ht="15.75" customHeight="1" x14ac:dyDescent="0.2">
      <c r="A348" s="165" t="str">
        <f t="shared" si="27"/>
        <v xml:space="preserve"> </v>
      </c>
      <c r="B348" s="143"/>
      <c r="C348" s="143"/>
      <c r="D348" s="147"/>
      <c r="E348" s="147"/>
      <c r="F348" s="147"/>
      <c r="G348" s="165" t="str">
        <f>IF(D348="","",VLOOKUP(D348,'Liste des clubs'!A:B,2,FALSE))</f>
        <v/>
      </c>
      <c r="H348" s="163"/>
      <c r="I348" s="143" t="str">
        <f t="shared" si="20"/>
        <v/>
      </c>
      <c r="J348" s="153" t="str">
        <f t="array" ref="J348">IFERROR(INDEX(I$2:I$218,SMALL(IF(I$2:I$218&lt;&gt;"",ROW(I$2:I$218)-1),ROW(A347))),"")</f>
        <v/>
      </c>
      <c r="K348" s="126" t="str">
        <f t="shared" si="21"/>
        <v/>
      </c>
      <c r="L348" s="155" t="str">
        <f t="array" ref="L348">IFERROR(INDEX(K$2:K$218,SMALL(IF(K$2:K$218&lt;&gt;"",ROW(K$2:K$218)-1),ROW(C347))),"")</f>
        <v/>
      </c>
      <c r="M348" s="126" t="str">
        <f t="shared" si="22"/>
        <v/>
      </c>
      <c r="N348" s="153" t="str">
        <f t="array" ref="N348">IFERROR(INDEX(M$2:M$218,SMALL(IF(M$2:M$218&lt;&gt;"",ROW(M$2:M$218)-1),ROW(D347))),"")</f>
        <v/>
      </c>
      <c r="O348" s="126" t="str">
        <f t="shared" si="23"/>
        <v/>
      </c>
      <c r="P348" s="155" t="str">
        <f t="array" ref="P348">IFERROR(INDEX(O$2:O$218,SMALL(IF(O$2:O$218&lt;&gt;"",ROW(O$2:O$218)-1),ROW(G347))),"")</f>
        <v/>
      </c>
      <c r="Q348" s="126" t="str">
        <f t="shared" si="24"/>
        <v/>
      </c>
      <c r="R348" s="153" t="str">
        <f t="array" ref="R348">IFERROR(INDEX(Q$2:Q$218,SMALL(IF(Q$2:Q$218&lt;&gt;"",ROW(Q$2:Q$218)-1),ROW(I347))),"")</f>
        <v/>
      </c>
      <c r="S348" s="126" t="str">
        <f t="shared" si="25"/>
        <v/>
      </c>
      <c r="T348" s="155" t="str">
        <f t="array" ref="T348">IFERROR(INDEX(S$2:S$218,SMALL(IF(S$2:S$218&lt;&gt;"",ROW(S$2:S$218)-1),ROW(K347))),"")</f>
        <v/>
      </c>
      <c r="U348" s="126" t="str">
        <f t="shared" si="26"/>
        <v/>
      </c>
      <c r="V348" s="153" t="str">
        <f t="array" ref="V348">IFERROR(INDEX(U$2:U$218,SMALL(IF(U$2:U$218&lt;&gt;"",ROW(U$2:U$218)-1),ROW(M347))),"")</f>
        <v/>
      </c>
      <c r="W348" s="129"/>
    </row>
    <row r="349" spans="1:23" ht="15.75" customHeight="1" x14ac:dyDescent="0.2">
      <c r="A349" s="165" t="str">
        <f t="shared" si="27"/>
        <v xml:space="preserve"> </v>
      </c>
      <c r="B349" s="143"/>
      <c r="C349" s="143"/>
      <c r="D349" s="147"/>
      <c r="E349" s="147"/>
      <c r="F349" s="147"/>
      <c r="G349" s="165" t="str">
        <f>IF(D349="","",VLOOKUP(D349,'Liste des clubs'!A:B,2,FALSE))</f>
        <v/>
      </c>
      <c r="H349" s="163"/>
      <c r="I349" s="143" t="str">
        <f t="shared" si="20"/>
        <v/>
      </c>
      <c r="J349" s="153" t="str">
        <f t="array" ref="J349">IFERROR(INDEX(I$2:I$218,SMALL(IF(I$2:I$218&lt;&gt;"",ROW(I$2:I$218)-1),ROW(A348))),"")</f>
        <v/>
      </c>
      <c r="K349" s="126" t="str">
        <f t="shared" si="21"/>
        <v/>
      </c>
      <c r="L349" s="155" t="str">
        <f t="array" ref="L349">IFERROR(INDEX(K$2:K$218,SMALL(IF(K$2:K$218&lt;&gt;"",ROW(K$2:K$218)-1),ROW(C348))),"")</f>
        <v/>
      </c>
      <c r="M349" s="126" t="str">
        <f t="shared" si="22"/>
        <v/>
      </c>
      <c r="N349" s="153" t="str">
        <f t="array" ref="N349">IFERROR(INDEX(M$2:M$218,SMALL(IF(M$2:M$218&lt;&gt;"",ROW(M$2:M$218)-1),ROW(D348))),"")</f>
        <v/>
      </c>
      <c r="O349" s="126" t="str">
        <f t="shared" si="23"/>
        <v/>
      </c>
      <c r="P349" s="155" t="str">
        <f t="array" ref="P349">IFERROR(INDEX(O$2:O$218,SMALL(IF(O$2:O$218&lt;&gt;"",ROW(O$2:O$218)-1),ROW(G348))),"")</f>
        <v/>
      </c>
      <c r="Q349" s="126" t="str">
        <f t="shared" si="24"/>
        <v/>
      </c>
      <c r="R349" s="153" t="str">
        <f t="array" ref="R349">IFERROR(INDEX(Q$2:Q$218,SMALL(IF(Q$2:Q$218&lt;&gt;"",ROW(Q$2:Q$218)-1),ROW(I348))),"")</f>
        <v/>
      </c>
      <c r="S349" s="126" t="str">
        <f t="shared" si="25"/>
        <v/>
      </c>
      <c r="T349" s="155" t="str">
        <f t="array" ref="T349">IFERROR(INDEX(S$2:S$218,SMALL(IF(S$2:S$218&lt;&gt;"",ROW(S$2:S$218)-1),ROW(K348))),"")</f>
        <v/>
      </c>
      <c r="U349" s="126" t="str">
        <f t="shared" si="26"/>
        <v/>
      </c>
      <c r="V349" s="153" t="str">
        <f t="array" ref="V349">IFERROR(INDEX(U$2:U$218,SMALL(IF(U$2:U$218&lt;&gt;"",ROW(U$2:U$218)-1),ROW(M348))),"")</f>
        <v/>
      </c>
      <c r="W349" s="129"/>
    </row>
    <row r="350" spans="1:23" ht="15.75" customHeight="1" x14ac:dyDescent="0.2">
      <c r="A350" s="165" t="str">
        <f t="shared" si="27"/>
        <v xml:space="preserve"> </v>
      </c>
      <c r="B350" s="143"/>
      <c r="C350" s="143"/>
      <c r="D350" s="147"/>
      <c r="E350" s="147"/>
      <c r="F350" s="147"/>
      <c r="G350" s="165" t="str">
        <f>IF(D350="","",VLOOKUP(D350,'Liste des clubs'!A:B,2,FALSE))</f>
        <v/>
      </c>
      <c r="H350" s="163"/>
      <c r="I350" s="143" t="str">
        <f t="shared" si="20"/>
        <v/>
      </c>
      <c r="J350" s="153" t="str">
        <f t="array" ref="J350">IFERROR(INDEX(I$2:I$218,SMALL(IF(I$2:I$218&lt;&gt;"",ROW(I$2:I$218)-1),ROW(A349))),"")</f>
        <v/>
      </c>
      <c r="K350" s="126" t="str">
        <f t="shared" si="21"/>
        <v/>
      </c>
      <c r="L350" s="155" t="str">
        <f t="array" ref="L350">IFERROR(INDEX(K$2:K$218,SMALL(IF(K$2:K$218&lt;&gt;"",ROW(K$2:K$218)-1),ROW(C349))),"")</f>
        <v/>
      </c>
      <c r="M350" s="126" t="str">
        <f t="shared" si="22"/>
        <v/>
      </c>
      <c r="N350" s="153" t="str">
        <f t="array" ref="N350">IFERROR(INDEX(M$2:M$218,SMALL(IF(M$2:M$218&lt;&gt;"",ROW(M$2:M$218)-1),ROW(D349))),"")</f>
        <v/>
      </c>
      <c r="O350" s="126" t="str">
        <f t="shared" si="23"/>
        <v/>
      </c>
      <c r="P350" s="155" t="str">
        <f t="array" ref="P350">IFERROR(INDEX(O$2:O$218,SMALL(IF(O$2:O$218&lt;&gt;"",ROW(O$2:O$218)-1),ROW(G349))),"")</f>
        <v/>
      </c>
      <c r="Q350" s="126" t="str">
        <f t="shared" si="24"/>
        <v/>
      </c>
      <c r="R350" s="153" t="str">
        <f t="array" ref="R350">IFERROR(INDEX(Q$2:Q$218,SMALL(IF(Q$2:Q$218&lt;&gt;"",ROW(Q$2:Q$218)-1),ROW(I349))),"")</f>
        <v/>
      </c>
      <c r="S350" s="126" t="str">
        <f t="shared" si="25"/>
        <v/>
      </c>
      <c r="T350" s="155" t="str">
        <f t="array" ref="T350">IFERROR(INDEX(S$2:S$218,SMALL(IF(S$2:S$218&lt;&gt;"",ROW(S$2:S$218)-1),ROW(K349))),"")</f>
        <v/>
      </c>
      <c r="U350" s="126" t="str">
        <f t="shared" si="26"/>
        <v/>
      </c>
      <c r="V350" s="153" t="str">
        <f t="array" ref="V350">IFERROR(INDEX(U$2:U$218,SMALL(IF(U$2:U$218&lt;&gt;"",ROW(U$2:U$218)-1),ROW(M349))),"")</f>
        <v/>
      </c>
      <c r="W350" s="129"/>
    </row>
    <row r="351" spans="1:23" ht="15.75" customHeight="1" x14ac:dyDescent="0.2">
      <c r="A351" s="165" t="str">
        <f t="shared" si="27"/>
        <v xml:space="preserve"> </v>
      </c>
      <c r="B351" s="143"/>
      <c r="C351" s="143"/>
      <c r="D351" s="147"/>
      <c r="E351" s="147"/>
      <c r="F351" s="147"/>
      <c r="G351" s="165" t="str">
        <f>IF(D351="","",VLOOKUP(D351,'Liste des clubs'!A:B,2,FALSE))</f>
        <v/>
      </c>
      <c r="H351" s="163"/>
      <c r="I351" s="143" t="str">
        <f t="shared" si="20"/>
        <v/>
      </c>
      <c r="J351" s="153" t="str">
        <f t="array" ref="J351">IFERROR(INDEX(I$2:I$218,SMALL(IF(I$2:I$218&lt;&gt;"",ROW(I$2:I$218)-1),ROW(A350))),"")</f>
        <v/>
      </c>
      <c r="K351" s="126" t="str">
        <f t="shared" si="21"/>
        <v/>
      </c>
      <c r="L351" s="155" t="str">
        <f t="array" ref="L351">IFERROR(INDEX(K$2:K$218,SMALL(IF(K$2:K$218&lt;&gt;"",ROW(K$2:K$218)-1),ROW(C350))),"")</f>
        <v/>
      </c>
      <c r="M351" s="126" t="str">
        <f t="shared" si="22"/>
        <v/>
      </c>
      <c r="N351" s="153" t="str">
        <f t="array" ref="N351">IFERROR(INDEX(M$2:M$218,SMALL(IF(M$2:M$218&lt;&gt;"",ROW(M$2:M$218)-1),ROW(D350))),"")</f>
        <v/>
      </c>
      <c r="O351" s="126" t="str">
        <f t="shared" si="23"/>
        <v/>
      </c>
      <c r="P351" s="155" t="str">
        <f t="array" ref="P351">IFERROR(INDEX(O$2:O$218,SMALL(IF(O$2:O$218&lt;&gt;"",ROW(O$2:O$218)-1),ROW(G350))),"")</f>
        <v/>
      </c>
      <c r="Q351" s="126" t="str">
        <f t="shared" si="24"/>
        <v/>
      </c>
      <c r="R351" s="153" t="str">
        <f t="array" ref="R351">IFERROR(INDEX(Q$2:Q$218,SMALL(IF(Q$2:Q$218&lt;&gt;"",ROW(Q$2:Q$218)-1),ROW(I350))),"")</f>
        <v/>
      </c>
      <c r="S351" s="126" t="str">
        <f t="shared" si="25"/>
        <v/>
      </c>
      <c r="T351" s="155" t="str">
        <f t="array" ref="T351">IFERROR(INDEX(S$2:S$218,SMALL(IF(S$2:S$218&lt;&gt;"",ROW(S$2:S$218)-1),ROW(K350))),"")</f>
        <v/>
      </c>
      <c r="U351" s="126" t="str">
        <f t="shared" si="26"/>
        <v/>
      </c>
      <c r="V351" s="153" t="str">
        <f t="array" ref="V351">IFERROR(INDEX(U$2:U$218,SMALL(IF(U$2:U$218&lt;&gt;"",ROW(U$2:U$218)-1),ROW(M350))),"")</f>
        <v/>
      </c>
      <c r="W351" s="129"/>
    </row>
    <row r="352" spans="1:23" ht="15.75" customHeight="1" x14ac:dyDescent="0.2">
      <c r="A352" s="165" t="str">
        <f t="shared" si="27"/>
        <v xml:space="preserve"> </v>
      </c>
      <c r="B352" s="143"/>
      <c r="C352" s="143"/>
      <c r="D352" s="147"/>
      <c r="E352" s="147"/>
      <c r="F352" s="147"/>
      <c r="G352" s="165" t="str">
        <f>IF(D352="","",VLOOKUP(D352,'Liste des clubs'!A:B,2,FALSE))</f>
        <v/>
      </c>
      <c r="H352" s="163"/>
      <c r="I352" s="143" t="str">
        <f t="shared" si="20"/>
        <v/>
      </c>
      <c r="J352" s="153" t="str">
        <f t="array" ref="J352">IFERROR(INDEX(I$2:I$218,SMALL(IF(I$2:I$218&lt;&gt;"",ROW(I$2:I$218)-1),ROW(A351))),"")</f>
        <v/>
      </c>
      <c r="K352" s="126" t="str">
        <f t="shared" si="21"/>
        <v/>
      </c>
      <c r="L352" s="155" t="str">
        <f t="array" ref="L352">IFERROR(INDEX(K$2:K$218,SMALL(IF(K$2:K$218&lt;&gt;"",ROW(K$2:K$218)-1),ROW(C351))),"")</f>
        <v/>
      </c>
      <c r="M352" s="126" t="str">
        <f t="shared" si="22"/>
        <v/>
      </c>
      <c r="N352" s="153" t="str">
        <f t="array" ref="N352">IFERROR(INDEX(M$2:M$218,SMALL(IF(M$2:M$218&lt;&gt;"",ROW(M$2:M$218)-1),ROW(D351))),"")</f>
        <v/>
      </c>
      <c r="O352" s="126" t="str">
        <f t="shared" si="23"/>
        <v/>
      </c>
      <c r="P352" s="155" t="str">
        <f t="array" ref="P352">IFERROR(INDEX(O$2:O$218,SMALL(IF(O$2:O$218&lt;&gt;"",ROW(O$2:O$218)-1),ROW(G351))),"")</f>
        <v/>
      </c>
      <c r="Q352" s="126" t="str">
        <f t="shared" si="24"/>
        <v/>
      </c>
      <c r="R352" s="153" t="str">
        <f t="array" ref="R352">IFERROR(INDEX(Q$2:Q$218,SMALL(IF(Q$2:Q$218&lt;&gt;"",ROW(Q$2:Q$218)-1),ROW(I351))),"")</f>
        <v/>
      </c>
      <c r="S352" s="126" t="str">
        <f t="shared" si="25"/>
        <v/>
      </c>
      <c r="T352" s="155" t="str">
        <f t="array" ref="T352">IFERROR(INDEX(S$2:S$218,SMALL(IF(S$2:S$218&lt;&gt;"",ROW(S$2:S$218)-1),ROW(K351))),"")</f>
        <v/>
      </c>
      <c r="U352" s="126" t="str">
        <f t="shared" si="26"/>
        <v/>
      </c>
      <c r="V352" s="153" t="str">
        <f t="array" ref="V352">IFERROR(INDEX(U$2:U$218,SMALL(IF(U$2:U$218&lt;&gt;"",ROW(U$2:U$218)-1),ROW(M351))),"")</f>
        <v/>
      </c>
      <c r="W352" s="129"/>
    </row>
    <row r="353" spans="1:23" ht="15.75" customHeight="1" x14ac:dyDescent="0.2">
      <c r="A353" s="165" t="str">
        <f t="shared" si="27"/>
        <v xml:space="preserve"> </v>
      </c>
      <c r="B353" s="143"/>
      <c r="C353" s="143"/>
      <c r="D353" s="147"/>
      <c r="E353" s="147"/>
      <c r="F353" s="147"/>
      <c r="G353" s="165" t="str">
        <f>IF(D353="","",VLOOKUP(D353,'Liste des clubs'!A:B,2,FALSE))</f>
        <v/>
      </c>
      <c r="H353" s="163"/>
      <c r="I353" s="143" t="str">
        <f t="shared" si="20"/>
        <v/>
      </c>
      <c r="J353" s="153" t="str">
        <f t="array" ref="J353">IFERROR(INDEX(I$2:I$218,SMALL(IF(I$2:I$218&lt;&gt;"",ROW(I$2:I$218)-1),ROW(A352))),"")</f>
        <v/>
      </c>
      <c r="K353" s="126" t="str">
        <f t="shared" si="21"/>
        <v/>
      </c>
      <c r="L353" s="155" t="str">
        <f t="array" ref="L353">IFERROR(INDEX(K$2:K$218,SMALL(IF(K$2:K$218&lt;&gt;"",ROW(K$2:K$218)-1),ROW(C352))),"")</f>
        <v/>
      </c>
      <c r="M353" s="126" t="str">
        <f t="shared" si="22"/>
        <v/>
      </c>
      <c r="N353" s="153" t="str">
        <f t="array" ref="N353">IFERROR(INDEX(M$2:M$218,SMALL(IF(M$2:M$218&lt;&gt;"",ROW(M$2:M$218)-1),ROW(D352))),"")</f>
        <v/>
      </c>
      <c r="O353" s="126" t="str">
        <f t="shared" si="23"/>
        <v/>
      </c>
      <c r="P353" s="155" t="str">
        <f t="array" ref="P353">IFERROR(INDEX(O$2:O$218,SMALL(IF(O$2:O$218&lt;&gt;"",ROW(O$2:O$218)-1),ROW(G352))),"")</f>
        <v/>
      </c>
      <c r="Q353" s="126" t="str">
        <f t="shared" si="24"/>
        <v/>
      </c>
      <c r="R353" s="153" t="str">
        <f t="array" ref="R353">IFERROR(INDEX(Q$2:Q$218,SMALL(IF(Q$2:Q$218&lt;&gt;"",ROW(Q$2:Q$218)-1),ROW(I352))),"")</f>
        <v/>
      </c>
      <c r="S353" s="126" t="str">
        <f t="shared" si="25"/>
        <v/>
      </c>
      <c r="T353" s="155" t="str">
        <f t="array" ref="T353">IFERROR(INDEX(S$2:S$218,SMALL(IF(S$2:S$218&lt;&gt;"",ROW(S$2:S$218)-1),ROW(K352))),"")</f>
        <v/>
      </c>
      <c r="U353" s="126" t="str">
        <f t="shared" si="26"/>
        <v/>
      </c>
      <c r="V353" s="153" t="str">
        <f t="array" ref="V353">IFERROR(INDEX(U$2:U$218,SMALL(IF(U$2:U$218&lt;&gt;"",ROW(U$2:U$218)-1),ROW(M352))),"")</f>
        <v/>
      </c>
      <c r="W353" s="129"/>
    </row>
    <row r="354" spans="1:23" ht="15.75" customHeight="1" x14ac:dyDescent="0.2">
      <c r="A354" s="165" t="str">
        <f t="shared" si="27"/>
        <v xml:space="preserve"> </v>
      </c>
      <c r="B354" s="143"/>
      <c r="C354" s="143"/>
      <c r="D354" s="147"/>
      <c r="E354" s="147"/>
      <c r="F354" s="147"/>
      <c r="G354" s="165" t="str">
        <f>IF(D354="","",VLOOKUP(D354,'Liste des clubs'!A:B,2,FALSE))</f>
        <v/>
      </c>
      <c r="H354" s="163"/>
      <c r="I354" s="143" t="str">
        <f t="shared" si="20"/>
        <v/>
      </c>
      <c r="J354" s="153" t="str">
        <f t="array" ref="J354">IFERROR(INDEX(I$2:I$218,SMALL(IF(I$2:I$218&lt;&gt;"",ROW(I$2:I$218)-1),ROW(A353))),"")</f>
        <v/>
      </c>
      <c r="K354" s="126" t="str">
        <f t="shared" si="21"/>
        <v/>
      </c>
      <c r="L354" s="155" t="str">
        <f t="array" ref="L354">IFERROR(INDEX(K$2:K$218,SMALL(IF(K$2:K$218&lt;&gt;"",ROW(K$2:K$218)-1),ROW(C353))),"")</f>
        <v/>
      </c>
      <c r="M354" s="126" t="str">
        <f t="shared" si="22"/>
        <v/>
      </c>
      <c r="N354" s="153" t="str">
        <f t="array" ref="N354">IFERROR(INDEX(M$2:M$218,SMALL(IF(M$2:M$218&lt;&gt;"",ROW(M$2:M$218)-1),ROW(D353))),"")</f>
        <v/>
      </c>
      <c r="O354" s="126" t="str">
        <f t="shared" si="23"/>
        <v/>
      </c>
      <c r="P354" s="155" t="str">
        <f t="array" ref="P354">IFERROR(INDEX(O$2:O$218,SMALL(IF(O$2:O$218&lt;&gt;"",ROW(O$2:O$218)-1),ROW(G353))),"")</f>
        <v/>
      </c>
      <c r="Q354" s="126" t="str">
        <f t="shared" si="24"/>
        <v/>
      </c>
      <c r="R354" s="153" t="str">
        <f t="array" ref="R354">IFERROR(INDEX(Q$2:Q$218,SMALL(IF(Q$2:Q$218&lt;&gt;"",ROW(Q$2:Q$218)-1),ROW(I353))),"")</f>
        <v/>
      </c>
      <c r="S354" s="126" t="str">
        <f t="shared" si="25"/>
        <v/>
      </c>
      <c r="T354" s="155" t="str">
        <f t="array" ref="T354">IFERROR(INDEX(S$2:S$218,SMALL(IF(S$2:S$218&lt;&gt;"",ROW(S$2:S$218)-1),ROW(K353))),"")</f>
        <v/>
      </c>
      <c r="U354" s="126" t="str">
        <f t="shared" si="26"/>
        <v/>
      </c>
      <c r="V354" s="153" t="str">
        <f t="array" ref="V354">IFERROR(INDEX(U$2:U$218,SMALL(IF(U$2:U$218&lt;&gt;"",ROW(U$2:U$218)-1),ROW(M353))),"")</f>
        <v/>
      </c>
      <c r="W354" s="129"/>
    </row>
    <row r="355" spans="1:23" ht="15.75" customHeight="1" x14ac:dyDescent="0.2">
      <c r="A355" s="165" t="str">
        <f t="shared" si="27"/>
        <v xml:space="preserve"> </v>
      </c>
      <c r="B355" s="143"/>
      <c r="C355" s="143"/>
      <c r="D355" s="147"/>
      <c r="E355" s="147"/>
      <c r="F355" s="147"/>
      <c r="G355" s="165" t="str">
        <f>IF(D355="","",VLOOKUP(D355,'Liste des clubs'!A:B,2,FALSE))</f>
        <v/>
      </c>
      <c r="H355" s="163"/>
      <c r="I355" s="143" t="str">
        <f t="shared" si="20"/>
        <v/>
      </c>
      <c r="J355" s="153" t="str">
        <f t="array" ref="J355">IFERROR(INDEX(I$2:I$218,SMALL(IF(I$2:I$218&lt;&gt;"",ROW(I$2:I$218)-1),ROW(A354))),"")</f>
        <v/>
      </c>
      <c r="K355" s="126" t="str">
        <f t="shared" si="21"/>
        <v/>
      </c>
      <c r="L355" s="155" t="str">
        <f t="array" ref="L355">IFERROR(INDEX(K$2:K$218,SMALL(IF(K$2:K$218&lt;&gt;"",ROW(K$2:K$218)-1),ROW(C354))),"")</f>
        <v/>
      </c>
      <c r="M355" s="126" t="str">
        <f t="shared" si="22"/>
        <v/>
      </c>
      <c r="N355" s="153" t="str">
        <f t="array" ref="N355">IFERROR(INDEX(M$2:M$218,SMALL(IF(M$2:M$218&lt;&gt;"",ROW(M$2:M$218)-1),ROW(D354))),"")</f>
        <v/>
      </c>
      <c r="O355" s="126" t="str">
        <f t="shared" si="23"/>
        <v/>
      </c>
      <c r="P355" s="155" t="str">
        <f t="array" ref="P355">IFERROR(INDEX(O$2:O$218,SMALL(IF(O$2:O$218&lt;&gt;"",ROW(O$2:O$218)-1),ROW(G354))),"")</f>
        <v/>
      </c>
      <c r="Q355" s="126" t="str">
        <f t="shared" si="24"/>
        <v/>
      </c>
      <c r="R355" s="153" t="str">
        <f t="array" ref="R355">IFERROR(INDEX(Q$2:Q$218,SMALL(IF(Q$2:Q$218&lt;&gt;"",ROW(Q$2:Q$218)-1),ROW(I354))),"")</f>
        <v/>
      </c>
      <c r="S355" s="126" t="str">
        <f t="shared" si="25"/>
        <v/>
      </c>
      <c r="T355" s="155" t="str">
        <f t="array" ref="T355">IFERROR(INDEX(S$2:S$218,SMALL(IF(S$2:S$218&lt;&gt;"",ROW(S$2:S$218)-1),ROW(K354))),"")</f>
        <v/>
      </c>
      <c r="U355" s="126" t="str">
        <f t="shared" si="26"/>
        <v/>
      </c>
      <c r="V355" s="153" t="str">
        <f t="array" ref="V355">IFERROR(INDEX(U$2:U$218,SMALL(IF(U$2:U$218&lt;&gt;"",ROW(U$2:U$218)-1),ROW(M354))),"")</f>
        <v/>
      </c>
      <c r="W355" s="129"/>
    </row>
    <row r="356" spans="1:23" ht="15.75" customHeight="1" x14ac:dyDescent="0.2">
      <c r="A356" s="165" t="str">
        <f t="shared" si="27"/>
        <v xml:space="preserve"> </v>
      </c>
      <c r="B356" s="143"/>
      <c r="C356" s="143"/>
      <c r="D356" s="147"/>
      <c r="E356" s="147"/>
      <c r="F356" s="147"/>
      <c r="G356" s="165" t="str">
        <f>IF(D356="","",VLOOKUP(D356,'Liste des clubs'!A:B,2,FALSE))</f>
        <v/>
      </c>
      <c r="H356" s="163"/>
      <c r="I356" s="143" t="str">
        <f t="shared" si="20"/>
        <v/>
      </c>
      <c r="J356" s="153" t="str">
        <f t="array" ref="J356">IFERROR(INDEX(I$2:I$218,SMALL(IF(I$2:I$218&lt;&gt;"",ROW(I$2:I$218)-1),ROW(A355))),"")</f>
        <v/>
      </c>
      <c r="K356" s="126" t="str">
        <f t="shared" si="21"/>
        <v/>
      </c>
      <c r="L356" s="155" t="str">
        <f t="array" ref="L356">IFERROR(INDEX(K$2:K$218,SMALL(IF(K$2:K$218&lt;&gt;"",ROW(K$2:K$218)-1),ROW(C355))),"")</f>
        <v/>
      </c>
      <c r="M356" s="126" t="str">
        <f t="shared" si="22"/>
        <v/>
      </c>
      <c r="N356" s="153" t="str">
        <f t="array" ref="N356">IFERROR(INDEX(M$2:M$218,SMALL(IF(M$2:M$218&lt;&gt;"",ROW(M$2:M$218)-1),ROW(D355))),"")</f>
        <v/>
      </c>
      <c r="O356" s="126" t="str">
        <f t="shared" si="23"/>
        <v/>
      </c>
      <c r="P356" s="155" t="str">
        <f t="array" ref="P356">IFERROR(INDEX(O$2:O$218,SMALL(IF(O$2:O$218&lt;&gt;"",ROW(O$2:O$218)-1),ROW(G355))),"")</f>
        <v/>
      </c>
      <c r="Q356" s="126" t="str">
        <f t="shared" si="24"/>
        <v/>
      </c>
      <c r="R356" s="153" t="str">
        <f t="array" ref="R356">IFERROR(INDEX(Q$2:Q$218,SMALL(IF(Q$2:Q$218&lt;&gt;"",ROW(Q$2:Q$218)-1),ROW(I355))),"")</f>
        <v/>
      </c>
      <c r="S356" s="126" t="str">
        <f t="shared" si="25"/>
        <v/>
      </c>
      <c r="T356" s="155" t="str">
        <f t="array" ref="T356">IFERROR(INDEX(S$2:S$218,SMALL(IF(S$2:S$218&lt;&gt;"",ROW(S$2:S$218)-1),ROW(K355))),"")</f>
        <v/>
      </c>
      <c r="U356" s="126" t="str">
        <f t="shared" si="26"/>
        <v/>
      </c>
      <c r="V356" s="153" t="str">
        <f t="array" ref="V356">IFERROR(INDEX(U$2:U$218,SMALL(IF(U$2:U$218&lt;&gt;"",ROW(U$2:U$218)-1),ROW(M355))),"")</f>
        <v/>
      </c>
      <c r="W356" s="129"/>
    </row>
    <row r="357" spans="1:23" ht="15.75" customHeight="1" x14ac:dyDescent="0.2">
      <c r="A357" s="165" t="str">
        <f t="shared" si="27"/>
        <v xml:space="preserve"> </v>
      </c>
      <c r="B357" s="143"/>
      <c r="C357" s="143"/>
      <c r="D357" s="147"/>
      <c r="E357" s="147"/>
      <c r="F357" s="147"/>
      <c r="G357" s="165" t="str">
        <f>IF(D357="","",VLOOKUP(D357,'Liste des clubs'!A:B,2,FALSE))</f>
        <v/>
      </c>
      <c r="H357" s="163"/>
      <c r="I357" s="143" t="str">
        <f t="shared" si="20"/>
        <v/>
      </c>
      <c r="J357" s="153" t="str">
        <f t="array" ref="J357">IFERROR(INDEX(I$2:I$218,SMALL(IF(I$2:I$218&lt;&gt;"",ROW(I$2:I$218)-1),ROW(A356))),"")</f>
        <v/>
      </c>
      <c r="K357" s="126" t="str">
        <f t="shared" si="21"/>
        <v/>
      </c>
      <c r="L357" s="155" t="str">
        <f t="array" ref="L357">IFERROR(INDEX(K$2:K$218,SMALL(IF(K$2:K$218&lt;&gt;"",ROW(K$2:K$218)-1),ROW(C356))),"")</f>
        <v/>
      </c>
      <c r="M357" s="126" t="str">
        <f t="shared" si="22"/>
        <v/>
      </c>
      <c r="N357" s="153" t="str">
        <f t="array" ref="N357">IFERROR(INDEX(M$2:M$218,SMALL(IF(M$2:M$218&lt;&gt;"",ROW(M$2:M$218)-1),ROW(D356))),"")</f>
        <v/>
      </c>
      <c r="O357" s="126" t="str">
        <f t="shared" si="23"/>
        <v/>
      </c>
      <c r="P357" s="155" t="str">
        <f t="array" ref="P357">IFERROR(INDEX(O$2:O$218,SMALL(IF(O$2:O$218&lt;&gt;"",ROW(O$2:O$218)-1),ROW(G356))),"")</f>
        <v/>
      </c>
      <c r="Q357" s="126" t="str">
        <f t="shared" si="24"/>
        <v/>
      </c>
      <c r="R357" s="153" t="str">
        <f t="array" ref="R357">IFERROR(INDEX(Q$2:Q$218,SMALL(IF(Q$2:Q$218&lt;&gt;"",ROW(Q$2:Q$218)-1),ROW(I356))),"")</f>
        <v/>
      </c>
      <c r="S357" s="126" t="str">
        <f t="shared" si="25"/>
        <v/>
      </c>
      <c r="T357" s="155" t="str">
        <f t="array" ref="T357">IFERROR(INDEX(S$2:S$218,SMALL(IF(S$2:S$218&lt;&gt;"",ROW(S$2:S$218)-1),ROW(K356))),"")</f>
        <v/>
      </c>
      <c r="U357" s="126" t="str">
        <f t="shared" si="26"/>
        <v/>
      </c>
      <c r="V357" s="153" t="str">
        <f t="array" ref="V357">IFERROR(INDEX(U$2:U$218,SMALL(IF(U$2:U$218&lt;&gt;"",ROW(U$2:U$218)-1),ROW(M356))),"")</f>
        <v/>
      </c>
      <c r="W357" s="129"/>
    </row>
    <row r="358" spans="1:23" ht="15.75" customHeight="1" x14ac:dyDescent="0.2">
      <c r="A358" s="165" t="str">
        <f t="shared" si="27"/>
        <v xml:space="preserve"> </v>
      </c>
      <c r="B358" s="143"/>
      <c r="C358" s="143"/>
      <c r="D358" s="147"/>
      <c r="E358" s="147"/>
      <c r="F358" s="147"/>
      <c r="G358" s="165" t="str">
        <f>IF(D358="","",VLOOKUP(D358,'Liste des clubs'!A:B,2,FALSE))</f>
        <v/>
      </c>
      <c r="H358" s="163"/>
      <c r="I358" s="143" t="str">
        <f t="shared" si="20"/>
        <v/>
      </c>
      <c r="J358" s="153" t="str">
        <f t="array" ref="J358">IFERROR(INDEX(I$2:I$218,SMALL(IF(I$2:I$218&lt;&gt;"",ROW(I$2:I$218)-1),ROW(A357))),"")</f>
        <v/>
      </c>
      <c r="K358" s="126" t="str">
        <f t="shared" si="21"/>
        <v/>
      </c>
      <c r="L358" s="155" t="str">
        <f t="array" ref="L358">IFERROR(INDEX(K$2:K$218,SMALL(IF(K$2:K$218&lt;&gt;"",ROW(K$2:K$218)-1),ROW(C357))),"")</f>
        <v/>
      </c>
      <c r="M358" s="126" t="str">
        <f t="shared" si="22"/>
        <v/>
      </c>
      <c r="N358" s="153" t="str">
        <f t="array" ref="N358">IFERROR(INDEX(M$2:M$218,SMALL(IF(M$2:M$218&lt;&gt;"",ROW(M$2:M$218)-1),ROW(D357))),"")</f>
        <v/>
      </c>
      <c r="O358" s="126" t="str">
        <f t="shared" si="23"/>
        <v/>
      </c>
      <c r="P358" s="155" t="str">
        <f t="array" ref="P358">IFERROR(INDEX(O$2:O$218,SMALL(IF(O$2:O$218&lt;&gt;"",ROW(O$2:O$218)-1),ROW(G357))),"")</f>
        <v/>
      </c>
      <c r="Q358" s="126" t="str">
        <f t="shared" si="24"/>
        <v/>
      </c>
      <c r="R358" s="153" t="str">
        <f t="array" ref="R358">IFERROR(INDEX(Q$2:Q$218,SMALL(IF(Q$2:Q$218&lt;&gt;"",ROW(Q$2:Q$218)-1),ROW(I357))),"")</f>
        <v/>
      </c>
      <c r="S358" s="126" t="str">
        <f t="shared" si="25"/>
        <v/>
      </c>
      <c r="T358" s="155" t="str">
        <f t="array" ref="T358">IFERROR(INDEX(S$2:S$218,SMALL(IF(S$2:S$218&lt;&gt;"",ROW(S$2:S$218)-1),ROW(K357))),"")</f>
        <v/>
      </c>
      <c r="U358" s="126" t="str">
        <f t="shared" si="26"/>
        <v/>
      </c>
      <c r="V358" s="153" t="str">
        <f t="array" ref="V358">IFERROR(INDEX(U$2:U$218,SMALL(IF(U$2:U$218&lt;&gt;"",ROW(U$2:U$218)-1),ROW(M357))),"")</f>
        <v/>
      </c>
      <c r="W358" s="129"/>
    </row>
    <row r="359" spans="1:23" ht="15.75" customHeight="1" x14ac:dyDescent="0.2">
      <c r="A359" s="165" t="str">
        <f t="shared" si="27"/>
        <v xml:space="preserve"> </v>
      </c>
      <c r="B359" s="143"/>
      <c r="C359" s="143"/>
      <c r="D359" s="147"/>
      <c r="E359" s="147"/>
      <c r="F359" s="147"/>
      <c r="G359" s="165" t="str">
        <f>IF(D359="","",VLOOKUP(D359,'Liste des clubs'!A:B,2,FALSE))</f>
        <v/>
      </c>
      <c r="H359" s="163"/>
      <c r="I359" s="143" t="str">
        <f t="shared" si="20"/>
        <v/>
      </c>
      <c r="J359" s="153" t="str">
        <f t="array" ref="J359">IFERROR(INDEX(I$2:I$218,SMALL(IF(I$2:I$218&lt;&gt;"",ROW(I$2:I$218)-1),ROW(A358))),"")</f>
        <v/>
      </c>
      <c r="K359" s="126" t="str">
        <f t="shared" si="21"/>
        <v/>
      </c>
      <c r="L359" s="155" t="str">
        <f t="array" ref="L359">IFERROR(INDEX(K$2:K$218,SMALL(IF(K$2:K$218&lt;&gt;"",ROW(K$2:K$218)-1),ROW(C358))),"")</f>
        <v/>
      </c>
      <c r="M359" s="126" t="str">
        <f t="shared" si="22"/>
        <v/>
      </c>
      <c r="N359" s="153" t="str">
        <f t="array" ref="N359">IFERROR(INDEX(M$2:M$218,SMALL(IF(M$2:M$218&lt;&gt;"",ROW(M$2:M$218)-1),ROW(D358))),"")</f>
        <v/>
      </c>
      <c r="O359" s="126" t="str">
        <f t="shared" si="23"/>
        <v/>
      </c>
      <c r="P359" s="155" t="str">
        <f t="array" ref="P359">IFERROR(INDEX(O$2:O$218,SMALL(IF(O$2:O$218&lt;&gt;"",ROW(O$2:O$218)-1),ROW(G358))),"")</f>
        <v/>
      </c>
      <c r="Q359" s="126" t="str">
        <f t="shared" si="24"/>
        <v/>
      </c>
      <c r="R359" s="153" t="str">
        <f t="array" ref="R359">IFERROR(INDEX(Q$2:Q$218,SMALL(IF(Q$2:Q$218&lt;&gt;"",ROW(Q$2:Q$218)-1),ROW(I358))),"")</f>
        <v/>
      </c>
      <c r="S359" s="126" t="str">
        <f t="shared" si="25"/>
        <v/>
      </c>
      <c r="T359" s="155" t="str">
        <f t="array" ref="T359">IFERROR(INDEX(S$2:S$218,SMALL(IF(S$2:S$218&lt;&gt;"",ROW(S$2:S$218)-1),ROW(K358))),"")</f>
        <v/>
      </c>
      <c r="U359" s="126" t="str">
        <f t="shared" si="26"/>
        <v/>
      </c>
      <c r="V359" s="153" t="str">
        <f t="array" ref="V359">IFERROR(INDEX(U$2:U$218,SMALL(IF(U$2:U$218&lt;&gt;"",ROW(U$2:U$218)-1),ROW(M358))),"")</f>
        <v/>
      </c>
      <c r="W359" s="129"/>
    </row>
    <row r="360" spans="1:23" ht="15.75" customHeight="1" x14ac:dyDescent="0.2">
      <c r="A360" s="165" t="str">
        <f t="shared" si="27"/>
        <v xml:space="preserve"> </v>
      </c>
      <c r="B360" s="143"/>
      <c r="C360" s="143"/>
      <c r="D360" s="147"/>
      <c r="E360" s="147"/>
      <c r="F360" s="147"/>
      <c r="G360" s="165" t="str">
        <f>IF(D360="","",VLOOKUP(D360,'Liste des clubs'!A:B,2,FALSE))</f>
        <v/>
      </c>
      <c r="H360" s="163"/>
      <c r="I360" s="143" t="str">
        <f t="shared" si="20"/>
        <v/>
      </c>
      <c r="J360" s="153" t="str">
        <f t="array" ref="J360">IFERROR(INDEX(I$2:I$218,SMALL(IF(I$2:I$218&lt;&gt;"",ROW(I$2:I$218)-1),ROW(A359))),"")</f>
        <v/>
      </c>
      <c r="K360" s="126" t="str">
        <f t="shared" si="21"/>
        <v/>
      </c>
      <c r="L360" s="155" t="str">
        <f t="array" ref="L360">IFERROR(INDEX(K$2:K$218,SMALL(IF(K$2:K$218&lt;&gt;"",ROW(K$2:K$218)-1),ROW(C359))),"")</f>
        <v/>
      </c>
      <c r="M360" s="126" t="str">
        <f t="shared" si="22"/>
        <v/>
      </c>
      <c r="N360" s="153" t="str">
        <f t="array" ref="N360">IFERROR(INDEX(M$2:M$218,SMALL(IF(M$2:M$218&lt;&gt;"",ROW(M$2:M$218)-1),ROW(D359))),"")</f>
        <v/>
      </c>
      <c r="O360" s="126" t="str">
        <f t="shared" si="23"/>
        <v/>
      </c>
      <c r="P360" s="155" t="str">
        <f t="array" ref="P360">IFERROR(INDEX(O$2:O$218,SMALL(IF(O$2:O$218&lt;&gt;"",ROW(O$2:O$218)-1),ROW(G359))),"")</f>
        <v/>
      </c>
      <c r="Q360" s="126" t="str">
        <f t="shared" si="24"/>
        <v/>
      </c>
      <c r="R360" s="153" t="str">
        <f t="array" ref="R360">IFERROR(INDEX(Q$2:Q$218,SMALL(IF(Q$2:Q$218&lt;&gt;"",ROW(Q$2:Q$218)-1),ROW(I359))),"")</f>
        <v/>
      </c>
      <c r="S360" s="126" t="str">
        <f t="shared" si="25"/>
        <v/>
      </c>
      <c r="T360" s="155" t="str">
        <f t="array" ref="T360">IFERROR(INDEX(S$2:S$218,SMALL(IF(S$2:S$218&lt;&gt;"",ROW(S$2:S$218)-1),ROW(K359))),"")</f>
        <v/>
      </c>
      <c r="U360" s="126" t="str">
        <f t="shared" si="26"/>
        <v/>
      </c>
      <c r="V360" s="153" t="str">
        <f t="array" ref="V360">IFERROR(INDEX(U$2:U$218,SMALL(IF(U$2:U$218&lt;&gt;"",ROW(U$2:U$218)-1),ROW(M359))),"")</f>
        <v/>
      </c>
      <c r="W360" s="129"/>
    </row>
    <row r="361" spans="1:23" ht="15.75" customHeight="1" x14ac:dyDescent="0.2">
      <c r="A361" s="165" t="str">
        <f t="shared" si="27"/>
        <v xml:space="preserve"> </v>
      </c>
      <c r="B361" s="143"/>
      <c r="C361" s="143"/>
      <c r="D361" s="147"/>
      <c r="E361" s="147"/>
      <c r="F361" s="147"/>
      <c r="G361" s="165" t="str">
        <f>IF(D361="","",VLOOKUP(D361,'Liste des clubs'!A:B,2,FALSE))</f>
        <v/>
      </c>
      <c r="H361" s="163"/>
      <c r="I361" s="143" t="str">
        <f t="shared" si="20"/>
        <v/>
      </c>
      <c r="J361" s="153" t="str">
        <f t="array" ref="J361">IFERROR(INDEX(I$2:I$218,SMALL(IF(I$2:I$218&lt;&gt;"",ROW(I$2:I$218)-1),ROW(A360))),"")</f>
        <v/>
      </c>
      <c r="K361" s="126" t="str">
        <f t="shared" si="21"/>
        <v/>
      </c>
      <c r="L361" s="155" t="str">
        <f t="array" ref="L361">IFERROR(INDEX(K$2:K$218,SMALL(IF(K$2:K$218&lt;&gt;"",ROW(K$2:K$218)-1),ROW(C360))),"")</f>
        <v/>
      </c>
      <c r="M361" s="126" t="str">
        <f t="shared" si="22"/>
        <v/>
      </c>
      <c r="N361" s="153" t="str">
        <f t="array" ref="N361">IFERROR(INDEX(M$2:M$218,SMALL(IF(M$2:M$218&lt;&gt;"",ROW(M$2:M$218)-1),ROW(D360))),"")</f>
        <v/>
      </c>
      <c r="O361" s="126" t="str">
        <f t="shared" si="23"/>
        <v/>
      </c>
      <c r="P361" s="155" t="str">
        <f t="array" ref="P361">IFERROR(INDEX(O$2:O$218,SMALL(IF(O$2:O$218&lt;&gt;"",ROW(O$2:O$218)-1),ROW(G360))),"")</f>
        <v/>
      </c>
      <c r="Q361" s="126" t="str">
        <f t="shared" si="24"/>
        <v/>
      </c>
      <c r="R361" s="153" t="str">
        <f t="array" ref="R361">IFERROR(INDEX(Q$2:Q$218,SMALL(IF(Q$2:Q$218&lt;&gt;"",ROW(Q$2:Q$218)-1),ROW(I360))),"")</f>
        <v/>
      </c>
      <c r="S361" s="126" t="str">
        <f t="shared" si="25"/>
        <v/>
      </c>
      <c r="T361" s="155" t="str">
        <f t="array" ref="T361">IFERROR(INDEX(S$2:S$218,SMALL(IF(S$2:S$218&lt;&gt;"",ROW(S$2:S$218)-1),ROW(K360))),"")</f>
        <v/>
      </c>
      <c r="U361" s="126" t="str">
        <f t="shared" si="26"/>
        <v/>
      </c>
      <c r="V361" s="153" t="str">
        <f t="array" ref="V361">IFERROR(INDEX(U$2:U$218,SMALL(IF(U$2:U$218&lt;&gt;"",ROW(U$2:U$218)-1),ROW(M360))),"")</f>
        <v/>
      </c>
      <c r="W361" s="129"/>
    </row>
    <row r="362" spans="1:23" ht="15.75" customHeight="1" x14ac:dyDescent="0.2">
      <c r="A362" s="165" t="str">
        <f t="shared" si="27"/>
        <v xml:space="preserve"> </v>
      </c>
      <c r="B362" s="143"/>
      <c r="C362" s="143"/>
      <c r="D362" s="147"/>
      <c r="E362" s="147"/>
      <c r="F362" s="147"/>
      <c r="G362" s="165" t="str">
        <f>IF(D362="","",VLOOKUP(D362,'Liste des clubs'!A:B,2,FALSE))</f>
        <v/>
      </c>
      <c r="H362" s="163"/>
      <c r="I362" s="143" t="str">
        <f t="shared" si="20"/>
        <v/>
      </c>
      <c r="J362" s="153" t="str">
        <f t="array" ref="J362">IFERROR(INDEX(I$2:I$218,SMALL(IF(I$2:I$218&lt;&gt;"",ROW(I$2:I$218)-1),ROW(A361))),"")</f>
        <v/>
      </c>
      <c r="K362" s="126" t="str">
        <f t="shared" si="21"/>
        <v/>
      </c>
      <c r="L362" s="155" t="str">
        <f t="array" ref="L362">IFERROR(INDEX(K$2:K$218,SMALL(IF(K$2:K$218&lt;&gt;"",ROW(K$2:K$218)-1),ROW(C361))),"")</f>
        <v/>
      </c>
      <c r="M362" s="126" t="str">
        <f t="shared" si="22"/>
        <v/>
      </c>
      <c r="N362" s="153" t="str">
        <f t="array" ref="N362">IFERROR(INDEX(M$2:M$218,SMALL(IF(M$2:M$218&lt;&gt;"",ROW(M$2:M$218)-1),ROW(D361))),"")</f>
        <v/>
      </c>
      <c r="O362" s="126" t="str">
        <f t="shared" si="23"/>
        <v/>
      </c>
      <c r="P362" s="155" t="str">
        <f t="array" ref="P362">IFERROR(INDEX(O$2:O$218,SMALL(IF(O$2:O$218&lt;&gt;"",ROW(O$2:O$218)-1),ROW(G361))),"")</f>
        <v/>
      </c>
      <c r="Q362" s="126" t="str">
        <f t="shared" si="24"/>
        <v/>
      </c>
      <c r="R362" s="153" t="str">
        <f t="array" ref="R362">IFERROR(INDEX(Q$2:Q$218,SMALL(IF(Q$2:Q$218&lt;&gt;"",ROW(Q$2:Q$218)-1),ROW(I361))),"")</f>
        <v/>
      </c>
      <c r="S362" s="126" t="str">
        <f t="shared" si="25"/>
        <v/>
      </c>
      <c r="T362" s="155" t="str">
        <f t="array" ref="T362">IFERROR(INDEX(S$2:S$218,SMALL(IF(S$2:S$218&lt;&gt;"",ROW(S$2:S$218)-1),ROW(K361))),"")</f>
        <v/>
      </c>
      <c r="U362" s="126" t="str">
        <f t="shared" si="26"/>
        <v/>
      </c>
      <c r="V362" s="153" t="str">
        <f t="array" ref="V362">IFERROR(INDEX(U$2:U$218,SMALL(IF(U$2:U$218&lt;&gt;"",ROW(U$2:U$218)-1),ROW(M361))),"")</f>
        <v/>
      </c>
      <c r="W362" s="129"/>
    </row>
    <row r="363" spans="1:23" ht="15.75" customHeight="1" x14ac:dyDescent="0.2">
      <c r="A363" s="165" t="str">
        <f t="shared" si="27"/>
        <v xml:space="preserve"> </v>
      </c>
      <c r="B363" s="143"/>
      <c r="C363" s="143"/>
      <c r="D363" s="147"/>
      <c r="E363" s="147"/>
      <c r="F363" s="147"/>
      <c r="G363" s="165" t="str">
        <f>IF(D363="","",VLOOKUP(D363,'Liste des clubs'!A:B,2,FALSE))</f>
        <v/>
      </c>
      <c r="H363" s="163"/>
      <c r="I363" s="143" t="str">
        <f t="shared" ref="I363:I426" si="28">IF($H363=I$1,$A363,"")</f>
        <v/>
      </c>
      <c r="J363" s="153" t="str">
        <f t="array" ref="J363">IFERROR(INDEX(I$2:I$218,SMALL(IF(I$2:I$218&lt;&gt;"",ROW(I$2:I$218)-1),ROW(A362))),"")</f>
        <v/>
      </c>
      <c r="K363" s="126" t="str">
        <f t="shared" ref="K363:K426" si="29">IF($H363=K$1,$A363,"")</f>
        <v/>
      </c>
      <c r="L363" s="155" t="str">
        <f t="array" ref="L363">IFERROR(INDEX(K$2:K$218,SMALL(IF(K$2:K$218&lt;&gt;"",ROW(K$2:K$218)-1),ROW(C362))),"")</f>
        <v/>
      </c>
      <c r="M363" s="126" t="str">
        <f t="shared" ref="M363:M426" si="30">IF($H363=M$1,$A363,"")</f>
        <v/>
      </c>
      <c r="N363" s="153" t="str">
        <f t="array" ref="N363">IFERROR(INDEX(M$2:M$218,SMALL(IF(M$2:M$218&lt;&gt;"",ROW(M$2:M$218)-1),ROW(D362))),"")</f>
        <v/>
      </c>
      <c r="O363" s="126" t="str">
        <f t="shared" ref="O363:O426" si="31">IF($H363=O$1,$A363,"")</f>
        <v/>
      </c>
      <c r="P363" s="155" t="str">
        <f t="array" ref="P363">IFERROR(INDEX(O$2:O$218,SMALL(IF(O$2:O$218&lt;&gt;"",ROW(O$2:O$218)-1),ROW(G362))),"")</f>
        <v/>
      </c>
      <c r="Q363" s="126" t="str">
        <f t="shared" ref="Q363:Q426" si="32">IF($H363=Q$1,$A363,"")</f>
        <v/>
      </c>
      <c r="R363" s="153" t="str">
        <f t="array" ref="R363">IFERROR(INDEX(Q$2:Q$218,SMALL(IF(Q$2:Q$218&lt;&gt;"",ROW(Q$2:Q$218)-1),ROW(I362))),"")</f>
        <v/>
      </c>
      <c r="S363" s="126" t="str">
        <f t="shared" ref="S363:S426" si="33">IF($H363=S$1,$A363,"")</f>
        <v/>
      </c>
      <c r="T363" s="155" t="str">
        <f t="array" ref="T363">IFERROR(INDEX(S$2:S$218,SMALL(IF(S$2:S$218&lt;&gt;"",ROW(S$2:S$218)-1),ROW(K362))),"")</f>
        <v/>
      </c>
      <c r="U363" s="126" t="str">
        <f t="shared" ref="U363:U426" si="34">IF($H363=U$1,$A363,"")</f>
        <v/>
      </c>
      <c r="V363" s="153" t="str">
        <f t="array" ref="V363">IFERROR(INDEX(U$2:U$218,SMALL(IF(U$2:U$218&lt;&gt;"",ROW(U$2:U$218)-1),ROW(M362))),"")</f>
        <v/>
      </c>
      <c r="W363" s="129"/>
    </row>
    <row r="364" spans="1:23" ht="15.75" customHeight="1" x14ac:dyDescent="0.2">
      <c r="A364" s="165" t="str">
        <f t="shared" si="27"/>
        <v xml:space="preserve"> </v>
      </c>
      <c r="B364" s="143"/>
      <c r="C364" s="143"/>
      <c r="D364" s="147"/>
      <c r="E364" s="147"/>
      <c r="F364" s="147"/>
      <c r="G364" s="165" t="str">
        <f>IF(D364="","",VLOOKUP(D364,'Liste des clubs'!A:B,2,FALSE))</f>
        <v/>
      </c>
      <c r="H364" s="163"/>
      <c r="I364" s="143" t="str">
        <f t="shared" si="28"/>
        <v/>
      </c>
      <c r="J364" s="153" t="str">
        <f t="array" ref="J364">IFERROR(INDEX(I$2:I$218,SMALL(IF(I$2:I$218&lt;&gt;"",ROW(I$2:I$218)-1),ROW(A363))),"")</f>
        <v/>
      </c>
      <c r="K364" s="126" t="str">
        <f t="shared" si="29"/>
        <v/>
      </c>
      <c r="L364" s="155" t="str">
        <f t="array" ref="L364">IFERROR(INDEX(K$2:K$218,SMALL(IF(K$2:K$218&lt;&gt;"",ROW(K$2:K$218)-1),ROW(C363))),"")</f>
        <v/>
      </c>
      <c r="M364" s="126" t="str">
        <f t="shared" si="30"/>
        <v/>
      </c>
      <c r="N364" s="153" t="str">
        <f t="array" ref="N364">IFERROR(INDEX(M$2:M$218,SMALL(IF(M$2:M$218&lt;&gt;"",ROW(M$2:M$218)-1),ROW(D363))),"")</f>
        <v/>
      </c>
      <c r="O364" s="126" t="str">
        <f t="shared" si="31"/>
        <v/>
      </c>
      <c r="P364" s="155" t="str">
        <f t="array" ref="P364">IFERROR(INDEX(O$2:O$218,SMALL(IF(O$2:O$218&lt;&gt;"",ROW(O$2:O$218)-1),ROW(G363))),"")</f>
        <v/>
      </c>
      <c r="Q364" s="126" t="str">
        <f t="shared" si="32"/>
        <v/>
      </c>
      <c r="R364" s="153" t="str">
        <f t="array" ref="R364">IFERROR(INDEX(Q$2:Q$218,SMALL(IF(Q$2:Q$218&lt;&gt;"",ROW(Q$2:Q$218)-1),ROW(I363))),"")</f>
        <v/>
      </c>
      <c r="S364" s="126" t="str">
        <f t="shared" si="33"/>
        <v/>
      </c>
      <c r="T364" s="155" t="str">
        <f t="array" ref="T364">IFERROR(INDEX(S$2:S$218,SMALL(IF(S$2:S$218&lt;&gt;"",ROW(S$2:S$218)-1),ROW(K363))),"")</f>
        <v/>
      </c>
      <c r="U364" s="126" t="str">
        <f t="shared" si="34"/>
        <v/>
      </c>
      <c r="V364" s="153" t="str">
        <f t="array" ref="V364">IFERROR(INDEX(U$2:U$218,SMALL(IF(U$2:U$218&lt;&gt;"",ROW(U$2:U$218)-1),ROW(M363))),"")</f>
        <v/>
      </c>
      <c r="W364" s="129"/>
    </row>
    <row r="365" spans="1:23" ht="15.75" customHeight="1" x14ac:dyDescent="0.2">
      <c r="A365" s="165" t="str">
        <f t="shared" si="27"/>
        <v xml:space="preserve"> </v>
      </c>
      <c r="B365" s="143"/>
      <c r="C365" s="143"/>
      <c r="D365" s="147"/>
      <c r="E365" s="147"/>
      <c r="F365" s="147"/>
      <c r="G365" s="165" t="str">
        <f>IF(D365="","",VLOOKUP(D365,'Liste des clubs'!A:B,2,FALSE))</f>
        <v/>
      </c>
      <c r="H365" s="163"/>
      <c r="I365" s="143" t="str">
        <f t="shared" si="28"/>
        <v/>
      </c>
      <c r="J365" s="153" t="str">
        <f t="array" ref="J365">IFERROR(INDEX(I$2:I$218,SMALL(IF(I$2:I$218&lt;&gt;"",ROW(I$2:I$218)-1),ROW(A364))),"")</f>
        <v/>
      </c>
      <c r="K365" s="126" t="str">
        <f t="shared" si="29"/>
        <v/>
      </c>
      <c r="L365" s="155" t="str">
        <f t="array" ref="L365">IFERROR(INDEX(K$2:K$218,SMALL(IF(K$2:K$218&lt;&gt;"",ROW(K$2:K$218)-1),ROW(C364))),"")</f>
        <v/>
      </c>
      <c r="M365" s="126" t="str">
        <f t="shared" si="30"/>
        <v/>
      </c>
      <c r="N365" s="153" t="str">
        <f t="array" ref="N365">IFERROR(INDEX(M$2:M$218,SMALL(IF(M$2:M$218&lt;&gt;"",ROW(M$2:M$218)-1),ROW(D364))),"")</f>
        <v/>
      </c>
      <c r="O365" s="126" t="str">
        <f t="shared" si="31"/>
        <v/>
      </c>
      <c r="P365" s="155" t="str">
        <f t="array" ref="P365">IFERROR(INDEX(O$2:O$218,SMALL(IF(O$2:O$218&lt;&gt;"",ROW(O$2:O$218)-1),ROW(G364))),"")</f>
        <v/>
      </c>
      <c r="Q365" s="126" t="str">
        <f t="shared" si="32"/>
        <v/>
      </c>
      <c r="R365" s="153" t="str">
        <f t="array" ref="R365">IFERROR(INDEX(Q$2:Q$218,SMALL(IF(Q$2:Q$218&lt;&gt;"",ROW(Q$2:Q$218)-1),ROW(I364))),"")</f>
        <v/>
      </c>
      <c r="S365" s="126" t="str">
        <f t="shared" si="33"/>
        <v/>
      </c>
      <c r="T365" s="155" t="str">
        <f t="array" ref="T365">IFERROR(INDEX(S$2:S$218,SMALL(IF(S$2:S$218&lt;&gt;"",ROW(S$2:S$218)-1),ROW(K364))),"")</f>
        <v/>
      </c>
      <c r="U365" s="126" t="str">
        <f t="shared" si="34"/>
        <v/>
      </c>
      <c r="V365" s="153" t="str">
        <f t="array" ref="V365">IFERROR(INDEX(U$2:U$218,SMALL(IF(U$2:U$218&lt;&gt;"",ROW(U$2:U$218)-1),ROW(M364))),"")</f>
        <v/>
      </c>
      <c r="W365" s="129"/>
    </row>
    <row r="366" spans="1:23" ht="15.75" customHeight="1" x14ac:dyDescent="0.2">
      <c r="A366" s="165" t="str">
        <f t="shared" si="27"/>
        <v xml:space="preserve"> </v>
      </c>
      <c r="B366" s="143"/>
      <c r="C366" s="143"/>
      <c r="D366" s="147"/>
      <c r="E366" s="147"/>
      <c r="F366" s="147"/>
      <c r="G366" s="165" t="str">
        <f>IF(D366="","",VLOOKUP(D366,'Liste des clubs'!A:B,2,FALSE))</f>
        <v/>
      </c>
      <c r="H366" s="163"/>
      <c r="I366" s="143" t="str">
        <f t="shared" si="28"/>
        <v/>
      </c>
      <c r="J366" s="153" t="str">
        <f t="array" ref="J366">IFERROR(INDEX(I$2:I$218,SMALL(IF(I$2:I$218&lt;&gt;"",ROW(I$2:I$218)-1),ROW(A365))),"")</f>
        <v/>
      </c>
      <c r="K366" s="126" t="str">
        <f t="shared" si="29"/>
        <v/>
      </c>
      <c r="L366" s="155" t="str">
        <f t="array" ref="L366">IFERROR(INDEX(K$2:K$218,SMALL(IF(K$2:K$218&lt;&gt;"",ROW(K$2:K$218)-1),ROW(C365))),"")</f>
        <v/>
      </c>
      <c r="M366" s="126" t="str">
        <f t="shared" si="30"/>
        <v/>
      </c>
      <c r="N366" s="153" t="str">
        <f t="array" ref="N366">IFERROR(INDEX(M$2:M$218,SMALL(IF(M$2:M$218&lt;&gt;"",ROW(M$2:M$218)-1),ROW(D365))),"")</f>
        <v/>
      </c>
      <c r="O366" s="126" t="str">
        <f t="shared" si="31"/>
        <v/>
      </c>
      <c r="P366" s="155" t="str">
        <f t="array" ref="P366">IFERROR(INDEX(O$2:O$218,SMALL(IF(O$2:O$218&lt;&gt;"",ROW(O$2:O$218)-1),ROW(G365))),"")</f>
        <v/>
      </c>
      <c r="Q366" s="126" t="str">
        <f t="shared" si="32"/>
        <v/>
      </c>
      <c r="R366" s="153" t="str">
        <f t="array" ref="R366">IFERROR(INDEX(Q$2:Q$218,SMALL(IF(Q$2:Q$218&lt;&gt;"",ROW(Q$2:Q$218)-1),ROW(I365))),"")</f>
        <v/>
      </c>
      <c r="S366" s="126" t="str">
        <f t="shared" si="33"/>
        <v/>
      </c>
      <c r="T366" s="155" t="str">
        <f t="array" ref="T366">IFERROR(INDEX(S$2:S$218,SMALL(IF(S$2:S$218&lt;&gt;"",ROW(S$2:S$218)-1),ROW(K365))),"")</f>
        <v/>
      </c>
      <c r="U366" s="126" t="str">
        <f t="shared" si="34"/>
        <v/>
      </c>
      <c r="V366" s="153" t="str">
        <f t="array" ref="V366">IFERROR(INDEX(U$2:U$218,SMALL(IF(U$2:U$218&lt;&gt;"",ROW(U$2:U$218)-1),ROW(M365))),"")</f>
        <v/>
      </c>
      <c r="W366" s="129"/>
    </row>
    <row r="367" spans="1:23" ht="15.75" customHeight="1" x14ac:dyDescent="0.2">
      <c r="A367" s="165" t="str">
        <f t="shared" si="27"/>
        <v xml:space="preserve"> </v>
      </c>
      <c r="B367" s="143"/>
      <c r="C367" s="143"/>
      <c r="D367" s="147"/>
      <c r="E367" s="147"/>
      <c r="F367" s="147"/>
      <c r="G367" s="165" t="str">
        <f>IF(D367="","",VLOOKUP(D367,'Liste des clubs'!A:B,2,FALSE))</f>
        <v/>
      </c>
      <c r="H367" s="163"/>
      <c r="I367" s="143" t="str">
        <f t="shared" si="28"/>
        <v/>
      </c>
      <c r="J367" s="153" t="str">
        <f t="array" ref="J367">IFERROR(INDEX(I$2:I$218,SMALL(IF(I$2:I$218&lt;&gt;"",ROW(I$2:I$218)-1),ROW(A366))),"")</f>
        <v/>
      </c>
      <c r="K367" s="126" t="str">
        <f t="shared" si="29"/>
        <v/>
      </c>
      <c r="L367" s="155" t="str">
        <f t="array" ref="L367">IFERROR(INDEX(K$2:K$218,SMALL(IF(K$2:K$218&lt;&gt;"",ROW(K$2:K$218)-1),ROW(C366))),"")</f>
        <v/>
      </c>
      <c r="M367" s="126" t="str">
        <f t="shared" si="30"/>
        <v/>
      </c>
      <c r="N367" s="153" t="str">
        <f t="array" ref="N367">IFERROR(INDEX(M$2:M$218,SMALL(IF(M$2:M$218&lt;&gt;"",ROW(M$2:M$218)-1),ROW(D366))),"")</f>
        <v/>
      </c>
      <c r="O367" s="126" t="str">
        <f t="shared" si="31"/>
        <v/>
      </c>
      <c r="P367" s="155" t="str">
        <f t="array" ref="P367">IFERROR(INDEX(O$2:O$218,SMALL(IF(O$2:O$218&lt;&gt;"",ROW(O$2:O$218)-1),ROW(G366))),"")</f>
        <v/>
      </c>
      <c r="Q367" s="126" t="str">
        <f t="shared" si="32"/>
        <v/>
      </c>
      <c r="R367" s="153" t="str">
        <f t="array" ref="R367">IFERROR(INDEX(Q$2:Q$218,SMALL(IF(Q$2:Q$218&lt;&gt;"",ROW(Q$2:Q$218)-1),ROW(I366))),"")</f>
        <v/>
      </c>
      <c r="S367" s="126" t="str">
        <f t="shared" si="33"/>
        <v/>
      </c>
      <c r="T367" s="155" t="str">
        <f t="array" ref="T367">IFERROR(INDEX(S$2:S$218,SMALL(IF(S$2:S$218&lt;&gt;"",ROW(S$2:S$218)-1),ROW(K366))),"")</f>
        <v/>
      </c>
      <c r="U367" s="126" t="str">
        <f t="shared" si="34"/>
        <v/>
      </c>
      <c r="V367" s="153" t="str">
        <f t="array" ref="V367">IFERROR(INDEX(U$2:U$218,SMALL(IF(U$2:U$218&lt;&gt;"",ROW(U$2:U$218)-1),ROW(M366))),"")</f>
        <v/>
      </c>
      <c r="W367" s="129"/>
    </row>
    <row r="368" spans="1:23" ht="15.75" customHeight="1" x14ac:dyDescent="0.2">
      <c r="A368" s="165" t="str">
        <f t="shared" si="27"/>
        <v xml:space="preserve"> </v>
      </c>
      <c r="B368" s="143"/>
      <c r="C368" s="143"/>
      <c r="D368" s="147"/>
      <c r="E368" s="147"/>
      <c r="F368" s="147"/>
      <c r="G368" s="165" t="str">
        <f>IF(D368="","",VLOOKUP(D368,'Liste des clubs'!A:B,2,FALSE))</f>
        <v/>
      </c>
      <c r="H368" s="163"/>
      <c r="I368" s="143" t="str">
        <f t="shared" si="28"/>
        <v/>
      </c>
      <c r="J368" s="153" t="str">
        <f t="array" ref="J368">IFERROR(INDEX(I$2:I$218,SMALL(IF(I$2:I$218&lt;&gt;"",ROW(I$2:I$218)-1),ROW(A367))),"")</f>
        <v/>
      </c>
      <c r="K368" s="126" t="str">
        <f t="shared" si="29"/>
        <v/>
      </c>
      <c r="L368" s="155" t="str">
        <f t="array" ref="L368">IFERROR(INDEX(K$2:K$218,SMALL(IF(K$2:K$218&lt;&gt;"",ROW(K$2:K$218)-1),ROW(C367))),"")</f>
        <v/>
      </c>
      <c r="M368" s="126" t="str">
        <f t="shared" si="30"/>
        <v/>
      </c>
      <c r="N368" s="153" t="str">
        <f t="array" ref="N368">IFERROR(INDEX(M$2:M$218,SMALL(IF(M$2:M$218&lt;&gt;"",ROW(M$2:M$218)-1),ROW(D367))),"")</f>
        <v/>
      </c>
      <c r="O368" s="126" t="str">
        <f t="shared" si="31"/>
        <v/>
      </c>
      <c r="P368" s="155" t="str">
        <f t="array" ref="P368">IFERROR(INDEX(O$2:O$218,SMALL(IF(O$2:O$218&lt;&gt;"",ROW(O$2:O$218)-1),ROW(G367))),"")</f>
        <v/>
      </c>
      <c r="Q368" s="126" t="str">
        <f t="shared" si="32"/>
        <v/>
      </c>
      <c r="R368" s="153" t="str">
        <f t="array" ref="R368">IFERROR(INDEX(Q$2:Q$218,SMALL(IF(Q$2:Q$218&lt;&gt;"",ROW(Q$2:Q$218)-1),ROW(I367))),"")</f>
        <v/>
      </c>
      <c r="S368" s="126" t="str">
        <f t="shared" si="33"/>
        <v/>
      </c>
      <c r="T368" s="155" t="str">
        <f t="array" ref="T368">IFERROR(INDEX(S$2:S$218,SMALL(IF(S$2:S$218&lt;&gt;"",ROW(S$2:S$218)-1),ROW(K367))),"")</f>
        <v/>
      </c>
      <c r="U368" s="126" t="str">
        <f t="shared" si="34"/>
        <v/>
      </c>
      <c r="V368" s="153" t="str">
        <f t="array" ref="V368">IFERROR(INDEX(U$2:U$218,SMALL(IF(U$2:U$218&lt;&gt;"",ROW(U$2:U$218)-1),ROW(M367))),"")</f>
        <v/>
      </c>
      <c r="W368" s="129"/>
    </row>
    <row r="369" spans="1:23" ht="15.75" customHeight="1" x14ac:dyDescent="0.2">
      <c r="A369" s="165" t="str">
        <f t="shared" si="27"/>
        <v xml:space="preserve"> </v>
      </c>
      <c r="B369" s="143"/>
      <c r="C369" s="143"/>
      <c r="D369" s="147"/>
      <c r="E369" s="147"/>
      <c r="F369" s="147"/>
      <c r="G369" s="165" t="str">
        <f>IF(D369="","",VLOOKUP(D369,'Liste des clubs'!A:B,2,FALSE))</f>
        <v/>
      </c>
      <c r="H369" s="163"/>
      <c r="I369" s="143" t="str">
        <f t="shared" si="28"/>
        <v/>
      </c>
      <c r="J369" s="153" t="str">
        <f t="array" ref="J369">IFERROR(INDEX(I$2:I$218,SMALL(IF(I$2:I$218&lt;&gt;"",ROW(I$2:I$218)-1),ROW(A368))),"")</f>
        <v/>
      </c>
      <c r="K369" s="126" t="str">
        <f t="shared" si="29"/>
        <v/>
      </c>
      <c r="L369" s="155" t="str">
        <f t="array" ref="L369">IFERROR(INDEX(K$2:K$218,SMALL(IF(K$2:K$218&lt;&gt;"",ROW(K$2:K$218)-1),ROW(C368))),"")</f>
        <v/>
      </c>
      <c r="M369" s="126" t="str">
        <f t="shared" si="30"/>
        <v/>
      </c>
      <c r="N369" s="153" t="str">
        <f t="array" ref="N369">IFERROR(INDEX(M$2:M$218,SMALL(IF(M$2:M$218&lt;&gt;"",ROW(M$2:M$218)-1),ROW(D368))),"")</f>
        <v/>
      </c>
      <c r="O369" s="126" t="str">
        <f t="shared" si="31"/>
        <v/>
      </c>
      <c r="P369" s="155" t="str">
        <f t="array" ref="P369">IFERROR(INDEX(O$2:O$218,SMALL(IF(O$2:O$218&lt;&gt;"",ROW(O$2:O$218)-1),ROW(G368))),"")</f>
        <v/>
      </c>
      <c r="Q369" s="126" t="str">
        <f t="shared" si="32"/>
        <v/>
      </c>
      <c r="R369" s="153" t="str">
        <f t="array" ref="R369">IFERROR(INDEX(Q$2:Q$218,SMALL(IF(Q$2:Q$218&lt;&gt;"",ROW(Q$2:Q$218)-1),ROW(I368))),"")</f>
        <v/>
      </c>
      <c r="S369" s="126" t="str">
        <f t="shared" si="33"/>
        <v/>
      </c>
      <c r="T369" s="155" t="str">
        <f t="array" ref="T369">IFERROR(INDEX(S$2:S$218,SMALL(IF(S$2:S$218&lt;&gt;"",ROW(S$2:S$218)-1),ROW(K368))),"")</f>
        <v/>
      </c>
      <c r="U369" s="126" t="str">
        <f t="shared" si="34"/>
        <v/>
      </c>
      <c r="V369" s="153" t="str">
        <f t="array" ref="V369">IFERROR(INDEX(U$2:U$218,SMALL(IF(U$2:U$218&lt;&gt;"",ROW(U$2:U$218)-1),ROW(M368))),"")</f>
        <v/>
      </c>
      <c r="W369" s="129"/>
    </row>
    <row r="370" spans="1:23" ht="15.75" customHeight="1" x14ac:dyDescent="0.2">
      <c r="A370" s="165" t="str">
        <f t="shared" si="27"/>
        <v xml:space="preserve"> </v>
      </c>
      <c r="B370" s="143"/>
      <c r="C370" s="143"/>
      <c r="D370" s="147"/>
      <c r="E370" s="147"/>
      <c r="F370" s="147"/>
      <c r="G370" s="165" t="str">
        <f>IF(D370="","",VLOOKUP(D370,'Liste des clubs'!A:B,2,FALSE))</f>
        <v/>
      </c>
      <c r="H370" s="163"/>
      <c r="I370" s="143" t="str">
        <f t="shared" si="28"/>
        <v/>
      </c>
      <c r="J370" s="153" t="str">
        <f t="array" ref="J370">IFERROR(INDEX(I$2:I$218,SMALL(IF(I$2:I$218&lt;&gt;"",ROW(I$2:I$218)-1),ROW(A369))),"")</f>
        <v/>
      </c>
      <c r="K370" s="126" t="str">
        <f t="shared" si="29"/>
        <v/>
      </c>
      <c r="L370" s="155" t="str">
        <f t="array" ref="L370">IFERROR(INDEX(K$2:K$218,SMALL(IF(K$2:K$218&lt;&gt;"",ROW(K$2:K$218)-1),ROW(C369))),"")</f>
        <v/>
      </c>
      <c r="M370" s="126" t="str">
        <f t="shared" si="30"/>
        <v/>
      </c>
      <c r="N370" s="153" t="str">
        <f t="array" ref="N370">IFERROR(INDEX(M$2:M$218,SMALL(IF(M$2:M$218&lt;&gt;"",ROW(M$2:M$218)-1),ROW(D369))),"")</f>
        <v/>
      </c>
      <c r="O370" s="126" t="str">
        <f t="shared" si="31"/>
        <v/>
      </c>
      <c r="P370" s="155" t="str">
        <f t="array" ref="P370">IFERROR(INDEX(O$2:O$218,SMALL(IF(O$2:O$218&lt;&gt;"",ROW(O$2:O$218)-1),ROW(G369))),"")</f>
        <v/>
      </c>
      <c r="Q370" s="126" t="str">
        <f t="shared" si="32"/>
        <v/>
      </c>
      <c r="R370" s="153" t="str">
        <f t="array" ref="R370">IFERROR(INDEX(Q$2:Q$218,SMALL(IF(Q$2:Q$218&lt;&gt;"",ROW(Q$2:Q$218)-1),ROW(I369))),"")</f>
        <v/>
      </c>
      <c r="S370" s="126" t="str">
        <f t="shared" si="33"/>
        <v/>
      </c>
      <c r="T370" s="155" t="str">
        <f t="array" ref="T370">IFERROR(INDEX(S$2:S$218,SMALL(IF(S$2:S$218&lt;&gt;"",ROW(S$2:S$218)-1),ROW(K369))),"")</f>
        <v/>
      </c>
      <c r="U370" s="126" t="str">
        <f t="shared" si="34"/>
        <v/>
      </c>
      <c r="V370" s="153" t="str">
        <f t="array" ref="V370">IFERROR(INDEX(U$2:U$218,SMALL(IF(U$2:U$218&lt;&gt;"",ROW(U$2:U$218)-1),ROW(M369))),"")</f>
        <v/>
      </c>
      <c r="W370" s="129"/>
    </row>
    <row r="371" spans="1:23" ht="15.75" customHeight="1" x14ac:dyDescent="0.2">
      <c r="A371" s="165" t="str">
        <f t="shared" si="27"/>
        <v xml:space="preserve"> </v>
      </c>
      <c r="B371" s="143"/>
      <c r="C371" s="143"/>
      <c r="D371" s="147"/>
      <c r="E371" s="147"/>
      <c r="F371" s="147"/>
      <c r="G371" s="165" t="str">
        <f>IF(D371="","",VLOOKUP(D371,'Liste des clubs'!A:B,2,FALSE))</f>
        <v/>
      </c>
      <c r="H371" s="163"/>
      <c r="I371" s="143" t="str">
        <f t="shared" si="28"/>
        <v/>
      </c>
      <c r="J371" s="153" t="str">
        <f t="array" ref="J371">IFERROR(INDEX(I$2:I$218,SMALL(IF(I$2:I$218&lt;&gt;"",ROW(I$2:I$218)-1),ROW(A370))),"")</f>
        <v/>
      </c>
      <c r="K371" s="126" t="str">
        <f t="shared" si="29"/>
        <v/>
      </c>
      <c r="L371" s="155" t="str">
        <f t="array" ref="L371">IFERROR(INDEX(K$2:K$218,SMALL(IF(K$2:K$218&lt;&gt;"",ROW(K$2:K$218)-1),ROW(C370))),"")</f>
        <v/>
      </c>
      <c r="M371" s="126" t="str">
        <f t="shared" si="30"/>
        <v/>
      </c>
      <c r="N371" s="153" t="str">
        <f t="array" ref="N371">IFERROR(INDEX(M$2:M$218,SMALL(IF(M$2:M$218&lt;&gt;"",ROW(M$2:M$218)-1),ROW(D370))),"")</f>
        <v/>
      </c>
      <c r="O371" s="126" t="str">
        <f t="shared" si="31"/>
        <v/>
      </c>
      <c r="P371" s="155" t="str">
        <f t="array" ref="P371">IFERROR(INDEX(O$2:O$218,SMALL(IF(O$2:O$218&lt;&gt;"",ROW(O$2:O$218)-1),ROW(G370))),"")</f>
        <v/>
      </c>
      <c r="Q371" s="126" t="str">
        <f t="shared" si="32"/>
        <v/>
      </c>
      <c r="R371" s="153" t="str">
        <f t="array" ref="R371">IFERROR(INDEX(Q$2:Q$218,SMALL(IF(Q$2:Q$218&lt;&gt;"",ROW(Q$2:Q$218)-1),ROW(I370))),"")</f>
        <v/>
      </c>
      <c r="S371" s="126" t="str">
        <f t="shared" si="33"/>
        <v/>
      </c>
      <c r="T371" s="155" t="str">
        <f t="array" ref="T371">IFERROR(INDEX(S$2:S$218,SMALL(IF(S$2:S$218&lt;&gt;"",ROW(S$2:S$218)-1),ROW(K370))),"")</f>
        <v/>
      </c>
      <c r="U371" s="126" t="str">
        <f t="shared" si="34"/>
        <v/>
      </c>
      <c r="V371" s="153" t="str">
        <f t="array" ref="V371">IFERROR(INDEX(U$2:U$218,SMALL(IF(U$2:U$218&lt;&gt;"",ROW(U$2:U$218)-1),ROW(M370))),"")</f>
        <v/>
      </c>
      <c r="W371" s="129"/>
    </row>
    <row r="372" spans="1:23" ht="15.75" customHeight="1" x14ac:dyDescent="0.2">
      <c r="A372" s="165" t="str">
        <f t="shared" si="27"/>
        <v xml:space="preserve"> </v>
      </c>
      <c r="B372" s="143"/>
      <c r="C372" s="143"/>
      <c r="D372" s="147"/>
      <c r="E372" s="147"/>
      <c r="F372" s="147"/>
      <c r="G372" s="165" t="str">
        <f>IF(D372="","",VLOOKUP(D372,'Liste des clubs'!A:B,2,FALSE))</f>
        <v/>
      </c>
      <c r="H372" s="163"/>
      <c r="I372" s="143" t="str">
        <f t="shared" si="28"/>
        <v/>
      </c>
      <c r="J372" s="153" t="str">
        <f t="array" ref="J372">IFERROR(INDEX(I$2:I$218,SMALL(IF(I$2:I$218&lt;&gt;"",ROW(I$2:I$218)-1),ROW(A371))),"")</f>
        <v/>
      </c>
      <c r="K372" s="126" t="str">
        <f t="shared" si="29"/>
        <v/>
      </c>
      <c r="L372" s="155" t="str">
        <f t="array" ref="L372">IFERROR(INDEX(K$2:K$218,SMALL(IF(K$2:K$218&lt;&gt;"",ROW(K$2:K$218)-1),ROW(C371))),"")</f>
        <v/>
      </c>
      <c r="M372" s="126" t="str">
        <f t="shared" si="30"/>
        <v/>
      </c>
      <c r="N372" s="153" t="str">
        <f t="array" ref="N372">IFERROR(INDEX(M$2:M$218,SMALL(IF(M$2:M$218&lt;&gt;"",ROW(M$2:M$218)-1),ROW(D371))),"")</f>
        <v/>
      </c>
      <c r="O372" s="126" t="str">
        <f t="shared" si="31"/>
        <v/>
      </c>
      <c r="P372" s="155" t="str">
        <f t="array" ref="P372">IFERROR(INDEX(O$2:O$218,SMALL(IF(O$2:O$218&lt;&gt;"",ROW(O$2:O$218)-1),ROW(G371))),"")</f>
        <v/>
      </c>
      <c r="Q372" s="126" t="str">
        <f t="shared" si="32"/>
        <v/>
      </c>
      <c r="R372" s="153" t="str">
        <f t="array" ref="R372">IFERROR(INDEX(Q$2:Q$218,SMALL(IF(Q$2:Q$218&lt;&gt;"",ROW(Q$2:Q$218)-1),ROW(I371))),"")</f>
        <v/>
      </c>
      <c r="S372" s="126" t="str">
        <f t="shared" si="33"/>
        <v/>
      </c>
      <c r="T372" s="155" t="str">
        <f t="array" ref="T372">IFERROR(INDEX(S$2:S$218,SMALL(IF(S$2:S$218&lt;&gt;"",ROW(S$2:S$218)-1),ROW(K371))),"")</f>
        <v/>
      </c>
      <c r="U372" s="126" t="str">
        <f t="shared" si="34"/>
        <v/>
      </c>
      <c r="V372" s="153" t="str">
        <f t="array" ref="V372">IFERROR(INDEX(U$2:U$218,SMALL(IF(U$2:U$218&lt;&gt;"",ROW(U$2:U$218)-1),ROW(M371))),"")</f>
        <v/>
      </c>
      <c r="W372" s="129"/>
    </row>
    <row r="373" spans="1:23" ht="15.75" customHeight="1" x14ac:dyDescent="0.2">
      <c r="A373" s="165" t="str">
        <f t="shared" si="27"/>
        <v xml:space="preserve"> </v>
      </c>
      <c r="B373" s="143"/>
      <c r="C373" s="143"/>
      <c r="D373" s="147"/>
      <c r="E373" s="147"/>
      <c r="F373" s="147"/>
      <c r="G373" s="165" t="str">
        <f>IF(D373="","",VLOOKUP(D373,'Liste des clubs'!A:B,2,FALSE))</f>
        <v/>
      </c>
      <c r="H373" s="163"/>
      <c r="I373" s="143" t="str">
        <f t="shared" si="28"/>
        <v/>
      </c>
      <c r="J373" s="153" t="str">
        <f t="array" ref="J373">IFERROR(INDEX(I$2:I$218,SMALL(IF(I$2:I$218&lt;&gt;"",ROW(I$2:I$218)-1),ROW(A372))),"")</f>
        <v/>
      </c>
      <c r="K373" s="126" t="str">
        <f t="shared" si="29"/>
        <v/>
      </c>
      <c r="L373" s="155" t="str">
        <f t="array" ref="L373">IFERROR(INDEX(K$2:K$218,SMALL(IF(K$2:K$218&lt;&gt;"",ROW(K$2:K$218)-1),ROW(C372))),"")</f>
        <v/>
      </c>
      <c r="M373" s="126" t="str">
        <f t="shared" si="30"/>
        <v/>
      </c>
      <c r="N373" s="153" t="str">
        <f t="array" ref="N373">IFERROR(INDEX(M$2:M$218,SMALL(IF(M$2:M$218&lt;&gt;"",ROW(M$2:M$218)-1),ROW(D372))),"")</f>
        <v/>
      </c>
      <c r="O373" s="126" t="str">
        <f t="shared" si="31"/>
        <v/>
      </c>
      <c r="P373" s="155" t="str">
        <f t="array" ref="P373">IFERROR(INDEX(O$2:O$218,SMALL(IF(O$2:O$218&lt;&gt;"",ROW(O$2:O$218)-1),ROW(G372))),"")</f>
        <v/>
      </c>
      <c r="Q373" s="126" t="str">
        <f t="shared" si="32"/>
        <v/>
      </c>
      <c r="R373" s="153" t="str">
        <f t="array" ref="R373">IFERROR(INDEX(Q$2:Q$218,SMALL(IF(Q$2:Q$218&lt;&gt;"",ROW(Q$2:Q$218)-1),ROW(I372))),"")</f>
        <v/>
      </c>
      <c r="S373" s="126" t="str">
        <f t="shared" si="33"/>
        <v/>
      </c>
      <c r="T373" s="155" t="str">
        <f t="array" ref="T373">IFERROR(INDEX(S$2:S$218,SMALL(IF(S$2:S$218&lt;&gt;"",ROW(S$2:S$218)-1),ROW(K372))),"")</f>
        <v/>
      </c>
      <c r="U373" s="126" t="str">
        <f t="shared" si="34"/>
        <v/>
      </c>
      <c r="V373" s="153" t="str">
        <f t="array" ref="V373">IFERROR(INDEX(U$2:U$218,SMALL(IF(U$2:U$218&lt;&gt;"",ROW(U$2:U$218)-1),ROW(M372))),"")</f>
        <v/>
      </c>
      <c r="W373" s="129"/>
    </row>
    <row r="374" spans="1:23" ht="15.75" customHeight="1" x14ac:dyDescent="0.2">
      <c r="A374" s="165" t="str">
        <f t="shared" si="27"/>
        <v xml:space="preserve"> </v>
      </c>
      <c r="B374" s="143"/>
      <c r="C374" s="143"/>
      <c r="D374" s="147"/>
      <c r="E374" s="147"/>
      <c r="F374" s="147"/>
      <c r="G374" s="165" t="str">
        <f>IF(D374="","",VLOOKUP(D374,'Liste des clubs'!A:B,2,FALSE))</f>
        <v/>
      </c>
      <c r="H374" s="163"/>
      <c r="I374" s="143" t="str">
        <f t="shared" si="28"/>
        <v/>
      </c>
      <c r="J374" s="153" t="str">
        <f t="array" ref="J374">IFERROR(INDEX(I$2:I$218,SMALL(IF(I$2:I$218&lt;&gt;"",ROW(I$2:I$218)-1),ROW(A373))),"")</f>
        <v/>
      </c>
      <c r="K374" s="126" t="str">
        <f t="shared" si="29"/>
        <v/>
      </c>
      <c r="L374" s="155" t="str">
        <f t="array" ref="L374">IFERROR(INDEX(K$2:K$218,SMALL(IF(K$2:K$218&lt;&gt;"",ROW(K$2:K$218)-1),ROW(C373))),"")</f>
        <v/>
      </c>
      <c r="M374" s="126" t="str">
        <f t="shared" si="30"/>
        <v/>
      </c>
      <c r="N374" s="153" t="str">
        <f t="array" ref="N374">IFERROR(INDEX(M$2:M$218,SMALL(IF(M$2:M$218&lt;&gt;"",ROW(M$2:M$218)-1),ROW(D373))),"")</f>
        <v/>
      </c>
      <c r="O374" s="126" t="str">
        <f t="shared" si="31"/>
        <v/>
      </c>
      <c r="P374" s="155" t="str">
        <f t="array" ref="P374">IFERROR(INDEX(O$2:O$218,SMALL(IF(O$2:O$218&lt;&gt;"",ROW(O$2:O$218)-1),ROW(G373))),"")</f>
        <v/>
      </c>
      <c r="Q374" s="126" t="str">
        <f t="shared" si="32"/>
        <v/>
      </c>
      <c r="R374" s="153" t="str">
        <f t="array" ref="R374">IFERROR(INDEX(Q$2:Q$218,SMALL(IF(Q$2:Q$218&lt;&gt;"",ROW(Q$2:Q$218)-1),ROW(I373))),"")</f>
        <v/>
      </c>
      <c r="S374" s="126" t="str">
        <f t="shared" si="33"/>
        <v/>
      </c>
      <c r="T374" s="155" t="str">
        <f t="array" ref="T374">IFERROR(INDEX(S$2:S$218,SMALL(IF(S$2:S$218&lt;&gt;"",ROW(S$2:S$218)-1),ROW(K373))),"")</f>
        <v/>
      </c>
      <c r="U374" s="126" t="str">
        <f t="shared" si="34"/>
        <v/>
      </c>
      <c r="V374" s="153" t="str">
        <f t="array" ref="V374">IFERROR(INDEX(U$2:U$218,SMALL(IF(U$2:U$218&lt;&gt;"",ROW(U$2:U$218)-1),ROW(M373))),"")</f>
        <v/>
      </c>
      <c r="W374" s="129"/>
    </row>
    <row r="375" spans="1:23" ht="15.75" customHeight="1" x14ac:dyDescent="0.2">
      <c r="A375" s="165" t="str">
        <f t="shared" si="27"/>
        <v xml:space="preserve"> </v>
      </c>
      <c r="B375" s="143"/>
      <c r="C375" s="143"/>
      <c r="D375" s="147"/>
      <c r="E375" s="147"/>
      <c r="F375" s="147"/>
      <c r="G375" s="165" t="str">
        <f>IF(D375="","",VLOOKUP(D375,'Liste des clubs'!A:B,2,FALSE))</f>
        <v/>
      </c>
      <c r="H375" s="163"/>
      <c r="I375" s="143" t="str">
        <f t="shared" si="28"/>
        <v/>
      </c>
      <c r="J375" s="153" t="str">
        <f t="array" ref="J375">IFERROR(INDEX(I$2:I$218,SMALL(IF(I$2:I$218&lt;&gt;"",ROW(I$2:I$218)-1),ROW(A374))),"")</f>
        <v/>
      </c>
      <c r="K375" s="126" t="str">
        <f t="shared" si="29"/>
        <v/>
      </c>
      <c r="L375" s="155" t="str">
        <f t="array" ref="L375">IFERROR(INDEX(K$2:K$218,SMALL(IF(K$2:K$218&lt;&gt;"",ROW(K$2:K$218)-1),ROW(C374))),"")</f>
        <v/>
      </c>
      <c r="M375" s="126" t="str">
        <f t="shared" si="30"/>
        <v/>
      </c>
      <c r="N375" s="153" t="str">
        <f t="array" ref="N375">IFERROR(INDEX(M$2:M$218,SMALL(IF(M$2:M$218&lt;&gt;"",ROW(M$2:M$218)-1),ROW(D374))),"")</f>
        <v/>
      </c>
      <c r="O375" s="126" t="str">
        <f t="shared" si="31"/>
        <v/>
      </c>
      <c r="P375" s="155" t="str">
        <f t="array" ref="P375">IFERROR(INDEX(O$2:O$218,SMALL(IF(O$2:O$218&lt;&gt;"",ROW(O$2:O$218)-1),ROW(G374))),"")</f>
        <v/>
      </c>
      <c r="Q375" s="126" t="str">
        <f t="shared" si="32"/>
        <v/>
      </c>
      <c r="R375" s="153" t="str">
        <f t="array" ref="R375">IFERROR(INDEX(Q$2:Q$218,SMALL(IF(Q$2:Q$218&lt;&gt;"",ROW(Q$2:Q$218)-1),ROW(I374))),"")</f>
        <v/>
      </c>
      <c r="S375" s="126" t="str">
        <f t="shared" si="33"/>
        <v/>
      </c>
      <c r="T375" s="155" t="str">
        <f t="array" ref="T375">IFERROR(INDEX(S$2:S$218,SMALL(IF(S$2:S$218&lt;&gt;"",ROW(S$2:S$218)-1),ROW(K374))),"")</f>
        <v/>
      </c>
      <c r="U375" s="126" t="str">
        <f t="shared" si="34"/>
        <v/>
      </c>
      <c r="V375" s="153" t="str">
        <f t="array" ref="V375">IFERROR(INDEX(U$2:U$218,SMALL(IF(U$2:U$218&lt;&gt;"",ROW(U$2:U$218)-1),ROW(M374))),"")</f>
        <v/>
      </c>
      <c r="W375" s="129"/>
    </row>
    <row r="376" spans="1:23" ht="15.75" customHeight="1" x14ac:dyDescent="0.2">
      <c r="A376" s="165" t="str">
        <f t="shared" si="27"/>
        <v xml:space="preserve"> </v>
      </c>
      <c r="B376" s="143"/>
      <c r="C376" s="143"/>
      <c r="D376" s="147"/>
      <c r="E376" s="147"/>
      <c r="F376" s="147"/>
      <c r="G376" s="165" t="str">
        <f>IF(D376="","",VLOOKUP(D376,'Liste des clubs'!A:B,2,FALSE))</f>
        <v/>
      </c>
      <c r="H376" s="163"/>
      <c r="I376" s="143" t="str">
        <f t="shared" si="28"/>
        <v/>
      </c>
      <c r="J376" s="153" t="str">
        <f t="array" ref="J376">IFERROR(INDEX(I$2:I$218,SMALL(IF(I$2:I$218&lt;&gt;"",ROW(I$2:I$218)-1),ROW(A375))),"")</f>
        <v/>
      </c>
      <c r="K376" s="126" t="str">
        <f t="shared" si="29"/>
        <v/>
      </c>
      <c r="L376" s="155" t="str">
        <f t="array" ref="L376">IFERROR(INDEX(K$2:K$218,SMALL(IF(K$2:K$218&lt;&gt;"",ROW(K$2:K$218)-1),ROW(C375))),"")</f>
        <v/>
      </c>
      <c r="M376" s="126" t="str">
        <f t="shared" si="30"/>
        <v/>
      </c>
      <c r="N376" s="153" t="str">
        <f t="array" ref="N376">IFERROR(INDEX(M$2:M$218,SMALL(IF(M$2:M$218&lt;&gt;"",ROW(M$2:M$218)-1),ROW(D375))),"")</f>
        <v/>
      </c>
      <c r="O376" s="126" t="str">
        <f t="shared" si="31"/>
        <v/>
      </c>
      <c r="P376" s="155" t="str">
        <f t="array" ref="P376">IFERROR(INDEX(O$2:O$218,SMALL(IF(O$2:O$218&lt;&gt;"",ROW(O$2:O$218)-1),ROW(G375))),"")</f>
        <v/>
      </c>
      <c r="Q376" s="126" t="str">
        <f t="shared" si="32"/>
        <v/>
      </c>
      <c r="R376" s="153" t="str">
        <f t="array" ref="R376">IFERROR(INDEX(Q$2:Q$218,SMALL(IF(Q$2:Q$218&lt;&gt;"",ROW(Q$2:Q$218)-1),ROW(I375))),"")</f>
        <v/>
      </c>
      <c r="S376" s="126" t="str">
        <f t="shared" si="33"/>
        <v/>
      </c>
      <c r="T376" s="155" t="str">
        <f t="array" ref="T376">IFERROR(INDEX(S$2:S$218,SMALL(IF(S$2:S$218&lt;&gt;"",ROW(S$2:S$218)-1),ROW(K375))),"")</f>
        <v/>
      </c>
      <c r="U376" s="126" t="str">
        <f t="shared" si="34"/>
        <v/>
      </c>
      <c r="V376" s="153" t="str">
        <f t="array" ref="V376">IFERROR(INDEX(U$2:U$218,SMALL(IF(U$2:U$218&lt;&gt;"",ROW(U$2:U$218)-1),ROW(M375))),"")</f>
        <v/>
      </c>
      <c r="W376" s="129"/>
    </row>
    <row r="377" spans="1:23" ht="15.75" customHeight="1" x14ac:dyDescent="0.2">
      <c r="A377" s="165" t="str">
        <f t="shared" si="27"/>
        <v xml:space="preserve"> </v>
      </c>
      <c r="B377" s="143"/>
      <c r="C377" s="143"/>
      <c r="D377" s="147"/>
      <c r="E377" s="147"/>
      <c r="F377" s="147"/>
      <c r="G377" s="165" t="str">
        <f>IF(D377="","",VLOOKUP(D377,'Liste des clubs'!A:B,2,FALSE))</f>
        <v/>
      </c>
      <c r="H377" s="163"/>
      <c r="I377" s="143" t="str">
        <f t="shared" si="28"/>
        <v/>
      </c>
      <c r="J377" s="153" t="str">
        <f t="array" ref="J377">IFERROR(INDEX(I$2:I$218,SMALL(IF(I$2:I$218&lt;&gt;"",ROW(I$2:I$218)-1),ROW(A376))),"")</f>
        <v/>
      </c>
      <c r="K377" s="126" t="str">
        <f t="shared" si="29"/>
        <v/>
      </c>
      <c r="L377" s="155" t="str">
        <f t="array" ref="L377">IFERROR(INDEX(K$2:K$218,SMALL(IF(K$2:K$218&lt;&gt;"",ROW(K$2:K$218)-1),ROW(C376))),"")</f>
        <v/>
      </c>
      <c r="M377" s="126" t="str">
        <f t="shared" si="30"/>
        <v/>
      </c>
      <c r="N377" s="153" t="str">
        <f t="array" ref="N377">IFERROR(INDEX(M$2:M$218,SMALL(IF(M$2:M$218&lt;&gt;"",ROW(M$2:M$218)-1),ROW(D376))),"")</f>
        <v/>
      </c>
      <c r="O377" s="126" t="str">
        <f t="shared" si="31"/>
        <v/>
      </c>
      <c r="P377" s="155" t="str">
        <f t="array" ref="P377">IFERROR(INDEX(O$2:O$218,SMALL(IF(O$2:O$218&lt;&gt;"",ROW(O$2:O$218)-1),ROW(G376))),"")</f>
        <v/>
      </c>
      <c r="Q377" s="126" t="str">
        <f t="shared" si="32"/>
        <v/>
      </c>
      <c r="R377" s="153" t="str">
        <f t="array" ref="R377">IFERROR(INDEX(Q$2:Q$218,SMALL(IF(Q$2:Q$218&lt;&gt;"",ROW(Q$2:Q$218)-1),ROW(I376))),"")</f>
        <v/>
      </c>
      <c r="S377" s="126" t="str">
        <f t="shared" si="33"/>
        <v/>
      </c>
      <c r="T377" s="155" t="str">
        <f t="array" ref="T377">IFERROR(INDEX(S$2:S$218,SMALL(IF(S$2:S$218&lt;&gt;"",ROW(S$2:S$218)-1),ROW(K376))),"")</f>
        <v/>
      </c>
      <c r="U377" s="126" t="str">
        <f t="shared" si="34"/>
        <v/>
      </c>
      <c r="V377" s="153" t="str">
        <f t="array" ref="V377">IFERROR(INDEX(U$2:U$218,SMALL(IF(U$2:U$218&lt;&gt;"",ROW(U$2:U$218)-1),ROW(M376))),"")</f>
        <v/>
      </c>
      <c r="W377" s="129"/>
    </row>
    <row r="378" spans="1:23" ht="15.75" customHeight="1" x14ac:dyDescent="0.2">
      <c r="A378" s="165" t="str">
        <f t="shared" si="27"/>
        <v xml:space="preserve"> </v>
      </c>
      <c r="B378" s="143"/>
      <c r="C378" s="143"/>
      <c r="D378" s="147"/>
      <c r="E378" s="147"/>
      <c r="F378" s="147"/>
      <c r="G378" s="165" t="str">
        <f>IF(D378="","",VLOOKUP(D378,'Liste des clubs'!A:B,2,FALSE))</f>
        <v/>
      </c>
      <c r="H378" s="163"/>
      <c r="I378" s="143" t="str">
        <f t="shared" si="28"/>
        <v/>
      </c>
      <c r="J378" s="153" t="str">
        <f t="array" ref="J378">IFERROR(INDEX(I$2:I$218,SMALL(IF(I$2:I$218&lt;&gt;"",ROW(I$2:I$218)-1),ROW(A377))),"")</f>
        <v/>
      </c>
      <c r="K378" s="126" t="str">
        <f t="shared" si="29"/>
        <v/>
      </c>
      <c r="L378" s="155" t="str">
        <f t="array" ref="L378">IFERROR(INDEX(K$2:K$218,SMALL(IF(K$2:K$218&lt;&gt;"",ROW(K$2:K$218)-1),ROW(C377))),"")</f>
        <v/>
      </c>
      <c r="M378" s="126" t="str">
        <f t="shared" si="30"/>
        <v/>
      </c>
      <c r="N378" s="153" t="str">
        <f t="array" ref="N378">IFERROR(INDEX(M$2:M$218,SMALL(IF(M$2:M$218&lt;&gt;"",ROW(M$2:M$218)-1),ROW(D377))),"")</f>
        <v/>
      </c>
      <c r="O378" s="126" t="str">
        <f t="shared" si="31"/>
        <v/>
      </c>
      <c r="P378" s="155" t="str">
        <f t="array" ref="P378">IFERROR(INDEX(O$2:O$218,SMALL(IF(O$2:O$218&lt;&gt;"",ROW(O$2:O$218)-1),ROW(G377))),"")</f>
        <v/>
      </c>
      <c r="Q378" s="126" t="str">
        <f t="shared" si="32"/>
        <v/>
      </c>
      <c r="R378" s="153" t="str">
        <f t="array" ref="R378">IFERROR(INDEX(Q$2:Q$218,SMALL(IF(Q$2:Q$218&lt;&gt;"",ROW(Q$2:Q$218)-1),ROW(I377))),"")</f>
        <v/>
      </c>
      <c r="S378" s="126" t="str">
        <f t="shared" si="33"/>
        <v/>
      </c>
      <c r="T378" s="155" t="str">
        <f t="array" ref="T378">IFERROR(INDEX(S$2:S$218,SMALL(IF(S$2:S$218&lt;&gt;"",ROW(S$2:S$218)-1),ROW(K377))),"")</f>
        <v/>
      </c>
      <c r="U378" s="126" t="str">
        <f t="shared" si="34"/>
        <v/>
      </c>
      <c r="V378" s="153" t="str">
        <f t="array" ref="V378">IFERROR(INDEX(U$2:U$218,SMALL(IF(U$2:U$218&lt;&gt;"",ROW(U$2:U$218)-1),ROW(M377))),"")</f>
        <v/>
      </c>
      <c r="W378" s="129"/>
    </row>
    <row r="379" spans="1:23" ht="15.75" customHeight="1" x14ac:dyDescent="0.2">
      <c r="A379" s="165" t="str">
        <f t="shared" si="27"/>
        <v xml:space="preserve"> </v>
      </c>
      <c r="B379" s="143"/>
      <c r="C379" s="143"/>
      <c r="D379" s="147"/>
      <c r="E379" s="147"/>
      <c r="F379" s="147"/>
      <c r="G379" s="165" t="str">
        <f>IF(D379="","",VLOOKUP(D379,'Liste des clubs'!A:B,2,FALSE))</f>
        <v/>
      </c>
      <c r="H379" s="163"/>
      <c r="I379" s="143" t="str">
        <f t="shared" si="28"/>
        <v/>
      </c>
      <c r="J379" s="153" t="str">
        <f t="array" ref="J379">IFERROR(INDEX(I$2:I$218,SMALL(IF(I$2:I$218&lt;&gt;"",ROW(I$2:I$218)-1),ROW(A378))),"")</f>
        <v/>
      </c>
      <c r="K379" s="126" t="str">
        <f t="shared" si="29"/>
        <v/>
      </c>
      <c r="L379" s="155" t="str">
        <f t="array" ref="L379">IFERROR(INDEX(K$2:K$218,SMALL(IF(K$2:K$218&lt;&gt;"",ROW(K$2:K$218)-1),ROW(C378))),"")</f>
        <v/>
      </c>
      <c r="M379" s="126" t="str">
        <f t="shared" si="30"/>
        <v/>
      </c>
      <c r="N379" s="153" t="str">
        <f t="array" ref="N379">IFERROR(INDEX(M$2:M$218,SMALL(IF(M$2:M$218&lt;&gt;"",ROW(M$2:M$218)-1),ROW(D378))),"")</f>
        <v/>
      </c>
      <c r="O379" s="126" t="str">
        <f t="shared" si="31"/>
        <v/>
      </c>
      <c r="P379" s="155" t="str">
        <f t="array" ref="P379">IFERROR(INDEX(O$2:O$218,SMALL(IF(O$2:O$218&lt;&gt;"",ROW(O$2:O$218)-1),ROW(G378))),"")</f>
        <v/>
      </c>
      <c r="Q379" s="126" t="str">
        <f t="shared" si="32"/>
        <v/>
      </c>
      <c r="R379" s="153" t="str">
        <f t="array" ref="R379">IFERROR(INDEX(Q$2:Q$218,SMALL(IF(Q$2:Q$218&lt;&gt;"",ROW(Q$2:Q$218)-1),ROW(I378))),"")</f>
        <v/>
      </c>
      <c r="S379" s="126" t="str">
        <f t="shared" si="33"/>
        <v/>
      </c>
      <c r="T379" s="155" t="str">
        <f t="array" ref="T379">IFERROR(INDEX(S$2:S$218,SMALL(IF(S$2:S$218&lt;&gt;"",ROW(S$2:S$218)-1),ROW(K378))),"")</f>
        <v/>
      </c>
      <c r="U379" s="126" t="str">
        <f t="shared" si="34"/>
        <v/>
      </c>
      <c r="V379" s="153" t="str">
        <f t="array" ref="V379">IFERROR(INDEX(U$2:U$218,SMALL(IF(U$2:U$218&lt;&gt;"",ROW(U$2:U$218)-1),ROW(M378))),"")</f>
        <v/>
      </c>
      <c r="W379" s="129"/>
    </row>
    <row r="380" spans="1:23" ht="15.75" customHeight="1" x14ac:dyDescent="0.2">
      <c r="A380" s="165" t="str">
        <f t="shared" si="27"/>
        <v xml:space="preserve"> </v>
      </c>
      <c r="B380" s="143"/>
      <c r="C380" s="143"/>
      <c r="D380" s="147"/>
      <c r="E380" s="147"/>
      <c r="F380" s="147"/>
      <c r="G380" s="165" t="str">
        <f>IF(D380="","",VLOOKUP(D380,'Liste des clubs'!A:B,2,FALSE))</f>
        <v/>
      </c>
      <c r="H380" s="163"/>
      <c r="I380" s="143" t="str">
        <f t="shared" si="28"/>
        <v/>
      </c>
      <c r="J380" s="153" t="str">
        <f t="array" ref="J380">IFERROR(INDEX(I$2:I$218,SMALL(IF(I$2:I$218&lt;&gt;"",ROW(I$2:I$218)-1),ROW(A379))),"")</f>
        <v/>
      </c>
      <c r="K380" s="126" t="str">
        <f t="shared" si="29"/>
        <v/>
      </c>
      <c r="L380" s="155" t="str">
        <f t="array" ref="L380">IFERROR(INDEX(K$2:K$218,SMALL(IF(K$2:K$218&lt;&gt;"",ROW(K$2:K$218)-1),ROW(C379))),"")</f>
        <v/>
      </c>
      <c r="M380" s="126" t="str">
        <f t="shared" si="30"/>
        <v/>
      </c>
      <c r="N380" s="153" t="str">
        <f t="array" ref="N380">IFERROR(INDEX(M$2:M$218,SMALL(IF(M$2:M$218&lt;&gt;"",ROW(M$2:M$218)-1),ROW(D379))),"")</f>
        <v/>
      </c>
      <c r="O380" s="126" t="str">
        <f t="shared" si="31"/>
        <v/>
      </c>
      <c r="P380" s="155" t="str">
        <f t="array" ref="P380">IFERROR(INDEX(O$2:O$218,SMALL(IF(O$2:O$218&lt;&gt;"",ROW(O$2:O$218)-1),ROW(G379))),"")</f>
        <v/>
      </c>
      <c r="Q380" s="126" t="str">
        <f t="shared" si="32"/>
        <v/>
      </c>
      <c r="R380" s="153" t="str">
        <f t="array" ref="R380">IFERROR(INDEX(Q$2:Q$218,SMALL(IF(Q$2:Q$218&lt;&gt;"",ROW(Q$2:Q$218)-1),ROW(I379))),"")</f>
        <v/>
      </c>
      <c r="S380" s="126" t="str">
        <f t="shared" si="33"/>
        <v/>
      </c>
      <c r="T380" s="155" t="str">
        <f t="array" ref="T380">IFERROR(INDEX(S$2:S$218,SMALL(IF(S$2:S$218&lt;&gt;"",ROW(S$2:S$218)-1),ROW(K379))),"")</f>
        <v/>
      </c>
      <c r="U380" s="126" t="str">
        <f t="shared" si="34"/>
        <v/>
      </c>
      <c r="V380" s="153" t="str">
        <f t="array" ref="V380">IFERROR(INDEX(U$2:U$218,SMALL(IF(U$2:U$218&lt;&gt;"",ROW(U$2:U$218)-1),ROW(M379))),"")</f>
        <v/>
      </c>
      <c r="W380" s="129"/>
    </row>
    <row r="381" spans="1:23" ht="15.75" customHeight="1" x14ac:dyDescent="0.2">
      <c r="A381" s="165" t="str">
        <f t="shared" si="27"/>
        <v xml:space="preserve"> </v>
      </c>
      <c r="B381" s="143"/>
      <c r="C381" s="143"/>
      <c r="D381" s="147"/>
      <c r="E381" s="147"/>
      <c r="F381" s="147"/>
      <c r="G381" s="165" t="str">
        <f>IF(D381="","",VLOOKUP(D381,'Liste des clubs'!A:B,2,FALSE))</f>
        <v/>
      </c>
      <c r="H381" s="163"/>
      <c r="I381" s="143" t="str">
        <f t="shared" si="28"/>
        <v/>
      </c>
      <c r="J381" s="153" t="str">
        <f t="array" ref="J381">IFERROR(INDEX(I$2:I$218,SMALL(IF(I$2:I$218&lt;&gt;"",ROW(I$2:I$218)-1),ROW(A380))),"")</f>
        <v/>
      </c>
      <c r="K381" s="126" t="str">
        <f t="shared" si="29"/>
        <v/>
      </c>
      <c r="L381" s="155" t="str">
        <f t="array" ref="L381">IFERROR(INDEX(K$2:K$218,SMALL(IF(K$2:K$218&lt;&gt;"",ROW(K$2:K$218)-1),ROW(C380))),"")</f>
        <v/>
      </c>
      <c r="M381" s="126" t="str">
        <f t="shared" si="30"/>
        <v/>
      </c>
      <c r="N381" s="153" t="str">
        <f t="array" ref="N381">IFERROR(INDEX(M$2:M$218,SMALL(IF(M$2:M$218&lt;&gt;"",ROW(M$2:M$218)-1),ROW(D380))),"")</f>
        <v/>
      </c>
      <c r="O381" s="126" t="str">
        <f t="shared" si="31"/>
        <v/>
      </c>
      <c r="P381" s="155" t="str">
        <f t="array" ref="P381">IFERROR(INDEX(O$2:O$218,SMALL(IF(O$2:O$218&lt;&gt;"",ROW(O$2:O$218)-1),ROW(G380))),"")</f>
        <v/>
      </c>
      <c r="Q381" s="126" t="str">
        <f t="shared" si="32"/>
        <v/>
      </c>
      <c r="R381" s="153" t="str">
        <f t="array" ref="R381">IFERROR(INDEX(Q$2:Q$218,SMALL(IF(Q$2:Q$218&lt;&gt;"",ROW(Q$2:Q$218)-1),ROW(I380))),"")</f>
        <v/>
      </c>
      <c r="S381" s="126" t="str">
        <f t="shared" si="33"/>
        <v/>
      </c>
      <c r="T381" s="155" t="str">
        <f t="array" ref="T381">IFERROR(INDEX(S$2:S$218,SMALL(IF(S$2:S$218&lt;&gt;"",ROW(S$2:S$218)-1),ROW(K380))),"")</f>
        <v/>
      </c>
      <c r="U381" s="126" t="str">
        <f t="shared" si="34"/>
        <v/>
      </c>
      <c r="V381" s="153" t="str">
        <f t="array" ref="V381">IFERROR(INDEX(U$2:U$218,SMALL(IF(U$2:U$218&lt;&gt;"",ROW(U$2:U$218)-1),ROW(M380))),"")</f>
        <v/>
      </c>
      <c r="W381" s="129"/>
    </row>
    <row r="382" spans="1:23" ht="15.75" customHeight="1" x14ac:dyDescent="0.2">
      <c r="A382" s="165" t="str">
        <f t="shared" si="27"/>
        <v xml:space="preserve"> </v>
      </c>
      <c r="B382" s="143"/>
      <c r="C382" s="143"/>
      <c r="D382" s="147"/>
      <c r="E382" s="147"/>
      <c r="F382" s="147"/>
      <c r="G382" s="165" t="str">
        <f>IF(D382="","",VLOOKUP(D382,'Liste des clubs'!A:B,2,FALSE))</f>
        <v/>
      </c>
      <c r="H382" s="163"/>
      <c r="I382" s="143" t="str">
        <f t="shared" si="28"/>
        <v/>
      </c>
      <c r="J382" s="153" t="str">
        <f t="array" ref="J382">IFERROR(INDEX(I$2:I$218,SMALL(IF(I$2:I$218&lt;&gt;"",ROW(I$2:I$218)-1),ROW(A381))),"")</f>
        <v/>
      </c>
      <c r="K382" s="126" t="str">
        <f t="shared" si="29"/>
        <v/>
      </c>
      <c r="L382" s="155" t="str">
        <f t="array" ref="L382">IFERROR(INDEX(K$2:K$218,SMALL(IF(K$2:K$218&lt;&gt;"",ROW(K$2:K$218)-1),ROW(C381))),"")</f>
        <v/>
      </c>
      <c r="M382" s="126" t="str">
        <f t="shared" si="30"/>
        <v/>
      </c>
      <c r="N382" s="153" t="str">
        <f t="array" ref="N382">IFERROR(INDEX(M$2:M$218,SMALL(IF(M$2:M$218&lt;&gt;"",ROW(M$2:M$218)-1),ROW(D381))),"")</f>
        <v/>
      </c>
      <c r="O382" s="126" t="str">
        <f t="shared" si="31"/>
        <v/>
      </c>
      <c r="P382" s="155" t="str">
        <f t="array" ref="P382">IFERROR(INDEX(O$2:O$218,SMALL(IF(O$2:O$218&lt;&gt;"",ROW(O$2:O$218)-1),ROW(G381))),"")</f>
        <v/>
      </c>
      <c r="Q382" s="126" t="str">
        <f t="shared" si="32"/>
        <v/>
      </c>
      <c r="R382" s="153" t="str">
        <f t="array" ref="R382">IFERROR(INDEX(Q$2:Q$218,SMALL(IF(Q$2:Q$218&lt;&gt;"",ROW(Q$2:Q$218)-1),ROW(I381))),"")</f>
        <v/>
      </c>
      <c r="S382" s="126" t="str">
        <f t="shared" si="33"/>
        <v/>
      </c>
      <c r="T382" s="155" t="str">
        <f t="array" ref="T382">IFERROR(INDEX(S$2:S$218,SMALL(IF(S$2:S$218&lt;&gt;"",ROW(S$2:S$218)-1),ROW(K381))),"")</f>
        <v/>
      </c>
      <c r="U382" s="126" t="str">
        <f t="shared" si="34"/>
        <v/>
      </c>
      <c r="V382" s="153" t="str">
        <f t="array" ref="V382">IFERROR(INDEX(U$2:U$218,SMALL(IF(U$2:U$218&lt;&gt;"",ROW(U$2:U$218)-1),ROW(M381))),"")</f>
        <v/>
      </c>
      <c r="W382" s="129"/>
    </row>
    <row r="383" spans="1:23" ht="15.75" customHeight="1" x14ac:dyDescent="0.2">
      <c r="A383" s="165" t="str">
        <f t="shared" si="27"/>
        <v xml:space="preserve"> </v>
      </c>
      <c r="B383" s="143"/>
      <c r="C383" s="143"/>
      <c r="D383" s="147"/>
      <c r="E383" s="147"/>
      <c r="F383" s="147"/>
      <c r="G383" s="165" t="str">
        <f>IF(D383="","",VLOOKUP(D383,'Liste des clubs'!A:B,2,FALSE))</f>
        <v/>
      </c>
      <c r="H383" s="163"/>
      <c r="I383" s="143" t="str">
        <f t="shared" si="28"/>
        <v/>
      </c>
      <c r="J383" s="153" t="str">
        <f t="array" ref="J383">IFERROR(INDEX(I$2:I$218,SMALL(IF(I$2:I$218&lt;&gt;"",ROW(I$2:I$218)-1),ROW(A382))),"")</f>
        <v/>
      </c>
      <c r="K383" s="126" t="str">
        <f t="shared" si="29"/>
        <v/>
      </c>
      <c r="L383" s="155" t="str">
        <f t="array" ref="L383">IFERROR(INDEX(K$2:K$218,SMALL(IF(K$2:K$218&lt;&gt;"",ROW(K$2:K$218)-1),ROW(C382))),"")</f>
        <v/>
      </c>
      <c r="M383" s="126" t="str">
        <f t="shared" si="30"/>
        <v/>
      </c>
      <c r="N383" s="153" t="str">
        <f t="array" ref="N383">IFERROR(INDEX(M$2:M$218,SMALL(IF(M$2:M$218&lt;&gt;"",ROW(M$2:M$218)-1),ROW(D382))),"")</f>
        <v/>
      </c>
      <c r="O383" s="126" t="str">
        <f t="shared" si="31"/>
        <v/>
      </c>
      <c r="P383" s="155" t="str">
        <f t="array" ref="P383">IFERROR(INDEX(O$2:O$218,SMALL(IF(O$2:O$218&lt;&gt;"",ROW(O$2:O$218)-1),ROW(G382))),"")</f>
        <v/>
      </c>
      <c r="Q383" s="126" t="str">
        <f t="shared" si="32"/>
        <v/>
      </c>
      <c r="R383" s="153" t="str">
        <f t="array" ref="R383">IFERROR(INDEX(Q$2:Q$218,SMALL(IF(Q$2:Q$218&lt;&gt;"",ROW(Q$2:Q$218)-1),ROW(I382))),"")</f>
        <v/>
      </c>
      <c r="S383" s="126" t="str">
        <f t="shared" si="33"/>
        <v/>
      </c>
      <c r="T383" s="155" t="str">
        <f t="array" ref="T383">IFERROR(INDEX(S$2:S$218,SMALL(IF(S$2:S$218&lt;&gt;"",ROW(S$2:S$218)-1),ROW(K382))),"")</f>
        <v/>
      </c>
      <c r="U383" s="126" t="str">
        <f t="shared" si="34"/>
        <v/>
      </c>
      <c r="V383" s="153" t="str">
        <f t="array" ref="V383">IFERROR(INDEX(U$2:U$218,SMALL(IF(U$2:U$218&lt;&gt;"",ROW(U$2:U$218)-1),ROW(M382))),"")</f>
        <v/>
      </c>
      <c r="W383" s="129"/>
    </row>
    <row r="384" spans="1:23" ht="15.75" customHeight="1" x14ac:dyDescent="0.2">
      <c r="A384" s="165" t="str">
        <f t="shared" si="27"/>
        <v xml:space="preserve"> </v>
      </c>
      <c r="B384" s="143"/>
      <c r="C384" s="143"/>
      <c r="D384" s="147"/>
      <c r="E384" s="147"/>
      <c r="F384" s="147"/>
      <c r="G384" s="165" t="str">
        <f>IF(D384="","",VLOOKUP(D384,'Liste des clubs'!A:B,2,FALSE))</f>
        <v/>
      </c>
      <c r="H384" s="163"/>
      <c r="I384" s="143" t="str">
        <f t="shared" si="28"/>
        <v/>
      </c>
      <c r="J384" s="153" t="str">
        <f t="array" ref="J384">IFERROR(INDEX(I$2:I$218,SMALL(IF(I$2:I$218&lt;&gt;"",ROW(I$2:I$218)-1),ROW(A383))),"")</f>
        <v/>
      </c>
      <c r="K384" s="126" t="str">
        <f t="shared" si="29"/>
        <v/>
      </c>
      <c r="L384" s="155" t="str">
        <f t="array" ref="L384">IFERROR(INDEX(K$2:K$218,SMALL(IF(K$2:K$218&lt;&gt;"",ROW(K$2:K$218)-1),ROW(C383))),"")</f>
        <v/>
      </c>
      <c r="M384" s="126" t="str">
        <f t="shared" si="30"/>
        <v/>
      </c>
      <c r="N384" s="153" t="str">
        <f t="array" ref="N384">IFERROR(INDEX(M$2:M$218,SMALL(IF(M$2:M$218&lt;&gt;"",ROW(M$2:M$218)-1),ROW(D383))),"")</f>
        <v/>
      </c>
      <c r="O384" s="126" t="str">
        <f t="shared" si="31"/>
        <v/>
      </c>
      <c r="P384" s="155" t="str">
        <f t="array" ref="P384">IFERROR(INDEX(O$2:O$218,SMALL(IF(O$2:O$218&lt;&gt;"",ROW(O$2:O$218)-1),ROW(G383))),"")</f>
        <v/>
      </c>
      <c r="Q384" s="126" t="str">
        <f t="shared" si="32"/>
        <v/>
      </c>
      <c r="R384" s="153" t="str">
        <f t="array" ref="R384">IFERROR(INDEX(Q$2:Q$218,SMALL(IF(Q$2:Q$218&lt;&gt;"",ROW(Q$2:Q$218)-1),ROW(I383))),"")</f>
        <v/>
      </c>
      <c r="S384" s="126" t="str">
        <f t="shared" si="33"/>
        <v/>
      </c>
      <c r="T384" s="155" t="str">
        <f t="array" ref="T384">IFERROR(INDEX(S$2:S$218,SMALL(IF(S$2:S$218&lt;&gt;"",ROW(S$2:S$218)-1),ROW(K383))),"")</f>
        <v/>
      </c>
      <c r="U384" s="126" t="str">
        <f t="shared" si="34"/>
        <v/>
      </c>
      <c r="V384" s="153" t="str">
        <f t="array" ref="V384">IFERROR(INDEX(U$2:U$218,SMALL(IF(U$2:U$218&lt;&gt;"",ROW(U$2:U$218)-1),ROW(M383))),"")</f>
        <v/>
      </c>
      <c r="W384" s="129"/>
    </row>
    <row r="385" spans="1:23" ht="15.75" customHeight="1" x14ac:dyDescent="0.2">
      <c r="A385" s="165" t="str">
        <f t="shared" si="27"/>
        <v xml:space="preserve"> </v>
      </c>
      <c r="B385" s="143"/>
      <c r="C385" s="143"/>
      <c r="D385" s="147"/>
      <c r="E385" s="147"/>
      <c r="F385" s="147"/>
      <c r="G385" s="165" t="str">
        <f>IF(D385="","",VLOOKUP(D385,'Liste des clubs'!A:B,2,FALSE))</f>
        <v/>
      </c>
      <c r="H385" s="163"/>
      <c r="I385" s="143" t="str">
        <f t="shared" si="28"/>
        <v/>
      </c>
      <c r="J385" s="153" t="str">
        <f t="array" ref="J385">IFERROR(INDEX(I$2:I$218,SMALL(IF(I$2:I$218&lt;&gt;"",ROW(I$2:I$218)-1),ROW(A384))),"")</f>
        <v/>
      </c>
      <c r="K385" s="126" t="str">
        <f t="shared" si="29"/>
        <v/>
      </c>
      <c r="L385" s="155" t="str">
        <f t="array" ref="L385">IFERROR(INDEX(K$2:K$218,SMALL(IF(K$2:K$218&lt;&gt;"",ROW(K$2:K$218)-1),ROW(C384))),"")</f>
        <v/>
      </c>
      <c r="M385" s="126" t="str">
        <f t="shared" si="30"/>
        <v/>
      </c>
      <c r="N385" s="153" t="str">
        <f t="array" ref="N385">IFERROR(INDEX(M$2:M$218,SMALL(IF(M$2:M$218&lt;&gt;"",ROW(M$2:M$218)-1),ROW(D384))),"")</f>
        <v/>
      </c>
      <c r="O385" s="126" t="str">
        <f t="shared" si="31"/>
        <v/>
      </c>
      <c r="P385" s="155" t="str">
        <f t="array" ref="P385">IFERROR(INDEX(O$2:O$218,SMALL(IF(O$2:O$218&lt;&gt;"",ROW(O$2:O$218)-1),ROW(G384))),"")</f>
        <v/>
      </c>
      <c r="Q385" s="126" t="str">
        <f t="shared" si="32"/>
        <v/>
      </c>
      <c r="R385" s="153" t="str">
        <f t="array" ref="R385">IFERROR(INDEX(Q$2:Q$218,SMALL(IF(Q$2:Q$218&lt;&gt;"",ROW(Q$2:Q$218)-1),ROW(I384))),"")</f>
        <v/>
      </c>
      <c r="S385" s="126" t="str">
        <f t="shared" si="33"/>
        <v/>
      </c>
      <c r="T385" s="155" t="str">
        <f t="array" ref="T385">IFERROR(INDEX(S$2:S$218,SMALL(IF(S$2:S$218&lt;&gt;"",ROW(S$2:S$218)-1),ROW(K384))),"")</f>
        <v/>
      </c>
      <c r="U385" s="126" t="str">
        <f t="shared" si="34"/>
        <v/>
      </c>
      <c r="V385" s="153" t="str">
        <f t="array" ref="V385">IFERROR(INDEX(U$2:U$218,SMALL(IF(U$2:U$218&lt;&gt;"",ROW(U$2:U$218)-1),ROW(M384))),"")</f>
        <v/>
      </c>
      <c r="W385" s="129"/>
    </row>
    <row r="386" spans="1:23" ht="15.75" customHeight="1" x14ac:dyDescent="0.2">
      <c r="A386" s="165" t="str">
        <f t="shared" si="27"/>
        <v xml:space="preserve"> </v>
      </c>
      <c r="B386" s="143"/>
      <c r="C386" s="143"/>
      <c r="D386" s="147"/>
      <c r="E386" s="147"/>
      <c r="F386" s="147"/>
      <c r="G386" s="165" t="str">
        <f>IF(D386="","",VLOOKUP(D386,'Liste des clubs'!A:B,2,FALSE))</f>
        <v/>
      </c>
      <c r="H386" s="163"/>
      <c r="I386" s="143" t="str">
        <f t="shared" si="28"/>
        <v/>
      </c>
      <c r="J386" s="153" t="str">
        <f t="array" ref="J386">IFERROR(INDEX(I$2:I$218,SMALL(IF(I$2:I$218&lt;&gt;"",ROW(I$2:I$218)-1),ROW(A385))),"")</f>
        <v/>
      </c>
      <c r="K386" s="126" t="str">
        <f t="shared" si="29"/>
        <v/>
      </c>
      <c r="L386" s="155" t="str">
        <f t="array" ref="L386">IFERROR(INDEX(K$2:K$218,SMALL(IF(K$2:K$218&lt;&gt;"",ROW(K$2:K$218)-1),ROW(C385))),"")</f>
        <v/>
      </c>
      <c r="M386" s="126" t="str">
        <f t="shared" si="30"/>
        <v/>
      </c>
      <c r="N386" s="153" t="str">
        <f t="array" ref="N386">IFERROR(INDEX(M$2:M$218,SMALL(IF(M$2:M$218&lt;&gt;"",ROW(M$2:M$218)-1),ROW(D385))),"")</f>
        <v/>
      </c>
      <c r="O386" s="126" t="str">
        <f t="shared" si="31"/>
        <v/>
      </c>
      <c r="P386" s="155" t="str">
        <f t="array" ref="P386">IFERROR(INDEX(O$2:O$218,SMALL(IF(O$2:O$218&lt;&gt;"",ROW(O$2:O$218)-1),ROW(G385))),"")</f>
        <v/>
      </c>
      <c r="Q386" s="126" t="str">
        <f t="shared" si="32"/>
        <v/>
      </c>
      <c r="R386" s="153" t="str">
        <f t="array" ref="R386">IFERROR(INDEX(Q$2:Q$218,SMALL(IF(Q$2:Q$218&lt;&gt;"",ROW(Q$2:Q$218)-1),ROW(I385))),"")</f>
        <v/>
      </c>
      <c r="S386" s="126" t="str">
        <f t="shared" si="33"/>
        <v/>
      </c>
      <c r="T386" s="155" t="str">
        <f t="array" ref="T386">IFERROR(INDEX(S$2:S$218,SMALL(IF(S$2:S$218&lt;&gt;"",ROW(S$2:S$218)-1),ROW(K385))),"")</f>
        <v/>
      </c>
      <c r="U386" s="126" t="str">
        <f t="shared" si="34"/>
        <v/>
      </c>
      <c r="V386" s="153" t="str">
        <f t="array" ref="V386">IFERROR(INDEX(U$2:U$218,SMALL(IF(U$2:U$218&lt;&gt;"",ROW(U$2:U$218)-1),ROW(M385))),"")</f>
        <v/>
      </c>
      <c r="W386" s="129"/>
    </row>
    <row r="387" spans="1:23" ht="15.75" customHeight="1" x14ac:dyDescent="0.2">
      <c r="A387" s="165" t="str">
        <f t="shared" si="27"/>
        <v xml:space="preserve"> </v>
      </c>
      <c r="B387" s="143"/>
      <c r="C387" s="143"/>
      <c r="D387" s="147"/>
      <c r="E387" s="147"/>
      <c r="F387" s="147"/>
      <c r="G387" s="165" t="str">
        <f>IF(D387="","",VLOOKUP(D387,'Liste des clubs'!A:B,2,FALSE))</f>
        <v/>
      </c>
      <c r="H387" s="163"/>
      <c r="I387" s="143" t="str">
        <f t="shared" si="28"/>
        <v/>
      </c>
      <c r="J387" s="153" t="str">
        <f t="array" ref="J387">IFERROR(INDEX(I$2:I$218,SMALL(IF(I$2:I$218&lt;&gt;"",ROW(I$2:I$218)-1),ROW(A386))),"")</f>
        <v/>
      </c>
      <c r="K387" s="126" t="str">
        <f t="shared" si="29"/>
        <v/>
      </c>
      <c r="L387" s="155" t="str">
        <f t="array" ref="L387">IFERROR(INDEX(K$2:K$218,SMALL(IF(K$2:K$218&lt;&gt;"",ROW(K$2:K$218)-1),ROW(C386))),"")</f>
        <v/>
      </c>
      <c r="M387" s="126" t="str">
        <f t="shared" si="30"/>
        <v/>
      </c>
      <c r="N387" s="153" t="str">
        <f t="array" ref="N387">IFERROR(INDEX(M$2:M$218,SMALL(IF(M$2:M$218&lt;&gt;"",ROW(M$2:M$218)-1),ROW(D386))),"")</f>
        <v/>
      </c>
      <c r="O387" s="126" t="str">
        <f t="shared" si="31"/>
        <v/>
      </c>
      <c r="P387" s="155" t="str">
        <f t="array" ref="P387">IFERROR(INDEX(O$2:O$218,SMALL(IF(O$2:O$218&lt;&gt;"",ROW(O$2:O$218)-1),ROW(G386))),"")</f>
        <v/>
      </c>
      <c r="Q387" s="126" t="str">
        <f t="shared" si="32"/>
        <v/>
      </c>
      <c r="R387" s="153" t="str">
        <f t="array" ref="R387">IFERROR(INDEX(Q$2:Q$218,SMALL(IF(Q$2:Q$218&lt;&gt;"",ROW(Q$2:Q$218)-1),ROW(I386))),"")</f>
        <v/>
      </c>
      <c r="S387" s="126" t="str">
        <f t="shared" si="33"/>
        <v/>
      </c>
      <c r="T387" s="155" t="str">
        <f t="array" ref="T387">IFERROR(INDEX(S$2:S$218,SMALL(IF(S$2:S$218&lt;&gt;"",ROW(S$2:S$218)-1),ROW(K386))),"")</f>
        <v/>
      </c>
      <c r="U387" s="126" t="str">
        <f t="shared" si="34"/>
        <v/>
      </c>
      <c r="V387" s="153" t="str">
        <f t="array" ref="V387">IFERROR(INDEX(U$2:U$218,SMALL(IF(U$2:U$218&lt;&gt;"",ROW(U$2:U$218)-1),ROW(M386))),"")</f>
        <v/>
      </c>
      <c r="W387" s="129"/>
    </row>
    <row r="388" spans="1:23" ht="15.75" customHeight="1" x14ac:dyDescent="0.2">
      <c r="A388" s="165" t="str">
        <f t="shared" ref="A388:A451" si="35">UPPER(B388)&amp;" "&amp;PROPER(C388)</f>
        <v xml:space="preserve"> </v>
      </c>
      <c r="B388" s="143"/>
      <c r="C388" s="143"/>
      <c r="D388" s="147"/>
      <c r="E388" s="147"/>
      <c r="F388" s="147"/>
      <c r="G388" s="165" t="str">
        <f>IF(D388="","",VLOOKUP(D388,'Liste des clubs'!A:B,2,FALSE))</f>
        <v/>
      </c>
      <c r="H388" s="163"/>
      <c r="I388" s="143" t="str">
        <f t="shared" si="28"/>
        <v/>
      </c>
      <c r="J388" s="153" t="str">
        <f t="array" ref="J388">IFERROR(INDEX(I$2:I$218,SMALL(IF(I$2:I$218&lt;&gt;"",ROW(I$2:I$218)-1),ROW(A387))),"")</f>
        <v/>
      </c>
      <c r="K388" s="126" t="str">
        <f t="shared" si="29"/>
        <v/>
      </c>
      <c r="L388" s="155" t="str">
        <f t="array" ref="L388">IFERROR(INDEX(K$2:K$218,SMALL(IF(K$2:K$218&lt;&gt;"",ROW(K$2:K$218)-1),ROW(C387))),"")</f>
        <v/>
      </c>
      <c r="M388" s="126" t="str">
        <f t="shared" si="30"/>
        <v/>
      </c>
      <c r="N388" s="153" t="str">
        <f t="array" ref="N388">IFERROR(INDEX(M$2:M$218,SMALL(IF(M$2:M$218&lt;&gt;"",ROW(M$2:M$218)-1),ROW(D387))),"")</f>
        <v/>
      </c>
      <c r="O388" s="126" t="str">
        <f t="shared" si="31"/>
        <v/>
      </c>
      <c r="P388" s="155" t="str">
        <f t="array" ref="P388">IFERROR(INDEX(O$2:O$218,SMALL(IF(O$2:O$218&lt;&gt;"",ROW(O$2:O$218)-1),ROW(G387))),"")</f>
        <v/>
      </c>
      <c r="Q388" s="126" t="str">
        <f t="shared" si="32"/>
        <v/>
      </c>
      <c r="R388" s="153" t="str">
        <f t="array" ref="R388">IFERROR(INDEX(Q$2:Q$218,SMALL(IF(Q$2:Q$218&lt;&gt;"",ROW(Q$2:Q$218)-1),ROW(I387))),"")</f>
        <v/>
      </c>
      <c r="S388" s="126" t="str">
        <f t="shared" si="33"/>
        <v/>
      </c>
      <c r="T388" s="155" t="str">
        <f t="array" ref="T388">IFERROR(INDEX(S$2:S$218,SMALL(IF(S$2:S$218&lt;&gt;"",ROW(S$2:S$218)-1),ROW(K387))),"")</f>
        <v/>
      </c>
      <c r="U388" s="126" t="str">
        <f t="shared" si="34"/>
        <v/>
      </c>
      <c r="V388" s="153" t="str">
        <f t="array" ref="V388">IFERROR(INDEX(U$2:U$218,SMALL(IF(U$2:U$218&lt;&gt;"",ROW(U$2:U$218)-1),ROW(M387))),"")</f>
        <v/>
      </c>
      <c r="W388" s="129"/>
    </row>
    <row r="389" spans="1:23" ht="15.75" customHeight="1" x14ac:dyDescent="0.2">
      <c r="A389" s="165" t="str">
        <f t="shared" si="35"/>
        <v xml:space="preserve"> </v>
      </c>
      <c r="B389" s="143"/>
      <c r="C389" s="143"/>
      <c r="D389" s="147"/>
      <c r="E389" s="147"/>
      <c r="F389" s="147"/>
      <c r="G389" s="165" t="str">
        <f>IF(D389="","",VLOOKUP(D389,'Liste des clubs'!A:B,2,FALSE))</f>
        <v/>
      </c>
      <c r="H389" s="163"/>
      <c r="I389" s="143" t="str">
        <f t="shared" si="28"/>
        <v/>
      </c>
      <c r="J389" s="153" t="str">
        <f t="array" ref="J389">IFERROR(INDEX(I$2:I$218,SMALL(IF(I$2:I$218&lt;&gt;"",ROW(I$2:I$218)-1),ROW(A388))),"")</f>
        <v/>
      </c>
      <c r="K389" s="126" t="str">
        <f t="shared" si="29"/>
        <v/>
      </c>
      <c r="L389" s="155" t="str">
        <f t="array" ref="L389">IFERROR(INDEX(K$2:K$218,SMALL(IF(K$2:K$218&lt;&gt;"",ROW(K$2:K$218)-1),ROW(C388))),"")</f>
        <v/>
      </c>
      <c r="M389" s="126" t="str">
        <f t="shared" si="30"/>
        <v/>
      </c>
      <c r="N389" s="153" t="str">
        <f t="array" ref="N389">IFERROR(INDEX(M$2:M$218,SMALL(IF(M$2:M$218&lt;&gt;"",ROW(M$2:M$218)-1),ROW(D388))),"")</f>
        <v/>
      </c>
      <c r="O389" s="126" t="str">
        <f t="shared" si="31"/>
        <v/>
      </c>
      <c r="P389" s="155" t="str">
        <f t="array" ref="P389">IFERROR(INDEX(O$2:O$218,SMALL(IF(O$2:O$218&lt;&gt;"",ROW(O$2:O$218)-1),ROW(G388))),"")</f>
        <v/>
      </c>
      <c r="Q389" s="126" t="str">
        <f t="shared" si="32"/>
        <v/>
      </c>
      <c r="R389" s="153" t="str">
        <f t="array" ref="R389">IFERROR(INDEX(Q$2:Q$218,SMALL(IF(Q$2:Q$218&lt;&gt;"",ROW(Q$2:Q$218)-1),ROW(I388))),"")</f>
        <v/>
      </c>
      <c r="S389" s="126" t="str">
        <f t="shared" si="33"/>
        <v/>
      </c>
      <c r="T389" s="155" t="str">
        <f t="array" ref="T389">IFERROR(INDEX(S$2:S$218,SMALL(IF(S$2:S$218&lt;&gt;"",ROW(S$2:S$218)-1),ROW(K388))),"")</f>
        <v/>
      </c>
      <c r="U389" s="126" t="str">
        <f t="shared" si="34"/>
        <v/>
      </c>
      <c r="V389" s="153" t="str">
        <f t="array" ref="V389">IFERROR(INDEX(U$2:U$218,SMALL(IF(U$2:U$218&lt;&gt;"",ROW(U$2:U$218)-1),ROW(M388))),"")</f>
        <v/>
      </c>
      <c r="W389" s="129"/>
    </row>
    <row r="390" spans="1:23" ht="15.75" customHeight="1" x14ac:dyDescent="0.2">
      <c r="A390" s="165" t="str">
        <f t="shared" si="35"/>
        <v xml:space="preserve"> </v>
      </c>
      <c r="B390" s="143"/>
      <c r="C390" s="143"/>
      <c r="D390" s="147"/>
      <c r="E390" s="147"/>
      <c r="F390" s="147"/>
      <c r="G390" s="165" t="str">
        <f>IF(D390="","",VLOOKUP(D390,'Liste des clubs'!A:B,2,FALSE))</f>
        <v/>
      </c>
      <c r="H390" s="163"/>
      <c r="I390" s="143" t="str">
        <f t="shared" si="28"/>
        <v/>
      </c>
      <c r="J390" s="153" t="str">
        <f t="array" ref="J390">IFERROR(INDEX(I$2:I$218,SMALL(IF(I$2:I$218&lt;&gt;"",ROW(I$2:I$218)-1),ROW(A389))),"")</f>
        <v/>
      </c>
      <c r="K390" s="126" t="str">
        <f t="shared" si="29"/>
        <v/>
      </c>
      <c r="L390" s="155" t="str">
        <f t="array" ref="L390">IFERROR(INDEX(K$2:K$218,SMALL(IF(K$2:K$218&lt;&gt;"",ROW(K$2:K$218)-1),ROW(C389))),"")</f>
        <v/>
      </c>
      <c r="M390" s="126" t="str">
        <f t="shared" si="30"/>
        <v/>
      </c>
      <c r="N390" s="153" t="str">
        <f t="array" ref="N390">IFERROR(INDEX(M$2:M$218,SMALL(IF(M$2:M$218&lt;&gt;"",ROW(M$2:M$218)-1),ROW(D389))),"")</f>
        <v/>
      </c>
      <c r="O390" s="126" t="str">
        <f t="shared" si="31"/>
        <v/>
      </c>
      <c r="P390" s="155" t="str">
        <f t="array" ref="P390">IFERROR(INDEX(O$2:O$218,SMALL(IF(O$2:O$218&lt;&gt;"",ROW(O$2:O$218)-1),ROW(G389))),"")</f>
        <v/>
      </c>
      <c r="Q390" s="126" t="str">
        <f t="shared" si="32"/>
        <v/>
      </c>
      <c r="R390" s="153" t="str">
        <f t="array" ref="R390">IFERROR(INDEX(Q$2:Q$218,SMALL(IF(Q$2:Q$218&lt;&gt;"",ROW(Q$2:Q$218)-1),ROW(I389))),"")</f>
        <v/>
      </c>
      <c r="S390" s="126" t="str">
        <f t="shared" si="33"/>
        <v/>
      </c>
      <c r="T390" s="155" t="str">
        <f t="array" ref="T390">IFERROR(INDEX(S$2:S$218,SMALL(IF(S$2:S$218&lt;&gt;"",ROW(S$2:S$218)-1),ROW(K389))),"")</f>
        <v/>
      </c>
      <c r="U390" s="126" t="str">
        <f t="shared" si="34"/>
        <v/>
      </c>
      <c r="V390" s="153" t="str">
        <f t="array" ref="V390">IFERROR(INDEX(U$2:U$218,SMALL(IF(U$2:U$218&lt;&gt;"",ROW(U$2:U$218)-1),ROW(M389))),"")</f>
        <v/>
      </c>
      <c r="W390" s="129"/>
    </row>
    <row r="391" spans="1:23" ht="15.75" customHeight="1" x14ac:dyDescent="0.2">
      <c r="A391" s="165" t="str">
        <f t="shared" si="35"/>
        <v xml:space="preserve"> </v>
      </c>
      <c r="B391" s="143"/>
      <c r="C391" s="143"/>
      <c r="D391" s="147"/>
      <c r="E391" s="147"/>
      <c r="F391" s="147"/>
      <c r="G391" s="165" t="str">
        <f>IF(D391="","",VLOOKUP(D391,'Liste des clubs'!A:B,2,FALSE))</f>
        <v/>
      </c>
      <c r="H391" s="163"/>
      <c r="I391" s="143" t="str">
        <f t="shared" si="28"/>
        <v/>
      </c>
      <c r="J391" s="153" t="str">
        <f t="array" ref="J391">IFERROR(INDEX(I$2:I$218,SMALL(IF(I$2:I$218&lt;&gt;"",ROW(I$2:I$218)-1),ROW(A390))),"")</f>
        <v/>
      </c>
      <c r="K391" s="126" t="str">
        <f t="shared" si="29"/>
        <v/>
      </c>
      <c r="L391" s="155" t="str">
        <f t="array" ref="L391">IFERROR(INDEX(K$2:K$218,SMALL(IF(K$2:K$218&lt;&gt;"",ROW(K$2:K$218)-1),ROW(C390))),"")</f>
        <v/>
      </c>
      <c r="M391" s="126" t="str">
        <f t="shared" si="30"/>
        <v/>
      </c>
      <c r="N391" s="153" t="str">
        <f t="array" ref="N391">IFERROR(INDEX(M$2:M$218,SMALL(IF(M$2:M$218&lt;&gt;"",ROW(M$2:M$218)-1),ROW(D390))),"")</f>
        <v/>
      </c>
      <c r="O391" s="126" t="str">
        <f t="shared" si="31"/>
        <v/>
      </c>
      <c r="P391" s="155" t="str">
        <f t="array" ref="P391">IFERROR(INDEX(O$2:O$218,SMALL(IF(O$2:O$218&lt;&gt;"",ROW(O$2:O$218)-1),ROW(G390))),"")</f>
        <v/>
      </c>
      <c r="Q391" s="126" t="str">
        <f t="shared" si="32"/>
        <v/>
      </c>
      <c r="R391" s="153" t="str">
        <f t="array" ref="R391">IFERROR(INDEX(Q$2:Q$218,SMALL(IF(Q$2:Q$218&lt;&gt;"",ROW(Q$2:Q$218)-1),ROW(I390))),"")</f>
        <v/>
      </c>
      <c r="S391" s="126" t="str">
        <f t="shared" si="33"/>
        <v/>
      </c>
      <c r="T391" s="155" t="str">
        <f t="array" ref="T391">IFERROR(INDEX(S$2:S$218,SMALL(IF(S$2:S$218&lt;&gt;"",ROW(S$2:S$218)-1),ROW(K390))),"")</f>
        <v/>
      </c>
      <c r="U391" s="126" t="str">
        <f t="shared" si="34"/>
        <v/>
      </c>
      <c r="V391" s="153" t="str">
        <f t="array" ref="V391">IFERROR(INDEX(U$2:U$218,SMALL(IF(U$2:U$218&lt;&gt;"",ROW(U$2:U$218)-1),ROW(M390))),"")</f>
        <v/>
      </c>
      <c r="W391" s="129"/>
    </row>
    <row r="392" spans="1:23" ht="15.75" customHeight="1" x14ac:dyDescent="0.2">
      <c r="A392" s="165" t="str">
        <f t="shared" si="35"/>
        <v xml:space="preserve"> </v>
      </c>
      <c r="B392" s="143"/>
      <c r="C392" s="143"/>
      <c r="D392" s="147"/>
      <c r="E392" s="147"/>
      <c r="F392" s="147"/>
      <c r="G392" s="165" t="str">
        <f>IF(D392="","",VLOOKUP(D392,'Liste des clubs'!A:B,2,FALSE))</f>
        <v/>
      </c>
      <c r="H392" s="163"/>
      <c r="I392" s="143" t="str">
        <f t="shared" si="28"/>
        <v/>
      </c>
      <c r="J392" s="153" t="str">
        <f t="array" ref="J392">IFERROR(INDEX(I$2:I$218,SMALL(IF(I$2:I$218&lt;&gt;"",ROW(I$2:I$218)-1),ROW(A391))),"")</f>
        <v/>
      </c>
      <c r="K392" s="126" t="str">
        <f t="shared" si="29"/>
        <v/>
      </c>
      <c r="L392" s="155" t="str">
        <f t="array" ref="L392">IFERROR(INDEX(K$2:K$218,SMALL(IF(K$2:K$218&lt;&gt;"",ROW(K$2:K$218)-1),ROW(C391))),"")</f>
        <v/>
      </c>
      <c r="M392" s="126" t="str">
        <f t="shared" si="30"/>
        <v/>
      </c>
      <c r="N392" s="153" t="str">
        <f t="array" ref="N392">IFERROR(INDEX(M$2:M$218,SMALL(IF(M$2:M$218&lt;&gt;"",ROW(M$2:M$218)-1),ROW(D391))),"")</f>
        <v/>
      </c>
      <c r="O392" s="126" t="str">
        <f t="shared" si="31"/>
        <v/>
      </c>
      <c r="P392" s="155" t="str">
        <f t="array" ref="P392">IFERROR(INDEX(O$2:O$218,SMALL(IF(O$2:O$218&lt;&gt;"",ROW(O$2:O$218)-1),ROW(G391))),"")</f>
        <v/>
      </c>
      <c r="Q392" s="126" t="str">
        <f t="shared" si="32"/>
        <v/>
      </c>
      <c r="R392" s="153" t="str">
        <f t="array" ref="R392">IFERROR(INDEX(Q$2:Q$218,SMALL(IF(Q$2:Q$218&lt;&gt;"",ROW(Q$2:Q$218)-1),ROW(I391))),"")</f>
        <v/>
      </c>
      <c r="S392" s="126" t="str">
        <f t="shared" si="33"/>
        <v/>
      </c>
      <c r="T392" s="155" t="str">
        <f t="array" ref="T392">IFERROR(INDEX(S$2:S$218,SMALL(IF(S$2:S$218&lt;&gt;"",ROW(S$2:S$218)-1),ROW(K391))),"")</f>
        <v/>
      </c>
      <c r="U392" s="126" t="str">
        <f t="shared" si="34"/>
        <v/>
      </c>
      <c r="V392" s="153" t="str">
        <f t="array" ref="V392">IFERROR(INDEX(U$2:U$218,SMALL(IF(U$2:U$218&lt;&gt;"",ROW(U$2:U$218)-1),ROW(M391))),"")</f>
        <v/>
      </c>
      <c r="W392" s="129"/>
    </row>
    <row r="393" spans="1:23" ht="15.75" customHeight="1" x14ac:dyDescent="0.2">
      <c r="A393" s="165" t="str">
        <f t="shared" si="35"/>
        <v xml:space="preserve"> </v>
      </c>
      <c r="B393" s="143"/>
      <c r="C393" s="143"/>
      <c r="D393" s="147"/>
      <c r="E393" s="147"/>
      <c r="F393" s="147"/>
      <c r="G393" s="165" t="str">
        <f>IF(D393="","",VLOOKUP(D393,'Liste des clubs'!A:B,2,FALSE))</f>
        <v/>
      </c>
      <c r="H393" s="163"/>
      <c r="I393" s="143" t="str">
        <f t="shared" si="28"/>
        <v/>
      </c>
      <c r="J393" s="153" t="str">
        <f t="array" ref="J393">IFERROR(INDEX(I$2:I$218,SMALL(IF(I$2:I$218&lt;&gt;"",ROW(I$2:I$218)-1),ROW(A392))),"")</f>
        <v/>
      </c>
      <c r="K393" s="126" t="str">
        <f t="shared" si="29"/>
        <v/>
      </c>
      <c r="L393" s="155" t="str">
        <f t="array" ref="L393">IFERROR(INDEX(K$2:K$218,SMALL(IF(K$2:K$218&lt;&gt;"",ROW(K$2:K$218)-1),ROW(C392))),"")</f>
        <v/>
      </c>
      <c r="M393" s="126" t="str">
        <f t="shared" si="30"/>
        <v/>
      </c>
      <c r="N393" s="153" t="str">
        <f t="array" ref="N393">IFERROR(INDEX(M$2:M$218,SMALL(IF(M$2:M$218&lt;&gt;"",ROW(M$2:M$218)-1),ROW(D392))),"")</f>
        <v/>
      </c>
      <c r="O393" s="126" t="str">
        <f t="shared" si="31"/>
        <v/>
      </c>
      <c r="P393" s="155" t="str">
        <f t="array" ref="P393">IFERROR(INDEX(O$2:O$218,SMALL(IF(O$2:O$218&lt;&gt;"",ROW(O$2:O$218)-1),ROW(G392))),"")</f>
        <v/>
      </c>
      <c r="Q393" s="126" t="str">
        <f t="shared" si="32"/>
        <v/>
      </c>
      <c r="R393" s="153" t="str">
        <f t="array" ref="R393">IFERROR(INDEX(Q$2:Q$218,SMALL(IF(Q$2:Q$218&lt;&gt;"",ROW(Q$2:Q$218)-1),ROW(I392))),"")</f>
        <v/>
      </c>
      <c r="S393" s="126" t="str">
        <f t="shared" si="33"/>
        <v/>
      </c>
      <c r="T393" s="155" t="str">
        <f t="array" ref="T393">IFERROR(INDEX(S$2:S$218,SMALL(IF(S$2:S$218&lt;&gt;"",ROW(S$2:S$218)-1),ROW(K392))),"")</f>
        <v/>
      </c>
      <c r="U393" s="126" t="str">
        <f t="shared" si="34"/>
        <v/>
      </c>
      <c r="V393" s="153" t="str">
        <f t="array" ref="V393">IFERROR(INDEX(U$2:U$218,SMALL(IF(U$2:U$218&lt;&gt;"",ROW(U$2:U$218)-1),ROW(M392))),"")</f>
        <v/>
      </c>
      <c r="W393" s="129"/>
    </row>
    <row r="394" spans="1:23" ht="15.75" customHeight="1" x14ac:dyDescent="0.2">
      <c r="A394" s="165" t="str">
        <f t="shared" si="35"/>
        <v xml:space="preserve"> </v>
      </c>
      <c r="B394" s="143"/>
      <c r="C394" s="143"/>
      <c r="D394" s="147"/>
      <c r="E394" s="147"/>
      <c r="F394" s="147"/>
      <c r="G394" s="165" t="str">
        <f>IF(D394="","",VLOOKUP(D394,'Liste des clubs'!A:B,2,FALSE))</f>
        <v/>
      </c>
      <c r="H394" s="163"/>
      <c r="I394" s="143" t="str">
        <f t="shared" si="28"/>
        <v/>
      </c>
      <c r="J394" s="153" t="str">
        <f t="array" ref="J394">IFERROR(INDEX(I$2:I$218,SMALL(IF(I$2:I$218&lt;&gt;"",ROW(I$2:I$218)-1),ROW(A393))),"")</f>
        <v/>
      </c>
      <c r="K394" s="126" t="str">
        <f t="shared" si="29"/>
        <v/>
      </c>
      <c r="L394" s="155" t="str">
        <f t="array" ref="L394">IFERROR(INDEX(K$2:K$218,SMALL(IF(K$2:K$218&lt;&gt;"",ROW(K$2:K$218)-1),ROW(C393))),"")</f>
        <v/>
      </c>
      <c r="M394" s="126" t="str">
        <f t="shared" si="30"/>
        <v/>
      </c>
      <c r="N394" s="153" t="str">
        <f t="array" ref="N394">IFERROR(INDEX(M$2:M$218,SMALL(IF(M$2:M$218&lt;&gt;"",ROW(M$2:M$218)-1),ROW(D393))),"")</f>
        <v/>
      </c>
      <c r="O394" s="126" t="str">
        <f t="shared" si="31"/>
        <v/>
      </c>
      <c r="P394" s="155" t="str">
        <f t="array" ref="P394">IFERROR(INDEX(O$2:O$218,SMALL(IF(O$2:O$218&lt;&gt;"",ROW(O$2:O$218)-1),ROW(G393))),"")</f>
        <v/>
      </c>
      <c r="Q394" s="126" t="str">
        <f t="shared" si="32"/>
        <v/>
      </c>
      <c r="R394" s="153" t="str">
        <f t="array" ref="R394">IFERROR(INDEX(Q$2:Q$218,SMALL(IF(Q$2:Q$218&lt;&gt;"",ROW(Q$2:Q$218)-1),ROW(I393))),"")</f>
        <v/>
      </c>
      <c r="S394" s="126" t="str">
        <f t="shared" si="33"/>
        <v/>
      </c>
      <c r="T394" s="155" t="str">
        <f t="array" ref="T394">IFERROR(INDEX(S$2:S$218,SMALL(IF(S$2:S$218&lt;&gt;"",ROW(S$2:S$218)-1),ROW(K393))),"")</f>
        <v/>
      </c>
      <c r="U394" s="126" t="str">
        <f t="shared" si="34"/>
        <v/>
      </c>
      <c r="V394" s="153" t="str">
        <f t="array" ref="V394">IFERROR(INDEX(U$2:U$218,SMALL(IF(U$2:U$218&lt;&gt;"",ROW(U$2:U$218)-1),ROW(M393))),"")</f>
        <v/>
      </c>
      <c r="W394" s="129"/>
    </row>
    <row r="395" spans="1:23" ht="15.75" customHeight="1" x14ac:dyDescent="0.2">
      <c r="A395" s="165" t="str">
        <f t="shared" si="35"/>
        <v xml:space="preserve"> </v>
      </c>
      <c r="B395" s="143"/>
      <c r="C395" s="143"/>
      <c r="D395" s="147"/>
      <c r="E395" s="147"/>
      <c r="F395" s="147"/>
      <c r="G395" s="165" t="str">
        <f>IF(D395="","",VLOOKUP(D395,'Liste des clubs'!A:B,2,FALSE))</f>
        <v/>
      </c>
      <c r="H395" s="163"/>
      <c r="I395" s="143" t="str">
        <f t="shared" si="28"/>
        <v/>
      </c>
      <c r="J395" s="153" t="str">
        <f t="array" ref="J395">IFERROR(INDEX(I$2:I$218,SMALL(IF(I$2:I$218&lt;&gt;"",ROW(I$2:I$218)-1),ROW(A394))),"")</f>
        <v/>
      </c>
      <c r="K395" s="126" t="str">
        <f t="shared" si="29"/>
        <v/>
      </c>
      <c r="L395" s="155" t="str">
        <f t="array" ref="L395">IFERROR(INDEX(K$2:K$218,SMALL(IF(K$2:K$218&lt;&gt;"",ROW(K$2:K$218)-1),ROW(C394))),"")</f>
        <v/>
      </c>
      <c r="M395" s="126" t="str">
        <f t="shared" si="30"/>
        <v/>
      </c>
      <c r="N395" s="153" t="str">
        <f t="array" ref="N395">IFERROR(INDEX(M$2:M$218,SMALL(IF(M$2:M$218&lt;&gt;"",ROW(M$2:M$218)-1),ROW(D394))),"")</f>
        <v/>
      </c>
      <c r="O395" s="126" t="str">
        <f t="shared" si="31"/>
        <v/>
      </c>
      <c r="P395" s="155" t="str">
        <f t="array" ref="P395">IFERROR(INDEX(O$2:O$218,SMALL(IF(O$2:O$218&lt;&gt;"",ROW(O$2:O$218)-1),ROW(G394))),"")</f>
        <v/>
      </c>
      <c r="Q395" s="126" t="str">
        <f t="shared" si="32"/>
        <v/>
      </c>
      <c r="R395" s="153" t="str">
        <f t="array" ref="R395">IFERROR(INDEX(Q$2:Q$218,SMALL(IF(Q$2:Q$218&lt;&gt;"",ROW(Q$2:Q$218)-1),ROW(I394))),"")</f>
        <v/>
      </c>
      <c r="S395" s="126" t="str">
        <f t="shared" si="33"/>
        <v/>
      </c>
      <c r="T395" s="155" t="str">
        <f t="array" ref="T395">IFERROR(INDEX(S$2:S$218,SMALL(IF(S$2:S$218&lt;&gt;"",ROW(S$2:S$218)-1),ROW(K394))),"")</f>
        <v/>
      </c>
      <c r="U395" s="126" t="str">
        <f t="shared" si="34"/>
        <v/>
      </c>
      <c r="V395" s="153" t="str">
        <f t="array" ref="V395">IFERROR(INDEX(U$2:U$218,SMALL(IF(U$2:U$218&lt;&gt;"",ROW(U$2:U$218)-1),ROW(M394))),"")</f>
        <v/>
      </c>
      <c r="W395" s="129"/>
    </row>
    <row r="396" spans="1:23" ht="15.75" customHeight="1" x14ac:dyDescent="0.2">
      <c r="A396" s="165" t="str">
        <f t="shared" si="35"/>
        <v xml:space="preserve"> </v>
      </c>
      <c r="B396" s="143"/>
      <c r="C396" s="143"/>
      <c r="D396" s="147"/>
      <c r="E396" s="147"/>
      <c r="F396" s="147"/>
      <c r="G396" s="165" t="str">
        <f>IF(D396="","",VLOOKUP(D396,'Liste des clubs'!A:B,2,FALSE))</f>
        <v/>
      </c>
      <c r="H396" s="163"/>
      <c r="I396" s="143" t="str">
        <f t="shared" si="28"/>
        <v/>
      </c>
      <c r="J396" s="153" t="str">
        <f t="array" ref="J396">IFERROR(INDEX(I$2:I$218,SMALL(IF(I$2:I$218&lt;&gt;"",ROW(I$2:I$218)-1),ROW(A395))),"")</f>
        <v/>
      </c>
      <c r="K396" s="126" t="str">
        <f t="shared" si="29"/>
        <v/>
      </c>
      <c r="L396" s="155" t="str">
        <f t="array" ref="L396">IFERROR(INDEX(K$2:K$218,SMALL(IF(K$2:K$218&lt;&gt;"",ROW(K$2:K$218)-1),ROW(C395))),"")</f>
        <v/>
      </c>
      <c r="M396" s="126" t="str">
        <f t="shared" si="30"/>
        <v/>
      </c>
      <c r="N396" s="153" t="str">
        <f t="array" ref="N396">IFERROR(INDEX(M$2:M$218,SMALL(IF(M$2:M$218&lt;&gt;"",ROW(M$2:M$218)-1),ROW(D395))),"")</f>
        <v/>
      </c>
      <c r="O396" s="126" t="str">
        <f t="shared" si="31"/>
        <v/>
      </c>
      <c r="P396" s="155" t="str">
        <f t="array" ref="P396">IFERROR(INDEX(O$2:O$218,SMALL(IF(O$2:O$218&lt;&gt;"",ROW(O$2:O$218)-1),ROW(G395))),"")</f>
        <v/>
      </c>
      <c r="Q396" s="126" t="str">
        <f t="shared" si="32"/>
        <v/>
      </c>
      <c r="R396" s="153" t="str">
        <f t="array" ref="R396">IFERROR(INDEX(Q$2:Q$218,SMALL(IF(Q$2:Q$218&lt;&gt;"",ROW(Q$2:Q$218)-1),ROW(I395))),"")</f>
        <v/>
      </c>
      <c r="S396" s="126" t="str">
        <f t="shared" si="33"/>
        <v/>
      </c>
      <c r="T396" s="155" t="str">
        <f t="array" ref="T396">IFERROR(INDEX(S$2:S$218,SMALL(IF(S$2:S$218&lt;&gt;"",ROW(S$2:S$218)-1),ROW(K395))),"")</f>
        <v/>
      </c>
      <c r="U396" s="126" t="str">
        <f t="shared" si="34"/>
        <v/>
      </c>
      <c r="V396" s="153" t="str">
        <f t="array" ref="V396">IFERROR(INDEX(U$2:U$218,SMALL(IF(U$2:U$218&lt;&gt;"",ROW(U$2:U$218)-1),ROW(M395))),"")</f>
        <v/>
      </c>
      <c r="W396" s="129"/>
    </row>
    <row r="397" spans="1:23" ht="15.75" customHeight="1" x14ac:dyDescent="0.2">
      <c r="A397" s="165" t="str">
        <f t="shared" si="35"/>
        <v xml:space="preserve"> </v>
      </c>
      <c r="B397" s="143"/>
      <c r="C397" s="143"/>
      <c r="D397" s="147"/>
      <c r="E397" s="147"/>
      <c r="F397" s="147"/>
      <c r="G397" s="165" t="str">
        <f>IF(D397="","",VLOOKUP(D397,'Liste des clubs'!A:B,2,FALSE))</f>
        <v/>
      </c>
      <c r="H397" s="163"/>
      <c r="I397" s="143" t="str">
        <f t="shared" si="28"/>
        <v/>
      </c>
      <c r="J397" s="153" t="str">
        <f t="array" ref="J397">IFERROR(INDEX(I$2:I$218,SMALL(IF(I$2:I$218&lt;&gt;"",ROW(I$2:I$218)-1),ROW(A396))),"")</f>
        <v/>
      </c>
      <c r="K397" s="126" t="str">
        <f t="shared" si="29"/>
        <v/>
      </c>
      <c r="L397" s="155" t="str">
        <f t="array" ref="L397">IFERROR(INDEX(K$2:K$218,SMALL(IF(K$2:K$218&lt;&gt;"",ROW(K$2:K$218)-1),ROW(C396))),"")</f>
        <v/>
      </c>
      <c r="M397" s="126" t="str">
        <f t="shared" si="30"/>
        <v/>
      </c>
      <c r="N397" s="153" t="str">
        <f t="array" ref="N397">IFERROR(INDEX(M$2:M$218,SMALL(IF(M$2:M$218&lt;&gt;"",ROW(M$2:M$218)-1),ROW(D396))),"")</f>
        <v/>
      </c>
      <c r="O397" s="126" t="str">
        <f t="shared" si="31"/>
        <v/>
      </c>
      <c r="P397" s="155" t="str">
        <f t="array" ref="P397">IFERROR(INDEX(O$2:O$218,SMALL(IF(O$2:O$218&lt;&gt;"",ROW(O$2:O$218)-1),ROW(G396))),"")</f>
        <v/>
      </c>
      <c r="Q397" s="126" t="str">
        <f t="shared" si="32"/>
        <v/>
      </c>
      <c r="R397" s="153" t="str">
        <f t="array" ref="R397">IFERROR(INDEX(Q$2:Q$218,SMALL(IF(Q$2:Q$218&lt;&gt;"",ROW(Q$2:Q$218)-1),ROW(I396))),"")</f>
        <v/>
      </c>
      <c r="S397" s="126" t="str">
        <f t="shared" si="33"/>
        <v/>
      </c>
      <c r="T397" s="155" t="str">
        <f t="array" ref="T397">IFERROR(INDEX(S$2:S$218,SMALL(IF(S$2:S$218&lt;&gt;"",ROW(S$2:S$218)-1),ROW(K396))),"")</f>
        <v/>
      </c>
      <c r="U397" s="126" t="str">
        <f t="shared" si="34"/>
        <v/>
      </c>
      <c r="V397" s="153" t="str">
        <f t="array" ref="V397">IFERROR(INDEX(U$2:U$218,SMALL(IF(U$2:U$218&lt;&gt;"",ROW(U$2:U$218)-1),ROW(M396))),"")</f>
        <v/>
      </c>
      <c r="W397" s="129"/>
    </row>
    <row r="398" spans="1:23" ht="15.75" customHeight="1" x14ac:dyDescent="0.2">
      <c r="A398" s="165" t="str">
        <f t="shared" si="35"/>
        <v xml:space="preserve"> </v>
      </c>
      <c r="B398" s="143"/>
      <c r="C398" s="143"/>
      <c r="D398" s="147"/>
      <c r="E398" s="147"/>
      <c r="F398" s="147"/>
      <c r="G398" s="165" t="str">
        <f>IF(D398="","",VLOOKUP(D398,'Liste des clubs'!A:B,2,FALSE))</f>
        <v/>
      </c>
      <c r="H398" s="163"/>
      <c r="I398" s="143" t="str">
        <f t="shared" si="28"/>
        <v/>
      </c>
      <c r="J398" s="153" t="str">
        <f t="array" ref="J398">IFERROR(INDEX(I$2:I$218,SMALL(IF(I$2:I$218&lt;&gt;"",ROW(I$2:I$218)-1),ROW(A397))),"")</f>
        <v/>
      </c>
      <c r="K398" s="126" t="str">
        <f t="shared" si="29"/>
        <v/>
      </c>
      <c r="L398" s="155" t="str">
        <f t="array" ref="L398">IFERROR(INDEX(K$2:K$218,SMALL(IF(K$2:K$218&lt;&gt;"",ROW(K$2:K$218)-1),ROW(C397))),"")</f>
        <v/>
      </c>
      <c r="M398" s="126" t="str">
        <f t="shared" si="30"/>
        <v/>
      </c>
      <c r="N398" s="153" t="str">
        <f t="array" ref="N398">IFERROR(INDEX(M$2:M$218,SMALL(IF(M$2:M$218&lt;&gt;"",ROW(M$2:M$218)-1),ROW(D397))),"")</f>
        <v/>
      </c>
      <c r="O398" s="126" t="str">
        <f t="shared" si="31"/>
        <v/>
      </c>
      <c r="P398" s="155" t="str">
        <f t="array" ref="P398">IFERROR(INDEX(O$2:O$218,SMALL(IF(O$2:O$218&lt;&gt;"",ROW(O$2:O$218)-1),ROW(G397))),"")</f>
        <v/>
      </c>
      <c r="Q398" s="126" t="str">
        <f t="shared" si="32"/>
        <v/>
      </c>
      <c r="R398" s="153" t="str">
        <f t="array" ref="R398">IFERROR(INDEX(Q$2:Q$218,SMALL(IF(Q$2:Q$218&lt;&gt;"",ROW(Q$2:Q$218)-1),ROW(I397))),"")</f>
        <v/>
      </c>
      <c r="S398" s="126" t="str">
        <f t="shared" si="33"/>
        <v/>
      </c>
      <c r="T398" s="155" t="str">
        <f t="array" ref="T398">IFERROR(INDEX(S$2:S$218,SMALL(IF(S$2:S$218&lt;&gt;"",ROW(S$2:S$218)-1),ROW(K397))),"")</f>
        <v/>
      </c>
      <c r="U398" s="126" t="str">
        <f t="shared" si="34"/>
        <v/>
      </c>
      <c r="V398" s="153" t="str">
        <f t="array" ref="V398">IFERROR(INDEX(U$2:U$218,SMALL(IF(U$2:U$218&lt;&gt;"",ROW(U$2:U$218)-1),ROW(M397))),"")</f>
        <v/>
      </c>
      <c r="W398" s="129"/>
    </row>
    <row r="399" spans="1:23" ht="15.75" customHeight="1" x14ac:dyDescent="0.2">
      <c r="A399" s="165" t="str">
        <f t="shared" si="35"/>
        <v xml:space="preserve"> </v>
      </c>
      <c r="B399" s="143"/>
      <c r="C399" s="143"/>
      <c r="D399" s="147"/>
      <c r="E399" s="147"/>
      <c r="F399" s="147"/>
      <c r="G399" s="165" t="str">
        <f>IF(D399="","",VLOOKUP(D399,'Liste des clubs'!A:B,2,FALSE))</f>
        <v/>
      </c>
      <c r="H399" s="163"/>
      <c r="I399" s="143" t="str">
        <f t="shared" si="28"/>
        <v/>
      </c>
      <c r="J399" s="153" t="str">
        <f t="array" ref="J399">IFERROR(INDEX(I$2:I$218,SMALL(IF(I$2:I$218&lt;&gt;"",ROW(I$2:I$218)-1),ROW(A398))),"")</f>
        <v/>
      </c>
      <c r="K399" s="126" t="str">
        <f t="shared" si="29"/>
        <v/>
      </c>
      <c r="L399" s="155" t="str">
        <f t="array" ref="L399">IFERROR(INDEX(K$2:K$218,SMALL(IF(K$2:K$218&lt;&gt;"",ROW(K$2:K$218)-1),ROW(C398))),"")</f>
        <v/>
      </c>
      <c r="M399" s="126" t="str">
        <f t="shared" si="30"/>
        <v/>
      </c>
      <c r="N399" s="153" t="str">
        <f t="array" ref="N399">IFERROR(INDEX(M$2:M$218,SMALL(IF(M$2:M$218&lt;&gt;"",ROW(M$2:M$218)-1),ROW(D398))),"")</f>
        <v/>
      </c>
      <c r="O399" s="126" t="str">
        <f t="shared" si="31"/>
        <v/>
      </c>
      <c r="P399" s="155" t="str">
        <f t="array" ref="P399">IFERROR(INDEX(O$2:O$218,SMALL(IF(O$2:O$218&lt;&gt;"",ROW(O$2:O$218)-1),ROW(G398))),"")</f>
        <v/>
      </c>
      <c r="Q399" s="126" t="str">
        <f t="shared" si="32"/>
        <v/>
      </c>
      <c r="R399" s="153" t="str">
        <f t="array" ref="R399">IFERROR(INDEX(Q$2:Q$218,SMALL(IF(Q$2:Q$218&lt;&gt;"",ROW(Q$2:Q$218)-1),ROW(I398))),"")</f>
        <v/>
      </c>
      <c r="S399" s="126" t="str">
        <f t="shared" si="33"/>
        <v/>
      </c>
      <c r="T399" s="155" t="str">
        <f t="array" ref="T399">IFERROR(INDEX(S$2:S$218,SMALL(IF(S$2:S$218&lt;&gt;"",ROW(S$2:S$218)-1),ROW(K398))),"")</f>
        <v/>
      </c>
      <c r="U399" s="126" t="str">
        <f t="shared" si="34"/>
        <v/>
      </c>
      <c r="V399" s="153" t="str">
        <f t="array" ref="V399">IFERROR(INDEX(U$2:U$218,SMALL(IF(U$2:U$218&lt;&gt;"",ROW(U$2:U$218)-1),ROW(M398))),"")</f>
        <v/>
      </c>
      <c r="W399" s="129"/>
    </row>
    <row r="400" spans="1:23" ht="15.75" customHeight="1" x14ac:dyDescent="0.2">
      <c r="A400" s="165" t="str">
        <f t="shared" si="35"/>
        <v xml:space="preserve"> </v>
      </c>
      <c r="B400" s="143"/>
      <c r="C400" s="143"/>
      <c r="D400" s="147"/>
      <c r="E400" s="147"/>
      <c r="F400" s="147"/>
      <c r="G400" s="165" t="str">
        <f>IF(D400="","",VLOOKUP(D400,'Liste des clubs'!A:B,2,FALSE))</f>
        <v/>
      </c>
      <c r="H400" s="163"/>
      <c r="I400" s="143" t="str">
        <f t="shared" si="28"/>
        <v/>
      </c>
      <c r="J400" s="153" t="str">
        <f t="array" ref="J400">IFERROR(INDEX(I$2:I$218,SMALL(IF(I$2:I$218&lt;&gt;"",ROW(I$2:I$218)-1),ROW(A399))),"")</f>
        <v/>
      </c>
      <c r="K400" s="126" t="str">
        <f t="shared" si="29"/>
        <v/>
      </c>
      <c r="L400" s="155" t="str">
        <f t="array" ref="L400">IFERROR(INDEX(K$2:K$218,SMALL(IF(K$2:K$218&lt;&gt;"",ROW(K$2:K$218)-1),ROW(C399))),"")</f>
        <v/>
      </c>
      <c r="M400" s="126" t="str">
        <f t="shared" si="30"/>
        <v/>
      </c>
      <c r="N400" s="153" t="str">
        <f t="array" ref="N400">IFERROR(INDEX(M$2:M$218,SMALL(IF(M$2:M$218&lt;&gt;"",ROW(M$2:M$218)-1),ROW(D399))),"")</f>
        <v/>
      </c>
      <c r="O400" s="126" t="str">
        <f t="shared" si="31"/>
        <v/>
      </c>
      <c r="P400" s="155" t="str">
        <f t="array" ref="P400">IFERROR(INDEX(O$2:O$218,SMALL(IF(O$2:O$218&lt;&gt;"",ROW(O$2:O$218)-1),ROW(G399))),"")</f>
        <v/>
      </c>
      <c r="Q400" s="126" t="str">
        <f t="shared" si="32"/>
        <v/>
      </c>
      <c r="R400" s="153" t="str">
        <f t="array" ref="R400">IFERROR(INDEX(Q$2:Q$218,SMALL(IF(Q$2:Q$218&lt;&gt;"",ROW(Q$2:Q$218)-1),ROW(I399))),"")</f>
        <v/>
      </c>
      <c r="S400" s="126" t="str">
        <f t="shared" si="33"/>
        <v/>
      </c>
      <c r="T400" s="155" t="str">
        <f t="array" ref="T400">IFERROR(INDEX(S$2:S$218,SMALL(IF(S$2:S$218&lt;&gt;"",ROW(S$2:S$218)-1),ROW(K399))),"")</f>
        <v/>
      </c>
      <c r="U400" s="126" t="str">
        <f t="shared" si="34"/>
        <v/>
      </c>
      <c r="V400" s="153" t="str">
        <f t="array" ref="V400">IFERROR(INDEX(U$2:U$218,SMALL(IF(U$2:U$218&lt;&gt;"",ROW(U$2:U$218)-1),ROW(M399))),"")</f>
        <v/>
      </c>
      <c r="W400" s="129"/>
    </row>
    <row r="401" spans="1:23" ht="15.75" customHeight="1" x14ac:dyDescent="0.2">
      <c r="A401" s="165" t="str">
        <f t="shared" si="35"/>
        <v xml:space="preserve"> </v>
      </c>
      <c r="B401" s="143"/>
      <c r="C401" s="143"/>
      <c r="D401" s="147"/>
      <c r="E401" s="147"/>
      <c r="F401" s="147"/>
      <c r="G401" s="165" t="str">
        <f>IF(D401="","",VLOOKUP(D401,'Liste des clubs'!A:B,2,FALSE))</f>
        <v/>
      </c>
      <c r="H401" s="163"/>
      <c r="I401" s="143" t="str">
        <f t="shared" si="28"/>
        <v/>
      </c>
      <c r="J401" s="153" t="str">
        <f t="array" ref="J401">IFERROR(INDEX(I$2:I$218,SMALL(IF(I$2:I$218&lt;&gt;"",ROW(I$2:I$218)-1),ROW(A400))),"")</f>
        <v/>
      </c>
      <c r="K401" s="126" t="str">
        <f t="shared" si="29"/>
        <v/>
      </c>
      <c r="L401" s="155" t="str">
        <f t="array" ref="L401">IFERROR(INDEX(K$2:K$218,SMALL(IF(K$2:K$218&lt;&gt;"",ROW(K$2:K$218)-1),ROW(C400))),"")</f>
        <v/>
      </c>
      <c r="M401" s="126" t="str">
        <f t="shared" si="30"/>
        <v/>
      </c>
      <c r="N401" s="153" t="str">
        <f t="array" ref="N401">IFERROR(INDEX(M$2:M$218,SMALL(IF(M$2:M$218&lt;&gt;"",ROW(M$2:M$218)-1),ROW(D400))),"")</f>
        <v/>
      </c>
      <c r="O401" s="126" t="str">
        <f t="shared" si="31"/>
        <v/>
      </c>
      <c r="P401" s="155" t="str">
        <f t="array" ref="P401">IFERROR(INDEX(O$2:O$218,SMALL(IF(O$2:O$218&lt;&gt;"",ROW(O$2:O$218)-1),ROW(G400))),"")</f>
        <v/>
      </c>
      <c r="Q401" s="126" t="str">
        <f t="shared" si="32"/>
        <v/>
      </c>
      <c r="R401" s="153" t="str">
        <f t="array" ref="R401">IFERROR(INDEX(Q$2:Q$218,SMALL(IF(Q$2:Q$218&lt;&gt;"",ROW(Q$2:Q$218)-1),ROW(I400))),"")</f>
        <v/>
      </c>
      <c r="S401" s="126" t="str">
        <f t="shared" si="33"/>
        <v/>
      </c>
      <c r="T401" s="155" t="str">
        <f t="array" ref="T401">IFERROR(INDEX(S$2:S$218,SMALL(IF(S$2:S$218&lt;&gt;"",ROW(S$2:S$218)-1),ROW(K400))),"")</f>
        <v/>
      </c>
      <c r="U401" s="126" t="str">
        <f t="shared" si="34"/>
        <v/>
      </c>
      <c r="V401" s="153" t="str">
        <f t="array" ref="V401">IFERROR(INDEX(U$2:U$218,SMALL(IF(U$2:U$218&lt;&gt;"",ROW(U$2:U$218)-1),ROW(M400))),"")</f>
        <v/>
      </c>
      <c r="W401" s="129"/>
    </row>
    <row r="402" spans="1:23" ht="15.75" customHeight="1" x14ac:dyDescent="0.2">
      <c r="A402" s="165" t="str">
        <f t="shared" si="35"/>
        <v xml:space="preserve"> </v>
      </c>
      <c r="B402" s="143"/>
      <c r="C402" s="143"/>
      <c r="D402" s="147"/>
      <c r="E402" s="147"/>
      <c r="F402" s="147"/>
      <c r="G402" s="165" t="str">
        <f>IF(D402="","",VLOOKUP(D402,'Liste des clubs'!A:B,2,FALSE))</f>
        <v/>
      </c>
      <c r="H402" s="163"/>
      <c r="I402" s="143" t="str">
        <f t="shared" si="28"/>
        <v/>
      </c>
      <c r="J402" s="153" t="str">
        <f t="array" ref="J402">IFERROR(INDEX(I$2:I$218,SMALL(IF(I$2:I$218&lt;&gt;"",ROW(I$2:I$218)-1),ROW(A401))),"")</f>
        <v/>
      </c>
      <c r="K402" s="126" t="str">
        <f t="shared" si="29"/>
        <v/>
      </c>
      <c r="L402" s="155" t="str">
        <f t="array" ref="L402">IFERROR(INDEX(K$2:K$218,SMALL(IF(K$2:K$218&lt;&gt;"",ROW(K$2:K$218)-1),ROW(C401))),"")</f>
        <v/>
      </c>
      <c r="M402" s="126" t="str">
        <f t="shared" si="30"/>
        <v/>
      </c>
      <c r="N402" s="153" t="str">
        <f t="array" ref="N402">IFERROR(INDEX(M$2:M$218,SMALL(IF(M$2:M$218&lt;&gt;"",ROW(M$2:M$218)-1),ROW(D401))),"")</f>
        <v/>
      </c>
      <c r="O402" s="126" t="str">
        <f t="shared" si="31"/>
        <v/>
      </c>
      <c r="P402" s="155" t="str">
        <f t="array" ref="P402">IFERROR(INDEX(O$2:O$218,SMALL(IF(O$2:O$218&lt;&gt;"",ROW(O$2:O$218)-1),ROW(G401))),"")</f>
        <v/>
      </c>
      <c r="Q402" s="126" t="str">
        <f t="shared" si="32"/>
        <v/>
      </c>
      <c r="R402" s="153" t="str">
        <f t="array" ref="R402">IFERROR(INDEX(Q$2:Q$218,SMALL(IF(Q$2:Q$218&lt;&gt;"",ROW(Q$2:Q$218)-1),ROW(I401))),"")</f>
        <v/>
      </c>
      <c r="S402" s="126" t="str">
        <f t="shared" si="33"/>
        <v/>
      </c>
      <c r="T402" s="155" t="str">
        <f t="array" ref="T402">IFERROR(INDEX(S$2:S$218,SMALL(IF(S$2:S$218&lt;&gt;"",ROW(S$2:S$218)-1),ROW(K401))),"")</f>
        <v/>
      </c>
      <c r="U402" s="126" t="str">
        <f t="shared" si="34"/>
        <v/>
      </c>
      <c r="V402" s="153" t="str">
        <f t="array" ref="V402">IFERROR(INDEX(U$2:U$218,SMALL(IF(U$2:U$218&lt;&gt;"",ROW(U$2:U$218)-1),ROW(M401))),"")</f>
        <v/>
      </c>
      <c r="W402" s="129"/>
    </row>
    <row r="403" spans="1:23" ht="15.75" customHeight="1" x14ac:dyDescent="0.2">
      <c r="A403" s="165" t="str">
        <f t="shared" si="35"/>
        <v xml:space="preserve"> </v>
      </c>
      <c r="B403" s="143"/>
      <c r="C403" s="143"/>
      <c r="D403" s="147"/>
      <c r="E403" s="147"/>
      <c r="F403" s="147"/>
      <c r="G403" s="165" t="str">
        <f>IF(D403="","",VLOOKUP(D403,'Liste des clubs'!A:B,2,FALSE))</f>
        <v/>
      </c>
      <c r="H403" s="163"/>
      <c r="I403" s="143" t="str">
        <f t="shared" si="28"/>
        <v/>
      </c>
      <c r="J403" s="153" t="str">
        <f t="array" ref="J403">IFERROR(INDEX(I$2:I$218,SMALL(IF(I$2:I$218&lt;&gt;"",ROW(I$2:I$218)-1),ROW(A402))),"")</f>
        <v/>
      </c>
      <c r="K403" s="126" t="str">
        <f t="shared" si="29"/>
        <v/>
      </c>
      <c r="L403" s="155" t="str">
        <f t="array" ref="L403">IFERROR(INDEX(K$2:K$218,SMALL(IF(K$2:K$218&lt;&gt;"",ROW(K$2:K$218)-1),ROW(C402))),"")</f>
        <v/>
      </c>
      <c r="M403" s="126" t="str">
        <f t="shared" si="30"/>
        <v/>
      </c>
      <c r="N403" s="153" t="str">
        <f t="array" ref="N403">IFERROR(INDEX(M$2:M$218,SMALL(IF(M$2:M$218&lt;&gt;"",ROW(M$2:M$218)-1),ROW(D402))),"")</f>
        <v/>
      </c>
      <c r="O403" s="126" t="str">
        <f t="shared" si="31"/>
        <v/>
      </c>
      <c r="P403" s="155" t="str">
        <f t="array" ref="P403">IFERROR(INDEX(O$2:O$218,SMALL(IF(O$2:O$218&lt;&gt;"",ROW(O$2:O$218)-1),ROW(G402))),"")</f>
        <v/>
      </c>
      <c r="Q403" s="126" t="str">
        <f t="shared" si="32"/>
        <v/>
      </c>
      <c r="R403" s="153" t="str">
        <f t="array" ref="R403">IFERROR(INDEX(Q$2:Q$218,SMALL(IF(Q$2:Q$218&lt;&gt;"",ROW(Q$2:Q$218)-1),ROW(I402))),"")</f>
        <v/>
      </c>
      <c r="S403" s="126" t="str">
        <f t="shared" si="33"/>
        <v/>
      </c>
      <c r="T403" s="155" t="str">
        <f t="array" ref="T403">IFERROR(INDEX(S$2:S$218,SMALL(IF(S$2:S$218&lt;&gt;"",ROW(S$2:S$218)-1),ROW(K402))),"")</f>
        <v/>
      </c>
      <c r="U403" s="126" t="str">
        <f t="shared" si="34"/>
        <v/>
      </c>
      <c r="V403" s="153" t="str">
        <f t="array" ref="V403">IFERROR(INDEX(U$2:U$218,SMALL(IF(U$2:U$218&lt;&gt;"",ROW(U$2:U$218)-1),ROW(M402))),"")</f>
        <v/>
      </c>
      <c r="W403" s="129"/>
    </row>
    <row r="404" spans="1:23" ht="15.75" customHeight="1" x14ac:dyDescent="0.2">
      <c r="A404" s="165" t="str">
        <f t="shared" si="35"/>
        <v xml:space="preserve"> </v>
      </c>
      <c r="B404" s="143"/>
      <c r="C404" s="143"/>
      <c r="D404" s="147"/>
      <c r="E404" s="147"/>
      <c r="F404" s="147"/>
      <c r="G404" s="165" t="str">
        <f>IF(D404="","",VLOOKUP(D404,'Liste des clubs'!A:B,2,FALSE))</f>
        <v/>
      </c>
      <c r="H404" s="163"/>
      <c r="I404" s="143" t="str">
        <f t="shared" si="28"/>
        <v/>
      </c>
      <c r="J404" s="153" t="str">
        <f t="array" ref="J404">IFERROR(INDEX(I$2:I$218,SMALL(IF(I$2:I$218&lt;&gt;"",ROW(I$2:I$218)-1),ROW(A403))),"")</f>
        <v/>
      </c>
      <c r="K404" s="126" t="str">
        <f t="shared" si="29"/>
        <v/>
      </c>
      <c r="L404" s="155" t="str">
        <f t="array" ref="L404">IFERROR(INDEX(K$2:K$218,SMALL(IF(K$2:K$218&lt;&gt;"",ROW(K$2:K$218)-1),ROW(C403))),"")</f>
        <v/>
      </c>
      <c r="M404" s="126" t="str">
        <f t="shared" si="30"/>
        <v/>
      </c>
      <c r="N404" s="153" t="str">
        <f t="array" ref="N404">IFERROR(INDEX(M$2:M$218,SMALL(IF(M$2:M$218&lt;&gt;"",ROW(M$2:M$218)-1),ROW(D403))),"")</f>
        <v/>
      </c>
      <c r="O404" s="126" t="str">
        <f t="shared" si="31"/>
        <v/>
      </c>
      <c r="P404" s="155" t="str">
        <f t="array" ref="P404">IFERROR(INDEX(O$2:O$218,SMALL(IF(O$2:O$218&lt;&gt;"",ROW(O$2:O$218)-1),ROW(G403))),"")</f>
        <v/>
      </c>
      <c r="Q404" s="126" t="str">
        <f t="shared" si="32"/>
        <v/>
      </c>
      <c r="R404" s="153" t="str">
        <f t="array" ref="R404">IFERROR(INDEX(Q$2:Q$218,SMALL(IF(Q$2:Q$218&lt;&gt;"",ROW(Q$2:Q$218)-1),ROW(I403))),"")</f>
        <v/>
      </c>
      <c r="S404" s="126" t="str">
        <f t="shared" si="33"/>
        <v/>
      </c>
      <c r="T404" s="155" t="str">
        <f t="array" ref="T404">IFERROR(INDEX(S$2:S$218,SMALL(IF(S$2:S$218&lt;&gt;"",ROW(S$2:S$218)-1),ROW(K403))),"")</f>
        <v/>
      </c>
      <c r="U404" s="126" t="str">
        <f t="shared" si="34"/>
        <v/>
      </c>
      <c r="V404" s="153" t="str">
        <f t="array" ref="V404">IFERROR(INDEX(U$2:U$218,SMALL(IF(U$2:U$218&lt;&gt;"",ROW(U$2:U$218)-1),ROW(M403))),"")</f>
        <v/>
      </c>
      <c r="W404" s="129"/>
    </row>
    <row r="405" spans="1:23" ht="15.75" customHeight="1" x14ac:dyDescent="0.2">
      <c r="A405" s="165" t="str">
        <f t="shared" si="35"/>
        <v xml:space="preserve"> </v>
      </c>
      <c r="B405" s="143"/>
      <c r="C405" s="143"/>
      <c r="D405" s="147"/>
      <c r="E405" s="147"/>
      <c r="F405" s="147"/>
      <c r="G405" s="165" t="str">
        <f>IF(D405="","",VLOOKUP(D405,'Liste des clubs'!A:B,2,FALSE))</f>
        <v/>
      </c>
      <c r="H405" s="163"/>
      <c r="I405" s="143" t="str">
        <f t="shared" si="28"/>
        <v/>
      </c>
      <c r="J405" s="153" t="str">
        <f t="array" ref="J405">IFERROR(INDEX(I$2:I$218,SMALL(IF(I$2:I$218&lt;&gt;"",ROW(I$2:I$218)-1),ROW(A404))),"")</f>
        <v/>
      </c>
      <c r="K405" s="126" t="str">
        <f t="shared" si="29"/>
        <v/>
      </c>
      <c r="L405" s="155" t="str">
        <f t="array" ref="L405">IFERROR(INDEX(K$2:K$218,SMALL(IF(K$2:K$218&lt;&gt;"",ROW(K$2:K$218)-1),ROW(C404))),"")</f>
        <v/>
      </c>
      <c r="M405" s="126" t="str">
        <f t="shared" si="30"/>
        <v/>
      </c>
      <c r="N405" s="153" t="str">
        <f t="array" ref="N405">IFERROR(INDEX(M$2:M$218,SMALL(IF(M$2:M$218&lt;&gt;"",ROW(M$2:M$218)-1),ROW(D404))),"")</f>
        <v/>
      </c>
      <c r="O405" s="126" t="str">
        <f t="shared" si="31"/>
        <v/>
      </c>
      <c r="P405" s="155" t="str">
        <f t="array" ref="P405">IFERROR(INDEX(O$2:O$218,SMALL(IF(O$2:O$218&lt;&gt;"",ROW(O$2:O$218)-1),ROW(G404))),"")</f>
        <v/>
      </c>
      <c r="Q405" s="126" t="str">
        <f t="shared" si="32"/>
        <v/>
      </c>
      <c r="R405" s="153" t="str">
        <f t="array" ref="R405">IFERROR(INDEX(Q$2:Q$218,SMALL(IF(Q$2:Q$218&lt;&gt;"",ROW(Q$2:Q$218)-1),ROW(I404))),"")</f>
        <v/>
      </c>
      <c r="S405" s="126" t="str">
        <f t="shared" si="33"/>
        <v/>
      </c>
      <c r="T405" s="155" t="str">
        <f t="array" ref="T405">IFERROR(INDEX(S$2:S$218,SMALL(IF(S$2:S$218&lt;&gt;"",ROW(S$2:S$218)-1),ROW(K404))),"")</f>
        <v/>
      </c>
      <c r="U405" s="126" t="str">
        <f t="shared" si="34"/>
        <v/>
      </c>
      <c r="V405" s="153" t="str">
        <f t="array" ref="V405">IFERROR(INDEX(U$2:U$218,SMALL(IF(U$2:U$218&lt;&gt;"",ROW(U$2:U$218)-1),ROW(M404))),"")</f>
        <v/>
      </c>
      <c r="W405" s="129"/>
    </row>
    <row r="406" spans="1:23" ht="15.75" customHeight="1" x14ac:dyDescent="0.2">
      <c r="A406" s="165" t="str">
        <f t="shared" si="35"/>
        <v xml:space="preserve"> </v>
      </c>
      <c r="B406" s="143"/>
      <c r="C406" s="143"/>
      <c r="D406" s="147"/>
      <c r="E406" s="147"/>
      <c r="F406" s="147"/>
      <c r="G406" s="165" t="str">
        <f>IF(D406="","",VLOOKUP(D406,'Liste des clubs'!A:B,2,FALSE))</f>
        <v/>
      </c>
      <c r="H406" s="163"/>
      <c r="I406" s="143" t="str">
        <f t="shared" si="28"/>
        <v/>
      </c>
      <c r="J406" s="153" t="str">
        <f t="array" ref="J406">IFERROR(INDEX(I$2:I$218,SMALL(IF(I$2:I$218&lt;&gt;"",ROW(I$2:I$218)-1),ROW(A405))),"")</f>
        <v/>
      </c>
      <c r="K406" s="126" t="str">
        <f t="shared" si="29"/>
        <v/>
      </c>
      <c r="L406" s="155" t="str">
        <f t="array" ref="L406">IFERROR(INDEX(K$2:K$218,SMALL(IF(K$2:K$218&lt;&gt;"",ROW(K$2:K$218)-1),ROW(C405))),"")</f>
        <v/>
      </c>
      <c r="M406" s="126" t="str">
        <f t="shared" si="30"/>
        <v/>
      </c>
      <c r="N406" s="153" t="str">
        <f t="array" ref="N406">IFERROR(INDEX(M$2:M$218,SMALL(IF(M$2:M$218&lt;&gt;"",ROW(M$2:M$218)-1),ROW(D405))),"")</f>
        <v/>
      </c>
      <c r="O406" s="126" t="str">
        <f t="shared" si="31"/>
        <v/>
      </c>
      <c r="P406" s="155" t="str">
        <f t="array" ref="P406">IFERROR(INDEX(O$2:O$218,SMALL(IF(O$2:O$218&lt;&gt;"",ROW(O$2:O$218)-1),ROW(G405))),"")</f>
        <v/>
      </c>
      <c r="Q406" s="126" t="str">
        <f t="shared" si="32"/>
        <v/>
      </c>
      <c r="R406" s="153" t="str">
        <f t="array" ref="R406">IFERROR(INDEX(Q$2:Q$218,SMALL(IF(Q$2:Q$218&lt;&gt;"",ROW(Q$2:Q$218)-1),ROW(I405))),"")</f>
        <v/>
      </c>
      <c r="S406" s="126" t="str">
        <f t="shared" si="33"/>
        <v/>
      </c>
      <c r="T406" s="155" t="str">
        <f t="array" ref="T406">IFERROR(INDEX(S$2:S$218,SMALL(IF(S$2:S$218&lt;&gt;"",ROW(S$2:S$218)-1),ROW(K405))),"")</f>
        <v/>
      </c>
      <c r="U406" s="126" t="str">
        <f t="shared" si="34"/>
        <v/>
      </c>
      <c r="V406" s="153" t="str">
        <f t="array" ref="V406">IFERROR(INDEX(U$2:U$218,SMALL(IF(U$2:U$218&lt;&gt;"",ROW(U$2:U$218)-1),ROW(M405))),"")</f>
        <v/>
      </c>
      <c r="W406" s="129"/>
    </row>
    <row r="407" spans="1:23" ht="15.75" customHeight="1" x14ac:dyDescent="0.2">
      <c r="A407" s="165" t="str">
        <f t="shared" si="35"/>
        <v xml:space="preserve"> </v>
      </c>
      <c r="B407" s="143"/>
      <c r="C407" s="143"/>
      <c r="D407" s="147"/>
      <c r="E407" s="147"/>
      <c r="F407" s="147"/>
      <c r="G407" s="165" t="str">
        <f>IF(D407="","",VLOOKUP(D407,'Liste des clubs'!A:B,2,FALSE))</f>
        <v/>
      </c>
      <c r="H407" s="163"/>
      <c r="I407" s="143" t="str">
        <f t="shared" si="28"/>
        <v/>
      </c>
      <c r="J407" s="153" t="str">
        <f t="array" ref="J407">IFERROR(INDEX(I$2:I$218,SMALL(IF(I$2:I$218&lt;&gt;"",ROW(I$2:I$218)-1),ROW(A406))),"")</f>
        <v/>
      </c>
      <c r="K407" s="126" t="str">
        <f t="shared" si="29"/>
        <v/>
      </c>
      <c r="L407" s="155" t="str">
        <f t="array" ref="L407">IFERROR(INDEX(K$2:K$218,SMALL(IF(K$2:K$218&lt;&gt;"",ROW(K$2:K$218)-1),ROW(C406))),"")</f>
        <v/>
      </c>
      <c r="M407" s="126" t="str">
        <f t="shared" si="30"/>
        <v/>
      </c>
      <c r="N407" s="153" t="str">
        <f t="array" ref="N407">IFERROR(INDEX(M$2:M$218,SMALL(IF(M$2:M$218&lt;&gt;"",ROW(M$2:M$218)-1),ROW(D406))),"")</f>
        <v/>
      </c>
      <c r="O407" s="126" t="str">
        <f t="shared" si="31"/>
        <v/>
      </c>
      <c r="P407" s="155" t="str">
        <f t="array" ref="P407">IFERROR(INDEX(O$2:O$218,SMALL(IF(O$2:O$218&lt;&gt;"",ROW(O$2:O$218)-1),ROW(G406))),"")</f>
        <v/>
      </c>
      <c r="Q407" s="126" t="str">
        <f t="shared" si="32"/>
        <v/>
      </c>
      <c r="R407" s="153" t="str">
        <f t="array" ref="R407">IFERROR(INDEX(Q$2:Q$218,SMALL(IF(Q$2:Q$218&lt;&gt;"",ROW(Q$2:Q$218)-1),ROW(I406))),"")</f>
        <v/>
      </c>
      <c r="S407" s="126" t="str">
        <f t="shared" si="33"/>
        <v/>
      </c>
      <c r="T407" s="155" t="str">
        <f t="array" ref="T407">IFERROR(INDEX(S$2:S$218,SMALL(IF(S$2:S$218&lt;&gt;"",ROW(S$2:S$218)-1),ROW(K406))),"")</f>
        <v/>
      </c>
      <c r="U407" s="126" t="str">
        <f t="shared" si="34"/>
        <v/>
      </c>
      <c r="V407" s="153" t="str">
        <f t="array" ref="V407">IFERROR(INDEX(U$2:U$218,SMALL(IF(U$2:U$218&lt;&gt;"",ROW(U$2:U$218)-1),ROW(M406))),"")</f>
        <v/>
      </c>
      <c r="W407" s="129"/>
    </row>
    <row r="408" spans="1:23" ht="15.75" customHeight="1" x14ac:dyDescent="0.2">
      <c r="A408" s="165" t="str">
        <f t="shared" si="35"/>
        <v xml:space="preserve"> </v>
      </c>
      <c r="B408" s="143"/>
      <c r="C408" s="143"/>
      <c r="D408" s="147"/>
      <c r="E408" s="147"/>
      <c r="F408" s="147"/>
      <c r="G408" s="165" t="str">
        <f>IF(D408="","",VLOOKUP(D408,'Liste des clubs'!A:B,2,FALSE))</f>
        <v/>
      </c>
      <c r="H408" s="163"/>
      <c r="I408" s="143" t="str">
        <f t="shared" si="28"/>
        <v/>
      </c>
      <c r="J408" s="153" t="str">
        <f t="array" ref="J408">IFERROR(INDEX(I$2:I$218,SMALL(IF(I$2:I$218&lt;&gt;"",ROW(I$2:I$218)-1),ROW(A407))),"")</f>
        <v/>
      </c>
      <c r="K408" s="126" t="str">
        <f t="shared" si="29"/>
        <v/>
      </c>
      <c r="L408" s="155" t="str">
        <f t="array" ref="L408">IFERROR(INDEX(K$2:K$218,SMALL(IF(K$2:K$218&lt;&gt;"",ROW(K$2:K$218)-1),ROW(C407))),"")</f>
        <v/>
      </c>
      <c r="M408" s="126" t="str">
        <f t="shared" si="30"/>
        <v/>
      </c>
      <c r="N408" s="153" t="str">
        <f t="array" ref="N408">IFERROR(INDEX(M$2:M$218,SMALL(IF(M$2:M$218&lt;&gt;"",ROW(M$2:M$218)-1),ROW(D407))),"")</f>
        <v/>
      </c>
      <c r="O408" s="126" t="str">
        <f t="shared" si="31"/>
        <v/>
      </c>
      <c r="P408" s="155" t="str">
        <f t="array" ref="P408">IFERROR(INDEX(O$2:O$218,SMALL(IF(O$2:O$218&lt;&gt;"",ROW(O$2:O$218)-1),ROW(G407))),"")</f>
        <v/>
      </c>
      <c r="Q408" s="126" t="str">
        <f t="shared" si="32"/>
        <v/>
      </c>
      <c r="R408" s="153" t="str">
        <f t="array" ref="R408">IFERROR(INDEX(Q$2:Q$218,SMALL(IF(Q$2:Q$218&lt;&gt;"",ROW(Q$2:Q$218)-1),ROW(I407))),"")</f>
        <v/>
      </c>
      <c r="S408" s="126" t="str">
        <f t="shared" si="33"/>
        <v/>
      </c>
      <c r="T408" s="155" t="str">
        <f t="array" ref="T408">IFERROR(INDEX(S$2:S$218,SMALL(IF(S$2:S$218&lt;&gt;"",ROW(S$2:S$218)-1),ROW(K407))),"")</f>
        <v/>
      </c>
      <c r="U408" s="126" t="str">
        <f t="shared" si="34"/>
        <v/>
      </c>
      <c r="V408" s="153" t="str">
        <f t="array" ref="V408">IFERROR(INDEX(U$2:U$218,SMALL(IF(U$2:U$218&lt;&gt;"",ROW(U$2:U$218)-1),ROW(M407))),"")</f>
        <v/>
      </c>
      <c r="W408" s="129"/>
    </row>
    <row r="409" spans="1:23" ht="15.75" customHeight="1" x14ac:dyDescent="0.2">
      <c r="A409" s="165" t="str">
        <f t="shared" si="35"/>
        <v xml:space="preserve"> </v>
      </c>
      <c r="B409" s="143"/>
      <c r="C409" s="143"/>
      <c r="D409" s="147"/>
      <c r="E409" s="147"/>
      <c r="F409" s="147"/>
      <c r="G409" s="165" t="str">
        <f>IF(D409="","",VLOOKUP(D409,'Liste des clubs'!A:B,2,FALSE))</f>
        <v/>
      </c>
      <c r="H409" s="163"/>
      <c r="I409" s="143" t="str">
        <f t="shared" si="28"/>
        <v/>
      </c>
      <c r="J409" s="153" t="str">
        <f t="array" ref="J409">IFERROR(INDEX(I$2:I$218,SMALL(IF(I$2:I$218&lt;&gt;"",ROW(I$2:I$218)-1),ROW(A408))),"")</f>
        <v/>
      </c>
      <c r="K409" s="126" t="str">
        <f t="shared" si="29"/>
        <v/>
      </c>
      <c r="L409" s="155" t="str">
        <f t="array" ref="L409">IFERROR(INDEX(K$2:K$218,SMALL(IF(K$2:K$218&lt;&gt;"",ROW(K$2:K$218)-1),ROW(C408))),"")</f>
        <v/>
      </c>
      <c r="M409" s="126" t="str">
        <f t="shared" si="30"/>
        <v/>
      </c>
      <c r="N409" s="153" t="str">
        <f t="array" ref="N409">IFERROR(INDEX(M$2:M$218,SMALL(IF(M$2:M$218&lt;&gt;"",ROW(M$2:M$218)-1),ROW(D408))),"")</f>
        <v/>
      </c>
      <c r="O409" s="126" t="str">
        <f t="shared" si="31"/>
        <v/>
      </c>
      <c r="P409" s="155" t="str">
        <f t="array" ref="P409">IFERROR(INDEX(O$2:O$218,SMALL(IF(O$2:O$218&lt;&gt;"",ROW(O$2:O$218)-1),ROW(G408))),"")</f>
        <v/>
      </c>
      <c r="Q409" s="126" t="str">
        <f t="shared" si="32"/>
        <v/>
      </c>
      <c r="R409" s="153" t="str">
        <f t="array" ref="R409">IFERROR(INDEX(Q$2:Q$218,SMALL(IF(Q$2:Q$218&lt;&gt;"",ROW(Q$2:Q$218)-1),ROW(I408))),"")</f>
        <v/>
      </c>
      <c r="S409" s="126" t="str">
        <f t="shared" si="33"/>
        <v/>
      </c>
      <c r="T409" s="155" t="str">
        <f t="array" ref="T409">IFERROR(INDEX(S$2:S$218,SMALL(IF(S$2:S$218&lt;&gt;"",ROW(S$2:S$218)-1),ROW(K408))),"")</f>
        <v/>
      </c>
      <c r="U409" s="126" t="str">
        <f t="shared" si="34"/>
        <v/>
      </c>
      <c r="V409" s="153" t="str">
        <f t="array" ref="V409">IFERROR(INDEX(U$2:U$218,SMALL(IF(U$2:U$218&lt;&gt;"",ROW(U$2:U$218)-1),ROW(M408))),"")</f>
        <v/>
      </c>
      <c r="W409" s="129"/>
    </row>
    <row r="410" spans="1:23" ht="15.75" customHeight="1" x14ac:dyDescent="0.2">
      <c r="A410" s="165" t="str">
        <f t="shared" si="35"/>
        <v xml:space="preserve"> </v>
      </c>
      <c r="B410" s="143"/>
      <c r="C410" s="143"/>
      <c r="D410" s="147"/>
      <c r="E410" s="147"/>
      <c r="F410" s="147"/>
      <c r="G410" s="165" t="str">
        <f>IF(D410="","",VLOOKUP(D410,'Liste des clubs'!A:B,2,FALSE))</f>
        <v/>
      </c>
      <c r="H410" s="163"/>
      <c r="I410" s="143" t="str">
        <f t="shared" si="28"/>
        <v/>
      </c>
      <c r="J410" s="153" t="str">
        <f t="array" ref="J410">IFERROR(INDEX(I$2:I$218,SMALL(IF(I$2:I$218&lt;&gt;"",ROW(I$2:I$218)-1),ROW(A409))),"")</f>
        <v/>
      </c>
      <c r="K410" s="126" t="str">
        <f t="shared" si="29"/>
        <v/>
      </c>
      <c r="L410" s="155" t="str">
        <f t="array" ref="L410">IFERROR(INDEX(K$2:K$218,SMALL(IF(K$2:K$218&lt;&gt;"",ROW(K$2:K$218)-1),ROW(C409))),"")</f>
        <v/>
      </c>
      <c r="M410" s="126" t="str">
        <f t="shared" si="30"/>
        <v/>
      </c>
      <c r="N410" s="153" t="str">
        <f t="array" ref="N410">IFERROR(INDEX(M$2:M$218,SMALL(IF(M$2:M$218&lt;&gt;"",ROW(M$2:M$218)-1),ROW(D409))),"")</f>
        <v/>
      </c>
      <c r="O410" s="126" t="str">
        <f t="shared" si="31"/>
        <v/>
      </c>
      <c r="P410" s="155" t="str">
        <f t="array" ref="P410">IFERROR(INDEX(O$2:O$218,SMALL(IF(O$2:O$218&lt;&gt;"",ROW(O$2:O$218)-1),ROW(G409))),"")</f>
        <v/>
      </c>
      <c r="Q410" s="126" t="str">
        <f t="shared" si="32"/>
        <v/>
      </c>
      <c r="R410" s="153" t="str">
        <f t="array" ref="R410">IFERROR(INDEX(Q$2:Q$218,SMALL(IF(Q$2:Q$218&lt;&gt;"",ROW(Q$2:Q$218)-1),ROW(I409))),"")</f>
        <v/>
      </c>
      <c r="S410" s="126" t="str">
        <f t="shared" si="33"/>
        <v/>
      </c>
      <c r="T410" s="155" t="str">
        <f t="array" ref="T410">IFERROR(INDEX(S$2:S$218,SMALL(IF(S$2:S$218&lt;&gt;"",ROW(S$2:S$218)-1),ROW(K409))),"")</f>
        <v/>
      </c>
      <c r="U410" s="126" t="str">
        <f t="shared" si="34"/>
        <v/>
      </c>
      <c r="V410" s="153" t="str">
        <f t="array" ref="V410">IFERROR(INDEX(U$2:U$218,SMALL(IF(U$2:U$218&lt;&gt;"",ROW(U$2:U$218)-1),ROW(M409))),"")</f>
        <v/>
      </c>
      <c r="W410" s="129"/>
    </row>
    <row r="411" spans="1:23" ht="15.75" customHeight="1" x14ac:dyDescent="0.2">
      <c r="A411" s="165" t="str">
        <f t="shared" si="35"/>
        <v xml:space="preserve"> </v>
      </c>
      <c r="B411" s="143"/>
      <c r="C411" s="143"/>
      <c r="D411" s="147"/>
      <c r="E411" s="147"/>
      <c r="F411" s="147"/>
      <c r="G411" s="165" t="str">
        <f>IF(D411="","",VLOOKUP(D411,'Liste des clubs'!A:B,2,FALSE))</f>
        <v/>
      </c>
      <c r="H411" s="163"/>
      <c r="I411" s="143" t="str">
        <f t="shared" si="28"/>
        <v/>
      </c>
      <c r="J411" s="153" t="str">
        <f t="array" ref="J411">IFERROR(INDEX(I$2:I$218,SMALL(IF(I$2:I$218&lt;&gt;"",ROW(I$2:I$218)-1),ROW(A410))),"")</f>
        <v/>
      </c>
      <c r="K411" s="126" t="str">
        <f t="shared" si="29"/>
        <v/>
      </c>
      <c r="L411" s="155" t="str">
        <f t="array" ref="L411">IFERROR(INDEX(K$2:K$218,SMALL(IF(K$2:K$218&lt;&gt;"",ROW(K$2:K$218)-1),ROW(C410))),"")</f>
        <v/>
      </c>
      <c r="M411" s="126" t="str">
        <f t="shared" si="30"/>
        <v/>
      </c>
      <c r="N411" s="153" t="str">
        <f t="array" ref="N411">IFERROR(INDEX(M$2:M$218,SMALL(IF(M$2:M$218&lt;&gt;"",ROW(M$2:M$218)-1),ROW(D410))),"")</f>
        <v/>
      </c>
      <c r="O411" s="126" t="str">
        <f t="shared" si="31"/>
        <v/>
      </c>
      <c r="P411" s="155" t="str">
        <f t="array" ref="P411">IFERROR(INDEX(O$2:O$218,SMALL(IF(O$2:O$218&lt;&gt;"",ROW(O$2:O$218)-1),ROW(G410))),"")</f>
        <v/>
      </c>
      <c r="Q411" s="126" t="str">
        <f t="shared" si="32"/>
        <v/>
      </c>
      <c r="R411" s="153" t="str">
        <f t="array" ref="R411">IFERROR(INDEX(Q$2:Q$218,SMALL(IF(Q$2:Q$218&lt;&gt;"",ROW(Q$2:Q$218)-1),ROW(I410))),"")</f>
        <v/>
      </c>
      <c r="S411" s="126" t="str">
        <f t="shared" si="33"/>
        <v/>
      </c>
      <c r="T411" s="155" t="str">
        <f t="array" ref="T411">IFERROR(INDEX(S$2:S$218,SMALL(IF(S$2:S$218&lt;&gt;"",ROW(S$2:S$218)-1),ROW(K410))),"")</f>
        <v/>
      </c>
      <c r="U411" s="126" t="str">
        <f t="shared" si="34"/>
        <v/>
      </c>
      <c r="V411" s="153" t="str">
        <f t="array" ref="V411">IFERROR(INDEX(U$2:U$218,SMALL(IF(U$2:U$218&lt;&gt;"",ROW(U$2:U$218)-1),ROW(M410))),"")</f>
        <v/>
      </c>
      <c r="W411" s="129"/>
    </row>
    <row r="412" spans="1:23" ht="15.75" customHeight="1" x14ac:dyDescent="0.2">
      <c r="A412" s="165" t="str">
        <f t="shared" si="35"/>
        <v xml:space="preserve"> </v>
      </c>
      <c r="B412" s="143"/>
      <c r="C412" s="143"/>
      <c r="D412" s="147"/>
      <c r="E412" s="147"/>
      <c r="F412" s="147"/>
      <c r="G412" s="165" t="str">
        <f>IF(D412="","",VLOOKUP(D412,'Liste des clubs'!A:B,2,FALSE))</f>
        <v/>
      </c>
      <c r="H412" s="163"/>
      <c r="I412" s="143" t="str">
        <f t="shared" si="28"/>
        <v/>
      </c>
      <c r="J412" s="153" t="str">
        <f t="array" ref="J412">IFERROR(INDEX(I$2:I$218,SMALL(IF(I$2:I$218&lt;&gt;"",ROW(I$2:I$218)-1),ROW(A411))),"")</f>
        <v/>
      </c>
      <c r="K412" s="126" t="str">
        <f t="shared" si="29"/>
        <v/>
      </c>
      <c r="L412" s="155" t="str">
        <f t="array" ref="L412">IFERROR(INDEX(K$2:K$218,SMALL(IF(K$2:K$218&lt;&gt;"",ROW(K$2:K$218)-1),ROW(C411))),"")</f>
        <v/>
      </c>
      <c r="M412" s="126" t="str">
        <f t="shared" si="30"/>
        <v/>
      </c>
      <c r="N412" s="153" t="str">
        <f t="array" ref="N412">IFERROR(INDEX(M$2:M$218,SMALL(IF(M$2:M$218&lt;&gt;"",ROW(M$2:M$218)-1),ROW(D411))),"")</f>
        <v/>
      </c>
      <c r="O412" s="126" t="str">
        <f t="shared" si="31"/>
        <v/>
      </c>
      <c r="P412" s="155" t="str">
        <f t="array" ref="P412">IFERROR(INDEX(O$2:O$218,SMALL(IF(O$2:O$218&lt;&gt;"",ROW(O$2:O$218)-1),ROW(G411))),"")</f>
        <v/>
      </c>
      <c r="Q412" s="126" t="str">
        <f t="shared" si="32"/>
        <v/>
      </c>
      <c r="R412" s="153" t="str">
        <f t="array" ref="R412">IFERROR(INDEX(Q$2:Q$218,SMALL(IF(Q$2:Q$218&lt;&gt;"",ROW(Q$2:Q$218)-1),ROW(I411))),"")</f>
        <v/>
      </c>
      <c r="S412" s="126" t="str">
        <f t="shared" si="33"/>
        <v/>
      </c>
      <c r="T412" s="155" t="str">
        <f t="array" ref="T412">IFERROR(INDEX(S$2:S$218,SMALL(IF(S$2:S$218&lt;&gt;"",ROW(S$2:S$218)-1),ROW(K411))),"")</f>
        <v/>
      </c>
      <c r="U412" s="126" t="str">
        <f t="shared" si="34"/>
        <v/>
      </c>
      <c r="V412" s="153" t="str">
        <f t="array" ref="V412">IFERROR(INDEX(U$2:U$218,SMALL(IF(U$2:U$218&lt;&gt;"",ROW(U$2:U$218)-1),ROW(M411))),"")</f>
        <v/>
      </c>
      <c r="W412" s="129"/>
    </row>
    <row r="413" spans="1:23" ht="15.75" customHeight="1" x14ac:dyDescent="0.2">
      <c r="A413" s="165" t="str">
        <f t="shared" si="35"/>
        <v xml:space="preserve"> </v>
      </c>
      <c r="B413" s="143"/>
      <c r="C413" s="143"/>
      <c r="D413" s="147"/>
      <c r="E413" s="147"/>
      <c r="F413" s="147"/>
      <c r="G413" s="165" t="str">
        <f>IF(D413="","",VLOOKUP(D413,'Liste des clubs'!A:B,2,FALSE))</f>
        <v/>
      </c>
      <c r="H413" s="163"/>
      <c r="I413" s="143" t="str">
        <f t="shared" si="28"/>
        <v/>
      </c>
      <c r="J413" s="153" t="str">
        <f t="array" ref="J413">IFERROR(INDEX(I$2:I$218,SMALL(IF(I$2:I$218&lt;&gt;"",ROW(I$2:I$218)-1),ROW(A412))),"")</f>
        <v/>
      </c>
      <c r="K413" s="126" t="str">
        <f t="shared" si="29"/>
        <v/>
      </c>
      <c r="L413" s="155" t="str">
        <f t="array" ref="L413">IFERROR(INDEX(K$2:K$218,SMALL(IF(K$2:K$218&lt;&gt;"",ROW(K$2:K$218)-1),ROW(C412))),"")</f>
        <v/>
      </c>
      <c r="M413" s="126" t="str">
        <f t="shared" si="30"/>
        <v/>
      </c>
      <c r="N413" s="153" t="str">
        <f t="array" ref="N413">IFERROR(INDEX(M$2:M$218,SMALL(IF(M$2:M$218&lt;&gt;"",ROW(M$2:M$218)-1),ROW(D412))),"")</f>
        <v/>
      </c>
      <c r="O413" s="126" t="str">
        <f t="shared" si="31"/>
        <v/>
      </c>
      <c r="P413" s="155" t="str">
        <f t="array" ref="P413">IFERROR(INDEX(O$2:O$218,SMALL(IF(O$2:O$218&lt;&gt;"",ROW(O$2:O$218)-1),ROW(G412))),"")</f>
        <v/>
      </c>
      <c r="Q413" s="126" t="str">
        <f t="shared" si="32"/>
        <v/>
      </c>
      <c r="R413" s="153" t="str">
        <f t="array" ref="R413">IFERROR(INDEX(Q$2:Q$218,SMALL(IF(Q$2:Q$218&lt;&gt;"",ROW(Q$2:Q$218)-1),ROW(I412))),"")</f>
        <v/>
      </c>
      <c r="S413" s="126" t="str">
        <f t="shared" si="33"/>
        <v/>
      </c>
      <c r="T413" s="155" t="str">
        <f t="array" ref="T413">IFERROR(INDEX(S$2:S$218,SMALL(IF(S$2:S$218&lt;&gt;"",ROW(S$2:S$218)-1),ROW(K412))),"")</f>
        <v/>
      </c>
      <c r="U413" s="126" t="str">
        <f t="shared" si="34"/>
        <v/>
      </c>
      <c r="V413" s="153" t="str">
        <f t="array" ref="V413">IFERROR(INDEX(U$2:U$218,SMALL(IF(U$2:U$218&lt;&gt;"",ROW(U$2:U$218)-1),ROW(M412))),"")</f>
        <v/>
      </c>
      <c r="W413" s="129"/>
    </row>
    <row r="414" spans="1:23" ht="15.75" customHeight="1" x14ac:dyDescent="0.2">
      <c r="A414" s="165" t="str">
        <f t="shared" si="35"/>
        <v xml:space="preserve"> </v>
      </c>
      <c r="B414" s="143"/>
      <c r="C414" s="143"/>
      <c r="D414" s="147"/>
      <c r="E414" s="147"/>
      <c r="F414" s="147"/>
      <c r="G414" s="165" t="str">
        <f>IF(D414="","",VLOOKUP(D414,'Liste des clubs'!A:B,2,FALSE))</f>
        <v/>
      </c>
      <c r="H414" s="163"/>
      <c r="I414" s="143" t="str">
        <f t="shared" si="28"/>
        <v/>
      </c>
      <c r="J414" s="153" t="str">
        <f t="array" ref="J414">IFERROR(INDEX(I$2:I$218,SMALL(IF(I$2:I$218&lt;&gt;"",ROW(I$2:I$218)-1),ROW(A413))),"")</f>
        <v/>
      </c>
      <c r="K414" s="126" t="str">
        <f t="shared" si="29"/>
        <v/>
      </c>
      <c r="L414" s="155" t="str">
        <f t="array" ref="L414">IFERROR(INDEX(K$2:K$218,SMALL(IF(K$2:K$218&lt;&gt;"",ROW(K$2:K$218)-1),ROW(C413))),"")</f>
        <v/>
      </c>
      <c r="M414" s="126" t="str">
        <f t="shared" si="30"/>
        <v/>
      </c>
      <c r="N414" s="153" t="str">
        <f t="array" ref="N414">IFERROR(INDEX(M$2:M$218,SMALL(IF(M$2:M$218&lt;&gt;"",ROW(M$2:M$218)-1),ROW(D413))),"")</f>
        <v/>
      </c>
      <c r="O414" s="126" t="str">
        <f t="shared" si="31"/>
        <v/>
      </c>
      <c r="P414" s="155" t="str">
        <f t="array" ref="P414">IFERROR(INDEX(O$2:O$218,SMALL(IF(O$2:O$218&lt;&gt;"",ROW(O$2:O$218)-1),ROW(G413))),"")</f>
        <v/>
      </c>
      <c r="Q414" s="126" t="str">
        <f t="shared" si="32"/>
        <v/>
      </c>
      <c r="R414" s="153" t="str">
        <f t="array" ref="R414">IFERROR(INDEX(Q$2:Q$218,SMALL(IF(Q$2:Q$218&lt;&gt;"",ROW(Q$2:Q$218)-1),ROW(I413))),"")</f>
        <v/>
      </c>
      <c r="S414" s="126" t="str">
        <f t="shared" si="33"/>
        <v/>
      </c>
      <c r="T414" s="155" t="str">
        <f t="array" ref="T414">IFERROR(INDEX(S$2:S$218,SMALL(IF(S$2:S$218&lt;&gt;"",ROW(S$2:S$218)-1),ROW(K413))),"")</f>
        <v/>
      </c>
      <c r="U414" s="126" t="str">
        <f t="shared" si="34"/>
        <v/>
      </c>
      <c r="V414" s="153" t="str">
        <f t="array" ref="V414">IFERROR(INDEX(U$2:U$218,SMALL(IF(U$2:U$218&lt;&gt;"",ROW(U$2:U$218)-1),ROW(M413))),"")</f>
        <v/>
      </c>
      <c r="W414" s="129"/>
    </row>
    <row r="415" spans="1:23" ht="15.75" customHeight="1" x14ac:dyDescent="0.2">
      <c r="A415" s="165" t="str">
        <f t="shared" si="35"/>
        <v xml:space="preserve"> </v>
      </c>
      <c r="B415" s="143"/>
      <c r="C415" s="143"/>
      <c r="D415" s="147"/>
      <c r="E415" s="147"/>
      <c r="F415" s="147"/>
      <c r="G415" s="165" t="str">
        <f>IF(D415="","",VLOOKUP(D415,'Liste des clubs'!A:B,2,FALSE))</f>
        <v/>
      </c>
      <c r="H415" s="163"/>
      <c r="I415" s="143" t="str">
        <f t="shared" si="28"/>
        <v/>
      </c>
      <c r="J415" s="153" t="str">
        <f t="array" ref="J415">IFERROR(INDEX(I$2:I$218,SMALL(IF(I$2:I$218&lt;&gt;"",ROW(I$2:I$218)-1),ROW(A414))),"")</f>
        <v/>
      </c>
      <c r="K415" s="126" t="str">
        <f t="shared" si="29"/>
        <v/>
      </c>
      <c r="L415" s="155" t="str">
        <f t="array" ref="L415">IFERROR(INDEX(K$2:K$218,SMALL(IF(K$2:K$218&lt;&gt;"",ROW(K$2:K$218)-1),ROW(C414))),"")</f>
        <v/>
      </c>
      <c r="M415" s="126" t="str">
        <f t="shared" si="30"/>
        <v/>
      </c>
      <c r="N415" s="153" t="str">
        <f t="array" ref="N415">IFERROR(INDEX(M$2:M$218,SMALL(IF(M$2:M$218&lt;&gt;"",ROW(M$2:M$218)-1),ROW(D414))),"")</f>
        <v/>
      </c>
      <c r="O415" s="126" t="str">
        <f t="shared" si="31"/>
        <v/>
      </c>
      <c r="P415" s="155" t="str">
        <f t="array" ref="P415">IFERROR(INDEX(O$2:O$218,SMALL(IF(O$2:O$218&lt;&gt;"",ROW(O$2:O$218)-1),ROW(G414))),"")</f>
        <v/>
      </c>
      <c r="Q415" s="126" t="str">
        <f t="shared" si="32"/>
        <v/>
      </c>
      <c r="R415" s="153" t="str">
        <f t="array" ref="R415">IFERROR(INDEX(Q$2:Q$218,SMALL(IF(Q$2:Q$218&lt;&gt;"",ROW(Q$2:Q$218)-1),ROW(I414))),"")</f>
        <v/>
      </c>
      <c r="S415" s="126" t="str">
        <f t="shared" si="33"/>
        <v/>
      </c>
      <c r="T415" s="155" t="str">
        <f t="array" ref="T415">IFERROR(INDEX(S$2:S$218,SMALL(IF(S$2:S$218&lt;&gt;"",ROW(S$2:S$218)-1),ROW(K414))),"")</f>
        <v/>
      </c>
      <c r="U415" s="126" t="str">
        <f t="shared" si="34"/>
        <v/>
      </c>
      <c r="V415" s="153" t="str">
        <f t="array" ref="V415">IFERROR(INDEX(U$2:U$218,SMALL(IF(U$2:U$218&lt;&gt;"",ROW(U$2:U$218)-1),ROW(M414))),"")</f>
        <v/>
      </c>
      <c r="W415" s="129"/>
    </row>
    <row r="416" spans="1:23" ht="15.75" customHeight="1" x14ac:dyDescent="0.2">
      <c r="A416" s="165" t="str">
        <f t="shared" si="35"/>
        <v xml:space="preserve"> </v>
      </c>
      <c r="B416" s="143"/>
      <c r="C416" s="143"/>
      <c r="D416" s="147"/>
      <c r="E416" s="147"/>
      <c r="F416" s="147"/>
      <c r="G416" s="165" t="str">
        <f>IF(D416="","",VLOOKUP(D416,'Liste des clubs'!A:B,2,FALSE))</f>
        <v/>
      </c>
      <c r="H416" s="163"/>
      <c r="I416" s="143" t="str">
        <f t="shared" si="28"/>
        <v/>
      </c>
      <c r="J416" s="153" t="str">
        <f t="array" ref="J416">IFERROR(INDEX(I$2:I$218,SMALL(IF(I$2:I$218&lt;&gt;"",ROW(I$2:I$218)-1),ROW(A415))),"")</f>
        <v/>
      </c>
      <c r="K416" s="126" t="str">
        <f t="shared" si="29"/>
        <v/>
      </c>
      <c r="L416" s="155" t="str">
        <f t="array" ref="L416">IFERROR(INDEX(K$2:K$218,SMALL(IF(K$2:K$218&lt;&gt;"",ROW(K$2:K$218)-1),ROW(C415))),"")</f>
        <v/>
      </c>
      <c r="M416" s="126" t="str">
        <f t="shared" si="30"/>
        <v/>
      </c>
      <c r="N416" s="153" t="str">
        <f t="array" ref="N416">IFERROR(INDEX(M$2:M$218,SMALL(IF(M$2:M$218&lt;&gt;"",ROW(M$2:M$218)-1),ROW(D415))),"")</f>
        <v/>
      </c>
      <c r="O416" s="126" t="str">
        <f t="shared" si="31"/>
        <v/>
      </c>
      <c r="P416" s="155" t="str">
        <f t="array" ref="P416">IFERROR(INDEX(O$2:O$218,SMALL(IF(O$2:O$218&lt;&gt;"",ROW(O$2:O$218)-1),ROW(G415))),"")</f>
        <v/>
      </c>
      <c r="Q416" s="126" t="str">
        <f t="shared" si="32"/>
        <v/>
      </c>
      <c r="R416" s="153" t="str">
        <f t="array" ref="R416">IFERROR(INDEX(Q$2:Q$218,SMALL(IF(Q$2:Q$218&lt;&gt;"",ROW(Q$2:Q$218)-1),ROW(I415))),"")</f>
        <v/>
      </c>
      <c r="S416" s="126" t="str">
        <f t="shared" si="33"/>
        <v/>
      </c>
      <c r="T416" s="155" t="str">
        <f t="array" ref="T416">IFERROR(INDEX(S$2:S$218,SMALL(IF(S$2:S$218&lt;&gt;"",ROW(S$2:S$218)-1),ROW(K415))),"")</f>
        <v/>
      </c>
      <c r="U416" s="126" t="str">
        <f t="shared" si="34"/>
        <v/>
      </c>
      <c r="V416" s="153" t="str">
        <f t="array" ref="V416">IFERROR(INDEX(U$2:U$218,SMALL(IF(U$2:U$218&lt;&gt;"",ROW(U$2:U$218)-1),ROW(M415))),"")</f>
        <v/>
      </c>
      <c r="W416" s="129"/>
    </row>
    <row r="417" spans="1:23" ht="15.75" customHeight="1" x14ac:dyDescent="0.2">
      <c r="A417" s="165" t="str">
        <f t="shared" si="35"/>
        <v xml:space="preserve"> </v>
      </c>
      <c r="B417" s="143"/>
      <c r="C417" s="143"/>
      <c r="D417" s="147"/>
      <c r="E417" s="147"/>
      <c r="F417" s="147"/>
      <c r="G417" s="165" t="str">
        <f>IF(D417="","",VLOOKUP(D417,'Liste des clubs'!A:B,2,FALSE))</f>
        <v/>
      </c>
      <c r="H417" s="163"/>
      <c r="I417" s="143" t="str">
        <f t="shared" si="28"/>
        <v/>
      </c>
      <c r="J417" s="153" t="str">
        <f t="array" ref="J417">IFERROR(INDEX(I$2:I$218,SMALL(IF(I$2:I$218&lt;&gt;"",ROW(I$2:I$218)-1),ROW(A416))),"")</f>
        <v/>
      </c>
      <c r="K417" s="126" t="str">
        <f t="shared" si="29"/>
        <v/>
      </c>
      <c r="L417" s="155" t="str">
        <f t="array" ref="L417">IFERROR(INDEX(K$2:K$218,SMALL(IF(K$2:K$218&lt;&gt;"",ROW(K$2:K$218)-1),ROW(C416))),"")</f>
        <v/>
      </c>
      <c r="M417" s="126" t="str">
        <f t="shared" si="30"/>
        <v/>
      </c>
      <c r="N417" s="153" t="str">
        <f t="array" ref="N417">IFERROR(INDEX(M$2:M$218,SMALL(IF(M$2:M$218&lt;&gt;"",ROW(M$2:M$218)-1),ROW(D416))),"")</f>
        <v/>
      </c>
      <c r="O417" s="126" t="str">
        <f t="shared" si="31"/>
        <v/>
      </c>
      <c r="P417" s="155" t="str">
        <f t="array" ref="P417">IFERROR(INDEX(O$2:O$218,SMALL(IF(O$2:O$218&lt;&gt;"",ROW(O$2:O$218)-1),ROW(G416))),"")</f>
        <v/>
      </c>
      <c r="Q417" s="126" t="str">
        <f t="shared" si="32"/>
        <v/>
      </c>
      <c r="R417" s="153" t="str">
        <f t="array" ref="R417">IFERROR(INDEX(Q$2:Q$218,SMALL(IF(Q$2:Q$218&lt;&gt;"",ROW(Q$2:Q$218)-1),ROW(I416))),"")</f>
        <v/>
      </c>
      <c r="S417" s="126" t="str">
        <f t="shared" si="33"/>
        <v/>
      </c>
      <c r="T417" s="155" t="str">
        <f t="array" ref="T417">IFERROR(INDEX(S$2:S$218,SMALL(IF(S$2:S$218&lt;&gt;"",ROW(S$2:S$218)-1),ROW(K416))),"")</f>
        <v/>
      </c>
      <c r="U417" s="126" t="str">
        <f t="shared" si="34"/>
        <v/>
      </c>
      <c r="V417" s="153" t="str">
        <f t="array" ref="V417">IFERROR(INDEX(U$2:U$218,SMALL(IF(U$2:U$218&lt;&gt;"",ROW(U$2:U$218)-1),ROW(M416))),"")</f>
        <v/>
      </c>
      <c r="W417" s="129"/>
    </row>
    <row r="418" spans="1:23" ht="15.75" customHeight="1" x14ac:dyDescent="0.2">
      <c r="A418" s="165" t="str">
        <f t="shared" si="35"/>
        <v xml:space="preserve"> </v>
      </c>
      <c r="B418" s="143"/>
      <c r="C418" s="143"/>
      <c r="D418" s="147"/>
      <c r="E418" s="147"/>
      <c r="F418" s="147"/>
      <c r="G418" s="165" t="str">
        <f>IF(D418="","",VLOOKUP(D418,'Liste des clubs'!A:B,2,FALSE))</f>
        <v/>
      </c>
      <c r="H418" s="163"/>
      <c r="I418" s="143" t="str">
        <f t="shared" si="28"/>
        <v/>
      </c>
      <c r="J418" s="153" t="str">
        <f t="array" ref="J418">IFERROR(INDEX(I$2:I$218,SMALL(IF(I$2:I$218&lt;&gt;"",ROW(I$2:I$218)-1),ROW(A417))),"")</f>
        <v/>
      </c>
      <c r="K418" s="126" t="str">
        <f t="shared" si="29"/>
        <v/>
      </c>
      <c r="L418" s="155" t="str">
        <f t="array" ref="L418">IFERROR(INDEX(K$2:K$218,SMALL(IF(K$2:K$218&lt;&gt;"",ROW(K$2:K$218)-1),ROW(C417))),"")</f>
        <v/>
      </c>
      <c r="M418" s="126" t="str">
        <f t="shared" si="30"/>
        <v/>
      </c>
      <c r="N418" s="153" t="str">
        <f t="array" ref="N418">IFERROR(INDEX(M$2:M$218,SMALL(IF(M$2:M$218&lt;&gt;"",ROW(M$2:M$218)-1),ROW(D417))),"")</f>
        <v/>
      </c>
      <c r="O418" s="126" t="str">
        <f t="shared" si="31"/>
        <v/>
      </c>
      <c r="P418" s="155" t="str">
        <f t="array" ref="P418">IFERROR(INDEX(O$2:O$218,SMALL(IF(O$2:O$218&lt;&gt;"",ROW(O$2:O$218)-1),ROW(G417))),"")</f>
        <v/>
      </c>
      <c r="Q418" s="126" t="str">
        <f t="shared" si="32"/>
        <v/>
      </c>
      <c r="R418" s="153" t="str">
        <f t="array" ref="R418">IFERROR(INDEX(Q$2:Q$218,SMALL(IF(Q$2:Q$218&lt;&gt;"",ROW(Q$2:Q$218)-1),ROW(I417))),"")</f>
        <v/>
      </c>
      <c r="S418" s="126" t="str">
        <f t="shared" si="33"/>
        <v/>
      </c>
      <c r="T418" s="155" t="str">
        <f t="array" ref="T418">IFERROR(INDEX(S$2:S$218,SMALL(IF(S$2:S$218&lt;&gt;"",ROW(S$2:S$218)-1),ROW(K417))),"")</f>
        <v/>
      </c>
      <c r="U418" s="126" t="str">
        <f t="shared" si="34"/>
        <v/>
      </c>
      <c r="V418" s="153" t="str">
        <f t="array" ref="V418">IFERROR(INDEX(U$2:U$218,SMALL(IF(U$2:U$218&lt;&gt;"",ROW(U$2:U$218)-1),ROW(M417))),"")</f>
        <v/>
      </c>
      <c r="W418" s="129"/>
    </row>
    <row r="419" spans="1:23" ht="15.75" customHeight="1" x14ac:dyDescent="0.2">
      <c r="A419" s="165" t="str">
        <f t="shared" si="35"/>
        <v xml:space="preserve"> </v>
      </c>
      <c r="B419" s="143"/>
      <c r="C419" s="143"/>
      <c r="D419" s="147"/>
      <c r="E419" s="147"/>
      <c r="F419" s="147"/>
      <c r="G419" s="165" t="str">
        <f>IF(D419="","",VLOOKUP(D419,'Liste des clubs'!A:B,2,FALSE))</f>
        <v/>
      </c>
      <c r="H419" s="163"/>
      <c r="I419" s="143" t="str">
        <f t="shared" si="28"/>
        <v/>
      </c>
      <c r="J419" s="153" t="str">
        <f t="array" ref="J419">IFERROR(INDEX(I$2:I$218,SMALL(IF(I$2:I$218&lt;&gt;"",ROW(I$2:I$218)-1),ROW(A418))),"")</f>
        <v/>
      </c>
      <c r="K419" s="126" t="str">
        <f t="shared" si="29"/>
        <v/>
      </c>
      <c r="L419" s="155" t="str">
        <f t="array" ref="L419">IFERROR(INDEX(K$2:K$218,SMALL(IF(K$2:K$218&lt;&gt;"",ROW(K$2:K$218)-1),ROW(C418))),"")</f>
        <v/>
      </c>
      <c r="M419" s="126" t="str">
        <f t="shared" si="30"/>
        <v/>
      </c>
      <c r="N419" s="153" t="str">
        <f t="array" ref="N419">IFERROR(INDEX(M$2:M$218,SMALL(IF(M$2:M$218&lt;&gt;"",ROW(M$2:M$218)-1),ROW(D418))),"")</f>
        <v/>
      </c>
      <c r="O419" s="126" t="str">
        <f t="shared" si="31"/>
        <v/>
      </c>
      <c r="P419" s="155" t="str">
        <f t="array" ref="P419">IFERROR(INDEX(O$2:O$218,SMALL(IF(O$2:O$218&lt;&gt;"",ROW(O$2:O$218)-1),ROW(G418))),"")</f>
        <v/>
      </c>
      <c r="Q419" s="126" t="str">
        <f t="shared" si="32"/>
        <v/>
      </c>
      <c r="R419" s="153" t="str">
        <f t="array" ref="R419">IFERROR(INDEX(Q$2:Q$218,SMALL(IF(Q$2:Q$218&lt;&gt;"",ROW(Q$2:Q$218)-1),ROW(I418))),"")</f>
        <v/>
      </c>
      <c r="S419" s="126" t="str">
        <f t="shared" si="33"/>
        <v/>
      </c>
      <c r="T419" s="155" t="str">
        <f t="array" ref="T419">IFERROR(INDEX(S$2:S$218,SMALL(IF(S$2:S$218&lt;&gt;"",ROW(S$2:S$218)-1),ROW(K418))),"")</f>
        <v/>
      </c>
      <c r="U419" s="126" t="str">
        <f t="shared" si="34"/>
        <v/>
      </c>
      <c r="V419" s="153" t="str">
        <f t="array" ref="V419">IFERROR(INDEX(U$2:U$218,SMALL(IF(U$2:U$218&lt;&gt;"",ROW(U$2:U$218)-1),ROW(M418))),"")</f>
        <v/>
      </c>
      <c r="W419" s="129"/>
    </row>
    <row r="420" spans="1:23" ht="15.75" customHeight="1" x14ac:dyDescent="0.2">
      <c r="A420" s="165" t="str">
        <f t="shared" si="35"/>
        <v xml:space="preserve"> </v>
      </c>
      <c r="B420" s="143"/>
      <c r="C420" s="143"/>
      <c r="D420" s="147"/>
      <c r="E420" s="147"/>
      <c r="F420" s="147"/>
      <c r="G420" s="165" t="str">
        <f>IF(D420="","",VLOOKUP(D420,'Liste des clubs'!A:B,2,FALSE))</f>
        <v/>
      </c>
      <c r="H420" s="163"/>
      <c r="I420" s="143" t="str">
        <f t="shared" si="28"/>
        <v/>
      </c>
      <c r="J420" s="153" t="str">
        <f t="array" ref="J420">IFERROR(INDEX(I$2:I$218,SMALL(IF(I$2:I$218&lt;&gt;"",ROW(I$2:I$218)-1),ROW(A419))),"")</f>
        <v/>
      </c>
      <c r="K420" s="126" t="str">
        <f t="shared" si="29"/>
        <v/>
      </c>
      <c r="L420" s="155" t="str">
        <f t="array" ref="L420">IFERROR(INDEX(K$2:K$218,SMALL(IF(K$2:K$218&lt;&gt;"",ROW(K$2:K$218)-1),ROW(C419))),"")</f>
        <v/>
      </c>
      <c r="M420" s="126" t="str">
        <f t="shared" si="30"/>
        <v/>
      </c>
      <c r="N420" s="153" t="str">
        <f t="array" ref="N420">IFERROR(INDEX(M$2:M$218,SMALL(IF(M$2:M$218&lt;&gt;"",ROW(M$2:M$218)-1),ROW(D419))),"")</f>
        <v/>
      </c>
      <c r="O420" s="126" t="str">
        <f t="shared" si="31"/>
        <v/>
      </c>
      <c r="P420" s="155" t="str">
        <f t="array" ref="P420">IFERROR(INDEX(O$2:O$218,SMALL(IF(O$2:O$218&lt;&gt;"",ROW(O$2:O$218)-1),ROW(G419))),"")</f>
        <v/>
      </c>
      <c r="Q420" s="126" t="str">
        <f t="shared" si="32"/>
        <v/>
      </c>
      <c r="R420" s="153" t="str">
        <f t="array" ref="R420">IFERROR(INDEX(Q$2:Q$218,SMALL(IF(Q$2:Q$218&lt;&gt;"",ROW(Q$2:Q$218)-1),ROW(I419))),"")</f>
        <v/>
      </c>
      <c r="S420" s="126" t="str">
        <f t="shared" si="33"/>
        <v/>
      </c>
      <c r="T420" s="155" t="str">
        <f t="array" ref="T420">IFERROR(INDEX(S$2:S$218,SMALL(IF(S$2:S$218&lt;&gt;"",ROW(S$2:S$218)-1),ROW(K419))),"")</f>
        <v/>
      </c>
      <c r="U420" s="126" t="str">
        <f t="shared" si="34"/>
        <v/>
      </c>
      <c r="V420" s="153" t="str">
        <f t="array" ref="V420">IFERROR(INDEX(U$2:U$218,SMALL(IF(U$2:U$218&lt;&gt;"",ROW(U$2:U$218)-1),ROW(M419))),"")</f>
        <v/>
      </c>
      <c r="W420" s="129"/>
    </row>
    <row r="421" spans="1:23" ht="15.75" customHeight="1" x14ac:dyDescent="0.2">
      <c r="A421" s="165" t="str">
        <f t="shared" si="35"/>
        <v xml:space="preserve"> </v>
      </c>
      <c r="B421" s="143"/>
      <c r="C421" s="143"/>
      <c r="D421" s="147"/>
      <c r="E421" s="147"/>
      <c r="F421" s="147"/>
      <c r="G421" s="165" t="str">
        <f>IF(D421="","",VLOOKUP(D421,'Liste des clubs'!A:B,2,FALSE))</f>
        <v/>
      </c>
      <c r="H421" s="163"/>
      <c r="I421" s="143" t="str">
        <f t="shared" si="28"/>
        <v/>
      </c>
      <c r="J421" s="153" t="str">
        <f t="array" ref="J421">IFERROR(INDEX(I$2:I$218,SMALL(IF(I$2:I$218&lt;&gt;"",ROW(I$2:I$218)-1),ROW(A420))),"")</f>
        <v/>
      </c>
      <c r="K421" s="126" t="str">
        <f t="shared" si="29"/>
        <v/>
      </c>
      <c r="L421" s="155" t="str">
        <f t="array" ref="L421">IFERROR(INDEX(K$2:K$218,SMALL(IF(K$2:K$218&lt;&gt;"",ROW(K$2:K$218)-1),ROW(C420))),"")</f>
        <v/>
      </c>
      <c r="M421" s="126" t="str">
        <f t="shared" si="30"/>
        <v/>
      </c>
      <c r="N421" s="153" t="str">
        <f t="array" ref="N421">IFERROR(INDEX(M$2:M$218,SMALL(IF(M$2:M$218&lt;&gt;"",ROW(M$2:M$218)-1),ROW(D420))),"")</f>
        <v/>
      </c>
      <c r="O421" s="126" t="str">
        <f t="shared" si="31"/>
        <v/>
      </c>
      <c r="P421" s="155" t="str">
        <f t="array" ref="P421">IFERROR(INDEX(O$2:O$218,SMALL(IF(O$2:O$218&lt;&gt;"",ROW(O$2:O$218)-1),ROW(G420))),"")</f>
        <v/>
      </c>
      <c r="Q421" s="126" t="str">
        <f t="shared" si="32"/>
        <v/>
      </c>
      <c r="R421" s="153" t="str">
        <f t="array" ref="R421">IFERROR(INDEX(Q$2:Q$218,SMALL(IF(Q$2:Q$218&lt;&gt;"",ROW(Q$2:Q$218)-1),ROW(I420))),"")</f>
        <v/>
      </c>
      <c r="S421" s="126" t="str">
        <f t="shared" si="33"/>
        <v/>
      </c>
      <c r="T421" s="155" t="str">
        <f t="array" ref="T421">IFERROR(INDEX(S$2:S$218,SMALL(IF(S$2:S$218&lt;&gt;"",ROW(S$2:S$218)-1),ROW(K420))),"")</f>
        <v/>
      </c>
      <c r="U421" s="126" t="str">
        <f t="shared" si="34"/>
        <v/>
      </c>
      <c r="V421" s="153" t="str">
        <f t="array" ref="V421">IFERROR(INDEX(U$2:U$218,SMALL(IF(U$2:U$218&lt;&gt;"",ROW(U$2:U$218)-1),ROW(M420))),"")</f>
        <v/>
      </c>
      <c r="W421" s="129"/>
    </row>
    <row r="422" spans="1:23" ht="15.75" customHeight="1" x14ac:dyDescent="0.2">
      <c r="A422" s="165" t="str">
        <f t="shared" si="35"/>
        <v xml:space="preserve"> </v>
      </c>
      <c r="B422" s="143"/>
      <c r="C422" s="143"/>
      <c r="D422" s="147"/>
      <c r="E422" s="147"/>
      <c r="F422" s="147"/>
      <c r="G422" s="165" t="str">
        <f>IF(D422="","",VLOOKUP(D422,'Liste des clubs'!A:B,2,FALSE))</f>
        <v/>
      </c>
      <c r="H422" s="163"/>
      <c r="I422" s="143" t="str">
        <f t="shared" si="28"/>
        <v/>
      </c>
      <c r="J422" s="153" t="str">
        <f t="array" ref="J422">IFERROR(INDEX(I$2:I$218,SMALL(IF(I$2:I$218&lt;&gt;"",ROW(I$2:I$218)-1),ROW(A421))),"")</f>
        <v/>
      </c>
      <c r="K422" s="126" t="str">
        <f t="shared" si="29"/>
        <v/>
      </c>
      <c r="L422" s="155" t="str">
        <f t="array" ref="L422">IFERROR(INDEX(K$2:K$218,SMALL(IF(K$2:K$218&lt;&gt;"",ROW(K$2:K$218)-1),ROW(C421))),"")</f>
        <v/>
      </c>
      <c r="M422" s="126" t="str">
        <f t="shared" si="30"/>
        <v/>
      </c>
      <c r="N422" s="153" t="str">
        <f t="array" ref="N422">IFERROR(INDEX(M$2:M$218,SMALL(IF(M$2:M$218&lt;&gt;"",ROW(M$2:M$218)-1),ROW(D421))),"")</f>
        <v/>
      </c>
      <c r="O422" s="126" t="str">
        <f t="shared" si="31"/>
        <v/>
      </c>
      <c r="P422" s="155" t="str">
        <f t="array" ref="P422">IFERROR(INDEX(O$2:O$218,SMALL(IF(O$2:O$218&lt;&gt;"",ROW(O$2:O$218)-1),ROW(G421))),"")</f>
        <v/>
      </c>
      <c r="Q422" s="126" t="str">
        <f t="shared" si="32"/>
        <v/>
      </c>
      <c r="R422" s="153" t="str">
        <f t="array" ref="R422">IFERROR(INDEX(Q$2:Q$218,SMALL(IF(Q$2:Q$218&lt;&gt;"",ROW(Q$2:Q$218)-1),ROW(I421))),"")</f>
        <v/>
      </c>
      <c r="S422" s="126" t="str">
        <f t="shared" si="33"/>
        <v/>
      </c>
      <c r="T422" s="155" t="str">
        <f t="array" ref="T422">IFERROR(INDEX(S$2:S$218,SMALL(IF(S$2:S$218&lt;&gt;"",ROW(S$2:S$218)-1),ROW(K421))),"")</f>
        <v/>
      </c>
      <c r="U422" s="126" t="str">
        <f t="shared" si="34"/>
        <v/>
      </c>
      <c r="V422" s="153" t="str">
        <f t="array" ref="V422">IFERROR(INDEX(U$2:U$218,SMALL(IF(U$2:U$218&lt;&gt;"",ROW(U$2:U$218)-1),ROW(M421))),"")</f>
        <v/>
      </c>
      <c r="W422" s="129"/>
    </row>
    <row r="423" spans="1:23" ht="15.75" customHeight="1" x14ac:dyDescent="0.2">
      <c r="A423" s="165" t="str">
        <f t="shared" si="35"/>
        <v xml:space="preserve"> </v>
      </c>
      <c r="B423" s="143"/>
      <c r="C423" s="143"/>
      <c r="D423" s="147"/>
      <c r="E423" s="147"/>
      <c r="F423" s="147"/>
      <c r="G423" s="165" t="str">
        <f>IF(D423="","",VLOOKUP(D423,'Liste des clubs'!A:B,2,FALSE))</f>
        <v/>
      </c>
      <c r="H423" s="163"/>
      <c r="I423" s="143" t="str">
        <f t="shared" si="28"/>
        <v/>
      </c>
      <c r="J423" s="153" t="str">
        <f t="array" ref="J423">IFERROR(INDEX(I$2:I$218,SMALL(IF(I$2:I$218&lt;&gt;"",ROW(I$2:I$218)-1),ROW(A422))),"")</f>
        <v/>
      </c>
      <c r="K423" s="126" t="str">
        <f t="shared" si="29"/>
        <v/>
      </c>
      <c r="L423" s="155" t="str">
        <f t="array" ref="L423">IFERROR(INDEX(K$2:K$218,SMALL(IF(K$2:K$218&lt;&gt;"",ROW(K$2:K$218)-1),ROW(C422))),"")</f>
        <v/>
      </c>
      <c r="M423" s="126" t="str">
        <f t="shared" si="30"/>
        <v/>
      </c>
      <c r="N423" s="153" t="str">
        <f t="array" ref="N423">IFERROR(INDEX(M$2:M$218,SMALL(IF(M$2:M$218&lt;&gt;"",ROW(M$2:M$218)-1),ROW(D422))),"")</f>
        <v/>
      </c>
      <c r="O423" s="126" t="str">
        <f t="shared" si="31"/>
        <v/>
      </c>
      <c r="P423" s="155" t="str">
        <f t="array" ref="P423">IFERROR(INDEX(O$2:O$218,SMALL(IF(O$2:O$218&lt;&gt;"",ROW(O$2:O$218)-1),ROW(G422))),"")</f>
        <v/>
      </c>
      <c r="Q423" s="126" t="str">
        <f t="shared" si="32"/>
        <v/>
      </c>
      <c r="R423" s="153" t="str">
        <f t="array" ref="R423">IFERROR(INDEX(Q$2:Q$218,SMALL(IF(Q$2:Q$218&lt;&gt;"",ROW(Q$2:Q$218)-1),ROW(I422))),"")</f>
        <v/>
      </c>
      <c r="S423" s="126" t="str">
        <f t="shared" si="33"/>
        <v/>
      </c>
      <c r="T423" s="155" t="str">
        <f t="array" ref="T423">IFERROR(INDEX(S$2:S$218,SMALL(IF(S$2:S$218&lt;&gt;"",ROW(S$2:S$218)-1),ROW(K422))),"")</f>
        <v/>
      </c>
      <c r="U423" s="126" t="str">
        <f t="shared" si="34"/>
        <v/>
      </c>
      <c r="V423" s="153" t="str">
        <f t="array" ref="V423">IFERROR(INDEX(U$2:U$218,SMALL(IF(U$2:U$218&lt;&gt;"",ROW(U$2:U$218)-1),ROW(M422))),"")</f>
        <v/>
      </c>
      <c r="W423" s="129"/>
    </row>
    <row r="424" spans="1:23" ht="15.75" customHeight="1" x14ac:dyDescent="0.2">
      <c r="A424" s="165" t="str">
        <f t="shared" si="35"/>
        <v xml:space="preserve"> </v>
      </c>
      <c r="B424" s="143"/>
      <c r="C424" s="143"/>
      <c r="D424" s="147"/>
      <c r="E424" s="147"/>
      <c r="F424" s="147"/>
      <c r="G424" s="165" t="str">
        <f>IF(D424="","",VLOOKUP(D424,'Liste des clubs'!A:B,2,FALSE))</f>
        <v/>
      </c>
      <c r="H424" s="163"/>
      <c r="I424" s="143" t="str">
        <f t="shared" si="28"/>
        <v/>
      </c>
      <c r="J424" s="153" t="str">
        <f t="array" ref="J424">IFERROR(INDEX(I$2:I$218,SMALL(IF(I$2:I$218&lt;&gt;"",ROW(I$2:I$218)-1),ROW(A423))),"")</f>
        <v/>
      </c>
      <c r="K424" s="126" t="str">
        <f t="shared" si="29"/>
        <v/>
      </c>
      <c r="L424" s="155" t="str">
        <f t="array" ref="L424">IFERROR(INDEX(K$2:K$218,SMALL(IF(K$2:K$218&lt;&gt;"",ROW(K$2:K$218)-1),ROW(C423))),"")</f>
        <v/>
      </c>
      <c r="M424" s="126" t="str">
        <f t="shared" si="30"/>
        <v/>
      </c>
      <c r="N424" s="153" t="str">
        <f t="array" ref="N424">IFERROR(INDEX(M$2:M$218,SMALL(IF(M$2:M$218&lt;&gt;"",ROW(M$2:M$218)-1),ROW(D423))),"")</f>
        <v/>
      </c>
      <c r="O424" s="126" t="str">
        <f t="shared" si="31"/>
        <v/>
      </c>
      <c r="P424" s="155" t="str">
        <f t="array" ref="P424">IFERROR(INDEX(O$2:O$218,SMALL(IF(O$2:O$218&lt;&gt;"",ROW(O$2:O$218)-1),ROW(G423))),"")</f>
        <v/>
      </c>
      <c r="Q424" s="126" t="str">
        <f t="shared" si="32"/>
        <v/>
      </c>
      <c r="R424" s="153" t="str">
        <f t="array" ref="R424">IFERROR(INDEX(Q$2:Q$218,SMALL(IF(Q$2:Q$218&lt;&gt;"",ROW(Q$2:Q$218)-1),ROW(I423))),"")</f>
        <v/>
      </c>
      <c r="S424" s="126" t="str">
        <f t="shared" si="33"/>
        <v/>
      </c>
      <c r="T424" s="155" t="str">
        <f t="array" ref="T424">IFERROR(INDEX(S$2:S$218,SMALL(IF(S$2:S$218&lt;&gt;"",ROW(S$2:S$218)-1),ROW(K423))),"")</f>
        <v/>
      </c>
      <c r="U424" s="126" t="str">
        <f t="shared" si="34"/>
        <v/>
      </c>
      <c r="V424" s="153" t="str">
        <f t="array" ref="V424">IFERROR(INDEX(U$2:U$218,SMALL(IF(U$2:U$218&lt;&gt;"",ROW(U$2:U$218)-1),ROW(M423))),"")</f>
        <v/>
      </c>
      <c r="W424" s="129"/>
    </row>
    <row r="425" spans="1:23" ht="15.75" customHeight="1" x14ac:dyDescent="0.2">
      <c r="A425" s="165" t="str">
        <f t="shared" si="35"/>
        <v xml:space="preserve"> </v>
      </c>
      <c r="B425" s="143"/>
      <c r="C425" s="143"/>
      <c r="D425" s="147"/>
      <c r="E425" s="147"/>
      <c r="F425" s="147"/>
      <c r="G425" s="165" t="str">
        <f>IF(D425="","",VLOOKUP(D425,'Liste des clubs'!A:B,2,FALSE))</f>
        <v/>
      </c>
      <c r="H425" s="163"/>
      <c r="I425" s="143" t="str">
        <f t="shared" si="28"/>
        <v/>
      </c>
      <c r="J425" s="153" t="str">
        <f t="array" ref="J425">IFERROR(INDEX(I$2:I$218,SMALL(IF(I$2:I$218&lt;&gt;"",ROW(I$2:I$218)-1),ROW(A424))),"")</f>
        <v/>
      </c>
      <c r="K425" s="126" t="str">
        <f t="shared" si="29"/>
        <v/>
      </c>
      <c r="L425" s="155" t="str">
        <f t="array" ref="L425">IFERROR(INDEX(K$2:K$218,SMALL(IF(K$2:K$218&lt;&gt;"",ROW(K$2:K$218)-1),ROW(C424))),"")</f>
        <v/>
      </c>
      <c r="M425" s="126" t="str">
        <f t="shared" si="30"/>
        <v/>
      </c>
      <c r="N425" s="153" t="str">
        <f t="array" ref="N425">IFERROR(INDEX(M$2:M$218,SMALL(IF(M$2:M$218&lt;&gt;"",ROW(M$2:M$218)-1),ROW(D424))),"")</f>
        <v/>
      </c>
      <c r="O425" s="126" t="str">
        <f t="shared" si="31"/>
        <v/>
      </c>
      <c r="P425" s="155" t="str">
        <f t="array" ref="P425">IFERROR(INDEX(O$2:O$218,SMALL(IF(O$2:O$218&lt;&gt;"",ROW(O$2:O$218)-1),ROW(G424))),"")</f>
        <v/>
      </c>
      <c r="Q425" s="126" t="str">
        <f t="shared" si="32"/>
        <v/>
      </c>
      <c r="R425" s="153" t="str">
        <f t="array" ref="R425">IFERROR(INDEX(Q$2:Q$218,SMALL(IF(Q$2:Q$218&lt;&gt;"",ROW(Q$2:Q$218)-1),ROW(I424))),"")</f>
        <v/>
      </c>
      <c r="S425" s="126" t="str">
        <f t="shared" si="33"/>
        <v/>
      </c>
      <c r="T425" s="155" t="str">
        <f t="array" ref="T425">IFERROR(INDEX(S$2:S$218,SMALL(IF(S$2:S$218&lt;&gt;"",ROW(S$2:S$218)-1),ROW(K424))),"")</f>
        <v/>
      </c>
      <c r="U425" s="126" t="str">
        <f t="shared" si="34"/>
        <v/>
      </c>
      <c r="V425" s="153" t="str">
        <f t="array" ref="V425">IFERROR(INDEX(U$2:U$218,SMALL(IF(U$2:U$218&lt;&gt;"",ROW(U$2:U$218)-1),ROW(M424))),"")</f>
        <v/>
      </c>
      <c r="W425" s="129"/>
    </row>
    <row r="426" spans="1:23" ht="15.75" customHeight="1" x14ac:dyDescent="0.2">
      <c r="A426" s="165" t="str">
        <f t="shared" si="35"/>
        <v xml:space="preserve"> </v>
      </c>
      <c r="B426" s="143"/>
      <c r="C426" s="143"/>
      <c r="D426" s="147"/>
      <c r="E426" s="147"/>
      <c r="F426" s="147"/>
      <c r="G426" s="165" t="str">
        <f>IF(D426="","",VLOOKUP(D426,'Liste des clubs'!A:B,2,FALSE))</f>
        <v/>
      </c>
      <c r="H426" s="163"/>
      <c r="I426" s="143" t="str">
        <f t="shared" si="28"/>
        <v/>
      </c>
      <c r="J426" s="153" t="str">
        <f t="array" ref="J426">IFERROR(INDEX(I$2:I$218,SMALL(IF(I$2:I$218&lt;&gt;"",ROW(I$2:I$218)-1),ROW(A425))),"")</f>
        <v/>
      </c>
      <c r="K426" s="126" t="str">
        <f t="shared" si="29"/>
        <v/>
      </c>
      <c r="L426" s="155" t="str">
        <f t="array" ref="L426">IFERROR(INDEX(K$2:K$218,SMALL(IF(K$2:K$218&lt;&gt;"",ROW(K$2:K$218)-1),ROW(C425))),"")</f>
        <v/>
      </c>
      <c r="M426" s="126" t="str">
        <f t="shared" si="30"/>
        <v/>
      </c>
      <c r="N426" s="153" t="str">
        <f t="array" ref="N426">IFERROR(INDEX(M$2:M$218,SMALL(IF(M$2:M$218&lt;&gt;"",ROW(M$2:M$218)-1),ROW(D425))),"")</f>
        <v/>
      </c>
      <c r="O426" s="126" t="str">
        <f t="shared" si="31"/>
        <v/>
      </c>
      <c r="P426" s="155" t="str">
        <f t="array" ref="P426">IFERROR(INDEX(O$2:O$218,SMALL(IF(O$2:O$218&lt;&gt;"",ROW(O$2:O$218)-1),ROW(G425))),"")</f>
        <v/>
      </c>
      <c r="Q426" s="126" t="str">
        <f t="shared" si="32"/>
        <v/>
      </c>
      <c r="R426" s="153" t="str">
        <f t="array" ref="R426">IFERROR(INDEX(Q$2:Q$218,SMALL(IF(Q$2:Q$218&lt;&gt;"",ROW(Q$2:Q$218)-1),ROW(I425))),"")</f>
        <v/>
      </c>
      <c r="S426" s="126" t="str">
        <f t="shared" si="33"/>
        <v/>
      </c>
      <c r="T426" s="155" t="str">
        <f t="array" ref="T426">IFERROR(INDEX(S$2:S$218,SMALL(IF(S$2:S$218&lt;&gt;"",ROW(S$2:S$218)-1),ROW(K425))),"")</f>
        <v/>
      </c>
      <c r="U426" s="126" t="str">
        <f t="shared" si="34"/>
        <v/>
      </c>
      <c r="V426" s="153" t="str">
        <f t="array" ref="V426">IFERROR(INDEX(U$2:U$218,SMALL(IF(U$2:U$218&lt;&gt;"",ROW(U$2:U$218)-1),ROW(M425))),"")</f>
        <v/>
      </c>
      <c r="W426" s="129"/>
    </row>
    <row r="427" spans="1:23" ht="15.75" customHeight="1" x14ac:dyDescent="0.2">
      <c r="A427" s="165" t="str">
        <f t="shared" si="35"/>
        <v xml:space="preserve"> </v>
      </c>
      <c r="B427" s="143"/>
      <c r="C427" s="143"/>
      <c r="D427" s="147"/>
      <c r="E427" s="147"/>
      <c r="F427" s="147"/>
      <c r="G427" s="165" t="str">
        <f>IF(D427="","",VLOOKUP(D427,'Liste des clubs'!A:B,2,FALSE))</f>
        <v/>
      </c>
      <c r="H427" s="163"/>
      <c r="I427" s="143" t="str">
        <f t="shared" ref="I427:I490" si="36">IF($H427=I$1,$A427,"")</f>
        <v/>
      </c>
      <c r="J427" s="153" t="str">
        <f t="array" ref="J427">IFERROR(INDEX(I$2:I$218,SMALL(IF(I$2:I$218&lt;&gt;"",ROW(I$2:I$218)-1),ROW(A426))),"")</f>
        <v/>
      </c>
      <c r="K427" s="126" t="str">
        <f t="shared" ref="K427:K490" si="37">IF($H427=K$1,$A427,"")</f>
        <v/>
      </c>
      <c r="L427" s="155" t="str">
        <f t="array" ref="L427">IFERROR(INDEX(K$2:K$218,SMALL(IF(K$2:K$218&lt;&gt;"",ROW(K$2:K$218)-1),ROW(C426))),"")</f>
        <v/>
      </c>
      <c r="M427" s="126" t="str">
        <f t="shared" ref="M427:M490" si="38">IF($H427=M$1,$A427,"")</f>
        <v/>
      </c>
      <c r="N427" s="153" t="str">
        <f t="array" ref="N427">IFERROR(INDEX(M$2:M$218,SMALL(IF(M$2:M$218&lt;&gt;"",ROW(M$2:M$218)-1),ROW(D426))),"")</f>
        <v/>
      </c>
      <c r="O427" s="126" t="str">
        <f t="shared" ref="O427:O490" si="39">IF($H427=O$1,$A427,"")</f>
        <v/>
      </c>
      <c r="P427" s="155" t="str">
        <f t="array" ref="P427">IFERROR(INDEX(O$2:O$218,SMALL(IF(O$2:O$218&lt;&gt;"",ROW(O$2:O$218)-1),ROW(G426))),"")</f>
        <v/>
      </c>
      <c r="Q427" s="126" t="str">
        <f t="shared" ref="Q427:Q490" si="40">IF($H427=Q$1,$A427,"")</f>
        <v/>
      </c>
      <c r="R427" s="153" t="str">
        <f t="array" ref="R427">IFERROR(INDEX(Q$2:Q$218,SMALL(IF(Q$2:Q$218&lt;&gt;"",ROW(Q$2:Q$218)-1),ROW(I426))),"")</f>
        <v/>
      </c>
      <c r="S427" s="126" t="str">
        <f t="shared" ref="S427:S490" si="41">IF($H427=S$1,$A427,"")</f>
        <v/>
      </c>
      <c r="T427" s="155" t="str">
        <f t="array" ref="T427">IFERROR(INDEX(S$2:S$218,SMALL(IF(S$2:S$218&lt;&gt;"",ROW(S$2:S$218)-1),ROW(K426))),"")</f>
        <v/>
      </c>
      <c r="U427" s="126" t="str">
        <f t="shared" ref="U427:U490" si="42">IF($H427=U$1,$A427,"")</f>
        <v/>
      </c>
      <c r="V427" s="153" t="str">
        <f t="array" ref="V427">IFERROR(INDEX(U$2:U$218,SMALL(IF(U$2:U$218&lt;&gt;"",ROW(U$2:U$218)-1),ROW(M426))),"")</f>
        <v/>
      </c>
      <c r="W427" s="129"/>
    </row>
    <row r="428" spans="1:23" ht="15.75" customHeight="1" x14ac:dyDescent="0.2">
      <c r="A428" s="165" t="str">
        <f t="shared" si="35"/>
        <v xml:space="preserve"> </v>
      </c>
      <c r="B428" s="143"/>
      <c r="C428" s="143"/>
      <c r="D428" s="147"/>
      <c r="E428" s="147"/>
      <c r="F428" s="147"/>
      <c r="G428" s="165" t="str">
        <f>IF(D428="","",VLOOKUP(D428,'Liste des clubs'!A:B,2,FALSE))</f>
        <v/>
      </c>
      <c r="H428" s="163"/>
      <c r="I428" s="143" t="str">
        <f t="shared" si="36"/>
        <v/>
      </c>
      <c r="J428" s="153" t="str">
        <f t="array" ref="J428">IFERROR(INDEX(I$2:I$218,SMALL(IF(I$2:I$218&lt;&gt;"",ROW(I$2:I$218)-1),ROW(A427))),"")</f>
        <v/>
      </c>
      <c r="K428" s="126" t="str">
        <f t="shared" si="37"/>
        <v/>
      </c>
      <c r="L428" s="155" t="str">
        <f t="array" ref="L428">IFERROR(INDEX(K$2:K$218,SMALL(IF(K$2:K$218&lt;&gt;"",ROW(K$2:K$218)-1),ROW(C427))),"")</f>
        <v/>
      </c>
      <c r="M428" s="126" t="str">
        <f t="shared" si="38"/>
        <v/>
      </c>
      <c r="N428" s="153" t="str">
        <f t="array" ref="N428">IFERROR(INDEX(M$2:M$218,SMALL(IF(M$2:M$218&lt;&gt;"",ROW(M$2:M$218)-1),ROW(D427))),"")</f>
        <v/>
      </c>
      <c r="O428" s="126" t="str">
        <f t="shared" si="39"/>
        <v/>
      </c>
      <c r="P428" s="155" t="str">
        <f t="array" ref="P428">IFERROR(INDEX(O$2:O$218,SMALL(IF(O$2:O$218&lt;&gt;"",ROW(O$2:O$218)-1),ROW(G427))),"")</f>
        <v/>
      </c>
      <c r="Q428" s="126" t="str">
        <f t="shared" si="40"/>
        <v/>
      </c>
      <c r="R428" s="153" t="str">
        <f t="array" ref="R428">IFERROR(INDEX(Q$2:Q$218,SMALL(IF(Q$2:Q$218&lt;&gt;"",ROW(Q$2:Q$218)-1),ROW(I427))),"")</f>
        <v/>
      </c>
      <c r="S428" s="126" t="str">
        <f t="shared" si="41"/>
        <v/>
      </c>
      <c r="T428" s="155" t="str">
        <f t="array" ref="T428">IFERROR(INDEX(S$2:S$218,SMALL(IF(S$2:S$218&lt;&gt;"",ROW(S$2:S$218)-1),ROW(K427))),"")</f>
        <v/>
      </c>
      <c r="U428" s="126" t="str">
        <f t="shared" si="42"/>
        <v/>
      </c>
      <c r="V428" s="153" t="str">
        <f t="array" ref="V428">IFERROR(INDEX(U$2:U$218,SMALL(IF(U$2:U$218&lt;&gt;"",ROW(U$2:U$218)-1),ROW(M427))),"")</f>
        <v/>
      </c>
      <c r="W428" s="129"/>
    </row>
    <row r="429" spans="1:23" ht="15.75" customHeight="1" x14ac:dyDescent="0.2">
      <c r="A429" s="165" t="str">
        <f t="shared" si="35"/>
        <v xml:space="preserve"> </v>
      </c>
      <c r="B429" s="143"/>
      <c r="C429" s="143"/>
      <c r="D429" s="147"/>
      <c r="E429" s="147"/>
      <c r="F429" s="147"/>
      <c r="G429" s="165" t="str">
        <f>IF(D429="","",VLOOKUP(D429,'Liste des clubs'!A:B,2,FALSE))</f>
        <v/>
      </c>
      <c r="H429" s="163"/>
      <c r="I429" s="143" t="str">
        <f t="shared" si="36"/>
        <v/>
      </c>
      <c r="J429" s="153" t="str">
        <f t="array" ref="J429">IFERROR(INDEX(I$2:I$218,SMALL(IF(I$2:I$218&lt;&gt;"",ROW(I$2:I$218)-1),ROW(A428))),"")</f>
        <v/>
      </c>
      <c r="K429" s="126" t="str">
        <f t="shared" si="37"/>
        <v/>
      </c>
      <c r="L429" s="155" t="str">
        <f t="array" ref="L429">IFERROR(INDEX(K$2:K$218,SMALL(IF(K$2:K$218&lt;&gt;"",ROW(K$2:K$218)-1),ROW(C428))),"")</f>
        <v/>
      </c>
      <c r="M429" s="126" t="str">
        <f t="shared" si="38"/>
        <v/>
      </c>
      <c r="N429" s="153" t="str">
        <f t="array" ref="N429">IFERROR(INDEX(M$2:M$218,SMALL(IF(M$2:M$218&lt;&gt;"",ROW(M$2:M$218)-1),ROW(D428))),"")</f>
        <v/>
      </c>
      <c r="O429" s="126" t="str">
        <f t="shared" si="39"/>
        <v/>
      </c>
      <c r="P429" s="155" t="str">
        <f t="array" ref="P429">IFERROR(INDEX(O$2:O$218,SMALL(IF(O$2:O$218&lt;&gt;"",ROW(O$2:O$218)-1),ROW(G428))),"")</f>
        <v/>
      </c>
      <c r="Q429" s="126" t="str">
        <f t="shared" si="40"/>
        <v/>
      </c>
      <c r="R429" s="153" t="str">
        <f t="array" ref="R429">IFERROR(INDEX(Q$2:Q$218,SMALL(IF(Q$2:Q$218&lt;&gt;"",ROW(Q$2:Q$218)-1),ROW(I428))),"")</f>
        <v/>
      </c>
      <c r="S429" s="126" t="str">
        <f t="shared" si="41"/>
        <v/>
      </c>
      <c r="T429" s="155" t="str">
        <f t="array" ref="T429">IFERROR(INDEX(S$2:S$218,SMALL(IF(S$2:S$218&lt;&gt;"",ROW(S$2:S$218)-1),ROW(K428))),"")</f>
        <v/>
      </c>
      <c r="U429" s="126" t="str">
        <f t="shared" si="42"/>
        <v/>
      </c>
      <c r="V429" s="153" t="str">
        <f t="array" ref="V429">IFERROR(INDEX(U$2:U$218,SMALL(IF(U$2:U$218&lt;&gt;"",ROW(U$2:U$218)-1),ROW(M428))),"")</f>
        <v/>
      </c>
      <c r="W429" s="129"/>
    </row>
    <row r="430" spans="1:23" ht="15.75" customHeight="1" x14ac:dyDescent="0.2">
      <c r="A430" s="165" t="str">
        <f t="shared" si="35"/>
        <v xml:space="preserve"> </v>
      </c>
      <c r="B430" s="143"/>
      <c r="C430" s="143"/>
      <c r="D430" s="147"/>
      <c r="E430" s="147"/>
      <c r="F430" s="147"/>
      <c r="G430" s="165" t="str">
        <f>IF(D430="","",VLOOKUP(D430,'Liste des clubs'!A:B,2,FALSE))</f>
        <v/>
      </c>
      <c r="H430" s="163"/>
      <c r="I430" s="143" t="str">
        <f t="shared" si="36"/>
        <v/>
      </c>
      <c r="J430" s="153" t="str">
        <f t="array" ref="J430">IFERROR(INDEX(I$2:I$218,SMALL(IF(I$2:I$218&lt;&gt;"",ROW(I$2:I$218)-1),ROW(A429))),"")</f>
        <v/>
      </c>
      <c r="K430" s="126" t="str">
        <f t="shared" si="37"/>
        <v/>
      </c>
      <c r="L430" s="155" t="str">
        <f t="array" ref="L430">IFERROR(INDEX(K$2:K$218,SMALL(IF(K$2:K$218&lt;&gt;"",ROW(K$2:K$218)-1),ROW(C429))),"")</f>
        <v/>
      </c>
      <c r="M430" s="126" t="str">
        <f t="shared" si="38"/>
        <v/>
      </c>
      <c r="N430" s="153" t="str">
        <f t="array" ref="N430">IFERROR(INDEX(M$2:M$218,SMALL(IF(M$2:M$218&lt;&gt;"",ROW(M$2:M$218)-1),ROW(D429))),"")</f>
        <v/>
      </c>
      <c r="O430" s="126" t="str">
        <f t="shared" si="39"/>
        <v/>
      </c>
      <c r="P430" s="155" t="str">
        <f t="array" ref="P430">IFERROR(INDEX(O$2:O$218,SMALL(IF(O$2:O$218&lt;&gt;"",ROW(O$2:O$218)-1),ROW(G429))),"")</f>
        <v/>
      </c>
      <c r="Q430" s="126" t="str">
        <f t="shared" si="40"/>
        <v/>
      </c>
      <c r="R430" s="153" t="str">
        <f t="array" ref="R430">IFERROR(INDEX(Q$2:Q$218,SMALL(IF(Q$2:Q$218&lt;&gt;"",ROW(Q$2:Q$218)-1),ROW(I429))),"")</f>
        <v/>
      </c>
      <c r="S430" s="126" t="str">
        <f t="shared" si="41"/>
        <v/>
      </c>
      <c r="T430" s="155" t="str">
        <f t="array" ref="T430">IFERROR(INDEX(S$2:S$218,SMALL(IF(S$2:S$218&lt;&gt;"",ROW(S$2:S$218)-1),ROW(K429))),"")</f>
        <v/>
      </c>
      <c r="U430" s="126" t="str">
        <f t="shared" si="42"/>
        <v/>
      </c>
      <c r="V430" s="153" t="str">
        <f t="array" ref="V430">IFERROR(INDEX(U$2:U$218,SMALL(IF(U$2:U$218&lt;&gt;"",ROW(U$2:U$218)-1),ROW(M429))),"")</f>
        <v/>
      </c>
      <c r="W430" s="129"/>
    </row>
    <row r="431" spans="1:23" ht="15.75" customHeight="1" x14ac:dyDescent="0.2">
      <c r="A431" s="165" t="str">
        <f t="shared" si="35"/>
        <v xml:space="preserve"> </v>
      </c>
      <c r="B431" s="143"/>
      <c r="C431" s="143"/>
      <c r="D431" s="147"/>
      <c r="E431" s="147"/>
      <c r="F431" s="147"/>
      <c r="G431" s="165" t="str">
        <f>IF(D431="","",VLOOKUP(D431,'Liste des clubs'!A:B,2,FALSE))</f>
        <v/>
      </c>
      <c r="H431" s="163"/>
      <c r="I431" s="143" t="str">
        <f t="shared" si="36"/>
        <v/>
      </c>
      <c r="J431" s="153" t="str">
        <f t="array" ref="J431">IFERROR(INDEX(I$2:I$218,SMALL(IF(I$2:I$218&lt;&gt;"",ROW(I$2:I$218)-1),ROW(A430))),"")</f>
        <v/>
      </c>
      <c r="K431" s="126" t="str">
        <f t="shared" si="37"/>
        <v/>
      </c>
      <c r="L431" s="155" t="str">
        <f t="array" ref="L431">IFERROR(INDEX(K$2:K$218,SMALL(IF(K$2:K$218&lt;&gt;"",ROW(K$2:K$218)-1),ROW(C430))),"")</f>
        <v/>
      </c>
      <c r="M431" s="126" t="str">
        <f t="shared" si="38"/>
        <v/>
      </c>
      <c r="N431" s="153" t="str">
        <f t="array" ref="N431">IFERROR(INDEX(M$2:M$218,SMALL(IF(M$2:M$218&lt;&gt;"",ROW(M$2:M$218)-1),ROW(D430))),"")</f>
        <v/>
      </c>
      <c r="O431" s="126" t="str">
        <f t="shared" si="39"/>
        <v/>
      </c>
      <c r="P431" s="155" t="str">
        <f t="array" ref="P431">IFERROR(INDEX(O$2:O$218,SMALL(IF(O$2:O$218&lt;&gt;"",ROW(O$2:O$218)-1),ROW(G430))),"")</f>
        <v/>
      </c>
      <c r="Q431" s="126" t="str">
        <f t="shared" si="40"/>
        <v/>
      </c>
      <c r="R431" s="153" t="str">
        <f t="array" ref="R431">IFERROR(INDEX(Q$2:Q$218,SMALL(IF(Q$2:Q$218&lt;&gt;"",ROW(Q$2:Q$218)-1),ROW(I430))),"")</f>
        <v/>
      </c>
      <c r="S431" s="126" t="str">
        <f t="shared" si="41"/>
        <v/>
      </c>
      <c r="T431" s="155" t="str">
        <f t="array" ref="T431">IFERROR(INDEX(S$2:S$218,SMALL(IF(S$2:S$218&lt;&gt;"",ROW(S$2:S$218)-1),ROW(K430))),"")</f>
        <v/>
      </c>
      <c r="U431" s="126" t="str">
        <f t="shared" si="42"/>
        <v/>
      </c>
      <c r="V431" s="153" t="str">
        <f t="array" ref="V431">IFERROR(INDEX(U$2:U$218,SMALL(IF(U$2:U$218&lt;&gt;"",ROW(U$2:U$218)-1),ROW(M430))),"")</f>
        <v/>
      </c>
      <c r="W431" s="129"/>
    </row>
    <row r="432" spans="1:23" ht="15.75" customHeight="1" x14ac:dyDescent="0.2">
      <c r="A432" s="165" t="str">
        <f t="shared" si="35"/>
        <v xml:space="preserve"> </v>
      </c>
      <c r="B432" s="143"/>
      <c r="C432" s="143"/>
      <c r="D432" s="147"/>
      <c r="E432" s="147"/>
      <c r="F432" s="147"/>
      <c r="G432" s="165" t="str">
        <f>IF(D432="","",VLOOKUP(D432,'Liste des clubs'!A:B,2,FALSE))</f>
        <v/>
      </c>
      <c r="H432" s="163"/>
      <c r="I432" s="143" t="str">
        <f t="shared" si="36"/>
        <v/>
      </c>
      <c r="J432" s="153" t="str">
        <f t="array" ref="J432">IFERROR(INDEX(I$2:I$218,SMALL(IF(I$2:I$218&lt;&gt;"",ROW(I$2:I$218)-1),ROW(A431))),"")</f>
        <v/>
      </c>
      <c r="K432" s="126" t="str">
        <f t="shared" si="37"/>
        <v/>
      </c>
      <c r="L432" s="155" t="str">
        <f t="array" ref="L432">IFERROR(INDEX(K$2:K$218,SMALL(IF(K$2:K$218&lt;&gt;"",ROW(K$2:K$218)-1),ROW(C431))),"")</f>
        <v/>
      </c>
      <c r="M432" s="126" t="str">
        <f t="shared" si="38"/>
        <v/>
      </c>
      <c r="N432" s="153" t="str">
        <f t="array" ref="N432">IFERROR(INDEX(M$2:M$218,SMALL(IF(M$2:M$218&lt;&gt;"",ROW(M$2:M$218)-1),ROW(D431))),"")</f>
        <v/>
      </c>
      <c r="O432" s="126" t="str">
        <f t="shared" si="39"/>
        <v/>
      </c>
      <c r="P432" s="155" t="str">
        <f t="array" ref="P432">IFERROR(INDEX(O$2:O$218,SMALL(IF(O$2:O$218&lt;&gt;"",ROW(O$2:O$218)-1),ROW(G431))),"")</f>
        <v/>
      </c>
      <c r="Q432" s="126" t="str">
        <f t="shared" si="40"/>
        <v/>
      </c>
      <c r="R432" s="153" t="str">
        <f t="array" ref="R432">IFERROR(INDEX(Q$2:Q$218,SMALL(IF(Q$2:Q$218&lt;&gt;"",ROW(Q$2:Q$218)-1),ROW(I431))),"")</f>
        <v/>
      </c>
      <c r="S432" s="126" t="str">
        <f t="shared" si="41"/>
        <v/>
      </c>
      <c r="T432" s="155" t="str">
        <f t="array" ref="T432">IFERROR(INDEX(S$2:S$218,SMALL(IF(S$2:S$218&lt;&gt;"",ROW(S$2:S$218)-1),ROW(K431))),"")</f>
        <v/>
      </c>
      <c r="U432" s="126" t="str">
        <f t="shared" si="42"/>
        <v/>
      </c>
      <c r="V432" s="153" t="str">
        <f t="array" ref="V432">IFERROR(INDEX(U$2:U$218,SMALL(IF(U$2:U$218&lt;&gt;"",ROW(U$2:U$218)-1),ROW(M431))),"")</f>
        <v/>
      </c>
      <c r="W432" s="129"/>
    </row>
    <row r="433" spans="1:23" ht="15.75" customHeight="1" x14ac:dyDescent="0.2">
      <c r="A433" s="165" t="str">
        <f t="shared" si="35"/>
        <v xml:space="preserve"> </v>
      </c>
      <c r="B433" s="143"/>
      <c r="C433" s="143"/>
      <c r="D433" s="147"/>
      <c r="E433" s="147"/>
      <c r="F433" s="147"/>
      <c r="G433" s="165" t="str">
        <f>IF(D433="","",VLOOKUP(D433,'Liste des clubs'!A:B,2,FALSE))</f>
        <v/>
      </c>
      <c r="H433" s="163"/>
      <c r="I433" s="143" t="str">
        <f t="shared" si="36"/>
        <v/>
      </c>
      <c r="J433" s="153" t="str">
        <f t="array" ref="J433">IFERROR(INDEX(I$2:I$218,SMALL(IF(I$2:I$218&lt;&gt;"",ROW(I$2:I$218)-1),ROW(A432))),"")</f>
        <v/>
      </c>
      <c r="K433" s="126" t="str">
        <f t="shared" si="37"/>
        <v/>
      </c>
      <c r="L433" s="155" t="str">
        <f t="array" ref="L433">IFERROR(INDEX(K$2:K$218,SMALL(IF(K$2:K$218&lt;&gt;"",ROW(K$2:K$218)-1),ROW(C432))),"")</f>
        <v/>
      </c>
      <c r="M433" s="126" t="str">
        <f t="shared" si="38"/>
        <v/>
      </c>
      <c r="N433" s="153" t="str">
        <f t="array" ref="N433">IFERROR(INDEX(M$2:M$218,SMALL(IF(M$2:M$218&lt;&gt;"",ROW(M$2:M$218)-1),ROW(D432))),"")</f>
        <v/>
      </c>
      <c r="O433" s="126" t="str">
        <f t="shared" si="39"/>
        <v/>
      </c>
      <c r="P433" s="155" t="str">
        <f t="array" ref="P433">IFERROR(INDEX(O$2:O$218,SMALL(IF(O$2:O$218&lt;&gt;"",ROW(O$2:O$218)-1),ROW(G432))),"")</f>
        <v/>
      </c>
      <c r="Q433" s="126" t="str">
        <f t="shared" si="40"/>
        <v/>
      </c>
      <c r="R433" s="153" t="str">
        <f t="array" ref="R433">IFERROR(INDEX(Q$2:Q$218,SMALL(IF(Q$2:Q$218&lt;&gt;"",ROW(Q$2:Q$218)-1),ROW(I432))),"")</f>
        <v/>
      </c>
      <c r="S433" s="126" t="str">
        <f t="shared" si="41"/>
        <v/>
      </c>
      <c r="T433" s="155" t="str">
        <f t="array" ref="T433">IFERROR(INDEX(S$2:S$218,SMALL(IF(S$2:S$218&lt;&gt;"",ROW(S$2:S$218)-1),ROW(K432))),"")</f>
        <v/>
      </c>
      <c r="U433" s="126" t="str">
        <f t="shared" si="42"/>
        <v/>
      </c>
      <c r="V433" s="153" t="str">
        <f t="array" ref="V433">IFERROR(INDEX(U$2:U$218,SMALL(IF(U$2:U$218&lt;&gt;"",ROW(U$2:U$218)-1),ROW(M432))),"")</f>
        <v/>
      </c>
      <c r="W433" s="129"/>
    </row>
    <row r="434" spans="1:23" ht="15.75" customHeight="1" x14ac:dyDescent="0.2">
      <c r="A434" s="165" t="str">
        <f t="shared" si="35"/>
        <v xml:space="preserve"> </v>
      </c>
      <c r="B434" s="143"/>
      <c r="C434" s="143"/>
      <c r="D434" s="147"/>
      <c r="E434" s="147"/>
      <c r="F434" s="147"/>
      <c r="G434" s="165" t="str">
        <f>IF(D434="","",VLOOKUP(D434,'Liste des clubs'!A:B,2,FALSE))</f>
        <v/>
      </c>
      <c r="H434" s="163"/>
      <c r="I434" s="143" t="str">
        <f t="shared" si="36"/>
        <v/>
      </c>
      <c r="J434" s="153" t="str">
        <f t="array" ref="J434">IFERROR(INDEX(I$2:I$218,SMALL(IF(I$2:I$218&lt;&gt;"",ROW(I$2:I$218)-1),ROW(A433))),"")</f>
        <v/>
      </c>
      <c r="K434" s="126" t="str">
        <f t="shared" si="37"/>
        <v/>
      </c>
      <c r="L434" s="155" t="str">
        <f t="array" ref="L434">IFERROR(INDEX(K$2:K$218,SMALL(IF(K$2:K$218&lt;&gt;"",ROW(K$2:K$218)-1),ROW(C433))),"")</f>
        <v/>
      </c>
      <c r="M434" s="126" t="str">
        <f t="shared" si="38"/>
        <v/>
      </c>
      <c r="N434" s="153" t="str">
        <f t="array" ref="N434">IFERROR(INDEX(M$2:M$218,SMALL(IF(M$2:M$218&lt;&gt;"",ROW(M$2:M$218)-1),ROW(D433))),"")</f>
        <v/>
      </c>
      <c r="O434" s="126" t="str">
        <f t="shared" si="39"/>
        <v/>
      </c>
      <c r="P434" s="155" t="str">
        <f t="array" ref="P434">IFERROR(INDEX(O$2:O$218,SMALL(IF(O$2:O$218&lt;&gt;"",ROW(O$2:O$218)-1),ROW(G433))),"")</f>
        <v/>
      </c>
      <c r="Q434" s="126" t="str">
        <f t="shared" si="40"/>
        <v/>
      </c>
      <c r="R434" s="153" t="str">
        <f t="array" ref="R434">IFERROR(INDEX(Q$2:Q$218,SMALL(IF(Q$2:Q$218&lt;&gt;"",ROW(Q$2:Q$218)-1),ROW(I433))),"")</f>
        <v/>
      </c>
      <c r="S434" s="126" t="str">
        <f t="shared" si="41"/>
        <v/>
      </c>
      <c r="T434" s="155" t="str">
        <f t="array" ref="T434">IFERROR(INDEX(S$2:S$218,SMALL(IF(S$2:S$218&lt;&gt;"",ROW(S$2:S$218)-1),ROW(K433))),"")</f>
        <v/>
      </c>
      <c r="U434" s="126" t="str">
        <f t="shared" si="42"/>
        <v/>
      </c>
      <c r="V434" s="153" t="str">
        <f t="array" ref="V434">IFERROR(INDEX(U$2:U$218,SMALL(IF(U$2:U$218&lt;&gt;"",ROW(U$2:U$218)-1),ROW(M433))),"")</f>
        <v/>
      </c>
      <c r="W434" s="129"/>
    </row>
    <row r="435" spans="1:23" ht="15.75" customHeight="1" x14ac:dyDescent="0.2">
      <c r="A435" s="165" t="str">
        <f t="shared" si="35"/>
        <v xml:space="preserve"> </v>
      </c>
      <c r="B435" s="143"/>
      <c r="C435" s="143"/>
      <c r="D435" s="147"/>
      <c r="E435" s="147"/>
      <c r="F435" s="147"/>
      <c r="G435" s="165" t="str">
        <f>IF(D435="","",VLOOKUP(D435,'Liste des clubs'!A:B,2,FALSE))</f>
        <v/>
      </c>
      <c r="H435" s="163"/>
      <c r="I435" s="143" t="str">
        <f t="shared" si="36"/>
        <v/>
      </c>
      <c r="J435" s="153" t="str">
        <f t="array" ref="J435">IFERROR(INDEX(I$2:I$218,SMALL(IF(I$2:I$218&lt;&gt;"",ROW(I$2:I$218)-1),ROW(A434))),"")</f>
        <v/>
      </c>
      <c r="K435" s="126" t="str">
        <f t="shared" si="37"/>
        <v/>
      </c>
      <c r="L435" s="155" t="str">
        <f t="array" ref="L435">IFERROR(INDEX(K$2:K$218,SMALL(IF(K$2:K$218&lt;&gt;"",ROW(K$2:K$218)-1),ROW(C434))),"")</f>
        <v/>
      </c>
      <c r="M435" s="126" t="str">
        <f t="shared" si="38"/>
        <v/>
      </c>
      <c r="N435" s="153" t="str">
        <f t="array" ref="N435">IFERROR(INDEX(M$2:M$218,SMALL(IF(M$2:M$218&lt;&gt;"",ROW(M$2:M$218)-1),ROW(D434))),"")</f>
        <v/>
      </c>
      <c r="O435" s="126" t="str">
        <f t="shared" si="39"/>
        <v/>
      </c>
      <c r="P435" s="155" t="str">
        <f t="array" ref="P435">IFERROR(INDEX(O$2:O$218,SMALL(IF(O$2:O$218&lt;&gt;"",ROW(O$2:O$218)-1),ROW(G434))),"")</f>
        <v/>
      </c>
      <c r="Q435" s="126" t="str">
        <f t="shared" si="40"/>
        <v/>
      </c>
      <c r="R435" s="153" t="str">
        <f t="array" ref="R435">IFERROR(INDEX(Q$2:Q$218,SMALL(IF(Q$2:Q$218&lt;&gt;"",ROW(Q$2:Q$218)-1),ROW(I434))),"")</f>
        <v/>
      </c>
      <c r="S435" s="126" t="str">
        <f t="shared" si="41"/>
        <v/>
      </c>
      <c r="T435" s="155" t="str">
        <f t="array" ref="T435">IFERROR(INDEX(S$2:S$218,SMALL(IF(S$2:S$218&lt;&gt;"",ROW(S$2:S$218)-1),ROW(K434))),"")</f>
        <v/>
      </c>
      <c r="U435" s="126" t="str">
        <f t="shared" si="42"/>
        <v/>
      </c>
      <c r="V435" s="153" t="str">
        <f t="array" ref="V435">IFERROR(INDEX(U$2:U$218,SMALL(IF(U$2:U$218&lt;&gt;"",ROW(U$2:U$218)-1),ROW(M434))),"")</f>
        <v/>
      </c>
      <c r="W435" s="129"/>
    </row>
    <row r="436" spans="1:23" ht="15.75" customHeight="1" x14ac:dyDescent="0.2">
      <c r="A436" s="165" t="str">
        <f t="shared" si="35"/>
        <v xml:space="preserve"> </v>
      </c>
      <c r="B436" s="143"/>
      <c r="C436" s="143"/>
      <c r="D436" s="147"/>
      <c r="E436" s="147"/>
      <c r="F436" s="147"/>
      <c r="G436" s="165" t="str">
        <f>IF(D436="","",VLOOKUP(D436,'Liste des clubs'!A:B,2,FALSE))</f>
        <v/>
      </c>
      <c r="H436" s="163"/>
      <c r="I436" s="143" t="str">
        <f t="shared" si="36"/>
        <v/>
      </c>
      <c r="J436" s="153" t="str">
        <f t="array" ref="J436">IFERROR(INDEX(I$2:I$218,SMALL(IF(I$2:I$218&lt;&gt;"",ROW(I$2:I$218)-1),ROW(A435))),"")</f>
        <v/>
      </c>
      <c r="K436" s="126" t="str">
        <f t="shared" si="37"/>
        <v/>
      </c>
      <c r="L436" s="155" t="str">
        <f t="array" ref="L436">IFERROR(INDEX(K$2:K$218,SMALL(IF(K$2:K$218&lt;&gt;"",ROW(K$2:K$218)-1),ROW(C435))),"")</f>
        <v/>
      </c>
      <c r="M436" s="126" t="str">
        <f t="shared" si="38"/>
        <v/>
      </c>
      <c r="N436" s="153" t="str">
        <f t="array" ref="N436">IFERROR(INDEX(M$2:M$218,SMALL(IF(M$2:M$218&lt;&gt;"",ROW(M$2:M$218)-1),ROW(D435))),"")</f>
        <v/>
      </c>
      <c r="O436" s="126" t="str">
        <f t="shared" si="39"/>
        <v/>
      </c>
      <c r="P436" s="155" t="str">
        <f t="array" ref="P436">IFERROR(INDEX(O$2:O$218,SMALL(IF(O$2:O$218&lt;&gt;"",ROW(O$2:O$218)-1),ROW(G435))),"")</f>
        <v/>
      </c>
      <c r="Q436" s="126" t="str">
        <f t="shared" si="40"/>
        <v/>
      </c>
      <c r="R436" s="153" t="str">
        <f t="array" ref="R436">IFERROR(INDEX(Q$2:Q$218,SMALL(IF(Q$2:Q$218&lt;&gt;"",ROW(Q$2:Q$218)-1),ROW(I435))),"")</f>
        <v/>
      </c>
      <c r="S436" s="126" t="str">
        <f t="shared" si="41"/>
        <v/>
      </c>
      <c r="T436" s="155" t="str">
        <f t="array" ref="T436">IFERROR(INDEX(S$2:S$218,SMALL(IF(S$2:S$218&lt;&gt;"",ROW(S$2:S$218)-1),ROW(K435))),"")</f>
        <v/>
      </c>
      <c r="U436" s="126" t="str">
        <f t="shared" si="42"/>
        <v/>
      </c>
      <c r="V436" s="153" t="str">
        <f t="array" ref="V436">IFERROR(INDEX(U$2:U$218,SMALL(IF(U$2:U$218&lt;&gt;"",ROW(U$2:U$218)-1),ROW(M435))),"")</f>
        <v/>
      </c>
      <c r="W436" s="129"/>
    </row>
    <row r="437" spans="1:23" ht="15.75" customHeight="1" x14ac:dyDescent="0.2">
      <c r="A437" s="165" t="str">
        <f t="shared" si="35"/>
        <v xml:space="preserve"> </v>
      </c>
      <c r="B437" s="143"/>
      <c r="C437" s="143"/>
      <c r="D437" s="147"/>
      <c r="E437" s="147"/>
      <c r="F437" s="147"/>
      <c r="G437" s="165" t="str">
        <f>IF(D437="","",VLOOKUP(D437,'Liste des clubs'!A:B,2,FALSE))</f>
        <v/>
      </c>
      <c r="H437" s="163"/>
      <c r="I437" s="143" t="str">
        <f t="shared" si="36"/>
        <v/>
      </c>
      <c r="J437" s="153" t="str">
        <f t="array" ref="J437">IFERROR(INDEX(I$2:I$218,SMALL(IF(I$2:I$218&lt;&gt;"",ROW(I$2:I$218)-1),ROW(A436))),"")</f>
        <v/>
      </c>
      <c r="K437" s="126" t="str">
        <f t="shared" si="37"/>
        <v/>
      </c>
      <c r="L437" s="155" t="str">
        <f t="array" ref="L437">IFERROR(INDEX(K$2:K$218,SMALL(IF(K$2:K$218&lt;&gt;"",ROW(K$2:K$218)-1),ROW(C436))),"")</f>
        <v/>
      </c>
      <c r="M437" s="126" t="str">
        <f t="shared" si="38"/>
        <v/>
      </c>
      <c r="N437" s="153" t="str">
        <f t="array" ref="N437">IFERROR(INDEX(M$2:M$218,SMALL(IF(M$2:M$218&lt;&gt;"",ROW(M$2:M$218)-1),ROW(D436))),"")</f>
        <v/>
      </c>
      <c r="O437" s="126" t="str">
        <f t="shared" si="39"/>
        <v/>
      </c>
      <c r="P437" s="155" t="str">
        <f t="array" ref="P437">IFERROR(INDEX(O$2:O$218,SMALL(IF(O$2:O$218&lt;&gt;"",ROW(O$2:O$218)-1),ROW(G436))),"")</f>
        <v/>
      </c>
      <c r="Q437" s="126" t="str">
        <f t="shared" si="40"/>
        <v/>
      </c>
      <c r="R437" s="153" t="str">
        <f t="array" ref="R437">IFERROR(INDEX(Q$2:Q$218,SMALL(IF(Q$2:Q$218&lt;&gt;"",ROW(Q$2:Q$218)-1),ROW(I436))),"")</f>
        <v/>
      </c>
      <c r="S437" s="126" t="str">
        <f t="shared" si="41"/>
        <v/>
      </c>
      <c r="T437" s="155" t="str">
        <f t="array" ref="T437">IFERROR(INDEX(S$2:S$218,SMALL(IF(S$2:S$218&lt;&gt;"",ROW(S$2:S$218)-1),ROW(K436))),"")</f>
        <v/>
      </c>
      <c r="U437" s="126" t="str">
        <f t="shared" si="42"/>
        <v/>
      </c>
      <c r="V437" s="153" t="str">
        <f t="array" ref="V437">IFERROR(INDEX(U$2:U$218,SMALL(IF(U$2:U$218&lt;&gt;"",ROW(U$2:U$218)-1),ROW(M436))),"")</f>
        <v/>
      </c>
      <c r="W437" s="129"/>
    </row>
    <row r="438" spans="1:23" ht="15.75" customHeight="1" x14ac:dyDescent="0.2">
      <c r="A438" s="165" t="str">
        <f t="shared" si="35"/>
        <v xml:space="preserve"> </v>
      </c>
      <c r="B438" s="143"/>
      <c r="C438" s="143"/>
      <c r="D438" s="147"/>
      <c r="E438" s="147"/>
      <c r="F438" s="147"/>
      <c r="G438" s="165" t="str">
        <f>IF(D438="","",VLOOKUP(D438,'Liste des clubs'!A:B,2,FALSE))</f>
        <v/>
      </c>
      <c r="H438" s="163"/>
      <c r="I438" s="143" t="str">
        <f t="shared" si="36"/>
        <v/>
      </c>
      <c r="J438" s="153" t="str">
        <f t="array" ref="J438">IFERROR(INDEX(I$2:I$218,SMALL(IF(I$2:I$218&lt;&gt;"",ROW(I$2:I$218)-1),ROW(A437))),"")</f>
        <v/>
      </c>
      <c r="K438" s="126" t="str">
        <f t="shared" si="37"/>
        <v/>
      </c>
      <c r="L438" s="155" t="str">
        <f t="array" ref="L438">IFERROR(INDEX(K$2:K$218,SMALL(IF(K$2:K$218&lt;&gt;"",ROW(K$2:K$218)-1),ROW(C437))),"")</f>
        <v/>
      </c>
      <c r="M438" s="126" t="str">
        <f t="shared" si="38"/>
        <v/>
      </c>
      <c r="N438" s="153" t="str">
        <f t="array" ref="N438">IFERROR(INDEX(M$2:M$218,SMALL(IF(M$2:M$218&lt;&gt;"",ROW(M$2:M$218)-1),ROW(D437))),"")</f>
        <v/>
      </c>
      <c r="O438" s="126" t="str">
        <f t="shared" si="39"/>
        <v/>
      </c>
      <c r="P438" s="155" t="str">
        <f t="array" ref="P438">IFERROR(INDEX(O$2:O$218,SMALL(IF(O$2:O$218&lt;&gt;"",ROW(O$2:O$218)-1),ROW(G437))),"")</f>
        <v/>
      </c>
      <c r="Q438" s="126" t="str">
        <f t="shared" si="40"/>
        <v/>
      </c>
      <c r="R438" s="153" t="str">
        <f t="array" ref="R438">IFERROR(INDEX(Q$2:Q$218,SMALL(IF(Q$2:Q$218&lt;&gt;"",ROW(Q$2:Q$218)-1),ROW(I437))),"")</f>
        <v/>
      </c>
      <c r="S438" s="126" t="str">
        <f t="shared" si="41"/>
        <v/>
      </c>
      <c r="T438" s="155" t="str">
        <f t="array" ref="T438">IFERROR(INDEX(S$2:S$218,SMALL(IF(S$2:S$218&lt;&gt;"",ROW(S$2:S$218)-1),ROW(K437))),"")</f>
        <v/>
      </c>
      <c r="U438" s="126" t="str">
        <f t="shared" si="42"/>
        <v/>
      </c>
      <c r="V438" s="153" t="str">
        <f t="array" ref="V438">IFERROR(INDEX(U$2:U$218,SMALL(IF(U$2:U$218&lt;&gt;"",ROW(U$2:U$218)-1),ROW(M437))),"")</f>
        <v/>
      </c>
      <c r="W438" s="129"/>
    </row>
    <row r="439" spans="1:23" ht="15.75" customHeight="1" x14ac:dyDescent="0.2">
      <c r="A439" s="165" t="str">
        <f t="shared" si="35"/>
        <v xml:space="preserve"> </v>
      </c>
      <c r="B439" s="143"/>
      <c r="C439" s="143"/>
      <c r="D439" s="147"/>
      <c r="E439" s="147"/>
      <c r="F439" s="147"/>
      <c r="G439" s="165" t="str">
        <f>IF(D439="","",VLOOKUP(D439,'Liste des clubs'!A:B,2,FALSE))</f>
        <v/>
      </c>
      <c r="H439" s="163"/>
      <c r="I439" s="143" t="str">
        <f t="shared" si="36"/>
        <v/>
      </c>
      <c r="J439" s="153" t="str">
        <f t="array" ref="J439">IFERROR(INDEX(I$2:I$218,SMALL(IF(I$2:I$218&lt;&gt;"",ROW(I$2:I$218)-1),ROW(A438))),"")</f>
        <v/>
      </c>
      <c r="K439" s="126" t="str">
        <f t="shared" si="37"/>
        <v/>
      </c>
      <c r="L439" s="155" t="str">
        <f t="array" ref="L439">IFERROR(INDEX(K$2:K$218,SMALL(IF(K$2:K$218&lt;&gt;"",ROW(K$2:K$218)-1),ROW(C438))),"")</f>
        <v/>
      </c>
      <c r="M439" s="126" t="str">
        <f t="shared" si="38"/>
        <v/>
      </c>
      <c r="N439" s="153" t="str">
        <f t="array" ref="N439">IFERROR(INDEX(M$2:M$218,SMALL(IF(M$2:M$218&lt;&gt;"",ROW(M$2:M$218)-1),ROW(D438))),"")</f>
        <v/>
      </c>
      <c r="O439" s="126" t="str">
        <f t="shared" si="39"/>
        <v/>
      </c>
      <c r="P439" s="155" t="str">
        <f t="array" ref="P439">IFERROR(INDEX(O$2:O$218,SMALL(IF(O$2:O$218&lt;&gt;"",ROW(O$2:O$218)-1),ROW(G438))),"")</f>
        <v/>
      </c>
      <c r="Q439" s="126" t="str">
        <f t="shared" si="40"/>
        <v/>
      </c>
      <c r="R439" s="153" t="str">
        <f t="array" ref="R439">IFERROR(INDEX(Q$2:Q$218,SMALL(IF(Q$2:Q$218&lt;&gt;"",ROW(Q$2:Q$218)-1),ROW(I438))),"")</f>
        <v/>
      </c>
      <c r="S439" s="126" t="str">
        <f t="shared" si="41"/>
        <v/>
      </c>
      <c r="T439" s="155" t="str">
        <f t="array" ref="T439">IFERROR(INDEX(S$2:S$218,SMALL(IF(S$2:S$218&lt;&gt;"",ROW(S$2:S$218)-1),ROW(K438))),"")</f>
        <v/>
      </c>
      <c r="U439" s="126" t="str">
        <f t="shared" si="42"/>
        <v/>
      </c>
      <c r="V439" s="153" t="str">
        <f t="array" ref="V439">IFERROR(INDEX(U$2:U$218,SMALL(IF(U$2:U$218&lt;&gt;"",ROW(U$2:U$218)-1),ROW(M438))),"")</f>
        <v/>
      </c>
      <c r="W439" s="129"/>
    </row>
    <row r="440" spans="1:23" ht="15.75" customHeight="1" x14ac:dyDescent="0.2">
      <c r="A440" s="165" t="str">
        <f t="shared" si="35"/>
        <v xml:space="preserve"> </v>
      </c>
      <c r="B440" s="143"/>
      <c r="C440" s="143"/>
      <c r="D440" s="147"/>
      <c r="E440" s="147"/>
      <c r="F440" s="147"/>
      <c r="G440" s="165" t="str">
        <f>IF(D440="","",VLOOKUP(D440,'Liste des clubs'!A:B,2,FALSE))</f>
        <v/>
      </c>
      <c r="H440" s="163"/>
      <c r="I440" s="143" t="str">
        <f t="shared" si="36"/>
        <v/>
      </c>
      <c r="J440" s="153" t="str">
        <f t="array" ref="J440">IFERROR(INDEX(I$2:I$218,SMALL(IF(I$2:I$218&lt;&gt;"",ROW(I$2:I$218)-1),ROW(A439))),"")</f>
        <v/>
      </c>
      <c r="K440" s="126" t="str">
        <f t="shared" si="37"/>
        <v/>
      </c>
      <c r="L440" s="155" t="str">
        <f t="array" ref="L440">IFERROR(INDEX(K$2:K$218,SMALL(IF(K$2:K$218&lt;&gt;"",ROW(K$2:K$218)-1),ROW(C439))),"")</f>
        <v/>
      </c>
      <c r="M440" s="126" t="str">
        <f t="shared" si="38"/>
        <v/>
      </c>
      <c r="N440" s="153" t="str">
        <f t="array" ref="N440">IFERROR(INDEX(M$2:M$218,SMALL(IF(M$2:M$218&lt;&gt;"",ROW(M$2:M$218)-1),ROW(D439))),"")</f>
        <v/>
      </c>
      <c r="O440" s="126" t="str">
        <f t="shared" si="39"/>
        <v/>
      </c>
      <c r="P440" s="155" t="str">
        <f t="array" ref="P440">IFERROR(INDEX(O$2:O$218,SMALL(IF(O$2:O$218&lt;&gt;"",ROW(O$2:O$218)-1),ROW(G439))),"")</f>
        <v/>
      </c>
      <c r="Q440" s="126" t="str">
        <f t="shared" si="40"/>
        <v/>
      </c>
      <c r="R440" s="153" t="str">
        <f t="array" ref="R440">IFERROR(INDEX(Q$2:Q$218,SMALL(IF(Q$2:Q$218&lt;&gt;"",ROW(Q$2:Q$218)-1),ROW(I439))),"")</f>
        <v/>
      </c>
      <c r="S440" s="126" t="str">
        <f t="shared" si="41"/>
        <v/>
      </c>
      <c r="T440" s="155" t="str">
        <f t="array" ref="T440">IFERROR(INDEX(S$2:S$218,SMALL(IF(S$2:S$218&lt;&gt;"",ROW(S$2:S$218)-1),ROW(K439))),"")</f>
        <v/>
      </c>
      <c r="U440" s="126" t="str">
        <f t="shared" si="42"/>
        <v/>
      </c>
      <c r="V440" s="153" t="str">
        <f t="array" ref="V440">IFERROR(INDEX(U$2:U$218,SMALL(IF(U$2:U$218&lt;&gt;"",ROW(U$2:U$218)-1),ROW(M439))),"")</f>
        <v/>
      </c>
      <c r="W440" s="129"/>
    </row>
    <row r="441" spans="1:23" ht="15.75" customHeight="1" x14ac:dyDescent="0.2">
      <c r="A441" s="165" t="str">
        <f t="shared" si="35"/>
        <v xml:space="preserve"> </v>
      </c>
      <c r="B441" s="143"/>
      <c r="C441" s="143"/>
      <c r="D441" s="147"/>
      <c r="E441" s="147"/>
      <c r="F441" s="147"/>
      <c r="G441" s="165" t="str">
        <f>IF(D441="","",VLOOKUP(D441,'Liste des clubs'!A:B,2,FALSE))</f>
        <v/>
      </c>
      <c r="H441" s="163"/>
      <c r="I441" s="143" t="str">
        <f t="shared" si="36"/>
        <v/>
      </c>
      <c r="J441" s="153" t="str">
        <f t="array" ref="J441">IFERROR(INDEX(I$2:I$218,SMALL(IF(I$2:I$218&lt;&gt;"",ROW(I$2:I$218)-1),ROW(A440))),"")</f>
        <v/>
      </c>
      <c r="K441" s="126" t="str">
        <f t="shared" si="37"/>
        <v/>
      </c>
      <c r="L441" s="155" t="str">
        <f t="array" ref="L441">IFERROR(INDEX(K$2:K$218,SMALL(IF(K$2:K$218&lt;&gt;"",ROW(K$2:K$218)-1),ROW(C440))),"")</f>
        <v/>
      </c>
      <c r="M441" s="126" t="str">
        <f t="shared" si="38"/>
        <v/>
      </c>
      <c r="N441" s="153" t="str">
        <f t="array" ref="N441">IFERROR(INDEX(M$2:M$218,SMALL(IF(M$2:M$218&lt;&gt;"",ROW(M$2:M$218)-1),ROW(D440))),"")</f>
        <v/>
      </c>
      <c r="O441" s="126" t="str">
        <f t="shared" si="39"/>
        <v/>
      </c>
      <c r="P441" s="155" t="str">
        <f t="array" ref="P441">IFERROR(INDEX(O$2:O$218,SMALL(IF(O$2:O$218&lt;&gt;"",ROW(O$2:O$218)-1),ROW(G440))),"")</f>
        <v/>
      </c>
      <c r="Q441" s="126" t="str">
        <f t="shared" si="40"/>
        <v/>
      </c>
      <c r="R441" s="153" t="str">
        <f t="array" ref="R441">IFERROR(INDEX(Q$2:Q$218,SMALL(IF(Q$2:Q$218&lt;&gt;"",ROW(Q$2:Q$218)-1),ROW(I440))),"")</f>
        <v/>
      </c>
      <c r="S441" s="126" t="str">
        <f t="shared" si="41"/>
        <v/>
      </c>
      <c r="T441" s="155" t="str">
        <f t="array" ref="T441">IFERROR(INDEX(S$2:S$218,SMALL(IF(S$2:S$218&lt;&gt;"",ROW(S$2:S$218)-1),ROW(K440))),"")</f>
        <v/>
      </c>
      <c r="U441" s="126" t="str">
        <f t="shared" si="42"/>
        <v/>
      </c>
      <c r="V441" s="153" t="str">
        <f t="array" ref="V441">IFERROR(INDEX(U$2:U$218,SMALL(IF(U$2:U$218&lt;&gt;"",ROW(U$2:U$218)-1),ROW(M440))),"")</f>
        <v/>
      </c>
      <c r="W441" s="129"/>
    </row>
    <row r="442" spans="1:23" ht="15.75" customHeight="1" x14ac:dyDescent="0.2">
      <c r="A442" s="165" t="str">
        <f t="shared" si="35"/>
        <v xml:space="preserve"> </v>
      </c>
      <c r="B442" s="143"/>
      <c r="C442" s="143"/>
      <c r="D442" s="147"/>
      <c r="E442" s="147"/>
      <c r="F442" s="147"/>
      <c r="G442" s="165" t="str">
        <f>IF(D442="","",VLOOKUP(D442,'Liste des clubs'!A:B,2,FALSE))</f>
        <v/>
      </c>
      <c r="H442" s="163"/>
      <c r="I442" s="143" t="str">
        <f t="shared" si="36"/>
        <v/>
      </c>
      <c r="J442" s="153" t="str">
        <f t="array" ref="J442">IFERROR(INDEX(I$2:I$218,SMALL(IF(I$2:I$218&lt;&gt;"",ROW(I$2:I$218)-1),ROW(A441))),"")</f>
        <v/>
      </c>
      <c r="K442" s="126" t="str">
        <f t="shared" si="37"/>
        <v/>
      </c>
      <c r="L442" s="155" t="str">
        <f t="array" ref="L442">IFERROR(INDEX(K$2:K$218,SMALL(IF(K$2:K$218&lt;&gt;"",ROW(K$2:K$218)-1),ROW(C441))),"")</f>
        <v/>
      </c>
      <c r="M442" s="126" t="str">
        <f t="shared" si="38"/>
        <v/>
      </c>
      <c r="N442" s="153" t="str">
        <f t="array" ref="N442">IFERROR(INDEX(M$2:M$218,SMALL(IF(M$2:M$218&lt;&gt;"",ROW(M$2:M$218)-1),ROW(D441))),"")</f>
        <v/>
      </c>
      <c r="O442" s="126" t="str">
        <f t="shared" si="39"/>
        <v/>
      </c>
      <c r="P442" s="155" t="str">
        <f t="array" ref="P442">IFERROR(INDEX(O$2:O$218,SMALL(IF(O$2:O$218&lt;&gt;"",ROW(O$2:O$218)-1),ROW(G441))),"")</f>
        <v/>
      </c>
      <c r="Q442" s="126" t="str">
        <f t="shared" si="40"/>
        <v/>
      </c>
      <c r="R442" s="153" t="str">
        <f t="array" ref="R442">IFERROR(INDEX(Q$2:Q$218,SMALL(IF(Q$2:Q$218&lt;&gt;"",ROW(Q$2:Q$218)-1),ROW(I441))),"")</f>
        <v/>
      </c>
      <c r="S442" s="126" t="str">
        <f t="shared" si="41"/>
        <v/>
      </c>
      <c r="T442" s="155" t="str">
        <f t="array" ref="T442">IFERROR(INDEX(S$2:S$218,SMALL(IF(S$2:S$218&lt;&gt;"",ROW(S$2:S$218)-1),ROW(K441))),"")</f>
        <v/>
      </c>
      <c r="U442" s="126" t="str">
        <f t="shared" si="42"/>
        <v/>
      </c>
      <c r="V442" s="153" t="str">
        <f t="array" ref="V442">IFERROR(INDEX(U$2:U$218,SMALL(IF(U$2:U$218&lt;&gt;"",ROW(U$2:U$218)-1),ROW(M441))),"")</f>
        <v/>
      </c>
      <c r="W442" s="129"/>
    </row>
    <row r="443" spans="1:23" ht="15.75" customHeight="1" x14ac:dyDescent="0.2">
      <c r="A443" s="165" t="str">
        <f t="shared" si="35"/>
        <v xml:space="preserve"> </v>
      </c>
      <c r="B443" s="143"/>
      <c r="C443" s="143"/>
      <c r="D443" s="147"/>
      <c r="E443" s="147"/>
      <c r="F443" s="147"/>
      <c r="G443" s="165" t="str">
        <f>IF(D443="","",VLOOKUP(D443,'Liste des clubs'!A:B,2,FALSE))</f>
        <v/>
      </c>
      <c r="H443" s="163"/>
      <c r="I443" s="143" t="str">
        <f t="shared" si="36"/>
        <v/>
      </c>
      <c r="J443" s="153" t="str">
        <f t="array" ref="J443">IFERROR(INDEX(I$2:I$218,SMALL(IF(I$2:I$218&lt;&gt;"",ROW(I$2:I$218)-1),ROW(A442))),"")</f>
        <v/>
      </c>
      <c r="K443" s="126" t="str">
        <f t="shared" si="37"/>
        <v/>
      </c>
      <c r="L443" s="155" t="str">
        <f t="array" ref="L443">IFERROR(INDEX(K$2:K$218,SMALL(IF(K$2:K$218&lt;&gt;"",ROW(K$2:K$218)-1),ROW(C442))),"")</f>
        <v/>
      </c>
      <c r="M443" s="126" t="str">
        <f t="shared" si="38"/>
        <v/>
      </c>
      <c r="N443" s="153" t="str">
        <f t="array" ref="N443">IFERROR(INDEX(M$2:M$218,SMALL(IF(M$2:M$218&lt;&gt;"",ROW(M$2:M$218)-1),ROW(D442))),"")</f>
        <v/>
      </c>
      <c r="O443" s="126" t="str">
        <f t="shared" si="39"/>
        <v/>
      </c>
      <c r="P443" s="155" t="str">
        <f t="array" ref="P443">IFERROR(INDEX(O$2:O$218,SMALL(IF(O$2:O$218&lt;&gt;"",ROW(O$2:O$218)-1),ROW(G442))),"")</f>
        <v/>
      </c>
      <c r="Q443" s="126" t="str">
        <f t="shared" si="40"/>
        <v/>
      </c>
      <c r="R443" s="153" t="str">
        <f t="array" ref="R443">IFERROR(INDEX(Q$2:Q$218,SMALL(IF(Q$2:Q$218&lt;&gt;"",ROW(Q$2:Q$218)-1),ROW(I442))),"")</f>
        <v/>
      </c>
      <c r="S443" s="126" t="str">
        <f t="shared" si="41"/>
        <v/>
      </c>
      <c r="T443" s="155" t="str">
        <f t="array" ref="T443">IFERROR(INDEX(S$2:S$218,SMALL(IF(S$2:S$218&lt;&gt;"",ROW(S$2:S$218)-1),ROW(K442))),"")</f>
        <v/>
      </c>
      <c r="U443" s="126" t="str">
        <f t="shared" si="42"/>
        <v/>
      </c>
      <c r="V443" s="153" t="str">
        <f t="array" ref="V443">IFERROR(INDEX(U$2:U$218,SMALL(IF(U$2:U$218&lt;&gt;"",ROW(U$2:U$218)-1),ROW(M442))),"")</f>
        <v/>
      </c>
      <c r="W443" s="129"/>
    </row>
    <row r="444" spans="1:23" ht="15.75" customHeight="1" x14ac:dyDescent="0.2">
      <c r="A444" s="165" t="str">
        <f t="shared" si="35"/>
        <v xml:space="preserve"> </v>
      </c>
      <c r="B444" s="143"/>
      <c r="C444" s="143"/>
      <c r="D444" s="147"/>
      <c r="E444" s="147"/>
      <c r="F444" s="147"/>
      <c r="G444" s="165" t="str">
        <f>IF(D444="","",VLOOKUP(D444,'Liste des clubs'!A:B,2,FALSE))</f>
        <v/>
      </c>
      <c r="H444" s="163"/>
      <c r="I444" s="143" t="str">
        <f t="shared" si="36"/>
        <v/>
      </c>
      <c r="J444" s="153" t="str">
        <f t="array" ref="J444">IFERROR(INDEX(I$2:I$218,SMALL(IF(I$2:I$218&lt;&gt;"",ROW(I$2:I$218)-1),ROW(A443))),"")</f>
        <v/>
      </c>
      <c r="K444" s="126" t="str">
        <f t="shared" si="37"/>
        <v/>
      </c>
      <c r="L444" s="155" t="str">
        <f t="array" ref="L444">IFERROR(INDEX(K$2:K$218,SMALL(IF(K$2:K$218&lt;&gt;"",ROW(K$2:K$218)-1),ROW(C443))),"")</f>
        <v/>
      </c>
      <c r="M444" s="126" t="str">
        <f t="shared" si="38"/>
        <v/>
      </c>
      <c r="N444" s="153" t="str">
        <f t="array" ref="N444">IFERROR(INDEX(M$2:M$218,SMALL(IF(M$2:M$218&lt;&gt;"",ROW(M$2:M$218)-1),ROW(D443))),"")</f>
        <v/>
      </c>
      <c r="O444" s="126" t="str">
        <f t="shared" si="39"/>
        <v/>
      </c>
      <c r="P444" s="155" t="str">
        <f t="array" ref="P444">IFERROR(INDEX(O$2:O$218,SMALL(IF(O$2:O$218&lt;&gt;"",ROW(O$2:O$218)-1),ROW(G443))),"")</f>
        <v/>
      </c>
      <c r="Q444" s="126" t="str">
        <f t="shared" si="40"/>
        <v/>
      </c>
      <c r="R444" s="153" t="str">
        <f t="array" ref="R444">IFERROR(INDEX(Q$2:Q$218,SMALL(IF(Q$2:Q$218&lt;&gt;"",ROW(Q$2:Q$218)-1),ROW(I443))),"")</f>
        <v/>
      </c>
      <c r="S444" s="126" t="str">
        <f t="shared" si="41"/>
        <v/>
      </c>
      <c r="T444" s="155" t="str">
        <f t="array" ref="T444">IFERROR(INDEX(S$2:S$218,SMALL(IF(S$2:S$218&lt;&gt;"",ROW(S$2:S$218)-1),ROW(K443))),"")</f>
        <v/>
      </c>
      <c r="U444" s="126" t="str">
        <f t="shared" si="42"/>
        <v/>
      </c>
      <c r="V444" s="153" t="str">
        <f t="array" ref="V444">IFERROR(INDEX(U$2:U$218,SMALL(IF(U$2:U$218&lt;&gt;"",ROW(U$2:U$218)-1),ROW(M443))),"")</f>
        <v/>
      </c>
      <c r="W444" s="129"/>
    </row>
    <row r="445" spans="1:23" ht="15.75" customHeight="1" x14ac:dyDescent="0.2">
      <c r="A445" s="165" t="str">
        <f t="shared" si="35"/>
        <v xml:space="preserve"> </v>
      </c>
      <c r="B445" s="143"/>
      <c r="C445" s="143"/>
      <c r="D445" s="147"/>
      <c r="E445" s="147"/>
      <c r="F445" s="147"/>
      <c r="G445" s="165" t="str">
        <f>IF(D445="","",VLOOKUP(D445,'Liste des clubs'!A:B,2,FALSE))</f>
        <v/>
      </c>
      <c r="H445" s="163"/>
      <c r="I445" s="143" t="str">
        <f t="shared" si="36"/>
        <v/>
      </c>
      <c r="J445" s="153" t="str">
        <f t="array" ref="J445">IFERROR(INDEX(I$2:I$218,SMALL(IF(I$2:I$218&lt;&gt;"",ROW(I$2:I$218)-1),ROW(A444))),"")</f>
        <v/>
      </c>
      <c r="K445" s="126" t="str">
        <f t="shared" si="37"/>
        <v/>
      </c>
      <c r="L445" s="155" t="str">
        <f t="array" ref="L445">IFERROR(INDEX(K$2:K$218,SMALL(IF(K$2:K$218&lt;&gt;"",ROW(K$2:K$218)-1),ROW(C444))),"")</f>
        <v/>
      </c>
      <c r="M445" s="126" t="str">
        <f t="shared" si="38"/>
        <v/>
      </c>
      <c r="N445" s="153" t="str">
        <f t="array" ref="N445">IFERROR(INDEX(M$2:M$218,SMALL(IF(M$2:M$218&lt;&gt;"",ROW(M$2:M$218)-1),ROW(D444))),"")</f>
        <v/>
      </c>
      <c r="O445" s="126" t="str">
        <f t="shared" si="39"/>
        <v/>
      </c>
      <c r="P445" s="155" t="str">
        <f t="array" ref="P445">IFERROR(INDEX(O$2:O$218,SMALL(IF(O$2:O$218&lt;&gt;"",ROW(O$2:O$218)-1),ROW(G444))),"")</f>
        <v/>
      </c>
      <c r="Q445" s="126" t="str">
        <f t="shared" si="40"/>
        <v/>
      </c>
      <c r="R445" s="153" t="str">
        <f t="array" ref="R445">IFERROR(INDEX(Q$2:Q$218,SMALL(IF(Q$2:Q$218&lt;&gt;"",ROW(Q$2:Q$218)-1),ROW(I444))),"")</f>
        <v/>
      </c>
      <c r="S445" s="126" t="str">
        <f t="shared" si="41"/>
        <v/>
      </c>
      <c r="T445" s="155" t="str">
        <f t="array" ref="T445">IFERROR(INDEX(S$2:S$218,SMALL(IF(S$2:S$218&lt;&gt;"",ROW(S$2:S$218)-1),ROW(K444))),"")</f>
        <v/>
      </c>
      <c r="U445" s="126" t="str">
        <f t="shared" si="42"/>
        <v/>
      </c>
      <c r="V445" s="153" t="str">
        <f t="array" ref="V445">IFERROR(INDEX(U$2:U$218,SMALL(IF(U$2:U$218&lt;&gt;"",ROW(U$2:U$218)-1),ROW(M444))),"")</f>
        <v/>
      </c>
      <c r="W445" s="129"/>
    </row>
    <row r="446" spans="1:23" ht="15.75" customHeight="1" x14ac:dyDescent="0.2">
      <c r="A446" s="165" t="str">
        <f t="shared" si="35"/>
        <v xml:space="preserve"> </v>
      </c>
      <c r="B446" s="143"/>
      <c r="C446" s="143"/>
      <c r="D446" s="147"/>
      <c r="E446" s="147"/>
      <c r="F446" s="147"/>
      <c r="G446" s="165" t="str">
        <f>IF(D446="","",VLOOKUP(D446,'Liste des clubs'!A:B,2,FALSE))</f>
        <v/>
      </c>
      <c r="H446" s="163"/>
      <c r="I446" s="143" t="str">
        <f t="shared" si="36"/>
        <v/>
      </c>
      <c r="J446" s="153" t="str">
        <f t="array" ref="J446">IFERROR(INDEX(I$2:I$218,SMALL(IF(I$2:I$218&lt;&gt;"",ROW(I$2:I$218)-1),ROW(A445))),"")</f>
        <v/>
      </c>
      <c r="K446" s="126" t="str">
        <f t="shared" si="37"/>
        <v/>
      </c>
      <c r="L446" s="155" t="str">
        <f t="array" ref="L446">IFERROR(INDEX(K$2:K$218,SMALL(IF(K$2:K$218&lt;&gt;"",ROW(K$2:K$218)-1),ROW(C445))),"")</f>
        <v/>
      </c>
      <c r="M446" s="126" t="str">
        <f t="shared" si="38"/>
        <v/>
      </c>
      <c r="N446" s="153" t="str">
        <f t="array" ref="N446">IFERROR(INDEX(M$2:M$218,SMALL(IF(M$2:M$218&lt;&gt;"",ROW(M$2:M$218)-1),ROW(D445))),"")</f>
        <v/>
      </c>
      <c r="O446" s="126" t="str">
        <f t="shared" si="39"/>
        <v/>
      </c>
      <c r="P446" s="155" t="str">
        <f t="array" ref="P446">IFERROR(INDEX(O$2:O$218,SMALL(IF(O$2:O$218&lt;&gt;"",ROW(O$2:O$218)-1),ROW(G445))),"")</f>
        <v/>
      </c>
      <c r="Q446" s="126" t="str">
        <f t="shared" si="40"/>
        <v/>
      </c>
      <c r="R446" s="153" t="str">
        <f t="array" ref="R446">IFERROR(INDEX(Q$2:Q$218,SMALL(IF(Q$2:Q$218&lt;&gt;"",ROW(Q$2:Q$218)-1),ROW(I445))),"")</f>
        <v/>
      </c>
      <c r="S446" s="126" t="str">
        <f t="shared" si="41"/>
        <v/>
      </c>
      <c r="T446" s="155" t="str">
        <f t="array" ref="T446">IFERROR(INDEX(S$2:S$218,SMALL(IF(S$2:S$218&lt;&gt;"",ROW(S$2:S$218)-1),ROW(K445))),"")</f>
        <v/>
      </c>
      <c r="U446" s="126" t="str">
        <f t="shared" si="42"/>
        <v/>
      </c>
      <c r="V446" s="153" t="str">
        <f t="array" ref="V446">IFERROR(INDEX(U$2:U$218,SMALL(IF(U$2:U$218&lt;&gt;"",ROW(U$2:U$218)-1),ROW(M445))),"")</f>
        <v/>
      </c>
      <c r="W446" s="129"/>
    </row>
    <row r="447" spans="1:23" ht="15.75" customHeight="1" x14ac:dyDescent="0.2">
      <c r="A447" s="165" t="str">
        <f t="shared" si="35"/>
        <v xml:space="preserve"> </v>
      </c>
      <c r="B447" s="143"/>
      <c r="C447" s="143"/>
      <c r="D447" s="147"/>
      <c r="E447" s="147"/>
      <c r="F447" s="147"/>
      <c r="G447" s="165" t="str">
        <f>IF(D447="","",VLOOKUP(D447,'Liste des clubs'!A:B,2,FALSE))</f>
        <v/>
      </c>
      <c r="H447" s="163"/>
      <c r="I447" s="143" t="str">
        <f t="shared" si="36"/>
        <v/>
      </c>
      <c r="J447" s="153" t="str">
        <f t="array" ref="J447">IFERROR(INDEX(I$2:I$218,SMALL(IF(I$2:I$218&lt;&gt;"",ROW(I$2:I$218)-1),ROW(A446))),"")</f>
        <v/>
      </c>
      <c r="K447" s="126" t="str">
        <f t="shared" si="37"/>
        <v/>
      </c>
      <c r="L447" s="155" t="str">
        <f t="array" ref="L447">IFERROR(INDEX(K$2:K$218,SMALL(IF(K$2:K$218&lt;&gt;"",ROW(K$2:K$218)-1),ROW(C446))),"")</f>
        <v/>
      </c>
      <c r="M447" s="126" t="str">
        <f t="shared" si="38"/>
        <v/>
      </c>
      <c r="N447" s="153" t="str">
        <f t="array" ref="N447">IFERROR(INDEX(M$2:M$218,SMALL(IF(M$2:M$218&lt;&gt;"",ROW(M$2:M$218)-1),ROW(D446))),"")</f>
        <v/>
      </c>
      <c r="O447" s="126" t="str">
        <f t="shared" si="39"/>
        <v/>
      </c>
      <c r="P447" s="155" t="str">
        <f t="array" ref="P447">IFERROR(INDEX(O$2:O$218,SMALL(IF(O$2:O$218&lt;&gt;"",ROW(O$2:O$218)-1),ROW(G446))),"")</f>
        <v/>
      </c>
      <c r="Q447" s="126" t="str">
        <f t="shared" si="40"/>
        <v/>
      </c>
      <c r="R447" s="153" t="str">
        <f t="array" ref="R447">IFERROR(INDEX(Q$2:Q$218,SMALL(IF(Q$2:Q$218&lt;&gt;"",ROW(Q$2:Q$218)-1),ROW(I446))),"")</f>
        <v/>
      </c>
      <c r="S447" s="126" t="str">
        <f t="shared" si="41"/>
        <v/>
      </c>
      <c r="T447" s="155" t="str">
        <f t="array" ref="T447">IFERROR(INDEX(S$2:S$218,SMALL(IF(S$2:S$218&lt;&gt;"",ROW(S$2:S$218)-1),ROW(K446))),"")</f>
        <v/>
      </c>
      <c r="U447" s="126" t="str">
        <f t="shared" si="42"/>
        <v/>
      </c>
      <c r="V447" s="153" t="str">
        <f t="array" ref="V447">IFERROR(INDEX(U$2:U$218,SMALL(IF(U$2:U$218&lt;&gt;"",ROW(U$2:U$218)-1),ROW(M446))),"")</f>
        <v/>
      </c>
      <c r="W447" s="129"/>
    </row>
    <row r="448" spans="1:23" ht="15.75" customHeight="1" x14ac:dyDescent="0.2">
      <c r="A448" s="165" t="str">
        <f t="shared" si="35"/>
        <v xml:space="preserve"> </v>
      </c>
      <c r="B448" s="143"/>
      <c r="C448" s="143"/>
      <c r="D448" s="147"/>
      <c r="E448" s="147"/>
      <c r="F448" s="147"/>
      <c r="G448" s="165" t="str">
        <f>IF(D448="","",VLOOKUP(D448,'Liste des clubs'!A:B,2,FALSE))</f>
        <v/>
      </c>
      <c r="H448" s="163"/>
      <c r="I448" s="143" t="str">
        <f t="shared" si="36"/>
        <v/>
      </c>
      <c r="J448" s="153" t="str">
        <f t="array" ref="J448">IFERROR(INDEX(I$2:I$218,SMALL(IF(I$2:I$218&lt;&gt;"",ROW(I$2:I$218)-1),ROW(A447))),"")</f>
        <v/>
      </c>
      <c r="K448" s="126" t="str">
        <f t="shared" si="37"/>
        <v/>
      </c>
      <c r="L448" s="155" t="str">
        <f t="array" ref="L448">IFERROR(INDEX(K$2:K$218,SMALL(IF(K$2:K$218&lt;&gt;"",ROW(K$2:K$218)-1),ROW(C447))),"")</f>
        <v/>
      </c>
      <c r="M448" s="126" t="str">
        <f t="shared" si="38"/>
        <v/>
      </c>
      <c r="N448" s="153" t="str">
        <f t="array" ref="N448">IFERROR(INDEX(M$2:M$218,SMALL(IF(M$2:M$218&lt;&gt;"",ROW(M$2:M$218)-1),ROW(D447))),"")</f>
        <v/>
      </c>
      <c r="O448" s="126" t="str">
        <f t="shared" si="39"/>
        <v/>
      </c>
      <c r="P448" s="155" t="str">
        <f t="array" ref="P448">IFERROR(INDEX(O$2:O$218,SMALL(IF(O$2:O$218&lt;&gt;"",ROW(O$2:O$218)-1),ROW(G447))),"")</f>
        <v/>
      </c>
      <c r="Q448" s="126" t="str">
        <f t="shared" si="40"/>
        <v/>
      </c>
      <c r="R448" s="153" t="str">
        <f t="array" ref="R448">IFERROR(INDEX(Q$2:Q$218,SMALL(IF(Q$2:Q$218&lt;&gt;"",ROW(Q$2:Q$218)-1),ROW(I447))),"")</f>
        <v/>
      </c>
      <c r="S448" s="126" t="str">
        <f t="shared" si="41"/>
        <v/>
      </c>
      <c r="T448" s="155" t="str">
        <f t="array" ref="T448">IFERROR(INDEX(S$2:S$218,SMALL(IF(S$2:S$218&lt;&gt;"",ROW(S$2:S$218)-1),ROW(K447))),"")</f>
        <v/>
      </c>
      <c r="U448" s="126" t="str">
        <f t="shared" si="42"/>
        <v/>
      </c>
      <c r="V448" s="153" t="str">
        <f t="array" ref="V448">IFERROR(INDEX(U$2:U$218,SMALL(IF(U$2:U$218&lt;&gt;"",ROW(U$2:U$218)-1),ROW(M447))),"")</f>
        <v/>
      </c>
      <c r="W448" s="129"/>
    </row>
    <row r="449" spans="1:23" ht="15.75" customHeight="1" x14ac:dyDescent="0.2">
      <c r="A449" s="165" t="str">
        <f t="shared" si="35"/>
        <v xml:space="preserve"> </v>
      </c>
      <c r="B449" s="143"/>
      <c r="C449" s="143"/>
      <c r="D449" s="147"/>
      <c r="E449" s="147"/>
      <c r="F449" s="147"/>
      <c r="G449" s="165" t="str">
        <f>IF(D449="","",VLOOKUP(D449,'Liste des clubs'!A:B,2,FALSE))</f>
        <v/>
      </c>
      <c r="H449" s="163"/>
      <c r="I449" s="143" t="str">
        <f t="shared" si="36"/>
        <v/>
      </c>
      <c r="J449" s="153" t="str">
        <f t="array" ref="J449">IFERROR(INDEX(I$2:I$218,SMALL(IF(I$2:I$218&lt;&gt;"",ROW(I$2:I$218)-1),ROW(A448))),"")</f>
        <v/>
      </c>
      <c r="K449" s="126" t="str">
        <f t="shared" si="37"/>
        <v/>
      </c>
      <c r="L449" s="155" t="str">
        <f t="array" ref="L449">IFERROR(INDEX(K$2:K$218,SMALL(IF(K$2:K$218&lt;&gt;"",ROW(K$2:K$218)-1),ROW(C448))),"")</f>
        <v/>
      </c>
      <c r="M449" s="126" t="str">
        <f t="shared" si="38"/>
        <v/>
      </c>
      <c r="N449" s="153" t="str">
        <f t="array" ref="N449">IFERROR(INDEX(M$2:M$218,SMALL(IF(M$2:M$218&lt;&gt;"",ROW(M$2:M$218)-1),ROW(D448))),"")</f>
        <v/>
      </c>
      <c r="O449" s="126" t="str">
        <f t="shared" si="39"/>
        <v/>
      </c>
      <c r="P449" s="155" t="str">
        <f t="array" ref="P449">IFERROR(INDEX(O$2:O$218,SMALL(IF(O$2:O$218&lt;&gt;"",ROW(O$2:O$218)-1),ROW(G448))),"")</f>
        <v/>
      </c>
      <c r="Q449" s="126" t="str">
        <f t="shared" si="40"/>
        <v/>
      </c>
      <c r="R449" s="153" t="str">
        <f t="array" ref="R449">IFERROR(INDEX(Q$2:Q$218,SMALL(IF(Q$2:Q$218&lt;&gt;"",ROW(Q$2:Q$218)-1),ROW(I448))),"")</f>
        <v/>
      </c>
      <c r="S449" s="126" t="str">
        <f t="shared" si="41"/>
        <v/>
      </c>
      <c r="T449" s="155" t="str">
        <f t="array" ref="T449">IFERROR(INDEX(S$2:S$218,SMALL(IF(S$2:S$218&lt;&gt;"",ROW(S$2:S$218)-1),ROW(K448))),"")</f>
        <v/>
      </c>
      <c r="U449" s="126" t="str">
        <f t="shared" si="42"/>
        <v/>
      </c>
      <c r="V449" s="153" t="str">
        <f t="array" ref="V449">IFERROR(INDEX(U$2:U$218,SMALL(IF(U$2:U$218&lt;&gt;"",ROW(U$2:U$218)-1),ROW(M448))),"")</f>
        <v/>
      </c>
      <c r="W449" s="129"/>
    </row>
    <row r="450" spans="1:23" ht="15.75" customHeight="1" x14ac:dyDescent="0.2">
      <c r="A450" s="165" t="str">
        <f t="shared" si="35"/>
        <v xml:space="preserve"> </v>
      </c>
      <c r="B450" s="143"/>
      <c r="C450" s="143"/>
      <c r="D450" s="147"/>
      <c r="E450" s="147"/>
      <c r="F450" s="147"/>
      <c r="G450" s="165" t="str">
        <f>IF(D450="","",VLOOKUP(D450,'Liste des clubs'!A:B,2,FALSE))</f>
        <v/>
      </c>
      <c r="H450" s="163"/>
      <c r="I450" s="143" t="str">
        <f t="shared" si="36"/>
        <v/>
      </c>
      <c r="J450" s="153" t="str">
        <f t="array" ref="J450">IFERROR(INDEX(I$2:I$218,SMALL(IF(I$2:I$218&lt;&gt;"",ROW(I$2:I$218)-1),ROW(A449))),"")</f>
        <v/>
      </c>
      <c r="K450" s="126" t="str">
        <f t="shared" si="37"/>
        <v/>
      </c>
      <c r="L450" s="155" t="str">
        <f t="array" ref="L450">IFERROR(INDEX(K$2:K$218,SMALL(IF(K$2:K$218&lt;&gt;"",ROW(K$2:K$218)-1),ROW(C449))),"")</f>
        <v/>
      </c>
      <c r="M450" s="126" t="str">
        <f t="shared" si="38"/>
        <v/>
      </c>
      <c r="N450" s="153" t="str">
        <f t="array" ref="N450">IFERROR(INDEX(M$2:M$218,SMALL(IF(M$2:M$218&lt;&gt;"",ROW(M$2:M$218)-1),ROW(D449))),"")</f>
        <v/>
      </c>
      <c r="O450" s="126" t="str">
        <f t="shared" si="39"/>
        <v/>
      </c>
      <c r="P450" s="155" t="str">
        <f t="array" ref="P450">IFERROR(INDEX(O$2:O$218,SMALL(IF(O$2:O$218&lt;&gt;"",ROW(O$2:O$218)-1),ROW(G449))),"")</f>
        <v/>
      </c>
      <c r="Q450" s="126" t="str">
        <f t="shared" si="40"/>
        <v/>
      </c>
      <c r="R450" s="153" t="str">
        <f t="array" ref="R450">IFERROR(INDEX(Q$2:Q$218,SMALL(IF(Q$2:Q$218&lt;&gt;"",ROW(Q$2:Q$218)-1),ROW(I449))),"")</f>
        <v/>
      </c>
      <c r="S450" s="126" t="str">
        <f t="shared" si="41"/>
        <v/>
      </c>
      <c r="T450" s="155" t="str">
        <f t="array" ref="T450">IFERROR(INDEX(S$2:S$218,SMALL(IF(S$2:S$218&lt;&gt;"",ROW(S$2:S$218)-1),ROW(K449))),"")</f>
        <v/>
      </c>
      <c r="U450" s="126" t="str">
        <f t="shared" si="42"/>
        <v/>
      </c>
      <c r="V450" s="153" t="str">
        <f t="array" ref="V450">IFERROR(INDEX(U$2:U$218,SMALL(IF(U$2:U$218&lt;&gt;"",ROW(U$2:U$218)-1),ROW(M449))),"")</f>
        <v/>
      </c>
      <c r="W450" s="129"/>
    </row>
    <row r="451" spans="1:23" ht="15.75" customHeight="1" x14ac:dyDescent="0.2">
      <c r="A451" s="165" t="str">
        <f t="shared" si="35"/>
        <v xml:space="preserve"> </v>
      </c>
      <c r="B451" s="143"/>
      <c r="C451" s="143"/>
      <c r="D451" s="147"/>
      <c r="E451" s="147"/>
      <c r="F451" s="147"/>
      <c r="G451" s="165" t="str">
        <f>IF(D451="","",VLOOKUP(D451,'Liste des clubs'!A:B,2,FALSE))</f>
        <v/>
      </c>
      <c r="H451" s="163"/>
      <c r="I451" s="143" t="str">
        <f t="shared" si="36"/>
        <v/>
      </c>
      <c r="J451" s="153" t="str">
        <f t="array" ref="J451">IFERROR(INDEX(I$2:I$218,SMALL(IF(I$2:I$218&lt;&gt;"",ROW(I$2:I$218)-1),ROW(A450))),"")</f>
        <v/>
      </c>
      <c r="K451" s="126" t="str">
        <f t="shared" si="37"/>
        <v/>
      </c>
      <c r="L451" s="155" t="str">
        <f t="array" ref="L451">IFERROR(INDEX(K$2:K$218,SMALL(IF(K$2:K$218&lt;&gt;"",ROW(K$2:K$218)-1),ROW(C450))),"")</f>
        <v/>
      </c>
      <c r="M451" s="126" t="str">
        <f t="shared" si="38"/>
        <v/>
      </c>
      <c r="N451" s="153" t="str">
        <f t="array" ref="N451">IFERROR(INDEX(M$2:M$218,SMALL(IF(M$2:M$218&lt;&gt;"",ROW(M$2:M$218)-1),ROW(D450))),"")</f>
        <v/>
      </c>
      <c r="O451" s="126" t="str">
        <f t="shared" si="39"/>
        <v/>
      </c>
      <c r="P451" s="155" t="str">
        <f t="array" ref="P451">IFERROR(INDEX(O$2:O$218,SMALL(IF(O$2:O$218&lt;&gt;"",ROW(O$2:O$218)-1),ROW(G450))),"")</f>
        <v/>
      </c>
      <c r="Q451" s="126" t="str">
        <f t="shared" si="40"/>
        <v/>
      </c>
      <c r="R451" s="153" t="str">
        <f t="array" ref="R451">IFERROR(INDEX(Q$2:Q$218,SMALL(IF(Q$2:Q$218&lt;&gt;"",ROW(Q$2:Q$218)-1),ROW(I450))),"")</f>
        <v/>
      </c>
      <c r="S451" s="126" t="str">
        <f t="shared" si="41"/>
        <v/>
      </c>
      <c r="T451" s="155" t="str">
        <f t="array" ref="T451">IFERROR(INDEX(S$2:S$218,SMALL(IF(S$2:S$218&lt;&gt;"",ROW(S$2:S$218)-1),ROW(K450))),"")</f>
        <v/>
      </c>
      <c r="U451" s="126" t="str">
        <f t="shared" si="42"/>
        <v/>
      </c>
      <c r="V451" s="153" t="str">
        <f t="array" ref="V451">IFERROR(INDEX(U$2:U$218,SMALL(IF(U$2:U$218&lt;&gt;"",ROW(U$2:U$218)-1),ROW(M450))),"")</f>
        <v/>
      </c>
      <c r="W451" s="129"/>
    </row>
    <row r="452" spans="1:23" ht="15.75" customHeight="1" x14ac:dyDescent="0.2">
      <c r="A452" s="165" t="str">
        <f t="shared" ref="A452:A515" si="43">UPPER(B452)&amp;" "&amp;PROPER(C452)</f>
        <v xml:space="preserve"> </v>
      </c>
      <c r="B452" s="143"/>
      <c r="C452" s="143"/>
      <c r="D452" s="147"/>
      <c r="E452" s="147"/>
      <c r="F452" s="147"/>
      <c r="G452" s="165" t="str">
        <f>IF(D452="","",VLOOKUP(D452,'Liste des clubs'!A:B,2,FALSE))</f>
        <v/>
      </c>
      <c r="H452" s="163"/>
      <c r="I452" s="143" t="str">
        <f t="shared" si="36"/>
        <v/>
      </c>
      <c r="J452" s="153" t="str">
        <f t="array" ref="J452">IFERROR(INDEX(I$2:I$218,SMALL(IF(I$2:I$218&lt;&gt;"",ROW(I$2:I$218)-1),ROW(A451))),"")</f>
        <v/>
      </c>
      <c r="K452" s="126" t="str">
        <f t="shared" si="37"/>
        <v/>
      </c>
      <c r="L452" s="155" t="str">
        <f t="array" ref="L452">IFERROR(INDEX(K$2:K$218,SMALL(IF(K$2:K$218&lt;&gt;"",ROW(K$2:K$218)-1),ROW(C451))),"")</f>
        <v/>
      </c>
      <c r="M452" s="126" t="str">
        <f t="shared" si="38"/>
        <v/>
      </c>
      <c r="N452" s="153" t="str">
        <f t="array" ref="N452">IFERROR(INDEX(M$2:M$218,SMALL(IF(M$2:M$218&lt;&gt;"",ROW(M$2:M$218)-1),ROW(D451))),"")</f>
        <v/>
      </c>
      <c r="O452" s="126" t="str">
        <f t="shared" si="39"/>
        <v/>
      </c>
      <c r="P452" s="155" t="str">
        <f t="array" ref="P452">IFERROR(INDEX(O$2:O$218,SMALL(IF(O$2:O$218&lt;&gt;"",ROW(O$2:O$218)-1),ROW(G451))),"")</f>
        <v/>
      </c>
      <c r="Q452" s="126" t="str">
        <f t="shared" si="40"/>
        <v/>
      </c>
      <c r="R452" s="153" t="str">
        <f t="array" ref="R452">IFERROR(INDEX(Q$2:Q$218,SMALL(IF(Q$2:Q$218&lt;&gt;"",ROW(Q$2:Q$218)-1),ROW(I451))),"")</f>
        <v/>
      </c>
      <c r="S452" s="126" t="str">
        <f t="shared" si="41"/>
        <v/>
      </c>
      <c r="T452" s="155" t="str">
        <f t="array" ref="T452">IFERROR(INDEX(S$2:S$218,SMALL(IF(S$2:S$218&lt;&gt;"",ROW(S$2:S$218)-1),ROW(K451))),"")</f>
        <v/>
      </c>
      <c r="U452" s="126" t="str">
        <f t="shared" si="42"/>
        <v/>
      </c>
      <c r="V452" s="153" t="str">
        <f t="array" ref="V452">IFERROR(INDEX(U$2:U$218,SMALL(IF(U$2:U$218&lt;&gt;"",ROW(U$2:U$218)-1),ROW(M451))),"")</f>
        <v/>
      </c>
      <c r="W452" s="129"/>
    </row>
    <row r="453" spans="1:23" ht="15.75" customHeight="1" x14ac:dyDescent="0.2">
      <c r="A453" s="165" t="str">
        <f t="shared" si="43"/>
        <v xml:space="preserve"> </v>
      </c>
      <c r="B453" s="143"/>
      <c r="C453" s="143"/>
      <c r="D453" s="147"/>
      <c r="E453" s="147"/>
      <c r="F453" s="147"/>
      <c r="G453" s="165" t="str">
        <f>IF(D453="","",VLOOKUP(D453,'Liste des clubs'!A:B,2,FALSE))</f>
        <v/>
      </c>
      <c r="H453" s="163"/>
      <c r="I453" s="143" t="str">
        <f t="shared" si="36"/>
        <v/>
      </c>
      <c r="J453" s="153" t="str">
        <f t="array" ref="J453">IFERROR(INDEX(I$2:I$218,SMALL(IF(I$2:I$218&lt;&gt;"",ROW(I$2:I$218)-1),ROW(A452))),"")</f>
        <v/>
      </c>
      <c r="K453" s="126" t="str">
        <f t="shared" si="37"/>
        <v/>
      </c>
      <c r="L453" s="155" t="str">
        <f t="array" ref="L453">IFERROR(INDEX(K$2:K$218,SMALL(IF(K$2:K$218&lt;&gt;"",ROW(K$2:K$218)-1),ROW(C452))),"")</f>
        <v/>
      </c>
      <c r="M453" s="126" t="str">
        <f t="shared" si="38"/>
        <v/>
      </c>
      <c r="N453" s="153" t="str">
        <f t="array" ref="N453">IFERROR(INDEX(M$2:M$218,SMALL(IF(M$2:M$218&lt;&gt;"",ROW(M$2:M$218)-1),ROW(D452))),"")</f>
        <v/>
      </c>
      <c r="O453" s="126" t="str">
        <f t="shared" si="39"/>
        <v/>
      </c>
      <c r="P453" s="155" t="str">
        <f t="array" ref="P453">IFERROR(INDEX(O$2:O$218,SMALL(IF(O$2:O$218&lt;&gt;"",ROW(O$2:O$218)-1),ROW(G452))),"")</f>
        <v/>
      </c>
      <c r="Q453" s="126" t="str">
        <f t="shared" si="40"/>
        <v/>
      </c>
      <c r="R453" s="153" t="str">
        <f t="array" ref="R453">IFERROR(INDEX(Q$2:Q$218,SMALL(IF(Q$2:Q$218&lt;&gt;"",ROW(Q$2:Q$218)-1),ROW(I452))),"")</f>
        <v/>
      </c>
      <c r="S453" s="126" t="str">
        <f t="shared" si="41"/>
        <v/>
      </c>
      <c r="T453" s="155" t="str">
        <f t="array" ref="T453">IFERROR(INDEX(S$2:S$218,SMALL(IF(S$2:S$218&lt;&gt;"",ROW(S$2:S$218)-1),ROW(K452))),"")</f>
        <v/>
      </c>
      <c r="U453" s="126" t="str">
        <f t="shared" si="42"/>
        <v/>
      </c>
      <c r="V453" s="153" t="str">
        <f t="array" ref="V453">IFERROR(INDEX(U$2:U$218,SMALL(IF(U$2:U$218&lt;&gt;"",ROW(U$2:U$218)-1),ROW(M452))),"")</f>
        <v/>
      </c>
      <c r="W453" s="129"/>
    </row>
    <row r="454" spans="1:23" ht="15.75" customHeight="1" x14ac:dyDescent="0.2">
      <c r="A454" s="165" t="str">
        <f t="shared" si="43"/>
        <v xml:space="preserve"> </v>
      </c>
      <c r="B454" s="143"/>
      <c r="C454" s="143"/>
      <c r="D454" s="147"/>
      <c r="E454" s="147"/>
      <c r="F454" s="147"/>
      <c r="G454" s="165" t="str">
        <f>IF(D454="","",VLOOKUP(D454,'Liste des clubs'!A:B,2,FALSE))</f>
        <v/>
      </c>
      <c r="H454" s="163"/>
      <c r="I454" s="143" t="str">
        <f t="shared" si="36"/>
        <v/>
      </c>
      <c r="J454" s="153" t="str">
        <f t="array" ref="J454">IFERROR(INDEX(I$2:I$218,SMALL(IF(I$2:I$218&lt;&gt;"",ROW(I$2:I$218)-1),ROW(A453))),"")</f>
        <v/>
      </c>
      <c r="K454" s="126" t="str">
        <f t="shared" si="37"/>
        <v/>
      </c>
      <c r="L454" s="155" t="str">
        <f t="array" ref="L454">IFERROR(INDEX(K$2:K$218,SMALL(IF(K$2:K$218&lt;&gt;"",ROW(K$2:K$218)-1),ROW(C453))),"")</f>
        <v/>
      </c>
      <c r="M454" s="126" t="str">
        <f t="shared" si="38"/>
        <v/>
      </c>
      <c r="N454" s="153" t="str">
        <f t="array" ref="N454">IFERROR(INDEX(M$2:M$218,SMALL(IF(M$2:M$218&lt;&gt;"",ROW(M$2:M$218)-1),ROW(D453))),"")</f>
        <v/>
      </c>
      <c r="O454" s="126" t="str">
        <f t="shared" si="39"/>
        <v/>
      </c>
      <c r="P454" s="155" t="str">
        <f t="array" ref="P454">IFERROR(INDEX(O$2:O$218,SMALL(IF(O$2:O$218&lt;&gt;"",ROW(O$2:O$218)-1),ROW(G453))),"")</f>
        <v/>
      </c>
      <c r="Q454" s="126" t="str">
        <f t="shared" si="40"/>
        <v/>
      </c>
      <c r="R454" s="153" t="str">
        <f t="array" ref="R454">IFERROR(INDEX(Q$2:Q$218,SMALL(IF(Q$2:Q$218&lt;&gt;"",ROW(Q$2:Q$218)-1),ROW(I453))),"")</f>
        <v/>
      </c>
      <c r="S454" s="126" t="str">
        <f t="shared" si="41"/>
        <v/>
      </c>
      <c r="T454" s="155" t="str">
        <f t="array" ref="T454">IFERROR(INDEX(S$2:S$218,SMALL(IF(S$2:S$218&lt;&gt;"",ROW(S$2:S$218)-1),ROW(K453))),"")</f>
        <v/>
      </c>
      <c r="U454" s="126" t="str">
        <f t="shared" si="42"/>
        <v/>
      </c>
      <c r="V454" s="153" t="str">
        <f t="array" ref="V454">IFERROR(INDEX(U$2:U$218,SMALL(IF(U$2:U$218&lt;&gt;"",ROW(U$2:U$218)-1),ROW(M453))),"")</f>
        <v/>
      </c>
      <c r="W454" s="129"/>
    </row>
    <row r="455" spans="1:23" ht="15.75" customHeight="1" x14ac:dyDescent="0.2">
      <c r="A455" s="165" t="str">
        <f t="shared" si="43"/>
        <v xml:space="preserve"> </v>
      </c>
      <c r="B455" s="143"/>
      <c r="C455" s="143"/>
      <c r="D455" s="147"/>
      <c r="E455" s="147"/>
      <c r="F455" s="147"/>
      <c r="G455" s="165" t="str">
        <f>IF(D455="","",VLOOKUP(D455,'Liste des clubs'!A:B,2,FALSE))</f>
        <v/>
      </c>
      <c r="H455" s="163"/>
      <c r="I455" s="143" t="str">
        <f t="shared" si="36"/>
        <v/>
      </c>
      <c r="J455" s="153" t="str">
        <f t="array" ref="J455">IFERROR(INDEX(I$2:I$218,SMALL(IF(I$2:I$218&lt;&gt;"",ROW(I$2:I$218)-1),ROW(A454))),"")</f>
        <v/>
      </c>
      <c r="K455" s="126" t="str">
        <f t="shared" si="37"/>
        <v/>
      </c>
      <c r="L455" s="155" t="str">
        <f t="array" ref="L455">IFERROR(INDEX(K$2:K$218,SMALL(IF(K$2:K$218&lt;&gt;"",ROW(K$2:K$218)-1),ROW(C454))),"")</f>
        <v/>
      </c>
      <c r="M455" s="126" t="str">
        <f t="shared" si="38"/>
        <v/>
      </c>
      <c r="N455" s="153" t="str">
        <f t="array" ref="N455">IFERROR(INDEX(M$2:M$218,SMALL(IF(M$2:M$218&lt;&gt;"",ROW(M$2:M$218)-1),ROW(D454))),"")</f>
        <v/>
      </c>
      <c r="O455" s="126" t="str">
        <f t="shared" si="39"/>
        <v/>
      </c>
      <c r="P455" s="155" t="str">
        <f t="array" ref="P455">IFERROR(INDEX(O$2:O$218,SMALL(IF(O$2:O$218&lt;&gt;"",ROW(O$2:O$218)-1),ROW(G454))),"")</f>
        <v/>
      </c>
      <c r="Q455" s="126" t="str">
        <f t="shared" si="40"/>
        <v/>
      </c>
      <c r="R455" s="153" t="str">
        <f t="array" ref="R455">IFERROR(INDEX(Q$2:Q$218,SMALL(IF(Q$2:Q$218&lt;&gt;"",ROW(Q$2:Q$218)-1),ROW(I454))),"")</f>
        <v/>
      </c>
      <c r="S455" s="126" t="str">
        <f t="shared" si="41"/>
        <v/>
      </c>
      <c r="T455" s="155" t="str">
        <f t="array" ref="T455">IFERROR(INDEX(S$2:S$218,SMALL(IF(S$2:S$218&lt;&gt;"",ROW(S$2:S$218)-1),ROW(K454))),"")</f>
        <v/>
      </c>
      <c r="U455" s="126" t="str">
        <f t="shared" si="42"/>
        <v/>
      </c>
      <c r="V455" s="153" t="str">
        <f t="array" ref="V455">IFERROR(INDEX(U$2:U$218,SMALL(IF(U$2:U$218&lt;&gt;"",ROW(U$2:U$218)-1),ROW(M454))),"")</f>
        <v/>
      </c>
      <c r="W455" s="129"/>
    </row>
    <row r="456" spans="1:23" ht="15.75" customHeight="1" x14ac:dyDescent="0.2">
      <c r="A456" s="165" t="str">
        <f t="shared" si="43"/>
        <v xml:space="preserve"> </v>
      </c>
      <c r="B456" s="143"/>
      <c r="C456" s="143"/>
      <c r="D456" s="147"/>
      <c r="E456" s="147"/>
      <c r="F456" s="147"/>
      <c r="G456" s="165" t="str">
        <f>IF(D456="","",VLOOKUP(D456,'Liste des clubs'!A:B,2,FALSE))</f>
        <v/>
      </c>
      <c r="H456" s="163"/>
      <c r="I456" s="143" t="str">
        <f t="shared" si="36"/>
        <v/>
      </c>
      <c r="J456" s="153" t="str">
        <f t="array" ref="J456">IFERROR(INDEX(I$2:I$218,SMALL(IF(I$2:I$218&lt;&gt;"",ROW(I$2:I$218)-1),ROW(A455))),"")</f>
        <v/>
      </c>
      <c r="K456" s="126" t="str">
        <f t="shared" si="37"/>
        <v/>
      </c>
      <c r="L456" s="155" t="str">
        <f t="array" ref="L456">IFERROR(INDEX(K$2:K$218,SMALL(IF(K$2:K$218&lt;&gt;"",ROW(K$2:K$218)-1),ROW(C455))),"")</f>
        <v/>
      </c>
      <c r="M456" s="126" t="str">
        <f t="shared" si="38"/>
        <v/>
      </c>
      <c r="N456" s="153" t="str">
        <f t="array" ref="N456">IFERROR(INDEX(M$2:M$218,SMALL(IF(M$2:M$218&lt;&gt;"",ROW(M$2:M$218)-1),ROW(D455))),"")</f>
        <v/>
      </c>
      <c r="O456" s="126" t="str">
        <f t="shared" si="39"/>
        <v/>
      </c>
      <c r="P456" s="155" t="str">
        <f t="array" ref="P456">IFERROR(INDEX(O$2:O$218,SMALL(IF(O$2:O$218&lt;&gt;"",ROW(O$2:O$218)-1),ROW(G455))),"")</f>
        <v/>
      </c>
      <c r="Q456" s="126" t="str">
        <f t="shared" si="40"/>
        <v/>
      </c>
      <c r="R456" s="153" t="str">
        <f t="array" ref="R456">IFERROR(INDEX(Q$2:Q$218,SMALL(IF(Q$2:Q$218&lt;&gt;"",ROW(Q$2:Q$218)-1),ROW(I455))),"")</f>
        <v/>
      </c>
      <c r="S456" s="126" t="str">
        <f t="shared" si="41"/>
        <v/>
      </c>
      <c r="T456" s="155" t="str">
        <f t="array" ref="T456">IFERROR(INDEX(S$2:S$218,SMALL(IF(S$2:S$218&lt;&gt;"",ROW(S$2:S$218)-1),ROW(K455))),"")</f>
        <v/>
      </c>
      <c r="U456" s="126" t="str">
        <f t="shared" si="42"/>
        <v/>
      </c>
      <c r="V456" s="153" t="str">
        <f t="array" ref="V456">IFERROR(INDEX(U$2:U$218,SMALL(IF(U$2:U$218&lt;&gt;"",ROW(U$2:U$218)-1),ROW(M455))),"")</f>
        <v/>
      </c>
      <c r="W456" s="129"/>
    </row>
    <row r="457" spans="1:23" ht="15.75" customHeight="1" x14ac:dyDescent="0.2">
      <c r="A457" s="165" t="str">
        <f t="shared" si="43"/>
        <v xml:space="preserve"> </v>
      </c>
      <c r="B457" s="143"/>
      <c r="C457" s="143"/>
      <c r="D457" s="147"/>
      <c r="E457" s="147"/>
      <c r="F457" s="147"/>
      <c r="G457" s="165" t="str">
        <f>IF(D457="","",VLOOKUP(D457,'Liste des clubs'!A:B,2,FALSE))</f>
        <v/>
      </c>
      <c r="H457" s="163"/>
      <c r="I457" s="143" t="str">
        <f t="shared" si="36"/>
        <v/>
      </c>
      <c r="J457" s="153" t="str">
        <f t="array" ref="J457">IFERROR(INDEX(I$2:I$218,SMALL(IF(I$2:I$218&lt;&gt;"",ROW(I$2:I$218)-1),ROW(A456))),"")</f>
        <v/>
      </c>
      <c r="K457" s="126" t="str">
        <f t="shared" si="37"/>
        <v/>
      </c>
      <c r="L457" s="155" t="str">
        <f t="array" ref="L457">IFERROR(INDEX(K$2:K$218,SMALL(IF(K$2:K$218&lt;&gt;"",ROW(K$2:K$218)-1),ROW(C456))),"")</f>
        <v/>
      </c>
      <c r="M457" s="126" t="str">
        <f t="shared" si="38"/>
        <v/>
      </c>
      <c r="N457" s="153" t="str">
        <f t="array" ref="N457">IFERROR(INDEX(M$2:M$218,SMALL(IF(M$2:M$218&lt;&gt;"",ROW(M$2:M$218)-1),ROW(D456))),"")</f>
        <v/>
      </c>
      <c r="O457" s="126" t="str">
        <f t="shared" si="39"/>
        <v/>
      </c>
      <c r="P457" s="155" t="str">
        <f t="array" ref="P457">IFERROR(INDEX(O$2:O$218,SMALL(IF(O$2:O$218&lt;&gt;"",ROW(O$2:O$218)-1),ROW(G456))),"")</f>
        <v/>
      </c>
      <c r="Q457" s="126" t="str">
        <f t="shared" si="40"/>
        <v/>
      </c>
      <c r="R457" s="153" t="str">
        <f t="array" ref="R457">IFERROR(INDEX(Q$2:Q$218,SMALL(IF(Q$2:Q$218&lt;&gt;"",ROW(Q$2:Q$218)-1),ROW(I456))),"")</f>
        <v/>
      </c>
      <c r="S457" s="126" t="str">
        <f t="shared" si="41"/>
        <v/>
      </c>
      <c r="T457" s="155" t="str">
        <f t="array" ref="T457">IFERROR(INDEX(S$2:S$218,SMALL(IF(S$2:S$218&lt;&gt;"",ROW(S$2:S$218)-1),ROW(K456))),"")</f>
        <v/>
      </c>
      <c r="U457" s="126" t="str">
        <f t="shared" si="42"/>
        <v/>
      </c>
      <c r="V457" s="153" t="str">
        <f t="array" ref="V457">IFERROR(INDEX(U$2:U$218,SMALL(IF(U$2:U$218&lt;&gt;"",ROW(U$2:U$218)-1),ROW(M456))),"")</f>
        <v/>
      </c>
      <c r="W457" s="129"/>
    </row>
    <row r="458" spans="1:23" ht="15.75" customHeight="1" x14ac:dyDescent="0.2">
      <c r="A458" s="165" t="str">
        <f t="shared" si="43"/>
        <v xml:space="preserve"> </v>
      </c>
      <c r="B458" s="143"/>
      <c r="C458" s="143"/>
      <c r="D458" s="147"/>
      <c r="E458" s="147"/>
      <c r="F458" s="147"/>
      <c r="G458" s="165" t="str">
        <f>IF(D458="","",VLOOKUP(D458,'Liste des clubs'!A:B,2,FALSE))</f>
        <v/>
      </c>
      <c r="H458" s="163"/>
      <c r="I458" s="143" t="str">
        <f t="shared" si="36"/>
        <v/>
      </c>
      <c r="J458" s="153" t="str">
        <f t="array" ref="J458">IFERROR(INDEX(I$2:I$218,SMALL(IF(I$2:I$218&lt;&gt;"",ROW(I$2:I$218)-1),ROW(A457))),"")</f>
        <v/>
      </c>
      <c r="K458" s="126" t="str">
        <f t="shared" si="37"/>
        <v/>
      </c>
      <c r="L458" s="155" t="str">
        <f t="array" ref="L458">IFERROR(INDEX(K$2:K$218,SMALL(IF(K$2:K$218&lt;&gt;"",ROW(K$2:K$218)-1),ROW(C457))),"")</f>
        <v/>
      </c>
      <c r="M458" s="126" t="str">
        <f t="shared" si="38"/>
        <v/>
      </c>
      <c r="N458" s="153" t="str">
        <f t="array" ref="N458">IFERROR(INDEX(M$2:M$218,SMALL(IF(M$2:M$218&lt;&gt;"",ROW(M$2:M$218)-1),ROW(D457))),"")</f>
        <v/>
      </c>
      <c r="O458" s="126" t="str">
        <f t="shared" si="39"/>
        <v/>
      </c>
      <c r="P458" s="155" t="str">
        <f t="array" ref="P458">IFERROR(INDEX(O$2:O$218,SMALL(IF(O$2:O$218&lt;&gt;"",ROW(O$2:O$218)-1),ROW(G457))),"")</f>
        <v/>
      </c>
      <c r="Q458" s="126" t="str">
        <f t="shared" si="40"/>
        <v/>
      </c>
      <c r="R458" s="153" t="str">
        <f t="array" ref="R458">IFERROR(INDEX(Q$2:Q$218,SMALL(IF(Q$2:Q$218&lt;&gt;"",ROW(Q$2:Q$218)-1),ROW(I457))),"")</f>
        <v/>
      </c>
      <c r="S458" s="126" t="str">
        <f t="shared" si="41"/>
        <v/>
      </c>
      <c r="T458" s="155" t="str">
        <f t="array" ref="T458">IFERROR(INDEX(S$2:S$218,SMALL(IF(S$2:S$218&lt;&gt;"",ROW(S$2:S$218)-1),ROW(K457))),"")</f>
        <v/>
      </c>
      <c r="U458" s="126" t="str">
        <f t="shared" si="42"/>
        <v/>
      </c>
      <c r="V458" s="153" t="str">
        <f t="array" ref="V458">IFERROR(INDEX(U$2:U$218,SMALL(IF(U$2:U$218&lt;&gt;"",ROW(U$2:U$218)-1),ROW(M457))),"")</f>
        <v/>
      </c>
      <c r="W458" s="129"/>
    </row>
    <row r="459" spans="1:23" ht="15.75" customHeight="1" x14ac:dyDescent="0.2">
      <c r="A459" s="165" t="str">
        <f t="shared" si="43"/>
        <v xml:space="preserve"> </v>
      </c>
      <c r="B459" s="143"/>
      <c r="C459" s="143"/>
      <c r="D459" s="147"/>
      <c r="E459" s="147"/>
      <c r="F459" s="147"/>
      <c r="G459" s="165" t="str">
        <f>IF(D459="","",VLOOKUP(D459,'Liste des clubs'!A:B,2,FALSE))</f>
        <v/>
      </c>
      <c r="H459" s="163"/>
      <c r="I459" s="143" t="str">
        <f t="shared" si="36"/>
        <v/>
      </c>
      <c r="J459" s="153" t="str">
        <f t="array" ref="J459">IFERROR(INDEX(I$2:I$218,SMALL(IF(I$2:I$218&lt;&gt;"",ROW(I$2:I$218)-1),ROW(A458))),"")</f>
        <v/>
      </c>
      <c r="K459" s="126" t="str">
        <f t="shared" si="37"/>
        <v/>
      </c>
      <c r="L459" s="155" t="str">
        <f t="array" ref="L459">IFERROR(INDEX(K$2:K$218,SMALL(IF(K$2:K$218&lt;&gt;"",ROW(K$2:K$218)-1),ROW(C458))),"")</f>
        <v/>
      </c>
      <c r="M459" s="126" t="str">
        <f t="shared" si="38"/>
        <v/>
      </c>
      <c r="N459" s="153" t="str">
        <f t="array" ref="N459">IFERROR(INDEX(M$2:M$218,SMALL(IF(M$2:M$218&lt;&gt;"",ROW(M$2:M$218)-1),ROW(D458))),"")</f>
        <v/>
      </c>
      <c r="O459" s="126" t="str">
        <f t="shared" si="39"/>
        <v/>
      </c>
      <c r="P459" s="155" t="str">
        <f t="array" ref="P459">IFERROR(INDEX(O$2:O$218,SMALL(IF(O$2:O$218&lt;&gt;"",ROW(O$2:O$218)-1),ROW(G458))),"")</f>
        <v/>
      </c>
      <c r="Q459" s="126" t="str">
        <f t="shared" si="40"/>
        <v/>
      </c>
      <c r="R459" s="153" t="str">
        <f t="array" ref="R459">IFERROR(INDEX(Q$2:Q$218,SMALL(IF(Q$2:Q$218&lt;&gt;"",ROW(Q$2:Q$218)-1),ROW(I458))),"")</f>
        <v/>
      </c>
      <c r="S459" s="126" t="str">
        <f t="shared" si="41"/>
        <v/>
      </c>
      <c r="T459" s="155" t="str">
        <f t="array" ref="T459">IFERROR(INDEX(S$2:S$218,SMALL(IF(S$2:S$218&lt;&gt;"",ROW(S$2:S$218)-1),ROW(K458))),"")</f>
        <v/>
      </c>
      <c r="U459" s="126" t="str">
        <f t="shared" si="42"/>
        <v/>
      </c>
      <c r="V459" s="153" t="str">
        <f t="array" ref="V459">IFERROR(INDEX(U$2:U$218,SMALL(IF(U$2:U$218&lt;&gt;"",ROW(U$2:U$218)-1),ROW(M458))),"")</f>
        <v/>
      </c>
      <c r="W459" s="129"/>
    </row>
    <row r="460" spans="1:23" ht="15.75" customHeight="1" x14ac:dyDescent="0.2">
      <c r="A460" s="165" t="str">
        <f t="shared" si="43"/>
        <v xml:space="preserve"> </v>
      </c>
      <c r="B460" s="143"/>
      <c r="C460" s="143"/>
      <c r="D460" s="147"/>
      <c r="E460" s="147"/>
      <c r="F460" s="147"/>
      <c r="G460" s="165" t="str">
        <f>IF(D460="","",VLOOKUP(D460,'Liste des clubs'!A:B,2,FALSE))</f>
        <v/>
      </c>
      <c r="H460" s="163"/>
      <c r="I460" s="143" t="str">
        <f t="shared" si="36"/>
        <v/>
      </c>
      <c r="J460" s="153" t="str">
        <f t="array" ref="J460">IFERROR(INDEX(I$2:I$218,SMALL(IF(I$2:I$218&lt;&gt;"",ROW(I$2:I$218)-1),ROW(A459))),"")</f>
        <v/>
      </c>
      <c r="K460" s="126" t="str">
        <f t="shared" si="37"/>
        <v/>
      </c>
      <c r="L460" s="155" t="str">
        <f t="array" ref="L460">IFERROR(INDEX(K$2:K$218,SMALL(IF(K$2:K$218&lt;&gt;"",ROW(K$2:K$218)-1),ROW(C459))),"")</f>
        <v/>
      </c>
      <c r="M460" s="126" t="str">
        <f t="shared" si="38"/>
        <v/>
      </c>
      <c r="N460" s="153" t="str">
        <f t="array" ref="N460">IFERROR(INDEX(M$2:M$218,SMALL(IF(M$2:M$218&lt;&gt;"",ROW(M$2:M$218)-1),ROW(D459))),"")</f>
        <v/>
      </c>
      <c r="O460" s="126" t="str">
        <f t="shared" si="39"/>
        <v/>
      </c>
      <c r="P460" s="155" t="str">
        <f t="array" ref="P460">IFERROR(INDEX(O$2:O$218,SMALL(IF(O$2:O$218&lt;&gt;"",ROW(O$2:O$218)-1),ROW(G459))),"")</f>
        <v/>
      </c>
      <c r="Q460" s="126" t="str">
        <f t="shared" si="40"/>
        <v/>
      </c>
      <c r="R460" s="153" t="str">
        <f t="array" ref="R460">IFERROR(INDEX(Q$2:Q$218,SMALL(IF(Q$2:Q$218&lt;&gt;"",ROW(Q$2:Q$218)-1),ROW(I459))),"")</f>
        <v/>
      </c>
      <c r="S460" s="126" t="str">
        <f t="shared" si="41"/>
        <v/>
      </c>
      <c r="T460" s="155" t="str">
        <f t="array" ref="T460">IFERROR(INDEX(S$2:S$218,SMALL(IF(S$2:S$218&lt;&gt;"",ROW(S$2:S$218)-1),ROW(K459))),"")</f>
        <v/>
      </c>
      <c r="U460" s="126" t="str">
        <f t="shared" si="42"/>
        <v/>
      </c>
      <c r="V460" s="153" t="str">
        <f t="array" ref="V460">IFERROR(INDEX(U$2:U$218,SMALL(IF(U$2:U$218&lt;&gt;"",ROW(U$2:U$218)-1),ROW(M459))),"")</f>
        <v/>
      </c>
      <c r="W460" s="129"/>
    </row>
    <row r="461" spans="1:23" ht="15.75" customHeight="1" x14ac:dyDescent="0.2">
      <c r="A461" s="165" t="str">
        <f t="shared" si="43"/>
        <v xml:space="preserve"> </v>
      </c>
      <c r="B461" s="143"/>
      <c r="C461" s="143"/>
      <c r="D461" s="147"/>
      <c r="E461" s="147"/>
      <c r="F461" s="147"/>
      <c r="G461" s="165" t="str">
        <f>IF(D461="","",VLOOKUP(D461,'Liste des clubs'!A:B,2,FALSE))</f>
        <v/>
      </c>
      <c r="H461" s="163"/>
      <c r="I461" s="143" t="str">
        <f t="shared" si="36"/>
        <v/>
      </c>
      <c r="J461" s="153" t="str">
        <f t="array" ref="J461">IFERROR(INDEX(I$2:I$218,SMALL(IF(I$2:I$218&lt;&gt;"",ROW(I$2:I$218)-1),ROW(A460))),"")</f>
        <v/>
      </c>
      <c r="K461" s="126" t="str">
        <f t="shared" si="37"/>
        <v/>
      </c>
      <c r="L461" s="155" t="str">
        <f t="array" ref="L461">IFERROR(INDEX(K$2:K$218,SMALL(IF(K$2:K$218&lt;&gt;"",ROW(K$2:K$218)-1),ROW(C460))),"")</f>
        <v/>
      </c>
      <c r="M461" s="126" t="str">
        <f t="shared" si="38"/>
        <v/>
      </c>
      <c r="N461" s="153" t="str">
        <f t="array" ref="N461">IFERROR(INDEX(M$2:M$218,SMALL(IF(M$2:M$218&lt;&gt;"",ROW(M$2:M$218)-1),ROW(D460))),"")</f>
        <v/>
      </c>
      <c r="O461" s="126" t="str">
        <f t="shared" si="39"/>
        <v/>
      </c>
      <c r="P461" s="155" t="str">
        <f t="array" ref="P461">IFERROR(INDEX(O$2:O$218,SMALL(IF(O$2:O$218&lt;&gt;"",ROW(O$2:O$218)-1),ROW(G460))),"")</f>
        <v/>
      </c>
      <c r="Q461" s="126" t="str">
        <f t="shared" si="40"/>
        <v/>
      </c>
      <c r="R461" s="153" t="str">
        <f t="array" ref="R461">IFERROR(INDEX(Q$2:Q$218,SMALL(IF(Q$2:Q$218&lt;&gt;"",ROW(Q$2:Q$218)-1),ROW(I460))),"")</f>
        <v/>
      </c>
      <c r="S461" s="126" t="str">
        <f t="shared" si="41"/>
        <v/>
      </c>
      <c r="T461" s="155" t="str">
        <f t="array" ref="T461">IFERROR(INDEX(S$2:S$218,SMALL(IF(S$2:S$218&lt;&gt;"",ROW(S$2:S$218)-1),ROW(K460))),"")</f>
        <v/>
      </c>
      <c r="U461" s="126" t="str">
        <f t="shared" si="42"/>
        <v/>
      </c>
      <c r="V461" s="153" t="str">
        <f t="array" ref="V461">IFERROR(INDEX(U$2:U$218,SMALL(IF(U$2:U$218&lt;&gt;"",ROW(U$2:U$218)-1),ROW(M460))),"")</f>
        <v/>
      </c>
      <c r="W461" s="129"/>
    </row>
    <row r="462" spans="1:23" ht="15.75" customHeight="1" x14ac:dyDescent="0.2">
      <c r="A462" s="165" t="str">
        <f t="shared" si="43"/>
        <v xml:space="preserve"> </v>
      </c>
      <c r="B462" s="143"/>
      <c r="C462" s="143"/>
      <c r="D462" s="147"/>
      <c r="E462" s="147"/>
      <c r="F462" s="147"/>
      <c r="G462" s="165" t="str">
        <f>IF(D462="","",VLOOKUP(D462,'Liste des clubs'!A:B,2,FALSE))</f>
        <v/>
      </c>
      <c r="H462" s="163"/>
      <c r="I462" s="143" t="str">
        <f t="shared" si="36"/>
        <v/>
      </c>
      <c r="J462" s="153" t="str">
        <f t="array" ref="J462">IFERROR(INDEX(I$2:I$218,SMALL(IF(I$2:I$218&lt;&gt;"",ROW(I$2:I$218)-1),ROW(A461))),"")</f>
        <v/>
      </c>
      <c r="K462" s="126" t="str">
        <f t="shared" si="37"/>
        <v/>
      </c>
      <c r="L462" s="155" t="str">
        <f t="array" ref="L462">IFERROR(INDEX(K$2:K$218,SMALL(IF(K$2:K$218&lt;&gt;"",ROW(K$2:K$218)-1),ROW(C461))),"")</f>
        <v/>
      </c>
      <c r="M462" s="126" t="str">
        <f t="shared" si="38"/>
        <v/>
      </c>
      <c r="N462" s="153" t="str">
        <f t="array" ref="N462">IFERROR(INDEX(M$2:M$218,SMALL(IF(M$2:M$218&lt;&gt;"",ROW(M$2:M$218)-1),ROW(D461))),"")</f>
        <v/>
      </c>
      <c r="O462" s="126" t="str">
        <f t="shared" si="39"/>
        <v/>
      </c>
      <c r="P462" s="155" t="str">
        <f t="array" ref="P462">IFERROR(INDEX(O$2:O$218,SMALL(IF(O$2:O$218&lt;&gt;"",ROW(O$2:O$218)-1),ROW(G461))),"")</f>
        <v/>
      </c>
      <c r="Q462" s="126" t="str">
        <f t="shared" si="40"/>
        <v/>
      </c>
      <c r="R462" s="153" t="str">
        <f t="array" ref="R462">IFERROR(INDEX(Q$2:Q$218,SMALL(IF(Q$2:Q$218&lt;&gt;"",ROW(Q$2:Q$218)-1),ROW(I461))),"")</f>
        <v/>
      </c>
      <c r="S462" s="126" t="str">
        <f t="shared" si="41"/>
        <v/>
      </c>
      <c r="T462" s="155" t="str">
        <f t="array" ref="T462">IFERROR(INDEX(S$2:S$218,SMALL(IF(S$2:S$218&lt;&gt;"",ROW(S$2:S$218)-1),ROW(K461))),"")</f>
        <v/>
      </c>
      <c r="U462" s="126" t="str">
        <f t="shared" si="42"/>
        <v/>
      </c>
      <c r="V462" s="153" t="str">
        <f t="array" ref="V462">IFERROR(INDEX(U$2:U$218,SMALL(IF(U$2:U$218&lt;&gt;"",ROW(U$2:U$218)-1),ROW(M461))),"")</f>
        <v/>
      </c>
      <c r="W462" s="129"/>
    </row>
    <row r="463" spans="1:23" ht="15.75" customHeight="1" x14ac:dyDescent="0.2">
      <c r="A463" s="165" t="str">
        <f t="shared" si="43"/>
        <v xml:space="preserve"> </v>
      </c>
      <c r="B463" s="143"/>
      <c r="C463" s="143"/>
      <c r="D463" s="147"/>
      <c r="E463" s="147"/>
      <c r="F463" s="147"/>
      <c r="G463" s="165" t="str">
        <f>IF(D463="","",VLOOKUP(D463,'Liste des clubs'!A:B,2,FALSE))</f>
        <v/>
      </c>
      <c r="H463" s="163"/>
      <c r="I463" s="143" t="str">
        <f t="shared" si="36"/>
        <v/>
      </c>
      <c r="J463" s="153" t="str">
        <f t="array" ref="J463">IFERROR(INDEX(I$2:I$218,SMALL(IF(I$2:I$218&lt;&gt;"",ROW(I$2:I$218)-1),ROW(A462))),"")</f>
        <v/>
      </c>
      <c r="K463" s="126" t="str">
        <f t="shared" si="37"/>
        <v/>
      </c>
      <c r="L463" s="155" t="str">
        <f t="array" ref="L463">IFERROR(INDEX(K$2:K$218,SMALL(IF(K$2:K$218&lt;&gt;"",ROW(K$2:K$218)-1),ROW(C462))),"")</f>
        <v/>
      </c>
      <c r="M463" s="126" t="str">
        <f t="shared" si="38"/>
        <v/>
      </c>
      <c r="N463" s="153" t="str">
        <f t="array" ref="N463">IFERROR(INDEX(M$2:M$218,SMALL(IF(M$2:M$218&lt;&gt;"",ROW(M$2:M$218)-1),ROW(D462))),"")</f>
        <v/>
      </c>
      <c r="O463" s="126" t="str">
        <f t="shared" si="39"/>
        <v/>
      </c>
      <c r="P463" s="155" t="str">
        <f t="array" ref="P463">IFERROR(INDEX(O$2:O$218,SMALL(IF(O$2:O$218&lt;&gt;"",ROW(O$2:O$218)-1),ROW(G462))),"")</f>
        <v/>
      </c>
      <c r="Q463" s="126" t="str">
        <f t="shared" si="40"/>
        <v/>
      </c>
      <c r="R463" s="153" t="str">
        <f t="array" ref="R463">IFERROR(INDEX(Q$2:Q$218,SMALL(IF(Q$2:Q$218&lt;&gt;"",ROW(Q$2:Q$218)-1),ROW(I462))),"")</f>
        <v/>
      </c>
      <c r="S463" s="126" t="str">
        <f t="shared" si="41"/>
        <v/>
      </c>
      <c r="T463" s="155" t="str">
        <f t="array" ref="T463">IFERROR(INDEX(S$2:S$218,SMALL(IF(S$2:S$218&lt;&gt;"",ROW(S$2:S$218)-1),ROW(K462))),"")</f>
        <v/>
      </c>
      <c r="U463" s="126" t="str">
        <f t="shared" si="42"/>
        <v/>
      </c>
      <c r="V463" s="153" t="str">
        <f t="array" ref="V463">IFERROR(INDEX(U$2:U$218,SMALL(IF(U$2:U$218&lt;&gt;"",ROW(U$2:U$218)-1),ROW(M462))),"")</f>
        <v/>
      </c>
      <c r="W463" s="129"/>
    </row>
    <row r="464" spans="1:23" ht="15.75" customHeight="1" x14ac:dyDescent="0.2">
      <c r="A464" s="165" t="str">
        <f t="shared" si="43"/>
        <v xml:space="preserve"> </v>
      </c>
      <c r="B464" s="143"/>
      <c r="C464" s="143"/>
      <c r="D464" s="147"/>
      <c r="E464" s="147"/>
      <c r="F464" s="147"/>
      <c r="G464" s="165" t="str">
        <f>IF(D464="","",VLOOKUP(D464,'Liste des clubs'!A:B,2,FALSE))</f>
        <v/>
      </c>
      <c r="H464" s="163"/>
      <c r="I464" s="143" t="str">
        <f t="shared" si="36"/>
        <v/>
      </c>
      <c r="J464" s="153" t="str">
        <f t="array" ref="J464">IFERROR(INDEX(I$2:I$218,SMALL(IF(I$2:I$218&lt;&gt;"",ROW(I$2:I$218)-1),ROW(A463))),"")</f>
        <v/>
      </c>
      <c r="K464" s="126" t="str">
        <f t="shared" si="37"/>
        <v/>
      </c>
      <c r="L464" s="155" t="str">
        <f t="array" ref="L464">IFERROR(INDEX(K$2:K$218,SMALL(IF(K$2:K$218&lt;&gt;"",ROW(K$2:K$218)-1),ROW(C463))),"")</f>
        <v/>
      </c>
      <c r="M464" s="126" t="str">
        <f t="shared" si="38"/>
        <v/>
      </c>
      <c r="N464" s="153" t="str">
        <f t="array" ref="N464">IFERROR(INDEX(M$2:M$218,SMALL(IF(M$2:M$218&lt;&gt;"",ROW(M$2:M$218)-1),ROW(D463))),"")</f>
        <v/>
      </c>
      <c r="O464" s="126" t="str">
        <f t="shared" si="39"/>
        <v/>
      </c>
      <c r="P464" s="155" t="str">
        <f t="array" ref="P464">IFERROR(INDEX(O$2:O$218,SMALL(IF(O$2:O$218&lt;&gt;"",ROW(O$2:O$218)-1),ROW(G463))),"")</f>
        <v/>
      </c>
      <c r="Q464" s="126" t="str">
        <f t="shared" si="40"/>
        <v/>
      </c>
      <c r="R464" s="153" t="str">
        <f t="array" ref="R464">IFERROR(INDEX(Q$2:Q$218,SMALL(IF(Q$2:Q$218&lt;&gt;"",ROW(Q$2:Q$218)-1),ROW(I463))),"")</f>
        <v/>
      </c>
      <c r="S464" s="126" t="str">
        <f t="shared" si="41"/>
        <v/>
      </c>
      <c r="T464" s="155" t="str">
        <f t="array" ref="T464">IFERROR(INDEX(S$2:S$218,SMALL(IF(S$2:S$218&lt;&gt;"",ROW(S$2:S$218)-1),ROW(K463))),"")</f>
        <v/>
      </c>
      <c r="U464" s="126" t="str">
        <f t="shared" si="42"/>
        <v/>
      </c>
      <c r="V464" s="153" t="str">
        <f t="array" ref="V464">IFERROR(INDEX(U$2:U$218,SMALL(IF(U$2:U$218&lt;&gt;"",ROW(U$2:U$218)-1),ROW(M463))),"")</f>
        <v/>
      </c>
      <c r="W464" s="129"/>
    </row>
    <row r="465" spans="1:23" ht="15.75" customHeight="1" x14ac:dyDescent="0.2">
      <c r="A465" s="165" t="str">
        <f t="shared" si="43"/>
        <v xml:space="preserve"> </v>
      </c>
      <c r="B465" s="143"/>
      <c r="C465" s="143"/>
      <c r="D465" s="147"/>
      <c r="E465" s="147"/>
      <c r="F465" s="147"/>
      <c r="G465" s="165" t="str">
        <f>IF(D465="","",VLOOKUP(D465,'Liste des clubs'!A:B,2,FALSE))</f>
        <v/>
      </c>
      <c r="H465" s="163"/>
      <c r="I465" s="143" t="str">
        <f t="shared" si="36"/>
        <v/>
      </c>
      <c r="J465" s="153" t="str">
        <f t="array" ref="J465">IFERROR(INDEX(I$2:I$218,SMALL(IF(I$2:I$218&lt;&gt;"",ROW(I$2:I$218)-1),ROW(A464))),"")</f>
        <v/>
      </c>
      <c r="K465" s="126" t="str">
        <f t="shared" si="37"/>
        <v/>
      </c>
      <c r="L465" s="155" t="str">
        <f t="array" ref="L465">IFERROR(INDEX(K$2:K$218,SMALL(IF(K$2:K$218&lt;&gt;"",ROW(K$2:K$218)-1),ROW(C464))),"")</f>
        <v/>
      </c>
      <c r="M465" s="126" t="str">
        <f t="shared" si="38"/>
        <v/>
      </c>
      <c r="N465" s="153" t="str">
        <f t="array" ref="N465">IFERROR(INDEX(M$2:M$218,SMALL(IF(M$2:M$218&lt;&gt;"",ROW(M$2:M$218)-1),ROW(D464))),"")</f>
        <v/>
      </c>
      <c r="O465" s="126" t="str">
        <f t="shared" si="39"/>
        <v/>
      </c>
      <c r="P465" s="155" t="str">
        <f t="array" ref="P465">IFERROR(INDEX(O$2:O$218,SMALL(IF(O$2:O$218&lt;&gt;"",ROW(O$2:O$218)-1),ROW(G464))),"")</f>
        <v/>
      </c>
      <c r="Q465" s="126" t="str">
        <f t="shared" si="40"/>
        <v/>
      </c>
      <c r="R465" s="153" t="str">
        <f t="array" ref="R465">IFERROR(INDEX(Q$2:Q$218,SMALL(IF(Q$2:Q$218&lt;&gt;"",ROW(Q$2:Q$218)-1),ROW(I464))),"")</f>
        <v/>
      </c>
      <c r="S465" s="126" t="str">
        <f t="shared" si="41"/>
        <v/>
      </c>
      <c r="T465" s="155" t="str">
        <f t="array" ref="T465">IFERROR(INDEX(S$2:S$218,SMALL(IF(S$2:S$218&lt;&gt;"",ROW(S$2:S$218)-1),ROW(K464))),"")</f>
        <v/>
      </c>
      <c r="U465" s="126" t="str">
        <f t="shared" si="42"/>
        <v/>
      </c>
      <c r="V465" s="153" t="str">
        <f t="array" ref="V465">IFERROR(INDEX(U$2:U$218,SMALL(IF(U$2:U$218&lt;&gt;"",ROW(U$2:U$218)-1),ROW(M464))),"")</f>
        <v/>
      </c>
      <c r="W465" s="129"/>
    </row>
    <row r="466" spans="1:23" ht="15.75" customHeight="1" x14ac:dyDescent="0.2">
      <c r="A466" s="165" t="str">
        <f t="shared" si="43"/>
        <v xml:space="preserve"> </v>
      </c>
      <c r="B466" s="143"/>
      <c r="C466" s="143"/>
      <c r="D466" s="147"/>
      <c r="E466" s="147"/>
      <c r="F466" s="147"/>
      <c r="G466" s="165" t="str">
        <f>IF(D466="","",VLOOKUP(D466,'Liste des clubs'!A:B,2,FALSE))</f>
        <v/>
      </c>
      <c r="H466" s="163"/>
      <c r="I466" s="143" t="str">
        <f t="shared" si="36"/>
        <v/>
      </c>
      <c r="J466" s="153" t="str">
        <f t="array" ref="J466">IFERROR(INDEX(I$2:I$218,SMALL(IF(I$2:I$218&lt;&gt;"",ROW(I$2:I$218)-1),ROW(A465))),"")</f>
        <v/>
      </c>
      <c r="K466" s="126" t="str">
        <f t="shared" si="37"/>
        <v/>
      </c>
      <c r="L466" s="155" t="str">
        <f t="array" ref="L466">IFERROR(INDEX(K$2:K$218,SMALL(IF(K$2:K$218&lt;&gt;"",ROW(K$2:K$218)-1),ROW(C465))),"")</f>
        <v/>
      </c>
      <c r="M466" s="126" t="str">
        <f t="shared" si="38"/>
        <v/>
      </c>
      <c r="N466" s="153" t="str">
        <f t="array" ref="N466">IFERROR(INDEX(M$2:M$218,SMALL(IF(M$2:M$218&lt;&gt;"",ROW(M$2:M$218)-1),ROW(D465))),"")</f>
        <v/>
      </c>
      <c r="O466" s="126" t="str">
        <f t="shared" si="39"/>
        <v/>
      </c>
      <c r="P466" s="155" t="str">
        <f t="array" ref="P466">IFERROR(INDEX(O$2:O$218,SMALL(IF(O$2:O$218&lt;&gt;"",ROW(O$2:O$218)-1),ROW(G465))),"")</f>
        <v/>
      </c>
      <c r="Q466" s="126" t="str">
        <f t="shared" si="40"/>
        <v/>
      </c>
      <c r="R466" s="153" t="str">
        <f t="array" ref="R466">IFERROR(INDEX(Q$2:Q$218,SMALL(IF(Q$2:Q$218&lt;&gt;"",ROW(Q$2:Q$218)-1),ROW(I465))),"")</f>
        <v/>
      </c>
      <c r="S466" s="126" t="str">
        <f t="shared" si="41"/>
        <v/>
      </c>
      <c r="T466" s="155" t="str">
        <f t="array" ref="T466">IFERROR(INDEX(S$2:S$218,SMALL(IF(S$2:S$218&lt;&gt;"",ROW(S$2:S$218)-1),ROW(K465))),"")</f>
        <v/>
      </c>
      <c r="U466" s="126" t="str">
        <f t="shared" si="42"/>
        <v/>
      </c>
      <c r="V466" s="153" t="str">
        <f t="array" ref="V466">IFERROR(INDEX(U$2:U$218,SMALL(IF(U$2:U$218&lt;&gt;"",ROW(U$2:U$218)-1),ROW(M465))),"")</f>
        <v/>
      </c>
      <c r="W466" s="129"/>
    </row>
    <row r="467" spans="1:23" ht="15.75" customHeight="1" x14ac:dyDescent="0.2">
      <c r="A467" s="165" t="str">
        <f t="shared" si="43"/>
        <v xml:space="preserve"> </v>
      </c>
      <c r="B467" s="143"/>
      <c r="C467" s="143"/>
      <c r="D467" s="147"/>
      <c r="E467" s="147"/>
      <c r="F467" s="147"/>
      <c r="G467" s="165" t="str">
        <f>IF(D467="","",VLOOKUP(D467,'Liste des clubs'!A:B,2,FALSE))</f>
        <v/>
      </c>
      <c r="H467" s="163"/>
      <c r="I467" s="143" t="str">
        <f t="shared" si="36"/>
        <v/>
      </c>
      <c r="J467" s="153" t="str">
        <f t="array" ref="J467">IFERROR(INDEX(I$2:I$218,SMALL(IF(I$2:I$218&lt;&gt;"",ROW(I$2:I$218)-1),ROW(A466))),"")</f>
        <v/>
      </c>
      <c r="K467" s="126" t="str">
        <f t="shared" si="37"/>
        <v/>
      </c>
      <c r="L467" s="155" t="str">
        <f t="array" ref="L467">IFERROR(INDEX(K$2:K$218,SMALL(IF(K$2:K$218&lt;&gt;"",ROW(K$2:K$218)-1),ROW(C466))),"")</f>
        <v/>
      </c>
      <c r="M467" s="126" t="str">
        <f t="shared" si="38"/>
        <v/>
      </c>
      <c r="N467" s="153" t="str">
        <f t="array" ref="N467">IFERROR(INDEX(M$2:M$218,SMALL(IF(M$2:M$218&lt;&gt;"",ROW(M$2:M$218)-1),ROW(D466))),"")</f>
        <v/>
      </c>
      <c r="O467" s="126" t="str">
        <f t="shared" si="39"/>
        <v/>
      </c>
      <c r="P467" s="155" t="str">
        <f t="array" ref="P467">IFERROR(INDEX(O$2:O$218,SMALL(IF(O$2:O$218&lt;&gt;"",ROW(O$2:O$218)-1),ROW(G466))),"")</f>
        <v/>
      </c>
      <c r="Q467" s="126" t="str">
        <f t="shared" si="40"/>
        <v/>
      </c>
      <c r="R467" s="153" t="str">
        <f t="array" ref="R467">IFERROR(INDEX(Q$2:Q$218,SMALL(IF(Q$2:Q$218&lt;&gt;"",ROW(Q$2:Q$218)-1),ROW(I466))),"")</f>
        <v/>
      </c>
      <c r="S467" s="126" t="str">
        <f t="shared" si="41"/>
        <v/>
      </c>
      <c r="T467" s="155" t="str">
        <f t="array" ref="T467">IFERROR(INDEX(S$2:S$218,SMALL(IF(S$2:S$218&lt;&gt;"",ROW(S$2:S$218)-1),ROW(K466))),"")</f>
        <v/>
      </c>
      <c r="U467" s="126" t="str">
        <f t="shared" si="42"/>
        <v/>
      </c>
      <c r="V467" s="153" t="str">
        <f t="array" ref="V467">IFERROR(INDEX(U$2:U$218,SMALL(IF(U$2:U$218&lt;&gt;"",ROW(U$2:U$218)-1),ROW(M466))),"")</f>
        <v/>
      </c>
      <c r="W467" s="129"/>
    </row>
    <row r="468" spans="1:23" ht="15.75" customHeight="1" x14ac:dyDescent="0.2">
      <c r="A468" s="165" t="str">
        <f t="shared" si="43"/>
        <v xml:space="preserve"> </v>
      </c>
      <c r="B468" s="143"/>
      <c r="C468" s="143"/>
      <c r="D468" s="147"/>
      <c r="E468" s="147"/>
      <c r="F468" s="147"/>
      <c r="G468" s="165" t="str">
        <f>IF(D468="","",VLOOKUP(D468,'Liste des clubs'!A:B,2,FALSE))</f>
        <v/>
      </c>
      <c r="H468" s="163"/>
      <c r="I468" s="143" t="str">
        <f t="shared" si="36"/>
        <v/>
      </c>
      <c r="J468" s="153" t="str">
        <f t="array" ref="J468">IFERROR(INDEX(I$2:I$218,SMALL(IF(I$2:I$218&lt;&gt;"",ROW(I$2:I$218)-1),ROW(A467))),"")</f>
        <v/>
      </c>
      <c r="K468" s="126" t="str">
        <f t="shared" si="37"/>
        <v/>
      </c>
      <c r="L468" s="155" t="str">
        <f t="array" ref="L468">IFERROR(INDEX(K$2:K$218,SMALL(IF(K$2:K$218&lt;&gt;"",ROW(K$2:K$218)-1),ROW(C467))),"")</f>
        <v/>
      </c>
      <c r="M468" s="126" t="str">
        <f t="shared" si="38"/>
        <v/>
      </c>
      <c r="N468" s="153" t="str">
        <f t="array" ref="N468">IFERROR(INDEX(M$2:M$218,SMALL(IF(M$2:M$218&lt;&gt;"",ROW(M$2:M$218)-1),ROW(D467))),"")</f>
        <v/>
      </c>
      <c r="O468" s="126" t="str">
        <f t="shared" si="39"/>
        <v/>
      </c>
      <c r="P468" s="155" t="str">
        <f t="array" ref="P468">IFERROR(INDEX(O$2:O$218,SMALL(IF(O$2:O$218&lt;&gt;"",ROW(O$2:O$218)-1),ROW(G467))),"")</f>
        <v/>
      </c>
      <c r="Q468" s="126" t="str">
        <f t="shared" si="40"/>
        <v/>
      </c>
      <c r="R468" s="153" t="str">
        <f t="array" ref="R468">IFERROR(INDEX(Q$2:Q$218,SMALL(IF(Q$2:Q$218&lt;&gt;"",ROW(Q$2:Q$218)-1),ROW(I467))),"")</f>
        <v/>
      </c>
      <c r="S468" s="126" t="str">
        <f t="shared" si="41"/>
        <v/>
      </c>
      <c r="T468" s="155" t="str">
        <f t="array" ref="T468">IFERROR(INDEX(S$2:S$218,SMALL(IF(S$2:S$218&lt;&gt;"",ROW(S$2:S$218)-1),ROW(K467))),"")</f>
        <v/>
      </c>
      <c r="U468" s="126" t="str">
        <f t="shared" si="42"/>
        <v/>
      </c>
      <c r="V468" s="153" t="str">
        <f t="array" ref="V468">IFERROR(INDEX(U$2:U$218,SMALL(IF(U$2:U$218&lt;&gt;"",ROW(U$2:U$218)-1),ROW(M467))),"")</f>
        <v/>
      </c>
      <c r="W468" s="129"/>
    </row>
    <row r="469" spans="1:23" ht="15.75" customHeight="1" x14ac:dyDescent="0.2">
      <c r="A469" s="165" t="str">
        <f t="shared" si="43"/>
        <v xml:space="preserve"> </v>
      </c>
      <c r="B469" s="143"/>
      <c r="C469" s="143"/>
      <c r="D469" s="147"/>
      <c r="E469" s="147"/>
      <c r="F469" s="147"/>
      <c r="G469" s="165" t="str">
        <f>IF(D469="","",VLOOKUP(D469,'Liste des clubs'!A:B,2,FALSE))</f>
        <v/>
      </c>
      <c r="H469" s="163"/>
      <c r="I469" s="143" t="str">
        <f t="shared" si="36"/>
        <v/>
      </c>
      <c r="J469" s="153" t="str">
        <f t="array" ref="J469">IFERROR(INDEX(I$2:I$218,SMALL(IF(I$2:I$218&lt;&gt;"",ROW(I$2:I$218)-1),ROW(A468))),"")</f>
        <v/>
      </c>
      <c r="K469" s="126" t="str">
        <f t="shared" si="37"/>
        <v/>
      </c>
      <c r="L469" s="155" t="str">
        <f t="array" ref="L469">IFERROR(INDEX(K$2:K$218,SMALL(IF(K$2:K$218&lt;&gt;"",ROW(K$2:K$218)-1),ROW(C468))),"")</f>
        <v/>
      </c>
      <c r="M469" s="126" t="str">
        <f t="shared" si="38"/>
        <v/>
      </c>
      <c r="N469" s="153" t="str">
        <f t="array" ref="N469">IFERROR(INDEX(M$2:M$218,SMALL(IF(M$2:M$218&lt;&gt;"",ROW(M$2:M$218)-1),ROW(D468))),"")</f>
        <v/>
      </c>
      <c r="O469" s="126" t="str">
        <f t="shared" si="39"/>
        <v/>
      </c>
      <c r="P469" s="155" t="str">
        <f t="array" ref="P469">IFERROR(INDEX(O$2:O$218,SMALL(IF(O$2:O$218&lt;&gt;"",ROW(O$2:O$218)-1),ROW(G468))),"")</f>
        <v/>
      </c>
      <c r="Q469" s="126" t="str">
        <f t="shared" si="40"/>
        <v/>
      </c>
      <c r="R469" s="153" t="str">
        <f t="array" ref="R469">IFERROR(INDEX(Q$2:Q$218,SMALL(IF(Q$2:Q$218&lt;&gt;"",ROW(Q$2:Q$218)-1),ROW(I468))),"")</f>
        <v/>
      </c>
      <c r="S469" s="126" t="str">
        <f t="shared" si="41"/>
        <v/>
      </c>
      <c r="T469" s="155" t="str">
        <f t="array" ref="T469">IFERROR(INDEX(S$2:S$218,SMALL(IF(S$2:S$218&lt;&gt;"",ROW(S$2:S$218)-1),ROW(K468))),"")</f>
        <v/>
      </c>
      <c r="U469" s="126" t="str">
        <f t="shared" si="42"/>
        <v/>
      </c>
      <c r="V469" s="153" t="str">
        <f t="array" ref="V469">IFERROR(INDEX(U$2:U$218,SMALL(IF(U$2:U$218&lt;&gt;"",ROW(U$2:U$218)-1),ROW(M468))),"")</f>
        <v/>
      </c>
      <c r="W469" s="129"/>
    </row>
    <row r="470" spans="1:23" ht="15.75" customHeight="1" x14ac:dyDescent="0.2">
      <c r="A470" s="165" t="str">
        <f t="shared" si="43"/>
        <v xml:space="preserve"> </v>
      </c>
      <c r="B470" s="143"/>
      <c r="C470" s="143"/>
      <c r="D470" s="147"/>
      <c r="E470" s="147"/>
      <c r="F470" s="147"/>
      <c r="G470" s="165" t="str">
        <f>IF(D470="","",VLOOKUP(D470,'Liste des clubs'!A:B,2,FALSE))</f>
        <v/>
      </c>
      <c r="H470" s="163"/>
      <c r="I470" s="143" t="str">
        <f t="shared" si="36"/>
        <v/>
      </c>
      <c r="J470" s="153" t="str">
        <f t="array" ref="J470">IFERROR(INDEX(I$2:I$218,SMALL(IF(I$2:I$218&lt;&gt;"",ROW(I$2:I$218)-1),ROW(A469))),"")</f>
        <v/>
      </c>
      <c r="K470" s="126" t="str">
        <f t="shared" si="37"/>
        <v/>
      </c>
      <c r="L470" s="155" t="str">
        <f t="array" ref="L470">IFERROR(INDEX(K$2:K$218,SMALL(IF(K$2:K$218&lt;&gt;"",ROW(K$2:K$218)-1),ROW(C469))),"")</f>
        <v/>
      </c>
      <c r="M470" s="126" t="str">
        <f t="shared" si="38"/>
        <v/>
      </c>
      <c r="N470" s="153" t="str">
        <f t="array" ref="N470">IFERROR(INDEX(M$2:M$218,SMALL(IF(M$2:M$218&lt;&gt;"",ROW(M$2:M$218)-1),ROW(D469))),"")</f>
        <v/>
      </c>
      <c r="O470" s="126" t="str">
        <f t="shared" si="39"/>
        <v/>
      </c>
      <c r="P470" s="155" t="str">
        <f t="array" ref="P470">IFERROR(INDEX(O$2:O$218,SMALL(IF(O$2:O$218&lt;&gt;"",ROW(O$2:O$218)-1),ROW(G469))),"")</f>
        <v/>
      </c>
      <c r="Q470" s="126" t="str">
        <f t="shared" si="40"/>
        <v/>
      </c>
      <c r="R470" s="153" t="str">
        <f t="array" ref="R470">IFERROR(INDEX(Q$2:Q$218,SMALL(IF(Q$2:Q$218&lt;&gt;"",ROW(Q$2:Q$218)-1),ROW(I469))),"")</f>
        <v/>
      </c>
      <c r="S470" s="126" t="str">
        <f t="shared" si="41"/>
        <v/>
      </c>
      <c r="T470" s="155" t="str">
        <f t="array" ref="T470">IFERROR(INDEX(S$2:S$218,SMALL(IF(S$2:S$218&lt;&gt;"",ROW(S$2:S$218)-1),ROW(K469))),"")</f>
        <v/>
      </c>
      <c r="U470" s="126" t="str">
        <f t="shared" si="42"/>
        <v/>
      </c>
      <c r="V470" s="153" t="str">
        <f t="array" ref="V470">IFERROR(INDEX(U$2:U$218,SMALL(IF(U$2:U$218&lt;&gt;"",ROW(U$2:U$218)-1),ROW(M469))),"")</f>
        <v/>
      </c>
      <c r="W470" s="129"/>
    </row>
    <row r="471" spans="1:23" ht="15.75" customHeight="1" x14ac:dyDescent="0.2">
      <c r="A471" s="165" t="str">
        <f t="shared" si="43"/>
        <v xml:space="preserve"> </v>
      </c>
      <c r="B471" s="143"/>
      <c r="C471" s="143"/>
      <c r="D471" s="147"/>
      <c r="E471" s="147"/>
      <c r="F471" s="147"/>
      <c r="G471" s="165" t="str">
        <f>IF(D471="","",VLOOKUP(D471,'Liste des clubs'!A:B,2,FALSE))</f>
        <v/>
      </c>
      <c r="H471" s="163"/>
      <c r="I471" s="143" t="str">
        <f t="shared" si="36"/>
        <v/>
      </c>
      <c r="J471" s="153" t="str">
        <f t="array" ref="J471">IFERROR(INDEX(I$2:I$218,SMALL(IF(I$2:I$218&lt;&gt;"",ROW(I$2:I$218)-1),ROW(A470))),"")</f>
        <v/>
      </c>
      <c r="K471" s="126" t="str">
        <f t="shared" si="37"/>
        <v/>
      </c>
      <c r="L471" s="155" t="str">
        <f t="array" ref="L471">IFERROR(INDEX(K$2:K$218,SMALL(IF(K$2:K$218&lt;&gt;"",ROW(K$2:K$218)-1),ROW(C470))),"")</f>
        <v/>
      </c>
      <c r="M471" s="126" t="str">
        <f t="shared" si="38"/>
        <v/>
      </c>
      <c r="N471" s="153" t="str">
        <f t="array" ref="N471">IFERROR(INDEX(M$2:M$218,SMALL(IF(M$2:M$218&lt;&gt;"",ROW(M$2:M$218)-1),ROW(D470))),"")</f>
        <v/>
      </c>
      <c r="O471" s="126" t="str">
        <f t="shared" si="39"/>
        <v/>
      </c>
      <c r="P471" s="155" t="str">
        <f t="array" ref="P471">IFERROR(INDEX(O$2:O$218,SMALL(IF(O$2:O$218&lt;&gt;"",ROW(O$2:O$218)-1),ROW(G470))),"")</f>
        <v/>
      </c>
      <c r="Q471" s="126" t="str">
        <f t="shared" si="40"/>
        <v/>
      </c>
      <c r="R471" s="153" t="str">
        <f t="array" ref="R471">IFERROR(INDEX(Q$2:Q$218,SMALL(IF(Q$2:Q$218&lt;&gt;"",ROW(Q$2:Q$218)-1),ROW(I470))),"")</f>
        <v/>
      </c>
      <c r="S471" s="126" t="str">
        <f t="shared" si="41"/>
        <v/>
      </c>
      <c r="T471" s="155" t="str">
        <f t="array" ref="T471">IFERROR(INDEX(S$2:S$218,SMALL(IF(S$2:S$218&lt;&gt;"",ROW(S$2:S$218)-1),ROW(K470))),"")</f>
        <v/>
      </c>
      <c r="U471" s="126" t="str">
        <f t="shared" si="42"/>
        <v/>
      </c>
      <c r="V471" s="153" t="str">
        <f t="array" ref="V471">IFERROR(INDEX(U$2:U$218,SMALL(IF(U$2:U$218&lt;&gt;"",ROW(U$2:U$218)-1),ROW(M470))),"")</f>
        <v/>
      </c>
      <c r="W471" s="129"/>
    </row>
    <row r="472" spans="1:23" ht="15.75" customHeight="1" x14ac:dyDescent="0.2">
      <c r="A472" s="165" t="str">
        <f t="shared" si="43"/>
        <v xml:space="preserve"> </v>
      </c>
      <c r="B472" s="143"/>
      <c r="C472" s="143"/>
      <c r="D472" s="147"/>
      <c r="E472" s="147"/>
      <c r="F472" s="147"/>
      <c r="G472" s="165" t="str">
        <f>IF(D472="","",VLOOKUP(D472,'Liste des clubs'!A:B,2,FALSE))</f>
        <v/>
      </c>
      <c r="H472" s="163"/>
      <c r="I472" s="143" t="str">
        <f t="shared" si="36"/>
        <v/>
      </c>
      <c r="J472" s="153" t="str">
        <f t="array" ref="J472">IFERROR(INDEX(I$2:I$218,SMALL(IF(I$2:I$218&lt;&gt;"",ROW(I$2:I$218)-1),ROW(A471))),"")</f>
        <v/>
      </c>
      <c r="K472" s="126" t="str">
        <f t="shared" si="37"/>
        <v/>
      </c>
      <c r="L472" s="155" t="str">
        <f t="array" ref="L472">IFERROR(INDEX(K$2:K$218,SMALL(IF(K$2:K$218&lt;&gt;"",ROW(K$2:K$218)-1),ROW(C471))),"")</f>
        <v/>
      </c>
      <c r="M472" s="126" t="str">
        <f t="shared" si="38"/>
        <v/>
      </c>
      <c r="N472" s="153" t="str">
        <f t="array" ref="N472">IFERROR(INDEX(M$2:M$218,SMALL(IF(M$2:M$218&lt;&gt;"",ROW(M$2:M$218)-1),ROW(D471))),"")</f>
        <v/>
      </c>
      <c r="O472" s="126" t="str">
        <f t="shared" si="39"/>
        <v/>
      </c>
      <c r="P472" s="155" t="str">
        <f t="array" ref="P472">IFERROR(INDEX(O$2:O$218,SMALL(IF(O$2:O$218&lt;&gt;"",ROW(O$2:O$218)-1),ROW(G471))),"")</f>
        <v/>
      </c>
      <c r="Q472" s="126" t="str">
        <f t="shared" si="40"/>
        <v/>
      </c>
      <c r="R472" s="153" t="str">
        <f t="array" ref="R472">IFERROR(INDEX(Q$2:Q$218,SMALL(IF(Q$2:Q$218&lt;&gt;"",ROW(Q$2:Q$218)-1),ROW(I471))),"")</f>
        <v/>
      </c>
      <c r="S472" s="126" t="str">
        <f t="shared" si="41"/>
        <v/>
      </c>
      <c r="T472" s="155" t="str">
        <f t="array" ref="T472">IFERROR(INDEX(S$2:S$218,SMALL(IF(S$2:S$218&lt;&gt;"",ROW(S$2:S$218)-1),ROW(K471))),"")</f>
        <v/>
      </c>
      <c r="U472" s="126" t="str">
        <f t="shared" si="42"/>
        <v/>
      </c>
      <c r="V472" s="153" t="str">
        <f t="array" ref="V472">IFERROR(INDEX(U$2:U$218,SMALL(IF(U$2:U$218&lt;&gt;"",ROW(U$2:U$218)-1),ROW(M471))),"")</f>
        <v/>
      </c>
      <c r="W472" s="129"/>
    </row>
    <row r="473" spans="1:23" ht="15.75" customHeight="1" x14ac:dyDescent="0.2">
      <c r="A473" s="165" t="str">
        <f t="shared" si="43"/>
        <v xml:space="preserve"> </v>
      </c>
      <c r="B473" s="143"/>
      <c r="C473" s="143"/>
      <c r="D473" s="147"/>
      <c r="E473" s="147"/>
      <c r="F473" s="147"/>
      <c r="G473" s="165" t="str">
        <f>IF(D473="","",VLOOKUP(D473,'Liste des clubs'!A:B,2,FALSE))</f>
        <v/>
      </c>
      <c r="H473" s="163"/>
      <c r="I473" s="143" t="str">
        <f t="shared" si="36"/>
        <v/>
      </c>
      <c r="J473" s="153" t="str">
        <f t="array" ref="J473">IFERROR(INDEX(I$2:I$218,SMALL(IF(I$2:I$218&lt;&gt;"",ROW(I$2:I$218)-1),ROW(A472))),"")</f>
        <v/>
      </c>
      <c r="K473" s="126" t="str">
        <f t="shared" si="37"/>
        <v/>
      </c>
      <c r="L473" s="155" t="str">
        <f t="array" ref="L473">IFERROR(INDEX(K$2:K$218,SMALL(IF(K$2:K$218&lt;&gt;"",ROW(K$2:K$218)-1),ROW(C472))),"")</f>
        <v/>
      </c>
      <c r="M473" s="126" t="str">
        <f t="shared" si="38"/>
        <v/>
      </c>
      <c r="N473" s="153" t="str">
        <f t="array" ref="N473">IFERROR(INDEX(M$2:M$218,SMALL(IF(M$2:M$218&lt;&gt;"",ROW(M$2:M$218)-1),ROW(D472))),"")</f>
        <v/>
      </c>
      <c r="O473" s="126" t="str">
        <f t="shared" si="39"/>
        <v/>
      </c>
      <c r="P473" s="155" t="str">
        <f t="array" ref="P473">IFERROR(INDEX(O$2:O$218,SMALL(IF(O$2:O$218&lt;&gt;"",ROW(O$2:O$218)-1),ROW(G472))),"")</f>
        <v/>
      </c>
      <c r="Q473" s="126" t="str">
        <f t="shared" si="40"/>
        <v/>
      </c>
      <c r="R473" s="153" t="str">
        <f t="array" ref="R473">IFERROR(INDEX(Q$2:Q$218,SMALL(IF(Q$2:Q$218&lt;&gt;"",ROW(Q$2:Q$218)-1),ROW(I472))),"")</f>
        <v/>
      </c>
      <c r="S473" s="126" t="str">
        <f t="shared" si="41"/>
        <v/>
      </c>
      <c r="T473" s="155" t="str">
        <f t="array" ref="T473">IFERROR(INDEX(S$2:S$218,SMALL(IF(S$2:S$218&lt;&gt;"",ROW(S$2:S$218)-1),ROW(K472))),"")</f>
        <v/>
      </c>
      <c r="U473" s="126" t="str">
        <f t="shared" si="42"/>
        <v/>
      </c>
      <c r="V473" s="153" t="str">
        <f t="array" ref="V473">IFERROR(INDEX(U$2:U$218,SMALL(IF(U$2:U$218&lt;&gt;"",ROW(U$2:U$218)-1),ROW(M472))),"")</f>
        <v/>
      </c>
      <c r="W473" s="129"/>
    </row>
    <row r="474" spans="1:23" ht="15.75" customHeight="1" x14ac:dyDescent="0.2">
      <c r="A474" s="165" t="str">
        <f t="shared" si="43"/>
        <v xml:space="preserve"> </v>
      </c>
      <c r="B474" s="143"/>
      <c r="C474" s="143"/>
      <c r="D474" s="147"/>
      <c r="E474" s="147"/>
      <c r="F474" s="147"/>
      <c r="G474" s="165" t="str">
        <f>IF(D474="","",VLOOKUP(D474,'Liste des clubs'!A:B,2,FALSE))</f>
        <v/>
      </c>
      <c r="H474" s="163"/>
      <c r="I474" s="143" t="str">
        <f t="shared" si="36"/>
        <v/>
      </c>
      <c r="J474" s="153" t="str">
        <f t="array" ref="J474">IFERROR(INDEX(I$2:I$218,SMALL(IF(I$2:I$218&lt;&gt;"",ROW(I$2:I$218)-1),ROW(A473))),"")</f>
        <v/>
      </c>
      <c r="K474" s="126" t="str">
        <f t="shared" si="37"/>
        <v/>
      </c>
      <c r="L474" s="155" t="str">
        <f t="array" ref="L474">IFERROR(INDEX(K$2:K$218,SMALL(IF(K$2:K$218&lt;&gt;"",ROW(K$2:K$218)-1),ROW(C473))),"")</f>
        <v/>
      </c>
      <c r="M474" s="126" t="str">
        <f t="shared" si="38"/>
        <v/>
      </c>
      <c r="N474" s="153" t="str">
        <f t="array" ref="N474">IFERROR(INDEX(M$2:M$218,SMALL(IF(M$2:M$218&lt;&gt;"",ROW(M$2:M$218)-1),ROW(D473))),"")</f>
        <v/>
      </c>
      <c r="O474" s="126" t="str">
        <f t="shared" si="39"/>
        <v/>
      </c>
      <c r="P474" s="155" t="str">
        <f t="array" ref="P474">IFERROR(INDEX(O$2:O$218,SMALL(IF(O$2:O$218&lt;&gt;"",ROW(O$2:O$218)-1),ROW(G473))),"")</f>
        <v/>
      </c>
      <c r="Q474" s="126" t="str">
        <f t="shared" si="40"/>
        <v/>
      </c>
      <c r="R474" s="153" t="str">
        <f t="array" ref="R474">IFERROR(INDEX(Q$2:Q$218,SMALL(IF(Q$2:Q$218&lt;&gt;"",ROW(Q$2:Q$218)-1),ROW(I473))),"")</f>
        <v/>
      </c>
      <c r="S474" s="126" t="str">
        <f t="shared" si="41"/>
        <v/>
      </c>
      <c r="T474" s="155" t="str">
        <f t="array" ref="T474">IFERROR(INDEX(S$2:S$218,SMALL(IF(S$2:S$218&lt;&gt;"",ROW(S$2:S$218)-1),ROW(K473))),"")</f>
        <v/>
      </c>
      <c r="U474" s="126" t="str">
        <f t="shared" si="42"/>
        <v/>
      </c>
      <c r="V474" s="153" t="str">
        <f t="array" ref="V474">IFERROR(INDEX(U$2:U$218,SMALL(IF(U$2:U$218&lt;&gt;"",ROW(U$2:U$218)-1),ROW(M473))),"")</f>
        <v/>
      </c>
      <c r="W474" s="129"/>
    </row>
    <row r="475" spans="1:23" ht="15.75" customHeight="1" x14ac:dyDescent="0.2">
      <c r="A475" s="165" t="str">
        <f t="shared" si="43"/>
        <v xml:space="preserve"> </v>
      </c>
      <c r="B475" s="143"/>
      <c r="C475" s="143"/>
      <c r="D475" s="147"/>
      <c r="E475" s="147"/>
      <c r="F475" s="147"/>
      <c r="G475" s="165" t="str">
        <f>IF(D475="","",VLOOKUP(D475,'Liste des clubs'!A:B,2,FALSE))</f>
        <v/>
      </c>
      <c r="H475" s="163"/>
      <c r="I475" s="143" t="str">
        <f t="shared" si="36"/>
        <v/>
      </c>
      <c r="J475" s="153" t="str">
        <f t="array" ref="J475">IFERROR(INDEX(I$2:I$218,SMALL(IF(I$2:I$218&lt;&gt;"",ROW(I$2:I$218)-1),ROW(A474))),"")</f>
        <v/>
      </c>
      <c r="K475" s="126" t="str">
        <f t="shared" si="37"/>
        <v/>
      </c>
      <c r="L475" s="155" t="str">
        <f t="array" ref="L475">IFERROR(INDEX(K$2:K$218,SMALL(IF(K$2:K$218&lt;&gt;"",ROW(K$2:K$218)-1),ROW(C474))),"")</f>
        <v/>
      </c>
      <c r="M475" s="126" t="str">
        <f t="shared" si="38"/>
        <v/>
      </c>
      <c r="N475" s="153" t="str">
        <f t="array" ref="N475">IFERROR(INDEX(M$2:M$218,SMALL(IF(M$2:M$218&lt;&gt;"",ROW(M$2:M$218)-1),ROW(D474))),"")</f>
        <v/>
      </c>
      <c r="O475" s="126" t="str">
        <f t="shared" si="39"/>
        <v/>
      </c>
      <c r="P475" s="155" t="str">
        <f t="array" ref="P475">IFERROR(INDEX(O$2:O$218,SMALL(IF(O$2:O$218&lt;&gt;"",ROW(O$2:O$218)-1),ROW(G474))),"")</f>
        <v/>
      </c>
      <c r="Q475" s="126" t="str">
        <f t="shared" si="40"/>
        <v/>
      </c>
      <c r="R475" s="153" t="str">
        <f t="array" ref="R475">IFERROR(INDEX(Q$2:Q$218,SMALL(IF(Q$2:Q$218&lt;&gt;"",ROW(Q$2:Q$218)-1),ROW(I474))),"")</f>
        <v/>
      </c>
      <c r="S475" s="126" t="str">
        <f t="shared" si="41"/>
        <v/>
      </c>
      <c r="T475" s="155" t="str">
        <f t="array" ref="T475">IFERROR(INDEX(S$2:S$218,SMALL(IF(S$2:S$218&lt;&gt;"",ROW(S$2:S$218)-1),ROW(K474))),"")</f>
        <v/>
      </c>
      <c r="U475" s="126" t="str">
        <f t="shared" si="42"/>
        <v/>
      </c>
      <c r="V475" s="153" t="str">
        <f t="array" ref="V475">IFERROR(INDEX(U$2:U$218,SMALL(IF(U$2:U$218&lt;&gt;"",ROW(U$2:U$218)-1),ROW(M474))),"")</f>
        <v/>
      </c>
      <c r="W475" s="129"/>
    </row>
    <row r="476" spans="1:23" ht="15.75" customHeight="1" x14ac:dyDescent="0.2">
      <c r="A476" s="165" t="str">
        <f t="shared" si="43"/>
        <v xml:space="preserve"> </v>
      </c>
      <c r="B476" s="143"/>
      <c r="C476" s="143"/>
      <c r="D476" s="147"/>
      <c r="E476" s="147"/>
      <c r="F476" s="147"/>
      <c r="G476" s="165" t="str">
        <f>IF(D476="","",VLOOKUP(D476,'Liste des clubs'!A:B,2,FALSE))</f>
        <v/>
      </c>
      <c r="H476" s="163"/>
      <c r="I476" s="143" t="str">
        <f t="shared" si="36"/>
        <v/>
      </c>
      <c r="J476" s="153" t="str">
        <f t="array" ref="J476">IFERROR(INDEX(I$2:I$218,SMALL(IF(I$2:I$218&lt;&gt;"",ROW(I$2:I$218)-1),ROW(A475))),"")</f>
        <v/>
      </c>
      <c r="K476" s="126" t="str">
        <f t="shared" si="37"/>
        <v/>
      </c>
      <c r="L476" s="155" t="str">
        <f t="array" ref="L476">IFERROR(INDEX(K$2:K$218,SMALL(IF(K$2:K$218&lt;&gt;"",ROW(K$2:K$218)-1),ROW(C475))),"")</f>
        <v/>
      </c>
      <c r="M476" s="126" t="str">
        <f t="shared" si="38"/>
        <v/>
      </c>
      <c r="N476" s="153" t="str">
        <f t="array" ref="N476">IFERROR(INDEX(M$2:M$218,SMALL(IF(M$2:M$218&lt;&gt;"",ROW(M$2:M$218)-1),ROW(D475))),"")</f>
        <v/>
      </c>
      <c r="O476" s="126" t="str">
        <f t="shared" si="39"/>
        <v/>
      </c>
      <c r="P476" s="155" t="str">
        <f t="array" ref="P476">IFERROR(INDEX(O$2:O$218,SMALL(IF(O$2:O$218&lt;&gt;"",ROW(O$2:O$218)-1),ROW(G475))),"")</f>
        <v/>
      </c>
      <c r="Q476" s="126" t="str">
        <f t="shared" si="40"/>
        <v/>
      </c>
      <c r="R476" s="153" t="str">
        <f t="array" ref="R476">IFERROR(INDEX(Q$2:Q$218,SMALL(IF(Q$2:Q$218&lt;&gt;"",ROW(Q$2:Q$218)-1),ROW(I475))),"")</f>
        <v/>
      </c>
      <c r="S476" s="126" t="str">
        <f t="shared" si="41"/>
        <v/>
      </c>
      <c r="T476" s="155" t="str">
        <f t="array" ref="T476">IFERROR(INDEX(S$2:S$218,SMALL(IF(S$2:S$218&lt;&gt;"",ROW(S$2:S$218)-1),ROW(K475))),"")</f>
        <v/>
      </c>
      <c r="U476" s="126" t="str">
        <f t="shared" si="42"/>
        <v/>
      </c>
      <c r="V476" s="153" t="str">
        <f t="array" ref="V476">IFERROR(INDEX(U$2:U$218,SMALL(IF(U$2:U$218&lt;&gt;"",ROW(U$2:U$218)-1),ROW(M475))),"")</f>
        <v/>
      </c>
      <c r="W476" s="129"/>
    </row>
    <row r="477" spans="1:23" ht="15.75" customHeight="1" x14ac:dyDescent="0.2">
      <c r="A477" s="165" t="str">
        <f t="shared" si="43"/>
        <v xml:space="preserve"> </v>
      </c>
      <c r="B477" s="143"/>
      <c r="C477" s="143"/>
      <c r="D477" s="147"/>
      <c r="E477" s="147"/>
      <c r="F477" s="147"/>
      <c r="G477" s="165" t="str">
        <f>IF(D477="","",VLOOKUP(D477,'Liste des clubs'!A:B,2,FALSE))</f>
        <v/>
      </c>
      <c r="H477" s="163"/>
      <c r="I477" s="143" t="str">
        <f t="shared" si="36"/>
        <v/>
      </c>
      <c r="J477" s="153" t="str">
        <f t="array" ref="J477">IFERROR(INDEX(I$2:I$218,SMALL(IF(I$2:I$218&lt;&gt;"",ROW(I$2:I$218)-1),ROW(A476))),"")</f>
        <v/>
      </c>
      <c r="K477" s="126" t="str">
        <f t="shared" si="37"/>
        <v/>
      </c>
      <c r="L477" s="155" t="str">
        <f t="array" ref="L477">IFERROR(INDEX(K$2:K$218,SMALL(IF(K$2:K$218&lt;&gt;"",ROW(K$2:K$218)-1),ROW(C476))),"")</f>
        <v/>
      </c>
      <c r="M477" s="126" t="str">
        <f t="shared" si="38"/>
        <v/>
      </c>
      <c r="N477" s="153" t="str">
        <f t="array" ref="N477">IFERROR(INDEX(M$2:M$218,SMALL(IF(M$2:M$218&lt;&gt;"",ROW(M$2:M$218)-1),ROW(D476))),"")</f>
        <v/>
      </c>
      <c r="O477" s="126" t="str">
        <f t="shared" si="39"/>
        <v/>
      </c>
      <c r="P477" s="155" t="str">
        <f t="array" ref="P477">IFERROR(INDEX(O$2:O$218,SMALL(IF(O$2:O$218&lt;&gt;"",ROW(O$2:O$218)-1),ROW(G476))),"")</f>
        <v/>
      </c>
      <c r="Q477" s="126" t="str">
        <f t="shared" si="40"/>
        <v/>
      </c>
      <c r="R477" s="153" t="str">
        <f t="array" ref="R477">IFERROR(INDEX(Q$2:Q$218,SMALL(IF(Q$2:Q$218&lt;&gt;"",ROW(Q$2:Q$218)-1),ROW(I476))),"")</f>
        <v/>
      </c>
      <c r="S477" s="126" t="str">
        <f t="shared" si="41"/>
        <v/>
      </c>
      <c r="T477" s="155" t="str">
        <f t="array" ref="T477">IFERROR(INDEX(S$2:S$218,SMALL(IF(S$2:S$218&lt;&gt;"",ROW(S$2:S$218)-1),ROW(K476))),"")</f>
        <v/>
      </c>
      <c r="U477" s="126" t="str">
        <f t="shared" si="42"/>
        <v/>
      </c>
      <c r="V477" s="153" t="str">
        <f t="array" ref="V477">IFERROR(INDEX(U$2:U$218,SMALL(IF(U$2:U$218&lt;&gt;"",ROW(U$2:U$218)-1),ROW(M476))),"")</f>
        <v/>
      </c>
      <c r="W477" s="129"/>
    </row>
    <row r="478" spans="1:23" ht="15.75" customHeight="1" x14ac:dyDescent="0.2">
      <c r="A478" s="165" t="str">
        <f t="shared" si="43"/>
        <v xml:space="preserve"> </v>
      </c>
      <c r="B478" s="143"/>
      <c r="C478" s="143"/>
      <c r="D478" s="147"/>
      <c r="E478" s="147"/>
      <c r="F478" s="147"/>
      <c r="G478" s="165" t="str">
        <f>IF(D478="","",VLOOKUP(D478,'Liste des clubs'!A:B,2,FALSE))</f>
        <v/>
      </c>
      <c r="H478" s="163"/>
      <c r="I478" s="143" t="str">
        <f t="shared" si="36"/>
        <v/>
      </c>
      <c r="J478" s="153" t="str">
        <f t="array" ref="J478">IFERROR(INDEX(I$2:I$218,SMALL(IF(I$2:I$218&lt;&gt;"",ROW(I$2:I$218)-1),ROW(A477))),"")</f>
        <v/>
      </c>
      <c r="K478" s="126" t="str">
        <f t="shared" si="37"/>
        <v/>
      </c>
      <c r="L478" s="155" t="str">
        <f t="array" ref="L478">IFERROR(INDEX(K$2:K$218,SMALL(IF(K$2:K$218&lt;&gt;"",ROW(K$2:K$218)-1),ROW(C477))),"")</f>
        <v/>
      </c>
      <c r="M478" s="126" t="str">
        <f t="shared" si="38"/>
        <v/>
      </c>
      <c r="N478" s="153" t="str">
        <f t="array" ref="N478">IFERROR(INDEX(M$2:M$218,SMALL(IF(M$2:M$218&lt;&gt;"",ROW(M$2:M$218)-1),ROW(D477))),"")</f>
        <v/>
      </c>
      <c r="O478" s="126" t="str">
        <f t="shared" si="39"/>
        <v/>
      </c>
      <c r="P478" s="155" t="str">
        <f t="array" ref="P478">IFERROR(INDEX(O$2:O$218,SMALL(IF(O$2:O$218&lt;&gt;"",ROW(O$2:O$218)-1),ROW(G477))),"")</f>
        <v/>
      </c>
      <c r="Q478" s="126" t="str">
        <f t="shared" si="40"/>
        <v/>
      </c>
      <c r="R478" s="153" t="str">
        <f t="array" ref="R478">IFERROR(INDEX(Q$2:Q$218,SMALL(IF(Q$2:Q$218&lt;&gt;"",ROW(Q$2:Q$218)-1),ROW(I477))),"")</f>
        <v/>
      </c>
      <c r="S478" s="126" t="str">
        <f t="shared" si="41"/>
        <v/>
      </c>
      <c r="T478" s="155" t="str">
        <f t="array" ref="T478">IFERROR(INDEX(S$2:S$218,SMALL(IF(S$2:S$218&lt;&gt;"",ROW(S$2:S$218)-1),ROW(K477))),"")</f>
        <v/>
      </c>
      <c r="U478" s="126" t="str">
        <f t="shared" si="42"/>
        <v/>
      </c>
      <c r="V478" s="153" t="str">
        <f t="array" ref="V478">IFERROR(INDEX(U$2:U$218,SMALL(IF(U$2:U$218&lt;&gt;"",ROW(U$2:U$218)-1),ROW(M477))),"")</f>
        <v/>
      </c>
      <c r="W478" s="129"/>
    </row>
    <row r="479" spans="1:23" ht="15.75" customHeight="1" x14ac:dyDescent="0.2">
      <c r="A479" s="165" t="str">
        <f t="shared" si="43"/>
        <v xml:space="preserve"> </v>
      </c>
      <c r="B479" s="143"/>
      <c r="C479" s="143"/>
      <c r="D479" s="147"/>
      <c r="E479" s="147"/>
      <c r="F479" s="147"/>
      <c r="G479" s="165" t="str">
        <f>IF(D479="","",VLOOKUP(D479,'Liste des clubs'!A:B,2,FALSE))</f>
        <v/>
      </c>
      <c r="H479" s="163"/>
      <c r="I479" s="143" t="str">
        <f t="shared" si="36"/>
        <v/>
      </c>
      <c r="J479" s="153" t="str">
        <f t="array" ref="J479">IFERROR(INDEX(I$2:I$218,SMALL(IF(I$2:I$218&lt;&gt;"",ROW(I$2:I$218)-1),ROW(A478))),"")</f>
        <v/>
      </c>
      <c r="K479" s="126" t="str">
        <f t="shared" si="37"/>
        <v/>
      </c>
      <c r="L479" s="155" t="str">
        <f t="array" ref="L479">IFERROR(INDEX(K$2:K$218,SMALL(IF(K$2:K$218&lt;&gt;"",ROW(K$2:K$218)-1),ROW(C478))),"")</f>
        <v/>
      </c>
      <c r="M479" s="126" t="str">
        <f t="shared" si="38"/>
        <v/>
      </c>
      <c r="N479" s="153" t="str">
        <f t="array" ref="N479">IFERROR(INDEX(M$2:M$218,SMALL(IF(M$2:M$218&lt;&gt;"",ROW(M$2:M$218)-1),ROW(D478))),"")</f>
        <v/>
      </c>
      <c r="O479" s="126" t="str">
        <f t="shared" si="39"/>
        <v/>
      </c>
      <c r="P479" s="155" t="str">
        <f t="array" ref="P479">IFERROR(INDEX(O$2:O$218,SMALL(IF(O$2:O$218&lt;&gt;"",ROW(O$2:O$218)-1),ROW(G478))),"")</f>
        <v/>
      </c>
      <c r="Q479" s="126" t="str">
        <f t="shared" si="40"/>
        <v/>
      </c>
      <c r="R479" s="153" t="str">
        <f t="array" ref="R479">IFERROR(INDEX(Q$2:Q$218,SMALL(IF(Q$2:Q$218&lt;&gt;"",ROW(Q$2:Q$218)-1),ROW(I478))),"")</f>
        <v/>
      </c>
      <c r="S479" s="126" t="str">
        <f t="shared" si="41"/>
        <v/>
      </c>
      <c r="T479" s="155" t="str">
        <f t="array" ref="T479">IFERROR(INDEX(S$2:S$218,SMALL(IF(S$2:S$218&lt;&gt;"",ROW(S$2:S$218)-1),ROW(K478))),"")</f>
        <v/>
      </c>
      <c r="U479" s="126" t="str">
        <f t="shared" si="42"/>
        <v/>
      </c>
      <c r="V479" s="153" t="str">
        <f t="array" ref="V479">IFERROR(INDEX(U$2:U$218,SMALL(IF(U$2:U$218&lt;&gt;"",ROW(U$2:U$218)-1),ROW(M478))),"")</f>
        <v/>
      </c>
      <c r="W479" s="129"/>
    </row>
    <row r="480" spans="1:23" ht="15.75" customHeight="1" x14ac:dyDescent="0.2">
      <c r="A480" s="165" t="str">
        <f t="shared" si="43"/>
        <v xml:space="preserve"> </v>
      </c>
      <c r="B480" s="143"/>
      <c r="C480" s="143"/>
      <c r="D480" s="147"/>
      <c r="E480" s="147"/>
      <c r="F480" s="147"/>
      <c r="G480" s="165" t="str">
        <f>IF(D480="","",VLOOKUP(D480,'Liste des clubs'!A:B,2,FALSE))</f>
        <v/>
      </c>
      <c r="H480" s="163"/>
      <c r="I480" s="143" t="str">
        <f t="shared" si="36"/>
        <v/>
      </c>
      <c r="J480" s="153" t="str">
        <f t="array" ref="J480">IFERROR(INDEX(I$2:I$218,SMALL(IF(I$2:I$218&lt;&gt;"",ROW(I$2:I$218)-1),ROW(A479))),"")</f>
        <v/>
      </c>
      <c r="K480" s="126" t="str">
        <f t="shared" si="37"/>
        <v/>
      </c>
      <c r="L480" s="155" t="str">
        <f t="array" ref="L480">IFERROR(INDEX(K$2:K$218,SMALL(IF(K$2:K$218&lt;&gt;"",ROW(K$2:K$218)-1),ROW(C479))),"")</f>
        <v/>
      </c>
      <c r="M480" s="126" t="str">
        <f t="shared" si="38"/>
        <v/>
      </c>
      <c r="N480" s="153" t="str">
        <f t="array" ref="N480">IFERROR(INDEX(M$2:M$218,SMALL(IF(M$2:M$218&lt;&gt;"",ROW(M$2:M$218)-1),ROW(D479))),"")</f>
        <v/>
      </c>
      <c r="O480" s="126" t="str">
        <f t="shared" si="39"/>
        <v/>
      </c>
      <c r="P480" s="155" t="str">
        <f t="array" ref="P480">IFERROR(INDEX(O$2:O$218,SMALL(IF(O$2:O$218&lt;&gt;"",ROW(O$2:O$218)-1),ROW(G479))),"")</f>
        <v/>
      </c>
      <c r="Q480" s="126" t="str">
        <f t="shared" si="40"/>
        <v/>
      </c>
      <c r="R480" s="153" t="str">
        <f t="array" ref="R480">IFERROR(INDEX(Q$2:Q$218,SMALL(IF(Q$2:Q$218&lt;&gt;"",ROW(Q$2:Q$218)-1),ROW(I479))),"")</f>
        <v/>
      </c>
      <c r="S480" s="126" t="str">
        <f t="shared" si="41"/>
        <v/>
      </c>
      <c r="T480" s="155" t="str">
        <f t="array" ref="T480">IFERROR(INDEX(S$2:S$218,SMALL(IF(S$2:S$218&lt;&gt;"",ROW(S$2:S$218)-1),ROW(K479))),"")</f>
        <v/>
      </c>
      <c r="U480" s="126" t="str">
        <f t="shared" si="42"/>
        <v/>
      </c>
      <c r="V480" s="153" t="str">
        <f t="array" ref="V480">IFERROR(INDEX(U$2:U$218,SMALL(IF(U$2:U$218&lt;&gt;"",ROW(U$2:U$218)-1),ROW(M479))),"")</f>
        <v/>
      </c>
      <c r="W480" s="129"/>
    </row>
    <row r="481" spans="1:23" ht="15.75" customHeight="1" x14ac:dyDescent="0.2">
      <c r="A481" s="165" t="str">
        <f t="shared" si="43"/>
        <v xml:space="preserve"> </v>
      </c>
      <c r="B481" s="143"/>
      <c r="C481" s="143"/>
      <c r="D481" s="147"/>
      <c r="E481" s="147"/>
      <c r="F481" s="147"/>
      <c r="G481" s="165" t="str">
        <f>IF(D481="","",VLOOKUP(D481,'Liste des clubs'!A:B,2,FALSE))</f>
        <v/>
      </c>
      <c r="H481" s="163"/>
      <c r="I481" s="143" t="str">
        <f t="shared" si="36"/>
        <v/>
      </c>
      <c r="J481" s="153" t="str">
        <f t="array" ref="J481">IFERROR(INDEX(I$2:I$218,SMALL(IF(I$2:I$218&lt;&gt;"",ROW(I$2:I$218)-1),ROW(A480))),"")</f>
        <v/>
      </c>
      <c r="K481" s="126" t="str">
        <f t="shared" si="37"/>
        <v/>
      </c>
      <c r="L481" s="155" t="str">
        <f t="array" ref="L481">IFERROR(INDEX(K$2:K$218,SMALL(IF(K$2:K$218&lt;&gt;"",ROW(K$2:K$218)-1),ROW(C480))),"")</f>
        <v/>
      </c>
      <c r="M481" s="126" t="str">
        <f t="shared" si="38"/>
        <v/>
      </c>
      <c r="N481" s="153" t="str">
        <f t="array" ref="N481">IFERROR(INDEX(M$2:M$218,SMALL(IF(M$2:M$218&lt;&gt;"",ROW(M$2:M$218)-1),ROW(D480))),"")</f>
        <v/>
      </c>
      <c r="O481" s="126" t="str">
        <f t="shared" si="39"/>
        <v/>
      </c>
      <c r="P481" s="155" t="str">
        <f t="array" ref="P481">IFERROR(INDEX(O$2:O$218,SMALL(IF(O$2:O$218&lt;&gt;"",ROW(O$2:O$218)-1),ROW(G480))),"")</f>
        <v/>
      </c>
      <c r="Q481" s="126" t="str">
        <f t="shared" si="40"/>
        <v/>
      </c>
      <c r="R481" s="153" t="str">
        <f t="array" ref="R481">IFERROR(INDEX(Q$2:Q$218,SMALL(IF(Q$2:Q$218&lt;&gt;"",ROW(Q$2:Q$218)-1),ROW(I480))),"")</f>
        <v/>
      </c>
      <c r="S481" s="126" t="str">
        <f t="shared" si="41"/>
        <v/>
      </c>
      <c r="T481" s="155" t="str">
        <f t="array" ref="T481">IFERROR(INDEX(S$2:S$218,SMALL(IF(S$2:S$218&lt;&gt;"",ROW(S$2:S$218)-1),ROW(K480))),"")</f>
        <v/>
      </c>
      <c r="U481" s="126" t="str">
        <f t="shared" si="42"/>
        <v/>
      </c>
      <c r="V481" s="153" t="str">
        <f t="array" ref="V481">IFERROR(INDEX(U$2:U$218,SMALL(IF(U$2:U$218&lt;&gt;"",ROW(U$2:U$218)-1),ROW(M480))),"")</f>
        <v/>
      </c>
      <c r="W481" s="129"/>
    </row>
    <row r="482" spans="1:23" ht="15.75" customHeight="1" x14ac:dyDescent="0.2">
      <c r="A482" s="165" t="str">
        <f t="shared" si="43"/>
        <v xml:space="preserve"> </v>
      </c>
      <c r="B482" s="143"/>
      <c r="C482" s="143"/>
      <c r="D482" s="147"/>
      <c r="E482" s="147"/>
      <c r="F482" s="147"/>
      <c r="G482" s="165" t="str">
        <f>IF(D482="","",VLOOKUP(D482,'Liste des clubs'!A:B,2,FALSE))</f>
        <v/>
      </c>
      <c r="H482" s="163"/>
      <c r="I482" s="143" t="str">
        <f t="shared" si="36"/>
        <v/>
      </c>
      <c r="J482" s="153" t="str">
        <f t="array" ref="J482">IFERROR(INDEX(I$2:I$218,SMALL(IF(I$2:I$218&lt;&gt;"",ROW(I$2:I$218)-1),ROW(A481))),"")</f>
        <v/>
      </c>
      <c r="K482" s="126" t="str">
        <f t="shared" si="37"/>
        <v/>
      </c>
      <c r="L482" s="155" t="str">
        <f t="array" ref="L482">IFERROR(INDEX(K$2:K$218,SMALL(IF(K$2:K$218&lt;&gt;"",ROW(K$2:K$218)-1),ROW(C481))),"")</f>
        <v/>
      </c>
      <c r="M482" s="126" t="str">
        <f t="shared" si="38"/>
        <v/>
      </c>
      <c r="N482" s="153" t="str">
        <f t="array" ref="N482">IFERROR(INDEX(M$2:M$218,SMALL(IF(M$2:M$218&lt;&gt;"",ROW(M$2:M$218)-1),ROW(D481))),"")</f>
        <v/>
      </c>
      <c r="O482" s="126" t="str">
        <f t="shared" si="39"/>
        <v/>
      </c>
      <c r="P482" s="155" t="str">
        <f t="array" ref="P482">IFERROR(INDEX(O$2:O$218,SMALL(IF(O$2:O$218&lt;&gt;"",ROW(O$2:O$218)-1),ROW(G481))),"")</f>
        <v/>
      </c>
      <c r="Q482" s="126" t="str">
        <f t="shared" si="40"/>
        <v/>
      </c>
      <c r="R482" s="153" t="str">
        <f t="array" ref="R482">IFERROR(INDEX(Q$2:Q$218,SMALL(IF(Q$2:Q$218&lt;&gt;"",ROW(Q$2:Q$218)-1),ROW(I481))),"")</f>
        <v/>
      </c>
      <c r="S482" s="126" t="str">
        <f t="shared" si="41"/>
        <v/>
      </c>
      <c r="T482" s="155" t="str">
        <f t="array" ref="T482">IFERROR(INDEX(S$2:S$218,SMALL(IF(S$2:S$218&lt;&gt;"",ROW(S$2:S$218)-1),ROW(K481))),"")</f>
        <v/>
      </c>
      <c r="U482" s="126" t="str">
        <f t="shared" si="42"/>
        <v/>
      </c>
      <c r="V482" s="153" t="str">
        <f t="array" ref="V482">IFERROR(INDEX(U$2:U$218,SMALL(IF(U$2:U$218&lt;&gt;"",ROW(U$2:U$218)-1),ROW(M481))),"")</f>
        <v/>
      </c>
      <c r="W482" s="129"/>
    </row>
    <row r="483" spans="1:23" ht="15.75" customHeight="1" x14ac:dyDescent="0.2">
      <c r="A483" s="165" t="str">
        <f t="shared" si="43"/>
        <v xml:space="preserve"> </v>
      </c>
      <c r="B483" s="143"/>
      <c r="C483" s="143"/>
      <c r="D483" s="147"/>
      <c r="E483" s="147"/>
      <c r="F483" s="147"/>
      <c r="G483" s="165" t="str">
        <f>IF(D483="","",VLOOKUP(D483,'Liste des clubs'!A:B,2,FALSE))</f>
        <v/>
      </c>
      <c r="H483" s="163"/>
      <c r="I483" s="143" t="str">
        <f t="shared" si="36"/>
        <v/>
      </c>
      <c r="J483" s="153" t="str">
        <f t="array" ref="J483">IFERROR(INDEX(I$2:I$218,SMALL(IF(I$2:I$218&lt;&gt;"",ROW(I$2:I$218)-1),ROW(A482))),"")</f>
        <v/>
      </c>
      <c r="K483" s="126" t="str">
        <f t="shared" si="37"/>
        <v/>
      </c>
      <c r="L483" s="155" t="str">
        <f t="array" ref="L483">IFERROR(INDEX(K$2:K$218,SMALL(IF(K$2:K$218&lt;&gt;"",ROW(K$2:K$218)-1),ROW(C482))),"")</f>
        <v/>
      </c>
      <c r="M483" s="126" t="str">
        <f t="shared" si="38"/>
        <v/>
      </c>
      <c r="N483" s="153" t="str">
        <f t="array" ref="N483">IFERROR(INDEX(M$2:M$218,SMALL(IF(M$2:M$218&lt;&gt;"",ROW(M$2:M$218)-1),ROW(D482))),"")</f>
        <v/>
      </c>
      <c r="O483" s="126" t="str">
        <f t="shared" si="39"/>
        <v/>
      </c>
      <c r="P483" s="155" t="str">
        <f t="array" ref="P483">IFERROR(INDEX(O$2:O$218,SMALL(IF(O$2:O$218&lt;&gt;"",ROW(O$2:O$218)-1),ROW(G482))),"")</f>
        <v/>
      </c>
      <c r="Q483" s="126" t="str">
        <f t="shared" si="40"/>
        <v/>
      </c>
      <c r="R483" s="153" t="str">
        <f t="array" ref="R483">IFERROR(INDEX(Q$2:Q$218,SMALL(IF(Q$2:Q$218&lt;&gt;"",ROW(Q$2:Q$218)-1),ROW(I482))),"")</f>
        <v/>
      </c>
      <c r="S483" s="126" t="str">
        <f t="shared" si="41"/>
        <v/>
      </c>
      <c r="T483" s="155" t="str">
        <f t="array" ref="T483">IFERROR(INDEX(S$2:S$218,SMALL(IF(S$2:S$218&lt;&gt;"",ROW(S$2:S$218)-1),ROW(K482))),"")</f>
        <v/>
      </c>
      <c r="U483" s="126" t="str">
        <f t="shared" si="42"/>
        <v/>
      </c>
      <c r="V483" s="153" t="str">
        <f t="array" ref="V483">IFERROR(INDEX(U$2:U$218,SMALL(IF(U$2:U$218&lt;&gt;"",ROW(U$2:U$218)-1),ROW(M482))),"")</f>
        <v/>
      </c>
      <c r="W483" s="129"/>
    </row>
    <row r="484" spans="1:23" ht="15.75" customHeight="1" x14ac:dyDescent="0.2">
      <c r="A484" s="165" t="str">
        <f t="shared" si="43"/>
        <v xml:space="preserve"> </v>
      </c>
      <c r="B484" s="143"/>
      <c r="C484" s="143"/>
      <c r="D484" s="147"/>
      <c r="E484" s="147"/>
      <c r="F484" s="147"/>
      <c r="G484" s="165" t="str">
        <f>IF(D484="","",VLOOKUP(D484,'Liste des clubs'!A:B,2,FALSE))</f>
        <v/>
      </c>
      <c r="H484" s="163"/>
      <c r="I484" s="143" t="str">
        <f t="shared" si="36"/>
        <v/>
      </c>
      <c r="J484" s="153" t="str">
        <f t="array" ref="J484">IFERROR(INDEX(I$2:I$218,SMALL(IF(I$2:I$218&lt;&gt;"",ROW(I$2:I$218)-1),ROW(A483))),"")</f>
        <v/>
      </c>
      <c r="K484" s="126" t="str">
        <f t="shared" si="37"/>
        <v/>
      </c>
      <c r="L484" s="155" t="str">
        <f t="array" ref="L484">IFERROR(INDEX(K$2:K$218,SMALL(IF(K$2:K$218&lt;&gt;"",ROW(K$2:K$218)-1),ROW(C483))),"")</f>
        <v/>
      </c>
      <c r="M484" s="126" t="str">
        <f t="shared" si="38"/>
        <v/>
      </c>
      <c r="N484" s="153" t="str">
        <f t="array" ref="N484">IFERROR(INDEX(M$2:M$218,SMALL(IF(M$2:M$218&lt;&gt;"",ROW(M$2:M$218)-1),ROW(D483))),"")</f>
        <v/>
      </c>
      <c r="O484" s="126" t="str">
        <f t="shared" si="39"/>
        <v/>
      </c>
      <c r="P484" s="155" t="str">
        <f t="array" ref="P484">IFERROR(INDEX(O$2:O$218,SMALL(IF(O$2:O$218&lt;&gt;"",ROW(O$2:O$218)-1),ROW(G483))),"")</f>
        <v/>
      </c>
      <c r="Q484" s="126" t="str">
        <f t="shared" si="40"/>
        <v/>
      </c>
      <c r="R484" s="153" t="str">
        <f t="array" ref="R484">IFERROR(INDEX(Q$2:Q$218,SMALL(IF(Q$2:Q$218&lt;&gt;"",ROW(Q$2:Q$218)-1),ROW(I483))),"")</f>
        <v/>
      </c>
      <c r="S484" s="126" t="str">
        <f t="shared" si="41"/>
        <v/>
      </c>
      <c r="T484" s="155" t="str">
        <f t="array" ref="T484">IFERROR(INDEX(S$2:S$218,SMALL(IF(S$2:S$218&lt;&gt;"",ROW(S$2:S$218)-1),ROW(K483))),"")</f>
        <v/>
      </c>
      <c r="U484" s="126" t="str">
        <f t="shared" si="42"/>
        <v/>
      </c>
      <c r="V484" s="153" t="str">
        <f t="array" ref="V484">IFERROR(INDEX(U$2:U$218,SMALL(IF(U$2:U$218&lt;&gt;"",ROW(U$2:U$218)-1),ROW(M483))),"")</f>
        <v/>
      </c>
      <c r="W484" s="129"/>
    </row>
    <row r="485" spans="1:23" ht="15.75" customHeight="1" x14ac:dyDescent="0.2">
      <c r="A485" s="165" t="str">
        <f t="shared" si="43"/>
        <v xml:space="preserve"> </v>
      </c>
      <c r="B485" s="143"/>
      <c r="C485" s="143"/>
      <c r="D485" s="147"/>
      <c r="E485" s="147"/>
      <c r="F485" s="147"/>
      <c r="G485" s="165" t="str">
        <f>IF(D485="","",VLOOKUP(D485,'Liste des clubs'!A:B,2,FALSE))</f>
        <v/>
      </c>
      <c r="H485" s="163"/>
      <c r="I485" s="143" t="str">
        <f t="shared" si="36"/>
        <v/>
      </c>
      <c r="J485" s="153" t="str">
        <f t="array" ref="J485">IFERROR(INDEX(I$2:I$218,SMALL(IF(I$2:I$218&lt;&gt;"",ROW(I$2:I$218)-1),ROW(A484))),"")</f>
        <v/>
      </c>
      <c r="K485" s="126" t="str">
        <f t="shared" si="37"/>
        <v/>
      </c>
      <c r="L485" s="155" t="str">
        <f t="array" ref="L485">IFERROR(INDEX(K$2:K$218,SMALL(IF(K$2:K$218&lt;&gt;"",ROW(K$2:K$218)-1),ROW(C484))),"")</f>
        <v/>
      </c>
      <c r="M485" s="126" t="str">
        <f t="shared" si="38"/>
        <v/>
      </c>
      <c r="N485" s="153" t="str">
        <f t="array" ref="N485">IFERROR(INDEX(M$2:M$218,SMALL(IF(M$2:M$218&lt;&gt;"",ROW(M$2:M$218)-1),ROW(D484))),"")</f>
        <v/>
      </c>
      <c r="O485" s="126" t="str">
        <f t="shared" si="39"/>
        <v/>
      </c>
      <c r="P485" s="155" t="str">
        <f t="array" ref="P485">IFERROR(INDEX(O$2:O$218,SMALL(IF(O$2:O$218&lt;&gt;"",ROW(O$2:O$218)-1),ROW(G484))),"")</f>
        <v/>
      </c>
      <c r="Q485" s="126" t="str">
        <f t="shared" si="40"/>
        <v/>
      </c>
      <c r="R485" s="153" t="str">
        <f t="array" ref="R485">IFERROR(INDEX(Q$2:Q$218,SMALL(IF(Q$2:Q$218&lt;&gt;"",ROW(Q$2:Q$218)-1),ROW(I484))),"")</f>
        <v/>
      </c>
      <c r="S485" s="126" t="str">
        <f t="shared" si="41"/>
        <v/>
      </c>
      <c r="T485" s="155" t="str">
        <f t="array" ref="T485">IFERROR(INDEX(S$2:S$218,SMALL(IF(S$2:S$218&lt;&gt;"",ROW(S$2:S$218)-1),ROW(K484))),"")</f>
        <v/>
      </c>
      <c r="U485" s="126" t="str">
        <f t="shared" si="42"/>
        <v/>
      </c>
      <c r="V485" s="153" t="str">
        <f t="array" ref="V485">IFERROR(INDEX(U$2:U$218,SMALL(IF(U$2:U$218&lt;&gt;"",ROW(U$2:U$218)-1),ROW(M484))),"")</f>
        <v/>
      </c>
      <c r="W485" s="129"/>
    </row>
    <row r="486" spans="1:23" ht="15.75" customHeight="1" x14ac:dyDescent="0.2">
      <c r="A486" s="165" t="str">
        <f t="shared" si="43"/>
        <v xml:space="preserve"> </v>
      </c>
      <c r="B486" s="143"/>
      <c r="C486" s="143"/>
      <c r="D486" s="147"/>
      <c r="E486" s="147"/>
      <c r="F486" s="147"/>
      <c r="G486" s="165" t="str">
        <f>IF(D486="","",VLOOKUP(D486,'Liste des clubs'!A:B,2,FALSE))</f>
        <v/>
      </c>
      <c r="H486" s="163"/>
      <c r="I486" s="143" t="str">
        <f t="shared" si="36"/>
        <v/>
      </c>
      <c r="J486" s="153" t="str">
        <f t="array" ref="J486">IFERROR(INDEX(I$2:I$218,SMALL(IF(I$2:I$218&lt;&gt;"",ROW(I$2:I$218)-1),ROW(A485))),"")</f>
        <v/>
      </c>
      <c r="K486" s="126" t="str">
        <f t="shared" si="37"/>
        <v/>
      </c>
      <c r="L486" s="155" t="str">
        <f t="array" ref="L486">IFERROR(INDEX(K$2:K$218,SMALL(IF(K$2:K$218&lt;&gt;"",ROW(K$2:K$218)-1),ROW(C485))),"")</f>
        <v/>
      </c>
      <c r="M486" s="126" t="str">
        <f t="shared" si="38"/>
        <v/>
      </c>
      <c r="N486" s="153" t="str">
        <f t="array" ref="N486">IFERROR(INDEX(M$2:M$218,SMALL(IF(M$2:M$218&lt;&gt;"",ROW(M$2:M$218)-1),ROW(D485))),"")</f>
        <v/>
      </c>
      <c r="O486" s="126" t="str">
        <f t="shared" si="39"/>
        <v/>
      </c>
      <c r="P486" s="155" t="str">
        <f t="array" ref="P486">IFERROR(INDEX(O$2:O$218,SMALL(IF(O$2:O$218&lt;&gt;"",ROW(O$2:O$218)-1),ROW(G485))),"")</f>
        <v/>
      </c>
      <c r="Q486" s="126" t="str">
        <f t="shared" si="40"/>
        <v/>
      </c>
      <c r="R486" s="153" t="str">
        <f t="array" ref="R486">IFERROR(INDEX(Q$2:Q$218,SMALL(IF(Q$2:Q$218&lt;&gt;"",ROW(Q$2:Q$218)-1),ROW(I485))),"")</f>
        <v/>
      </c>
      <c r="S486" s="126" t="str">
        <f t="shared" si="41"/>
        <v/>
      </c>
      <c r="T486" s="155" t="str">
        <f t="array" ref="T486">IFERROR(INDEX(S$2:S$218,SMALL(IF(S$2:S$218&lt;&gt;"",ROW(S$2:S$218)-1),ROW(K485))),"")</f>
        <v/>
      </c>
      <c r="U486" s="126" t="str">
        <f t="shared" si="42"/>
        <v/>
      </c>
      <c r="V486" s="153" t="str">
        <f t="array" ref="V486">IFERROR(INDEX(U$2:U$218,SMALL(IF(U$2:U$218&lt;&gt;"",ROW(U$2:U$218)-1),ROW(M485))),"")</f>
        <v/>
      </c>
      <c r="W486" s="129"/>
    </row>
    <row r="487" spans="1:23" ht="15.75" customHeight="1" x14ac:dyDescent="0.2">
      <c r="A487" s="165" t="str">
        <f t="shared" si="43"/>
        <v xml:space="preserve"> </v>
      </c>
      <c r="B487" s="143"/>
      <c r="C487" s="143"/>
      <c r="D487" s="147"/>
      <c r="E487" s="147"/>
      <c r="F487" s="147"/>
      <c r="G487" s="165" t="str">
        <f>IF(D487="","",VLOOKUP(D487,'Liste des clubs'!A:B,2,FALSE))</f>
        <v/>
      </c>
      <c r="H487" s="163"/>
      <c r="I487" s="143" t="str">
        <f t="shared" si="36"/>
        <v/>
      </c>
      <c r="J487" s="153" t="str">
        <f t="array" ref="J487">IFERROR(INDEX(I$2:I$218,SMALL(IF(I$2:I$218&lt;&gt;"",ROW(I$2:I$218)-1),ROW(A486))),"")</f>
        <v/>
      </c>
      <c r="K487" s="126" t="str">
        <f t="shared" si="37"/>
        <v/>
      </c>
      <c r="L487" s="155" t="str">
        <f t="array" ref="L487">IFERROR(INDEX(K$2:K$218,SMALL(IF(K$2:K$218&lt;&gt;"",ROW(K$2:K$218)-1),ROW(C486))),"")</f>
        <v/>
      </c>
      <c r="M487" s="126" t="str">
        <f t="shared" si="38"/>
        <v/>
      </c>
      <c r="N487" s="153" t="str">
        <f t="array" ref="N487">IFERROR(INDEX(M$2:M$218,SMALL(IF(M$2:M$218&lt;&gt;"",ROW(M$2:M$218)-1),ROW(D486))),"")</f>
        <v/>
      </c>
      <c r="O487" s="126" t="str">
        <f t="shared" si="39"/>
        <v/>
      </c>
      <c r="P487" s="155" t="str">
        <f t="array" ref="P487">IFERROR(INDEX(O$2:O$218,SMALL(IF(O$2:O$218&lt;&gt;"",ROW(O$2:O$218)-1),ROW(G486))),"")</f>
        <v/>
      </c>
      <c r="Q487" s="126" t="str">
        <f t="shared" si="40"/>
        <v/>
      </c>
      <c r="R487" s="153" t="str">
        <f t="array" ref="R487">IFERROR(INDEX(Q$2:Q$218,SMALL(IF(Q$2:Q$218&lt;&gt;"",ROW(Q$2:Q$218)-1),ROW(I486))),"")</f>
        <v/>
      </c>
      <c r="S487" s="126" t="str">
        <f t="shared" si="41"/>
        <v/>
      </c>
      <c r="T487" s="155" t="str">
        <f t="array" ref="T487">IFERROR(INDEX(S$2:S$218,SMALL(IF(S$2:S$218&lt;&gt;"",ROW(S$2:S$218)-1),ROW(K486))),"")</f>
        <v/>
      </c>
      <c r="U487" s="126" t="str">
        <f t="shared" si="42"/>
        <v/>
      </c>
      <c r="V487" s="153" t="str">
        <f t="array" ref="V487">IFERROR(INDEX(U$2:U$218,SMALL(IF(U$2:U$218&lt;&gt;"",ROW(U$2:U$218)-1),ROW(M486))),"")</f>
        <v/>
      </c>
      <c r="W487" s="129"/>
    </row>
    <row r="488" spans="1:23" ht="15.75" customHeight="1" x14ac:dyDescent="0.2">
      <c r="A488" s="165" t="str">
        <f t="shared" si="43"/>
        <v xml:space="preserve"> </v>
      </c>
      <c r="B488" s="143"/>
      <c r="C488" s="143"/>
      <c r="D488" s="147"/>
      <c r="E488" s="147"/>
      <c r="F488" s="147"/>
      <c r="G488" s="165" t="str">
        <f>IF(D488="","",VLOOKUP(D488,'Liste des clubs'!A:B,2,FALSE))</f>
        <v/>
      </c>
      <c r="H488" s="163"/>
      <c r="I488" s="143" t="str">
        <f t="shared" si="36"/>
        <v/>
      </c>
      <c r="J488" s="153" t="str">
        <f t="array" ref="J488">IFERROR(INDEX(I$2:I$218,SMALL(IF(I$2:I$218&lt;&gt;"",ROW(I$2:I$218)-1),ROW(A487))),"")</f>
        <v/>
      </c>
      <c r="K488" s="126" t="str">
        <f t="shared" si="37"/>
        <v/>
      </c>
      <c r="L488" s="155" t="str">
        <f t="array" ref="L488">IFERROR(INDEX(K$2:K$218,SMALL(IF(K$2:K$218&lt;&gt;"",ROW(K$2:K$218)-1),ROW(C487))),"")</f>
        <v/>
      </c>
      <c r="M488" s="126" t="str">
        <f t="shared" si="38"/>
        <v/>
      </c>
      <c r="N488" s="153" t="str">
        <f t="array" ref="N488">IFERROR(INDEX(M$2:M$218,SMALL(IF(M$2:M$218&lt;&gt;"",ROW(M$2:M$218)-1),ROW(D487))),"")</f>
        <v/>
      </c>
      <c r="O488" s="126" t="str">
        <f t="shared" si="39"/>
        <v/>
      </c>
      <c r="P488" s="155" t="str">
        <f t="array" ref="P488">IFERROR(INDEX(O$2:O$218,SMALL(IF(O$2:O$218&lt;&gt;"",ROW(O$2:O$218)-1),ROW(G487))),"")</f>
        <v/>
      </c>
      <c r="Q488" s="126" t="str">
        <f t="shared" si="40"/>
        <v/>
      </c>
      <c r="R488" s="153" t="str">
        <f t="array" ref="R488">IFERROR(INDEX(Q$2:Q$218,SMALL(IF(Q$2:Q$218&lt;&gt;"",ROW(Q$2:Q$218)-1),ROW(I487))),"")</f>
        <v/>
      </c>
      <c r="S488" s="126" t="str">
        <f t="shared" si="41"/>
        <v/>
      </c>
      <c r="T488" s="155" t="str">
        <f t="array" ref="T488">IFERROR(INDEX(S$2:S$218,SMALL(IF(S$2:S$218&lt;&gt;"",ROW(S$2:S$218)-1),ROW(K487))),"")</f>
        <v/>
      </c>
      <c r="U488" s="126" t="str">
        <f t="shared" si="42"/>
        <v/>
      </c>
      <c r="V488" s="153" t="str">
        <f t="array" ref="V488">IFERROR(INDEX(U$2:U$218,SMALL(IF(U$2:U$218&lt;&gt;"",ROW(U$2:U$218)-1),ROW(M487))),"")</f>
        <v/>
      </c>
      <c r="W488" s="129"/>
    </row>
    <row r="489" spans="1:23" ht="15.75" customHeight="1" x14ac:dyDescent="0.2">
      <c r="A489" s="165" t="str">
        <f t="shared" si="43"/>
        <v xml:space="preserve"> </v>
      </c>
      <c r="B489" s="143"/>
      <c r="C489" s="143"/>
      <c r="D489" s="147"/>
      <c r="E489" s="147"/>
      <c r="F489" s="147"/>
      <c r="G489" s="165" t="str">
        <f>IF(D489="","",VLOOKUP(D489,'Liste des clubs'!A:B,2,FALSE))</f>
        <v/>
      </c>
      <c r="H489" s="163"/>
      <c r="I489" s="143" t="str">
        <f t="shared" si="36"/>
        <v/>
      </c>
      <c r="J489" s="153" t="str">
        <f t="array" ref="J489">IFERROR(INDEX(I$2:I$218,SMALL(IF(I$2:I$218&lt;&gt;"",ROW(I$2:I$218)-1),ROW(A488))),"")</f>
        <v/>
      </c>
      <c r="K489" s="126" t="str">
        <f t="shared" si="37"/>
        <v/>
      </c>
      <c r="L489" s="155" t="str">
        <f t="array" ref="L489">IFERROR(INDEX(K$2:K$218,SMALL(IF(K$2:K$218&lt;&gt;"",ROW(K$2:K$218)-1),ROW(C488))),"")</f>
        <v/>
      </c>
      <c r="M489" s="126" t="str">
        <f t="shared" si="38"/>
        <v/>
      </c>
      <c r="N489" s="153" t="str">
        <f t="array" ref="N489">IFERROR(INDEX(M$2:M$218,SMALL(IF(M$2:M$218&lt;&gt;"",ROW(M$2:M$218)-1),ROW(D488))),"")</f>
        <v/>
      </c>
      <c r="O489" s="126" t="str">
        <f t="shared" si="39"/>
        <v/>
      </c>
      <c r="P489" s="155" t="str">
        <f t="array" ref="P489">IFERROR(INDEX(O$2:O$218,SMALL(IF(O$2:O$218&lt;&gt;"",ROW(O$2:O$218)-1),ROW(G488))),"")</f>
        <v/>
      </c>
      <c r="Q489" s="126" t="str">
        <f t="shared" si="40"/>
        <v/>
      </c>
      <c r="R489" s="153" t="str">
        <f t="array" ref="R489">IFERROR(INDEX(Q$2:Q$218,SMALL(IF(Q$2:Q$218&lt;&gt;"",ROW(Q$2:Q$218)-1),ROW(I488))),"")</f>
        <v/>
      </c>
      <c r="S489" s="126" t="str">
        <f t="shared" si="41"/>
        <v/>
      </c>
      <c r="T489" s="155" t="str">
        <f t="array" ref="T489">IFERROR(INDEX(S$2:S$218,SMALL(IF(S$2:S$218&lt;&gt;"",ROW(S$2:S$218)-1),ROW(K488))),"")</f>
        <v/>
      </c>
      <c r="U489" s="126" t="str">
        <f t="shared" si="42"/>
        <v/>
      </c>
      <c r="V489" s="153" t="str">
        <f t="array" ref="V489">IFERROR(INDEX(U$2:U$218,SMALL(IF(U$2:U$218&lt;&gt;"",ROW(U$2:U$218)-1),ROW(M488))),"")</f>
        <v/>
      </c>
      <c r="W489" s="129"/>
    </row>
    <row r="490" spans="1:23" ht="15.75" customHeight="1" x14ac:dyDescent="0.2">
      <c r="A490" s="165" t="str">
        <f t="shared" si="43"/>
        <v xml:space="preserve"> </v>
      </c>
      <c r="B490" s="143"/>
      <c r="C490" s="143"/>
      <c r="D490" s="147"/>
      <c r="E490" s="147"/>
      <c r="F490" s="147"/>
      <c r="G490" s="165" t="str">
        <f>IF(D490="","",VLOOKUP(D490,'Liste des clubs'!A:B,2,FALSE))</f>
        <v/>
      </c>
      <c r="H490" s="163"/>
      <c r="I490" s="143" t="str">
        <f t="shared" si="36"/>
        <v/>
      </c>
      <c r="J490" s="153" t="str">
        <f t="array" ref="J490">IFERROR(INDEX(I$2:I$218,SMALL(IF(I$2:I$218&lt;&gt;"",ROW(I$2:I$218)-1),ROW(A489))),"")</f>
        <v/>
      </c>
      <c r="K490" s="126" t="str">
        <f t="shared" si="37"/>
        <v/>
      </c>
      <c r="L490" s="155" t="str">
        <f t="array" ref="L490">IFERROR(INDEX(K$2:K$218,SMALL(IF(K$2:K$218&lt;&gt;"",ROW(K$2:K$218)-1),ROW(C489))),"")</f>
        <v/>
      </c>
      <c r="M490" s="126" t="str">
        <f t="shared" si="38"/>
        <v/>
      </c>
      <c r="N490" s="153" t="str">
        <f t="array" ref="N490">IFERROR(INDEX(M$2:M$218,SMALL(IF(M$2:M$218&lt;&gt;"",ROW(M$2:M$218)-1),ROW(D489))),"")</f>
        <v/>
      </c>
      <c r="O490" s="126" t="str">
        <f t="shared" si="39"/>
        <v/>
      </c>
      <c r="P490" s="155" t="str">
        <f t="array" ref="P490">IFERROR(INDEX(O$2:O$218,SMALL(IF(O$2:O$218&lt;&gt;"",ROW(O$2:O$218)-1),ROW(G489))),"")</f>
        <v/>
      </c>
      <c r="Q490" s="126" t="str">
        <f t="shared" si="40"/>
        <v/>
      </c>
      <c r="R490" s="153" t="str">
        <f t="array" ref="R490">IFERROR(INDEX(Q$2:Q$218,SMALL(IF(Q$2:Q$218&lt;&gt;"",ROW(Q$2:Q$218)-1),ROW(I489))),"")</f>
        <v/>
      </c>
      <c r="S490" s="126" t="str">
        <f t="shared" si="41"/>
        <v/>
      </c>
      <c r="T490" s="155" t="str">
        <f t="array" ref="T490">IFERROR(INDEX(S$2:S$218,SMALL(IF(S$2:S$218&lt;&gt;"",ROW(S$2:S$218)-1),ROW(K489))),"")</f>
        <v/>
      </c>
      <c r="U490" s="126" t="str">
        <f t="shared" si="42"/>
        <v/>
      </c>
      <c r="V490" s="153" t="str">
        <f t="array" ref="V490">IFERROR(INDEX(U$2:U$218,SMALL(IF(U$2:U$218&lt;&gt;"",ROW(U$2:U$218)-1),ROW(M489))),"")</f>
        <v/>
      </c>
      <c r="W490" s="129"/>
    </row>
    <row r="491" spans="1:23" ht="15.75" customHeight="1" x14ac:dyDescent="0.2">
      <c r="A491" s="165" t="str">
        <f t="shared" si="43"/>
        <v xml:space="preserve"> </v>
      </c>
      <c r="B491" s="143"/>
      <c r="C491" s="143"/>
      <c r="D491" s="147"/>
      <c r="E491" s="147"/>
      <c r="F491" s="147"/>
      <c r="G491" s="165" t="str">
        <f>IF(D491="","",VLOOKUP(D491,'Liste des clubs'!A:B,2,FALSE))</f>
        <v/>
      </c>
      <c r="H491" s="163"/>
      <c r="I491" s="143" t="str">
        <f t="shared" ref="I491:I554" si="44">IF($H491=I$1,$A491,"")</f>
        <v/>
      </c>
      <c r="J491" s="153" t="str">
        <f t="array" ref="J491">IFERROR(INDEX(I$2:I$218,SMALL(IF(I$2:I$218&lt;&gt;"",ROW(I$2:I$218)-1),ROW(A490))),"")</f>
        <v/>
      </c>
      <c r="K491" s="126" t="str">
        <f t="shared" ref="K491:K554" si="45">IF($H491=K$1,$A491,"")</f>
        <v/>
      </c>
      <c r="L491" s="155" t="str">
        <f t="array" ref="L491">IFERROR(INDEX(K$2:K$218,SMALL(IF(K$2:K$218&lt;&gt;"",ROW(K$2:K$218)-1),ROW(C490))),"")</f>
        <v/>
      </c>
      <c r="M491" s="126" t="str">
        <f t="shared" ref="M491:M554" si="46">IF($H491=M$1,$A491,"")</f>
        <v/>
      </c>
      <c r="N491" s="153" t="str">
        <f t="array" ref="N491">IFERROR(INDEX(M$2:M$218,SMALL(IF(M$2:M$218&lt;&gt;"",ROW(M$2:M$218)-1),ROW(D490))),"")</f>
        <v/>
      </c>
      <c r="O491" s="126" t="str">
        <f t="shared" ref="O491:O554" si="47">IF($H491=O$1,$A491,"")</f>
        <v/>
      </c>
      <c r="P491" s="155" t="str">
        <f t="array" ref="P491">IFERROR(INDEX(O$2:O$218,SMALL(IF(O$2:O$218&lt;&gt;"",ROW(O$2:O$218)-1),ROW(G490))),"")</f>
        <v/>
      </c>
      <c r="Q491" s="126" t="str">
        <f t="shared" ref="Q491:Q554" si="48">IF($H491=Q$1,$A491,"")</f>
        <v/>
      </c>
      <c r="R491" s="153" t="str">
        <f t="array" ref="R491">IFERROR(INDEX(Q$2:Q$218,SMALL(IF(Q$2:Q$218&lt;&gt;"",ROW(Q$2:Q$218)-1),ROW(I490))),"")</f>
        <v/>
      </c>
      <c r="S491" s="126" t="str">
        <f t="shared" ref="S491:S554" si="49">IF($H491=S$1,$A491,"")</f>
        <v/>
      </c>
      <c r="T491" s="155" t="str">
        <f t="array" ref="T491">IFERROR(INDEX(S$2:S$218,SMALL(IF(S$2:S$218&lt;&gt;"",ROW(S$2:S$218)-1),ROW(K490))),"")</f>
        <v/>
      </c>
      <c r="U491" s="126" t="str">
        <f t="shared" ref="U491:U554" si="50">IF($H491=U$1,$A491,"")</f>
        <v/>
      </c>
      <c r="V491" s="153" t="str">
        <f t="array" ref="V491">IFERROR(INDEX(U$2:U$218,SMALL(IF(U$2:U$218&lt;&gt;"",ROW(U$2:U$218)-1),ROW(M490))),"")</f>
        <v/>
      </c>
      <c r="W491" s="129"/>
    </row>
    <row r="492" spans="1:23" ht="15.75" customHeight="1" x14ac:dyDescent="0.2">
      <c r="A492" s="165" t="str">
        <f t="shared" si="43"/>
        <v xml:space="preserve"> </v>
      </c>
      <c r="B492" s="143"/>
      <c r="C492" s="143"/>
      <c r="D492" s="147"/>
      <c r="E492" s="147"/>
      <c r="F492" s="147"/>
      <c r="G492" s="165" t="str">
        <f>IF(D492="","",VLOOKUP(D492,'Liste des clubs'!A:B,2,FALSE))</f>
        <v/>
      </c>
      <c r="H492" s="163"/>
      <c r="I492" s="143" t="str">
        <f t="shared" si="44"/>
        <v/>
      </c>
      <c r="J492" s="153" t="str">
        <f t="array" ref="J492">IFERROR(INDEX(I$2:I$218,SMALL(IF(I$2:I$218&lt;&gt;"",ROW(I$2:I$218)-1),ROW(A491))),"")</f>
        <v/>
      </c>
      <c r="K492" s="126" t="str">
        <f t="shared" si="45"/>
        <v/>
      </c>
      <c r="L492" s="155" t="str">
        <f t="array" ref="L492">IFERROR(INDEX(K$2:K$218,SMALL(IF(K$2:K$218&lt;&gt;"",ROW(K$2:K$218)-1),ROW(C491))),"")</f>
        <v/>
      </c>
      <c r="M492" s="126" t="str">
        <f t="shared" si="46"/>
        <v/>
      </c>
      <c r="N492" s="153" t="str">
        <f t="array" ref="N492">IFERROR(INDEX(M$2:M$218,SMALL(IF(M$2:M$218&lt;&gt;"",ROW(M$2:M$218)-1),ROW(D491))),"")</f>
        <v/>
      </c>
      <c r="O492" s="126" t="str">
        <f t="shared" si="47"/>
        <v/>
      </c>
      <c r="P492" s="155" t="str">
        <f t="array" ref="P492">IFERROR(INDEX(O$2:O$218,SMALL(IF(O$2:O$218&lt;&gt;"",ROW(O$2:O$218)-1),ROW(G491))),"")</f>
        <v/>
      </c>
      <c r="Q492" s="126" t="str">
        <f t="shared" si="48"/>
        <v/>
      </c>
      <c r="R492" s="153" t="str">
        <f t="array" ref="R492">IFERROR(INDEX(Q$2:Q$218,SMALL(IF(Q$2:Q$218&lt;&gt;"",ROW(Q$2:Q$218)-1),ROW(I491))),"")</f>
        <v/>
      </c>
      <c r="S492" s="126" t="str">
        <f t="shared" si="49"/>
        <v/>
      </c>
      <c r="T492" s="155" t="str">
        <f t="array" ref="T492">IFERROR(INDEX(S$2:S$218,SMALL(IF(S$2:S$218&lt;&gt;"",ROW(S$2:S$218)-1),ROW(K491))),"")</f>
        <v/>
      </c>
      <c r="U492" s="126" t="str">
        <f t="shared" si="50"/>
        <v/>
      </c>
      <c r="V492" s="153" t="str">
        <f t="array" ref="V492">IFERROR(INDEX(U$2:U$218,SMALL(IF(U$2:U$218&lt;&gt;"",ROW(U$2:U$218)-1),ROW(M491))),"")</f>
        <v/>
      </c>
      <c r="W492" s="129"/>
    </row>
    <row r="493" spans="1:23" ht="15.75" customHeight="1" x14ac:dyDescent="0.2">
      <c r="A493" s="165" t="str">
        <f t="shared" si="43"/>
        <v xml:space="preserve"> </v>
      </c>
      <c r="B493" s="143"/>
      <c r="C493" s="143"/>
      <c r="D493" s="147"/>
      <c r="E493" s="147"/>
      <c r="F493" s="147"/>
      <c r="G493" s="165" t="str">
        <f>IF(D493="","",VLOOKUP(D493,'Liste des clubs'!A:B,2,FALSE))</f>
        <v/>
      </c>
      <c r="H493" s="163"/>
      <c r="I493" s="143" t="str">
        <f t="shared" si="44"/>
        <v/>
      </c>
      <c r="J493" s="153" t="str">
        <f t="array" ref="J493">IFERROR(INDEX(I$2:I$218,SMALL(IF(I$2:I$218&lt;&gt;"",ROW(I$2:I$218)-1),ROW(A492))),"")</f>
        <v/>
      </c>
      <c r="K493" s="126" t="str">
        <f t="shared" si="45"/>
        <v/>
      </c>
      <c r="L493" s="155" t="str">
        <f t="array" ref="L493">IFERROR(INDEX(K$2:K$218,SMALL(IF(K$2:K$218&lt;&gt;"",ROW(K$2:K$218)-1),ROW(C492))),"")</f>
        <v/>
      </c>
      <c r="M493" s="126" t="str">
        <f t="shared" si="46"/>
        <v/>
      </c>
      <c r="N493" s="153" t="str">
        <f t="array" ref="N493">IFERROR(INDEX(M$2:M$218,SMALL(IF(M$2:M$218&lt;&gt;"",ROW(M$2:M$218)-1),ROW(D492))),"")</f>
        <v/>
      </c>
      <c r="O493" s="126" t="str">
        <f t="shared" si="47"/>
        <v/>
      </c>
      <c r="P493" s="155" t="str">
        <f t="array" ref="P493">IFERROR(INDEX(O$2:O$218,SMALL(IF(O$2:O$218&lt;&gt;"",ROW(O$2:O$218)-1),ROW(G492))),"")</f>
        <v/>
      </c>
      <c r="Q493" s="126" t="str">
        <f t="shared" si="48"/>
        <v/>
      </c>
      <c r="R493" s="153" t="str">
        <f t="array" ref="R493">IFERROR(INDEX(Q$2:Q$218,SMALL(IF(Q$2:Q$218&lt;&gt;"",ROW(Q$2:Q$218)-1),ROW(I492))),"")</f>
        <v/>
      </c>
      <c r="S493" s="126" t="str">
        <f t="shared" si="49"/>
        <v/>
      </c>
      <c r="T493" s="155" t="str">
        <f t="array" ref="T493">IFERROR(INDEX(S$2:S$218,SMALL(IF(S$2:S$218&lt;&gt;"",ROW(S$2:S$218)-1),ROW(K492))),"")</f>
        <v/>
      </c>
      <c r="U493" s="126" t="str">
        <f t="shared" si="50"/>
        <v/>
      </c>
      <c r="V493" s="153" t="str">
        <f t="array" ref="V493">IFERROR(INDEX(U$2:U$218,SMALL(IF(U$2:U$218&lt;&gt;"",ROW(U$2:U$218)-1),ROW(M492))),"")</f>
        <v/>
      </c>
      <c r="W493" s="129"/>
    </row>
    <row r="494" spans="1:23" ht="15.75" customHeight="1" x14ac:dyDescent="0.2">
      <c r="A494" s="165" t="str">
        <f t="shared" si="43"/>
        <v xml:space="preserve"> </v>
      </c>
      <c r="B494" s="143"/>
      <c r="C494" s="143"/>
      <c r="D494" s="147"/>
      <c r="E494" s="147"/>
      <c r="F494" s="147"/>
      <c r="G494" s="165" t="str">
        <f>IF(D494="","",VLOOKUP(D494,'Liste des clubs'!A:B,2,FALSE))</f>
        <v/>
      </c>
      <c r="H494" s="163"/>
      <c r="I494" s="143" t="str">
        <f t="shared" si="44"/>
        <v/>
      </c>
      <c r="J494" s="153" t="str">
        <f t="array" ref="J494">IFERROR(INDEX(I$2:I$218,SMALL(IF(I$2:I$218&lt;&gt;"",ROW(I$2:I$218)-1),ROW(A493))),"")</f>
        <v/>
      </c>
      <c r="K494" s="126" t="str">
        <f t="shared" si="45"/>
        <v/>
      </c>
      <c r="L494" s="155" t="str">
        <f t="array" ref="L494">IFERROR(INDEX(K$2:K$218,SMALL(IF(K$2:K$218&lt;&gt;"",ROW(K$2:K$218)-1),ROW(C493))),"")</f>
        <v/>
      </c>
      <c r="M494" s="126" t="str">
        <f t="shared" si="46"/>
        <v/>
      </c>
      <c r="N494" s="153" t="str">
        <f t="array" ref="N494">IFERROR(INDEX(M$2:M$218,SMALL(IF(M$2:M$218&lt;&gt;"",ROW(M$2:M$218)-1),ROW(D493))),"")</f>
        <v/>
      </c>
      <c r="O494" s="126" t="str">
        <f t="shared" si="47"/>
        <v/>
      </c>
      <c r="P494" s="155" t="str">
        <f t="array" ref="P494">IFERROR(INDEX(O$2:O$218,SMALL(IF(O$2:O$218&lt;&gt;"",ROW(O$2:O$218)-1),ROW(G493))),"")</f>
        <v/>
      </c>
      <c r="Q494" s="126" t="str">
        <f t="shared" si="48"/>
        <v/>
      </c>
      <c r="R494" s="153" t="str">
        <f t="array" ref="R494">IFERROR(INDEX(Q$2:Q$218,SMALL(IF(Q$2:Q$218&lt;&gt;"",ROW(Q$2:Q$218)-1),ROW(I493))),"")</f>
        <v/>
      </c>
      <c r="S494" s="126" t="str">
        <f t="shared" si="49"/>
        <v/>
      </c>
      <c r="T494" s="155" t="str">
        <f t="array" ref="T494">IFERROR(INDEX(S$2:S$218,SMALL(IF(S$2:S$218&lt;&gt;"",ROW(S$2:S$218)-1),ROW(K493))),"")</f>
        <v/>
      </c>
      <c r="U494" s="126" t="str">
        <f t="shared" si="50"/>
        <v/>
      </c>
      <c r="V494" s="153" t="str">
        <f t="array" ref="V494">IFERROR(INDEX(U$2:U$218,SMALL(IF(U$2:U$218&lt;&gt;"",ROW(U$2:U$218)-1),ROW(M493))),"")</f>
        <v/>
      </c>
      <c r="W494" s="129"/>
    </row>
    <row r="495" spans="1:23" ht="15.75" customHeight="1" x14ac:dyDescent="0.2">
      <c r="A495" s="165" t="str">
        <f t="shared" si="43"/>
        <v xml:space="preserve"> </v>
      </c>
      <c r="B495" s="143"/>
      <c r="C495" s="143"/>
      <c r="D495" s="147"/>
      <c r="E495" s="147"/>
      <c r="F495" s="147"/>
      <c r="G495" s="165" t="str">
        <f>IF(D495="","",VLOOKUP(D495,'Liste des clubs'!A:B,2,FALSE))</f>
        <v/>
      </c>
      <c r="H495" s="163"/>
      <c r="I495" s="143" t="str">
        <f t="shared" si="44"/>
        <v/>
      </c>
      <c r="J495" s="153" t="str">
        <f t="array" ref="J495">IFERROR(INDEX(I$2:I$218,SMALL(IF(I$2:I$218&lt;&gt;"",ROW(I$2:I$218)-1),ROW(A494))),"")</f>
        <v/>
      </c>
      <c r="K495" s="126" t="str">
        <f t="shared" si="45"/>
        <v/>
      </c>
      <c r="L495" s="155" t="str">
        <f t="array" ref="L495">IFERROR(INDEX(K$2:K$218,SMALL(IF(K$2:K$218&lt;&gt;"",ROW(K$2:K$218)-1),ROW(C494))),"")</f>
        <v/>
      </c>
      <c r="M495" s="126" t="str">
        <f t="shared" si="46"/>
        <v/>
      </c>
      <c r="N495" s="153" t="str">
        <f t="array" ref="N495">IFERROR(INDEX(M$2:M$218,SMALL(IF(M$2:M$218&lt;&gt;"",ROW(M$2:M$218)-1),ROW(D494))),"")</f>
        <v/>
      </c>
      <c r="O495" s="126" t="str">
        <f t="shared" si="47"/>
        <v/>
      </c>
      <c r="P495" s="155" t="str">
        <f t="array" ref="P495">IFERROR(INDEX(O$2:O$218,SMALL(IF(O$2:O$218&lt;&gt;"",ROW(O$2:O$218)-1),ROW(G494))),"")</f>
        <v/>
      </c>
      <c r="Q495" s="126" t="str">
        <f t="shared" si="48"/>
        <v/>
      </c>
      <c r="R495" s="153" t="str">
        <f t="array" ref="R495">IFERROR(INDEX(Q$2:Q$218,SMALL(IF(Q$2:Q$218&lt;&gt;"",ROW(Q$2:Q$218)-1),ROW(I494))),"")</f>
        <v/>
      </c>
      <c r="S495" s="126" t="str">
        <f t="shared" si="49"/>
        <v/>
      </c>
      <c r="T495" s="155" t="str">
        <f t="array" ref="T495">IFERROR(INDEX(S$2:S$218,SMALL(IF(S$2:S$218&lt;&gt;"",ROW(S$2:S$218)-1),ROW(K494))),"")</f>
        <v/>
      </c>
      <c r="U495" s="126" t="str">
        <f t="shared" si="50"/>
        <v/>
      </c>
      <c r="V495" s="153" t="str">
        <f t="array" ref="V495">IFERROR(INDEX(U$2:U$218,SMALL(IF(U$2:U$218&lt;&gt;"",ROW(U$2:U$218)-1),ROW(M494))),"")</f>
        <v/>
      </c>
      <c r="W495" s="129"/>
    </row>
    <row r="496" spans="1:23" ht="15.75" customHeight="1" x14ac:dyDescent="0.2">
      <c r="A496" s="165" t="str">
        <f t="shared" si="43"/>
        <v xml:space="preserve"> </v>
      </c>
      <c r="B496" s="143"/>
      <c r="C496" s="143"/>
      <c r="D496" s="147"/>
      <c r="E496" s="147"/>
      <c r="F496" s="147"/>
      <c r="G496" s="165" t="str">
        <f>IF(D496="","",VLOOKUP(D496,'Liste des clubs'!A:B,2,FALSE))</f>
        <v/>
      </c>
      <c r="H496" s="163"/>
      <c r="I496" s="143" t="str">
        <f t="shared" si="44"/>
        <v/>
      </c>
      <c r="J496" s="153" t="str">
        <f t="array" ref="J496">IFERROR(INDEX(I$2:I$218,SMALL(IF(I$2:I$218&lt;&gt;"",ROW(I$2:I$218)-1),ROW(A495))),"")</f>
        <v/>
      </c>
      <c r="K496" s="126" t="str">
        <f t="shared" si="45"/>
        <v/>
      </c>
      <c r="L496" s="155" t="str">
        <f t="array" ref="L496">IFERROR(INDEX(K$2:K$218,SMALL(IF(K$2:K$218&lt;&gt;"",ROW(K$2:K$218)-1),ROW(C495))),"")</f>
        <v/>
      </c>
      <c r="M496" s="126" t="str">
        <f t="shared" si="46"/>
        <v/>
      </c>
      <c r="N496" s="153" t="str">
        <f t="array" ref="N496">IFERROR(INDEX(M$2:M$218,SMALL(IF(M$2:M$218&lt;&gt;"",ROW(M$2:M$218)-1),ROW(D495))),"")</f>
        <v/>
      </c>
      <c r="O496" s="126" t="str">
        <f t="shared" si="47"/>
        <v/>
      </c>
      <c r="P496" s="155" t="str">
        <f t="array" ref="P496">IFERROR(INDEX(O$2:O$218,SMALL(IF(O$2:O$218&lt;&gt;"",ROW(O$2:O$218)-1),ROW(G495))),"")</f>
        <v/>
      </c>
      <c r="Q496" s="126" t="str">
        <f t="shared" si="48"/>
        <v/>
      </c>
      <c r="R496" s="153" t="str">
        <f t="array" ref="R496">IFERROR(INDEX(Q$2:Q$218,SMALL(IF(Q$2:Q$218&lt;&gt;"",ROW(Q$2:Q$218)-1),ROW(I495))),"")</f>
        <v/>
      </c>
      <c r="S496" s="126" t="str">
        <f t="shared" si="49"/>
        <v/>
      </c>
      <c r="T496" s="155" t="str">
        <f t="array" ref="T496">IFERROR(INDEX(S$2:S$218,SMALL(IF(S$2:S$218&lt;&gt;"",ROW(S$2:S$218)-1),ROW(K495))),"")</f>
        <v/>
      </c>
      <c r="U496" s="126" t="str">
        <f t="shared" si="50"/>
        <v/>
      </c>
      <c r="V496" s="153" t="str">
        <f t="array" ref="V496">IFERROR(INDEX(U$2:U$218,SMALL(IF(U$2:U$218&lt;&gt;"",ROW(U$2:U$218)-1),ROW(M495))),"")</f>
        <v/>
      </c>
      <c r="W496" s="129"/>
    </row>
    <row r="497" spans="1:23" ht="15.75" customHeight="1" x14ac:dyDescent="0.2">
      <c r="A497" s="165" t="str">
        <f t="shared" si="43"/>
        <v xml:space="preserve"> </v>
      </c>
      <c r="B497" s="143"/>
      <c r="C497" s="143"/>
      <c r="D497" s="147"/>
      <c r="E497" s="147"/>
      <c r="F497" s="147"/>
      <c r="G497" s="165" t="str">
        <f>IF(D497="","",VLOOKUP(D497,'Liste des clubs'!A:B,2,FALSE))</f>
        <v/>
      </c>
      <c r="H497" s="163"/>
      <c r="I497" s="143" t="str">
        <f t="shared" si="44"/>
        <v/>
      </c>
      <c r="J497" s="153" t="str">
        <f t="array" ref="J497">IFERROR(INDEX(I$2:I$218,SMALL(IF(I$2:I$218&lt;&gt;"",ROW(I$2:I$218)-1),ROW(A496))),"")</f>
        <v/>
      </c>
      <c r="K497" s="126" t="str">
        <f t="shared" si="45"/>
        <v/>
      </c>
      <c r="L497" s="155" t="str">
        <f t="array" ref="L497">IFERROR(INDEX(K$2:K$218,SMALL(IF(K$2:K$218&lt;&gt;"",ROW(K$2:K$218)-1),ROW(C496))),"")</f>
        <v/>
      </c>
      <c r="M497" s="126" t="str">
        <f t="shared" si="46"/>
        <v/>
      </c>
      <c r="N497" s="153" t="str">
        <f t="array" ref="N497">IFERROR(INDEX(M$2:M$218,SMALL(IF(M$2:M$218&lt;&gt;"",ROW(M$2:M$218)-1),ROW(D496))),"")</f>
        <v/>
      </c>
      <c r="O497" s="126" t="str">
        <f t="shared" si="47"/>
        <v/>
      </c>
      <c r="P497" s="155" t="str">
        <f t="array" ref="P497">IFERROR(INDEX(O$2:O$218,SMALL(IF(O$2:O$218&lt;&gt;"",ROW(O$2:O$218)-1),ROW(G496))),"")</f>
        <v/>
      </c>
      <c r="Q497" s="126" t="str">
        <f t="shared" si="48"/>
        <v/>
      </c>
      <c r="R497" s="153" t="str">
        <f t="array" ref="R497">IFERROR(INDEX(Q$2:Q$218,SMALL(IF(Q$2:Q$218&lt;&gt;"",ROW(Q$2:Q$218)-1),ROW(I496))),"")</f>
        <v/>
      </c>
      <c r="S497" s="126" t="str">
        <f t="shared" si="49"/>
        <v/>
      </c>
      <c r="T497" s="155" t="str">
        <f t="array" ref="T497">IFERROR(INDEX(S$2:S$218,SMALL(IF(S$2:S$218&lt;&gt;"",ROW(S$2:S$218)-1),ROW(K496))),"")</f>
        <v/>
      </c>
      <c r="U497" s="126" t="str">
        <f t="shared" si="50"/>
        <v/>
      </c>
      <c r="V497" s="153" t="str">
        <f t="array" ref="V497">IFERROR(INDEX(U$2:U$218,SMALL(IF(U$2:U$218&lt;&gt;"",ROW(U$2:U$218)-1),ROW(M496))),"")</f>
        <v/>
      </c>
      <c r="W497" s="129"/>
    </row>
    <row r="498" spans="1:23" ht="15.75" customHeight="1" x14ac:dyDescent="0.2">
      <c r="A498" s="165" t="str">
        <f t="shared" si="43"/>
        <v xml:space="preserve"> </v>
      </c>
      <c r="B498" s="143"/>
      <c r="C498" s="143"/>
      <c r="D498" s="147"/>
      <c r="E498" s="147"/>
      <c r="F498" s="147"/>
      <c r="G498" s="165" t="str">
        <f>IF(D498="","",VLOOKUP(D498,'Liste des clubs'!A:B,2,FALSE))</f>
        <v/>
      </c>
      <c r="H498" s="163"/>
      <c r="I498" s="143" t="str">
        <f t="shared" si="44"/>
        <v/>
      </c>
      <c r="J498" s="153" t="str">
        <f t="array" ref="J498">IFERROR(INDEX(I$2:I$218,SMALL(IF(I$2:I$218&lt;&gt;"",ROW(I$2:I$218)-1),ROW(A497))),"")</f>
        <v/>
      </c>
      <c r="K498" s="126" t="str">
        <f t="shared" si="45"/>
        <v/>
      </c>
      <c r="L498" s="155" t="str">
        <f t="array" ref="L498">IFERROR(INDEX(K$2:K$218,SMALL(IF(K$2:K$218&lt;&gt;"",ROW(K$2:K$218)-1),ROW(C497))),"")</f>
        <v/>
      </c>
      <c r="M498" s="126" t="str">
        <f t="shared" si="46"/>
        <v/>
      </c>
      <c r="N498" s="153" t="str">
        <f t="array" ref="N498">IFERROR(INDEX(M$2:M$218,SMALL(IF(M$2:M$218&lt;&gt;"",ROW(M$2:M$218)-1),ROW(D497))),"")</f>
        <v/>
      </c>
      <c r="O498" s="126" t="str">
        <f t="shared" si="47"/>
        <v/>
      </c>
      <c r="P498" s="155" t="str">
        <f t="array" ref="P498">IFERROR(INDEX(O$2:O$218,SMALL(IF(O$2:O$218&lt;&gt;"",ROW(O$2:O$218)-1),ROW(G497))),"")</f>
        <v/>
      </c>
      <c r="Q498" s="126" t="str">
        <f t="shared" si="48"/>
        <v/>
      </c>
      <c r="R498" s="153" t="str">
        <f t="array" ref="R498">IFERROR(INDEX(Q$2:Q$218,SMALL(IF(Q$2:Q$218&lt;&gt;"",ROW(Q$2:Q$218)-1),ROW(I497))),"")</f>
        <v/>
      </c>
      <c r="S498" s="126" t="str">
        <f t="shared" si="49"/>
        <v/>
      </c>
      <c r="T498" s="155" t="str">
        <f t="array" ref="T498">IFERROR(INDEX(S$2:S$218,SMALL(IF(S$2:S$218&lt;&gt;"",ROW(S$2:S$218)-1),ROW(K497))),"")</f>
        <v/>
      </c>
      <c r="U498" s="126" t="str">
        <f t="shared" si="50"/>
        <v/>
      </c>
      <c r="V498" s="153" t="str">
        <f t="array" ref="V498">IFERROR(INDEX(U$2:U$218,SMALL(IF(U$2:U$218&lt;&gt;"",ROW(U$2:U$218)-1),ROW(M497))),"")</f>
        <v/>
      </c>
      <c r="W498" s="129"/>
    </row>
    <row r="499" spans="1:23" ht="15.75" customHeight="1" x14ac:dyDescent="0.2">
      <c r="A499" s="165" t="str">
        <f t="shared" si="43"/>
        <v xml:space="preserve"> </v>
      </c>
      <c r="B499" s="143"/>
      <c r="C499" s="143"/>
      <c r="D499" s="147"/>
      <c r="E499" s="147"/>
      <c r="F499" s="147"/>
      <c r="G499" s="165" t="str">
        <f>IF(D499="","",VLOOKUP(D499,'Liste des clubs'!A:B,2,FALSE))</f>
        <v/>
      </c>
      <c r="H499" s="163"/>
      <c r="I499" s="143" t="str">
        <f t="shared" si="44"/>
        <v/>
      </c>
      <c r="J499" s="153" t="str">
        <f t="array" ref="J499">IFERROR(INDEX(I$2:I$218,SMALL(IF(I$2:I$218&lt;&gt;"",ROW(I$2:I$218)-1),ROW(A498))),"")</f>
        <v/>
      </c>
      <c r="K499" s="126" t="str">
        <f t="shared" si="45"/>
        <v/>
      </c>
      <c r="L499" s="155" t="str">
        <f t="array" ref="L499">IFERROR(INDEX(K$2:K$218,SMALL(IF(K$2:K$218&lt;&gt;"",ROW(K$2:K$218)-1),ROW(C498))),"")</f>
        <v/>
      </c>
      <c r="M499" s="126" t="str">
        <f t="shared" si="46"/>
        <v/>
      </c>
      <c r="N499" s="153" t="str">
        <f t="array" ref="N499">IFERROR(INDEX(M$2:M$218,SMALL(IF(M$2:M$218&lt;&gt;"",ROW(M$2:M$218)-1),ROW(D498))),"")</f>
        <v/>
      </c>
      <c r="O499" s="126" t="str">
        <f t="shared" si="47"/>
        <v/>
      </c>
      <c r="P499" s="155" t="str">
        <f t="array" ref="P499">IFERROR(INDEX(O$2:O$218,SMALL(IF(O$2:O$218&lt;&gt;"",ROW(O$2:O$218)-1),ROW(G498))),"")</f>
        <v/>
      </c>
      <c r="Q499" s="126" t="str">
        <f t="shared" si="48"/>
        <v/>
      </c>
      <c r="R499" s="153" t="str">
        <f t="array" ref="R499">IFERROR(INDEX(Q$2:Q$218,SMALL(IF(Q$2:Q$218&lt;&gt;"",ROW(Q$2:Q$218)-1),ROW(I498))),"")</f>
        <v/>
      </c>
      <c r="S499" s="126" t="str">
        <f t="shared" si="49"/>
        <v/>
      </c>
      <c r="T499" s="155" t="str">
        <f t="array" ref="T499">IFERROR(INDEX(S$2:S$218,SMALL(IF(S$2:S$218&lt;&gt;"",ROW(S$2:S$218)-1),ROW(K498))),"")</f>
        <v/>
      </c>
      <c r="U499" s="126" t="str">
        <f t="shared" si="50"/>
        <v/>
      </c>
      <c r="V499" s="153" t="str">
        <f t="array" ref="V499">IFERROR(INDEX(U$2:U$218,SMALL(IF(U$2:U$218&lt;&gt;"",ROW(U$2:U$218)-1),ROW(M498))),"")</f>
        <v/>
      </c>
      <c r="W499" s="129"/>
    </row>
    <row r="500" spans="1:23" ht="15.75" customHeight="1" x14ac:dyDescent="0.2">
      <c r="A500" s="165" t="str">
        <f t="shared" si="43"/>
        <v xml:space="preserve"> </v>
      </c>
      <c r="B500" s="143"/>
      <c r="C500" s="143"/>
      <c r="D500" s="147"/>
      <c r="E500" s="147"/>
      <c r="F500" s="147"/>
      <c r="G500" s="165" t="str">
        <f>IF(D500="","",VLOOKUP(D500,'Liste des clubs'!A:B,2,FALSE))</f>
        <v/>
      </c>
      <c r="H500" s="163"/>
      <c r="I500" s="143" t="str">
        <f t="shared" si="44"/>
        <v/>
      </c>
      <c r="J500" s="153" t="str">
        <f t="array" ref="J500">IFERROR(INDEX(I$2:I$218,SMALL(IF(I$2:I$218&lt;&gt;"",ROW(I$2:I$218)-1),ROW(A499))),"")</f>
        <v/>
      </c>
      <c r="K500" s="126" t="str">
        <f t="shared" si="45"/>
        <v/>
      </c>
      <c r="L500" s="155" t="str">
        <f t="array" ref="L500">IFERROR(INDEX(K$2:K$218,SMALL(IF(K$2:K$218&lt;&gt;"",ROW(K$2:K$218)-1),ROW(C499))),"")</f>
        <v/>
      </c>
      <c r="M500" s="126" t="str">
        <f t="shared" si="46"/>
        <v/>
      </c>
      <c r="N500" s="153" t="str">
        <f t="array" ref="N500">IFERROR(INDEX(M$2:M$218,SMALL(IF(M$2:M$218&lt;&gt;"",ROW(M$2:M$218)-1),ROW(D499))),"")</f>
        <v/>
      </c>
      <c r="O500" s="126" t="str">
        <f t="shared" si="47"/>
        <v/>
      </c>
      <c r="P500" s="155" t="str">
        <f t="array" ref="P500">IFERROR(INDEX(O$2:O$218,SMALL(IF(O$2:O$218&lt;&gt;"",ROW(O$2:O$218)-1),ROW(G499))),"")</f>
        <v/>
      </c>
      <c r="Q500" s="126" t="str">
        <f t="shared" si="48"/>
        <v/>
      </c>
      <c r="R500" s="153" t="str">
        <f t="array" ref="R500">IFERROR(INDEX(Q$2:Q$218,SMALL(IF(Q$2:Q$218&lt;&gt;"",ROW(Q$2:Q$218)-1),ROW(I499))),"")</f>
        <v/>
      </c>
      <c r="S500" s="126" t="str">
        <f t="shared" si="49"/>
        <v/>
      </c>
      <c r="T500" s="155" t="str">
        <f t="array" ref="T500">IFERROR(INDEX(S$2:S$218,SMALL(IF(S$2:S$218&lt;&gt;"",ROW(S$2:S$218)-1),ROW(K499))),"")</f>
        <v/>
      </c>
      <c r="U500" s="126" t="str">
        <f t="shared" si="50"/>
        <v/>
      </c>
      <c r="V500" s="153" t="str">
        <f t="array" ref="V500">IFERROR(INDEX(U$2:U$218,SMALL(IF(U$2:U$218&lt;&gt;"",ROW(U$2:U$218)-1),ROW(M499))),"")</f>
        <v/>
      </c>
      <c r="W500" s="129"/>
    </row>
    <row r="501" spans="1:23" ht="15.75" customHeight="1" x14ac:dyDescent="0.2">
      <c r="A501" s="165" t="str">
        <f t="shared" si="43"/>
        <v xml:space="preserve"> </v>
      </c>
      <c r="B501" s="143"/>
      <c r="C501" s="143"/>
      <c r="D501" s="147"/>
      <c r="E501" s="147"/>
      <c r="F501" s="147"/>
      <c r="G501" s="165" t="str">
        <f>IF(D501="","",VLOOKUP(D501,'Liste des clubs'!A:B,2,FALSE))</f>
        <v/>
      </c>
      <c r="H501" s="163"/>
      <c r="I501" s="143" t="str">
        <f t="shared" si="44"/>
        <v/>
      </c>
      <c r="J501" s="153" t="str">
        <f t="array" ref="J501">IFERROR(INDEX(I$2:I$218,SMALL(IF(I$2:I$218&lt;&gt;"",ROW(I$2:I$218)-1),ROW(A500))),"")</f>
        <v/>
      </c>
      <c r="K501" s="126" t="str">
        <f t="shared" si="45"/>
        <v/>
      </c>
      <c r="L501" s="155" t="str">
        <f t="array" ref="L501">IFERROR(INDEX(K$2:K$218,SMALL(IF(K$2:K$218&lt;&gt;"",ROW(K$2:K$218)-1),ROW(C500))),"")</f>
        <v/>
      </c>
      <c r="M501" s="126" t="str">
        <f t="shared" si="46"/>
        <v/>
      </c>
      <c r="N501" s="153" t="str">
        <f t="array" ref="N501">IFERROR(INDEX(M$2:M$218,SMALL(IF(M$2:M$218&lt;&gt;"",ROW(M$2:M$218)-1),ROW(D500))),"")</f>
        <v/>
      </c>
      <c r="O501" s="126" t="str">
        <f t="shared" si="47"/>
        <v/>
      </c>
      <c r="P501" s="155" t="str">
        <f t="array" ref="P501">IFERROR(INDEX(O$2:O$218,SMALL(IF(O$2:O$218&lt;&gt;"",ROW(O$2:O$218)-1),ROW(G500))),"")</f>
        <v/>
      </c>
      <c r="Q501" s="126" t="str">
        <f t="shared" si="48"/>
        <v/>
      </c>
      <c r="R501" s="153" t="str">
        <f t="array" ref="R501">IFERROR(INDEX(Q$2:Q$218,SMALL(IF(Q$2:Q$218&lt;&gt;"",ROW(Q$2:Q$218)-1),ROW(I500))),"")</f>
        <v/>
      </c>
      <c r="S501" s="126" t="str">
        <f t="shared" si="49"/>
        <v/>
      </c>
      <c r="T501" s="155" t="str">
        <f t="array" ref="T501">IFERROR(INDEX(S$2:S$218,SMALL(IF(S$2:S$218&lt;&gt;"",ROW(S$2:S$218)-1),ROW(K500))),"")</f>
        <v/>
      </c>
      <c r="U501" s="126" t="str">
        <f t="shared" si="50"/>
        <v/>
      </c>
      <c r="V501" s="153" t="str">
        <f t="array" ref="V501">IFERROR(INDEX(U$2:U$218,SMALL(IF(U$2:U$218&lt;&gt;"",ROW(U$2:U$218)-1),ROW(M500))),"")</f>
        <v/>
      </c>
      <c r="W501" s="129"/>
    </row>
    <row r="502" spans="1:23" ht="15.75" customHeight="1" x14ac:dyDescent="0.2">
      <c r="A502" s="165" t="str">
        <f t="shared" si="43"/>
        <v xml:space="preserve"> </v>
      </c>
      <c r="B502" s="143"/>
      <c r="C502" s="143"/>
      <c r="D502" s="147"/>
      <c r="E502" s="147"/>
      <c r="F502" s="147"/>
      <c r="G502" s="165" t="str">
        <f>IF(D502="","",VLOOKUP(D502,'Liste des clubs'!A:B,2,FALSE))</f>
        <v/>
      </c>
      <c r="H502" s="163"/>
      <c r="I502" s="143" t="str">
        <f t="shared" si="44"/>
        <v/>
      </c>
      <c r="J502" s="153" t="str">
        <f t="array" ref="J502">IFERROR(INDEX(I$2:I$218,SMALL(IF(I$2:I$218&lt;&gt;"",ROW(I$2:I$218)-1),ROW(A501))),"")</f>
        <v/>
      </c>
      <c r="K502" s="126" t="str">
        <f t="shared" si="45"/>
        <v/>
      </c>
      <c r="L502" s="155" t="str">
        <f t="array" ref="L502">IFERROR(INDEX(K$2:K$218,SMALL(IF(K$2:K$218&lt;&gt;"",ROW(K$2:K$218)-1),ROW(C501))),"")</f>
        <v/>
      </c>
      <c r="M502" s="126" t="str">
        <f t="shared" si="46"/>
        <v/>
      </c>
      <c r="N502" s="153" t="str">
        <f t="array" ref="N502">IFERROR(INDEX(M$2:M$218,SMALL(IF(M$2:M$218&lt;&gt;"",ROW(M$2:M$218)-1),ROW(D501))),"")</f>
        <v/>
      </c>
      <c r="O502" s="126" t="str">
        <f t="shared" si="47"/>
        <v/>
      </c>
      <c r="P502" s="155" t="str">
        <f t="array" ref="P502">IFERROR(INDEX(O$2:O$218,SMALL(IF(O$2:O$218&lt;&gt;"",ROW(O$2:O$218)-1),ROW(G501))),"")</f>
        <v/>
      </c>
      <c r="Q502" s="126" t="str">
        <f t="shared" si="48"/>
        <v/>
      </c>
      <c r="R502" s="153" t="str">
        <f t="array" ref="R502">IFERROR(INDEX(Q$2:Q$218,SMALL(IF(Q$2:Q$218&lt;&gt;"",ROW(Q$2:Q$218)-1),ROW(I501))),"")</f>
        <v/>
      </c>
      <c r="S502" s="126" t="str">
        <f t="shared" si="49"/>
        <v/>
      </c>
      <c r="T502" s="155" t="str">
        <f t="array" ref="T502">IFERROR(INDEX(S$2:S$218,SMALL(IF(S$2:S$218&lt;&gt;"",ROW(S$2:S$218)-1),ROW(K501))),"")</f>
        <v/>
      </c>
      <c r="U502" s="126" t="str">
        <f t="shared" si="50"/>
        <v/>
      </c>
      <c r="V502" s="153" t="str">
        <f t="array" ref="V502">IFERROR(INDEX(U$2:U$218,SMALL(IF(U$2:U$218&lt;&gt;"",ROW(U$2:U$218)-1),ROW(M501))),"")</f>
        <v/>
      </c>
      <c r="W502" s="129"/>
    </row>
    <row r="503" spans="1:23" ht="15.75" customHeight="1" x14ac:dyDescent="0.2">
      <c r="A503" s="165" t="str">
        <f t="shared" si="43"/>
        <v xml:space="preserve"> </v>
      </c>
      <c r="B503" s="143"/>
      <c r="C503" s="143"/>
      <c r="D503" s="147"/>
      <c r="E503" s="147"/>
      <c r="F503" s="147"/>
      <c r="G503" s="165" t="str">
        <f>IF(D503="","",VLOOKUP(D503,'Liste des clubs'!A:B,2,FALSE))</f>
        <v/>
      </c>
      <c r="H503" s="163"/>
      <c r="I503" s="143" t="str">
        <f t="shared" si="44"/>
        <v/>
      </c>
      <c r="J503" s="153" t="str">
        <f t="array" ref="J503">IFERROR(INDEX(I$2:I$218,SMALL(IF(I$2:I$218&lt;&gt;"",ROW(I$2:I$218)-1),ROW(A502))),"")</f>
        <v/>
      </c>
      <c r="K503" s="126" t="str">
        <f t="shared" si="45"/>
        <v/>
      </c>
      <c r="L503" s="155" t="str">
        <f t="array" ref="L503">IFERROR(INDEX(K$2:K$218,SMALL(IF(K$2:K$218&lt;&gt;"",ROW(K$2:K$218)-1),ROW(C502))),"")</f>
        <v/>
      </c>
      <c r="M503" s="126" t="str">
        <f t="shared" si="46"/>
        <v/>
      </c>
      <c r="N503" s="153" t="str">
        <f t="array" ref="N503">IFERROR(INDEX(M$2:M$218,SMALL(IF(M$2:M$218&lt;&gt;"",ROW(M$2:M$218)-1),ROW(D502))),"")</f>
        <v/>
      </c>
      <c r="O503" s="126" t="str">
        <f t="shared" si="47"/>
        <v/>
      </c>
      <c r="P503" s="155" t="str">
        <f t="array" ref="P503">IFERROR(INDEX(O$2:O$218,SMALL(IF(O$2:O$218&lt;&gt;"",ROW(O$2:O$218)-1),ROW(G502))),"")</f>
        <v/>
      </c>
      <c r="Q503" s="126" t="str">
        <f t="shared" si="48"/>
        <v/>
      </c>
      <c r="R503" s="153" t="str">
        <f t="array" ref="R503">IFERROR(INDEX(Q$2:Q$218,SMALL(IF(Q$2:Q$218&lt;&gt;"",ROW(Q$2:Q$218)-1),ROW(I502))),"")</f>
        <v/>
      </c>
      <c r="S503" s="126" t="str">
        <f t="shared" si="49"/>
        <v/>
      </c>
      <c r="T503" s="155" t="str">
        <f t="array" ref="T503">IFERROR(INDEX(S$2:S$218,SMALL(IF(S$2:S$218&lt;&gt;"",ROW(S$2:S$218)-1),ROW(K502))),"")</f>
        <v/>
      </c>
      <c r="U503" s="126" t="str">
        <f t="shared" si="50"/>
        <v/>
      </c>
      <c r="V503" s="153" t="str">
        <f t="array" ref="V503">IFERROR(INDEX(U$2:U$218,SMALL(IF(U$2:U$218&lt;&gt;"",ROW(U$2:U$218)-1),ROW(M502))),"")</f>
        <v/>
      </c>
      <c r="W503" s="129"/>
    </row>
    <row r="504" spans="1:23" ht="15.75" customHeight="1" x14ac:dyDescent="0.2">
      <c r="A504" s="165" t="str">
        <f t="shared" si="43"/>
        <v xml:space="preserve"> </v>
      </c>
      <c r="B504" s="143"/>
      <c r="C504" s="143"/>
      <c r="D504" s="147"/>
      <c r="E504" s="147"/>
      <c r="F504" s="147"/>
      <c r="G504" s="165" t="str">
        <f>IF(D504="","",VLOOKUP(D504,'Liste des clubs'!A:B,2,FALSE))</f>
        <v/>
      </c>
      <c r="H504" s="163"/>
      <c r="I504" s="143" t="str">
        <f t="shared" si="44"/>
        <v/>
      </c>
      <c r="J504" s="153" t="str">
        <f t="array" ref="J504">IFERROR(INDEX(I$2:I$218,SMALL(IF(I$2:I$218&lt;&gt;"",ROW(I$2:I$218)-1),ROW(A503))),"")</f>
        <v/>
      </c>
      <c r="K504" s="126" t="str">
        <f t="shared" si="45"/>
        <v/>
      </c>
      <c r="L504" s="155" t="str">
        <f t="array" ref="L504">IFERROR(INDEX(K$2:K$218,SMALL(IF(K$2:K$218&lt;&gt;"",ROW(K$2:K$218)-1),ROW(C503))),"")</f>
        <v/>
      </c>
      <c r="M504" s="126" t="str">
        <f t="shared" si="46"/>
        <v/>
      </c>
      <c r="N504" s="153" t="str">
        <f t="array" ref="N504">IFERROR(INDEX(M$2:M$218,SMALL(IF(M$2:M$218&lt;&gt;"",ROW(M$2:M$218)-1),ROW(D503))),"")</f>
        <v/>
      </c>
      <c r="O504" s="126" t="str">
        <f t="shared" si="47"/>
        <v/>
      </c>
      <c r="P504" s="155" t="str">
        <f t="array" ref="P504">IFERROR(INDEX(O$2:O$218,SMALL(IF(O$2:O$218&lt;&gt;"",ROW(O$2:O$218)-1),ROW(G503))),"")</f>
        <v/>
      </c>
      <c r="Q504" s="126" t="str">
        <f t="shared" si="48"/>
        <v/>
      </c>
      <c r="R504" s="153" t="str">
        <f t="array" ref="R504">IFERROR(INDEX(Q$2:Q$218,SMALL(IF(Q$2:Q$218&lt;&gt;"",ROW(Q$2:Q$218)-1),ROW(I503))),"")</f>
        <v/>
      </c>
      <c r="S504" s="126" t="str">
        <f t="shared" si="49"/>
        <v/>
      </c>
      <c r="T504" s="155" t="str">
        <f t="array" ref="T504">IFERROR(INDEX(S$2:S$218,SMALL(IF(S$2:S$218&lt;&gt;"",ROW(S$2:S$218)-1),ROW(K503))),"")</f>
        <v/>
      </c>
      <c r="U504" s="126" t="str">
        <f t="shared" si="50"/>
        <v/>
      </c>
      <c r="V504" s="153" t="str">
        <f t="array" ref="V504">IFERROR(INDEX(U$2:U$218,SMALL(IF(U$2:U$218&lt;&gt;"",ROW(U$2:U$218)-1),ROW(M503))),"")</f>
        <v/>
      </c>
      <c r="W504" s="129"/>
    </row>
    <row r="505" spans="1:23" ht="15.75" customHeight="1" x14ac:dyDescent="0.2">
      <c r="A505" s="165" t="str">
        <f t="shared" si="43"/>
        <v xml:space="preserve"> </v>
      </c>
      <c r="B505" s="143"/>
      <c r="C505" s="143"/>
      <c r="D505" s="147"/>
      <c r="E505" s="147"/>
      <c r="F505" s="147"/>
      <c r="G505" s="165" t="str">
        <f>IF(D505="","",VLOOKUP(D505,'Liste des clubs'!A:B,2,FALSE))</f>
        <v/>
      </c>
      <c r="H505" s="163"/>
      <c r="I505" s="143" t="str">
        <f t="shared" si="44"/>
        <v/>
      </c>
      <c r="J505" s="153" t="str">
        <f t="array" ref="J505">IFERROR(INDEX(I$2:I$218,SMALL(IF(I$2:I$218&lt;&gt;"",ROW(I$2:I$218)-1),ROW(A504))),"")</f>
        <v/>
      </c>
      <c r="K505" s="126" t="str">
        <f t="shared" si="45"/>
        <v/>
      </c>
      <c r="L505" s="155" t="str">
        <f t="array" ref="L505">IFERROR(INDEX(K$2:K$218,SMALL(IF(K$2:K$218&lt;&gt;"",ROW(K$2:K$218)-1),ROW(C504))),"")</f>
        <v/>
      </c>
      <c r="M505" s="126" t="str">
        <f t="shared" si="46"/>
        <v/>
      </c>
      <c r="N505" s="153" t="str">
        <f t="array" ref="N505">IFERROR(INDEX(M$2:M$218,SMALL(IF(M$2:M$218&lt;&gt;"",ROW(M$2:M$218)-1),ROW(D504))),"")</f>
        <v/>
      </c>
      <c r="O505" s="126" t="str">
        <f t="shared" si="47"/>
        <v/>
      </c>
      <c r="P505" s="155" t="str">
        <f t="array" ref="P505">IFERROR(INDEX(O$2:O$218,SMALL(IF(O$2:O$218&lt;&gt;"",ROW(O$2:O$218)-1),ROW(G504))),"")</f>
        <v/>
      </c>
      <c r="Q505" s="126" t="str">
        <f t="shared" si="48"/>
        <v/>
      </c>
      <c r="R505" s="153" t="str">
        <f t="array" ref="R505">IFERROR(INDEX(Q$2:Q$218,SMALL(IF(Q$2:Q$218&lt;&gt;"",ROW(Q$2:Q$218)-1),ROW(I504))),"")</f>
        <v/>
      </c>
      <c r="S505" s="126" t="str">
        <f t="shared" si="49"/>
        <v/>
      </c>
      <c r="T505" s="155" t="str">
        <f t="array" ref="T505">IFERROR(INDEX(S$2:S$218,SMALL(IF(S$2:S$218&lt;&gt;"",ROW(S$2:S$218)-1),ROW(K504))),"")</f>
        <v/>
      </c>
      <c r="U505" s="126" t="str">
        <f t="shared" si="50"/>
        <v/>
      </c>
      <c r="V505" s="153" t="str">
        <f t="array" ref="V505">IFERROR(INDEX(U$2:U$218,SMALL(IF(U$2:U$218&lt;&gt;"",ROW(U$2:U$218)-1),ROW(M504))),"")</f>
        <v/>
      </c>
      <c r="W505" s="129"/>
    </row>
    <row r="506" spans="1:23" ht="15.75" customHeight="1" x14ac:dyDescent="0.2">
      <c r="A506" s="165" t="str">
        <f t="shared" si="43"/>
        <v xml:space="preserve"> </v>
      </c>
      <c r="B506" s="143"/>
      <c r="C506" s="143"/>
      <c r="D506" s="147"/>
      <c r="E506" s="147"/>
      <c r="F506" s="147"/>
      <c r="G506" s="165" t="str">
        <f>IF(D506="","",VLOOKUP(D506,'Liste des clubs'!A:B,2,FALSE))</f>
        <v/>
      </c>
      <c r="H506" s="163"/>
      <c r="I506" s="143" t="str">
        <f t="shared" si="44"/>
        <v/>
      </c>
      <c r="J506" s="153" t="str">
        <f t="array" ref="J506">IFERROR(INDEX(I$2:I$218,SMALL(IF(I$2:I$218&lt;&gt;"",ROW(I$2:I$218)-1),ROW(A505))),"")</f>
        <v/>
      </c>
      <c r="K506" s="126" t="str">
        <f t="shared" si="45"/>
        <v/>
      </c>
      <c r="L506" s="155" t="str">
        <f t="array" ref="L506">IFERROR(INDEX(K$2:K$218,SMALL(IF(K$2:K$218&lt;&gt;"",ROW(K$2:K$218)-1),ROW(C505))),"")</f>
        <v/>
      </c>
      <c r="M506" s="126" t="str">
        <f t="shared" si="46"/>
        <v/>
      </c>
      <c r="N506" s="153" t="str">
        <f t="array" ref="N506">IFERROR(INDEX(M$2:M$218,SMALL(IF(M$2:M$218&lt;&gt;"",ROW(M$2:M$218)-1),ROW(D505))),"")</f>
        <v/>
      </c>
      <c r="O506" s="126" t="str">
        <f t="shared" si="47"/>
        <v/>
      </c>
      <c r="P506" s="155" t="str">
        <f t="array" ref="P506">IFERROR(INDEX(O$2:O$218,SMALL(IF(O$2:O$218&lt;&gt;"",ROW(O$2:O$218)-1),ROW(G505))),"")</f>
        <v/>
      </c>
      <c r="Q506" s="126" t="str">
        <f t="shared" si="48"/>
        <v/>
      </c>
      <c r="R506" s="153" t="str">
        <f t="array" ref="R506">IFERROR(INDEX(Q$2:Q$218,SMALL(IF(Q$2:Q$218&lt;&gt;"",ROW(Q$2:Q$218)-1),ROW(I505))),"")</f>
        <v/>
      </c>
      <c r="S506" s="126" t="str">
        <f t="shared" si="49"/>
        <v/>
      </c>
      <c r="T506" s="155" t="str">
        <f t="array" ref="T506">IFERROR(INDEX(S$2:S$218,SMALL(IF(S$2:S$218&lt;&gt;"",ROW(S$2:S$218)-1),ROW(K505))),"")</f>
        <v/>
      </c>
      <c r="U506" s="126" t="str">
        <f t="shared" si="50"/>
        <v/>
      </c>
      <c r="V506" s="153" t="str">
        <f t="array" ref="V506">IFERROR(INDEX(U$2:U$218,SMALL(IF(U$2:U$218&lt;&gt;"",ROW(U$2:U$218)-1),ROW(M505))),"")</f>
        <v/>
      </c>
      <c r="W506" s="129"/>
    </row>
    <row r="507" spans="1:23" ht="15.75" customHeight="1" x14ac:dyDescent="0.2">
      <c r="A507" s="165" t="str">
        <f t="shared" si="43"/>
        <v xml:space="preserve"> </v>
      </c>
      <c r="B507" s="143"/>
      <c r="C507" s="143"/>
      <c r="D507" s="147"/>
      <c r="E507" s="147"/>
      <c r="F507" s="147"/>
      <c r="G507" s="165" t="str">
        <f>IF(D507="","",VLOOKUP(D507,'Liste des clubs'!A:B,2,FALSE))</f>
        <v/>
      </c>
      <c r="H507" s="163"/>
      <c r="I507" s="143" t="str">
        <f t="shared" si="44"/>
        <v/>
      </c>
      <c r="J507" s="153" t="str">
        <f t="array" ref="J507">IFERROR(INDEX(I$2:I$218,SMALL(IF(I$2:I$218&lt;&gt;"",ROW(I$2:I$218)-1),ROW(A506))),"")</f>
        <v/>
      </c>
      <c r="K507" s="126" t="str">
        <f t="shared" si="45"/>
        <v/>
      </c>
      <c r="L507" s="155" t="str">
        <f t="array" ref="L507">IFERROR(INDEX(K$2:K$218,SMALL(IF(K$2:K$218&lt;&gt;"",ROW(K$2:K$218)-1),ROW(C506))),"")</f>
        <v/>
      </c>
      <c r="M507" s="126" t="str">
        <f t="shared" si="46"/>
        <v/>
      </c>
      <c r="N507" s="153" t="str">
        <f t="array" ref="N507">IFERROR(INDEX(M$2:M$218,SMALL(IF(M$2:M$218&lt;&gt;"",ROW(M$2:M$218)-1),ROW(D506))),"")</f>
        <v/>
      </c>
      <c r="O507" s="126" t="str">
        <f t="shared" si="47"/>
        <v/>
      </c>
      <c r="P507" s="155" t="str">
        <f t="array" ref="P507">IFERROR(INDEX(O$2:O$218,SMALL(IF(O$2:O$218&lt;&gt;"",ROW(O$2:O$218)-1),ROW(G506))),"")</f>
        <v/>
      </c>
      <c r="Q507" s="126" t="str">
        <f t="shared" si="48"/>
        <v/>
      </c>
      <c r="R507" s="153" t="str">
        <f t="array" ref="R507">IFERROR(INDEX(Q$2:Q$218,SMALL(IF(Q$2:Q$218&lt;&gt;"",ROW(Q$2:Q$218)-1),ROW(I506))),"")</f>
        <v/>
      </c>
      <c r="S507" s="126" t="str">
        <f t="shared" si="49"/>
        <v/>
      </c>
      <c r="T507" s="155" t="str">
        <f t="array" ref="T507">IFERROR(INDEX(S$2:S$218,SMALL(IF(S$2:S$218&lt;&gt;"",ROW(S$2:S$218)-1),ROW(K506))),"")</f>
        <v/>
      </c>
      <c r="U507" s="126" t="str">
        <f t="shared" si="50"/>
        <v/>
      </c>
      <c r="V507" s="153" t="str">
        <f t="array" ref="V507">IFERROR(INDEX(U$2:U$218,SMALL(IF(U$2:U$218&lt;&gt;"",ROW(U$2:U$218)-1),ROW(M506))),"")</f>
        <v/>
      </c>
      <c r="W507" s="129"/>
    </row>
    <row r="508" spans="1:23" ht="15.75" customHeight="1" x14ac:dyDescent="0.2">
      <c r="A508" s="165" t="str">
        <f t="shared" si="43"/>
        <v xml:space="preserve"> </v>
      </c>
      <c r="B508" s="143"/>
      <c r="C508" s="143"/>
      <c r="D508" s="147"/>
      <c r="E508" s="147"/>
      <c r="F508" s="147"/>
      <c r="G508" s="165" t="str">
        <f>IF(D508="","",VLOOKUP(D508,'Liste des clubs'!A:B,2,FALSE))</f>
        <v/>
      </c>
      <c r="H508" s="163"/>
      <c r="I508" s="143" t="str">
        <f t="shared" si="44"/>
        <v/>
      </c>
      <c r="J508" s="153" t="str">
        <f t="array" ref="J508">IFERROR(INDEX(I$2:I$218,SMALL(IF(I$2:I$218&lt;&gt;"",ROW(I$2:I$218)-1),ROW(A507))),"")</f>
        <v/>
      </c>
      <c r="K508" s="126" t="str">
        <f t="shared" si="45"/>
        <v/>
      </c>
      <c r="L508" s="155" t="str">
        <f t="array" ref="L508">IFERROR(INDEX(K$2:K$218,SMALL(IF(K$2:K$218&lt;&gt;"",ROW(K$2:K$218)-1),ROW(C507))),"")</f>
        <v/>
      </c>
      <c r="M508" s="126" t="str">
        <f t="shared" si="46"/>
        <v/>
      </c>
      <c r="N508" s="153" t="str">
        <f t="array" ref="N508">IFERROR(INDEX(M$2:M$218,SMALL(IF(M$2:M$218&lt;&gt;"",ROW(M$2:M$218)-1),ROW(D507))),"")</f>
        <v/>
      </c>
      <c r="O508" s="126" t="str">
        <f t="shared" si="47"/>
        <v/>
      </c>
      <c r="P508" s="155" t="str">
        <f t="array" ref="P508">IFERROR(INDEX(O$2:O$218,SMALL(IF(O$2:O$218&lt;&gt;"",ROW(O$2:O$218)-1),ROW(G507))),"")</f>
        <v/>
      </c>
      <c r="Q508" s="126" t="str">
        <f t="shared" si="48"/>
        <v/>
      </c>
      <c r="R508" s="153" t="str">
        <f t="array" ref="R508">IFERROR(INDEX(Q$2:Q$218,SMALL(IF(Q$2:Q$218&lt;&gt;"",ROW(Q$2:Q$218)-1),ROW(I507))),"")</f>
        <v/>
      </c>
      <c r="S508" s="126" t="str">
        <f t="shared" si="49"/>
        <v/>
      </c>
      <c r="T508" s="155" t="str">
        <f t="array" ref="T508">IFERROR(INDEX(S$2:S$218,SMALL(IF(S$2:S$218&lt;&gt;"",ROW(S$2:S$218)-1),ROW(K507))),"")</f>
        <v/>
      </c>
      <c r="U508" s="126" t="str">
        <f t="shared" si="50"/>
        <v/>
      </c>
      <c r="V508" s="153" t="str">
        <f t="array" ref="V508">IFERROR(INDEX(U$2:U$218,SMALL(IF(U$2:U$218&lt;&gt;"",ROW(U$2:U$218)-1),ROW(M507))),"")</f>
        <v/>
      </c>
      <c r="W508" s="129"/>
    </row>
    <row r="509" spans="1:23" ht="15.75" customHeight="1" x14ac:dyDescent="0.2">
      <c r="A509" s="165" t="str">
        <f t="shared" si="43"/>
        <v xml:space="preserve"> </v>
      </c>
      <c r="B509" s="143"/>
      <c r="C509" s="143"/>
      <c r="D509" s="147"/>
      <c r="E509" s="147"/>
      <c r="F509" s="147"/>
      <c r="G509" s="165" t="str">
        <f>IF(D509="","",VLOOKUP(D509,'Liste des clubs'!A:B,2,FALSE))</f>
        <v/>
      </c>
      <c r="H509" s="163"/>
      <c r="I509" s="143" t="str">
        <f t="shared" si="44"/>
        <v/>
      </c>
      <c r="J509" s="153" t="str">
        <f t="array" ref="J509">IFERROR(INDEX(I$2:I$218,SMALL(IF(I$2:I$218&lt;&gt;"",ROW(I$2:I$218)-1),ROW(A508))),"")</f>
        <v/>
      </c>
      <c r="K509" s="126" t="str">
        <f t="shared" si="45"/>
        <v/>
      </c>
      <c r="L509" s="155" t="str">
        <f t="array" ref="L509">IFERROR(INDEX(K$2:K$218,SMALL(IF(K$2:K$218&lt;&gt;"",ROW(K$2:K$218)-1),ROW(C508))),"")</f>
        <v/>
      </c>
      <c r="M509" s="126" t="str">
        <f t="shared" si="46"/>
        <v/>
      </c>
      <c r="N509" s="153" t="str">
        <f t="array" ref="N509">IFERROR(INDEX(M$2:M$218,SMALL(IF(M$2:M$218&lt;&gt;"",ROW(M$2:M$218)-1),ROW(D508))),"")</f>
        <v/>
      </c>
      <c r="O509" s="126" t="str">
        <f t="shared" si="47"/>
        <v/>
      </c>
      <c r="P509" s="155" t="str">
        <f t="array" ref="P509">IFERROR(INDEX(O$2:O$218,SMALL(IF(O$2:O$218&lt;&gt;"",ROW(O$2:O$218)-1),ROW(G508))),"")</f>
        <v/>
      </c>
      <c r="Q509" s="126" t="str">
        <f t="shared" si="48"/>
        <v/>
      </c>
      <c r="R509" s="153" t="str">
        <f t="array" ref="R509">IFERROR(INDEX(Q$2:Q$218,SMALL(IF(Q$2:Q$218&lt;&gt;"",ROW(Q$2:Q$218)-1),ROW(I508))),"")</f>
        <v/>
      </c>
      <c r="S509" s="126" t="str">
        <f t="shared" si="49"/>
        <v/>
      </c>
      <c r="T509" s="155" t="str">
        <f t="array" ref="T509">IFERROR(INDEX(S$2:S$218,SMALL(IF(S$2:S$218&lt;&gt;"",ROW(S$2:S$218)-1),ROW(K508))),"")</f>
        <v/>
      </c>
      <c r="U509" s="126" t="str">
        <f t="shared" si="50"/>
        <v/>
      </c>
      <c r="V509" s="153" t="str">
        <f t="array" ref="V509">IFERROR(INDEX(U$2:U$218,SMALL(IF(U$2:U$218&lt;&gt;"",ROW(U$2:U$218)-1),ROW(M508))),"")</f>
        <v/>
      </c>
      <c r="W509" s="129"/>
    </row>
    <row r="510" spans="1:23" ht="15.75" customHeight="1" x14ac:dyDescent="0.2">
      <c r="A510" s="165" t="str">
        <f t="shared" si="43"/>
        <v xml:space="preserve"> </v>
      </c>
      <c r="B510" s="143"/>
      <c r="C510" s="143"/>
      <c r="D510" s="147"/>
      <c r="E510" s="147"/>
      <c r="F510" s="147"/>
      <c r="G510" s="165" t="str">
        <f>IF(D510="","",VLOOKUP(D510,'Liste des clubs'!A:B,2,FALSE))</f>
        <v/>
      </c>
      <c r="H510" s="163"/>
      <c r="I510" s="143" t="str">
        <f t="shared" si="44"/>
        <v/>
      </c>
      <c r="J510" s="153" t="str">
        <f t="array" ref="J510">IFERROR(INDEX(I$2:I$218,SMALL(IF(I$2:I$218&lt;&gt;"",ROW(I$2:I$218)-1),ROW(A509))),"")</f>
        <v/>
      </c>
      <c r="K510" s="126" t="str">
        <f t="shared" si="45"/>
        <v/>
      </c>
      <c r="L510" s="155" t="str">
        <f t="array" ref="L510">IFERROR(INDEX(K$2:K$218,SMALL(IF(K$2:K$218&lt;&gt;"",ROW(K$2:K$218)-1),ROW(C509))),"")</f>
        <v/>
      </c>
      <c r="M510" s="126" t="str">
        <f t="shared" si="46"/>
        <v/>
      </c>
      <c r="N510" s="153" t="str">
        <f t="array" ref="N510">IFERROR(INDEX(M$2:M$218,SMALL(IF(M$2:M$218&lt;&gt;"",ROW(M$2:M$218)-1),ROW(D509))),"")</f>
        <v/>
      </c>
      <c r="O510" s="126" t="str">
        <f t="shared" si="47"/>
        <v/>
      </c>
      <c r="P510" s="155" t="str">
        <f t="array" ref="P510">IFERROR(INDEX(O$2:O$218,SMALL(IF(O$2:O$218&lt;&gt;"",ROW(O$2:O$218)-1),ROW(G509))),"")</f>
        <v/>
      </c>
      <c r="Q510" s="126" t="str">
        <f t="shared" si="48"/>
        <v/>
      </c>
      <c r="R510" s="153" t="str">
        <f t="array" ref="R510">IFERROR(INDEX(Q$2:Q$218,SMALL(IF(Q$2:Q$218&lt;&gt;"",ROW(Q$2:Q$218)-1),ROW(I509))),"")</f>
        <v/>
      </c>
      <c r="S510" s="126" t="str">
        <f t="shared" si="49"/>
        <v/>
      </c>
      <c r="T510" s="155" t="str">
        <f t="array" ref="T510">IFERROR(INDEX(S$2:S$218,SMALL(IF(S$2:S$218&lt;&gt;"",ROW(S$2:S$218)-1),ROW(K509))),"")</f>
        <v/>
      </c>
      <c r="U510" s="126" t="str">
        <f t="shared" si="50"/>
        <v/>
      </c>
      <c r="V510" s="153" t="str">
        <f t="array" ref="V510">IFERROR(INDEX(U$2:U$218,SMALL(IF(U$2:U$218&lt;&gt;"",ROW(U$2:U$218)-1),ROW(M509))),"")</f>
        <v/>
      </c>
      <c r="W510" s="129"/>
    </row>
    <row r="511" spans="1:23" ht="15.75" customHeight="1" x14ac:dyDescent="0.2">
      <c r="A511" s="165" t="str">
        <f t="shared" si="43"/>
        <v xml:space="preserve"> </v>
      </c>
      <c r="B511" s="143"/>
      <c r="C511" s="143"/>
      <c r="D511" s="147"/>
      <c r="E511" s="147"/>
      <c r="F511" s="147"/>
      <c r="G511" s="165" t="str">
        <f>IF(D511="","",VLOOKUP(D511,'Liste des clubs'!A:B,2,FALSE))</f>
        <v/>
      </c>
      <c r="H511" s="163"/>
      <c r="I511" s="143" t="str">
        <f t="shared" si="44"/>
        <v/>
      </c>
      <c r="J511" s="153" t="str">
        <f t="array" ref="J511">IFERROR(INDEX(I$2:I$218,SMALL(IF(I$2:I$218&lt;&gt;"",ROW(I$2:I$218)-1),ROW(A510))),"")</f>
        <v/>
      </c>
      <c r="K511" s="126" t="str">
        <f t="shared" si="45"/>
        <v/>
      </c>
      <c r="L511" s="155" t="str">
        <f t="array" ref="L511">IFERROR(INDEX(K$2:K$218,SMALL(IF(K$2:K$218&lt;&gt;"",ROW(K$2:K$218)-1),ROW(C510))),"")</f>
        <v/>
      </c>
      <c r="M511" s="126" t="str">
        <f t="shared" si="46"/>
        <v/>
      </c>
      <c r="N511" s="153" t="str">
        <f t="array" ref="N511">IFERROR(INDEX(M$2:M$218,SMALL(IF(M$2:M$218&lt;&gt;"",ROW(M$2:M$218)-1),ROW(D510))),"")</f>
        <v/>
      </c>
      <c r="O511" s="126" t="str">
        <f t="shared" si="47"/>
        <v/>
      </c>
      <c r="P511" s="155" t="str">
        <f t="array" ref="P511">IFERROR(INDEX(O$2:O$218,SMALL(IF(O$2:O$218&lt;&gt;"",ROW(O$2:O$218)-1),ROW(G510))),"")</f>
        <v/>
      </c>
      <c r="Q511" s="126" t="str">
        <f t="shared" si="48"/>
        <v/>
      </c>
      <c r="R511" s="153" t="str">
        <f t="array" ref="R511">IFERROR(INDEX(Q$2:Q$218,SMALL(IF(Q$2:Q$218&lt;&gt;"",ROW(Q$2:Q$218)-1),ROW(I510))),"")</f>
        <v/>
      </c>
      <c r="S511" s="126" t="str">
        <f t="shared" si="49"/>
        <v/>
      </c>
      <c r="T511" s="155" t="str">
        <f t="array" ref="T511">IFERROR(INDEX(S$2:S$218,SMALL(IF(S$2:S$218&lt;&gt;"",ROW(S$2:S$218)-1),ROW(K510))),"")</f>
        <v/>
      </c>
      <c r="U511" s="126" t="str">
        <f t="shared" si="50"/>
        <v/>
      </c>
      <c r="V511" s="153" t="str">
        <f t="array" ref="V511">IFERROR(INDEX(U$2:U$218,SMALL(IF(U$2:U$218&lt;&gt;"",ROW(U$2:U$218)-1),ROW(M510))),"")</f>
        <v/>
      </c>
      <c r="W511" s="129"/>
    </row>
    <row r="512" spans="1:23" ht="15.75" customHeight="1" x14ac:dyDescent="0.2">
      <c r="A512" s="165" t="str">
        <f t="shared" si="43"/>
        <v xml:space="preserve"> </v>
      </c>
      <c r="B512" s="143"/>
      <c r="C512" s="143"/>
      <c r="D512" s="147"/>
      <c r="E512" s="147"/>
      <c r="F512" s="147"/>
      <c r="G512" s="165" t="str">
        <f>IF(D512="","",VLOOKUP(D512,'Liste des clubs'!A:B,2,FALSE))</f>
        <v/>
      </c>
      <c r="H512" s="163"/>
      <c r="I512" s="143" t="str">
        <f t="shared" si="44"/>
        <v/>
      </c>
      <c r="J512" s="153" t="str">
        <f t="array" ref="J512">IFERROR(INDEX(I$2:I$218,SMALL(IF(I$2:I$218&lt;&gt;"",ROW(I$2:I$218)-1),ROW(A511))),"")</f>
        <v/>
      </c>
      <c r="K512" s="126" t="str">
        <f t="shared" si="45"/>
        <v/>
      </c>
      <c r="L512" s="155" t="str">
        <f t="array" ref="L512">IFERROR(INDEX(K$2:K$218,SMALL(IF(K$2:K$218&lt;&gt;"",ROW(K$2:K$218)-1),ROW(C511))),"")</f>
        <v/>
      </c>
      <c r="M512" s="126" t="str">
        <f t="shared" si="46"/>
        <v/>
      </c>
      <c r="N512" s="153" t="str">
        <f t="array" ref="N512">IFERROR(INDEX(M$2:M$218,SMALL(IF(M$2:M$218&lt;&gt;"",ROW(M$2:M$218)-1),ROW(D511))),"")</f>
        <v/>
      </c>
      <c r="O512" s="126" t="str">
        <f t="shared" si="47"/>
        <v/>
      </c>
      <c r="P512" s="155" t="str">
        <f t="array" ref="P512">IFERROR(INDEX(O$2:O$218,SMALL(IF(O$2:O$218&lt;&gt;"",ROW(O$2:O$218)-1),ROW(G511))),"")</f>
        <v/>
      </c>
      <c r="Q512" s="126" t="str">
        <f t="shared" si="48"/>
        <v/>
      </c>
      <c r="R512" s="153" t="str">
        <f t="array" ref="R512">IFERROR(INDEX(Q$2:Q$218,SMALL(IF(Q$2:Q$218&lt;&gt;"",ROW(Q$2:Q$218)-1),ROW(I511))),"")</f>
        <v/>
      </c>
      <c r="S512" s="126" t="str">
        <f t="shared" si="49"/>
        <v/>
      </c>
      <c r="T512" s="155" t="str">
        <f t="array" ref="T512">IFERROR(INDEX(S$2:S$218,SMALL(IF(S$2:S$218&lt;&gt;"",ROW(S$2:S$218)-1),ROW(K511))),"")</f>
        <v/>
      </c>
      <c r="U512" s="126" t="str">
        <f t="shared" si="50"/>
        <v/>
      </c>
      <c r="V512" s="153" t="str">
        <f t="array" ref="V512">IFERROR(INDEX(U$2:U$218,SMALL(IF(U$2:U$218&lt;&gt;"",ROW(U$2:U$218)-1),ROW(M511))),"")</f>
        <v/>
      </c>
      <c r="W512" s="129"/>
    </row>
    <row r="513" spans="1:22" ht="15.75" customHeight="1" x14ac:dyDescent="0.2">
      <c r="A513" s="165" t="str">
        <f t="shared" si="43"/>
        <v xml:space="preserve"> </v>
      </c>
      <c r="B513" s="143"/>
      <c r="C513" s="143"/>
      <c r="D513" s="147"/>
      <c r="E513" s="147"/>
      <c r="F513" s="147"/>
      <c r="G513" s="165" t="str">
        <f>IF(D513="","",VLOOKUP(D513,'Liste des clubs'!A:B,2,FALSE))</f>
        <v/>
      </c>
      <c r="H513" s="163"/>
      <c r="I513" s="143" t="str">
        <f t="shared" si="44"/>
        <v/>
      </c>
      <c r="J513" s="153" t="str">
        <f t="array" ref="J513">IFERROR(INDEX(I$2:I$218,SMALL(IF(I$2:I$218&lt;&gt;"",ROW(I$2:I$218)-1),ROW(A512))),"")</f>
        <v/>
      </c>
      <c r="K513" s="126" t="str">
        <f t="shared" si="45"/>
        <v/>
      </c>
      <c r="L513" s="155" t="str">
        <f t="array" ref="L513">IFERROR(INDEX(K$2:K$218,SMALL(IF(K$2:K$218&lt;&gt;"",ROW(K$2:K$218)-1),ROW(C512))),"")</f>
        <v/>
      </c>
      <c r="M513" s="126" t="str">
        <f t="shared" si="46"/>
        <v/>
      </c>
      <c r="N513" s="153" t="str">
        <f t="array" ref="N513">IFERROR(INDEX(M$2:M$218,SMALL(IF(M$2:M$218&lt;&gt;"",ROW(M$2:M$218)-1),ROW(D512))),"")</f>
        <v/>
      </c>
      <c r="O513" s="126" t="str">
        <f t="shared" si="47"/>
        <v/>
      </c>
      <c r="P513" s="155" t="str">
        <f t="array" ref="P513">IFERROR(INDEX(O$2:O$218,SMALL(IF(O$2:O$218&lt;&gt;"",ROW(O$2:O$218)-1),ROW(G512))),"")</f>
        <v/>
      </c>
      <c r="Q513" s="126" t="str">
        <f t="shared" si="48"/>
        <v/>
      </c>
      <c r="R513" s="153" t="str">
        <f t="array" ref="R513">IFERROR(INDEX(Q$2:Q$218,SMALL(IF(Q$2:Q$218&lt;&gt;"",ROW(Q$2:Q$218)-1),ROW(I512))),"")</f>
        <v/>
      </c>
      <c r="S513" s="126" t="str">
        <f t="shared" si="49"/>
        <v/>
      </c>
      <c r="T513" s="155" t="str">
        <f t="array" ref="T513">IFERROR(INDEX(S$2:S$218,SMALL(IF(S$2:S$218&lt;&gt;"",ROW(S$2:S$218)-1),ROW(K512))),"")</f>
        <v/>
      </c>
      <c r="U513" s="126" t="str">
        <f t="shared" si="50"/>
        <v/>
      </c>
      <c r="V513" s="153" t="str">
        <f t="array" ref="V513">IFERROR(INDEX(U$2:U$218,SMALL(IF(U$2:U$218&lt;&gt;"",ROW(U$2:U$218)-1),ROW(M512))),"")</f>
        <v/>
      </c>
    </row>
    <row r="514" spans="1:22" ht="15.75" customHeight="1" x14ac:dyDescent="0.2">
      <c r="A514" s="165" t="str">
        <f t="shared" si="43"/>
        <v xml:space="preserve"> </v>
      </c>
      <c r="B514" s="143"/>
      <c r="C514" s="143"/>
      <c r="D514" s="147"/>
      <c r="E514" s="147"/>
      <c r="F514" s="147"/>
      <c r="G514" s="165" t="str">
        <f>IF(D514="","",VLOOKUP(D514,'Liste des clubs'!A:B,2,FALSE))</f>
        <v/>
      </c>
      <c r="H514" s="163"/>
      <c r="I514" s="143" t="str">
        <f t="shared" si="44"/>
        <v/>
      </c>
      <c r="J514" s="153" t="str">
        <f t="array" ref="J514">IFERROR(INDEX(I$2:I$218,SMALL(IF(I$2:I$218&lt;&gt;"",ROW(I$2:I$218)-1),ROW(A513))),"")</f>
        <v/>
      </c>
      <c r="K514" s="126" t="str">
        <f t="shared" si="45"/>
        <v/>
      </c>
      <c r="L514" s="155" t="str">
        <f t="array" ref="L514">IFERROR(INDEX(K$2:K$218,SMALL(IF(K$2:K$218&lt;&gt;"",ROW(K$2:K$218)-1),ROW(C513))),"")</f>
        <v/>
      </c>
      <c r="M514" s="126" t="str">
        <f t="shared" si="46"/>
        <v/>
      </c>
      <c r="N514" s="153" t="str">
        <f t="array" ref="N514">IFERROR(INDEX(M$2:M$218,SMALL(IF(M$2:M$218&lt;&gt;"",ROW(M$2:M$218)-1),ROW(D513))),"")</f>
        <v/>
      </c>
      <c r="O514" s="126" t="str">
        <f t="shared" si="47"/>
        <v/>
      </c>
      <c r="P514" s="155" t="str">
        <f t="array" ref="P514">IFERROR(INDEX(O$2:O$218,SMALL(IF(O$2:O$218&lt;&gt;"",ROW(O$2:O$218)-1),ROW(G513))),"")</f>
        <v/>
      </c>
      <c r="Q514" s="126" t="str">
        <f t="shared" si="48"/>
        <v/>
      </c>
      <c r="R514" s="153" t="str">
        <f t="array" ref="R514">IFERROR(INDEX(Q$2:Q$218,SMALL(IF(Q$2:Q$218&lt;&gt;"",ROW(Q$2:Q$218)-1),ROW(I513))),"")</f>
        <v/>
      </c>
      <c r="S514" s="126" t="str">
        <f t="shared" si="49"/>
        <v/>
      </c>
      <c r="T514" s="155" t="str">
        <f t="array" ref="T514">IFERROR(INDEX(S$2:S$218,SMALL(IF(S$2:S$218&lt;&gt;"",ROW(S$2:S$218)-1),ROW(K513))),"")</f>
        <v/>
      </c>
      <c r="U514" s="126" t="str">
        <f t="shared" si="50"/>
        <v/>
      </c>
      <c r="V514" s="153" t="str">
        <f t="array" ref="V514">IFERROR(INDEX(U$2:U$218,SMALL(IF(U$2:U$218&lt;&gt;"",ROW(U$2:U$218)-1),ROW(M513))),"")</f>
        <v/>
      </c>
    </row>
    <row r="515" spans="1:22" ht="15.75" customHeight="1" x14ac:dyDescent="0.2">
      <c r="A515" s="165" t="str">
        <f t="shared" si="43"/>
        <v xml:space="preserve"> </v>
      </c>
      <c r="B515" s="143"/>
      <c r="C515" s="143"/>
      <c r="D515" s="147"/>
      <c r="E515" s="147"/>
      <c r="F515" s="147"/>
      <c r="G515" s="165" t="str">
        <f>IF(D515="","",VLOOKUP(D515,'Liste des clubs'!A:B,2,FALSE))</f>
        <v/>
      </c>
      <c r="H515" s="163"/>
      <c r="I515" s="143" t="str">
        <f t="shared" si="44"/>
        <v/>
      </c>
      <c r="J515" s="153" t="str">
        <f t="array" ref="J515">IFERROR(INDEX(I$2:I$218,SMALL(IF(I$2:I$218&lt;&gt;"",ROW(I$2:I$218)-1),ROW(A514))),"")</f>
        <v/>
      </c>
      <c r="K515" s="126" t="str">
        <f t="shared" si="45"/>
        <v/>
      </c>
      <c r="L515" s="155" t="str">
        <f t="array" ref="L515">IFERROR(INDEX(K$2:K$218,SMALL(IF(K$2:K$218&lt;&gt;"",ROW(K$2:K$218)-1),ROW(C514))),"")</f>
        <v/>
      </c>
      <c r="M515" s="126" t="str">
        <f t="shared" si="46"/>
        <v/>
      </c>
      <c r="N515" s="153" t="str">
        <f t="array" ref="N515">IFERROR(INDEX(M$2:M$218,SMALL(IF(M$2:M$218&lt;&gt;"",ROW(M$2:M$218)-1),ROW(D514))),"")</f>
        <v/>
      </c>
      <c r="O515" s="126" t="str">
        <f t="shared" si="47"/>
        <v/>
      </c>
      <c r="P515" s="155" t="str">
        <f t="array" ref="P515">IFERROR(INDEX(O$2:O$218,SMALL(IF(O$2:O$218&lt;&gt;"",ROW(O$2:O$218)-1),ROW(G514))),"")</f>
        <v/>
      </c>
      <c r="Q515" s="126" t="str">
        <f t="shared" si="48"/>
        <v/>
      </c>
      <c r="R515" s="153" t="str">
        <f t="array" ref="R515">IFERROR(INDEX(Q$2:Q$218,SMALL(IF(Q$2:Q$218&lt;&gt;"",ROW(Q$2:Q$218)-1),ROW(I514))),"")</f>
        <v/>
      </c>
      <c r="S515" s="126" t="str">
        <f t="shared" si="49"/>
        <v/>
      </c>
      <c r="T515" s="155" t="str">
        <f t="array" ref="T515">IFERROR(INDEX(S$2:S$218,SMALL(IF(S$2:S$218&lt;&gt;"",ROW(S$2:S$218)-1),ROW(K514))),"")</f>
        <v/>
      </c>
      <c r="U515" s="126" t="str">
        <f t="shared" si="50"/>
        <v/>
      </c>
      <c r="V515" s="153" t="str">
        <f t="array" ref="V515">IFERROR(INDEX(U$2:U$218,SMALL(IF(U$2:U$218&lt;&gt;"",ROW(U$2:U$218)-1),ROW(M514))),"")</f>
        <v/>
      </c>
    </row>
    <row r="516" spans="1:22" ht="15.75" customHeight="1" x14ac:dyDescent="0.2">
      <c r="A516" s="165" t="str">
        <f t="shared" ref="A516:A579" si="51">UPPER(B516)&amp;" "&amp;PROPER(C516)</f>
        <v xml:space="preserve"> </v>
      </c>
      <c r="B516" s="143"/>
      <c r="C516" s="143"/>
      <c r="D516" s="147"/>
      <c r="E516" s="147"/>
      <c r="F516" s="147"/>
      <c r="G516" s="165" t="str">
        <f>IF(D516="","",VLOOKUP(D516,'Liste des clubs'!A:B,2,FALSE))</f>
        <v/>
      </c>
      <c r="H516" s="163"/>
      <c r="I516" s="143" t="str">
        <f t="shared" si="44"/>
        <v/>
      </c>
      <c r="J516" s="153" t="str">
        <f t="array" ref="J516">IFERROR(INDEX(I$2:I$218,SMALL(IF(I$2:I$218&lt;&gt;"",ROW(I$2:I$218)-1),ROW(A515))),"")</f>
        <v/>
      </c>
      <c r="K516" s="126" t="str">
        <f t="shared" si="45"/>
        <v/>
      </c>
      <c r="L516" s="155" t="str">
        <f t="array" ref="L516">IFERROR(INDEX(K$2:K$218,SMALL(IF(K$2:K$218&lt;&gt;"",ROW(K$2:K$218)-1),ROW(C515))),"")</f>
        <v/>
      </c>
      <c r="M516" s="126" t="str">
        <f t="shared" si="46"/>
        <v/>
      </c>
      <c r="N516" s="153" t="str">
        <f t="array" ref="N516">IFERROR(INDEX(M$2:M$218,SMALL(IF(M$2:M$218&lt;&gt;"",ROW(M$2:M$218)-1),ROW(D515))),"")</f>
        <v/>
      </c>
      <c r="O516" s="126" t="str">
        <f t="shared" si="47"/>
        <v/>
      </c>
      <c r="P516" s="155" t="str">
        <f t="array" ref="P516">IFERROR(INDEX(O$2:O$218,SMALL(IF(O$2:O$218&lt;&gt;"",ROW(O$2:O$218)-1),ROW(G515))),"")</f>
        <v/>
      </c>
      <c r="Q516" s="126" t="str">
        <f t="shared" si="48"/>
        <v/>
      </c>
      <c r="R516" s="153" t="str">
        <f t="array" ref="R516">IFERROR(INDEX(Q$2:Q$218,SMALL(IF(Q$2:Q$218&lt;&gt;"",ROW(Q$2:Q$218)-1),ROW(I515))),"")</f>
        <v/>
      </c>
      <c r="S516" s="126" t="str">
        <f t="shared" si="49"/>
        <v/>
      </c>
      <c r="T516" s="155" t="str">
        <f t="array" ref="T516">IFERROR(INDEX(S$2:S$218,SMALL(IF(S$2:S$218&lt;&gt;"",ROW(S$2:S$218)-1),ROW(K515))),"")</f>
        <v/>
      </c>
      <c r="U516" s="126" t="str">
        <f t="shared" si="50"/>
        <v/>
      </c>
      <c r="V516" s="153" t="str">
        <f t="array" ref="V516">IFERROR(INDEX(U$2:U$218,SMALL(IF(U$2:U$218&lt;&gt;"",ROW(U$2:U$218)-1),ROW(M515))),"")</f>
        <v/>
      </c>
    </row>
    <row r="517" spans="1:22" ht="15.75" customHeight="1" x14ac:dyDescent="0.2">
      <c r="A517" s="165" t="str">
        <f t="shared" si="51"/>
        <v xml:space="preserve"> </v>
      </c>
      <c r="B517" s="143"/>
      <c r="C517" s="143"/>
      <c r="D517" s="147"/>
      <c r="E517" s="147"/>
      <c r="F517" s="147"/>
      <c r="G517" s="165" t="str">
        <f>IF(D517="","",VLOOKUP(D517,'Liste des clubs'!A:B,2,FALSE))</f>
        <v/>
      </c>
      <c r="H517" s="163"/>
      <c r="I517" s="143" t="str">
        <f t="shared" si="44"/>
        <v/>
      </c>
      <c r="J517" s="153" t="str">
        <f t="array" ref="J517">IFERROR(INDEX(I$2:I$218,SMALL(IF(I$2:I$218&lt;&gt;"",ROW(I$2:I$218)-1),ROW(A516))),"")</f>
        <v/>
      </c>
      <c r="K517" s="126" t="str">
        <f t="shared" si="45"/>
        <v/>
      </c>
      <c r="L517" s="155" t="str">
        <f t="array" ref="L517">IFERROR(INDEX(K$2:K$218,SMALL(IF(K$2:K$218&lt;&gt;"",ROW(K$2:K$218)-1),ROW(C516))),"")</f>
        <v/>
      </c>
      <c r="M517" s="126" t="str">
        <f t="shared" si="46"/>
        <v/>
      </c>
      <c r="N517" s="153" t="str">
        <f t="array" ref="N517">IFERROR(INDEX(M$2:M$218,SMALL(IF(M$2:M$218&lt;&gt;"",ROW(M$2:M$218)-1),ROW(D516))),"")</f>
        <v/>
      </c>
      <c r="O517" s="126" t="str">
        <f t="shared" si="47"/>
        <v/>
      </c>
      <c r="P517" s="155" t="str">
        <f t="array" ref="P517">IFERROR(INDEX(O$2:O$218,SMALL(IF(O$2:O$218&lt;&gt;"",ROW(O$2:O$218)-1),ROW(G516))),"")</f>
        <v/>
      </c>
      <c r="Q517" s="126" t="str">
        <f t="shared" si="48"/>
        <v/>
      </c>
      <c r="R517" s="153" t="str">
        <f t="array" ref="R517">IFERROR(INDEX(Q$2:Q$218,SMALL(IF(Q$2:Q$218&lt;&gt;"",ROW(Q$2:Q$218)-1),ROW(I516))),"")</f>
        <v/>
      </c>
      <c r="S517" s="126" t="str">
        <f t="shared" si="49"/>
        <v/>
      </c>
      <c r="T517" s="155" t="str">
        <f t="array" ref="T517">IFERROR(INDEX(S$2:S$218,SMALL(IF(S$2:S$218&lt;&gt;"",ROW(S$2:S$218)-1),ROW(K516))),"")</f>
        <v/>
      </c>
      <c r="U517" s="126" t="str">
        <f t="shared" si="50"/>
        <v/>
      </c>
      <c r="V517" s="153" t="str">
        <f t="array" ref="V517">IFERROR(INDEX(U$2:U$218,SMALL(IF(U$2:U$218&lt;&gt;"",ROW(U$2:U$218)-1),ROW(M516))),"")</f>
        <v/>
      </c>
    </row>
    <row r="518" spans="1:22" ht="15.75" customHeight="1" x14ac:dyDescent="0.2">
      <c r="A518" s="165" t="str">
        <f t="shared" si="51"/>
        <v xml:space="preserve"> </v>
      </c>
      <c r="B518" s="143"/>
      <c r="C518" s="143"/>
      <c r="D518" s="147"/>
      <c r="E518" s="147"/>
      <c r="F518" s="147"/>
      <c r="G518" s="165" t="str">
        <f>IF(D518="","",VLOOKUP(D518,'Liste des clubs'!A:B,2,FALSE))</f>
        <v/>
      </c>
      <c r="H518" s="163"/>
      <c r="I518" s="143" t="str">
        <f t="shared" si="44"/>
        <v/>
      </c>
      <c r="J518" s="153" t="str">
        <f t="array" ref="J518">IFERROR(INDEX(I$2:I$218,SMALL(IF(I$2:I$218&lt;&gt;"",ROW(I$2:I$218)-1),ROW(A517))),"")</f>
        <v/>
      </c>
      <c r="K518" s="126" t="str">
        <f t="shared" si="45"/>
        <v/>
      </c>
      <c r="L518" s="155" t="str">
        <f t="array" ref="L518">IFERROR(INDEX(K$2:K$218,SMALL(IF(K$2:K$218&lt;&gt;"",ROW(K$2:K$218)-1),ROW(C517))),"")</f>
        <v/>
      </c>
      <c r="M518" s="126" t="str">
        <f t="shared" si="46"/>
        <v/>
      </c>
      <c r="N518" s="153" t="str">
        <f t="array" ref="N518">IFERROR(INDEX(M$2:M$218,SMALL(IF(M$2:M$218&lt;&gt;"",ROW(M$2:M$218)-1),ROW(D517))),"")</f>
        <v/>
      </c>
      <c r="O518" s="126" t="str">
        <f t="shared" si="47"/>
        <v/>
      </c>
      <c r="P518" s="155" t="str">
        <f t="array" ref="P518">IFERROR(INDEX(O$2:O$218,SMALL(IF(O$2:O$218&lt;&gt;"",ROW(O$2:O$218)-1),ROW(G517))),"")</f>
        <v/>
      </c>
      <c r="Q518" s="126" t="str">
        <f t="shared" si="48"/>
        <v/>
      </c>
      <c r="R518" s="153" t="str">
        <f t="array" ref="R518">IFERROR(INDEX(Q$2:Q$218,SMALL(IF(Q$2:Q$218&lt;&gt;"",ROW(Q$2:Q$218)-1),ROW(I517))),"")</f>
        <v/>
      </c>
      <c r="S518" s="126" t="str">
        <f t="shared" si="49"/>
        <v/>
      </c>
      <c r="T518" s="155" t="str">
        <f t="array" ref="T518">IFERROR(INDEX(S$2:S$218,SMALL(IF(S$2:S$218&lt;&gt;"",ROW(S$2:S$218)-1),ROW(K517))),"")</f>
        <v/>
      </c>
      <c r="U518" s="126" t="str">
        <f t="shared" si="50"/>
        <v/>
      </c>
      <c r="V518" s="153" t="str">
        <f t="array" ref="V518">IFERROR(INDEX(U$2:U$218,SMALL(IF(U$2:U$218&lt;&gt;"",ROW(U$2:U$218)-1),ROW(M517))),"")</f>
        <v/>
      </c>
    </row>
    <row r="519" spans="1:22" ht="15.75" customHeight="1" x14ac:dyDescent="0.2">
      <c r="A519" s="165" t="str">
        <f t="shared" si="51"/>
        <v xml:space="preserve"> </v>
      </c>
      <c r="B519" s="143"/>
      <c r="C519" s="143"/>
      <c r="D519" s="147"/>
      <c r="E519" s="147"/>
      <c r="F519" s="147"/>
      <c r="G519" s="165" t="str">
        <f>IF(D519="","",VLOOKUP(D519,'Liste des clubs'!A:B,2,FALSE))</f>
        <v/>
      </c>
      <c r="H519" s="163"/>
      <c r="I519" s="143" t="str">
        <f t="shared" si="44"/>
        <v/>
      </c>
      <c r="J519" s="153" t="str">
        <f t="array" ref="J519">IFERROR(INDEX(I$2:I$218,SMALL(IF(I$2:I$218&lt;&gt;"",ROW(I$2:I$218)-1),ROW(A518))),"")</f>
        <v/>
      </c>
      <c r="K519" s="126" t="str">
        <f t="shared" si="45"/>
        <v/>
      </c>
      <c r="L519" s="155" t="str">
        <f t="array" ref="L519">IFERROR(INDEX(K$2:K$218,SMALL(IF(K$2:K$218&lt;&gt;"",ROW(K$2:K$218)-1),ROW(C518))),"")</f>
        <v/>
      </c>
      <c r="M519" s="126" t="str">
        <f t="shared" si="46"/>
        <v/>
      </c>
      <c r="N519" s="153" t="str">
        <f t="array" ref="N519">IFERROR(INDEX(M$2:M$218,SMALL(IF(M$2:M$218&lt;&gt;"",ROW(M$2:M$218)-1),ROW(D518))),"")</f>
        <v/>
      </c>
      <c r="O519" s="126" t="str">
        <f t="shared" si="47"/>
        <v/>
      </c>
      <c r="P519" s="155" t="str">
        <f t="array" ref="P519">IFERROR(INDEX(O$2:O$218,SMALL(IF(O$2:O$218&lt;&gt;"",ROW(O$2:O$218)-1),ROW(G518))),"")</f>
        <v/>
      </c>
      <c r="Q519" s="126" t="str">
        <f t="shared" si="48"/>
        <v/>
      </c>
      <c r="R519" s="153" t="str">
        <f t="array" ref="R519">IFERROR(INDEX(Q$2:Q$218,SMALL(IF(Q$2:Q$218&lt;&gt;"",ROW(Q$2:Q$218)-1),ROW(I518))),"")</f>
        <v/>
      </c>
      <c r="S519" s="126" t="str">
        <f t="shared" si="49"/>
        <v/>
      </c>
      <c r="T519" s="155" t="str">
        <f t="array" ref="T519">IFERROR(INDEX(S$2:S$218,SMALL(IF(S$2:S$218&lt;&gt;"",ROW(S$2:S$218)-1),ROW(K518))),"")</f>
        <v/>
      </c>
      <c r="U519" s="126" t="str">
        <f t="shared" si="50"/>
        <v/>
      </c>
      <c r="V519" s="153" t="str">
        <f t="array" ref="V519">IFERROR(INDEX(U$2:U$218,SMALL(IF(U$2:U$218&lt;&gt;"",ROW(U$2:U$218)-1),ROW(M518))),"")</f>
        <v/>
      </c>
    </row>
    <row r="520" spans="1:22" ht="15.75" customHeight="1" x14ac:dyDescent="0.2">
      <c r="A520" s="165" t="str">
        <f t="shared" si="51"/>
        <v xml:space="preserve"> </v>
      </c>
      <c r="B520" s="143"/>
      <c r="C520" s="143"/>
      <c r="D520" s="147"/>
      <c r="E520" s="147"/>
      <c r="F520" s="147"/>
      <c r="G520" s="165" t="str">
        <f>IF(D520="","",VLOOKUP(D520,'Liste des clubs'!A:B,2,FALSE))</f>
        <v/>
      </c>
      <c r="H520" s="163"/>
      <c r="I520" s="143" t="str">
        <f t="shared" si="44"/>
        <v/>
      </c>
      <c r="J520" s="153" t="str">
        <f t="array" ref="J520">IFERROR(INDEX(I$2:I$218,SMALL(IF(I$2:I$218&lt;&gt;"",ROW(I$2:I$218)-1),ROW(A519))),"")</f>
        <v/>
      </c>
      <c r="K520" s="126" t="str">
        <f t="shared" si="45"/>
        <v/>
      </c>
      <c r="L520" s="155" t="str">
        <f t="array" ref="L520">IFERROR(INDEX(K$2:K$218,SMALL(IF(K$2:K$218&lt;&gt;"",ROW(K$2:K$218)-1),ROW(C519))),"")</f>
        <v/>
      </c>
      <c r="M520" s="126" t="str">
        <f t="shared" si="46"/>
        <v/>
      </c>
      <c r="N520" s="153" t="str">
        <f t="array" ref="N520">IFERROR(INDEX(M$2:M$218,SMALL(IF(M$2:M$218&lt;&gt;"",ROW(M$2:M$218)-1),ROW(D519))),"")</f>
        <v/>
      </c>
      <c r="O520" s="126" t="str">
        <f t="shared" si="47"/>
        <v/>
      </c>
      <c r="P520" s="155" t="str">
        <f t="array" ref="P520">IFERROR(INDEX(O$2:O$218,SMALL(IF(O$2:O$218&lt;&gt;"",ROW(O$2:O$218)-1),ROW(G519))),"")</f>
        <v/>
      </c>
      <c r="Q520" s="126" t="str">
        <f t="shared" si="48"/>
        <v/>
      </c>
      <c r="R520" s="153" t="str">
        <f t="array" ref="R520">IFERROR(INDEX(Q$2:Q$218,SMALL(IF(Q$2:Q$218&lt;&gt;"",ROW(Q$2:Q$218)-1),ROW(I519))),"")</f>
        <v/>
      </c>
      <c r="S520" s="126" t="str">
        <f t="shared" si="49"/>
        <v/>
      </c>
      <c r="T520" s="155" t="str">
        <f t="array" ref="T520">IFERROR(INDEX(S$2:S$218,SMALL(IF(S$2:S$218&lt;&gt;"",ROW(S$2:S$218)-1),ROW(K519))),"")</f>
        <v/>
      </c>
      <c r="U520" s="126" t="str">
        <f t="shared" si="50"/>
        <v/>
      </c>
      <c r="V520" s="153" t="str">
        <f t="array" ref="V520">IFERROR(INDEX(U$2:U$218,SMALL(IF(U$2:U$218&lt;&gt;"",ROW(U$2:U$218)-1),ROW(M519))),"")</f>
        <v/>
      </c>
    </row>
    <row r="521" spans="1:22" ht="15.75" customHeight="1" x14ac:dyDescent="0.2">
      <c r="A521" s="165" t="str">
        <f t="shared" si="51"/>
        <v xml:space="preserve"> </v>
      </c>
      <c r="B521" s="143"/>
      <c r="C521" s="143"/>
      <c r="D521" s="147"/>
      <c r="E521" s="147"/>
      <c r="F521" s="147"/>
      <c r="G521" s="165" t="str">
        <f>IF(D521="","",VLOOKUP(D521,'Liste des clubs'!A:B,2,FALSE))</f>
        <v/>
      </c>
      <c r="H521" s="163"/>
      <c r="I521" s="143" t="str">
        <f t="shared" si="44"/>
        <v/>
      </c>
      <c r="J521" s="153" t="str">
        <f t="array" ref="J521">IFERROR(INDEX(I$2:I$218,SMALL(IF(I$2:I$218&lt;&gt;"",ROW(I$2:I$218)-1),ROW(A520))),"")</f>
        <v/>
      </c>
      <c r="K521" s="126" t="str">
        <f t="shared" si="45"/>
        <v/>
      </c>
      <c r="L521" s="155" t="str">
        <f t="array" ref="L521">IFERROR(INDEX(K$2:K$218,SMALL(IF(K$2:K$218&lt;&gt;"",ROW(K$2:K$218)-1),ROW(C520))),"")</f>
        <v/>
      </c>
      <c r="M521" s="126" t="str">
        <f t="shared" si="46"/>
        <v/>
      </c>
      <c r="N521" s="153" t="str">
        <f t="array" ref="N521">IFERROR(INDEX(M$2:M$218,SMALL(IF(M$2:M$218&lt;&gt;"",ROW(M$2:M$218)-1),ROW(D520))),"")</f>
        <v/>
      </c>
      <c r="O521" s="126" t="str">
        <f t="shared" si="47"/>
        <v/>
      </c>
      <c r="P521" s="155" t="str">
        <f t="array" ref="P521">IFERROR(INDEX(O$2:O$218,SMALL(IF(O$2:O$218&lt;&gt;"",ROW(O$2:O$218)-1),ROW(G520))),"")</f>
        <v/>
      </c>
      <c r="Q521" s="126" t="str">
        <f t="shared" si="48"/>
        <v/>
      </c>
      <c r="R521" s="153" t="str">
        <f t="array" ref="R521">IFERROR(INDEX(Q$2:Q$218,SMALL(IF(Q$2:Q$218&lt;&gt;"",ROW(Q$2:Q$218)-1),ROW(I520))),"")</f>
        <v/>
      </c>
      <c r="S521" s="126" t="str">
        <f t="shared" si="49"/>
        <v/>
      </c>
      <c r="T521" s="155" t="str">
        <f t="array" ref="T521">IFERROR(INDEX(S$2:S$218,SMALL(IF(S$2:S$218&lt;&gt;"",ROW(S$2:S$218)-1),ROW(K520))),"")</f>
        <v/>
      </c>
      <c r="U521" s="126" t="str">
        <f t="shared" si="50"/>
        <v/>
      </c>
      <c r="V521" s="153" t="str">
        <f t="array" ref="V521">IFERROR(INDEX(U$2:U$218,SMALL(IF(U$2:U$218&lt;&gt;"",ROW(U$2:U$218)-1),ROW(M520))),"")</f>
        <v/>
      </c>
    </row>
    <row r="522" spans="1:22" ht="15.75" customHeight="1" x14ac:dyDescent="0.2">
      <c r="A522" s="165" t="str">
        <f t="shared" si="51"/>
        <v xml:space="preserve"> </v>
      </c>
      <c r="B522" s="143"/>
      <c r="C522" s="143"/>
      <c r="D522" s="147"/>
      <c r="E522" s="147"/>
      <c r="F522" s="147"/>
      <c r="G522" s="165" t="str">
        <f>IF(D522="","",VLOOKUP(D522,'Liste des clubs'!A:B,2,FALSE))</f>
        <v/>
      </c>
      <c r="H522" s="163"/>
      <c r="I522" s="143" t="str">
        <f t="shared" si="44"/>
        <v/>
      </c>
      <c r="J522" s="153" t="str">
        <f t="array" ref="J522">IFERROR(INDEX(I$2:I$218,SMALL(IF(I$2:I$218&lt;&gt;"",ROW(I$2:I$218)-1),ROW(A521))),"")</f>
        <v/>
      </c>
      <c r="K522" s="126" t="str">
        <f t="shared" si="45"/>
        <v/>
      </c>
      <c r="L522" s="155" t="str">
        <f t="array" ref="L522">IFERROR(INDEX(K$2:K$218,SMALL(IF(K$2:K$218&lt;&gt;"",ROW(K$2:K$218)-1),ROW(C521))),"")</f>
        <v/>
      </c>
      <c r="M522" s="126" t="str">
        <f t="shared" si="46"/>
        <v/>
      </c>
      <c r="N522" s="153" t="str">
        <f t="array" ref="N522">IFERROR(INDEX(M$2:M$218,SMALL(IF(M$2:M$218&lt;&gt;"",ROW(M$2:M$218)-1),ROW(D521))),"")</f>
        <v/>
      </c>
      <c r="O522" s="126" t="str">
        <f t="shared" si="47"/>
        <v/>
      </c>
      <c r="P522" s="155" t="str">
        <f t="array" ref="P522">IFERROR(INDEX(O$2:O$218,SMALL(IF(O$2:O$218&lt;&gt;"",ROW(O$2:O$218)-1),ROW(G521))),"")</f>
        <v/>
      </c>
      <c r="Q522" s="126" t="str">
        <f t="shared" si="48"/>
        <v/>
      </c>
      <c r="R522" s="153" t="str">
        <f t="array" ref="R522">IFERROR(INDEX(Q$2:Q$218,SMALL(IF(Q$2:Q$218&lt;&gt;"",ROW(Q$2:Q$218)-1),ROW(I521))),"")</f>
        <v/>
      </c>
      <c r="S522" s="126" t="str">
        <f t="shared" si="49"/>
        <v/>
      </c>
      <c r="T522" s="155" t="str">
        <f t="array" ref="T522">IFERROR(INDEX(S$2:S$218,SMALL(IF(S$2:S$218&lt;&gt;"",ROW(S$2:S$218)-1),ROW(K521))),"")</f>
        <v/>
      </c>
      <c r="U522" s="126" t="str">
        <f t="shared" si="50"/>
        <v/>
      </c>
      <c r="V522" s="153" t="str">
        <f t="array" ref="V522">IFERROR(INDEX(U$2:U$218,SMALL(IF(U$2:U$218&lt;&gt;"",ROW(U$2:U$218)-1),ROW(M521))),"")</f>
        <v/>
      </c>
    </row>
    <row r="523" spans="1:22" ht="15.75" customHeight="1" x14ac:dyDescent="0.2">
      <c r="A523" s="165" t="str">
        <f t="shared" si="51"/>
        <v xml:space="preserve"> </v>
      </c>
      <c r="B523" s="143"/>
      <c r="C523" s="143"/>
      <c r="D523" s="147"/>
      <c r="E523" s="147"/>
      <c r="F523" s="147"/>
      <c r="G523" s="165" t="str">
        <f>IF(D523="","",VLOOKUP(D523,'Liste des clubs'!A:B,2,FALSE))</f>
        <v/>
      </c>
      <c r="H523" s="163"/>
      <c r="I523" s="143" t="str">
        <f t="shared" si="44"/>
        <v/>
      </c>
      <c r="J523" s="153" t="str">
        <f t="array" ref="J523">IFERROR(INDEX(I$2:I$218,SMALL(IF(I$2:I$218&lt;&gt;"",ROW(I$2:I$218)-1),ROW(A522))),"")</f>
        <v/>
      </c>
      <c r="K523" s="126" t="str">
        <f t="shared" si="45"/>
        <v/>
      </c>
      <c r="L523" s="155" t="str">
        <f t="array" ref="L523">IFERROR(INDEX(K$2:K$218,SMALL(IF(K$2:K$218&lt;&gt;"",ROW(K$2:K$218)-1),ROW(C522))),"")</f>
        <v/>
      </c>
      <c r="M523" s="126" t="str">
        <f t="shared" si="46"/>
        <v/>
      </c>
      <c r="N523" s="153" t="str">
        <f t="array" ref="N523">IFERROR(INDEX(M$2:M$218,SMALL(IF(M$2:M$218&lt;&gt;"",ROW(M$2:M$218)-1),ROW(D522))),"")</f>
        <v/>
      </c>
      <c r="O523" s="126" t="str">
        <f t="shared" si="47"/>
        <v/>
      </c>
      <c r="P523" s="155" t="str">
        <f t="array" ref="P523">IFERROR(INDEX(O$2:O$218,SMALL(IF(O$2:O$218&lt;&gt;"",ROW(O$2:O$218)-1),ROW(G522))),"")</f>
        <v/>
      </c>
      <c r="Q523" s="126" t="str">
        <f t="shared" si="48"/>
        <v/>
      </c>
      <c r="R523" s="153" t="str">
        <f t="array" ref="R523">IFERROR(INDEX(Q$2:Q$218,SMALL(IF(Q$2:Q$218&lt;&gt;"",ROW(Q$2:Q$218)-1),ROW(I522))),"")</f>
        <v/>
      </c>
      <c r="S523" s="126" t="str">
        <f t="shared" si="49"/>
        <v/>
      </c>
      <c r="T523" s="155" t="str">
        <f t="array" ref="T523">IFERROR(INDEX(S$2:S$218,SMALL(IF(S$2:S$218&lt;&gt;"",ROW(S$2:S$218)-1),ROW(K522))),"")</f>
        <v/>
      </c>
      <c r="U523" s="126" t="str">
        <f t="shared" si="50"/>
        <v/>
      </c>
      <c r="V523" s="153" t="str">
        <f t="array" ref="V523">IFERROR(INDEX(U$2:U$218,SMALL(IF(U$2:U$218&lt;&gt;"",ROW(U$2:U$218)-1),ROW(M522))),"")</f>
        <v/>
      </c>
    </row>
    <row r="524" spans="1:22" ht="15.75" customHeight="1" x14ac:dyDescent="0.2">
      <c r="A524" s="165" t="str">
        <f t="shared" si="51"/>
        <v xml:space="preserve"> </v>
      </c>
      <c r="B524" s="143"/>
      <c r="C524" s="143"/>
      <c r="D524" s="147"/>
      <c r="E524" s="147"/>
      <c r="F524" s="147"/>
      <c r="G524" s="165" t="str">
        <f>IF(D524="","",VLOOKUP(D524,'Liste des clubs'!A:B,2,FALSE))</f>
        <v/>
      </c>
      <c r="H524" s="163"/>
      <c r="I524" s="143" t="str">
        <f t="shared" si="44"/>
        <v/>
      </c>
      <c r="J524" s="153" t="str">
        <f t="array" ref="J524">IFERROR(INDEX(I$2:I$218,SMALL(IF(I$2:I$218&lt;&gt;"",ROW(I$2:I$218)-1),ROW(A523))),"")</f>
        <v/>
      </c>
      <c r="K524" s="126" t="str">
        <f t="shared" si="45"/>
        <v/>
      </c>
      <c r="L524" s="155" t="str">
        <f t="array" ref="L524">IFERROR(INDEX(K$2:K$218,SMALL(IF(K$2:K$218&lt;&gt;"",ROW(K$2:K$218)-1),ROW(C523))),"")</f>
        <v/>
      </c>
      <c r="M524" s="126" t="str">
        <f t="shared" si="46"/>
        <v/>
      </c>
      <c r="N524" s="153" t="str">
        <f t="array" ref="N524">IFERROR(INDEX(M$2:M$218,SMALL(IF(M$2:M$218&lt;&gt;"",ROW(M$2:M$218)-1),ROW(D523))),"")</f>
        <v/>
      </c>
      <c r="O524" s="126" t="str">
        <f t="shared" si="47"/>
        <v/>
      </c>
      <c r="P524" s="155" t="str">
        <f t="array" ref="P524">IFERROR(INDEX(O$2:O$218,SMALL(IF(O$2:O$218&lt;&gt;"",ROW(O$2:O$218)-1),ROW(G523))),"")</f>
        <v/>
      </c>
      <c r="Q524" s="126" t="str">
        <f t="shared" si="48"/>
        <v/>
      </c>
      <c r="R524" s="153" t="str">
        <f t="array" ref="R524">IFERROR(INDEX(Q$2:Q$218,SMALL(IF(Q$2:Q$218&lt;&gt;"",ROW(Q$2:Q$218)-1),ROW(I523))),"")</f>
        <v/>
      </c>
      <c r="S524" s="126" t="str">
        <f t="shared" si="49"/>
        <v/>
      </c>
      <c r="T524" s="155" t="str">
        <f t="array" ref="T524">IFERROR(INDEX(S$2:S$218,SMALL(IF(S$2:S$218&lt;&gt;"",ROW(S$2:S$218)-1),ROW(K523))),"")</f>
        <v/>
      </c>
      <c r="U524" s="126" t="str">
        <f t="shared" si="50"/>
        <v/>
      </c>
      <c r="V524" s="153" t="str">
        <f t="array" ref="V524">IFERROR(INDEX(U$2:U$218,SMALL(IF(U$2:U$218&lt;&gt;"",ROW(U$2:U$218)-1),ROW(M523))),"")</f>
        <v/>
      </c>
    </row>
    <row r="525" spans="1:22" ht="15.75" customHeight="1" x14ac:dyDescent="0.2">
      <c r="A525" s="165" t="str">
        <f t="shared" si="51"/>
        <v xml:space="preserve"> </v>
      </c>
      <c r="B525" s="143"/>
      <c r="C525" s="143"/>
      <c r="D525" s="147"/>
      <c r="E525" s="147"/>
      <c r="F525" s="147"/>
      <c r="G525" s="165" t="str">
        <f>IF(D525="","",VLOOKUP(D525,'Liste des clubs'!A:B,2,FALSE))</f>
        <v/>
      </c>
      <c r="H525" s="163"/>
      <c r="I525" s="143" t="str">
        <f t="shared" si="44"/>
        <v/>
      </c>
      <c r="J525" s="153" t="str">
        <f t="array" ref="J525">IFERROR(INDEX(I$2:I$218,SMALL(IF(I$2:I$218&lt;&gt;"",ROW(I$2:I$218)-1),ROW(A524))),"")</f>
        <v/>
      </c>
      <c r="K525" s="126" t="str">
        <f t="shared" si="45"/>
        <v/>
      </c>
      <c r="L525" s="155" t="str">
        <f t="array" ref="L525">IFERROR(INDEX(K$2:K$218,SMALL(IF(K$2:K$218&lt;&gt;"",ROW(K$2:K$218)-1),ROW(C524))),"")</f>
        <v/>
      </c>
      <c r="M525" s="126" t="str">
        <f t="shared" si="46"/>
        <v/>
      </c>
      <c r="N525" s="153" t="str">
        <f t="array" ref="N525">IFERROR(INDEX(M$2:M$218,SMALL(IF(M$2:M$218&lt;&gt;"",ROW(M$2:M$218)-1),ROW(D524))),"")</f>
        <v/>
      </c>
      <c r="O525" s="126" t="str">
        <f t="shared" si="47"/>
        <v/>
      </c>
      <c r="P525" s="155" t="str">
        <f t="array" ref="P525">IFERROR(INDEX(O$2:O$218,SMALL(IF(O$2:O$218&lt;&gt;"",ROW(O$2:O$218)-1),ROW(G524))),"")</f>
        <v/>
      </c>
      <c r="Q525" s="126" t="str">
        <f t="shared" si="48"/>
        <v/>
      </c>
      <c r="R525" s="153" t="str">
        <f t="array" ref="R525">IFERROR(INDEX(Q$2:Q$218,SMALL(IF(Q$2:Q$218&lt;&gt;"",ROW(Q$2:Q$218)-1),ROW(I524))),"")</f>
        <v/>
      </c>
      <c r="S525" s="126" t="str">
        <f t="shared" si="49"/>
        <v/>
      </c>
      <c r="T525" s="155" t="str">
        <f t="array" ref="T525">IFERROR(INDEX(S$2:S$218,SMALL(IF(S$2:S$218&lt;&gt;"",ROW(S$2:S$218)-1),ROW(K524))),"")</f>
        <v/>
      </c>
      <c r="U525" s="126" t="str">
        <f t="shared" si="50"/>
        <v/>
      </c>
      <c r="V525" s="153" t="str">
        <f t="array" ref="V525">IFERROR(INDEX(U$2:U$218,SMALL(IF(U$2:U$218&lt;&gt;"",ROW(U$2:U$218)-1),ROW(M524))),"")</f>
        <v/>
      </c>
    </row>
    <row r="526" spans="1:22" ht="15.75" customHeight="1" x14ac:dyDescent="0.2">
      <c r="A526" s="165" t="str">
        <f t="shared" si="51"/>
        <v xml:space="preserve"> </v>
      </c>
      <c r="B526" s="143"/>
      <c r="C526" s="143"/>
      <c r="D526" s="147"/>
      <c r="E526" s="147"/>
      <c r="F526" s="147"/>
      <c r="G526" s="165" t="str">
        <f>IF(D526="","",VLOOKUP(D526,'Liste des clubs'!A:B,2,FALSE))</f>
        <v/>
      </c>
      <c r="H526" s="163"/>
      <c r="I526" s="143" t="str">
        <f t="shared" si="44"/>
        <v/>
      </c>
      <c r="J526" s="153" t="str">
        <f t="array" ref="J526">IFERROR(INDEX(I$2:I$218,SMALL(IF(I$2:I$218&lt;&gt;"",ROW(I$2:I$218)-1),ROW(A525))),"")</f>
        <v/>
      </c>
      <c r="K526" s="126" t="str">
        <f t="shared" si="45"/>
        <v/>
      </c>
      <c r="L526" s="155" t="str">
        <f t="array" ref="L526">IFERROR(INDEX(K$2:K$218,SMALL(IF(K$2:K$218&lt;&gt;"",ROW(K$2:K$218)-1),ROW(C525))),"")</f>
        <v/>
      </c>
      <c r="M526" s="126" t="str">
        <f t="shared" si="46"/>
        <v/>
      </c>
      <c r="N526" s="153" t="str">
        <f t="array" ref="N526">IFERROR(INDEX(M$2:M$218,SMALL(IF(M$2:M$218&lt;&gt;"",ROW(M$2:M$218)-1),ROW(D525))),"")</f>
        <v/>
      </c>
      <c r="O526" s="126" t="str">
        <f t="shared" si="47"/>
        <v/>
      </c>
      <c r="P526" s="155" t="str">
        <f t="array" ref="P526">IFERROR(INDEX(O$2:O$218,SMALL(IF(O$2:O$218&lt;&gt;"",ROW(O$2:O$218)-1),ROW(G525))),"")</f>
        <v/>
      </c>
      <c r="Q526" s="126" t="str">
        <f t="shared" si="48"/>
        <v/>
      </c>
      <c r="R526" s="153" t="str">
        <f t="array" ref="R526">IFERROR(INDEX(Q$2:Q$218,SMALL(IF(Q$2:Q$218&lt;&gt;"",ROW(Q$2:Q$218)-1),ROW(I525))),"")</f>
        <v/>
      </c>
      <c r="S526" s="126" t="str">
        <f t="shared" si="49"/>
        <v/>
      </c>
      <c r="T526" s="155" t="str">
        <f t="array" ref="T526">IFERROR(INDEX(S$2:S$218,SMALL(IF(S$2:S$218&lt;&gt;"",ROW(S$2:S$218)-1),ROW(K525))),"")</f>
        <v/>
      </c>
      <c r="U526" s="126" t="str">
        <f t="shared" si="50"/>
        <v/>
      </c>
      <c r="V526" s="153" t="str">
        <f t="array" ref="V526">IFERROR(INDEX(U$2:U$218,SMALL(IF(U$2:U$218&lt;&gt;"",ROW(U$2:U$218)-1),ROW(M525))),"")</f>
        <v/>
      </c>
    </row>
    <row r="527" spans="1:22" ht="15.75" customHeight="1" x14ac:dyDescent="0.2">
      <c r="A527" s="165" t="str">
        <f t="shared" si="51"/>
        <v xml:space="preserve"> </v>
      </c>
      <c r="B527" s="143"/>
      <c r="C527" s="143"/>
      <c r="D527" s="147"/>
      <c r="E527" s="147"/>
      <c r="F527" s="147"/>
      <c r="G527" s="165" t="str">
        <f>IF(D527="","",VLOOKUP(D527,'Liste des clubs'!A:B,2,FALSE))</f>
        <v/>
      </c>
      <c r="H527" s="163"/>
      <c r="I527" s="143" t="str">
        <f t="shared" si="44"/>
        <v/>
      </c>
      <c r="J527" s="153" t="str">
        <f t="array" ref="J527">IFERROR(INDEX(I$2:I$218,SMALL(IF(I$2:I$218&lt;&gt;"",ROW(I$2:I$218)-1),ROW(A526))),"")</f>
        <v/>
      </c>
      <c r="K527" s="126" t="str">
        <f t="shared" si="45"/>
        <v/>
      </c>
      <c r="L527" s="155" t="str">
        <f t="array" ref="L527">IFERROR(INDEX(K$2:K$218,SMALL(IF(K$2:K$218&lt;&gt;"",ROW(K$2:K$218)-1),ROW(C526))),"")</f>
        <v/>
      </c>
      <c r="M527" s="126" t="str">
        <f t="shared" si="46"/>
        <v/>
      </c>
      <c r="N527" s="153" t="str">
        <f t="array" ref="N527">IFERROR(INDEX(M$2:M$218,SMALL(IF(M$2:M$218&lt;&gt;"",ROW(M$2:M$218)-1),ROW(D526))),"")</f>
        <v/>
      </c>
      <c r="O527" s="126" t="str">
        <f t="shared" si="47"/>
        <v/>
      </c>
      <c r="P527" s="155" t="str">
        <f t="array" ref="P527">IFERROR(INDEX(O$2:O$218,SMALL(IF(O$2:O$218&lt;&gt;"",ROW(O$2:O$218)-1),ROW(G526))),"")</f>
        <v/>
      </c>
      <c r="Q527" s="126" t="str">
        <f t="shared" si="48"/>
        <v/>
      </c>
      <c r="R527" s="153" t="str">
        <f t="array" ref="R527">IFERROR(INDEX(Q$2:Q$218,SMALL(IF(Q$2:Q$218&lt;&gt;"",ROW(Q$2:Q$218)-1),ROW(I526))),"")</f>
        <v/>
      </c>
      <c r="S527" s="126" t="str">
        <f t="shared" si="49"/>
        <v/>
      </c>
      <c r="T527" s="155" t="str">
        <f t="array" ref="T527">IFERROR(INDEX(S$2:S$218,SMALL(IF(S$2:S$218&lt;&gt;"",ROW(S$2:S$218)-1),ROW(K526))),"")</f>
        <v/>
      </c>
      <c r="U527" s="126" t="str">
        <f t="shared" si="50"/>
        <v/>
      </c>
      <c r="V527" s="153" t="str">
        <f t="array" ref="V527">IFERROR(INDEX(U$2:U$218,SMALL(IF(U$2:U$218&lt;&gt;"",ROW(U$2:U$218)-1),ROW(M526))),"")</f>
        <v/>
      </c>
    </row>
    <row r="528" spans="1:22" ht="15.75" customHeight="1" x14ac:dyDescent="0.2">
      <c r="A528" s="165" t="str">
        <f t="shared" si="51"/>
        <v xml:space="preserve"> </v>
      </c>
      <c r="B528" s="143"/>
      <c r="C528" s="143"/>
      <c r="D528" s="147"/>
      <c r="E528" s="147"/>
      <c r="F528" s="147"/>
      <c r="G528" s="165" t="str">
        <f>IF(D528="","",VLOOKUP(D528,'Liste des clubs'!A:B,2,FALSE))</f>
        <v/>
      </c>
      <c r="H528" s="163"/>
      <c r="I528" s="143" t="str">
        <f t="shared" si="44"/>
        <v/>
      </c>
      <c r="J528" s="153" t="str">
        <f t="array" ref="J528">IFERROR(INDEX(I$2:I$218,SMALL(IF(I$2:I$218&lt;&gt;"",ROW(I$2:I$218)-1),ROW(A527))),"")</f>
        <v/>
      </c>
      <c r="K528" s="126" t="str">
        <f t="shared" si="45"/>
        <v/>
      </c>
      <c r="L528" s="155" t="str">
        <f t="array" ref="L528">IFERROR(INDEX(K$2:K$218,SMALL(IF(K$2:K$218&lt;&gt;"",ROW(K$2:K$218)-1),ROW(C527))),"")</f>
        <v/>
      </c>
      <c r="M528" s="126" t="str">
        <f t="shared" si="46"/>
        <v/>
      </c>
      <c r="N528" s="153" t="str">
        <f t="array" ref="N528">IFERROR(INDEX(M$2:M$218,SMALL(IF(M$2:M$218&lt;&gt;"",ROW(M$2:M$218)-1),ROW(D527))),"")</f>
        <v/>
      </c>
      <c r="O528" s="126" t="str">
        <f t="shared" si="47"/>
        <v/>
      </c>
      <c r="P528" s="155" t="str">
        <f t="array" ref="P528">IFERROR(INDEX(O$2:O$218,SMALL(IF(O$2:O$218&lt;&gt;"",ROW(O$2:O$218)-1),ROW(G527))),"")</f>
        <v/>
      </c>
      <c r="Q528" s="126" t="str">
        <f t="shared" si="48"/>
        <v/>
      </c>
      <c r="R528" s="153" t="str">
        <f t="array" ref="R528">IFERROR(INDEX(Q$2:Q$218,SMALL(IF(Q$2:Q$218&lt;&gt;"",ROW(Q$2:Q$218)-1),ROW(I527))),"")</f>
        <v/>
      </c>
      <c r="S528" s="126" t="str">
        <f t="shared" si="49"/>
        <v/>
      </c>
      <c r="T528" s="155" t="str">
        <f t="array" ref="T528">IFERROR(INDEX(S$2:S$218,SMALL(IF(S$2:S$218&lt;&gt;"",ROW(S$2:S$218)-1),ROW(K527))),"")</f>
        <v/>
      </c>
      <c r="U528" s="126" t="str">
        <f t="shared" si="50"/>
        <v/>
      </c>
      <c r="V528" s="153" t="str">
        <f t="array" ref="V528">IFERROR(INDEX(U$2:U$218,SMALL(IF(U$2:U$218&lt;&gt;"",ROW(U$2:U$218)-1),ROW(M527))),"")</f>
        <v/>
      </c>
    </row>
    <row r="529" spans="1:22" ht="15.75" customHeight="1" x14ac:dyDescent="0.2">
      <c r="A529" s="165" t="str">
        <f t="shared" si="51"/>
        <v xml:space="preserve"> </v>
      </c>
      <c r="B529" s="143"/>
      <c r="C529" s="143"/>
      <c r="D529" s="147"/>
      <c r="E529" s="147"/>
      <c r="F529" s="147"/>
      <c r="G529" s="165" t="str">
        <f>IF(D529="","",VLOOKUP(D529,'Liste des clubs'!A:B,2,FALSE))</f>
        <v/>
      </c>
      <c r="H529" s="163"/>
      <c r="I529" s="143" t="str">
        <f t="shared" si="44"/>
        <v/>
      </c>
      <c r="J529" s="153" t="str">
        <f t="array" ref="J529">IFERROR(INDEX(I$2:I$218,SMALL(IF(I$2:I$218&lt;&gt;"",ROW(I$2:I$218)-1),ROW(A528))),"")</f>
        <v/>
      </c>
      <c r="K529" s="126" t="str">
        <f t="shared" si="45"/>
        <v/>
      </c>
      <c r="L529" s="155" t="str">
        <f t="array" ref="L529">IFERROR(INDEX(K$2:K$218,SMALL(IF(K$2:K$218&lt;&gt;"",ROW(K$2:K$218)-1),ROW(C528))),"")</f>
        <v/>
      </c>
      <c r="M529" s="126" t="str">
        <f t="shared" si="46"/>
        <v/>
      </c>
      <c r="N529" s="153" t="str">
        <f t="array" ref="N529">IFERROR(INDEX(M$2:M$218,SMALL(IF(M$2:M$218&lt;&gt;"",ROW(M$2:M$218)-1),ROW(D528))),"")</f>
        <v/>
      </c>
      <c r="O529" s="126" t="str">
        <f t="shared" si="47"/>
        <v/>
      </c>
      <c r="P529" s="155" t="str">
        <f t="array" ref="P529">IFERROR(INDEX(O$2:O$218,SMALL(IF(O$2:O$218&lt;&gt;"",ROW(O$2:O$218)-1),ROW(G528))),"")</f>
        <v/>
      </c>
      <c r="Q529" s="126" t="str">
        <f t="shared" si="48"/>
        <v/>
      </c>
      <c r="R529" s="153" t="str">
        <f t="array" ref="R529">IFERROR(INDEX(Q$2:Q$218,SMALL(IF(Q$2:Q$218&lt;&gt;"",ROW(Q$2:Q$218)-1),ROW(I528))),"")</f>
        <v/>
      </c>
      <c r="S529" s="126" t="str">
        <f t="shared" si="49"/>
        <v/>
      </c>
      <c r="T529" s="155" t="str">
        <f t="array" ref="T529">IFERROR(INDEX(S$2:S$218,SMALL(IF(S$2:S$218&lt;&gt;"",ROW(S$2:S$218)-1),ROW(K528))),"")</f>
        <v/>
      </c>
      <c r="U529" s="126" t="str">
        <f t="shared" si="50"/>
        <v/>
      </c>
      <c r="V529" s="153" t="str">
        <f t="array" ref="V529">IFERROR(INDEX(U$2:U$218,SMALL(IF(U$2:U$218&lt;&gt;"",ROW(U$2:U$218)-1),ROW(M528))),"")</f>
        <v/>
      </c>
    </row>
    <row r="530" spans="1:22" ht="15.75" customHeight="1" x14ac:dyDescent="0.2">
      <c r="A530" s="165" t="str">
        <f t="shared" si="51"/>
        <v xml:space="preserve"> </v>
      </c>
      <c r="B530" s="143"/>
      <c r="C530" s="143"/>
      <c r="D530" s="147"/>
      <c r="E530" s="147"/>
      <c r="F530" s="147"/>
      <c r="G530" s="165" t="str">
        <f>IF(D530="","",VLOOKUP(D530,'Liste des clubs'!A:B,2,FALSE))</f>
        <v/>
      </c>
      <c r="H530" s="163"/>
      <c r="I530" s="143" t="str">
        <f t="shared" si="44"/>
        <v/>
      </c>
      <c r="J530" s="153" t="str">
        <f t="array" ref="J530">IFERROR(INDEX(I$2:I$218,SMALL(IF(I$2:I$218&lt;&gt;"",ROW(I$2:I$218)-1),ROW(A529))),"")</f>
        <v/>
      </c>
      <c r="K530" s="126" t="str">
        <f t="shared" si="45"/>
        <v/>
      </c>
      <c r="L530" s="155" t="str">
        <f t="array" ref="L530">IFERROR(INDEX(K$2:K$218,SMALL(IF(K$2:K$218&lt;&gt;"",ROW(K$2:K$218)-1),ROW(C529))),"")</f>
        <v/>
      </c>
      <c r="M530" s="126" t="str">
        <f t="shared" si="46"/>
        <v/>
      </c>
      <c r="N530" s="153" t="str">
        <f t="array" ref="N530">IFERROR(INDEX(M$2:M$218,SMALL(IF(M$2:M$218&lt;&gt;"",ROW(M$2:M$218)-1),ROW(D529))),"")</f>
        <v/>
      </c>
      <c r="O530" s="126" t="str">
        <f t="shared" si="47"/>
        <v/>
      </c>
      <c r="P530" s="155" t="str">
        <f t="array" ref="P530">IFERROR(INDEX(O$2:O$218,SMALL(IF(O$2:O$218&lt;&gt;"",ROW(O$2:O$218)-1),ROW(G529))),"")</f>
        <v/>
      </c>
      <c r="Q530" s="126" t="str">
        <f t="shared" si="48"/>
        <v/>
      </c>
      <c r="R530" s="153" t="str">
        <f t="array" ref="R530">IFERROR(INDEX(Q$2:Q$218,SMALL(IF(Q$2:Q$218&lt;&gt;"",ROW(Q$2:Q$218)-1),ROW(I529))),"")</f>
        <v/>
      </c>
      <c r="S530" s="126" t="str">
        <f t="shared" si="49"/>
        <v/>
      </c>
      <c r="T530" s="155" t="str">
        <f t="array" ref="T530">IFERROR(INDEX(S$2:S$218,SMALL(IF(S$2:S$218&lt;&gt;"",ROW(S$2:S$218)-1),ROW(K529))),"")</f>
        <v/>
      </c>
      <c r="U530" s="126" t="str">
        <f t="shared" si="50"/>
        <v/>
      </c>
      <c r="V530" s="153" t="str">
        <f t="array" ref="V530">IFERROR(INDEX(U$2:U$218,SMALL(IF(U$2:U$218&lt;&gt;"",ROW(U$2:U$218)-1),ROW(M529))),"")</f>
        <v/>
      </c>
    </row>
    <row r="531" spans="1:22" ht="15.75" customHeight="1" x14ac:dyDescent="0.2">
      <c r="A531" s="165" t="str">
        <f t="shared" si="51"/>
        <v xml:space="preserve"> </v>
      </c>
      <c r="B531" s="143"/>
      <c r="C531" s="143"/>
      <c r="D531" s="147"/>
      <c r="E531" s="147"/>
      <c r="F531" s="147"/>
      <c r="G531" s="165" t="str">
        <f>IF(D531="","",VLOOKUP(D531,'Liste des clubs'!A:B,2,FALSE))</f>
        <v/>
      </c>
      <c r="H531" s="163"/>
      <c r="I531" s="143" t="str">
        <f t="shared" si="44"/>
        <v/>
      </c>
      <c r="J531" s="153" t="str">
        <f t="array" ref="J531">IFERROR(INDEX(I$2:I$218,SMALL(IF(I$2:I$218&lt;&gt;"",ROW(I$2:I$218)-1),ROW(A530))),"")</f>
        <v/>
      </c>
      <c r="K531" s="126" t="str">
        <f t="shared" si="45"/>
        <v/>
      </c>
      <c r="L531" s="155" t="str">
        <f t="array" ref="L531">IFERROR(INDEX(K$2:K$218,SMALL(IF(K$2:K$218&lt;&gt;"",ROW(K$2:K$218)-1),ROW(C530))),"")</f>
        <v/>
      </c>
      <c r="M531" s="126" t="str">
        <f t="shared" si="46"/>
        <v/>
      </c>
      <c r="N531" s="153" t="str">
        <f t="array" ref="N531">IFERROR(INDEX(M$2:M$218,SMALL(IF(M$2:M$218&lt;&gt;"",ROW(M$2:M$218)-1),ROW(D530))),"")</f>
        <v/>
      </c>
      <c r="O531" s="126" t="str">
        <f t="shared" si="47"/>
        <v/>
      </c>
      <c r="P531" s="155" t="str">
        <f t="array" ref="P531">IFERROR(INDEX(O$2:O$218,SMALL(IF(O$2:O$218&lt;&gt;"",ROW(O$2:O$218)-1),ROW(G530))),"")</f>
        <v/>
      </c>
      <c r="Q531" s="126" t="str">
        <f t="shared" si="48"/>
        <v/>
      </c>
      <c r="R531" s="153" t="str">
        <f t="array" ref="R531">IFERROR(INDEX(Q$2:Q$218,SMALL(IF(Q$2:Q$218&lt;&gt;"",ROW(Q$2:Q$218)-1),ROW(I530))),"")</f>
        <v/>
      </c>
      <c r="S531" s="126" t="str">
        <f t="shared" si="49"/>
        <v/>
      </c>
      <c r="T531" s="155" t="str">
        <f t="array" ref="T531">IFERROR(INDEX(S$2:S$218,SMALL(IF(S$2:S$218&lt;&gt;"",ROW(S$2:S$218)-1),ROW(K530))),"")</f>
        <v/>
      </c>
      <c r="U531" s="126" t="str">
        <f t="shared" si="50"/>
        <v/>
      </c>
      <c r="V531" s="153" t="str">
        <f t="array" ref="V531">IFERROR(INDEX(U$2:U$218,SMALL(IF(U$2:U$218&lt;&gt;"",ROW(U$2:U$218)-1),ROW(M530))),"")</f>
        <v/>
      </c>
    </row>
    <row r="532" spans="1:22" ht="15.75" customHeight="1" x14ac:dyDescent="0.2">
      <c r="A532" s="165" t="str">
        <f t="shared" si="51"/>
        <v xml:space="preserve"> </v>
      </c>
      <c r="B532" s="143"/>
      <c r="C532" s="143"/>
      <c r="D532" s="147"/>
      <c r="E532" s="147"/>
      <c r="F532" s="147"/>
      <c r="G532" s="165" t="str">
        <f>IF(D532="","",VLOOKUP(D532,'Liste des clubs'!A:B,2,FALSE))</f>
        <v/>
      </c>
      <c r="H532" s="163"/>
      <c r="I532" s="143" t="str">
        <f t="shared" si="44"/>
        <v/>
      </c>
      <c r="J532" s="153" t="str">
        <f t="array" ref="J532">IFERROR(INDEX(I$2:I$218,SMALL(IF(I$2:I$218&lt;&gt;"",ROW(I$2:I$218)-1),ROW(A531))),"")</f>
        <v/>
      </c>
      <c r="K532" s="126" t="str">
        <f t="shared" si="45"/>
        <v/>
      </c>
      <c r="L532" s="155" t="str">
        <f t="array" ref="L532">IFERROR(INDEX(K$2:K$218,SMALL(IF(K$2:K$218&lt;&gt;"",ROW(K$2:K$218)-1),ROW(C531))),"")</f>
        <v/>
      </c>
      <c r="M532" s="126" t="str">
        <f t="shared" si="46"/>
        <v/>
      </c>
      <c r="N532" s="153" t="str">
        <f t="array" ref="N532">IFERROR(INDEX(M$2:M$218,SMALL(IF(M$2:M$218&lt;&gt;"",ROW(M$2:M$218)-1),ROW(D531))),"")</f>
        <v/>
      </c>
      <c r="O532" s="126" t="str">
        <f t="shared" si="47"/>
        <v/>
      </c>
      <c r="P532" s="155" t="str">
        <f t="array" ref="P532">IFERROR(INDEX(O$2:O$218,SMALL(IF(O$2:O$218&lt;&gt;"",ROW(O$2:O$218)-1),ROW(G531))),"")</f>
        <v/>
      </c>
      <c r="Q532" s="126" t="str">
        <f t="shared" si="48"/>
        <v/>
      </c>
      <c r="R532" s="153" t="str">
        <f t="array" ref="R532">IFERROR(INDEX(Q$2:Q$218,SMALL(IF(Q$2:Q$218&lt;&gt;"",ROW(Q$2:Q$218)-1),ROW(I531))),"")</f>
        <v/>
      </c>
      <c r="S532" s="126" t="str">
        <f t="shared" si="49"/>
        <v/>
      </c>
      <c r="T532" s="155" t="str">
        <f t="array" ref="T532">IFERROR(INDEX(S$2:S$218,SMALL(IF(S$2:S$218&lt;&gt;"",ROW(S$2:S$218)-1),ROW(K531))),"")</f>
        <v/>
      </c>
      <c r="U532" s="126" t="str">
        <f t="shared" si="50"/>
        <v/>
      </c>
      <c r="V532" s="153" t="str">
        <f t="array" ref="V532">IFERROR(INDEX(U$2:U$218,SMALL(IF(U$2:U$218&lt;&gt;"",ROW(U$2:U$218)-1),ROW(M531))),"")</f>
        <v/>
      </c>
    </row>
    <row r="533" spans="1:22" ht="15.75" customHeight="1" x14ac:dyDescent="0.2">
      <c r="A533" s="165" t="str">
        <f t="shared" si="51"/>
        <v xml:space="preserve"> </v>
      </c>
      <c r="B533" s="143"/>
      <c r="C533" s="143"/>
      <c r="D533" s="147"/>
      <c r="E533" s="147"/>
      <c r="F533" s="147"/>
      <c r="G533" s="165" t="str">
        <f>IF(D533="","",VLOOKUP(D533,'Liste des clubs'!A:B,2,FALSE))</f>
        <v/>
      </c>
      <c r="H533" s="163"/>
      <c r="I533" s="143" t="str">
        <f t="shared" si="44"/>
        <v/>
      </c>
      <c r="J533" s="153" t="str">
        <f t="array" ref="J533">IFERROR(INDEX(I$2:I$218,SMALL(IF(I$2:I$218&lt;&gt;"",ROW(I$2:I$218)-1),ROW(A532))),"")</f>
        <v/>
      </c>
      <c r="K533" s="126" t="str">
        <f t="shared" si="45"/>
        <v/>
      </c>
      <c r="L533" s="155" t="str">
        <f t="array" ref="L533">IFERROR(INDEX(K$2:K$218,SMALL(IF(K$2:K$218&lt;&gt;"",ROW(K$2:K$218)-1),ROW(C532))),"")</f>
        <v/>
      </c>
      <c r="M533" s="126" t="str">
        <f t="shared" si="46"/>
        <v/>
      </c>
      <c r="N533" s="153" t="str">
        <f t="array" ref="N533">IFERROR(INDEX(M$2:M$218,SMALL(IF(M$2:M$218&lt;&gt;"",ROW(M$2:M$218)-1),ROW(D532))),"")</f>
        <v/>
      </c>
      <c r="O533" s="126" t="str">
        <f t="shared" si="47"/>
        <v/>
      </c>
      <c r="P533" s="155" t="str">
        <f t="array" ref="P533">IFERROR(INDEX(O$2:O$218,SMALL(IF(O$2:O$218&lt;&gt;"",ROW(O$2:O$218)-1),ROW(G532))),"")</f>
        <v/>
      </c>
      <c r="Q533" s="126" t="str">
        <f t="shared" si="48"/>
        <v/>
      </c>
      <c r="R533" s="153" t="str">
        <f t="array" ref="R533">IFERROR(INDEX(Q$2:Q$218,SMALL(IF(Q$2:Q$218&lt;&gt;"",ROW(Q$2:Q$218)-1),ROW(I532))),"")</f>
        <v/>
      </c>
      <c r="S533" s="126" t="str">
        <f t="shared" si="49"/>
        <v/>
      </c>
      <c r="T533" s="155" t="str">
        <f t="array" ref="T533">IFERROR(INDEX(S$2:S$218,SMALL(IF(S$2:S$218&lt;&gt;"",ROW(S$2:S$218)-1),ROW(K532))),"")</f>
        <v/>
      </c>
      <c r="U533" s="126" t="str">
        <f t="shared" si="50"/>
        <v/>
      </c>
      <c r="V533" s="153" t="str">
        <f t="array" ref="V533">IFERROR(INDEX(U$2:U$218,SMALL(IF(U$2:U$218&lt;&gt;"",ROW(U$2:U$218)-1),ROW(M532))),"")</f>
        <v/>
      </c>
    </row>
    <row r="534" spans="1:22" ht="15.75" customHeight="1" x14ac:dyDescent="0.2">
      <c r="A534" s="165" t="str">
        <f t="shared" si="51"/>
        <v xml:space="preserve"> </v>
      </c>
      <c r="B534" s="143"/>
      <c r="C534" s="143"/>
      <c r="D534" s="147"/>
      <c r="E534" s="147"/>
      <c r="F534" s="147"/>
      <c r="G534" s="165" t="str">
        <f>IF(D534="","",VLOOKUP(D534,'Liste des clubs'!A:B,2,FALSE))</f>
        <v/>
      </c>
      <c r="H534" s="163"/>
      <c r="I534" s="143" t="str">
        <f t="shared" si="44"/>
        <v/>
      </c>
      <c r="J534" s="153" t="str">
        <f t="array" ref="J534">IFERROR(INDEX(I$2:I$218,SMALL(IF(I$2:I$218&lt;&gt;"",ROW(I$2:I$218)-1),ROW(A533))),"")</f>
        <v/>
      </c>
      <c r="K534" s="126" t="str">
        <f t="shared" si="45"/>
        <v/>
      </c>
      <c r="L534" s="155" t="str">
        <f t="array" ref="L534">IFERROR(INDEX(K$2:K$218,SMALL(IF(K$2:K$218&lt;&gt;"",ROW(K$2:K$218)-1),ROW(C533))),"")</f>
        <v/>
      </c>
      <c r="M534" s="126" t="str">
        <f t="shared" si="46"/>
        <v/>
      </c>
      <c r="N534" s="153" t="str">
        <f t="array" ref="N534">IFERROR(INDEX(M$2:M$218,SMALL(IF(M$2:M$218&lt;&gt;"",ROW(M$2:M$218)-1),ROW(D533))),"")</f>
        <v/>
      </c>
      <c r="O534" s="126" t="str">
        <f t="shared" si="47"/>
        <v/>
      </c>
      <c r="P534" s="155" t="str">
        <f t="array" ref="P534">IFERROR(INDEX(O$2:O$218,SMALL(IF(O$2:O$218&lt;&gt;"",ROW(O$2:O$218)-1),ROW(G533))),"")</f>
        <v/>
      </c>
      <c r="Q534" s="126" t="str">
        <f t="shared" si="48"/>
        <v/>
      </c>
      <c r="R534" s="153" t="str">
        <f t="array" ref="R534">IFERROR(INDEX(Q$2:Q$218,SMALL(IF(Q$2:Q$218&lt;&gt;"",ROW(Q$2:Q$218)-1),ROW(I533))),"")</f>
        <v/>
      </c>
      <c r="S534" s="126" t="str">
        <f t="shared" si="49"/>
        <v/>
      </c>
      <c r="T534" s="155" t="str">
        <f t="array" ref="T534">IFERROR(INDEX(S$2:S$218,SMALL(IF(S$2:S$218&lt;&gt;"",ROW(S$2:S$218)-1),ROW(K533))),"")</f>
        <v/>
      </c>
      <c r="U534" s="126" t="str">
        <f t="shared" si="50"/>
        <v/>
      </c>
      <c r="V534" s="153" t="str">
        <f t="array" ref="V534">IFERROR(INDEX(U$2:U$218,SMALL(IF(U$2:U$218&lt;&gt;"",ROW(U$2:U$218)-1),ROW(M533))),"")</f>
        <v/>
      </c>
    </row>
    <row r="535" spans="1:22" ht="15.75" customHeight="1" x14ac:dyDescent="0.2">
      <c r="A535" s="165" t="str">
        <f t="shared" si="51"/>
        <v xml:space="preserve"> </v>
      </c>
      <c r="B535" s="143"/>
      <c r="C535" s="143"/>
      <c r="D535" s="147"/>
      <c r="E535" s="147"/>
      <c r="F535" s="147"/>
      <c r="G535" s="165" t="str">
        <f>IF(D535="","",VLOOKUP(D535,'Liste des clubs'!A:B,2,FALSE))</f>
        <v/>
      </c>
      <c r="H535" s="163"/>
      <c r="I535" s="143" t="str">
        <f t="shared" si="44"/>
        <v/>
      </c>
      <c r="J535" s="153" t="str">
        <f t="array" ref="J535">IFERROR(INDEX(I$2:I$218,SMALL(IF(I$2:I$218&lt;&gt;"",ROW(I$2:I$218)-1),ROW(A534))),"")</f>
        <v/>
      </c>
      <c r="K535" s="126" t="str">
        <f t="shared" si="45"/>
        <v/>
      </c>
      <c r="L535" s="155" t="str">
        <f t="array" ref="L535">IFERROR(INDEX(K$2:K$218,SMALL(IF(K$2:K$218&lt;&gt;"",ROW(K$2:K$218)-1),ROW(C534))),"")</f>
        <v/>
      </c>
      <c r="M535" s="126" t="str">
        <f t="shared" si="46"/>
        <v/>
      </c>
      <c r="N535" s="153" t="str">
        <f t="array" ref="N535">IFERROR(INDEX(M$2:M$218,SMALL(IF(M$2:M$218&lt;&gt;"",ROW(M$2:M$218)-1),ROW(D534))),"")</f>
        <v/>
      </c>
      <c r="O535" s="126" t="str">
        <f t="shared" si="47"/>
        <v/>
      </c>
      <c r="P535" s="155" t="str">
        <f t="array" ref="P535">IFERROR(INDEX(O$2:O$218,SMALL(IF(O$2:O$218&lt;&gt;"",ROW(O$2:O$218)-1),ROW(G534))),"")</f>
        <v/>
      </c>
      <c r="Q535" s="126" t="str">
        <f t="shared" si="48"/>
        <v/>
      </c>
      <c r="R535" s="153" t="str">
        <f t="array" ref="R535">IFERROR(INDEX(Q$2:Q$218,SMALL(IF(Q$2:Q$218&lt;&gt;"",ROW(Q$2:Q$218)-1),ROW(I534))),"")</f>
        <v/>
      </c>
      <c r="S535" s="126" t="str">
        <f t="shared" si="49"/>
        <v/>
      </c>
      <c r="T535" s="155" t="str">
        <f t="array" ref="T535">IFERROR(INDEX(S$2:S$218,SMALL(IF(S$2:S$218&lt;&gt;"",ROW(S$2:S$218)-1),ROW(K534))),"")</f>
        <v/>
      </c>
      <c r="U535" s="126" t="str">
        <f t="shared" si="50"/>
        <v/>
      </c>
      <c r="V535" s="153" t="str">
        <f t="array" ref="V535">IFERROR(INDEX(U$2:U$218,SMALL(IF(U$2:U$218&lt;&gt;"",ROW(U$2:U$218)-1),ROW(M534))),"")</f>
        <v/>
      </c>
    </row>
    <row r="536" spans="1:22" ht="15.75" customHeight="1" x14ac:dyDescent="0.2">
      <c r="A536" s="165" t="str">
        <f t="shared" si="51"/>
        <v xml:space="preserve"> </v>
      </c>
      <c r="B536" s="143"/>
      <c r="C536" s="143"/>
      <c r="D536" s="147"/>
      <c r="E536" s="147"/>
      <c r="F536" s="147"/>
      <c r="G536" s="165" t="str">
        <f>IF(D536="","",VLOOKUP(D536,'Liste des clubs'!A:B,2,FALSE))</f>
        <v/>
      </c>
      <c r="H536" s="163"/>
      <c r="I536" s="143" t="str">
        <f t="shared" si="44"/>
        <v/>
      </c>
      <c r="J536" s="153" t="str">
        <f t="array" ref="J536">IFERROR(INDEX(I$2:I$218,SMALL(IF(I$2:I$218&lt;&gt;"",ROW(I$2:I$218)-1),ROW(A535))),"")</f>
        <v/>
      </c>
      <c r="K536" s="126" t="str">
        <f t="shared" si="45"/>
        <v/>
      </c>
      <c r="L536" s="155" t="str">
        <f t="array" ref="L536">IFERROR(INDEX(K$2:K$218,SMALL(IF(K$2:K$218&lt;&gt;"",ROW(K$2:K$218)-1),ROW(C535))),"")</f>
        <v/>
      </c>
      <c r="M536" s="126" t="str">
        <f t="shared" si="46"/>
        <v/>
      </c>
      <c r="N536" s="153" t="str">
        <f t="array" ref="N536">IFERROR(INDEX(M$2:M$218,SMALL(IF(M$2:M$218&lt;&gt;"",ROW(M$2:M$218)-1),ROW(D535))),"")</f>
        <v/>
      </c>
      <c r="O536" s="126" t="str">
        <f t="shared" si="47"/>
        <v/>
      </c>
      <c r="P536" s="155" t="str">
        <f t="array" ref="P536">IFERROR(INDEX(O$2:O$218,SMALL(IF(O$2:O$218&lt;&gt;"",ROW(O$2:O$218)-1),ROW(G535))),"")</f>
        <v/>
      </c>
      <c r="Q536" s="126" t="str">
        <f t="shared" si="48"/>
        <v/>
      </c>
      <c r="R536" s="153" t="str">
        <f t="array" ref="R536">IFERROR(INDEX(Q$2:Q$218,SMALL(IF(Q$2:Q$218&lt;&gt;"",ROW(Q$2:Q$218)-1),ROW(I535))),"")</f>
        <v/>
      </c>
      <c r="S536" s="126" t="str">
        <f t="shared" si="49"/>
        <v/>
      </c>
      <c r="T536" s="155" t="str">
        <f t="array" ref="T536">IFERROR(INDEX(S$2:S$218,SMALL(IF(S$2:S$218&lt;&gt;"",ROW(S$2:S$218)-1),ROW(K535))),"")</f>
        <v/>
      </c>
      <c r="U536" s="126" t="str">
        <f t="shared" si="50"/>
        <v/>
      </c>
      <c r="V536" s="153" t="str">
        <f t="array" ref="V536">IFERROR(INDEX(U$2:U$218,SMALL(IF(U$2:U$218&lt;&gt;"",ROW(U$2:U$218)-1),ROW(M535))),"")</f>
        <v/>
      </c>
    </row>
    <row r="537" spans="1:22" ht="15.75" customHeight="1" x14ac:dyDescent="0.2">
      <c r="A537" s="165" t="str">
        <f t="shared" si="51"/>
        <v xml:space="preserve"> </v>
      </c>
      <c r="B537" s="143"/>
      <c r="C537" s="143"/>
      <c r="D537" s="147"/>
      <c r="E537" s="147"/>
      <c r="F537" s="147"/>
      <c r="G537" s="165" t="str">
        <f>IF(D537="","",VLOOKUP(D537,'Liste des clubs'!A:B,2,FALSE))</f>
        <v/>
      </c>
      <c r="H537" s="163"/>
      <c r="I537" s="143" t="str">
        <f t="shared" si="44"/>
        <v/>
      </c>
      <c r="J537" s="153" t="str">
        <f t="array" ref="J537">IFERROR(INDEX(I$2:I$218,SMALL(IF(I$2:I$218&lt;&gt;"",ROW(I$2:I$218)-1),ROW(A536))),"")</f>
        <v/>
      </c>
      <c r="K537" s="126" t="str">
        <f t="shared" si="45"/>
        <v/>
      </c>
      <c r="L537" s="155" t="str">
        <f t="array" ref="L537">IFERROR(INDEX(K$2:K$218,SMALL(IF(K$2:K$218&lt;&gt;"",ROW(K$2:K$218)-1),ROW(C536))),"")</f>
        <v/>
      </c>
      <c r="M537" s="126" t="str">
        <f t="shared" si="46"/>
        <v/>
      </c>
      <c r="N537" s="153" t="str">
        <f t="array" ref="N537">IFERROR(INDEX(M$2:M$218,SMALL(IF(M$2:M$218&lt;&gt;"",ROW(M$2:M$218)-1),ROW(D536))),"")</f>
        <v/>
      </c>
      <c r="O537" s="126" t="str">
        <f t="shared" si="47"/>
        <v/>
      </c>
      <c r="P537" s="155" t="str">
        <f t="array" ref="P537">IFERROR(INDEX(O$2:O$218,SMALL(IF(O$2:O$218&lt;&gt;"",ROW(O$2:O$218)-1),ROW(G536))),"")</f>
        <v/>
      </c>
      <c r="Q537" s="126" t="str">
        <f t="shared" si="48"/>
        <v/>
      </c>
      <c r="R537" s="153" t="str">
        <f t="array" ref="R537">IFERROR(INDEX(Q$2:Q$218,SMALL(IF(Q$2:Q$218&lt;&gt;"",ROW(Q$2:Q$218)-1),ROW(I536))),"")</f>
        <v/>
      </c>
      <c r="S537" s="126" t="str">
        <f t="shared" si="49"/>
        <v/>
      </c>
      <c r="T537" s="155" t="str">
        <f t="array" ref="T537">IFERROR(INDEX(S$2:S$218,SMALL(IF(S$2:S$218&lt;&gt;"",ROW(S$2:S$218)-1),ROW(K536))),"")</f>
        <v/>
      </c>
      <c r="U537" s="126" t="str">
        <f t="shared" si="50"/>
        <v/>
      </c>
      <c r="V537" s="153" t="str">
        <f t="array" ref="V537">IFERROR(INDEX(U$2:U$218,SMALL(IF(U$2:U$218&lt;&gt;"",ROW(U$2:U$218)-1),ROW(M536))),"")</f>
        <v/>
      </c>
    </row>
    <row r="538" spans="1:22" ht="15.75" customHeight="1" x14ac:dyDescent="0.2">
      <c r="A538" s="165" t="str">
        <f t="shared" si="51"/>
        <v xml:space="preserve"> </v>
      </c>
      <c r="B538" s="148"/>
      <c r="C538" s="148"/>
      <c r="D538" s="149"/>
      <c r="E538" s="149"/>
      <c r="F538" s="149"/>
      <c r="G538" s="165" t="str">
        <f>IF(D538="","",VLOOKUP(D538,'Liste des clubs'!A:B,2,FALSE))</f>
        <v/>
      </c>
      <c r="H538" s="163"/>
      <c r="I538" s="143" t="str">
        <f t="shared" si="44"/>
        <v/>
      </c>
      <c r="J538" s="153" t="str">
        <f t="array" ref="J538">IFERROR(INDEX(I$2:I$218,SMALL(IF(I$2:I$218&lt;&gt;"",ROW(I$2:I$218)-1),ROW(A537))),"")</f>
        <v/>
      </c>
      <c r="K538" s="126" t="str">
        <f t="shared" si="45"/>
        <v/>
      </c>
      <c r="L538" s="155" t="str">
        <f t="array" ref="L538">IFERROR(INDEX(K$2:K$218,SMALL(IF(K$2:K$218&lt;&gt;"",ROW(K$2:K$218)-1),ROW(C537))),"")</f>
        <v/>
      </c>
      <c r="M538" s="126" t="str">
        <f t="shared" si="46"/>
        <v/>
      </c>
      <c r="N538" s="153" t="str">
        <f t="array" ref="N538">IFERROR(INDEX(M$2:M$218,SMALL(IF(M$2:M$218&lt;&gt;"",ROW(M$2:M$218)-1),ROW(D537))),"")</f>
        <v/>
      </c>
      <c r="O538" s="126" t="str">
        <f t="shared" si="47"/>
        <v/>
      </c>
      <c r="P538" s="155" t="str">
        <f t="array" ref="P538">IFERROR(INDEX(O$2:O$218,SMALL(IF(O$2:O$218&lt;&gt;"",ROW(O$2:O$218)-1),ROW(G537))),"")</f>
        <v/>
      </c>
      <c r="Q538" s="126" t="str">
        <f t="shared" si="48"/>
        <v/>
      </c>
      <c r="R538" s="153" t="str">
        <f t="array" ref="R538">IFERROR(INDEX(Q$2:Q$218,SMALL(IF(Q$2:Q$218&lt;&gt;"",ROW(Q$2:Q$218)-1),ROW(I537))),"")</f>
        <v/>
      </c>
      <c r="S538" s="126" t="str">
        <f t="shared" si="49"/>
        <v/>
      </c>
      <c r="T538" s="155" t="str">
        <f t="array" ref="T538">IFERROR(INDEX(S$2:S$218,SMALL(IF(S$2:S$218&lt;&gt;"",ROW(S$2:S$218)-1),ROW(K537))),"")</f>
        <v/>
      </c>
      <c r="U538" s="126" t="str">
        <f t="shared" si="50"/>
        <v/>
      </c>
      <c r="V538" s="153" t="str">
        <f t="array" ref="V538">IFERROR(INDEX(U$2:U$218,SMALL(IF(U$2:U$218&lt;&gt;"",ROW(U$2:U$218)-1),ROW(M537))),"")</f>
        <v/>
      </c>
    </row>
    <row r="539" spans="1:22" ht="15.75" customHeight="1" x14ac:dyDescent="0.2">
      <c r="A539" s="165" t="str">
        <f t="shared" si="51"/>
        <v xml:space="preserve"> </v>
      </c>
      <c r="B539" s="148"/>
      <c r="C539" s="148"/>
      <c r="D539" s="149"/>
      <c r="E539" s="149"/>
      <c r="F539" s="149"/>
      <c r="G539" s="165" t="str">
        <f>IF(D539="","",VLOOKUP(D539,'Liste des clubs'!A:B,2,FALSE))</f>
        <v/>
      </c>
      <c r="H539" s="163"/>
      <c r="I539" s="143" t="str">
        <f t="shared" si="44"/>
        <v/>
      </c>
      <c r="J539" s="153" t="str">
        <f t="array" ref="J539">IFERROR(INDEX(I$2:I$218,SMALL(IF(I$2:I$218&lt;&gt;"",ROW(I$2:I$218)-1),ROW(A538))),"")</f>
        <v/>
      </c>
      <c r="K539" s="126" t="str">
        <f t="shared" si="45"/>
        <v/>
      </c>
      <c r="L539" s="155" t="str">
        <f t="array" ref="L539">IFERROR(INDEX(K$2:K$218,SMALL(IF(K$2:K$218&lt;&gt;"",ROW(K$2:K$218)-1),ROW(C538))),"")</f>
        <v/>
      </c>
      <c r="M539" s="126" t="str">
        <f t="shared" si="46"/>
        <v/>
      </c>
      <c r="N539" s="153" t="str">
        <f t="array" ref="N539">IFERROR(INDEX(M$2:M$218,SMALL(IF(M$2:M$218&lt;&gt;"",ROW(M$2:M$218)-1),ROW(D538))),"")</f>
        <v/>
      </c>
      <c r="O539" s="126" t="str">
        <f t="shared" si="47"/>
        <v/>
      </c>
      <c r="P539" s="155" t="str">
        <f t="array" ref="P539">IFERROR(INDEX(O$2:O$218,SMALL(IF(O$2:O$218&lt;&gt;"",ROW(O$2:O$218)-1),ROW(G538))),"")</f>
        <v/>
      </c>
      <c r="Q539" s="126" t="str">
        <f t="shared" si="48"/>
        <v/>
      </c>
      <c r="R539" s="153" t="str">
        <f t="array" ref="R539">IFERROR(INDEX(Q$2:Q$218,SMALL(IF(Q$2:Q$218&lt;&gt;"",ROW(Q$2:Q$218)-1),ROW(I538))),"")</f>
        <v/>
      </c>
      <c r="S539" s="126" t="str">
        <f t="shared" si="49"/>
        <v/>
      </c>
      <c r="T539" s="155" t="str">
        <f t="array" ref="T539">IFERROR(INDEX(S$2:S$218,SMALL(IF(S$2:S$218&lt;&gt;"",ROW(S$2:S$218)-1),ROW(K538))),"")</f>
        <v/>
      </c>
      <c r="U539" s="126" t="str">
        <f t="shared" si="50"/>
        <v/>
      </c>
      <c r="V539" s="153" t="str">
        <f t="array" ref="V539">IFERROR(INDEX(U$2:U$218,SMALL(IF(U$2:U$218&lt;&gt;"",ROW(U$2:U$218)-1),ROW(M538))),"")</f>
        <v/>
      </c>
    </row>
    <row r="540" spans="1:22" ht="15.75" customHeight="1" x14ac:dyDescent="0.2">
      <c r="A540" s="165" t="str">
        <f t="shared" si="51"/>
        <v xml:space="preserve"> </v>
      </c>
      <c r="B540" s="148"/>
      <c r="C540" s="148"/>
      <c r="D540" s="149"/>
      <c r="E540" s="149"/>
      <c r="F540" s="149"/>
      <c r="G540" s="165" t="str">
        <f>IF(D540="","",VLOOKUP(D540,'Liste des clubs'!A:B,2,FALSE))</f>
        <v/>
      </c>
      <c r="H540" s="163"/>
      <c r="I540" s="143" t="str">
        <f t="shared" si="44"/>
        <v/>
      </c>
      <c r="J540" s="153" t="str">
        <f t="array" ref="J540">IFERROR(INDEX(I$2:I$218,SMALL(IF(I$2:I$218&lt;&gt;"",ROW(I$2:I$218)-1),ROW(A539))),"")</f>
        <v/>
      </c>
      <c r="K540" s="126" t="str">
        <f t="shared" si="45"/>
        <v/>
      </c>
      <c r="L540" s="155" t="str">
        <f t="array" ref="L540">IFERROR(INDEX(K$2:K$218,SMALL(IF(K$2:K$218&lt;&gt;"",ROW(K$2:K$218)-1),ROW(C539))),"")</f>
        <v/>
      </c>
      <c r="M540" s="126" t="str">
        <f t="shared" si="46"/>
        <v/>
      </c>
      <c r="N540" s="153" t="str">
        <f t="array" ref="N540">IFERROR(INDEX(M$2:M$218,SMALL(IF(M$2:M$218&lt;&gt;"",ROW(M$2:M$218)-1),ROW(D539))),"")</f>
        <v/>
      </c>
      <c r="O540" s="126" t="str">
        <f t="shared" si="47"/>
        <v/>
      </c>
      <c r="P540" s="155" t="str">
        <f t="array" ref="P540">IFERROR(INDEX(O$2:O$218,SMALL(IF(O$2:O$218&lt;&gt;"",ROW(O$2:O$218)-1),ROW(G539))),"")</f>
        <v/>
      </c>
      <c r="Q540" s="126" t="str">
        <f t="shared" si="48"/>
        <v/>
      </c>
      <c r="R540" s="153" t="str">
        <f t="array" ref="R540">IFERROR(INDEX(Q$2:Q$218,SMALL(IF(Q$2:Q$218&lt;&gt;"",ROW(Q$2:Q$218)-1),ROW(I539))),"")</f>
        <v/>
      </c>
      <c r="S540" s="126" t="str">
        <f t="shared" si="49"/>
        <v/>
      </c>
      <c r="T540" s="155" t="str">
        <f t="array" ref="T540">IFERROR(INDEX(S$2:S$218,SMALL(IF(S$2:S$218&lt;&gt;"",ROW(S$2:S$218)-1),ROW(K539))),"")</f>
        <v/>
      </c>
      <c r="U540" s="126" t="str">
        <f t="shared" si="50"/>
        <v/>
      </c>
      <c r="V540" s="153" t="str">
        <f t="array" ref="V540">IFERROR(INDEX(U$2:U$218,SMALL(IF(U$2:U$218&lt;&gt;"",ROW(U$2:U$218)-1),ROW(M539))),"")</f>
        <v/>
      </c>
    </row>
    <row r="541" spans="1:22" ht="15.75" customHeight="1" x14ac:dyDescent="0.2">
      <c r="A541" s="165" t="str">
        <f t="shared" si="51"/>
        <v xml:space="preserve"> </v>
      </c>
      <c r="B541" s="148"/>
      <c r="C541" s="148"/>
      <c r="D541" s="149"/>
      <c r="E541" s="149"/>
      <c r="F541" s="149"/>
      <c r="G541" s="165" t="str">
        <f>IF(D541="","",VLOOKUP(D541,'Liste des clubs'!A:B,2,FALSE))</f>
        <v/>
      </c>
      <c r="H541" s="163"/>
      <c r="I541" s="143" t="str">
        <f t="shared" si="44"/>
        <v/>
      </c>
      <c r="J541" s="153" t="str">
        <f t="array" ref="J541">IFERROR(INDEX(I$2:I$218,SMALL(IF(I$2:I$218&lt;&gt;"",ROW(I$2:I$218)-1),ROW(A540))),"")</f>
        <v/>
      </c>
      <c r="K541" s="126" t="str">
        <f t="shared" si="45"/>
        <v/>
      </c>
      <c r="L541" s="155" t="str">
        <f t="array" ref="L541">IFERROR(INDEX(K$2:K$218,SMALL(IF(K$2:K$218&lt;&gt;"",ROW(K$2:K$218)-1),ROW(C540))),"")</f>
        <v/>
      </c>
      <c r="M541" s="126" t="str">
        <f t="shared" si="46"/>
        <v/>
      </c>
      <c r="N541" s="153" t="str">
        <f t="array" ref="N541">IFERROR(INDEX(M$2:M$218,SMALL(IF(M$2:M$218&lt;&gt;"",ROW(M$2:M$218)-1),ROW(D540))),"")</f>
        <v/>
      </c>
      <c r="O541" s="126" t="str">
        <f t="shared" si="47"/>
        <v/>
      </c>
      <c r="P541" s="155" t="str">
        <f t="array" ref="P541">IFERROR(INDEX(O$2:O$218,SMALL(IF(O$2:O$218&lt;&gt;"",ROW(O$2:O$218)-1),ROW(G540))),"")</f>
        <v/>
      </c>
      <c r="Q541" s="126" t="str">
        <f t="shared" si="48"/>
        <v/>
      </c>
      <c r="R541" s="153" t="str">
        <f t="array" ref="R541">IFERROR(INDEX(Q$2:Q$218,SMALL(IF(Q$2:Q$218&lt;&gt;"",ROW(Q$2:Q$218)-1),ROW(I540))),"")</f>
        <v/>
      </c>
      <c r="S541" s="126" t="str">
        <f t="shared" si="49"/>
        <v/>
      </c>
      <c r="T541" s="155" t="str">
        <f t="array" ref="T541">IFERROR(INDEX(S$2:S$218,SMALL(IF(S$2:S$218&lt;&gt;"",ROW(S$2:S$218)-1),ROW(K540))),"")</f>
        <v/>
      </c>
      <c r="U541" s="126" t="str">
        <f t="shared" si="50"/>
        <v/>
      </c>
      <c r="V541" s="153" t="str">
        <f t="array" ref="V541">IFERROR(INDEX(U$2:U$218,SMALL(IF(U$2:U$218&lt;&gt;"",ROW(U$2:U$218)-1),ROW(M540))),"")</f>
        <v/>
      </c>
    </row>
    <row r="542" spans="1:22" ht="15.75" customHeight="1" x14ac:dyDescent="0.2">
      <c r="A542" s="165" t="str">
        <f t="shared" si="51"/>
        <v xml:space="preserve"> </v>
      </c>
      <c r="B542" s="148"/>
      <c r="C542" s="148"/>
      <c r="D542" s="149"/>
      <c r="E542" s="149"/>
      <c r="F542" s="149"/>
      <c r="G542" s="165" t="str">
        <f>IF(D542="","",VLOOKUP(D542,'Liste des clubs'!A:B,2,FALSE))</f>
        <v/>
      </c>
      <c r="H542" s="163"/>
      <c r="I542" s="143" t="str">
        <f t="shared" si="44"/>
        <v/>
      </c>
      <c r="J542" s="153" t="str">
        <f t="array" ref="J542">IFERROR(INDEX(I$2:I$218,SMALL(IF(I$2:I$218&lt;&gt;"",ROW(I$2:I$218)-1),ROW(A541))),"")</f>
        <v/>
      </c>
      <c r="K542" s="126" t="str">
        <f t="shared" si="45"/>
        <v/>
      </c>
      <c r="L542" s="155" t="str">
        <f t="array" ref="L542">IFERROR(INDEX(K$2:K$218,SMALL(IF(K$2:K$218&lt;&gt;"",ROW(K$2:K$218)-1),ROW(C541))),"")</f>
        <v/>
      </c>
      <c r="M542" s="126" t="str">
        <f t="shared" si="46"/>
        <v/>
      </c>
      <c r="N542" s="153" t="str">
        <f t="array" ref="N542">IFERROR(INDEX(M$2:M$218,SMALL(IF(M$2:M$218&lt;&gt;"",ROW(M$2:M$218)-1),ROW(D541))),"")</f>
        <v/>
      </c>
      <c r="O542" s="126" t="str">
        <f t="shared" si="47"/>
        <v/>
      </c>
      <c r="P542" s="155" t="str">
        <f t="array" ref="P542">IFERROR(INDEX(O$2:O$218,SMALL(IF(O$2:O$218&lt;&gt;"",ROW(O$2:O$218)-1),ROW(G541))),"")</f>
        <v/>
      </c>
      <c r="Q542" s="126" t="str">
        <f t="shared" si="48"/>
        <v/>
      </c>
      <c r="R542" s="153" t="str">
        <f t="array" ref="R542">IFERROR(INDEX(Q$2:Q$218,SMALL(IF(Q$2:Q$218&lt;&gt;"",ROW(Q$2:Q$218)-1),ROW(I541))),"")</f>
        <v/>
      </c>
      <c r="S542" s="126" t="str">
        <f t="shared" si="49"/>
        <v/>
      </c>
      <c r="T542" s="155" t="str">
        <f t="array" ref="T542">IFERROR(INDEX(S$2:S$218,SMALL(IF(S$2:S$218&lt;&gt;"",ROW(S$2:S$218)-1),ROW(K541))),"")</f>
        <v/>
      </c>
      <c r="U542" s="126" t="str">
        <f t="shared" si="50"/>
        <v/>
      </c>
      <c r="V542" s="153" t="str">
        <f t="array" ref="V542">IFERROR(INDEX(U$2:U$218,SMALL(IF(U$2:U$218&lt;&gt;"",ROW(U$2:U$218)-1),ROW(M541))),"")</f>
        <v/>
      </c>
    </row>
    <row r="543" spans="1:22" ht="15.75" customHeight="1" x14ac:dyDescent="0.2">
      <c r="A543" s="165" t="str">
        <f t="shared" si="51"/>
        <v xml:space="preserve"> </v>
      </c>
      <c r="B543" s="148"/>
      <c r="C543" s="148"/>
      <c r="D543" s="149"/>
      <c r="E543" s="149"/>
      <c r="F543" s="149"/>
      <c r="G543" s="165" t="str">
        <f>IF(D543="","",VLOOKUP(D543,'Liste des clubs'!A:B,2,FALSE))</f>
        <v/>
      </c>
      <c r="H543" s="163"/>
      <c r="I543" s="143" t="str">
        <f t="shared" si="44"/>
        <v/>
      </c>
      <c r="J543" s="153" t="str">
        <f t="array" ref="J543">IFERROR(INDEX(I$2:I$218,SMALL(IF(I$2:I$218&lt;&gt;"",ROW(I$2:I$218)-1),ROW(A542))),"")</f>
        <v/>
      </c>
      <c r="K543" s="126" t="str">
        <f t="shared" si="45"/>
        <v/>
      </c>
      <c r="L543" s="155" t="str">
        <f t="array" ref="L543">IFERROR(INDEX(K$2:K$218,SMALL(IF(K$2:K$218&lt;&gt;"",ROW(K$2:K$218)-1),ROW(C542))),"")</f>
        <v/>
      </c>
      <c r="M543" s="126" t="str">
        <f t="shared" si="46"/>
        <v/>
      </c>
      <c r="N543" s="153" t="str">
        <f t="array" ref="N543">IFERROR(INDEX(M$2:M$218,SMALL(IF(M$2:M$218&lt;&gt;"",ROW(M$2:M$218)-1),ROW(D542))),"")</f>
        <v/>
      </c>
      <c r="O543" s="126" t="str">
        <f t="shared" si="47"/>
        <v/>
      </c>
      <c r="P543" s="155" t="str">
        <f t="array" ref="P543">IFERROR(INDEX(O$2:O$218,SMALL(IF(O$2:O$218&lt;&gt;"",ROW(O$2:O$218)-1),ROW(G542))),"")</f>
        <v/>
      </c>
      <c r="Q543" s="126" t="str">
        <f t="shared" si="48"/>
        <v/>
      </c>
      <c r="R543" s="153" t="str">
        <f t="array" ref="R543">IFERROR(INDEX(Q$2:Q$218,SMALL(IF(Q$2:Q$218&lt;&gt;"",ROW(Q$2:Q$218)-1),ROW(I542))),"")</f>
        <v/>
      </c>
      <c r="S543" s="126" t="str">
        <f t="shared" si="49"/>
        <v/>
      </c>
      <c r="T543" s="155" t="str">
        <f t="array" ref="T543">IFERROR(INDEX(S$2:S$218,SMALL(IF(S$2:S$218&lt;&gt;"",ROW(S$2:S$218)-1),ROW(K542))),"")</f>
        <v/>
      </c>
      <c r="U543" s="126" t="str">
        <f t="shared" si="50"/>
        <v/>
      </c>
      <c r="V543" s="153" t="str">
        <f t="array" ref="V543">IFERROR(INDEX(U$2:U$218,SMALL(IF(U$2:U$218&lt;&gt;"",ROW(U$2:U$218)-1),ROW(M542))),"")</f>
        <v/>
      </c>
    </row>
    <row r="544" spans="1:22" ht="15.75" customHeight="1" x14ac:dyDescent="0.2">
      <c r="A544" s="165" t="str">
        <f t="shared" si="51"/>
        <v xml:space="preserve"> </v>
      </c>
      <c r="B544" s="148"/>
      <c r="C544" s="148"/>
      <c r="D544" s="149"/>
      <c r="E544" s="149"/>
      <c r="F544" s="149"/>
      <c r="G544" s="165" t="str">
        <f>IF(D544="","",VLOOKUP(D544,'Liste des clubs'!A:B,2,FALSE))</f>
        <v/>
      </c>
      <c r="H544" s="163"/>
      <c r="I544" s="143" t="str">
        <f t="shared" si="44"/>
        <v/>
      </c>
      <c r="J544" s="153" t="str">
        <f t="array" ref="J544">IFERROR(INDEX(I$2:I$218,SMALL(IF(I$2:I$218&lt;&gt;"",ROW(I$2:I$218)-1),ROW(A543))),"")</f>
        <v/>
      </c>
      <c r="K544" s="126" t="str">
        <f t="shared" si="45"/>
        <v/>
      </c>
      <c r="L544" s="155" t="str">
        <f t="array" ref="L544">IFERROR(INDEX(K$2:K$218,SMALL(IF(K$2:K$218&lt;&gt;"",ROW(K$2:K$218)-1),ROW(C543))),"")</f>
        <v/>
      </c>
      <c r="M544" s="126" t="str">
        <f t="shared" si="46"/>
        <v/>
      </c>
      <c r="N544" s="153" t="str">
        <f t="array" ref="N544">IFERROR(INDEX(M$2:M$218,SMALL(IF(M$2:M$218&lt;&gt;"",ROW(M$2:M$218)-1),ROW(D543))),"")</f>
        <v/>
      </c>
      <c r="O544" s="126" t="str">
        <f t="shared" si="47"/>
        <v/>
      </c>
      <c r="P544" s="155" t="str">
        <f t="array" ref="P544">IFERROR(INDEX(O$2:O$218,SMALL(IF(O$2:O$218&lt;&gt;"",ROW(O$2:O$218)-1),ROW(G543))),"")</f>
        <v/>
      </c>
      <c r="Q544" s="126" t="str">
        <f t="shared" si="48"/>
        <v/>
      </c>
      <c r="R544" s="153" t="str">
        <f t="array" ref="R544">IFERROR(INDEX(Q$2:Q$218,SMALL(IF(Q$2:Q$218&lt;&gt;"",ROW(Q$2:Q$218)-1),ROW(I543))),"")</f>
        <v/>
      </c>
      <c r="S544" s="126" t="str">
        <f t="shared" si="49"/>
        <v/>
      </c>
      <c r="T544" s="155" t="str">
        <f t="array" ref="T544">IFERROR(INDEX(S$2:S$218,SMALL(IF(S$2:S$218&lt;&gt;"",ROW(S$2:S$218)-1),ROW(K543))),"")</f>
        <v/>
      </c>
      <c r="U544" s="126" t="str">
        <f t="shared" si="50"/>
        <v/>
      </c>
      <c r="V544" s="153" t="str">
        <f t="array" ref="V544">IFERROR(INDEX(U$2:U$218,SMALL(IF(U$2:U$218&lt;&gt;"",ROW(U$2:U$218)-1),ROW(M543))),"")</f>
        <v/>
      </c>
    </row>
    <row r="545" spans="1:22" ht="15.75" customHeight="1" x14ac:dyDescent="0.2">
      <c r="A545" s="165" t="str">
        <f t="shared" si="51"/>
        <v xml:space="preserve"> </v>
      </c>
      <c r="B545" s="148"/>
      <c r="C545" s="148"/>
      <c r="D545" s="149"/>
      <c r="E545" s="149"/>
      <c r="F545" s="149"/>
      <c r="G545" s="165" t="str">
        <f>IF(D545="","",VLOOKUP(D545,'Liste des clubs'!A:B,2,FALSE))</f>
        <v/>
      </c>
      <c r="H545" s="163"/>
      <c r="I545" s="143" t="str">
        <f t="shared" si="44"/>
        <v/>
      </c>
      <c r="J545" s="153" t="str">
        <f t="array" ref="J545">IFERROR(INDEX(I$2:I$218,SMALL(IF(I$2:I$218&lt;&gt;"",ROW(I$2:I$218)-1),ROW(A544))),"")</f>
        <v/>
      </c>
      <c r="K545" s="126" t="str">
        <f t="shared" si="45"/>
        <v/>
      </c>
      <c r="L545" s="155" t="str">
        <f t="array" ref="L545">IFERROR(INDEX(K$2:K$218,SMALL(IF(K$2:K$218&lt;&gt;"",ROW(K$2:K$218)-1),ROW(C544))),"")</f>
        <v/>
      </c>
      <c r="M545" s="126" t="str">
        <f t="shared" si="46"/>
        <v/>
      </c>
      <c r="N545" s="153" t="str">
        <f t="array" ref="N545">IFERROR(INDEX(M$2:M$218,SMALL(IF(M$2:M$218&lt;&gt;"",ROW(M$2:M$218)-1),ROW(D544))),"")</f>
        <v/>
      </c>
      <c r="O545" s="126" t="str">
        <f t="shared" si="47"/>
        <v/>
      </c>
      <c r="P545" s="155" t="str">
        <f t="array" ref="P545">IFERROR(INDEX(O$2:O$218,SMALL(IF(O$2:O$218&lt;&gt;"",ROW(O$2:O$218)-1),ROW(G544))),"")</f>
        <v/>
      </c>
      <c r="Q545" s="126" t="str">
        <f t="shared" si="48"/>
        <v/>
      </c>
      <c r="R545" s="153" t="str">
        <f t="array" ref="R545">IFERROR(INDEX(Q$2:Q$218,SMALL(IF(Q$2:Q$218&lt;&gt;"",ROW(Q$2:Q$218)-1),ROW(I544))),"")</f>
        <v/>
      </c>
      <c r="S545" s="126" t="str">
        <f t="shared" si="49"/>
        <v/>
      </c>
      <c r="T545" s="155" t="str">
        <f t="array" ref="T545">IFERROR(INDEX(S$2:S$218,SMALL(IF(S$2:S$218&lt;&gt;"",ROW(S$2:S$218)-1),ROW(K544))),"")</f>
        <v/>
      </c>
      <c r="U545" s="126" t="str">
        <f t="shared" si="50"/>
        <v/>
      </c>
      <c r="V545" s="153" t="str">
        <f t="array" ref="V545">IFERROR(INDEX(U$2:U$218,SMALL(IF(U$2:U$218&lt;&gt;"",ROW(U$2:U$218)-1),ROW(M544))),"")</f>
        <v/>
      </c>
    </row>
    <row r="546" spans="1:22" ht="15.75" customHeight="1" x14ac:dyDescent="0.2">
      <c r="A546" s="165" t="str">
        <f t="shared" si="51"/>
        <v xml:space="preserve"> </v>
      </c>
      <c r="B546" s="148"/>
      <c r="C546" s="148"/>
      <c r="D546" s="149"/>
      <c r="E546" s="149"/>
      <c r="F546" s="149"/>
      <c r="G546" s="165" t="str">
        <f>IF(D546="","",VLOOKUP(D546,'Liste des clubs'!A:B,2,FALSE))</f>
        <v/>
      </c>
      <c r="H546" s="163"/>
      <c r="I546" s="143" t="str">
        <f t="shared" si="44"/>
        <v/>
      </c>
      <c r="J546" s="153" t="str">
        <f t="array" ref="J546">IFERROR(INDEX(I$2:I$218,SMALL(IF(I$2:I$218&lt;&gt;"",ROW(I$2:I$218)-1),ROW(A545))),"")</f>
        <v/>
      </c>
      <c r="K546" s="126" t="str">
        <f t="shared" si="45"/>
        <v/>
      </c>
      <c r="L546" s="155" t="str">
        <f t="array" ref="L546">IFERROR(INDEX(K$2:K$218,SMALL(IF(K$2:K$218&lt;&gt;"",ROW(K$2:K$218)-1),ROW(C545))),"")</f>
        <v/>
      </c>
      <c r="M546" s="126" t="str">
        <f t="shared" si="46"/>
        <v/>
      </c>
      <c r="N546" s="153" t="str">
        <f t="array" ref="N546">IFERROR(INDEX(M$2:M$218,SMALL(IF(M$2:M$218&lt;&gt;"",ROW(M$2:M$218)-1),ROW(D545))),"")</f>
        <v/>
      </c>
      <c r="O546" s="126" t="str">
        <f t="shared" si="47"/>
        <v/>
      </c>
      <c r="P546" s="155" t="str">
        <f t="array" ref="P546">IFERROR(INDEX(O$2:O$218,SMALL(IF(O$2:O$218&lt;&gt;"",ROW(O$2:O$218)-1),ROW(G545))),"")</f>
        <v/>
      </c>
      <c r="Q546" s="126" t="str">
        <f t="shared" si="48"/>
        <v/>
      </c>
      <c r="R546" s="153" t="str">
        <f t="array" ref="R546">IFERROR(INDEX(Q$2:Q$218,SMALL(IF(Q$2:Q$218&lt;&gt;"",ROW(Q$2:Q$218)-1),ROW(I545))),"")</f>
        <v/>
      </c>
      <c r="S546" s="126" t="str">
        <f t="shared" si="49"/>
        <v/>
      </c>
      <c r="T546" s="155" t="str">
        <f t="array" ref="T546">IFERROR(INDEX(S$2:S$218,SMALL(IF(S$2:S$218&lt;&gt;"",ROW(S$2:S$218)-1),ROW(K545))),"")</f>
        <v/>
      </c>
      <c r="U546" s="126" t="str">
        <f t="shared" si="50"/>
        <v/>
      </c>
      <c r="V546" s="153" t="str">
        <f t="array" ref="V546">IFERROR(INDEX(U$2:U$218,SMALL(IF(U$2:U$218&lt;&gt;"",ROW(U$2:U$218)-1),ROW(M545))),"")</f>
        <v/>
      </c>
    </row>
    <row r="547" spans="1:22" ht="15.75" customHeight="1" x14ac:dyDescent="0.2">
      <c r="A547" s="165" t="str">
        <f t="shared" si="51"/>
        <v xml:space="preserve"> </v>
      </c>
      <c r="B547" s="148"/>
      <c r="C547" s="148"/>
      <c r="D547" s="149"/>
      <c r="E547" s="149"/>
      <c r="F547" s="149"/>
      <c r="G547" s="165" t="str">
        <f>IF(D547="","",VLOOKUP(D547,'Liste des clubs'!A:B,2,FALSE))</f>
        <v/>
      </c>
      <c r="H547" s="163"/>
      <c r="I547" s="143" t="str">
        <f t="shared" si="44"/>
        <v/>
      </c>
      <c r="J547" s="153" t="str">
        <f t="array" ref="J547">IFERROR(INDEX(I$2:I$218,SMALL(IF(I$2:I$218&lt;&gt;"",ROW(I$2:I$218)-1),ROW(A546))),"")</f>
        <v/>
      </c>
      <c r="K547" s="126" t="str">
        <f t="shared" si="45"/>
        <v/>
      </c>
      <c r="L547" s="155" t="str">
        <f t="array" ref="L547">IFERROR(INDEX(K$2:K$218,SMALL(IF(K$2:K$218&lt;&gt;"",ROW(K$2:K$218)-1),ROW(C546))),"")</f>
        <v/>
      </c>
      <c r="M547" s="126" t="str">
        <f t="shared" si="46"/>
        <v/>
      </c>
      <c r="N547" s="153" t="str">
        <f t="array" ref="N547">IFERROR(INDEX(M$2:M$218,SMALL(IF(M$2:M$218&lt;&gt;"",ROW(M$2:M$218)-1),ROW(D546))),"")</f>
        <v/>
      </c>
      <c r="O547" s="126" t="str">
        <f t="shared" si="47"/>
        <v/>
      </c>
      <c r="P547" s="155" t="str">
        <f t="array" ref="P547">IFERROR(INDEX(O$2:O$218,SMALL(IF(O$2:O$218&lt;&gt;"",ROW(O$2:O$218)-1),ROW(G546))),"")</f>
        <v/>
      </c>
      <c r="Q547" s="126" t="str">
        <f t="shared" si="48"/>
        <v/>
      </c>
      <c r="R547" s="153" t="str">
        <f t="array" ref="R547">IFERROR(INDEX(Q$2:Q$218,SMALL(IF(Q$2:Q$218&lt;&gt;"",ROW(Q$2:Q$218)-1),ROW(I546))),"")</f>
        <v/>
      </c>
      <c r="S547" s="126" t="str">
        <f t="shared" si="49"/>
        <v/>
      </c>
      <c r="T547" s="155" t="str">
        <f t="array" ref="T547">IFERROR(INDEX(S$2:S$218,SMALL(IF(S$2:S$218&lt;&gt;"",ROW(S$2:S$218)-1),ROW(K546))),"")</f>
        <v/>
      </c>
      <c r="U547" s="126" t="str">
        <f t="shared" si="50"/>
        <v/>
      </c>
      <c r="V547" s="153" t="str">
        <f t="array" ref="V547">IFERROR(INDEX(U$2:U$218,SMALL(IF(U$2:U$218&lt;&gt;"",ROW(U$2:U$218)-1),ROW(M546))),"")</f>
        <v/>
      </c>
    </row>
    <row r="548" spans="1:22" ht="15.75" customHeight="1" x14ac:dyDescent="0.2">
      <c r="A548" s="165" t="str">
        <f t="shared" si="51"/>
        <v xml:space="preserve"> </v>
      </c>
      <c r="B548" s="148"/>
      <c r="C548" s="148"/>
      <c r="D548" s="149"/>
      <c r="E548" s="149"/>
      <c r="F548" s="149"/>
      <c r="G548" s="165" t="str">
        <f>IF(D548="","",VLOOKUP(D548,'Liste des clubs'!A:B,2,FALSE))</f>
        <v/>
      </c>
      <c r="H548" s="163"/>
      <c r="I548" s="143" t="str">
        <f t="shared" si="44"/>
        <v/>
      </c>
      <c r="J548" s="153" t="str">
        <f t="array" ref="J548">IFERROR(INDEX(I$2:I$218,SMALL(IF(I$2:I$218&lt;&gt;"",ROW(I$2:I$218)-1),ROW(A547))),"")</f>
        <v/>
      </c>
      <c r="K548" s="126" t="str">
        <f t="shared" si="45"/>
        <v/>
      </c>
      <c r="L548" s="155" t="str">
        <f t="array" ref="L548">IFERROR(INDEX(K$2:K$218,SMALL(IF(K$2:K$218&lt;&gt;"",ROW(K$2:K$218)-1),ROW(C547))),"")</f>
        <v/>
      </c>
      <c r="M548" s="126" t="str">
        <f t="shared" si="46"/>
        <v/>
      </c>
      <c r="N548" s="153" t="str">
        <f t="array" ref="N548">IFERROR(INDEX(M$2:M$218,SMALL(IF(M$2:M$218&lt;&gt;"",ROW(M$2:M$218)-1),ROW(D547))),"")</f>
        <v/>
      </c>
      <c r="O548" s="126" t="str">
        <f t="shared" si="47"/>
        <v/>
      </c>
      <c r="P548" s="155" t="str">
        <f t="array" ref="P548">IFERROR(INDEX(O$2:O$218,SMALL(IF(O$2:O$218&lt;&gt;"",ROW(O$2:O$218)-1),ROW(G547))),"")</f>
        <v/>
      </c>
      <c r="Q548" s="126" t="str">
        <f t="shared" si="48"/>
        <v/>
      </c>
      <c r="R548" s="153" t="str">
        <f t="array" ref="R548">IFERROR(INDEX(Q$2:Q$218,SMALL(IF(Q$2:Q$218&lt;&gt;"",ROW(Q$2:Q$218)-1),ROW(I547))),"")</f>
        <v/>
      </c>
      <c r="S548" s="126" t="str">
        <f t="shared" si="49"/>
        <v/>
      </c>
      <c r="T548" s="155" t="str">
        <f t="array" ref="T548">IFERROR(INDEX(S$2:S$218,SMALL(IF(S$2:S$218&lt;&gt;"",ROW(S$2:S$218)-1),ROW(K547))),"")</f>
        <v/>
      </c>
      <c r="U548" s="126" t="str">
        <f t="shared" si="50"/>
        <v/>
      </c>
      <c r="V548" s="153" t="str">
        <f t="array" ref="V548">IFERROR(INDEX(U$2:U$218,SMALL(IF(U$2:U$218&lt;&gt;"",ROW(U$2:U$218)-1),ROW(M547))),"")</f>
        <v/>
      </c>
    </row>
    <row r="549" spans="1:22" ht="15.75" customHeight="1" x14ac:dyDescent="0.2">
      <c r="A549" s="165" t="str">
        <f t="shared" si="51"/>
        <v xml:space="preserve"> </v>
      </c>
      <c r="B549" s="148"/>
      <c r="C549" s="148"/>
      <c r="D549" s="149"/>
      <c r="E549" s="149"/>
      <c r="F549" s="149"/>
      <c r="G549" s="165" t="str">
        <f>IF(D549="","",VLOOKUP(D549,'Liste des clubs'!A:B,2,FALSE))</f>
        <v/>
      </c>
      <c r="H549" s="163"/>
      <c r="I549" s="143" t="str">
        <f t="shared" si="44"/>
        <v/>
      </c>
      <c r="J549" s="153" t="str">
        <f t="array" ref="J549">IFERROR(INDEX(I$2:I$218,SMALL(IF(I$2:I$218&lt;&gt;"",ROW(I$2:I$218)-1),ROW(A548))),"")</f>
        <v/>
      </c>
      <c r="K549" s="126" t="str">
        <f t="shared" si="45"/>
        <v/>
      </c>
      <c r="L549" s="155" t="str">
        <f t="array" ref="L549">IFERROR(INDEX(K$2:K$218,SMALL(IF(K$2:K$218&lt;&gt;"",ROW(K$2:K$218)-1),ROW(C548))),"")</f>
        <v/>
      </c>
      <c r="M549" s="126" t="str">
        <f t="shared" si="46"/>
        <v/>
      </c>
      <c r="N549" s="153" t="str">
        <f t="array" ref="N549">IFERROR(INDEX(M$2:M$218,SMALL(IF(M$2:M$218&lt;&gt;"",ROW(M$2:M$218)-1),ROW(D548))),"")</f>
        <v/>
      </c>
      <c r="O549" s="126" t="str">
        <f t="shared" si="47"/>
        <v/>
      </c>
      <c r="P549" s="155" t="str">
        <f t="array" ref="P549">IFERROR(INDEX(O$2:O$218,SMALL(IF(O$2:O$218&lt;&gt;"",ROW(O$2:O$218)-1),ROW(G548))),"")</f>
        <v/>
      </c>
      <c r="Q549" s="126" t="str">
        <f t="shared" si="48"/>
        <v/>
      </c>
      <c r="R549" s="153" t="str">
        <f t="array" ref="R549">IFERROR(INDEX(Q$2:Q$218,SMALL(IF(Q$2:Q$218&lt;&gt;"",ROW(Q$2:Q$218)-1),ROW(I548))),"")</f>
        <v/>
      </c>
      <c r="S549" s="126" t="str">
        <f t="shared" si="49"/>
        <v/>
      </c>
      <c r="T549" s="155" t="str">
        <f t="array" ref="T549">IFERROR(INDEX(S$2:S$218,SMALL(IF(S$2:S$218&lt;&gt;"",ROW(S$2:S$218)-1),ROW(K548))),"")</f>
        <v/>
      </c>
      <c r="U549" s="126" t="str">
        <f t="shared" si="50"/>
        <v/>
      </c>
      <c r="V549" s="153" t="str">
        <f t="array" ref="V549">IFERROR(INDEX(U$2:U$218,SMALL(IF(U$2:U$218&lt;&gt;"",ROW(U$2:U$218)-1),ROW(M548))),"")</f>
        <v/>
      </c>
    </row>
    <row r="550" spans="1:22" ht="15.75" customHeight="1" x14ac:dyDescent="0.2">
      <c r="A550" s="165" t="str">
        <f t="shared" si="51"/>
        <v xml:space="preserve"> </v>
      </c>
      <c r="B550" s="148"/>
      <c r="C550" s="148"/>
      <c r="D550" s="149"/>
      <c r="E550" s="149"/>
      <c r="F550" s="149"/>
      <c r="G550" s="165" t="str">
        <f>IF(D550="","",VLOOKUP(D550,'Liste des clubs'!A:B,2,FALSE))</f>
        <v/>
      </c>
      <c r="H550" s="163"/>
      <c r="I550" s="143" t="str">
        <f t="shared" si="44"/>
        <v/>
      </c>
      <c r="J550" s="153" t="str">
        <f t="array" ref="J550">IFERROR(INDEX(I$2:I$218,SMALL(IF(I$2:I$218&lt;&gt;"",ROW(I$2:I$218)-1),ROW(A549))),"")</f>
        <v/>
      </c>
      <c r="K550" s="126" t="str">
        <f t="shared" si="45"/>
        <v/>
      </c>
      <c r="L550" s="155" t="str">
        <f t="array" ref="L550">IFERROR(INDEX(K$2:K$218,SMALL(IF(K$2:K$218&lt;&gt;"",ROW(K$2:K$218)-1),ROW(C549))),"")</f>
        <v/>
      </c>
      <c r="M550" s="126" t="str">
        <f t="shared" si="46"/>
        <v/>
      </c>
      <c r="N550" s="153" t="str">
        <f t="array" ref="N550">IFERROR(INDEX(M$2:M$218,SMALL(IF(M$2:M$218&lt;&gt;"",ROW(M$2:M$218)-1),ROW(D549))),"")</f>
        <v/>
      </c>
      <c r="O550" s="126" t="str">
        <f t="shared" si="47"/>
        <v/>
      </c>
      <c r="P550" s="155" t="str">
        <f t="array" ref="P550">IFERROR(INDEX(O$2:O$218,SMALL(IF(O$2:O$218&lt;&gt;"",ROW(O$2:O$218)-1),ROW(G549))),"")</f>
        <v/>
      </c>
      <c r="Q550" s="126" t="str">
        <f t="shared" si="48"/>
        <v/>
      </c>
      <c r="R550" s="153" t="str">
        <f t="array" ref="R550">IFERROR(INDEX(Q$2:Q$218,SMALL(IF(Q$2:Q$218&lt;&gt;"",ROW(Q$2:Q$218)-1),ROW(I549))),"")</f>
        <v/>
      </c>
      <c r="S550" s="126" t="str">
        <f t="shared" si="49"/>
        <v/>
      </c>
      <c r="T550" s="155" t="str">
        <f t="array" ref="T550">IFERROR(INDEX(S$2:S$218,SMALL(IF(S$2:S$218&lt;&gt;"",ROW(S$2:S$218)-1),ROW(K549))),"")</f>
        <v/>
      </c>
      <c r="U550" s="126" t="str">
        <f t="shared" si="50"/>
        <v/>
      </c>
      <c r="V550" s="153" t="str">
        <f t="array" ref="V550">IFERROR(INDEX(U$2:U$218,SMALL(IF(U$2:U$218&lt;&gt;"",ROW(U$2:U$218)-1),ROW(M549))),"")</f>
        <v/>
      </c>
    </row>
    <row r="551" spans="1:22" ht="15.75" customHeight="1" x14ac:dyDescent="0.2">
      <c r="A551" s="165" t="str">
        <f t="shared" si="51"/>
        <v xml:space="preserve"> </v>
      </c>
      <c r="B551" s="148"/>
      <c r="C551" s="148"/>
      <c r="D551" s="149"/>
      <c r="E551" s="149"/>
      <c r="F551" s="149"/>
      <c r="G551" s="165" t="str">
        <f>IF(D551="","",VLOOKUP(D551,'Liste des clubs'!A:B,2,FALSE))</f>
        <v/>
      </c>
      <c r="H551" s="163"/>
      <c r="I551" s="143" t="str">
        <f t="shared" si="44"/>
        <v/>
      </c>
      <c r="J551" s="153" t="str">
        <f t="array" ref="J551">IFERROR(INDEX(I$2:I$218,SMALL(IF(I$2:I$218&lt;&gt;"",ROW(I$2:I$218)-1),ROW(A550))),"")</f>
        <v/>
      </c>
      <c r="K551" s="126" t="str">
        <f t="shared" si="45"/>
        <v/>
      </c>
      <c r="L551" s="155" t="str">
        <f t="array" ref="L551">IFERROR(INDEX(K$2:K$218,SMALL(IF(K$2:K$218&lt;&gt;"",ROW(K$2:K$218)-1),ROW(C550))),"")</f>
        <v/>
      </c>
      <c r="M551" s="126" t="str">
        <f t="shared" si="46"/>
        <v/>
      </c>
      <c r="N551" s="153" t="str">
        <f t="array" ref="N551">IFERROR(INDEX(M$2:M$218,SMALL(IF(M$2:M$218&lt;&gt;"",ROW(M$2:M$218)-1),ROW(D550))),"")</f>
        <v/>
      </c>
      <c r="O551" s="126" t="str">
        <f t="shared" si="47"/>
        <v/>
      </c>
      <c r="P551" s="155" t="str">
        <f t="array" ref="P551">IFERROR(INDEX(O$2:O$218,SMALL(IF(O$2:O$218&lt;&gt;"",ROW(O$2:O$218)-1),ROW(G550))),"")</f>
        <v/>
      </c>
      <c r="Q551" s="126" t="str">
        <f t="shared" si="48"/>
        <v/>
      </c>
      <c r="R551" s="153" t="str">
        <f t="array" ref="R551">IFERROR(INDEX(Q$2:Q$218,SMALL(IF(Q$2:Q$218&lt;&gt;"",ROW(Q$2:Q$218)-1),ROW(I550))),"")</f>
        <v/>
      </c>
      <c r="S551" s="126" t="str">
        <f t="shared" si="49"/>
        <v/>
      </c>
      <c r="T551" s="155" t="str">
        <f t="array" ref="T551">IFERROR(INDEX(S$2:S$218,SMALL(IF(S$2:S$218&lt;&gt;"",ROW(S$2:S$218)-1),ROW(K550))),"")</f>
        <v/>
      </c>
      <c r="U551" s="126" t="str">
        <f t="shared" si="50"/>
        <v/>
      </c>
      <c r="V551" s="153" t="str">
        <f t="array" ref="V551">IFERROR(INDEX(U$2:U$218,SMALL(IF(U$2:U$218&lt;&gt;"",ROW(U$2:U$218)-1),ROW(M550))),"")</f>
        <v/>
      </c>
    </row>
    <row r="552" spans="1:22" ht="15.75" customHeight="1" x14ac:dyDescent="0.2">
      <c r="A552" s="165" t="str">
        <f t="shared" si="51"/>
        <v xml:space="preserve"> </v>
      </c>
      <c r="B552" s="148"/>
      <c r="C552" s="148"/>
      <c r="D552" s="149"/>
      <c r="E552" s="149"/>
      <c r="F552" s="149"/>
      <c r="G552" s="165" t="str">
        <f>IF(D552="","",VLOOKUP(D552,'Liste des clubs'!A:B,2,FALSE))</f>
        <v/>
      </c>
      <c r="H552" s="163"/>
      <c r="I552" s="143" t="str">
        <f t="shared" si="44"/>
        <v/>
      </c>
      <c r="J552" s="153" t="str">
        <f t="array" ref="J552">IFERROR(INDEX(I$2:I$218,SMALL(IF(I$2:I$218&lt;&gt;"",ROW(I$2:I$218)-1),ROW(A551))),"")</f>
        <v/>
      </c>
      <c r="K552" s="126" t="str">
        <f t="shared" si="45"/>
        <v/>
      </c>
      <c r="L552" s="155" t="str">
        <f t="array" ref="L552">IFERROR(INDEX(K$2:K$218,SMALL(IF(K$2:K$218&lt;&gt;"",ROW(K$2:K$218)-1),ROW(C551))),"")</f>
        <v/>
      </c>
      <c r="M552" s="126" t="str">
        <f t="shared" si="46"/>
        <v/>
      </c>
      <c r="N552" s="153" t="str">
        <f t="array" ref="N552">IFERROR(INDEX(M$2:M$218,SMALL(IF(M$2:M$218&lt;&gt;"",ROW(M$2:M$218)-1),ROW(D551))),"")</f>
        <v/>
      </c>
      <c r="O552" s="126" t="str">
        <f t="shared" si="47"/>
        <v/>
      </c>
      <c r="P552" s="155" t="str">
        <f t="array" ref="P552">IFERROR(INDEX(O$2:O$218,SMALL(IF(O$2:O$218&lt;&gt;"",ROW(O$2:O$218)-1),ROW(G551))),"")</f>
        <v/>
      </c>
      <c r="Q552" s="126" t="str">
        <f t="shared" si="48"/>
        <v/>
      </c>
      <c r="R552" s="153" t="str">
        <f t="array" ref="R552">IFERROR(INDEX(Q$2:Q$218,SMALL(IF(Q$2:Q$218&lt;&gt;"",ROW(Q$2:Q$218)-1),ROW(I551))),"")</f>
        <v/>
      </c>
      <c r="S552" s="126" t="str">
        <f t="shared" si="49"/>
        <v/>
      </c>
      <c r="T552" s="155" t="str">
        <f t="array" ref="T552">IFERROR(INDEX(S$2:S$218,SMALL(IF(S$2:S$218&lt;&gt;"",ROW(S$2:S$218)-1),ROW(K551))),"")</f>
        <v/>
      </c>
      <c r="U552" s="126" t="str">
        <f t="shared" si="50"/>
        <v/>
      </c>
      <c r="V552" s="153" t="str">
        <f t="array" ref="V552">IFERROR(INDEX(U$2:U$218,SMALL(IF(U$2:U$218&lt;&gt;"",ROW(U$2:U$218)-1),ROW(M551))),"")</f>
        <v/>
      </c>
    </row>
    <row r="553" spans="1:22" ht="15.75" customHeight="1" x14ac:dyDescent="0.2">
      <c r="A553" s="165" t="str">
        <f t="shared" si="51"/>
        <v xml:space="preserve"> </v>
      </c>
      <c r="B553" s="148"/>
      <c r="C553" s="148"/>
      <c r="D553" s="149"/>
      <c r="E553" s="149"/>
      <c r="F553" s="149"/>
      <c r="G553" s="165" t="str">
        <f>IF(D553="","",VLOOKUP(D553,'Liste des clubs'!A:B,2,FALSE))</f>
        <v/>
      </c>
      <c r="H553" s="163"/>
      <c r="I553" s="143" t="str">
        <f t="shared" si="44"/>
        <v/>
      </c>
      <c r="J553" s="153" t="str">
        <f t="array" ref="J553">IFERROR(INDEX(I$2:I$218,SMALL(IF(I$2:I$218&lt;&gt;"",ROW(I$2:I$218)-1),ROW(A552))),"")</f>
        <v/>
      </c>
      <c r="K553" s="126" t="str">
        <f t="shared" si="45"/>
        <v/>
      </c>
      <c r="L553" s="155" t="str">
        <f t="array" ref="L553">IFERROR(INDEX(K$2:K$218,SMALL(IF(K$2:K$218&lt;&gt;"",ROW(K$2:K$218)-1),ROW(C552))),"")</f>
        <v/>
      </c>
      <c r="M553" s="126" t="str">
        <f t="shared" si="46"/>
        <v/>
      </c>
      <c r="N553" s="153" t="str">
        <f t="array" ref="N553">IFERROR(INDEX(M$2:M$218,SMALL(IF(M$2:M$218&lt;&gt;"",ROW(M$2:M$218)-1),ROW(D552))),"")</f>
        <v/>
      </c>
      <c r="O553" s="126" t="str">
        <f t="shared" si="47"/>
        <v/>
      </c>
      <c r="P553" s="155" t="str">
        <f t="array" ref="P553">IFERROR(INDEX(O$2:O$218,SMALL(IF(O$2:O$218&lt;&gt;"",ROW(O$2:O$218)-1),ROW(G552))),"")</f>
        <v/>
      </c>
      <c r="Q553" s="126" t="str">
        <f t="shared" si="48"/>
        <v/>
      </c>
      <c r="R553" s="153" t="str">
        <f t="array" ref="R553">IFERROR(INDEX(Q$2:Q$218,SMALL(IF(Q$2:Q$218&lt;&gt;"",ROW(Q$2:Q$218)-1),ROW(I552))),"")</f>
        <v/>
      </c>
      <c r="S553" s="126" t="str">
        <f t="shared" si="49"/>
        <v/>
      </c>
      <c r="T553" s="155" t="str">
        <f t="array" ref="T553">IFERROR(INDEX(S$2:S$218,SMALL(IF(S$2:S$218&lt;&gt;"",ROW(S$2:S$218)-1),ROW(K552))),"")</f>
        <v/>
      </c>
      <c r="U553" s="126" t="str">
        <f t="shared" si="50"/>
        <v/>
      </c>
      <c r="V553" s="153" t="str">
        <f t="array" ref="V553">IFERROR(INDEX(U$2:U$218,SMALL(IF(U$2:U$218&lt;&gt;"",ROW(U$2:U$218)-1),ROW(M552))),"")</f>
        <v/>
      </c>
    </row>
    <row r="554" spans="1:22" ht="15.75" customHeight="1" x14ac:dyDescent="0.2">
      <c r="A554" s="165" t="str">
        <f t="shared" si="51"/>
        <v xml:space="preserve"> </v>
      </c>
      <c r="B554" s="148"/>
      <c r="C554" s="148"/>
      <c r="D554" s="149"/>
      <c r="E554" s="149"/>
      <c r="F554" s="149"/>
      <c r="G554" s="165" t="str">
        <f>IF(D554="","",VLOOKUP(D554,'Liste des clubs'!A:B,2,FALSE))</f>
        <v/>
      </c>
      <c r="H554" s="163"/>
      <c r="I554" s="143" t="str">
        <f t="shared" si="44"/>
        <v/>
      </c>
      <c r="J554" s="153" t="str">
        <f t="array" ref="J554">IFERROR(INDEX(I$2:I$218,SMALL(IF(I$2:I$218&lt;&gt;"",ROW(I$2:I$218)-1),ROW(A553))),"")</f>
        <v/>
      </c>
      <c r="K554" s="126" t="str">
        <f t="shared" si="45"/>
        <v/>
      </c>
      <c r="L554" s="155" t="str">
        <f t="array" ref="L554">IFERROR(INDEX(K$2:K$218,SMALL(IF(K$2:K$218&lt;&gt;"",ROW(K$2:K$218)-1),ROW(C553))),"")</f>
        <v/>
      </c>
      <c r="M554" s="126" t="str">
        <f t="shared" si="46"/>
        <v/>
      </c>
      <c r="N554" s="153" t="str">
        <f t="array" ref="N554">IFERROR(INDEX(M$2:M$218,SMALL(IF(M$2:M$218&lt;&gt;"",ROW(M$2:M$218)-1),ROW(D553))),"")</f>
        <v/>
      </c>
      <c r="O554" s="126" t="str">
        <f t="shared" si="47"/>
        <v/>
      </c>
      <c r="P554" s="155" t="str">
        <f t="array" ref="P554">IFERROR(INDEX(O$2:O$218,SMALL(IF(O$2:O$218&lt;&gt;"",ROW(O$2:O$218)-1),ROW(G553))),"")</f>
        <v/>
      </c>
      <c r="Q554" s="126" t="str">
        <f t="shared" si="48"/>
        <v/>
      </c>
      <c r="R554" s="153" t="str">
        <f t="array" ref="R554">IFERROR(INDEX(Q$2:Q$218,SMALL(IF(Q$2:Q$218&lt;&gt;"",ROW(Q$2:Q$218)-1),ROW(I553))),"")</f>
        <v/>
      </c>
      <c r="S554" s="126" t="str">
        <f t="shared" si="49"/>
        <v/>
      </c>
      <c r="T554" s="155" t="str">
        <f t="array" ref="T554">IFERROR(INDEX(S$2:S$218,SMALL(IF(S$2:S$218&lt;&gt;"",ROW(S$2:S$218)-1),ROW(K553))),"")</f>
        <v/>
      </c>
      <c r="U554" s="126" t="str">
        <f t="shared" si="50"/>
        <v/>
      </c>
      <c r="V554" s="153" t="str">
        <f t="array" ref="V554">IFERROR(INDEX(U$2:U$218,SMALL(IF(U$2:U$218&lt;&gt;"",ROW(U$2:U$218)-1),ROW(M553))),"")</f>
        <v/>
      </c>
    </row>
    <row r="555" spans="1:22" ht="15.75" customHeight="1" x14ac:dyDescent="0.2">
      <c r="A555" s="165" t="str">
        <f t="shared" si="51"/>
        <v xml:space="preserve"> </v>
      </c>
      <c r="B555" s="148"/>
      <c r="C555" s="148"/>
      <c r="D555" s="149"/>
      <c r="E555" s="149"/>
      <c r="F555" s="149"/>
      <c r="G555" s="165" t="str">
        <f>IF(D555="","",VLOOKUP(D555,'Liste des clubs'!A:B,2,FALSE))</f>
        <v/>
      </c>
      <c r="H555" s="163"/>
      <c r="I555" s="143" t="str">
        <f t="shared" ref="I555:I618" si="52">IF($H555=I$1,$A555,"")</f>
        <v/>
      </c>
      <c r="J555" s="153" t="str">
        <f t="array" ref="J555">IFERROR(INDEX(I$2:I$218,SMALL(IF(I$2:I$218&lt;&gt;"",ROW(I$2:I$218)-1),ROW(A554))),"")</f>
        <v/>
      </c>
      <c r="K555" s="126" t="str">
        <f t="shared" ref="K555:K618" si="53">IF($H555=K$1,$A555,"")</f>
        <v/>
      </c>
      <c r="L555" s="155" t="str">
        <f t="array" ref="L555">IFERROR(INDEX(K$2:K$218,SMALL(IF(K$2:K$218&lt;&gt;"",ROW(K$2:K$218)-1),ROW(C554))),"")</f>
        <v/>
      </c>
      <c r="M555" s="126" t="str">
        <f t="shared" ref="M555:M618" si="54">IF($H555=M$1,$A555,"")</f>
        <v/>
      </c>
      <c r="N555" s="153" t="str">
        <f t="array" ref="N555">IFERROR(INDEX(M$2:M$218,SMALL(IF(M$2:M$218&lt;&gt;"",ROW(M$2:M$218)-1),ROW(D554))),"")</f>
        <v/>
      </c>
      <c r="O555" s="126" t="str">
        <f t="shared" ref="O555:O618" si="55">IF($H555=O$1,$A555,"")</f>
        <v/>
      </c>
      <c r="P555" s="155" t="str">
        <f t="array" ref="P555">IFERROR(INDEX(O$2:O$218,SMALL(IF(O$2:O$218&lt;&gt;"",ROW(O$2:O$218)-1),ROW(G554))),"")</f>
        <v/>
      </c>
      <c r="Q555" s="126" t="str">
        <f t="shared" ref="Q555:Q618" si="56">IF($H555=Q$1,$A555,"")</f>
        <v/>
      </c>
      <c r="R555" s="153" t="str">
        <f t="array" ref="R555">IFERROR(INDEX(Q$2:Q$218,SMALL(IF(Q$2:Q$218&lt;&gt;"",ROW(Q$2:Q$218)-1),ROW(I554))),"")</f>
        <v/>
      </c>
      <c r="S555" s="126" t="str">
        <f t="shared" ref="S555:S618" si="57">IF($H555=S$1,$A555,"")</f>
        <v/>
      </c>
      <c r="T555" s="155" t="str">
        <f t="array" ref="T555">IFERROR(INDEX(S$2:S$218,SMALL(IF(S$2:S$218&lt;&gt;"",ROW(S$2:S$218)-1),ROW(K554))),"")</f>
        <v/>
      </c>
      <c r="U555" s="126" t="str">
        <f t="shared" ref="U555:U618" si="58">IF($H555=U$1,$A555,"")</f>
        <v/>
      </c>
      <c r="V555" s="153" t="str">
        <f t="array" ref="V555">IFERROR(INDEX(U$2:U$218,SMALL(IF(U$2:U$218&lt;&gt;"",ROW(U$2:U$218)-1),ROW(M554))),"")</f>
        <v/>
      </c>
    </row>
    <row r="556" spans="1:22" ht="15.75" customHeight="1" x14ac:dyDescent="0.2">
      <c r="A556" s="165" t="str">
        <f t="shared" si="51"/>
        <v xml:space="preserve"> </v>
      </c>
      <c r="B556" s="148"/>
      <c r="C556" s="148"/>
      <c r="D556" s="149"/>
      <c r="E556" s="149"/>
      <c r="F556" s="149"/>
      <c r="G556" s="165" t="str">
        <f>IF(D556="","",VLOOKUP(D556,'Liste des clubs'!A:B,2,FALSE))</f>
        <v/>
      </c>
      <c r="H556" s="163"/>
      <c r="I556" s="143" t="str">
        <f t="shared" si="52"/>
        <v/>
      </c>
      <c r="J556" s="153" t="str">
        <f t="array" ref="J556">IFERROR(INDEX(I$2:I$218,SMALL(IF(I$2:I$218&lt;&gt;"",ROW(I$2:I$218)-1),ROW(A555))),"")</f>
        <v/>
      </c>
      <c r="K556" s="126" t="str">
        <f t="shared" si="53"/>
        <v/>
      </c>
      <c r="L556" s="155" t="str">
        <f t="array" ref="L556">IFERROR(INDEX(K$2:K$218,SMALL(IF(K$2:K$218&lt;&gt;"",ROW(K$2:K$218)-1),ROW(C555))),"")</f>
        <v/>
      </c>
      <c r="M556" s="126" t="str">
        <f t="shared" si="54"/>
        <v/>
      </c>
      <c r="N556" s="153" t="str">
        <f t="array" ref="N556">IFERROR(INDEX(M$2:M$218,SMALL(IF(M$2:M$218&lt;&gt;"",ROW(M$2:M$218)-1),ROW(D555))),"")</f>
        <v/>
      </c>
      <c r="O556" s="126" t="str">
        <f t="shared" si="55"/>
        <v/>
      </c>
      <c r="P556" s="155" t="str">
        <f t="array" ref="P556">IFERROR(INDEX(O$2:O$218,SMALL(IF(O$2:O$218&lt;&gt;"",ROW(O$2:O$218)-1),ROW(G555))),"")</f>
        <v/>
      </c>
      <c r="Q556" s="126" t="str">
        <f t="shared" si="56"/>
        <v/>
      </c>
      <c r="R556" s="153" t="str">
        <f t="array" ref="R556">IFERROR(INDEX(Q$2:Q$218,SMALL(IF(Q$2:Q$218&lt;&gt;"",ROW(Q$2:Q$218)-1),ROW(I555))),"")</f>
        <v/>
      </c>
      <c r="S556" s="126" t="str">
        <f t="shared" si="57"/>
        <v/>
      </c>
      <c r="T556" s="155" t="str">
        <f t="array" ref="T556">IFERROR(INDEX(S$2:S$218,SMALL(IF(S$2:S$218&lt;&gt;"",ROW(S$2:S$218)-1),ROW(K555))),"")</f>
        <v/>
      </c>
      <c r="U556" s="126" t="str">
        <f t="shared" si="58"/>
        <v/>
      </c>
      <c r="V556" s="153" t="str">
        <f t="array" ref="V556">IFERROR(INDEX(U$2:U$218,SMALL(IF(U$2:U$218&lt;&gt;"",ROW(U$2:U$218)-1),ROW(M555))),"")</f>
        <v/>
      </c>
    </row>
    <row r="557" spans="1:22" ht="15.75" customHeight="1" x14ac:dyDescent="0.2">
      <c r="A557" s="165" t="str">
        <f t="shared" si="51"/>
        <v xml:space="preserve"> </v>
      </c>
      <c r="B557" s="148"/>
      <c r="C557" s="148"/>
      <c r="D557" s="149"/>
      <c r="E557" s="149"/>
      <c r="F557" s="149"/>
      <c r="G557" s="165" t="str">
        <f>IF(D557="","",VLOOKUP(D557,'Liste des clubs'!A:B,2,FALSE))</f>
        <v/>
      </c>
      <c r="H557" s="163"/>
      <c r="I557" s="143" t="str">
        <f t="shared" si="52"/>
        <v/>
      </c>
      <c r="J557" s="153" t="str">
        <f t="array" ref="J557">IFERROR(INDEX(I$2:I$218,SMALL(IF(I$2:I$218&lt;&gt;"",ROW(I$2:I$218)-1),ROW(A556))),"")</f>
        <v/>
      </c>
      <c r="K557" s="126" t="str">
        <f t="shared" si="53"/>
        <v/>
      </c>
      <c r="L557" s="155" t="str">
        <f t="array" ref="L557">IFERROR(INDEX(K$2:K$218,SMALL(IF(K$2:K$218&lt;&gt;"",ROW(K$2:K$218)-1),ROW(C556))),"")</f>
        <v/>
      </c>
      <c r="M557" s="126" t="str">
        <f t="shared" si="54"/>
        <v/>
      </c>
      <c r="N557" s="153" t="str">
        <f t="array" ref="N557">IFERROR(INDEX(M$2:M$218,SMALL(IF(M$2:M$218&lt;&gt;"",ROW(M$2:M$218)-1),ROW(D556))),"")</f>
        <v/>
      </c>
      <c r="O557" s="126" t="str">
        <f t="shared" si="55"/>
        <v/>
      </c>
      <c r="P557" s="155" t="str">
        <f t="array" ref="P557">IFERROR(INDEX(O$2:O$218,SMALL(IF(O$2:O$218&lt;&gt;"",ROW(O$2:O$218)-1),ROW(G556))),"")</f>
        <v/>
      </c>
      <c r="Q557" s="126" t="str">
        <f t="shared" si="56"/>
        <v/>
      </c>
      <c r="R557" s="153" t="str">
        <f t="array" ref="R557">IFERROR(INDEX(Q$2:Q$218,SMALL(IF(Q$2:Q$218&lt;&gt;"",ROW(Q$2:Q$218)-1),ROW(I556))),"")</f>
        <v/>
      </c>
      <c r="S557" s="126" t="str">
        <f t="shared" si="57"/>
        <v/>
      </c>
      <c r="T557" s="155" t="str">
        <f t="array" ref="T557">IFERROR(INDEX(S$2:S$218,SMALL(IF(S$2:S$218&lt;&gt;"",ROW(S$2:S$218)-1),ROW(K556))),"")</f>
        <v/>
      </c>
      <c r="U557" s="126" t="str">
        <f t="shared" si="58"/>
        <v/>
      </c>
      <c r="V557" s="153" t="str">
        <f t="array" ref="V557">IFERROR(INDEX(U$2:U$218,SMALL(IF(U$2:U$218&lt;&gt;"",ROW(U$2:U$218)-1),ROW(M556))),"")</f>
        <v/>
      </c>
    </row>
    <row r="558" spans="1:22" ht="15.75" customHeight="1" x14ac:dyDescent="0.2">
      <c r="A558" s="165" t="str">
        <f t="shared" si="51"/>
        <v xml:space="preserve"> </v>
      </c>
      <c r="B558" s="148"/>
      <c r="C558" s="148"/>
      <c r="D558" s="149"/>
      <c r="E558" s="149"/>
      <c r="F558" s="149"/>
      <c r="G558" s="165" t="str">
        <f>IF(D558="","",VLOOKUP(D558,'Liste des clubs'!A:B,2,FALSE))</f>
        <v/>
      </c>
      <c r="H558" s="163"/>
      <c r="I558" s="143" t="str">
        <f t="shared" si="52"/>
        <v/>
      </c>
      <c r="J558" s="153" t="str">
        <f t="array" ref="J558">IFERROR(INDEX(I$2:I$218,SMALL(IF(I$2:I$218&lt;&gt;"",ROW(I$2:I$218)-1),ROW(A557))),"")</f>
        <v/>
      </c>
      <c r="K558" s="126" t="str">
        <f t="shared" si="53"/>
        <v/>
      </c>
      <c r="L558" s="155" t="str">
        <f t="array" ref="L558">IFERROR(INDEX(K$2:K$218,SMALL(IF(K$2:K$218&lt;&gt;"",ROW(K$2:K$218)-1),ROW(C557))),"")</f>
        <v/>
      </c>
      <c r="M558" s="126" t="str">
        <f t="shared" si="54"/>
        <v/>
      </c>
      <c r="N558" s="153" t="str">
        <f t="array" ref="N558">IFERROR(INDEX(M$2:M$218,SMALL(IF(M$2:M$218&lt;&gt;"",ROW(M$2:M$218)-1),ROW(D557))),"")</f>
        <v/>
      </c>
      <c r="O558" s="126" t="str">
        <f t="shared" si="55"/>
        <v/>
      </c>
      <c r="P558" s="155" t="str">
        <f t="array" ref="P558">IFERROR(INDEX(O$2:O$218,SMALL(IF(O$2:O$218&lt;&gt;"",ROW(O$2:O$218)-1),ROW(G557))),"")</f>
        <v/>
      </c>
      <c r="Q558" s="126" t="str">
        <f t="shared" si="56"/>
        <v/>
      </c>
      <c r="R558" s="153" t="str">
        <f t="array" ref="R558">IFERROR(INDEX(Q$2:Q$218,SMALL(IF(Q$2:Q$218&lt;&gt;"",ROW(Q$2:Q$218)-1),ROW(I557))),"")</f>
        <v/>
      </c>
      <c r="S558" s="126" t="str">
        <f t="shared" si="57"/>
        <v/>
      </c>
      <c r="T558" s="155" t="str">
        <f t="array" ref="T558">IFERROR(INDEX(S$2:S$218,SMALL(IF(S$2:S$218&lt;&gt;"",ROW(S$2:S$218)-1),ROW(K557))),"")</f>
        <v/>
      </c>
      <c r="U558" s="126" t="str">
        <f t="shared" si="58"/>
        <v/>
      </c>
      <c r="V558" s="153" t="str">
        <f t="array" ref="V558">IFERROR(INDEX(U$2:U$218,SMALL(IF(U$2:U$218&lt;&gt;"",ROW(U$2:U$218)-1),ROW(M557))),"")</f>
        <v/>
      </c>
    </row>
    <row r="559" spans="1:22" ht="15.75" customHeight="1" x14ac:dyDescent="0.2">
      <c r="A559" s="165" t="str">
        <f t="shared" si="51"/>
        <v xml:space="preserve"> </v>
      </c>
      <c r="B559" s="148"/>
      <c r="C559" s="148"/>
      <c r="D559" s="149"/>
      <c r="E559" s="149"/>
      <c r="F559" s="149"/>
      <c r="G559" s="165" t="str">
        <f>IF(D559="","",VLOOKUP(D559,'Liste des clubs'!A:B,2,FALSE))</f>
        <v/>
      </c>
      <c r="H559" s="163"/>
      <c r="I559" s="143" t="str">
        <f t="shared" si="52"/>
        <v/>
      </c>
      <c r="J559" s="153" t="str">
        <f t="array" ref="J559">IFERROR(INDEX(I$2:I$218,SMALL(IF(I$2:I$218&lt;&gt;"",ROW(I$2:I$218)-1),ROW(A558))),"")</f>
        <v/>
      </c>
      <c r="K559" s="126" t="str">
        <f t="shared" si="53"/>
        <v/>
      </c>
      <c r="L559" s="155" t="str">
        <f t="array" ref="L559">IFERROR(INDEX(K$2:K$218,SMALL(IF(K$2:K$218&lt;&gt;"",ROW(K$2:K$218)-1),ROW(C558))),"")</f>
        <v/>
      </c>
      <c r="M559" s="126" t="str">
        <f t="shared" si="54"/>
        <v/>
      </c>
      <c r="N559" s="153" t="str">
        <f t="array" ref="N559">IFERROR(INDEX(M$2:M$218,SMALL(IF(M$2:M$218&lt;&gt;"",ROW(M$2:M$218)-1),ROW(D558))),"")</f>
        <v/>
      </c>
      <c r="O559" s="126" t="str">
        <f t="shared" si="55"/>
        <v/>
      </c>
      <c r="P559" s="155" t="str">
        <f t="array" ref="P559">IFERROR(INDEX(O$2:O$218,SMALL(IF(O$2:O$218&lt;&gt;"",ROW(O$2:O$218)-1),ROW(G558))),"")</f>
        <v/>
      </c>
      <c r="Q559" s="126" t="str">
        <f t="shared" si="56"/>
        <v/>
      </c>
      <c r="R559" s="153" t="str">
        <f t="array" ref="R559">IFERROR(INDEX(Q$2:Q$218,SMALL(IF(Q$2:Q$218&lt;&gt;"",ROW(Q$2:Q$218)-1),ROW(I558))),"")</f>
        <v/>
      </c>
      <c r="S559" s="126" t="str">
        <f t="shared" si="57"/>
        <v/>
      </c>
      <c r="T559" s="155" t="str">
        <f t="array" ref="T559">IFERROR(INDEX(S$2:S$218,SMALL(IF(S$2:S$218&lt;&gt;"",ROW(S$2:S$218)-1),ROW(K558))),"")</f>
        <v/>
      </c>
      <c r="U559" s="126" t="str">
        <f t="shared" si="58"/>
        <v/>
      </c>
      <c r="V559" s="153" t="str">
        <f t="array" ref="V559">IFERROR(INDEX(U$2:U$218,SMALL(IF(U$2:U$218&lt;&gt;"",ROW(U$2:U$218)-1),ROW(M558))),"")</f>
        <v/>
      </c>
    </row>
    <row r="560" spans="1:22" ht="15.75" customHeight="1" x14ac:dyDescent="0.2">
      <c r="A560" s="165" t="str">
        <f t="shared" si="51"/>
        <v xml:space="preserve"> </v>
      </c>
      <c r="B560" s="148"/>
      <c r="C560" s="148"/>
      <c r="D560" s="149"/>
      <c r="E560" s="149"/>
      <c r="F560" s="149"/>
      <c r="G560" s="165" t="str">
        <f>IF(D560="","",VLOOKUP(D560,'Liste des clubs'!A:B,2,FALSE))</f>
        <v/>
      </c>
      <c r="H560" s="163"/>
      <c r="I560" s="143" t="str">
        <f t="shared" si="52"/>
        <v/>
      </c>
      <c r="J560" s="153" t="str">
        <f t="array" ref="J560">IFERROR(INDEX(I$2:I$218,SMALL(IF(I$2:I$218&lt;&gt;"",ROW(I$2:I$218)-1),ROW(A559))),"")</f>
        <v/>
      </c>
      <c r="K560" s="126" t="str">
        <f t="shared" si="53"/>
        <v/>
      </c>
      <c r="L560" s="155" t="str">
        <f t="array" ref="L560">IFERROR(INDEX(K$2:K$218,SMALL(IF(K$2:K$218&lt;&gt;"",ROW(K$2:K$218)-1),ROW(C559))),"")</f>
        <v/>
      </c>
      <c r="M560" s="126" t="str">
        <f t="shared" si="54"/>
        <v/>
      </c>
      <c r="N560" s="153" t="str">
        <f t="array" ref="N560">IFERROR(INDEX(M$2:M$218,SMALL(IF(M$2:M$218&lt;&gt;"",ROW(M$2:M$218)-1),ROW(D559))),"")</f>
        <v/>
      </c>
      <c r="O560" s="126" t="str">
        <f t="shared" si="55"/>
        <v/>
      </c>
      <c r="P560" s="155" t="str">
        <f t="array" ref="P560">IFERROR(INDEX(O$2:O$218,SMALL(IF(O$2:O$218&lt;&gt;"",ROW(O$2:O$218)-1),ROW(G559))),"")</f>
        <v/>
      </c>
      <c r="Q560" s="126" t="str">
        <f t="shared" si="56"/>
        <v/>
      </c>
      <c r="R560" s="153" t="str">
        <f t="array" ref="R560">IFERROR(INDEX(Q$2:Q$218,SMALL(IF(Q$2:Q$218&lt;&gt;"",ROW(Q$2:Q$218)-1),ROW(I559))),"")</f>
        <v/>
      </c>
      <c r="S560" s="126" t="str">
        <f t="shared" si="57"/>
        <v/>
      </c>
      <c r="T560" s="155" t="str">
        <f t="array" ref="T560">IFERROR(INDEX(S$2:S$218,SMALL(IF(S$2:S$218&lt;&gt;"",ROW(S$2:S$218)-1),ROW(K559))),"")</f>
        <v/>
      </c>
      <c r="U560" s="126" t="str">
        <f t="shared" si="58"/>
        <v/>
      </c>
      <c r="V560" s="153" t="str">
        <f t="array" ref="V560">IFERROR(INDEX(U$2:U$218,SMALL(IF(U$2:U$218&lt;&gt;"",ROW(U$2:U$218)-1),ROW(M559))),"")</f>
        <v/>
      </c>
    </row>
    <row r="561" spans="1:22" ht="15.75" customHeight="1" x14ac:dyDescent="0.2">
      <c r="A561" s="165" t="str">
        <f t="shared" si="51"/>
        <v xml:space="preserve"> </v>
      </c>
      <c r="B561" s="148"/>
      <c r="C561" s="148"/>
      <c r="D561" s="149"/>
      <c r="E561" s="149"/>
      <c r="F561" s="149"/>
      <c r="G561" s="165" t="str">
        <f>IF(D561="","",VLOOKUP(D561,'Liste des clubs'!A:B,2,FALSE))</f>
        <v/>
      </c>
      <c r="H561" s="163"/>
      <c r="I561" s="143" t="str">
        <f t="shared" si="52"/>
        <v/>
      </c>
      <c r="J561" s="153" t="str">
        <f t="array" ref="J561">IFERROR(INDEX(I$2:I$218,SMALL(IF(I$2:I$218&lt;&gt;"",ROW(I$2:I$218)-1),ROW(A560))),"")</f>
        <v/>
      </c>
      <c r="K561" s="126" t="str">
        <f t="shared" si="53"/>
        <v/>
      </c>
      <c r="L561" s="155" t="str">
        <f t="array" ref="L561">IFERROR(INDEX(K$2:K$218,SMALL(IF(K$2:K$218&lt;&gt;"",ROW(K$2:K$218)-1),ROW(C560))),"")</f>
        <v/>
      </c>
      <c r="M561" s="126" t="str">
        <f t="shared" si="54"/>
        <v/>
      </c>
      <c r="N561" s="153" t="str">
        <f t="array" ref="N561">IFERROR(INDEX(M$2:M$218,SMALL(IF(M$2:M$218&lt;&gt;"",ROW(M$2:M$218)-1),ROW(D560))),"")</f>
        <v/>
      </c>
      <c r="O561" s="126" t="str">
        <f t="shared" si="55"/>
        <v/>
      </c>
      <c r="P561" s="155" t="str">
        <f t="array" ref="P561">IFERROR(INDEX(O$2:O$218,SMALL(IF(O$2:O$218&lt;&gt;"",ROW(O$2:O$218)-1),ROW(G560))),"")</f>
        <v/>
      </c>
      <c r="Q561" s="126" t="str">
        <f t="shared" si="56"/>
        <v/>
      </c>
      <c r="R561" s="153" t="str">
        <f t="array" ref="R561">IFERROR(INDEX(Q$2:Q$218,SMALL(IF(Q$2:Q$218&lt;&gt;"",ROW(Q$2:Q$218)-1),ROW(I560))),"")</f>
        <v/>
      </c>
      <c r="S561" s="126" t="str">
        <f t="shared" si="57"/>
        <v/>
      </c>
      <c r="T561" s="155" t="str">
        <f t="array" ref="T561">IFERROR(INDEX(S$2:S$218,SMALL(IF(S$2:S$218&lt;&gt;"",ROW(S$2:S$218)-1),ROW(K560))),"")</f>
        <v/>
      </c>
      <c r="U561" s="126" t="str">
        <f t="shared" si="58"/>
        <v/>
      </c>
      <c r="V561" s="153" t="str">
        <f t="array" ref="V561">IFERROR(INDEX(U$2:U$218,SMALL(IF(U$2:U$218&lt;&gt;"",ROW(U$2:U$218)-1),ROW(M560))),"")</f>
        <v/>
      </c>
    </row>
    <row r="562" spans="1:22" ht="15.75" customHeight="1" x14ac:dyDescent="0.2">
      <c r="A562" s="165" t="str">
        <f t="shared" si="51"/>
        <v xml:space="preserve"> </v>
      </c>
      <c r="B562" s="148"/>
      <c r="C562" s="148"/>
      <c r="D562" s="149"/>
      <c r="E562" s="149"/>
      <c r="F562" s="149"/>
      <c r="G562" s="165" t="str">
        <f>IF(D562="","",VLOOKUP(D562,'Liste des clubs'!A:B,2,FALSE))</f>
        <v/>
      </c>
      <c r="H562" s="163"/>
      <c r="I562" s="143" t="str">
        <f t="shared" si="52"/>
        <v/>
      </c>
      <c r="J562" s="153" t="str">
        <f t="array" ref="J562">IFERROR(INDEX(I$2:I$218,SMALL(IF(I$2:I$218&lt;&gt;"",ROW(I$2:I$218)-1),ROW(A561))),"")</f>
        <v/>
      </c>
      <c r="K562" s="126" t="str">
        <f t="shared" si="53"/>
        <v/>
      </c>
      <c r="L562" s="155" t="str">
        <f t="array" ref="L562">IFERROR(INDEX(K$2:K$218,SMALL(IF(K$2:K$218&lt;&gt;"",ROW(K$2:K$218)-1),ROW(C561))),"")</f>
        <v/>
      </c>
      <c r="M562" s="126" t="str">
        <f t="shared" si="54"/>
        <v/>
      </c>
      <c r="N562" s="153" t="str">
        <f t="array" ref="N562">IFERROR(INDEX(M$2:M$218,SMALL(IF(M$2:M$218&lt;&gt;"",ROW(M$2:M$218)-1),ROW(D561))),"")</f>
        <v/>
      </c>
      <c r="O562" s="126" t="str">
        <f t="shared" si="55"/>
        <v/>
      </c>
      <c r="P562" s="155" t="str">
        <f t="array" ref="P562">IFERROR(INDEX(O$2:O$218,SMALL(IF(O$2:O$218&lt;&gt;"",ROW(O$2:O$218)-1),ROW(G561))),"")</f>
        <v/>
      </c>
      <c r="Q562" s="126" t="str">
        <f t="shared" si="56"/>
        <v/>
      </c>
      <c r="R562" s="153" t="str">
        <f t="array" ref="R562">IFERROR(INDEX(Q$2:Q$218,SMALL(IF(Q$2:Q$218&lt;&gt;"",ROW(Q$2:Q$218)-1),ROW(I561))),"")</f>
        <v/>
      </c>
      <c r="S562" s="126" t="str">
        <f t="shared" si="57"/>
        <v/>
      </c>
      <c r="T562" s="155" t="str">
        <f t="array" ref="T562">IFERROR(INDEX(S$2:S$218,SMALL(IF(S$2:S$218&lt;&gt;"",ROW(S$2:S$218)-1),ROW(K561))),"")</f>
        <v/>
      </c>
      <c r="U562" s="126" t="str">
        <f t="shared" si="58"/>
        <v/>
      </c>
      <c r="V562" s="153" t="str">
        <f t="array" ref="V562">IFERROR(INDEX(U$2:U$218,SMALL(IF(U$2:U$218&lt;&gt;"",ROW(U$2:U$218)-1),ROW(M561))),"")</f>
        <v/>
      </c>
    </row>
    <row r="563" spans="1:22" ht="15.75" customHeight="1" x14ac:dyDescent="0.2">
      <c r="A563" s="165" t="str">
        <f t="shared" si="51"/>
        <v xml:space="preserve"> </v>
      </c>
      <c r="B563" s="148"/>
      <c r="C563" s="148"/>
      <c r="D563" s="149"/>
      <c r="E563" s="149"/>
      <c r="F563" s="149"/>
      <c r="G563" s="165" t="str">
        <f>IF(D563="","",VLOOKUP(D563,'Liste des clubs'!A:B,2,FALSE))</f>
        <v/>
      </c>
      <c r="H563" s="163"/>
      <c r="I563" s="143" t="str">
        <f t="shared" si="52"/>
        <v/>
      </c>
      <c r="J563" s="153" t="str">
        <f t="array" ref="J563">IFERROR(INDEX(I$2:I$218,SMALL(IF(I$2:I$218&lt;&gt;"",ROW(I$2:I$218)-1),ROW(A562))),"")</f>
        <v/>
      </c>
      <c r="K563" s="126" t="str">
        <f t="shared" si="53"/>
        <v/>
      </c>
      <c r="L563" s="155" t="str">
        <f t="array" ref="L563">IFERROR(INDEX(K$2:K$218,SMALL(IF(K$2:K$218&lt;&gt;"",ROW(K$2:K$218)-1),ROW(C562))),"")</f>
        <v/>
      </c>
      <c r="M563" s="126" t="str">
        <f t="shared" si="54"/>
        <v/>
      </c>
      <c r="N563" s="153" t="str">
        <f t="array" ref="N563">IFERROR(INDEX(M$2:M$218,SMALL(IF(M$2:M$218&lt;&gt;"",ROW(M$2:M$218)-1),ROW(D562))),"")</f>
        <v/>
      </c>
      <c r="O563" s="126" t="str">
        <f t="shared" si="55"/>
        <v/>
      </c>
      <c r="P563" s="155" t="str">
        <f t="array" ref="P563">IFERROR(INDEX(O$2:O$218,SMALL(IF(O$2:O$218&lt;&gt;"",ROW(O$2:O$218)-1),ROW(G562))),"")</f>
        <v/>
      </c>
      <c r="Q563" s="126" t="str">
        <f t="shared" si="56"/>
        <v/>
      </c>
      <c r="R563" s="153" t="str">
        <f t="array" ref="R563">IFERROR(INDEX(Q$2:Q$218,SMALL(IF(Q$2:Q$218&lt;&gt;"",ROW(Q$2:Q$218)-1),ROW(I562))),"")</f>
        <v/>
      </c>
      <c r="S563" s="126" t="str">
        <f t="shared" si="57"/>
        <v/>
      </c>
      <c r="T563" s="155" t="str">
        <f t="array" ref="T563">IFERROR(INDEX(S$2:S$218,SMALL(IF(S$2:S$218&lt;&gt;"",ROW(S$2:S$218)-1),ROW(K562))),"")</f>
        <v/>
      </c>
      <c r="U563" s="126" t="str">
        <f t="shared" si="58"/>
        <v/>
      </c>
      <c r="V563" s="153" t="str">
        <f t="array" ref="V563">IFERROR(INDEX(U$2:U$218,SMALL(IF(U$2:U$218&lt;&gt;"",ROW(U$2:U$218)-1),ROW(M562))),"")</f>
        <v/>
      </c>
    </row>
    <row r="564" spans="1:22" ht="15.75" customHeight="1" x14ac:dyDescent="0.2">
      <c r="A564" s="165" t="str">
        <f t="shared" si="51"/>
        <v xml:space="preserve"> </v>
      </c>
      <c r="B564" s="148"/>
      <c r="C564" s="148"/>
      <c r="D564" s="149"/>
      <c r="E564" s="149"/>
      <c r="F564" s="149"/>
      <c r="G564" s="165" t="str">
        <f>IF(D564="","",VLOOKUP(D564,'Liste des clubs'!A:B,2,FALSE))</f>
        <v/>
      </c>
      <c r="H564" s="163"/>
      <c r="I564" s="143" t="str">
        <f t="shared" si="52"/>
        <v/>
      </c>
      <c r="J564" s="153" t="str">
        <f t="array" ref="J564">IFERROR(INDEX(I$2:I$218,SMALL(IF(I$2:I$218&lt;&gt;"",ROW(I$2:I$218)-1),ROW(A563))),"")</f>
        <v/>
      </c>
      <c r="K564" s="126" t="str">
        <f t="shared" si="53"/>
        <v/>
      </c>
      <c r="L564" s="155" t="str">
        <f t="array" ref="L564">IFERROR(INDEX(K$2:K$218,SMALL(IF(K$2:K$218&lt;&gt;"",ROW(K$2:K$218)-1),ROW(C563))),"")</f>
        <v/>
      </c>
      <c r="M564" s="126" t="str">
        <f t="shared" si="54"/>
        <v/>
      </c>
      <c r="N564" s="153" t="str">
        <f t="array" ref="N564">IFERROR(INDEX(M$2:M$218,SMALL(IF(M$2:M$218&lt;&gt;"",ROW(M$2:M$218)-1),ROW(D563))),"")</f>
        <v/>
      </c>
      <c r="O564" s="126" t="str">
        <f t="shared" si="55"/>
        <v/>
      </c>
      <c r="P564" s="155" t="str">
        <f t="array" ref="P564">IFERROR(INDEX(O$2:O$218,SMALL(IF(O$2:O$218&lt;&gt;"",ROW(O$2:O$218)-1),ROW(G563))),"")</f>
        <v/>
      </c>
      <c r="Q564" s="126" t="str">
        <f t="shared" si="56"/>
        <v/>
      </c>
      <c r="R564" s="153" t="str">
        <f t="array" ref="R564">IFERROR(INDEX(Q$2:Q$218,SMALL(IF(Q$2:Q$218&lt;&gt;"",ROW(Q$2:Q$218)-1),ROW(I563))),"")</f>
        <v/>
      </c>
      <c r="S564" s="126" t="str">
        <f t="shared" si="57"/>
        <v/>
      </c>
      <c r="T564" s="155" t="str">
        <f t="array" ref="T564">IFERROR(INDEX(S$2:S$218,SMALL(IF(S$2:S$218&lt;&gt;"",ROW(S$2:S$218)-1),ROW(K563))),"")</f>
        <v/>
      </c>
      <c r="U564" s="126" t="str">
        <f t="shared" si="58"/>
        <v/>
      </c>
      <c r="V564" s="153" t="str">
        <f t="array" ref="V564">IFERROR(INDEX(U$2:U$218,SMALL(IF(U$2:U$218&lt;&gt;"",ROW(U$2:U$218)-1),ROW(M563))),"")</f>
        <v/>
      </c>
    </row>
    <row r="565" spans="1:22" ht="15.75" customHeight="1" x14ac:dyDescent="0.2">
      <c r="A565" s="165" t="str">
        <f t="shared" si="51"/>
        <v xml:space="preserve"> </v>
      </c>
      <c r="B565" s="148"/>
      <c r="C565" s="148"/>
      <c r="D565" s="149"/>
      <c r="E565" s="149"/>
      <c r="F565" s="149"/>
      <c r="G565" s="165" t="str">
        <f>IF(D565="","",VLOOKUP(D565,'Liste des clubs'!A:B,2,FALSE))</f>
        <v/>
      </c>
      <c r="H565" s="163"/>
      <c r="I565" s="143" t="str">
        <f t="shared" si="52"/>
        <v/>
      </c>
      <c r="J565" s="153" t="str">
        <f t="array" ref="J565">IFERROR(INDEX(I$2:I$218,SMALL(IF(I$2:I$218&lt;&gt;"",ROW(I$2:I$218)-1),ROW(A564))),"")</f>
        <v/>
      </c>
      <c r="K565" s="126" t="str">
        <f t="shared" si="53"/>
        <v/>
      </c>
      <c r="L565" s="155" t="str">
        <f t="array" ref="L565">IFERROR(INDEX(K$2:K$218,SMALL(IF(K$2:K$218&lt;&gt;"",ROW(K$2:K$218)-1),ROW(C564))),"")</f>
        <v/>
      </c>
      <c r="M565" s="126" t="str">
        <f t="shared" si="54"/>
        <v/>
      </c>
      <c r="N565" s="153" t="str">
        <f t="array" ref="N565">IFERROR(INDEX(M$2:M$218,SMALL(IF(M$2:M$218&lt;&gt;"",ROW(M$2:M$218)-1),ROW(D564))),"")</f>
        <v/>
      </c>
      <c r="O565" s="126" t="str">
        <f t="shared" si="55"/>
        <v/>
      </c>
      <c r="P565" s="155" t="str">
        <f t="array" ref="P565">IFERROR(INDEX(O$2:O$218,SMALL(IF(O$2:O$218&lt;&gt;"",ROW(O$2:O$218)-1),ROW(G564))),"")</f>
        <v/>
      </c>
      <c r="Q565" s="126" t="str">
        <f t="shared" si="56"/>
        <v/>
      </c>
      <c r="R565" s="153" t="str">
        <f t="array" ref="R565">IFERROR(INDEX(Q$2:Q$218,SMALL(IF(Q$2:Q$218&lt;&gt;"",ROW(Q$2:Q$218)-1),ROW(I564))),"")</f>
        <v/>
      </c>
      <c r="S565" s="126" t="str">
        <f t="shared" si="57"/>
        <v/>
      </c>
      <c r="T565" s="155" t="str">
        <f t="array" ref="T565">IFERROR(INDEX(S$2:S$218,SMALL(IF(S$2:S$218&lt;&gt;"",ROW(S$2:S$218)-1),ROW(K564))),"")</f>
        <v/>
      </c>
      <c r="U565" s="126" t="str">
        <f t="shared" si="58"/>
        <v/>
      </c>
      <c r="V565" s="153" t="str">
        <f t="array" ref="V565">IFERROR(INDEX(U$2:U$218,SMALL(IF(U$2:U$218&lt;&gt;"",ROW(U$2:U$218)-1),ROW(M564))),"")</f>
        <v/>
      </c>
    </row>
    <row r="566" spans="1:22" ht="15.75" customHeight="1" x14ac:dyDescent="0.2">
      <c r="A566" s="165" t="str">
        <f t="shared" si="51"/>
        <v xml:space="preserve"> </v>
      </c>
      <c r="B566" s="148"/>
      <c r="C566" s="148"/>
      <c r="D566" s="149"/>
      <c r="E566" s="149"/>
      <c r="F566" s="149"/>
      <c r="G566" s="165" t="str">
        <f>IF(D566="","",VLOOKUP(D566,'Liste des clubs'!A:B,2,FALSE))</f>
        <v/>
      </c>
      <c r="H566" s="163"/>
      <c r="I566" s="143" t="str">
        <f t="shared" si="52"/>
        <v/>
      </c>
      <c r="J566" s="153" t="str">
        <f t="array" ref="J566">IFERROR(INDEX(I$2:I$218,SMALL(IF(I$2:I$218&lt;&gt;"",ROW(I$2:I$218)-1),ROW(A565))),"")</f>
        <v/>
      </c>
      <c r="K566" s="126" t="str">
        <f t="shared" si="53"/>
        <v/>
      </c>
      <c r="L566" s="155" t="str">
        <f t="array" ref="L566">IFERROR(INDEX(K$2:K$218,SMALL(IF(K$2:K$218&lt;&gt;"",ROW(K$2:K$218)-1),ROW(C565))),"")</f>
        <v/>
      </c>
      <c r="M566" s="126" t="str">
        <f t="shared" si="54"/>
        <v/>
      </c>
      <c r="N566" s="153" t="str">
        <f t="array" ref="N566">IFERROR(INDEX(M$2:M$218,SMALL(IF(M$2:M$218&lt;&gt;"",ROW(M$2:M$218)-1),ROW(D565))),"")</f>
        <v/>
      </c>
      <c r="O566" s="126" t="str">
        <f t="shared" si="55"/>
        <v/>
      </c>
      <c r="P566" s="155" t="str">
        <f t="array" ref="P566">IFERROR(INDEX(O$2:O$218,SMALL(IF(O$2:O$218&lt;&gt;"",ROW(O$2:O$218)-1),ROW(G565))),"")</f>
        <v/>
      </c>
      <c r="Q566" s="126" t="str">
        <f t="shared" si="56"/>
        <v/>
      </c>
      <c r="R566" s="153" t="str">
        <f t="array" ref="R566">IFERROR(INDEX(Q$2:Q$218,SMALL(IF(Q$2:Q$218&lt;&gt;"",ROW(Q$2:Q$218)-1),ROW(I565))),"")</f>
        <v/>
      </c>
      <c r="S566" s="126" t="str">
        <f t="shared" si="57"/>
        <v/>
      </c>
      <c r="T566" s="155" t="str">
        <f t="array" ref="T566">IFERROR(INDEX(S$2:S$218,SMALL(IF(S$2:S$218&lt;&gt;"",ROW(S$2:S$218)-1),ROW(K565))),"")</f>
        <v/>
      </c>
      <c r="U566" s="126" t="str">
        <f t="shared" si="58"/>
        <v/>
      </c>
      <c r="V566" s="153" t="str">
        <f t="array" ref="V566">IFERROR(INDEX(U$2:U$218,SMALL(IF(U$2:U$218&lt;&gt;"",ROW(U$2:U$218)-1),ROW(M565))),"")</f>
        <v/>
      </c>
    </row>
    <row r="567" spans="1:22" ht="15.75" customHeight="1" x14ac:dyDescent="0.2">
      <c r="A567" s="165" t="str">
        <f t="shared" si="51"/>
        <v xml:space="preserve"> </v>
      </c>
      <c r="B567" s="148"/>
      <c r="C567" s="148"/>
      <c r="D567" s="149"/>
      <c r="E567" s="149"/>
      <c r="F567" s="149"/>
      <c r="G567" s="165" t="str">
        <f>IF(D567="","",VLOOKUP(D567,'Liste des clubs'!A:B,2,FALSE))</f>
        <v/>
      </c>
      <c r="H567" s="163"/>
      <c r="I567" s="143" t="str">
        <f t="shared" si="52"/>
        <v/>
      </c>
      <c r="J567" s="153" t="str">
        <f t="array" ref="J567">IFERROR(INDEX(I$2:I$218,SMALL(IF(I$2:I$218&lt;&gt;"",ROW(I$2:I$218)-1),ROW(A566))),"")</f>
        <v/>
      </c>
      <c r="K567" s="126" t="str">
        <f t="shared" si="53"/>
        <v/>
      </c>
      <c r="L567" s="155" t="str">
        <f t="array" ref="L567">IFERROR(INDEX(K$2:K$218,SMALL(IF(K$2:K$218&lt;&gt;"",ROW(K$2:K$218)-1),ROW(C566))),"")</f>
        <v/>
      </c>
      <c r="M567" s="126" t="str">
        <f t="shared" si="54"/>
        <v/>
      </c>
      <c r="N567" s="153" t="str">
        <f t="array" ref="N567">IFERROR(INDEX(M$2:M$218,SMALL(IF(M$2:M$218&lt;&gt;"",ROW(M$2:M$218)-1),ROW(D566))),"")</f>
        <v/>
      </c>
      <c r="O567" s="126" t="str">
        <f t="shared" si="55"/>
        <v/>
      </c>
      <c r="P567" s="155" t="str">
        <f t="array" ref="P567">IFERROR(INDEX(O$2:O$218,SMALL(IF(O$2:O$218&lt;&gt;"",ROW(O$2:O$218)-1),ROW(G566))),"")</f>
        <v/>
      </c>
      <c r="Q567" s="126" t="str">
        <f t="shared" si="56"/>
        <v/>
      </c>
      <c r="R567" s="153" t="str">
        <f t="array" ref="R567">IFERROR(INDEX(Q$2:Q$218,SMALL(IF(Q$2:Q$218&lt;&gt;"",ROW(Q$2:Q$218)-1),ROW(I566))),"")</f>
        <v/>
      </c>
      <c r="S567" s="126" t="str">
        <f t="shared" si="57"/>
        <v/>
      </c>
      <c r="T567" s="155" t="str">
        <f t="array" ref="T567">IFERROR(INDEX(S$2:S$218,SMALL(IF(S$2:S$218&lt;&gt;"",ROW(S$2:S$218)-1),ROW(K566))),"")</f>
        <v/>
      </c>
      <c r="U567" s="126" t="str">
        <f t="shared" si="58"/>
        <v/>
      </c>
      <c r="V567" s="153" t="str">
        <f t="array" ref="V567">IFERROR(INDEX(U$2:U$218,SMALL(IF(U$2:U$218&lt;&gt;"",ROW(U$2:U$218)-1),ROW(M566))),"")</f>
        <v/>
      </c>
    </row>
    <row r="568" spans="1:22" ht="15.75" customHeight="1" x14ac:dyDescent="0.2">
      <c r="A568" s="165" t="str">
        <f t="shared" si="51"/>
        <v xml:space="preserve"> </v>
      </c>
      <c r="B568" s="148"/>
      <c r="C568" s="148"/>
      <c r="D568" s="149"/>
      <c r="E568" s="149"/>
      <c r="F568" s="149"/>
      <c r="G568" s="165" t="str">
        <f>IF(D568="","",VLOOKUP(D568,'Liste des clubs'!A:B,2,FALSE))</f>
        <v/>
      </c>
      <c r="H568" s="163"/>
      <c r="I568" s="143" t="str">
        <f t="shared" si="52"/>
        <v/>
      </c>
      <c r="J568" s="153" t="str">
        <f t="array" ref="J568">IFERROR(INDEX(I$2:I$218,SMALL(IF(I$2:I$218&lt;&gt;"",ROW(I$2:I$218)-1),ROW(A567))),"")</f>
        <v/>
      </c>
      <c r="K568" s="126" t="str">
        <f t="shared" si="53"/>
        <v/>
      </c>
      <c r="L568" s="155" t="str">
        <f t="array" ref="L568">IFERROR(INDEX(K$2:K$218,SMALL(IF(K$2:K$218&lt;&gt;"",ROW(K$2:K$218)-1),ROW(C567))),"")</f>
        <v/>
      </c>
      <c r="M568" s="126" t="str">
        <f t="shared" si="54"/>
        <v/>
      </c>
      <c r="N568" s="153" t="str">
        <f t="array" ref="N568">IFERROR(INDEX(M$2:M$218,SMALL(IF(M$2:M$218&lt;&gt;"",ROW(M$2:M$218)-1),ROW(D567))),"")</f>
        <v/>
      </c>
      <c r="O568" s="126" t="str">
        <f t="shared" si="55"/>
        <v/>
      </c>
      <c r="P568" s="155" t="str">
        <f t="array" ref="P568">IFERROR(INDEX(O$2:O$218,SMALL(IF(O$2:O$218&lt;&gt;"",ROW(O$2:O$218)-1),ROW(G567))),"")</f>
        <v/>
      </c>
      <c r="Q568" s="126" t="str">
        <f t="shared" si="56"/>
        <v/>
      </c>
      <c r="R568" s="153" t="str">
        <f t="array" ref="R568">IFERROR(INDEX(Q$2:Q$218,SMALL(IF(Q$2:Q$218&lt;&gt;"",ROW(Q$2:Q$218)-1),ROW(I567))),"")</f>
        <v/>
      </c>
      <c r="S568" s="126" t="str">
        <f t="shared" si="57"/>
        <v/>
      </c>
      <c r="T568" s="155" t="str">
        <f t="array" ref="T568">IFERROR(INDEX(S$2:S$218,SMALL(IF(S$2:S$218&lt;&gt;"",ROW(S$2:S$218)-1),ROW(K567))),"")</f>
        <v/>
      </c>
      <c r="U568" s="126" t="str">
        <f t="shared" si="58"/>
        <v/>
      </c>
      <c r="V568" s="153" t="str">
        <f t="array" ref="V568">IFERROR(INDEX(U$2:U$218,SMALL(IF(U$2:U$218&lt;&gt;"",ROW(U$2:U$218)-1),ROW(M567))),"")</f>
        <v/>
      </c>
    </row>
    <row r="569" spans="1:22" ht="15.75" customHeight="1" x14ac:dyDescent="0.2">
      <c r="A569" s="165" t="str">
        <f t="shared" si="51"/>
        <v xml:space="preserve"> </v>
      </c>
      <c r="B569" s="148"/>
      <c r="C569" s="148"/>
      <c r="D569" s="149"/>
      <c r="E569" s="149"/>
      <c r="F569" s="149"/>
      <c r="G569" s="165" t="str">
        <f>IF(D569="","",VLOOKUP(D569,'Liste des clubs'!A:B,2,FALSE))</f>
        <v/>
      </c>
      <c r="H569" s="163"/>
      <c r="I569" s="143" t="str">
        <f t="shared" si="52"/>
        <v/>
      </c>
      <c r="J569" s="153" t="str">
        <f t="array" ref="J569">IFERROR(INDEX(I$2:I$218,SMALL(IF(I$2:I$218&lt;&gt;"",ROW(I$2:I$218)-1),ROW(A568))),"")</f>
        <v/>
      </c>
      <c r="K569" s="126" t="str">
        <f t="shared" si="53"/>
        <v/>
      </c>
      <c r="L569" s="155" t="str">
        <f t="array" ref="L569">IFERROR(INDEX(K$2:K$218,SMALL(IF(K$2:K$218&lt;&gt;"",ROW(K$2:K$218)-1),ROW(C568))),"")</f>
        <v/>
      </c>
      <c r="M569" s="126" t="str">
        <f t="shared" si="54"/>
        <v/>
      </c>
      <c r="N569" s="153" t="str">
        <f t="array" ref="N569">IFERROR(INDEX(M$2:M$218,SMALL(IF(M$2:M$218&lt;&gt;"",ROW(M$2:M$218)-1),ROW(D568))),"")</f>
        <v/>
      </c>
      <c r="O569" s="126" t="str">
        <f t="shared" si="55"/>
        <v/>
      </c>
      <c r="P569" s="155" t="str">
        <f t="array" ref="P569">IFERROR(INDEX(O$2:O$218,SMALL(IF(O$2:O$218&lt;&gt;"",ROW(O$2:O$218)-1),ROW(G568))),"")</f>
        <v/>
      </c>
      <c r="Q569" s="126" t="str">
        <f t="shared" si="56"/>
        <v/>
      </c>
      <c r="R569" s="153" t="str">
        <f t="array" ref="R569">IFERROR(INDEX(Q$2:Q$218,SMALL(IF(Q$2:Q$218&lt;&gt;"",ROW(Q$2:Q$218)-1),ROW(I568))),"")</f>
        <v/>
      </c>
      <c r="S569" s="126" t="str">
        <f t="shared" si="57"/>
        <v/>
      </c>
      <c r="T569" s="155" t="str">
        <f t="array" ref="T569">IFERROR(INDEX(S$2:S$218,SMALL(IF(S$2:S$218&lt;&gt;"",ROW(S$2:S$218)-1),ROW(K568))),"")</f>
        <v/>
      </c>
      <c r="U569" s="126" t="str">
        <f t="shared" si="58"/>
        <v/>
      </c>
      <c r="V569" s="153" t="str">
        <f t="array" ref="V569">IFERROR(INDEX(U$2:U$218,SMALL(IF(U$2:U$218&lt;&gt;"",ROW(U$2:U$218)-1),ROW(M568))),"")</f>
        <v/>
      </c>
    </row>
    <row r="570" spans="1:22" ht="15.75" customHeight="1" x14ac:dyDescent="0.2">
      <c r="A570" s="165" t="str">
        <f t="shared" si="51"/>
        <v xml:space="preserve"> </v>
      </c>
      <c r="B570" s="148"/>
      <c r="C570" s="148"/>
      <c r="D570" s="149"/>
      <c r="E570" s="149"/>
      <c r="F570" s="149"/>
      <c r="G570" s="165" t="str">
        <f>IF(D570="","",VLOOKUP(D570,'Liste des clubs'!A:B,2,FALSE))</f>
        <v/>
      </c>
      <c r="H570" s="163"/>
      <c r="I570" s="143" t="str">
        <f t="shared" si="52"/>
        <v/>
      </c>
      <c r="J570" s="153" t="str">
        <f t="array" ref="J570">IFERROR(INDEX(I$2:I$218,SMALL(IF(I$2:I$218&lt;&gt;"",ROW(I$2:I$218)-1),ROW(A569))),"")</f>
        <v/>
      </c>
      <c r="K570" s="126" t="str">
        <f t="shared" si="53"/>
        <v/>
      </c>
      <c r="L570" s="155" t="str">
        <f t="array" ref="L570">IFERROR(INDEX(K$2:K$218,SMALL(IF(K$2:K$218&lt;&gt;"",ROW(K$2:K$218)-1),ROW(C569))),"")</f>
        <v/>
      </c>
      <c r="M570" s="126" t="str">
        <f t="shared" si="54"/>
        <v/>
      </c>
      <c r="N570" s="153" t="str">
        <f t="array" ref="N570">IFERROR(INDEX(M$2:M$218,SMALL(IF(M$2:M$218&lt;&gt;"",ROW(M$2:M$218)-1),ROW(D569))),"")</f>
        <v/>
      </c>
      <c r="O570" s="126" t="str">
        <f t="shared" si="55"/>
        <v/>
      </c>
      <c r="P570" s="155" t="str">
        <f t="array" ref="P570">IFERROR(INDEX(O$2:O$218,SMALL(IF(O$2:O$218&lt;&gt;"",ROW(O$2:O$218)-1),ROW(G569))),"")</f>
        <v/>
      </c>
      <c r="Q570" s="126" t="str">
        <f t="shared" si="56"/>
        <v/>
      </c>
      <c r="R570" s="153" t="str">
        <f t="array" ref="R570">IFERROR(INDEX(Q$2:Q$218,SMALL(IF(Q$2:Q$218&lt;&gt;"",ROW(Q$2:Q$218)-1),ROW(I569))),"")</f>
        <v/>
      </c>
      <c r="S570" s="126" t="str">
        <f t="shared" si="57"/>
        <v/>
      </c>
      <c r="T570" s="155" t="str">
        <f t="array" ref="T570">IFERROR(INDEX(S$2:S$218,SMALL(IF(S$2:S$218&lt;&gt;"",ROW(S$2:S$218)-1),ROW(K569))),"")</f>
        <v/>
      </c>
      <c r="U570" s="126" t="str">
        <f t="shared" si="58"/>
        <v/>
      </c>
      <c r="V570" s="153" t="str">
        <f t="array" ref="V570">IFERROR(INDEX(U$2:U$218,SMALL(IF(U$2:U$218&lt;&gt;"",ROW(U$2:U$218)-1),ROW(M569))),"")</f>
        <v/>
      </c>
    </row>
    <row r="571" spans="1:22" ht="15.75" customHeight="1" x14ac:dyDescent="0.2">
      <c r="A571" s="165" t="str">
        <f t="shared" si="51"/>
        <v xml:space="preserve"> </v>
      </c>
      <c r="B571" s="148"/>
      <c r="C571" s="148"/>
      <c r="D571" s="149"/>
      <c r="E571" s="149"/>
      <c r="F571" s="149"/>
      <c r="G571" s="165" t="str">
        <f>IF(D571="","",VLOOKUP(D571,'Liste des clubs'!A:B,2,FALSE))</f>
        <v/>
      </c>
      <c r="H571" s="163"/>
      <c r="I571" s="143" t="str">
        <f t="shared" si="52"/>
        <v/>
      </c>
      <c r="J571" s="153" t="str">
        <f t="array" ref="J571">IFERROR(INDEX(I$2:I$218,SMALL(IF(I$2:I$218&lt;&gt;"",ROW(I$2:I$218)-1),ROW(A570))),"")</f>
        <v/>
      </c>
      <c r="K571" s="126" t="str">
        <f t="shared" si="53"/>
        <v/>
      </c>
      <c r="L571" s="155" t="str">
        <f t="array" ref="L571">IFERROR(INDEX(K$2:K$218,SMALL(IF(K$2:K$218&lt;&gt;"",ROW(K$2:K$218)-1),ROW(C570))),"")</f>
        <v/>
      </c>
      <c r="M571" s="126" t="str">
        <f t="shared" si="54"/>
        <v/>
      </c>
      <c r="N571" s="153" t="str">
        <f t="array" ref="N571">IFERROR(INDEX(M$2:M$218,SMALL(IF(M$2:M$218&lt;&gt;"",ROW(M$2:M$218)-1),ROW(D570))),"")</f>
        <v/>
      </c>
      <c r="O571" s="126" t="str">
        <f t="shared" si="55"/>
        <v/>
      </c>
      <c r="P571" s="155" t="str">
        <f t="array" ref="P571">IFERROR(INDEX(O$2:O$218,SMALL(IF(O$2:O$218&lt;&gt;"",ROW(O$2:O$218)-1),ROW(G570))),"")</f>
        <v/>
      </c>
      <c r="Q571" s="126" t="str">
        <f t="shared" si="56"/>
        <v/>
      </c>
      <c r="R571" s="153" t="str">
        <f t="array" ref="R571">IFERROR(INDEX(Q$2:Q$218,SMALL(IF(Q$2:Q$218&lt;&gt;"",ROW(Q$2:Q$218)-1),ROW(I570))),"")</f>
        <v/>
      </c>
      <c r="S571" s="126" t="str">
        <f t="shared" si="57"/>
        <v/>
      </c>
      <c r="T571" s="155" t="str">
        <f t="array" ref="T571">IFERROR(INDEX(S$2:S$218,SMALL(IF(S$2:S$218&lt;&gt;"",ROW(S$2:S$218)-1),ROW(K570))),"")</f>
        <v/>
      </c>
      <c r="U571" s="126" t="str">
        <f t="shared" si="58"/>
        <v/>
      </c>
      <c r="V571" s="153" t="str">
        <f t="array" ref="V571">IFERROR(INDEX(U$2:U$218,SMALL(IF(U$2:U$218&lt;&gt;"",ROW(U$2:U$218)-1),ROW(M570))),"")</f>
        <v/>
      </c>
    </row>
    <row r="572" spans="1:22" ht="15.75" customHeight="1" x14ac:dyDescent="0.2">
      <c r="A572" s="165" t="str">
        <f t="shared" si="51"/>
        <v xml:space="preserve"> </v>
      </c>
      <c r="B572" s="148"/>
      <c r="C572" s="148"/>
      <c r="D572" s="149"/>
      <c r="E572" s="149"/>
      <c r="F572" s="149"/>
      <c r="G572" s="165" t="str">
        <f>IF(D572="","",VLOOKUP(D572,'Liste des clubs'!A:B,2,FALSE))</f>
        <v/>
      </c>
      <c r="H572" s="163"/>
      <c r="I572" s="143" t="str">
        <f t="shared" si="52"/>
        <v/>
      </c>
      <c r="J572" s="153" t="str">
        <f t="array" ref="J572">IFERROR(INDEX(I$2:I$218,SMALL(IF(I$2:I$218&lt;&gt;"",ROW(I$2:I$218)-1),ROW(A571))),"")</f>
        <v/>
      </c>
      <c r="K572" s="126" t="str">
        <f t="shared" si="53"/>
        <v/>
      </c>
      <c r="L572" s="155" t="str">
        <f t="array" ref="L572">IFERROR(INDEX(K$2:K$218,SMALL(IF(K$2:K$218&lt;&gt;"",ROW(K$2:K$218)-1),ROW(C571))),"")</f>
        <v/>
      </c>
      <c r="M572" s="126" t="str">
        <f t="shared" si="54"/>
        <v/>
      </c>
      <c r="N572" s="153" t="str">
        <f t="array" ref="N572">IFERROR(INDEX(M$2:M$218,SMALL(IF(M$2:M$218&lt;&gt;"",ROW(M$2:M$218)-1),ROW(D571))),"")</f>
        <v/>
      </c>
      <c r="O572" s="126" t="str">
        <f t="shared" si="55"/>
        <v/>
      </c>
      <c r="P572" s="155" t="str">
        <f t="array" ref="P572">IFERROR(INDEX(O$2:O$218,SMALL(IF(O$2:O$218&lt;&gt;"",ROW(O$2:O$218)-1),ROW(G571))),"")</f>
        <v/>
      </c>
      <c r="Q572" s="126" t="str">
        <f t="shared" si="56"/>
        <v/>
      </c>
      <c r="R572" s="153" t="str">
        <f t="array" ref="R572">IFERROR(INDEX(Q$2:Q$218,SMALL(IF(Q$2:Q$218&lt;&gt;"",ROW(Q$2:Q$218)-1),ROW(I571))),"")</f>
        <v/>
      </c>
      <c r="S572" s="126" t="str">
        <f t="shared" si="57"/>
        <v/>
      </c>
      <c r="T572" s="155" t="str">
        <f t="array" ref="T572">IFERROR(INDEX(S$2:S$218,SMALL(IF(S$2:S$218&lt;&gt;"",ROW(S$2:S$218)-1),ROW(K571))),"")</f>
        <v/>
      </c>
      <c r="U572" s="126" t="str">
        <f t="shared" si="58"/>
        <v/>
      </c>
      <c r="V572" s="153" t="str">
        <f t="array" ref="V572">IFERROR(INDEX(U$2:U$218,SMALL(IF(U$2:U$218&lt;&gt;"",ROW(U$2:U$218)-1),ROW(M571))),"")</f>
        <v/>
      </c>
    </row>
    <row r="573" spans="1:22" ht="15.75" customHeight="1" x14ac:dyDescent="0.2">
      <c r="A573" s="165" t="str">
        <f t="shared" si="51"/>
        <v xml:space="preserve"> </v>
      </c>
      <c r="B573" s="148"/>
      <c r="C573" s="148"/>
      <c r="D573" s="149"/>
      <c r="E573" s="149"/>
      <c r="F573" s="149"/>
      <c r="G573" s="165" t="str">
        <f>IF(D573="","",VLOOKUP(D573,'Liste des clubs'!A:B,2,FALSE))</f>
        <v/>
      </c>
      <c r="H573" s="163"/>
      <c r="I573" s="143" t="str">
        <f t="shared" si="52"/>
        <v/>
      </c>
      <c r="J573" s="153" t="str">
        <f t="array" ref="J573">IFERROR(INDEX(I$2:I$218,SMALL(IF(I$2:I$218&lt;&gt;"",ROW(I$2:I$218)-1),ROW(A572))),"")</f>
        <v/>
      </c>
      <c r="K573" s="126" t="str">
        <f t="shared" si="53"/>
        <v/>
      </c>
      <c r="L573" s="155" t="str">
        <f t="array" ref="L573">IFERROR(INDEX(K$2:K$218,SMALL(IF(K$2:K$218&lt;&gt;"",ROW(K$2:K$218)-1),ROW(C572))),"")</f>
        <v/>
      </c>
      <c r="M573" s="126" t="str">
        <f t="shared" si="54"/>
        <v/>
      </c>
      <c r="N573" s="153" t="str">
        <f t="array" ref="N573">IFERROR(INDEX(M$2:M$218,SMALL(IF(M$2:M$218&lt;&gt;"",ROW(M$2:M$218)-1),ROW(D572))),"")</f>
        <v/>
      </c>
      <c r="O573" s="126" t="str">
        <f t="shared" si="55"/>
        <v/>
      </c>
      <c r="P573" s="155" t="str">
        <f t="array" ref="P573">IFERROR(INDEX(O$2:O$218,SMALL(IF(O$2:O$218&lt;&gt;"",ROW(O$2:O$218)-1),ROW(G572))),"")</f>
        <v/>
      </c>
      <c r="Q573" s="126" t="str">
        <f t="shared" si="56"/>
        <v/>
      </c>
      <c r="R573" s="153" t="str">
        <f t="array" ref="R573">IFERROR(INDEX(Q$2:Q$218,SMALL(IF(Q$2:Q$218&lt;&gt;"",ROW(Q$2:Q$218)-1),ROW(I572))),"")</f>
        <v/>
      </c>
      <c r="S573" s="126" t="str">
        <f t="shared" si="57"/>
        <v/>
      </c>
      <c r="T573" s="155" t="str">
        <f t="array" ref="T573">IFERROR(INDEX(S$2:S$218,SMALL(IF(S$2:S$218&lt;&gt;"",ROW(S$2:S$218)-1),ROW(K572))),"")</f>
        <v/>
      </c>
      <c r="U573" s="126" t="str">
        <f t="shared" si="58"/>
        <v/>
      </c>
      <c r="V573" s="153" t="str">
        <f t="array" ref="V573">IFERROR(INDEX(U$2:U$218,SMALL(IF(U$2:U$218&lt;&gt;"",ROW(U$2:U$218)-1),ROW(M572))),"")</f>
        <v/>
      </c>
    </row>
    <row r="574" spans="1:22" ht="15.75" customHeight="1" x14ac:dyDescent="0.2">
      <c r="A574" s="165" t="str">
        <f t="shared" si="51"/>
        <v xml:space="preserve"> </v>
      </c>
      <c r="B574" s="148"/>
      <c r="C574" s="148"/>
      <c r="D574" s="149"/>
      <c r="E574" s="149"/>
      <c r="F574" s="149"/>
      <c r="G574" s="165" t="str">
        <f>IF(D574="","",VLOOKUP(D574,'Liste des clubs'!A:B,2,FALSE))</f>
        <v/>
      </c>
      <c r="H574" s="163"/>
      <c r="I574" s="143" t="str">
        <f t="shared" si="52"/>
        <v/>
      </c>
      <c r="J574" s="153" t="str">
        <f t="array" ref="J574">IFERROR(INDEX(I$2:I$218,SMALL(IF(I$2:I$218&lt;&gt;"",ROW(I$2:I$218)-1),ROW(A573))),"")</f>
        <v/>
      </c>
      <c r="K574" s="126" t="str">
        <f t="shared" si="53"/>
        <v/>
      </c>
      <c r="L574" s="155" t="str">
        <f t="array" ref="L574">IFERROR(INDEX(K$2:K$218,SMALL(IF(K$2:K$218&lt;&gt;"",ROW(K$2:K$218)-1),ROW(C573))),"")</f>
        <v/>
      </c>
      <c r="M574" s="126" t="str">
        <f t="shared" si="54"/>
        <v/>
      </c>
      <c r="N574" s="153" t="str">
        <f t="array" ref="N574">IFERROR(INDEX(M$2:M$218,SMALL(IF(M$2:M$218&lt;&gt;"",ROW(M$2:M$218)-1),ROW(D573))),"")</f>
        <v/>
      </c>
      <c r="O574" s="126" t="str">
        <f t="shared" si="55"/>
        <v/>
      </c>
      <c r="P574" s="155" t="str">
        <f t="array" ref="P574">IFERROR(INDEX(O$2:O$218,SMALL(IF(O$2:O$218&lt;&gt;"",ROW(O$2:O$218)-1),ROW(G573))),"")</f>
        <v/>
      </c>
      <c r="Q574" s="126" t="str">
        <f t="shared" si="56"/>
        <v/>
      </c>
      <c r="R574" s="153" t="str">
        <f t="array" ref="R574">IFERROR(INDEX(Q$2:Q$218,SMALL(IF(Q$2:Q$218&lt;&gt;"",ROW(Q$2:Q$218)-1),ROW(I573))),"")</f>
        <v/>
      </c>
      <c r="S574" s="126" t="str">
        <f t="shared" si="57"/>
        <v/>
      </c>
      <c r="T574" s="155" t="str">
        <f t="array" ref="T574">IFERROR(INDEX(S$2:S$218,SMALL(IF(S$2:S$218&lt;&gt;"",ROW(S$2:S$218)-1),ROW(K573))),"")</f>
        <v/>
      </c>
      <c r="U574" s="126" t="str">
        <f t="shared" si="58"/>
        <v/>
      </c>
      <c r="V574" s="153" t="str">
        <f t="array" ref="V574">IFERROR(INDEX(U$2:U$218,SMALL(IF(U$2:U$218&lt;&gt;"",ROW(U$2:U$218)-1),ROW(M573))),"")</f>
        <v/>
      </c>
    </row>
    <row r="575" spans="1:22" ht="15.75" customHeight="1" x14ac:dyDescent="0.2">
      <c r="A575" s="165" t="str">
        <f t="shared" si="51"/>
        <v xml:space="preserve"> </v>
      </c>
      <c r="B575" s="148"/>
      <c r="C575" s="148"/>
      <c r="D575" s="149"/>
      <c r="E575" s="149"/>
      <c r="F575" s="149"/>
      <c r="G575" s="165" t="str">
        <f>IF(D575="","",VLOOKUP(D575,'Liste des clubs'!A:B,2,FALSE))</f>
        <v/>
      </c>
      <c r="H575" s="163"/>
      <c r="I575" s="143" t="str">
        <f t="shared" si="52"/>
        <v/>
      </c>
      <c r="J575" s="153" t="str">
        <f t="array" ref="J575">IFERROR(INDEX(I$2:I$218,SMALL(IF(I$2:I$218&lt;&gt;"",ROW(I$2:I$218)-1),ROW(A574))),"")</f>
        <v/>
      </c>
      <c r="K575" s="126" t="str">
        <f t="shared" si="53"/>
        <v/>
      </c>
      <c r="L575" s="155" t="str">
        <f t="array" ref="L575">IFERROR(INDEX(K$2:K$218,SMALL(IF(K$2:K$218&lt;&gt;"",ROW(K$2:K$218)-1),ROW(C574))),"")</f>
        <v/>
      </c>
      <c r="M575" s="126" t="str">
        <f t="shared" si="54"/>
        <v/>
      </c>
      <c r="N575" s="153" t="str">
        <f t="array" ref="N575">IFERROR(INDEX(M$2:M$218,SMALL(IF(M$2:M$218&lt;&gt;"",ROW(M$2:M$218)-1),ROW(D574))),"")</f>
        <v/>
      </c>
      <c r="O575" s="126" t="str">
        <f t="shared" si="55"/>
        <v/>
      </c>
      <c r="P575" s="155" t="str">
        <f t="array" ref="P575">IFERROR(INDEX(O$2:O$218,SMALL(IF(O$2:O$218&lt;&gt;"",ROW(O$2:O$218)-1),ROW(G574))),"")</f>
        <v/>
      </c>
      <c r="Q575" s="126" t="str">
        <f t="shared" si="56"/>
        <v/>
      </c>
      <c r="R575" s="153" t="str">
        <f t="array" ref="R575">IFERROR(INDEX(Q$2:Q$218,SMALL(IF(Q$2:Q$218&lt;&gt;"",ROW(Q$2:Q$218)-1),ROW(I574))),"")</f>
        <v/>
      </c>
      <c r="S575" s="126" t="str">
        <f t="shared" si="57"/>
        <v/>
      </c>
      <c r="T575" s="155" t="str">
        <f t="array" ref="T575">IFERROR(INDEX(S$2:S$218,SMALL(IF(S$2:S$218&lt;&gt;"",ROW(S$2:S$218)-1),ROW(K574))),"")</f>
        <v/>
      </c>
      <c r="U575" s="126" t="str">
        <f t="shared" si="58"/>
        <v/>
      </c>
      <c r="V575" s="153" t="str">
        <f t="array" ref="V575">IFERROR(INDEX(U$2:U$218,SMALL(IF(U$2:U$218&lt;&gt;"",ROW(U$2:U$218)-1),ROW(M574))),"")</f>
        <v/>
      </c>
    </row>
    <row r="576" spans="1:22" ht="15.75" customHeight="1" x14ac:dyDescent="0.2">
      <c r="A576" s="165" t="str">
        <f t="shared" si="51"/>
        <v xml:space="preserve"> </v>
      </c>
      <c r="B576" s="148"/>
      <c r="C576" s="148"/>
      <c r="D576" s="149"/>
      <c r="E576" s="149"/>
      <c r="F576" s="149"/>
      <c r="G576" s="165" t="str">
        <f>IF(D576="","",VLOOKUP(D576,'Liste des clubs'!A:B,2,FALSE))</f>
        <v/>
      </c>
      <c r="H576" s="163"/>
      <c r="I576" s="143" t="str">
        <f t="shared" si="52"/>
        <v/>
      </c>
      <c r="J576" s="153" t="str">
        <f t="array" ref="J576">IFERROR(INDEX(I$2:I$218,SMALL(IF(I$2:I$218&lt;&gt;"",ROW(I$2:I$218)-1),ROW(A575))),"")</f>
        <v/>
      </c>
      <c r="K576" s="126" t="str">
        <f t="shared" si="53"/>
        <v/>
      </c>
      <c r="L576" s="155" t="str">
        <f t="array" ref="L576">IFERROR(INDEX(K$2:K$218,SMALL(IF(K$2:K$218&lt;&gt;"",ROW(K$2:K$218)-1),ROW(C575))),"")</f>
        <v/>
      </c>
      <c r="M576" s="126" t="str">
        <f t="shared" si="54"/>
        <v/>
      </c>
      <c r="N576" s="153" t="str">
        <f t="array" ref="N576">IFERROR(INDEX(M$2:M$218,SMALL(IF(M$2:M$218&lt;&gt;"",ROW(M$2:M$218)-1),ROW(D575))),"")</f>
        <v/>
      </c>
      <c r="O576" s="126" t="str">
        <f t="shared" si="55"/>
        <v/>
      </c>
      <c r="P576" s="155" t="str">
        <f t="array" ref="P576">IFERROR(INDEX(O$2:O$218,SMALL(IF(O$2:O$218&lt;&gt;"",ROW(O$2:O$218)-1),ROW(G575))),"")</f>
        <v/>
      </c>
      <c r="Q576" s="126" t="str">
        <f t="shared" si="56"/>
        <v/>
      </c>
      <c r="R576" s="153" t="str">
        <f t="array" ref="R576">IFERROR(INDEX(Q$2:Q$218,SMALL(IF(Q$2:Q$218&lt;&gt;"",ROW(Q$2:Q$218)-1),ROW(I575))),"")</f>
        <v/>
      </c>
      <c r="S576" s="126" t="str">
        <f t="shared" si="57"/>
        <v/>
      </c>
      <c r="T576" s="155" t="str">
        <f t="array" ref="T576">IFERROR(INDEX(S$2:S$218,SMALL(IF(S$2:S$218&lt;&gt;"",ROW(S$2:S$218)-1),ROW(K575))),"")</f>
        <v/>
      </c>
      <c r="U576" s="126" t="str">
        <f t="shared" si="58"/>
        <v/>
      </c>
      <c r="V576" s="153" t="str">
        <f t="array" ref="V576">IFERROR(INDEX(U$2:U$218,SMALL(IF(U$2:U$218&lt;&gt;"",ROW(U$2:U$218)-1),ROW(M575))),"")</f>
        <v/>
      </c>
    </row>
    <row r="577" spans="1:22" ht="15.75" customHeight="1" x14ac:dyDescent="0.2">
      <c r="A577" s="165" t="str">
        <f t="shared" si="51"/>
        <v xml:space="preserve"> </v>
      </c>
      <c r="B577" s="148"/>
      <c r="C577" s="148"/>
      <c r="D577" s="149"/>
      <c r="E577" s="149"/>
      <c r="F577" s="149"/>
      <c r="G577" s="165" t="str">
        <f>IF(D577="","",VLOOKUP(D577,'Liste des clubs'!A:B,2,FALSE))</f>
        <v/>
      </c>
      <c r="H577" s="163"/>
      <c r="I577" s="143" t="str">
        <f t="shared" si="52"/>
        <v/>
      </c>
      <c r="J577" s="153" t="str">
        <f t="array" ref="J577">IFERROR(INDEX(I$2:I$218,SMALL(IF(I$2:I$218&lt;&gt;"",ROW(I$2:I$218)-1),ROW(A576))),"")</f>
        <v/>
      </c>
      <c r="K577" s="126" t="str">
        <f t="shared" si="53"/>
        <v/>
      </c>
      <c r="L577" s="155" t="str">
        <f t="array" ref="L577">IFERROR(INDEX(K$2:K$218,SMALL(IF(K$2:K$218&lt;&gt;"",ROW(K$2:K$218)-1),ROW(C576))),"")</f>
        <v/>
      </c>
      <c r="M577" s="126" t="str">
        <f t="shared" si="54"/>
        <v/>
      </c>
      <c r="N577" s="153" t="str">
        <f t="array" ref="N577">IFERROR(INDEX(M$2:M$218,SMALL(IF(M$2:M$218&lt;&gt;"",ROW(M$2:M$218)-1),ROW(D576))),"")</f>
        <v/>
      </c>
      <c r="O577" s="126" t="str">
        <f t="shared" si="55"/>
        <v/>
      </c>
      <c r="P577" s="155" t="str">
        <f t="array" ref="P577">IFERROR(INDEX(O$2:O$218,SMALL(IF(O$2:O$218&lt;&gt;"",ROW(O$2:O$218)-1),ROW(G576))),"")</f>
        <v/>
      </c>
      <c r="Q577" s="126" t="str">
        <f t="shared" si="56"/>
        <v/>
      </c>
      <c r="R577" s="153" t="str">
        <f t="array" ref="R577">IFERROR(INDEX(Q$2:Q$218,SMALL(IF(Q$2:Q$218&lt;&gt;"",ROW(Q$2:Q$218)-1),ROW(I576))),"")</f>
        <v/>
      </c>
      <c r="S577" s="126" t="str">
        <f t="shared" si="57"/>
        <v/>
      </c>
      <c r="T577" s="155" t="str">
        <f t="array" ref="T577">IFERROR(INDEX(S$2:S$218,SMALL(IF(S$2:S$218&lt;&gt;"",ROW(S$2:S$218)-1),ROW(K576))),"")</f>
        <v/>
      </c>
      <c r="U577" s="126" t="str">
        <f t="shared" si="58"/>
        <v/>
      </c>
      <c r="V577" s="153" t="str">
        <f t="array" ref="V577">IFERROR(INDEX(U$2:U$218,SMALL(IF(U$2:U$218&lt;&gt;"",ROW(U$2:U$218)-1),ROW(M576))),"")</f>
        <v/>
      </c>
    </row>
    <row r="578" spans="1:22" ht="15.75" customHeight="1" x14ac:dyDescent="0.2">
      <c r="A578" s="165" t="str">
        <f t="shared" si="51"/>
        <v xml:space="preserve"> </v>
      </c>
      <c r="B578" s="148"/>
      <c r="C578" s="148"/>
      <c r="D578" s="149"/>
      <c r="E578" s="149"/>
      <c r="F578" s="149"/>
      <c r="G578" s="165" t="str">
        <f>IF(D578="","",VLOOKUP(D578,'Liste des clubs'!A:B,2,FALSE))</f>
        <v/>
      </c>
      <c r="H578" s="163"/>
      <c r="I578" s="143" t="str">
        <f t="shared" si="52"/>
        <v/>
      </c>
      <c r="J578" s="153" t="str">
        <f t="array" ref="J578">IFERROR(INDEX(I$2:I$218,SMALL(IF(I$2:I$218&lt;&gt;"",ROW(I$2:I$218)-1),ROW(A577))),"")</f>
        <v/>
      </c>
      <c r="K578" s="126" t="str">
        <f t="shared" si="53"/>
        <v/>
      </c>
      <c r="L578" s="155" t="str">
        <f t="array" ref="L578">IFERROR(INDEX(K$2:K$218,SMALL(IF(K$2:K$218&lt;&gt;"",ROW(K$2:K$218)-1),ROW(C577))),"")</f>
        <v/>
      </c>
      <c r="M578" s="126" t="str">
        <f t="shared" si="54"/>
        <v/>
      </c>
      <c r="N578" s="153" t="str">
        <f t="array" ref="N578">IFERROR(INDEX(M$2:M$218,SMALL(IF(M$2:M$218&lt;&gt;"",ROW(M$2:M$218)-1),ROW(D577))),"")</f>
        <v/>
      </c>
      <c r="O578" s="126" t="str">
        <f t="shared" si="55"/>
        <v/>
      </c>
      <c r="P578" s="155" t="str">
        <f t="array" ref="P578">IFERROR(INDEX(O$2:O$218,SMALL(IF(O$2:O$218&lt;&gt;"",ROW(O$2:O$218)-1),ROW(G577))),"")</f>
        <v/>
      </c>
      <c r="Q578" s="126" t="str">
        <f t="shared" si="56"/>
        <v/>
      </c>
      <c r="R578" s="153" t="str">
        <f t="array" ref="R578">IFERROR(INDEX(Q$2:Q$218,SMALL(IF(Q$2:Q$218&lt;&gt;"",ROW(Q$2:Q$218)-1),ROW(I577))),"")</f>
        <v/>
      </c>
      <c r="S578" s="126" t="str">
        <f t="shared" si="57"/>
        <v/>
      </c>
      <c r="T578" s="155" t="str">
        <f t="array" ref="T578">IFERROR(INDEX(S$2:S$218,SMALL(IF(S$2:S$218&lt;&gt;"",ROW(S$2:S$218)-1),ROW(K577))),"")</f>
        <v/>
      </c>
      <c r="U578" s="126" t="str">
        <f t="shared" si="58"/>
        <v/>
      </c>
      <c r="V578" s="153" t="str">
        <f t="array" ref="V578">IFERROR(INDEX(U$2:U$218,SMALL(IF(U$2:U$218&lt;&gt;"",ROW(U$2:U$218)-1),ROW(M577))),"")</f>
        <v/>
      </c>
    </row>
    <row r="579" spans="1:22" ht="15.75" customHeight="1" x14ac:dyDescent="0.2">
      <c r="A579" s="165" t="str">
        <f t="shared" si="51"/>
        <v xml:space="preserve"> </v>
      </c>
      <c r="B579" s="148"/>
      <c r="C579" s="148"/>
      <c r="D579" s="149"/>
      <c r="E579" s="149"/>
      <c r="F579" s="149"/>
      <c r="G579" s="165" t="str">
        <f>IF(D579="","",VLOOKUP(D579,'Liste des clubs'!A:B,2,FALSE))</f>
        <v/>
      </c>
      <c r="H579" s="163"/>
      <c r="I579" s="143" t="str">
        <f t="shared" si="52"/>
        <v/>
      </c>
      <c r="J579" s="153" t="str">
        <f t="array" ref="J579">IFERROR(INDEX(I$2:I$218,SMALL(IF(I$2:I$218&lt;&gt;"",ROW(I$2:I$218)-1),ROW(A578))),"")</f>
        <v/>
      </c>
      <c r="K579" s="126" t="str">
        <f t="shared" si="53"/>
        <v/>
      </c>
      <c r="L579" s="155" t="str">
        <f t="array" ref="L579">IFERROR(INDEX(K$2:K$218,SMALL(IF(K$2:K$218&lt;&gt;"",ROW(K$2:K$218)-1),ROW(C578))),"")</f>
        <v/>
      </c>
      <c r="M579" s="126" t="str">
        <f t="shared" si="54"/>
        <v/>
      </c>
      <c r="N579" s="153" t="str">
        <f t="array" ref="N579">IFERROR(INDEX(M$2:M$218,SMALL(IF(M$2:M$218&lt;&gt;"",ROW(M$2:M$218)-1),ROW(D578))),"")</f>
        <v/>
      </c>
      <c r="O579" s="126" t="str">
        <f t="shared" si="55"/>
        <v/>
      </c>
      <c r="P579" s="155" t="str">
        <f t="array" ref="P579">IFERROR(INDEX(O$2:O$218,SMALL(IF(O$2:O$218&lt;&gt;"",ROW(O$2:O$218)-1),ROW(G578))),"")</f>
        <v/>
      </c>
      <c r="Q579" s="126" t="str">
        <f t="shared" si="56"/>
        <v/>
      </c>
      <c r="R579" s="153" t="str">
        <f t="array" ref="R579">IFERROR(INDEX(Q$2:Q$218,SMALL(IF(Q$2:Q$218&lt;&gt;"",ROW(Q$2:Q$218)-1),ROW(I578))),"")</f>
        <v/>
      </c>
      <c r="S579" s="126" t="str">
        <f t="shared" si="57"/>
        <v/>
      </c>
      <c r="T579" s="155" t="str">
        <f t="array" ref="T579">IFERROR(INDEX(S$2:S$218,SMALL(IF(S$2:S$218&lt;&gt;"",ROW(S$2:S$218)-1),ROW(K578))),"")</f>
        <v/>
      </c>
      <c r="U579" s="126" t="str">
        <f t="shared" si="58"/>
        <v/>
      </c>
      <c r="V579" s="153" t="str">
        <f t="array" ref="V579">IFERROR(INDEX(U$2:U$218,SMALL(IF(U$2:U$218&lt;&gt;"",ROW(U$2:U$218)-1),ROW(M578))),"")</f>
        <v/>
      </c>
    </row>
    <row r="580" spans="1:22" ht="15.75" customHeight="1" x14ac:dyDescent="0.2">
      <c r="A580" s="165" t="str">
        <f t="shared" ref="A580:A643" si="59">UPPER(B580)&amp;" "&amp;PROPER(C580)</f>
        <v xml:space="preserve"> </v>
      </c>
      <c r="B580" s="148"/>
      <c r="C580" s="148"/>
      <c r="D580" s="149"/>
      <c r="E580" s="149"/>
      <c r="F580" s="149"/>
      <c r="G580" s="165" t="str">
        <f>IF(D580="","",VLOOKUP(D580,'Liste des clubs'!A:B,2,FALSE))</f>
        <v/>
      </c>
      <c r="H580" s="163"/>
      <c r="I580" s="143" t="str">
        <f t="shared" si="52"/>
        <v/>
      </c>
      <c r="J580" s="153" t="str">
        <f t="array" ref="J580">IFERROR(INDEX(I$2:I$218,SMALL(IF(I$2:I$218&lt;&gt;"",ROW(I$2:I$218)-1),ROW(A579))),"")</f>
        <v/>
      </c>
      <c r="K580" s="126" t="str">
        <f t="shared" si="53"/>
        <v/>
      </c>
      <c r="L580" s="155" t="str">
        <f t="array" ref="L580">IFERROR(INDEX(K$2:K$218,SMALL(IF(K$2:K$218&lt;&gt;"",ROW(K$2:K$218)-1),ROW(C579))),"")</f>
        <v/>
      </c>
      <c r="M580" s="126" t="str">
        <f t="shared" si="54"/>
        <v/>
      </c>
      <c r="N580" s="153" t="str">
        <f t="array" ref="N580">IFERROR(INDEX(M$2:M$218,SMALL(IF(M$2:M$218&lt;&gt;"",ROW(M$2:M$218)-1),ROW(D579))),"")</f>
        <v/>
      </c>
      <c r="O580" s="126" t="str">
        <f t="shared" si="55"/>
        <v/>
      </c>
      <c r="P580" s="155" t="str">
        <f t="array" ref="P580">IFERROR(INDEX(O$2:O$218,SMALL(IF(O$2:O$218&lt;&gt;"",ROW(O$2:O$218)-1),ROW(G579))),"")</f>
        <v/>
      </c>
      <c r="Q580" s="126" t="str">
        <f t="shared" si="56"/>
        <v/>
      </c>
      <c r="R580" s="153" t="str">
        <f t="array" ref="R580">IFERROR(INDEX(Q$2:Q$218,SMALL(IF(Q$2:Q$218&lt;&gt;"",ROW(Q$2:Q$218)-1),ROW(I579))),"")</f>
        <v/>
      </c>
      <c r="S580" s="126" t="str">
        <f t="shared" si="57"/>
        <v/>
      </c>
      <c r="T580" s="155" t="str">
        <f t="array" ref="T580">IFERROR(INDEX(S$2:S$218,SMALL(IF(S$2:S$218&lt;&gt;"",ROW(S$2:S$218)-1),ROW(K579))),"")</f>
        <v/>
      </c>
      <c r="U580" s="126" t="str">
        <f t="shared" si="58"/>
        <v/>
      </c>
      <c r="V580" s="153" t="str">
        <f t="array" ref="V580">IFERROR(INDEX(U$2:U$218,SMALL(IF(U$2:U$218&lt;&gt;"",ROW(U$2:U$218)-1),ROW(M579))),"")</f>
        <v/>
      </c>
    </row>
    <row r="581" spans="1:22" ht="15.75" customHeight="1" x14ac:dyDescent="0.2">
      <c r="A581" s="165" t="str">
        <f t="shared" si="59"/>
        <v xml:space="preserve"> </v>
      </c>
      <c r="B581" s="148"/>
      <c r="C581" s="148"/>
      <c r="D581" s="149"/>
      <c r="E581" s="149"/>
      <c r="F581" s="149"/>
      <c r="G581" s="165" t="str">
        <f>IF(D581="","",VLOOKUP(D581,'Liste des clubs'!A:B,2,FALSE))</f>
        <v/>
      </c>
      <c r="H581" s="163"/>
      <c r="I581" s="143" t="str">
        <f t="shared" si="52"/>
        <v/>
      </c>
      <c r="J581" s="153" t="str">
        <f t="array" ref="J581">IFERROR(INDEX(I$2:I$218,SMALL(IF(I$2:I$218&lt;&gt;"",ROW(I$2:I$218)-1),ROW(A580))),"")</f>
        <v/>
      </c>
      <c r="K581" s="126" t="str">
        <f t="shared" si="53"/>
        <v/>
      </c>
      <c r="L581" s="155" t="str">
        <f t="array" ref="L581">IFERROR(INDEX(K$2:K$218,SMALL(IF(K$2:K$218&lt;&gt;"",ROW(K$2:K$218)-1),ROW(C580))),"")</f>
        <v/>
      </c>
      <c r="M581" s="126" t="str">
        <f t="shared" si="54"/>
        <v/>
      </c>
      <c r="N581" s="153" t="str">
        <f t="array" ref="N581">IFERROR(INDEX(M$2:M$218,SMALL(IF(M$2:M$218&lt;&gt;"",ROW(M$2:M$218)-1),ROW(D580))),"")</f>
        <v/>
      </c>
      <c r="O581" s="126" t="str">
        <f t="shared" si="55"/>
        <v/>
      </c>
      <c r="P581" s="155" t="str">
        <f t="array" ref="P581">IFERROR(INDEX(O$2:O$218,SMALL(IF(O$2:O$218&lt;&gt;"",ROW(O$2:O$218)-1),ROW(G580))),"")</f>
        <v/>
      </c>
      <c r="Q581" s="126" t="str">
        <f t="shared" si="56"/>
        <v/>
      </c>
      <c r="R581" s="153" t="str">
        <f t="array" ref="R581">IFERROR(INDEX(Q$2:Q$218,SMALL(IF(Q$2:Q$218&lt;&gt;"",ROW(Q$2:Q$218)-1),ROW(I580))),"")</f>
        <v/>
      </c>
      <c r="S581" s="126" t="str">
        <f t="shared" si="57"/>
        <v/>
      </c>
      <c r="T581" s="155" t="str">
        <f t="array" ref="T581">IFERROR(INDEX(S$2:S$218,SMALL(IF(S$2:S$218&lt;&gt;"",ROW(S$2:S$218)-1),ROW(K580))),"")</f>
        <v/>
      </c>
      <c r="U581" s="126" t="str">
        <f t="shared" si="58"/>
        <v/>
      </c>
      <c r="V581" s="153" t="str">
        <f t="array" ref="V581">IFERROR(INDEX(U$2:U$218,SMALL(IF(U$2:U$218&lt;&gt;"",ROW(U$2:U$218)-1),ROW(M580))),"")</f>
        <v/>
      </c>
    </row>
    <row r="582" spans="1:22" ht="15.75" customHeight="1" x14ac:dyDescent="0.2">
      <c r="A582" s="165" t="str">
        <f t="shared" si="59"/>
        <v xml:space="preserve"> </v>
      </c>
      <c r="B582" s="148"/>
      <c r="C582" s="148"/>
      <c r="D582" s="149"/>
      <c r="E582" s="149"/>
      <c r="F582" s="149"/>
      <c r="G582" s="165" t="str">
        <f>IF(D582="","",VLOOKUP(D582,'Liste des clubs'!A:B,2,FALSE))</f>
        <v/>
      </c>
      <c r="H582" s="163"/>
      <c r="I582" s="143" t="str">
        <f t="shared" si="52"/>
        <v/>
      </c>
      <c r="J582" s="153" t="str">
        <f t="array" ref="J582">IFERROR(INDEX(I$2:I$218,SMALL(IF(I$2:I$218&lt;&gt;"",ROW(I$2:I$218)-1),ROW(A581))),"")</f>
        <v/>
      </c>
      <c r="K582" s="126" t="str">
        <f t="shared" si="53"/>
        <v/>
      </c>
      <c r="L582" s="155" t="str">
        <f t="array" ref="L582">IFERROR(INDEX(K$2:K$218,SMALL(IF(K$2:K$218&lt;&gt;"",ROW(K$2:K$218)-1),ROW(C581))),"")</f>
        <v/>
      </c>
      <c r="M582" s="126" t="str">
        <f t="shared" si="54"/>
        <v/>
      </c>
      <c r="N582" s="153" t="str">
        <f t="array" ref="N582">IFERROR(INDEX(M$2:M$218,SMALL(IF(M$2:M$218&lt;&gt;"",ROW(M$2:M$218)-1),ROW(D581))),"")</f>
        <v/>
      </c>
      <c r="O582" s="126" t="str">
        <f t="shared" si="55"/>
        <v/>
      </c>
      <c r="P582" s="155" t="str">
        <f t="array" ref="P582">IFERROR(INDEX(O$2:O$218,SMALL(IF(O$2:O$218&lt;&gt;"",ROW(O$2:O$218)-1),ROW(G581))),"")</f>
        <v/>
      </c>
      <c r="Q582" s="126" t="str">
        <f t="shared" si="56"/>
        <v/>
      </c>
      <c r="R582" s="153" t="str">
        <f t="array" ref="R582">IFERROR(INDEX(Q$2:Q$218,SMALL(IF(Q$2:Q$218&lt;&gt;"",ROW(Q$2:Q$218)-1),ROW(I581))),"")</f>
        <v/>
      </c>
      <c r="S582" s="126" t="str">
        <f t="shared" si="57"/>
        <v/>
      </c>
      <c r="T582" s="155" t="str">
        <f t="array" ref="T582">IFERROR(INDEX(S$2:S$218,SMALL(IF(S$2:S$218&lt;&gt;"",ROW(S$2:S$218)-1),ROW(K581))),"")</f>
        <v/>
      </c>
      <c r="U582" s="126" t="str">
        <f t="shared" si="58"/>
        <v/>
      </c>
      <c r="V582" s="153" t="str">
        <f t="array" ref="V582">IFERROR(INDEX(U$2:U$218,SMALL(IF(U$2:U$218&lt;&gt;"",ROW(U$2:U$218)-1),ROW(M581))),"")</f>
        <v/>
      </c>
    </row>
    <row r="583" spans="1:22" ht="15.75" customHeight="1" x14ac:dyDescent="0.2">
      <c r="A583" s="165" t="str">
        <f t="shared" si="59"/>
        <v xml:space="preserve"> </v>
      </c>
      <c r="B583" s="148"/>
      <c r="C583" s="148"/>
      <c r="D583" s="149"/>
      <c r="E583" s="149"/>
      <c r="F583" s="149"/>
      <c r="G583" s="165" t="str">
        <f>IF(D583="","",VLOOKUP(D583,'Liste des clubs'!A:B,2,FALSE))</f>
        <v/>
      </c>
      <c r="H583" s="163"/>
      <c r="I583" s="143" t="str">
        <f t="shared" si="52"/>
        <v/>
      </c>
      <c r="J583" s="153" t="str">
        <f t="array" ref="J583">IFERROR(INDEX(I$2:I$218,SMALL(IF(I$2:I$218&lt;&gt;"",ROW(I$2:I$218)-1),ROW(A582))),"")</f>
        <v/>
      </c>
      <c r="K583" s="126" t="str">
        <f t="shared" si="53"/>
        <v/>
      </c>
      <c r="L583" s="155" t="str">
        <f t="array" ref="L583">IFERROR(INDEX(K$2:K$218,SMALL(IF(K$2:K$218&lt;&gt;"",ROW(K$2:K$218)-1),ROW(C582))),"")</f>
        <v/>
      </c>
      <c r="M583" s="126" t="str">
        <f t="shared" si="54"/>
        <v/>
      </c>
      <c r="N583" s="153" t="str">
        <f t="array" ref="N583">IFERROR(INDEX(M$2:M$218,SMALL(IF(M$2:M$218&lt;&gt;"",ROW(M$2:M$218)-1),ROW(D582))),"")</f>
        <v/>
      </c>
      <c r="O583" s="126" t="str">
        <f t="shared" si="55"/>
        <v/>
      </c>
      <c r="P583" s="155" t="str">
        <f t="array" ref="P583">IFERROR(INDEX(O$2:O$218,SMALL(IF(O$2:O$218&lt;&gt;"",ROW(O$2:O$218)-1),ROW(G582))),"")</f>
        <v/>
      </c>
      <c r="Q583" s="126" t="str">
        <f t="shared" si="56"/>
        <v/>
      </c>
      <c r="R583" s="153" t="str">
        <f t="array" ref="R583">IFERROR(INDEX(Q$2:Q$218,SMALL(IF(Q$2:Q$218&lt;&gt;"",ROW(Q$2:Q$218)-1),ROW(I582))),"")</f>
        <v/>
      </c>
      <c r="S583" s="126" t="str">
        <f t="shared" si="57"/>
        <v/>
      </c>
      <c r="T583" s="155" t="str">
        <f t="array" ref="T583">IFERROR(INDEX(S$2:S$218,SMALL(IF(S$2:S$218&lt;&gt;"",ROW(S$2:S$218)-1),ROW(K582))),"")</f>
        <v/>
      </c>
      <c r="U583" s="126" t="str">
        <f t="shared" si="58"/>
        <v/>
      </c>
      <c r="V583" s="153" t="str">
        <f t="array" ref="V583">IFERROR(INDEX(U$2:U$218,SMALL(IF(U$2:U$218&lt;&gt;"",ROW(U$2:U$218)-1),ROW(M582))),"")</f>
        <v/>
      </c>
    </row>
    <row r="584" spans="1:22" ht="15.75" customHeight="1" x14ac:dyDescent="0.2">
      <c r="A584" s="165" t="str">
        <f t="shared" si="59"/>
        <v xml:space="preserve"> </v>
      </c>
      <c r="B584" s="148"/>
      <c r="C584" s="148"/>
      <c r="D584" s="149"/>
      <c r="E584" s="149"/>
      <c r="F584" s="149"/>
      <c r="G584" s="165" t="str">
        <f>IF(D584="","",VLOOKUP(D584,'Liste des clubs'!A:B,2,FALSE))</f>
        <v/>
      </c>
      <c r="H584" s="163"/>
      <c r="I584" s="143" t="str">
        <f t="shared" si="52"/>
        <v/>
      </c>
      <c r="J584" s="153" t="str">
        <f t="array" ref="J584">IFERROR(INDEX(I$2:I$218,SMALL(IF(I$2:I$218&lt;&gt;"",ROW(I$2:I$218)-1),ROW(A583))),"")</f>
        <v/>
      </c>
      <c r="K584" s="126" t="str">
        <f t="shared" si="53"/>
        <v/>
      </c>
      <c r="L584" s="155" t="str">
        <f t="array" ref="L584">IFERROR(INDEX(K$2:K$218,SMALL(IF(K$2:K$218&lt;&gt;"",ROW(K$2:K$218)-1),ROW(C583))),"")</f>
        <v/>
      </c>
      <c r="M584" s="126" t="str">
        <f t="shared" si="54"/>
        <v/>
      </c>
      <c r="N584" s="153" t="str">
        <f t="array" ref="N584">IFERROR(INDEX(M$2:M$218,SMALL(IF(M$2:M$218&lt;&gt;"",ROW(M$2:M$218)-1),ROW(D583))),"")</f>
        <v/>
      </c>
      <c r="O584" s="126" t="str">
        <f t="shared" si="55"/>
        <v/>
      </c>
      <c r="P584" s="155" t="str">
        <f t="array" ref="P584">IFERROR(INDEX(O$2:O$218,SMALL(IF(O$2:O$218&lt;&gt;"",ROW(O$2:O$218)-1),ROW(G583))),"")</f>
        <v/>
      </c>
      <c r="Q584" s="126" t="str">
        <f t="shared" si="56"/>
        <v/>
      </c>
      <c r="R584" s="153" t="str">
        <f t="array" ref="R584">IFERROR(INDEX(Q$2:Q$218,SMALL(IF(Q$2:Q$218&lt;&gt;"",ROW(Q$2:Q$218)-1),ROW(I583))),"")</f>
        <v/>
      </c>
      <c r="S584" s="126" t="str">
        <f t="shared" si="57"/>
        <v/>
      </c>
      <c r="T584" s="155" t="str">
        <f t="array" ref="T584">IFERROR(INDEX(S$2:S$218,SMALL(IF(S$2:S$218&lt;&gt;"",ROW(S$2:S$218)-1),ROW(K583))),"")</f>
        <v/>
      </c>
      <c r="U584" s="126" t="str">
        <f t="shared" si="58"/>
        <v/>
      </c>
      <c r="V584" s="153" t="str">
        <f t="array" ref="V584">IFERROR(INDEX(U$2:U$218,SMALL(IF(U$2:U$218&lt;&gt;"",ROW(U$2:U$218)-1),ROW(M583))),"")</f>
        <v/>
      </c>
    </row>
    <row r="585" spans="1:22" ht="15.75" customHeight="1" x14ac:dyDescent="0.2">
      <c r="A585" s="165" t="str">
        <f t="shared" si="59"/>
        <v xml:space="preserve"> </v>
      </c>
      <c r="B585" s="148"/>
      <c r="C585" s="148"/>
      <c r="D585" s="149"/>
      <c r="E585" s="149"/>
      <c r="F585" s="149"/>
      <c r="G585" s="165" t="str">
        <f>IF(D585="","",VLOOKUP(D585,'Liste des clubs'!A:B,2,FALSE))</f>
        <v/>
      </c>
      <c r="H585" s="163"/>
      <c r="I585" s="143" t="str">
        <f t="shared" si="52"/>
        <v/>
      </c>
      <c r="J585" s="153" t="str">
        <f t="array" ref="J585">IFERROR(INDEX(I$2:I$218,SMALL(IF(I$2:I$218&lt;&gt;"",ROW(I$2:I$218)-1),ROW(A584))),"")</f>
        <v/>
      </c>
      <c r="K585" s="126" t="str">
        <f t="shared" si="53"/>
        <v/>
      </c>
      <c r="L585" s="155" t="str">
        <f t="array" ref="L585">IFERROR(INDEX(K$2:K$218,SMALL(IF(K$2:K$218&lt;&gt;"",ROW(K$2:K$218)-1),ROW(C584))),"")</f>
        <v/>
      </c>
      <c r="M585" s="126" t="str">
        <f t="shared" si="54"/>
        <v/>
      </c>
      <c r="N585" s="153" t="str">
        <f t="array" ref="N585">IFERROR(INDEX(M$2:M$218,SMALL(IF(M$2:M$218&lt;&gt;"",ROW(M$2:M$218)-1),ROW(D584))),"")</f>
        <v/>
      </c>
      <c r="O585" s="126" t="str">
        <f t="shared" si="55"/>
        <v/>
      </c>
      <c r="P585" s="155" t="str">
        <f t="array" ref="P585">IFERROR(INDEX(O$2:O$218,SMALL(IF(O$2:O$218&lt;&gt;"",ROW(O$2:O$218)-1),ROW(G584))),"")</f>
        <v/>
      </c>
      <c r="Q585" s="126" t="str">
        <f t="shared" si="56"/>
        <v/>
      </c>
      <c r="R585" s="153" t="str">
        <f t="array" ref="R585">IFERROR(INDEX(Q$2:Q$218,SMALL(IF(Q$2:Q$218&lt;&gt;"",ROW(Q$2:Q$218)-1),ROW(I584))),"")</f>
        <v/>
      </c>
      <c r="S585" s="126" t="str">
        <f t="shared" si="57"/>
        <v/>
      </c>
      <c r="T585" s="155" t="str">
        <f t="array" ref="T585">IFERROR(INDEX(S$2:S$218,SMALL(IF(S$2:S$218&lt;&gt;"",ROW(S$2:S$218)-1),ROW(K584))),"")</f>
        <v/>
      </c>
      <c r="U585" s="126" t="str">
        <f t="shared" si="58"/>
        <v/>
      </c>
      <c r="V585" s="153" t="str">
        <f t="array" ref="V585">IFERROR(INDEX(U$2:U$218,SMALL(IF(U$2:U$218&lt;&gt;"",ROW(U$2:U$218)-1),ROW(M584))),"")</f>
        <v/>
      </c>
    </row>
    <row r="586" spans="1:22" ht="15.75" customHeight="1" x14ac:dyDescent="0.2">
      <c r="A586" s="165" t="str">
        <f t="shared" si="59"/>
        <v xml:space="preserve"> </v>
      </c>
      <c r="B586" s="148"/>
      <c r="C586" s="148"/>
      <c r="D586" s="149"/>
      <c r="E586" s="149"/>
      <c r="F586" s="149"/>
      <c r="G586" s="165" t="str">
        <f>IF(D586="","",VLOOKUP(D586,'Liste des clubs'!A:B,2,FALSE))</f>
        <v/>
      </c>
      <c r="H586" s="163"/>
      <c r="I586" s="143" t="str">
        <f t="shared" si="52"/>
        <v/>
      </c>
      <c r="J586" s="153" t="str">
        <f t="array" ref="J586">IFERROR(INDEX(I$2:I$218,SMALL(IF(I$2:I$218&lt;&gt;"",ROW(I$2:I$218)-1),ROW(A585))),"")</f>
        <v/>
      </c>
      <c r="K586" s="126" t="str">
        <f t="shared" si="53"/>
        <v/>
      </c>
      <c r="L586" s="155" t="str">
        <f t="array" ref="L586">IFERROR(INDEX(K$2:K$218,SMALL(IF(K$2:K$218&lt;&gt;"",ROW(K$2:K$218)-1),ROW(C585))),"")</f>
        <v/>
      </c>
      <c r="M586" s="126" t="str">
        <f t="shared" si="54"/>
        <v/>
      </c>
      <c r="N586" s="153" t="str">
        <f t="array" ref="N586">IFERROR(INDEX(M$2:M$218,SMALL(IF(M$2:M$218&lt;&gt;"",ROW(M$2:M$218)-1),ROW(D585))),"")</f>
        <v/>
      </c>
      <c r="O586" s="126" t="str">
        <f t="shared" si="55"/>
        <v/>
      </c>
      <c r="P586" s="155" t="str">
        <f t="array" ref="P586">IFERROR(INDEX(O$2:O$218,SMALL(IF(O$2:O$218&lt;&gt;"",ROW(O$2:O$218)-1),ROW(G585))),"")</f>
        <v/>
      </c>
      <c r="Q586" s="126" t="str">
        <f t="shared" si="56"/>
        <v/>
      </c>
      <c r="R586" s="153" t="str">
        <f t="array" ref="R586">IFERROR(INDEX(Q$2:Q$218,SMALL(IF(Q$2:Q$218&lt;&gt;"",ROW(Q$2:Q$218)-1),ROW(I585))),"")</f>
        <v/>
      </c>
      <c r="S586" s="126" t="str">
        <f t="shared" si="57"/>
        <v/>
      </c>
      <c r="T586" s="155" t="str">
        <f t="array" ref="T586">IFERROR(INDEX(S$2:S$218,SMALL(IF(S$2:S$218&lt;&gt;"",ROW(S$2:S$218)-1),ROW(K585))),"")</f>
        <v/>
      </c>
      <c r="U586" s="126" t="str">
        <f t="shared" si="58"/>
        <v/>
      </c>
      <c r="V586" s="153" t="str">
        <f t="array" ref="V586">IFERROR(INDEX(U$2:U$218,SMALL(IF(U$2:U$218&lt;&gt;"",ROW(U$2:U$218)-1),ROW(M585))),"")</f>
        <v/>
      </c>
    </row>
    <row r="587" spans="1:22" ht="15.75" customHeight="1" x14ac:dyDescent="0.2">
      <c r="A587" s="165" t="str">
        <f t="shared" si="59"/>
        <v xml:space="preserve"> </v>
      </c>
      <c r="B587" s="148"/>
      <c r="C587" s="148"/>
      <c r="D587" s="149"/>
      <c r="E587" s="149"/>
      <c r="F587" s="149"/>
      <c r="G587" s="165" t="str">
        <f>IF(D587="","",VLOOKUP(D587,'Liste des clubs'!A:B,2,FALSE))</f>
        <v/>
      </c>
      <c r="H587" s="163"/>
      <c r="I587" s="143" t="str">
        <f t="shared" si="52"/>
        <v/>
      </c>
      <c r="J587" s="153" t="str">
        <f t="array" ref="J587">IFERROR(INDEX(I$2:I$218,SMALL(IF(I$2:I$218&lt;&gt;"",ROW(I$2:I$218)-1),ROW(A586))),"")</f>
        <v/>
      </c>
      <c r="K587" s="126" t="str">
        <f t="shared" si="53"/>
        <v/>
      </c>
      <c r="L587" s="155" t="str">
        <f t="array" ref="L587">IFERROR(INDEX(K$2:K$218,SMALL(IF(K$2:K$218&lt;&gt;"",ROW(K$2:K$218)-1),ROW(C586))),"")</f>
        <v/>
      </c>
      <c r="M587" s="126" t="str">
        <f t="shared" si="54"/>
        <v/>
      </c>
      <c r="N587" s="153" t="str">
        <f t="array" ref="N587">IFERROR(INDEX(M$2:M$218,SMALL(IF(M$2:M$218&lt;&gt;"",ROW(M$2:M$218)-1),ROW(D586))),"")</f>
        <v/>
      </c>
      <c r="O587" s="126" t="str">
        <f t="shared" si="55"/>
        <v/>
      </c>
      <c r="P587" s="155" t="str">
        <f t="array" ref="P587">IFERROR(INDEX(O$2:O$218,SMALL(IF(O$2:O$218&lt;&gt;"",ROW(O$2:O$218)-1),ROW(G586))),"")</f>
        <v/>
      </c>
      <c r="Q587" s="126" t="str">
        <f t="shared" si="56"/>
        <v/>
      </c>
      <c r="R587" s="153" t="str">
        <f t="array" ref="R587">IFERROR(INDEX(Q$2:Q$218,SMALL(IF(Q$2:Q$218&lt;&gt;"",ROW(Q$2:Q$218)-1),ROW(I586))),"")</f>
        <v/>
      </c>
      <c r="S587" s="126" t="str">
        <f t="shared" si="57"/>
        <v/>
      </c>
      <c r="T587" s="155" t="str">
        <f t="array" ref="T587">IFERROR(INDEX(S$2:S$218,SMALL(IF(S$2:S$218&lt;&gt;"",ROW(S$2:S$218)-1),ROW(K586))),"")</f>
        <v/>
      </c>
      <c r="U587" s="126" t="str">
        <f t="shared" si="58"/>
        <v/>
      </c>
      <c r="V587" s="153" t="str">
        <f t="array" ref="V587">IFERROR(INDEX(U$2:U$218,SMALL(IF(U$2:U$218&lt;&gt;"",ROW(U$2:U$218)-1),ROW(M586))),"")</f>
        <v/>
      </c>
    </row>
    <row r="588" spans="1:22" ht="15.75" customHeight="1" x14ac:dyDescent="0.2">
      <c r="A588" s="165" t="str">
        <f t="shared" si="59"/>
        <v xml:space="preserve"> </v>
      </c>
      <c r="B588" s="148"/>
      <c r="C588" s="148"/>
      <c r="D588" s="149"/>
      <c r="E588" s="149"/>
      <c r="F588" s="149"/>
      <c r="G588" s="165" t="str">
        <f>IF(D588="","",VLOOKUP(D588,'Liste des clubs'!A:B,2,FALSE))</f>
        <v/>
      </c>
      <c r="H588" s="163"/>
      <c r="I588" s="143" t="str">
        <f t="shared" si="52"/>
        <v/>
      </c>
      <c r="J588" s="153" t="str">
        <f t="array" ref="J588">IFERROR(INDEX(I$2:I$218,SMALL(IF(I$2:I$218&lt;&gt;"",ROW(I$2:I$218)-1),ROW(A587))),"")</f>
        <v/>
      </c>
      <c r="K588" s="126" t="str">
        <f t="shared" si="53"/>
        <v/>
      </c>
      <c r="L588" s="155" t="str">
        <f t="array" ref="L588">IFERROR(INDEX(K$2:K$218,SMALL(IF(K$2:K$218&lt;&gt;"",ROW(K$2:K$218)-1),ROW(C587))),"")</f>
        <v/>
      </c>
      <c r="M588" s="126" t="str">
        <f t="shared" si="54"/>
        <v/>
      </c>
      <c r="N588" s="153" t="str">
        <f t="array" ref="N588">IFERROR(INDEX(M$2:M$218,SMALL(IF(M$2:M$218&lt;&gt;"",ROW(M$2:M$218)-1),ROW(D587))),"")</f>
        <v/>
      </c>
      <c r="O588" s="126" t="str">
        <f t="shared" si="55"/>
        <v/>
      </c>
      <c r="P588" s="155" t="str">
        <f t="array" ref="P588">IFERROR(INDEX(O$2:O$218,SMALL(IF(O$2:O$218&lt;&gt;"",ROW(O$2:O$218)-1),ROW(G587))),"")</f>
        <v/>
      </c>
      <c r="Q588" s="126" t="str">
        <f t="shared" si="56"/>
        <v/>
      </c>
      <c r="R588" s="153" t="str">
        <f t="array" ref="R588">IFERROR(INDEX(Q$2:Q$218,SMALL(IF(Q$2:Q$218&lt;&gt;"",ROW(Q$2:Q$218)-1),ROW(I587))),"")</f>
        <v/>
      </c>
      <c r="S588" s="126" t="str">
        <f t="shared" si="57"/>
        <v/>
      </c>
      <c r="T588" s="155" t="str">
        <f t="array" ref="T588">IFERROR(INDEX(S$2:S$218,SMALL(IF(S$2:S$218&lt;&gt;"",ROW(S$2:S$218)-1),ROW(K587))),"")</f>
        <v/>
      </c>
      <c r="U588" s="126" t="str">
        <f t="shared" si="58"/>
        <v/>
      </c>
      <c r="V588" s="153" t="str">
        <f t="array" ref="V588">IFERROR(INDEX(U$2:U$218,SMALL(IF(U$2:U$218&lt;&gt;"",ROW(U$2:U$218)-1),ROW(M587))),"")</f>
        <v/>
      </c>
    </row>
    <row r="589" spans="1:22" ht="15.75" customHeight="1" x14ac:dyDescent="0.2">
      <c r="A589" s="165" t="str">
        <f t="shared" si="59"/>
        <v xml:space="preserve"> </v>
      </c>
      <c r="B589" s="148"/>
      <c r="C589" s="148"/>
      <c r="D589" s="149"/>
      <c r="E589" s="149"/>
      <c r="F589" s="149"/>
      <c r="G589" s="165" t="str">
        <f>IF(D589="","",VLOOKUP(D589,'Liste des clubs'!A:B,2,FALSE))</f>
        <v/>
      </c>
      <c r="H589" s="163"/>
      <c r="I589" s="143" t="str">
        <f t="shared" si="52"/>
        <v/>
      </c>
      <c r="J589" s="153" t="str">
        <f t="array" ref="J589">IFERROR(INDEX(I$2:I$218,SMALL(IF(I$2:I$218&lt;&gt;"",ROW(I$2:I$218)-1),ROW(A588))),"")</f>
        <v/>
      </c>
      <c r="K589" s="126" t="str">
        <f t="shared" si="53"/>
        <v/>
      </c>
      <c r="L589" s="155" t="str">
        <f t="array" ref="L589">IFERROR(INDEX(K$2:K$218,SMALL(IF(K$2:K$218&lt;&gt;"",ROW(K$2:K$218)-1),ROW(C588))),"")</f>
        <v/>
      </c>
      <c r="M589" s="126" t="str">
        <f t="shared" si="54"/>
        <v/>
      </c>
      <c r="N589" s="153" t="str">
        <f t="array" ref="N589">IFERROR(INDEX(M$2:M$218,SMALL(IF(M$2:M$218&lt;&gt;"",ROW(M$2:M$218)-1),ROW(D588))),"")</f>
        <v/>
      </c>
      <c r="O589" s="126" t="str">
        <f t="shared" si="55"/>
        <v/>
      </c>
      <c r="P589" s="155" t="str">
        <f t="array" ref="P589">IFERROR(INDEX(O$2:O$218,SMALL(IF(O$2:O$218&lt;&gt;"",ROW(O$2:O$218)-1),ROW(G588))),"")</f>
        <v/>
      </c>
      <c r="Q589" s="126" t="str">
        <f t="shared" si="56"/>
        <v/>
      </c>
      <c r="R589" s="153" t="str">
        <f t="array" ref="R589">IFERROR(INDEX(Q$2:Q$218,SMALL(IF(Q$2:Q$218&lt;&gt;"",ROW(Q$2:Q$218)-1),ROW(I588))),"")</f>
        <v/>
      </c>
      <c r="S589" s="126" t="str">
        <f t="shared" si="57"/>
        <v/>
      </c>
      <c r="T589" s="155" t="str">
        <f t="array" ref="T589">IFERROR(INDEX(S$2:S$218,SMALL(IF(S$2:S$218&lt;&gt;"",ROW(S$2:S$218)-1),ROW(K588))),"")</f>
        <v/>
      </c>
      <c r="U589" s="126" t="str">
        <f t="shared" si="58"/>
        <v/>
      </c>
      <c r="V589" s="153" t="str">
        <f t="array" ref="V589">IFERROR(INDEX(U$2:U$218,SMALL(IF(U$2:U$218&lt;&gt;"",ROW(U$2:U$218)-1),ROW(M588))),"")</f>
        <v/>
      </c>
    </row>
    <row r="590" spans="1:22" ht="15.75" customHeight="1" x14ac:dyDescent="0.2">
      <c r="A590" s="165" t="str">
        <f t="shared" si="59"/>
        <v xml:space="preserve"> </v>
      </c>
      <c r="B590" s="148"/>
      <c r="C590" s="148"/>
      <c r="D590" s="149"/>
      <c r="E590" s="149"/>
      <c r="F590" s="149"/>
      <c r="G590" s="165" t="str">
        <f>IF(D590="","",VLOOKUP(D590,'Liste des clubs'!A:B,2,FALSE))</f>
        <v/>
      </c>
      <c r="H590" s="163"/>
      <c r="I590" s="143" t="str">
        <f t="shared" si="52"/>
        <v/>
      </c>
      <c r="J590" s="153" t="str">
        <f t="array" ref="J590">IFERROR(INDEX(I$2:I$218,SMALL(IF(I$2:I$218&lt;&gt;"",ROW(I$2:I$218)-1),ROW(A589))),"")</f>
        <v/>
      </c>
      <c r="K590" s="126" t="str">
        <f t="shared" si="53"/>
        <v/>
      </c>
      <c r="L590" s="155" t="str">
        <f t="array" ref="L590">IFERROR(INDEX(K$2:K$218,SMALL(IF(K$2:K$218&lt;&gt;"",ROW(K$2:K$218)-1),ROW(C589))),"")</f>
        <v/>
      </c>
      <c r="M590" s="126" t="str">
        <f t="shared" si="54"/>
        <v/>
      </c>
      <c r="N590" s="153" t="str">
        <f t="array" ref="N590">IFERROR(INDEX(M$2:M$218,SMALL(IF(M$2:M$218&lt;&gt;"",ROW(M$2:M$218)-1),ROW(D589))),"")</f>
        <v/>
      </c>
      <c r="O590" s="126" t="str">
        <f t="shared" si="55"/>
        <v/>
      </c>
      <c r="P590" s="155" t="str">
        <f t="array" ref="P590">IFERROR(INDEX(O$2:O$218,SMALL(IF(O$2:O$218&lt;&gt;"",ROW(O$2:O$218)-1),ROW(G589))),"")</f>
        <v/>
      </c>
      <c r="Q590" s="126" t="str">
        <f t="shared" si="56"/>
        <v/>
      </c>
      <c r="R590" s="153" t="str">
        <f t="array" ref="R590">IFERROR(INDEX(Q$2:Q$218,SMALL(IF(Q$2:Q$218&lt;&gt;"",ROW(Q$2:Q$218)-1),ROW(I589))),"")</f>
        <v/>
      </c>
      <c r="S590" s="126" t="str">
        <f t="shared" si="57"/>
        <v/>
      </c>
      <c r="T590" s="155" t="str">
        <f t="array" ref="T590">IFERROR(INDEX(S$2:S$218,SMALL(IF(S$2:S$218&lt;&gt;"",ROW(S$2:S$218)-1),ROW(K589))),"")</f>
        <v/>
      </c>
      <c r="U590" s="126" t="str">
        <f t="shared" si="58"/>
        <v/>
      </c>
      <c r="V590" s="153" t="str">
        <f t="array" ref="V590">IFERROR(INDEX(U$2:U$218,SMALL(IF(U$2:U$218&lt;&gt;"",ROW(U$2:U$218)-1),ROW(M589))),"")</f>
        <v/>
      </c>
    </row>
    <row r="591" spans="1:22" ht="15.75" customHeight="1" x14ac:dyDescent="0.2">
      <c r="A591" s="165" t="str">
        <f t="shared" si="59"/>
        <v xml:space="preserve"> </v>
      </c>
      <c r="B591" s="148"/>
      <c r="C591" s="148"/>
      <c r="D591" s="149"/>
      <c r="E591" s="149"/>
      <c r="F591" s="149"/>
      <c r="G591" s="165" t="str">
        <f>IF(D591="","",VLOOKUP(D591,'Liste des clubs'!A:B,2,FALSE))</f>
        <v/>
      </c>
      <c r="H591" s="163"/>
      <c r="I591" s="143" t="str">
        <f t="shared" si="52"/>
        <v/>
      </c>
      <c r="J591" s="153" t="str">
        <f t="array" ref="J591">IFERROR(INDEX(I$2:I$218,SMALL(IF(I$2:I$218&lt;&gt;"",ROW(I$2:I$218)-1),ROW(A590))),"")</f>
        <v/>
      </c>
      <c r="K591" s="126" t="str">
        <f t="shared" si="53"/>
        <v/>
      </c>
      <c r="L591" s="155" t="str">
        <f t="array" ref="L591">IFERROR(INDEX(K$2:K$218,SMALL(IF(K$2:K$218&lt;&gt;"",ROW(K$2:K$218)-1),ROW(C590))),"")</f>
        <v/>
      </c>
      <c r="M591" s="126" t="str">
        <f t="shared" si="54"/>
        <v/>
      </c>
      <c r="N591" s="153" t="str">
        <f t="array" ref="N591">IFERROR(INDEX(M$2:M$218,SMALL(IF(M$2:M$218&lt;&gt;"",ROW(M$2:M$218)-1),ROW(D590))),"")</f>
        <v/>
      </c>
      <c r="O591" s="126" t="str">
        <f t="shared" si="55"/>
        <v/>
      </c>
      <c r="P591" s="155" t="str">
        <f t="array" ref="P591">IFERROR(INDEX(O$2:O$218,SMALL(IF(O$2:O$218&lt;&gt;"",ROW(O$2:O$218)-1),ROW(G590))),"")</f>
        <v/>
      </c>
      <c r="Q591" s="126" t="str">
        <f t="shared" si="56"/>
        <v/>
      </c>
      <c r="R591" s="153" t="str">
        <f t="array" ref="R591">IFERROR(INDEX(Q$2:Q$218,SMALL(IF(Q$2:Q$218&lt;&gt;"",ROW(Q$2:Q$218)-1),ROW(I590))),"")</f>
        <v/>
      </c>
      <c r="S591" s="126" t="str">
        <f t="shared" si="57"/>
        <v/>
      </c>
      <c r="T591" s="155" t="str">
        <f t="array" ref="T591">IFERROR(INDEX(S$2:S$218,SMALL(IF(S$2:S$218&lt;&gt;"",ROW(S$2:S$218)-1),ROW(K590))),"")</f>
        <v/>
      </c>
      <c r="U591" s="126" t="str">
        <f t="shared" si="58"/>
        <v/>
      </c>
      <c r="V591" s="153" t="str">
        <f t="array" ref="V591">IFERROR(INDEX(U$2:U$218,SMALL(IF(U$2:U$218&lt;&gt;"",ROW(U$2:U$218)-1),ROW(M590))),"")</f>
        <v/>
      </c>
    </row>
    <row r="592" spans="1:22" ht="15.75" customHeight="1" x14ac:dyDescent="0.2">
      <c r="A592" s="165" t="str">
        <f t="shared" si="59"/>
        <v xml:space="preserve"> </v>
      </c>
      <c r="B592" s="148"/>
      <c r="C592" s="148"/>
      <c r="D592" s="149"/>
      <c r="E592" s="149"/>
      <c r="F592" s="149"/>
      <c r="G592" s="165" t="str">
        <f>IF(D592="","",VLOOKUP(D592,'Liste des clubs'!A:B,2,FALSE))</f>
        <v/>
      </c>
      <c r="H592" s="163"/>
      <c r="I592" s="143" t="str">
        <f t="shared" si="52"/>
        <v/>
      </c>
      <c r="J592" s="153" t="str">
        <f t="array" ref="J592">IFERROR(INDEX(I$2:I$218,SMALL(IF(I$2:I$218&lt;&gt;"",ROW(I$2:I$218)-1),ROW(A591))),"")</f>
        <v/>
      </c>
      <c r="K592" s="126" t="str">
        <f t="shared" si="53"/>
        <v/>
      </c>
      <c r="L592" s="155" t="str">
        <f t="array" ref="L592">IFERROR(INDEX(K$2:K$218,SMALL(IF(K$2:K$218&lt;&gt;"",ROW(K$2:K$218)-1),ROW(C591))),"")</f>
        <v/>
      </c>
      <c r="M592" s="126" t="str">
        <f t="shared" si="54"/>
        <v/>
      </c>
      <c r="N592" s="153" t="str">
        <f t="array" ref="N592">IFERROR(INDEX(M$2:M$218,SMALL(IF(M$2:M$218&lt;&gt;"",ROW(M$2:M$218)-1),ROW(D591))),"")</f>
        <v/>
      </c>
      <c r="O592" s="126" t="str">
        <f t="shared" si="55"/>
        <v/>
      </c>
      <c r="P592" s="155" t="str">
        <f t="array" ref="P592">IFERROR(INDEX(O$2:O$218,SMALL(IF(O$2:O$218&lt;&gt;"",ROW(O$2:O$218)-1),ROW(G591))),"")</f>
        <v/>
      </c>
      <c r="Q592" s="126" t="str">
        <f t="shared" si="56"/>
        <v/>
      </c>
      <c r="R592" s="153" t="str">
        <f t="array" ref="R592">IFERROR(INDEX(Q$2:Q$218,SMALL(IF(Q$2:Q$218&lt;&gt;"",ROW(Q$2:Q$218)-1),ROW(I591))),"")</f>
        <v/>
      </c>
      <c r="S592" s="126" t="str">
        <f t="shared" si="57"/>
        <v/>
      </c>
      <c r="T592" s="155" t="str">
        <f t="array" ref="T592">IFERROR(INDEX(S$2:S$218,SMALL(IF(S$2:S$218&lt;&gt;"",ROW(S$2:S$218)-1),ROW(K591))),"")</f>
        <v/>
      </c>
      <c r="U592" s="126" t="str">
        <f t="shared" si="58"/>
        <v/>
      </c>
      <c r="V592" s="153" t="str">
        <f t="array" ref="V592">IFERROR(INDEX(U$2:U$218,SMALL(IF(U$2:U$218&lt;&gt;"",ROW(U$2:U$218)-1),ROW(M591))),"")</f>
        <v/>
      </c>
    </row>
    <row r="593" spans="1:22" ht="15.75" customHeight="1" x14ac:dyDescent="0.2">
      <c r="A593" s="165" t="str">
        <f t="shared" si="59"/>
        <v xml:space="preserve"> </v>
      </c>
      <c r="B593" s="148"/>
      <c r="C593" s="148"/>
      <c r="D593" s="149"/>
      <c r="E593" s="149"/>
      <c r="F593" s="149"/>
      <c r="G593" s="165" t="str">
        <f>IF(D593="","",VLOOKUP(D593,'Liste des clubs'!A:B,2,FALSE))</f>
        <v/>
      </c>
      <c r="H593" s="163"/>
      <c r="I593" s="143" t="str">
        <f t="shared" si="52"/>
        <v/>
      </c>
      <c r="J593" s="153" t="str">
        <f t="array" ref="J593">IFERROR(INDEX(I$2:I$218,SMALL(IF(I$2:I$218&lt;&gt;"",ROW(I$2:I$218)-1),ROW(A592))),"")</f>
        <v/>
      </c>
      <c r="K593" s="126" t="str">
        <f t="shared" si="53"/>
        <v/>
      </c>
      <c r="L593" s="155" t="str">
        <f t="array" ref="L593">IFERROR(INDEX(K$2:K$218,SMALL(IF(K$2:K$218&lt;&gt;"",ROW(K$2:K$218)-1),ROW(C592))),"")</f>
        <v/>
      </c>
      <c r="M593" s="126" t="str">
        <f t="shared" si="54"/>
        <v/>
      </c>
      <c r="N593" s="153" t="str">
        <f t="array" ref="N593">IFERROR(INDEX(M$2:M$218,SMALL(IF(M$2:M$218&lt;&gt;"",ROW(M$2:M$218)-1),ROW(D592))),"")</f>
        <v/>
      </c>
      <c r="O593" s="126" t="str">
        <f t="shared" si="55"/>
        <v/>
      </c>
      <c r="P593" s="155" t="str">
        <f t="array" ref="P593">IFERROR(INDEX(O$2:O$218,SMALL(IF(O$2:O$218&lt;&gt;"",ROW(O$2:O$218)-1),ROW(G592))),"")</f>
        <v/>
      </c>
      <c r="Q593" s="126" t="str">
        <f t="shared" si="56"/>
        <v/>
      </c>
      <c r="R593" s="153" t="str">
        <f t="array" ref="R593">IFERROR(INDEX(Q$2:Q$218,SMALL(IF(Q$2:Q$218&lt;&gt;"",ROW(Q$2:Q$218)-1),ROW(I592))),"")</f>
        <v/>
      </c>
      <c r="S593" s="126" t="str">
        <f t="shared" si="57"/>
        <v/>
      </c>
      <c r="T593" s="155" t="str">
        <f t="array" ref="T593">IFERROR(INDEX(S$2:S$218,SMALL(IF(S$2:S$218&lt;&gt;"",ROW(S$2:S$218)-1),ROW(K592))),"")</f>
        <v/>
      </c>
      <c r="U593" s="126" t="str">
        <f t="shared" si="58"/>
        <v/>
      </c>
      <c r="V593" s="153" t="str">
        <f t="array" ref="V593">IFERROR(INDEX(U$2:U$218,SMALL(IF(U$2:U$218&lt;&gt;"",ROW(U$2:U$218)-1),ROW(M592))),"")</f>
        <v/>
      </c>
    </row>
    <row r="594" spans="1:22" ht="15.75" customHeight="1" x14ac:dyDescent="0.2">
      <c r="A594" s="165" t="str">
        <f t="shared" si="59"/>
        <v xml:space="preserve"> </v>
      </c>
      <c r="B594" s="148"/>
      <c r="C594" s="148"/>
      <c r="D594" s="149"/>
      <c r="E594" s="149"/>
      <c r="F594" s="149"/>
      <c r="G594" s="165" t="str">
        <f>IF(D594="","",VLOOKUP(D594,'Liste des clubs'!A:B,2,FALSE))</f>
        <v/>
      </c>
      <c r="H594" s="163"/>
      <c r="I594" s="143" t="str">
        <f t="shared" si="52"/>
        <v/>
      </c>
      <c r="J594" s="153" t="str">
        <f t="array" ref="J594">IFERROR(INDEX(I$2:I$218,SMALL(IF(I$2:I$218&lt;&gt;"",ROW(I$2:I$218)-1),ROW(A593))),"")</f>
        <v/>
      </c>
      <c r="K594" s="126" t="str">
        <f t="shared" si="53"/>
        <v/>
      </c>
      <c r="L594" s="155" t="str">
        <f t="array" ref="L594">IFERROR(INDEX(K$2:K$218,SMALL(IF(K$2:K$218&lt;&gt;"",ROW(K$2:K$218)-1),ROW(C593))),"")</f>
        <v/>
      </c>
      <c r="M594" s="126" t="str">
        <f t="shared" si="54"/>
        <v/>
      </c>
      <c r="N594" s="153" t="str">
        <f t="array" ref="N594">IFERROR(INDEX(M$2:M$218,SMALL(IF(M$2:M$218&lt;&gt;"",ROW(M$2:M$218)-1),ROW(D593))),"")</f>
        <v/>
      </c>
      <c r="O594" s="126" t="str">
        <f t="shared" si="55"/>
        <v/>
      </c>
      <c r="P594" s="155" t="str">
        <f t="array" ref="P594">IFERROR(INDEX(O$2:O$218,SMALL(IF(O$2:O$218&lt;&gt;"",ROW(O$2:O$218)-1),ROW(G593))),"")</f>
        <v/>
      </c>
      <c r="Q594" s="126" t="str">
        <f t="shared" si="56"/>
        <v/>
      </c>
      <c r="R594" s="153" t="str">
        <f t="array" ref="R594">IFERROR(INDEX(Q$2:Q$218,SMALL(IF(Q$2:Q$218&lt;&gt;"",ROW(Q$2:Q$218)-1),ROW(I593))),"")</f>
        <v/>
      </c>
      <c r="S594" s="126" t="str">
        <f t="shared" si="57"/>
        <v/>
      </c>
      <c r="T594" s="155" t="str">
        <f t="array" ref="T594">IFERROR(INDEX(S$2:S$218,SMALL(IF(S$2:S$218&lt;&gt;"",ROW(S$2:S$218)-1),ROW(K593))),"")</f>
        <v/>
      </c>
      <c r="U594" s="126" t="str">
        <f t="shared" si="58"/>
        <v/>
      </c>
      <c r="V594" s="153" t="str">
        <f t="array" ref="V594">IFERROR(INDEX(U$2:U$218,SMALL(IF(U$2:U$218&lt;&gt;"",ROW(U$2:U$218)-1),ROW(M593))),"")</f>
        <v/>
      </c>
    </row>
    <row r="595" spans="1:22" ht="15.75" customHeight="1" x14ac:dyDescent="0.2">
      <c r="A595" s="165" t="str">
        <f t="shared" si="59"/>
        <v xml:space="preserve"> </v>
      </c>
      <c r="B595" s="148"/>
      <c r="C595" s="148"/>
      <c r="D595" s="149"/>
      <c r="E595" s="149"/>
      <c r="F595" s="149"/>
      <c r="G595" s="165" t="str">
        <f>IF(D595="","",VLOOKUP(D595,'Liste des clubs'!A:B,2,FALSE))</f>
        <v/>
      </c>
      <c r="H595" s="163"/>
      <c r="I595" s="143" t="str">
        <f t="shared" si="52"/>
        <v/>
      </c>
      <c r="J595" s="153" t="str">
        <f t="array" ref="J595">IFERROR(INDEX(I$2:I$218,SMALL(IF(I$2:I$218&lt;&gt;"",ROW(I$2:I$218)-1),ROW(A594))),"")</f>
        <v/>
      </c>
      <c r="K595" s="126" t="str">
        <f t="shared" si="53"/>
        <v/>
      </c>
      <c r="L595" s="155" t="str">
        <f t="array" ref="L595">IFERROR(INDEX(K$2:K$218,SMALL(IF(K$2:K$218&lt;&gt;"",ROW(K$2:K$218)-1),ROW(C594))),"")</f>
        <v/>
      </c>
      <c r="M595" s="126" t="str">
        <f t="shared" si="54"/>
        <v/>
      </c>
      <c r="N595" s="153" t="str">
        <f t="array" ref="N595">IFERROR(INDEX(M$2:M$218,SMALL(IF(M$2:M$218&lt;&gt;"",ROW(M$2:M$218)-1),ROW(D594))),"")</f>
        <v/>
      </c>
      <c r="O595" s="126" t="str">
        <f t="shared" si="55"/>
        <v/>
      </c>
      <c r="P595" s="155" t="str">
        <f t="array" ref="P595">IFERROR(INDEX(O$2:O$218,SMALL(IF(O$2:O$218&lt;&gt;"",ROW(O$2:O$218)-1),ROW(G594))),"")</f>
        <v/>
      </c>
      <c r="Q595" s="126" t="str">
        <f t="shared" si="56"/>
        <v/>
      </c>
      <c r="R595" s="153" t="str">
        <f t="array" ref="R595">IFERROR(INDEX(Q$2:Q$218,SMALL(IF(Q$2:Q$218&lt;&gt;"",ROW(Q$2:Q$218)-1),ROW(I594))),"")</f>
        <v/>
      </c>
      <c r="S595" s="126" t="str">
        <f t="shared" si="57"/>
        <v/>
      </c>
      <c r="T595" s="155" t="str">
        <f t="array" ref="T595">IFERROR(INDEX(S$2:S$218,SMALL(IF(S$2:S$218&lt;&gt;"",ROW(S$2:S$218)-1),ROW(K594))),"")</f>
        <v/>
      </c>
      <c r="U595" s="126" t="str">
        <f t="shared" si="58"/>
        <v/>
      </c>
      <c r="V595" s="153" t="str">
        <f t="array" ref="V595">IFERROR(INDEX(U$2:U$218,SMALL(IF(U$2:U$218&lt;&gt;"",ROW(U$2:U$218)-1),ROW(M594))),"")</f>
        <v/>
      </c>
    </row>
    <row r="596" spans="1:22" ht="15.75" customHeight="1" x14ac:dyDescent="0.2">
      <c r="A596" s="165" t="str">
        <f t="shared" si="59"/>
        <v xml:space="preserve"> </v>
      </c>
      <c r="B596" s="148"/>
      <c r="C596" s="148"/>
      <c r="D596" s="149"/>
      <c r="E596" s="149"/>
      <c r="F596" s="149"/>
      <c r="G596" s="165" t="str">
        <f>IF(D596="","",VLOOKUP(D596,'Liste des clubs'!A:B,2,FALSE))</f>
        <v/>
      </c>
      <c r="H596" s="163"/>
      <c r="I596" s="143" t="str">
        <f t="shared" si="52"/>
        <v/>
      </c>
      <c r="J596" s="153" t="str">
        <f t="array" ref="J596">IFERROR(INDEX(I$2:I$218,SMALL(IF(I$2:I$218&lt;&gt;"",ROW(I$2:I$218)-1),ROW(A595))),"")</f>
        <v/>
      </c>
      <c r="K596" s="126" t="str">
        <f t="shared" si="53"/>
        <v/>
      </c>
      <c r="L596" s="155" t="str">
        <f t="array" ref="L596">IFERROR(INDEX(K$2:K$218,SMALL(IF(K$2:K$218&lt;&gt;"",ROW(K$2:K$218)-1),ROW(C595))),"")</f>
        <v/>
      </c>
      <c r="M596" s="126" t="str">
        <f t="shared" si="54"/>
        <v/>
      </c>
      <c r="N596" s="153" t="str">
        <f t="array" ref="N596">IFERROR(INDEX(M$2:M$218,SMALL(IF(M$2:M$218&lt;&gt;"",ROW(M$2:M$218)-1),ROW(D595))),"")</f>
        <v/>
      </c>
      <c r="O596" s="126" t="str">
        <f t="shared" si="55"/>
        <v/>
      </c>
      <c r="P596" s="155" t="str">
        <f t="array" ref="P596">IFERROR(INDEX(O$2:O$218,SMALL(IF(O$2:O$218&lt;&gt;"",ROW(O$2:O$218)-1),ROW(G595))),"")</f>
        <v/>
      </c>
      <c r="Q596" s="126" t="str">
        <f t="shared" si="56"/>
        <v/>
      </c>
      <c r="R596" s="153" t="str">
        <f t="array" ref="R596">IFERROR(INDEX(Q$2:Q$218,SMALL(IF(Q$2:Q$218&lt;&gt;"",ROW(Q$2:Q$218)-1),ROW(I595))),"")</f>
        <v/>
      </c>
      <c r="S596" s="126" t="str">
        <f t="shared" si="57"/>
        <v/>
      </c>
      <c r="T596" s="155" t="str">
        <f t="array" ref="T596">IFERROR(INDEX(S$2:S$218,SMALL(IF(S$2:S$218&lt;&gt;"",ROW(S$2:S$218)-1),ROW(K595))),"")</f>
        <v/>
      </c>
      <c r="U596" s="126" t="str">
        <f t="shared" si="58"/>
        <v/>
      </c>
      <c r="V596" s="153" t="str">
        <f t="array" ref="V596">IFERROR(INDEX(U$2:U$218,SMALL(IF(U$2:U$218&lt;&gt;"",ROW(U$2:U$218)-1),ROW(M595))),"")</f>
        <v/>
      </c>
    </row>
    <row r="597" spans="1:22" ht="15.75" customHeight="1" x14ac:dyDescent="0.2">
      <c r="A597" s="165" t="str">
        <f t="shared" si="59"/>
        <v xml:space="preserve"> </v>
      </c>
      <c r="B597" s="148"/>
      <c r="C597" s="148"/>
      <c r="D597" s="149"/>
      <c r="E597" s="149"/>
      <c r="F597" s="149"/>
      <c r="G597" s="165" t="str">
        <f>IF(D597="","",VLOOKUP(D597,'Liste des clubs'!A:B,2,FALSE))</f>
        <v/>
      </c>
      <c r="H597" s="163"/>
      <c r="I597" s="143" t="str">
        <f t="shared" si="52"/>
        <v/>
      </c>
      <c r="J597" s="153" t="str">
        <f t="array" ref="J597">IFERROR(INDEX(I$2:I$218,SMALL(IF(I$2:I$218&lt;&gt;"",ROW(I$2:I$218)-1),ROW(A596))),"")</f>
        <v/>
      </c>
      <c r="K597" s="126" t="str">
        <f t="shared" si="53"/>
        <v/>
      </c>
      <c r="L597" s="155" t="str">
        <f t="array" ref="L597">IFERROR(INDEX(K$2:K$218,SMALL(IF(K$2:K$218&lt;&gt;"",ROW(K$2:K$218)-1),ROW(C596))),"")</f>
        <v/>
      </c>
      <c r="M597" s="126" t="str">
        <f t="shared" si="54"/>
        <v/>
      </c>
      <c r="N597" s="153" t="str">
        <f t="array" ref="N597">IFERROR(INDEX(M$2:M$218,SMALL(IF(M$2:M$218&lt;&gt;"",ROW(M$2:M$218)-1),ROW(D596))),"")</f>
        <v/>
      </c>
      <c r="O597" s="126" t="str">
        <f t="shared" si="55"/>
        <v/>
      </c>
      <c r="P597" s="155" t="str">
        <f t="array" ref="P597">IFERROR(INDEX(O$2:O$218,SMALL(IF(O$2:O$218&lt;&gt;"",ROW(O$2:O$218)-1),ROW(G596))),"")</f>
        <v/>
      </c>
      <c r="Q597" s="126" t="str">
        <f t="shared" si="56"/>
        <v/>
      </c>
      <c r="R597" s="153" t="str">
        <f t="array" ref="R597">IFERROR(INDEX(Q$2:Q$218,SMALL(IF(Q$2:Q$218&lt;&gt;"",ROW(Q$2:Q$218)-1),ROW(I596))),"")</f>
        <v/>
      </c>
      <c r="S597" s="126" t="str">
        <f t="shared" si="57"/>
        <v/>
      </c>
      <c r="T597" s="155" t="str">
        <f t="array" ref="T597">IFERROR(INDEX(S$2:S$218,SMALL(IF(S$2:S$218&lt;&gt;"",ROW(S$2:S$218)-1),ROW(K596))),"")</f>
        <v/>
      </c>
      <c r="U597" s="126" t="str">
        <f t="shared" si="58"/>
        <v/>
      </c>
      <c r="V597" s="153" t="str">
        <f t="array" ref="V597">IFERROR(INDEX(U$2:U$218,SMALL(IF(U$2:U$218&lt;&gt;"",ROW(U$2:U$218)-1),ROW(M596))),"")</f>
        <v/>
      </c>
    </row>
    <row r="598" spans="1:22" ht="15.75" customHeight="1" x14ac:dyDescent="0.2">
      <c r="A598" s="165" t="str">
        <f t="shared" si="59"/>
        <v xml:space="preserve"> </v>
      </c>
      <c r="B598" s="148"/>
      <c r="C598" s="148"/>
      <c r="D598" s="149"/>
      <c r="E598" s="149"/>
      <c r="F598" s="149"/>
      <c r="G598" s="165" t="str">
        <f>IF(D598="","",VLOOKUP(D598,'Liste des clubs'!A:B,2,FALSE))</f>
        <v/>
      </c>
      <c r="H598" s="163"/>
      <c r="I598" s="143" t="str">
        <f t="shared" si="52"/>
        <v/>
      </c>
      <c r="J598" s="153" t="str">
        <f t="array" ref="J598">IFERROR(INDEX(I$2:I$218,SMALL(IF(I$2:I$218&lt;&gt;"",ROW(I$2:I$218)-1),ROW(A597))),"")</f>
        <v/>
      </c>
      <c r="K598" s="126" t="str">
        <f t="shared" si="53"/>
        <v/>
      </c>
      <c r="L598" s="155" t="str">
        <f t="array" ref="L598">IFERROR(INDEX(K$2:K$218,SMALL(IF(K$2:K$218&lt;&gt;"",ROW(K$2:K$218)-1),ROW(C597))),"")</f>
        <v/>
      </c>
      <c r="M598" s="126" t="str">
        <f t="shared" si="54"/>
        <v/>
      </c>
      <c r="N598" s="153" t="str">
        <f t="array" ref="N598">IFERROR(INDEX(M$2:M$218,SMALL(IF(M$2:M$218&lt;&gt;"",ROW(M$2:M$218)-1),ROW(D597))),"")</f>
        <v/>
      </c>
      <c r="O598" s="126" t="str">
        <f t="shared" si="55"/>
        <v/>
      </c>
      <c r="P598" s="155" t="str">
        <f t="array" ref="P598">IFERROR(INDEX(O$2:O$218,SMALL(IF(O$2:O$218&lt;&gt;"",ROW(O$2:O$218)-1),ROW(G597))),"")</f>
        <v/>
      </c>
      <c r="Q598" s="126" t="str">
        <f t="shared" si="56"/>
        <v/>
      </c>
      <c r="R598" s="153" t="str">
        <f t="array" ref="R598">IFERROR(INDEX(Q$2:Q$218,SMALL(IF(Q$2:Q$218&lt;&gt;"",ROW(Q$2:Q$218)-1),ROW(I597))),"")</f>
        <v/>
      </c>
      <c r="S598" s="126" t="str">
        <f t="shared" si="57"/>
        <v/>
      </c>
      <c r="T598" s="155" t="str">
        <f t="array" ref="T598">IFERROR(INDEX(S$2:S$218,SMALL(IF(S$2:S$218&lt;&gt;"",ROW(S$2:S$218)-1),ROW(K597))),"")</f>
        <v/>
      </c>
      <c r="U598" s="126" t="str">
        <f t="shared" si="58"/>
        <v/>
      </c>
      <c r="V598" s="153" t="str">
        <f t="array" ref="V598">IFERROR(INDEX(U$2:U$218,SMALL(IF(U$2:U$218&lt;&gt;"",ROW(U$2:U$218)-1),ROW(M597))),"")</f>
        <v/>
      </c>
    </row>
    <row r="599" spans="1:22" ht="15.75" customHeight="1" x14ac:dyDescent="0.2">
      <c r="A599" s="165" t="str">
        <f t="shared" si="59"/>
        <v xml:space="preserve"> </v>
      </c>
      <c r="B599" s="148"/>
      <c r="C599" s="148"/>
      <c r="D599" s="149"/>
      <c r="E599" s="149"/>
      <c r="F599" s="149"/>
      <c r="G599" s="165" t="str">
        <f>IF(D599="","",VLOOKUP(D599,'Liste des clubs'!A:B,2,FALSE))</f>
        <v/>
      </c>
      <c r="H599" s="163"/>
      <c r="I599" s="143" t="str">
        <f t="shared" si="52"/>
        <v/>
      </c>
      <c r="J599" s="153" t="str">
        <f t="array" ref="J599">IFERROR(INDEX(I$2:I$218,SMALL(IF(I$2:I$218&lt;&gt;"",ROW(I$2:I$218)-1),ROW(A598))),"")</f>
        <v/>
      </c>
      <c r="K599" s="126" t="str">
        <f t="shared" si="53"/>
        <v/>
      </c>
      <c r="L599" s="155" t="str">
        <f t="array" ref="L599">IFERROR(INDEX(K$2:K$218,SMALL(IF(K$2:K$218&lt;&gt;"",ROW(K$2:K$218)-1),ROW(C598))),"")</f>
        <v/>
      </c>
      <c r="M599" s="126" t="str">
        <f t="shared" si="54"/>
        <v/>
      </c>
      <c r="N599" s="153" t="str">
        <f t="array" ref="N599">IFERROR(INDEX(M$2:M$218,SMALL(IF(M$2:M$218&lt;&gt;"",ROW(M$2:M$218)-1),ROW(D598))),"")</f>
        <v/>
      </c>
      <c r="O599" s="126" t="str">
        <f t="shared" si="55"/>
        <v/>
      </c>
      <c r="P599" s="155" t="str">
        <f t="array" ref="P599">IFERROR(INDEX(O$2:O$218,SMALL(IF(O$2:O$218&lt;&gt;"",ROW(O$2:O$218)-1),ROW(G598))),"")</f>
        <v/>
      </c>
      <c r="Q599" s="126" t="str">
        <f t="shared" si="56"/>
        <v/>
      </c>
      <c r="R599" s="153" t="str">
        <f t="array" ref="R599">IFERROR(INDEX(Q$2:Q$218,SMALL(IF(Q$2:Q$218&lt;&gt;"",ROW(Q$2:Q$218)-1),ROW(I598))),"")</f>
        <v/>
      </c>
      <c r="S599" s="126" t="str">
        <f t="shared" si="57"/>
        <v/>
      </c>
      <c r="T599" s="155" t="str">
        <f t="array" ref="T599">IFERROR(INDEX(S$2:S$218,SMALL(IF(S$2:S$218&lt;&gt;"",ROW(S$2:S$218)-1),ROW(K598))),"")</f>
        <v/>
      </c>
      <c r="U599" s="126" t="str">
        <f t="shared" si="58"/>
        <v/>
      </c>
      <c r="V599" s="153" t="str">
        <f t="array" ref="V599">IFERROR(INDEX(U$2:U$218,SMALL(IF(U$2:U$218&lt;&gt;"",ROW(U$2:U$218)-1),ROW(M598))),"")</f>
        <v/>
      </c>
    </row>
    <row r="600" spans="1:22" ht="15.75" customHeight="1" x14ac:dyDescent="0.2">
      <c r="A600" s="165" t="str">
        <f t="shared" si="59"/>
        <v xml:space="preserve"> </v>
      </c>
      <c r="B600" s="148"/>
      <c r="C600" s="148"/>
      <c r="D600" s="149"/>
      <c r="E600" s="149"/>
      <c r="F600" s="149"/>
      <c r="G600" s="165" t="str">
        <f>IF(D600="","",VLOOKUP(D600,'Liste des clubs'!A:B,2,FALSE))</f>
        <v/>
      </c>
      <c r="H600" s="163"/>
      <c r="I600" s="143" t="str">
        <f t="shared" si="52"/>
        <v/>
      </c>
      <c r="J600" s="153" t="str">
        <f t="array" ref="J600">IFERROR(INDEX(I$2:I$218,SMALL(IF(I$2:I$218&lt;&gt;"",ROW(I$2:I$218)-1),ROW(A599))),"")</f>
        <v/>
      </c>
      <c r="K600" s="126" t="str">
        <f t="shared" si="53"/>
        <v/>
      </c>
      <c r="L600" s="155" t="str">
        <f t="array" ref="L600">IFERROR(INDEX(K$2:K$218,SMALL(IF(K$2:K$218&lt;&gt;"",ROW(K$2:K$218)-1),ROW(C599))),"")</f>
        <v/>
      </c>
      <c r="M600" s="126" t="str">
        <f t="shared" si="54"/>
        <v/>
      </c>
      <c r="N600" s="153" t="str">
        <f t="array" ref="N600">IFERROR(INDEX(M$2:M$218,SMALL(IF(M$2:M$218&lt;&gt;"",ROW(M$2:M$218)-1),ROW(D599))),"")</f>
        <v/>
      </c>
      <c r="O600" s="126" t="str">
        <f t="shared" si="55"/>
        <v/>
      </c>
      <c r="P600" s="155" t="str">
        <f t="array" ref="P600">IFERROR(INDEX(O$2:O$218,SMALL(IF(O$2:O$218&lt;&gt;"",ROW(O$2:O$218)-1),ROW(G599))),"")</f>
        <v/>
      </c>
      <c r="Q600" s="126" t="str">
        <f t="shared" si="56"/>
        <v/>
      </c>
      <c r="R600" s="153" t="str">
        <f t="array" ref="R600">IFERROR(INDEX(Q$2:Q$218,SMALL(IF(Q$2:Q$218&lt;&gt;"",ROW(Q$2:Q$218)-1),ROW(I599))),"")</f>
        <v/>
      </c>
      <c r="S600" s="126" t="str">
        <f t="shared" si="57"/>
        <v/>
      </c>
      <c r="T600" s="155" t="str">
        <f t="array" ref="T600">IFERROR(INDEX(S$2:S$218,SMALL(IF(S$2:S$218&lt;&gt;"",ROW(S$2:S$218)-1),ROW(K599))),"")</f>
        <v/>
      </c>
      <c r="U600" s="126" t="str">
        <f t="shared" si="58"/>
        <v/>
      </c>
      <c r="V600" s="153" t="str">
        <f t="array" ref="V600">IFERROR(INDEX(U$2:U$218,SMALL(IF(U$2:U$218&lt;&gt;"",ROW(U$2:U$218)-1),ROW(M599))),"")</f>
        <v/>
      </c>
    </row>
    <row r="601" spans="1:22" ht="15.75" customHeight="1" x14ac:dyDescent="0.2">
      <c r="A601" s="165" t="str">
        <f t="shared" si="59"/>
        <v xml:space="preserve"> </v>
      </c>
      <c r="B601" s="148"/>
      <c r="C601" s="148"/>
      <c r="D601" s="149"/>
      <c r="E601" s="149"/>
      <c r="F601" s="149"/>
      <c r="G601" s="165" t="str">
        <f>IF(D601="","",VLOOKUP(D601,'Liste des clubs'!A:B,2,FALSE))</f>
        <v/>
      </c>
      <c r="H601" s="163"/>
      <c r="I601" s="143" t="str">
        <f t="shared" si="52"/>
        <v/>
      </c>
      <c r="J601" s="153" t="str">
        <f t="array" ref="J601">IFERROR(INDEX(I$2:I$218,SMALL(IF(I$2:I$218&lt;&gt;"",ROW(I$2:I$218)-1),ROW(A600))),"")</f>
        <v/>
      </c>
      <c r="K601" s="126" t="str">
        <f t="shared" si="53"/>
        <v/>
      </c>
      <c r="L601" s="155" t="str">
        <f t="array" ref="L601">IFERROR(INDEX(K$2:K$218,SMALL(IF(K$2:K$218&lt;&gt;"",ROW(K$2:K$218)-1),ROW(C600))),"")</f>
        <v/>
      </c>
      <c r="M601" s="126" t="str">
        <f t="shared" si="54"/>
        <v/>
      </c>
      <c r="N601" s="153" t="str">
        <f t="array" ref="N601">IFERROR(INDEX(M$2:M$218,SMALL(IF(M$2:M$218&lt;&gt;"",ROW(M$2:M$218)-1),ROW(D600))),"")</f>
        <v/>
      </c>
      <c r="O601" s="126" t="str">
        <f t="shared" si="55"/>
        <v/>
      </c>
      <c r="P601" s="155" t="str">
        <f t="array" ref="P601">IFERROR(INDEX(O$2:O$218,SMALL(IF(O$2:O$218&lt;&gt;"",ROW(O$2:O$218)-1),ROW(G600))),"")</f>
        <v/>
      </c>
      <c r="Q601" s="126" t="str">
        <f t="shared" si="56"/>
        <v/>
      </c>
      <c r="R601" s="153" t="str">
        <f t="array" ref="R601">IFERROR(INDEX(Q$2:Q$218,SMALL(IF(Q$2:Q$218&lt;&gt;"",ROW(Q$2:Q$218)-1),ROW(I600))),"")</f>
        <v/>
      </c>
      <c r="S601" s="126" t="str">
        <f t="shared" si="57"/>
        <v/>
      </c>
      <c r="T601" s="155" t="str">
        <f t="array" ref="T601">IFERROR(INDEX(S$2:S$218,SMALL(IF(S$2:S$218&lt;&gt;"",ROW(S$2:S$218)-1),ROW(K600))),"")</f>
        <v/>
      </c>
      <c r="U601" s="126" t="str">
        <f t="shared" si="58"/>
        <v/>
      </c>
      <c r="V601" s="153" t="str">
        <f t="array" ref="V601">IFERROR(INDEX(U$2:U$218,SMALL(IF(U$2:U$218&lt;&gt;"",ROW(U$2:U$218)-1),ROW(M600))),"")</f>
        <v/>
      </c>
    </row>
    <row r="602" spans="1:22" ht="15.75" customHeight="1" x14ac:dyDescent="0.2">
      <c r="A602" s="165" t="str">
        <f t="shared" si="59"/>
        <v xml:space="preserve"> </v>
      </c>
      <c r="B602" s="148"/>
      <c r="C602" s="148"/>
      <c r="D602" s="149"/>
      <c r="E602" s="149"/>
      <c r="F602" s="149"/>
      <c r="G602" s="165" t="str">
        <f>IF(D602="","",VLOOKUP(D602,'Liste des clubs'!A:B,2,FALSE))</f>
        <v/>
      </c>
      <c r="H602" s="163"/>
      <c r="I602" s="143" t="str">
        <f t="shared" si="52"/>
        <v/>
      </c>
      <c r="J602" s="153" t="str">
        <f t="array" ref="J602">IFERROR(INDEX(I$2:I$218,SMALL(IF(I$2:I$218&lt;&gt;"",ROW(I$2:I$218)-1),ROW(A601))),"")</f>
        <v/>
      </c>
      <c r="K602" s="126" t="str">
        <f t="shared" si="53"/>
        <v/>
      </c>
      <c r="L602" s="155" t="str">
        <f t="array" ref="L602">IFERROR(INDEX(K$2:K$218,SMALL(IF(K$2:K$218&lt;&gt;"",ROW(K$2:K$218)-1),ROW(C601))),"")</f>
        <v/>
      </c>
      <c r="M602" s="126" t="str">
        <f t="shared" si="54"/>
        <v/>
      </c>
      <c r="N602" s="153" t="str">
        <f t="array" ref="N602">IFERROR(INDEX(M$2:M$218,SMALL(IF(M$2:M$218&lt;&gt;"",ROW(M$2:M$218)-1),ROW(D601))),"")</f>
        <v/>
      </c>
      <c r="O602" s="126" t="str">
        <f t="shared" si="55"/>
        <v/>
      </c>
      <c r="P602" s="155" t="str">
        <f t="array" ref="P602">IFERROR(INDEX(O$2:O$218,SMALL(IF(O$2:O$218&lt;&gt;"",ROW(O$2:O$218)-1),ROW(G601))),"")</f>
        <v/>
      </c>
      <c r="Q602" s="126" t="str">
        <f t="shared" si="56"/>
        <v/>
      </c>
      <c r="R602" s="153" t="str">
        <f t="array" ref="R602">IFERROR(INDEX(Q$2:Q$218,SMALL(IF(Q$2:Q$218&lt;&gt;"",ROW(Q$2:Q$218)-1),ROW(I601))),"")</f>
        <v/>
      </c>
      <c r="S602" s="126" t="str">
        <f t="shared" si="57"/>
        <v/>
      </c>
      <c r="T602" s="155" t="str">
        <f t="array" ref="T602">IFERROR(INDEX(S$2:S$218,SMALL(IF(S$2:S$218&lt;&gt;"",ROW(S$2:S$218)-1),ROW(K601))),"")</f>
        <v/>
      </c>
      <c r="U602" s="126" t="str">
        <f t="shared" si="58"/>
        <v/>
      </c>
      <c r="V602" s="153" t="str">
        <f t="array" ref="V602">IFERROR(INDEX(U$2:U$218,SMALL(IF(U$2:U$218&lt;&gt;"",ROW(U$2:U$218)-1),ROW(M601))),"")</f>
        <v/>
      </c>
    </row>
    <row r="603" spans="1:22" ht="15.75" customHeight="1" x14ac:dyDescent="0.2">
      <c r="A603" s="165" t="str">
        <f t="shared" si="59"/>
        <v xml:space="preserve"> </v>
      </c>
      <c r="B603" s="148"/>
      <c r="C603" s="148"/>
      <c r="D603" s="149"/>
      <c r="E603" s="149"/>
      <c r="F603" s="149"/>
      <c r="G603" s="165" t="str">
        <f>IF(D603="","",VLOOKUP(D603,'Liste des clubs'!A:B,2,FALSE))</f>
        <v/>
      </c>
      <c r="H603" s="163"/>
      <c r="I603" s="143" t="str">
        <f t="shared" si="52"/>
        <v/>
      </c>
      <c r="J603" s="153" t="str">
        <f t="array" ref="J603">IFERROR(INDEX(I$2:I$218,SMALL(IF(I$2:I$218&lt;&gt;"",ROW(I$2:I$218)-1),ROW(A602))),"")</f>
        <v/>
      </c>
      <c r="K603" s="126" t="str">
        <f t="shared" si="53"/>
        <v/>
      </c>
      <c r="L603" s="155" t="str">
        <f t="array" ref="L603">IFERROR(INDEX(K$2:K$218,SMALL(IF(K$2:K$218&lt;&gt;"",ROW(K$2:K$218)-1),ROW(C602))),"")</f>
        <v/>
      </c>
      <c r="M603" s="126" t="str">
        <f t="shared" si="54"/>
        <v/>
      </c>
      <c r="N603" s="153" t="str">
        <f t="array" ref="N603">IFERROR(INDEX(M$2:M$218,SMALL(IF(M$2:M$218&lt;&gt;"",ROW(M$2:M$218)-1),ROW(D602))),"")</f>
        <v/>
      </c>
      <c r="O603" s="126" t="str">
        <f t="shared" si="55"/>
        <v/>
      </c>
      <c r="P603" s="155" t="str">
        <f t="array" ref="P603">IFERROR(INDEX(O$2:O$218,SMALL(IF(O$2:O$218&lt;&gt;"",ROW(O$2:O$218)-1),ROW(G602))),"")</f>
        <v/>
      </c>
      <c r="Q603" s="126" t="str">
        <f t="shared" si="56"/>
        <v/>
      </c>
      <c r="R603" s="153" t="str">
        <f t="array" ref="R603">IFERROR(INDEX(Q$2:Q$218,SMALL(IF(Q$2:Q$218&lt;&gt;"",ROW(Q$2:Q$218)-1),ROW(I602))),"")</f>
        <v/>
      </c>
      <c r="S603" s="126" t="str">
        <f t="shared" si="57"/>
        <v/>
      </c>
      <c r="T603" s="155" t="str">
        <f t="array" ref="T603">IFERROR(INDEX(S$2:S$218,SMALL(IF(S$2:S$218&lt;&gt;"",ROW(S$2:S$218)-1),ROW(K602))),"")</f>
        <v/>
      </c>
      <c r="U603" s="126" t="str">
        <f t="shared" si="58"/>
        <v/>
      </c>
      <c r="V603" s="153" t="str">
        <f t="array" ref="V603">IFERROR(INDEX(U$2:U$218,SMALL(IF(U$2:U$218&lt;&gt;"",ROW(U$2:U$218)-1),ROW(M602))),"")</f>
        <v/>
      </c>
    </row>
    <row r="604" spans="1:22" ht="15.75" customHeight="1" x14ac:dyDescent="0.2">
      <c r="A604" s="165" t="str">
        <f t="shared" si="59"/>
        <v xml:space="preserve"> </v>
      </c>
      <c r="B604" s="148"/>
      <c r="C604" s="148"/>
      <c r="D604" s="149"/>
      <c r="E604" s="149"/>
      <c r="F604" s="149"/>
      <c r="G604" s="165" t="str">
        <f>IF(D604="","",VLOOKUP(D604,'Liste des clubs'!A:B,2,FALSE))</f>
        <v/>
      </c>
      <c r="H604" s="163"/>
      <c r="I604" s="143" t="str">
        <f t="shared" si="52"/>
        <v/>
      </c>
      <c r="J604" s="153" t="str">
        <f t="array" ref="J604">IFERROR(INDEX(I$2:I$218,SMALL(IF(I$2:I$218&lt;&gt;"",ROW(I$2:I$218)-1),ROW(A603))),"")</f>
        <v/>
      </c>
      <c r="K604" s="126" t="str">
        <f t="shared" si="53"/>
        <v/>
      </c>
      <c r="L604" s="155" t="str">
        <f t="array" ref="L604">IFERROR(INDEX(K$2:K$218,SMALL(IF(K$2:K$218&lt;&gt;"",ROW(K$2:K$218)-1),ROW(C603))),"")</f>
        <v/>
      </c>
      <c r="M604" s="126" t="str">
        <f t="shared" si="54"/>
        <v/>
      </c>
      <c r="N604" s="153" t="str">
        <f t="array" ref="N604">IFERROR(INDEX(M$2:M$218,SMALL(IF(M$2:M$218&lt;&gt;"",ROW(M$2:M$218)-1),ROW(D603))),"")</f>
        <v/>
      </c>
      <c r="O604" s="126" t="str">
        <f t="shared" si="55"/>
        <v/>
      </c>
      <c r="P604" s="155" t="str">
        <f t="array" ref="P604">IFERROR(INDEX(O$2:O$218,SMALL(IF(O$2:O$218&lt;&gt;"",ROW(O$2:O$218)-1),ROW(G603))),"")</f>
        <v/>
      </c>
      <c r="Q604" s="126" t="str">
        <f t="shared" si="56"/>
        <v/>
      </c>
      <c r="R604" s="153" t="str">
        <f t="array" ref="R604">IFERROR(INDEX(Q$2:Q$218,SMALL(IF(Q$2:Q$218&lt;&gt;"",ROW(Q$2:Q$218)-1),ROW(I603))),"")</f>
        <v/>
      </c>
      <c r="S604" s="126" t="str">
        <f t="shared" si="57"/>
        <v/>
      </c>
      <c r="T604" s="155" t="str">
        <f t="array" ref="T604">IFERROR(INDEX(S$2:S$218,SMALL(IF(S$2:S$218&lt;&gt;"",ROW(S$2:S$218)-1),ROW(K603))),"")</f>
        <v/>
      </c>
      <c r="U604" s="126" t="str">
        <f t="shared" si="58"/>
        <v/>
      </c>
      <c r="V604" s="153" t="str">
        <f t="array" ref="V604">IFERROR(INDEX(U$2:U$218,SMALL(IF(U$2:U$218&lt;&gt;"",ROW(U$2:U$218)-1),ROW(M603))),"")</f>
        <v/>
      </c>
    </row>
    <row r="605" spans="1:22" ht="15.75" customHeight="1" x14ac:dyDescent="0.2">
      <c r="A605" s="165" t="str">
        <f t="shared" si="59"/>
        <v xml:space="preserve"> </v>
      </c>
      <c r="B605" s="148"/>
      <c r="C605" s="148"/>
      <c r="D605" s="149"/>
      <c r="E605" s="149"/>
      <c r="F605" s="149"/>
      <c r="G605" s="165" t="str">
        <f>IF(D605="","",VLOOKUP(D605,'Liste des clubs'!A:B,2,FALSE))</f>
        <v/>
      </c>
      <c r="H605" s="163"/>
      <c r="I605" s="143" t="str">
        <f t="shared" si="52"/>
        <v/>
      </c>
      <c r="J605" s="153" t="str">
        <f t="array" ref="J605">IFERROR(INDEX(I$2:I$218,SMALL(IF(I$2:I$218&lt;&gt;"",ROW(I$2:I$218)-1),ROW(A604))),"")</f>
        <v/>
      </c>
      <c r="K605" s="126" t="str">
        <f t="shared" si="53"/>
        <v/>
      </c>
      <c r="L605" s="155" t="str">
        <f t="array" ref="L605">IFERROR(INDEX(K$2:K$218,SMALL(IF(K$2:K$218&lt;&gt;"",ROW(K$2:K$218)-1),ROW(C604))),"")</f>
        <v/>
      </c>
      <c r="M605" s="126" t="str">
        <f t="shared" si="54"/>
        <v/>
      </c>
      <c r="N605" s="153" t="str">
        <f t="array" ref="N605">IFERROR(INDEX(M$2:M$218,SMALL(IF(M$2:M$218&lt;&gt;"",ROW(M$2:M$218)-1),ROW(D604))),"")</f>
        <v/>
      </c>
      <c r="O605" s="126" t="str">
        <f t="shared" si="55"/>
        <v/>
      </c>
      <c r="P605" s="155" t="str">
        <f t="array" ref="P605">IFERROR(INDEX(O$2:O$218,SMALL(IF(O$2:O$218&lt;&gt;"",ROW(O$2:O$218)-1),ROW(G604))),"")</f>
        <v/>
      </c>
      <c r="Q605" s="126" t="str">
        <f t="shared" si="56"/>
        <v/>
      </c>
      <c r="R605" s="153" t="str">
        <f t="array" ref="R605">IFERROR(INDEX(Q$2:Q$218,SMALL(IF(Q$2:Q$218&lt;&gt;"",ROW(Q$2:Q$218)-1),ROW(I604))),"")</f>
        <v/>
      </c>
      <c r="S605" s="126" t="str">
        <f t="shared" si="57"/>
        <v/>
      </c>
      <c r="T605" s="155" t="str">
        <f t="array" ref="T605">IFERROR(INDEX(S$2:S$218,SMALL(IF(S$2:S$218&lt;&gt;"",ROW(S$2:S$218)-1),ROW(K604))),"")</f>
        <v/>
      </c>
      <c r="U605" s="126" t="str">
        <f t="shared" si="58"/>
        <v/>
      </c>
      <c r="V605" s="153" t="str">
        <f t="array" ref="V605">IFERROR(INDEX(U$2:U$218,SMALL(IF(U$2:U$218&lt;&gt;"",ROW(U$2:U$218)-1),ROW(M604))),"")</f>
        <v/>
      </c>
    </row>
    <row r="606" spans="1:22" ht="15.75" customHeight="1" x14ac:dyDescent="0.2">
      <c r="A606" s="165" t="str">
        <f t="shared" si="59"/>
        <v xml:space="preserve"> </v>
      </c>
      <c r="B606" s="148"/>
      <c r="C606" s="148"/>
      <c r="D606" s="149"/>
      <c r="E606" s="149"/>
      <c r="F606" s="149"/>
      <c r="G606" s="165" t="str">
        <f>IF(D606="","",VLOOKUP(D606,'Liste des clubs'!A:B,2,FALSE))</f>
        <v/>
      </c>
      <c r="H606" s="163"/>
      <c r="I606" s="143" t="str">
        <f t="shared" si="52"/>
        <v/>
      </c>
      <c r="J606" s="153" t="str">
        <f t="array" ref="J606">IFERROR(INDEX(I$2:I$218,SMALL(IF(I$2:I$218&lt;&gt;"",ROW(I$2:I$218)-1),ROW(A605))),"")</f>
        <v/>
      </c>
      <c r="K606" s="126" t="str">
        <f t="shared" si="53"/>
        <v/>
      </c>
      <c r="L606" s="155" t="str">
        <f t="array" ref="L606">IFERROR(INDEX(K$2:K$218,SMALL(IF(K$2:K$218&lt;&gt;"",ROW(K$2:K$218)-1),ROW(C605))),"")</f>
        <v/>
      </c>
      <c r="M606" s="126" t="str">
        <f t="shared" si="54"/>
        <v/>
      </c>
      <c r="N606" s="153" t="str">
        <f t="array" ref="N606">IFERROR(INDEX(M$2:M$218,SMALL(IF(M$2:M$218&lt;&gt;"",ROW(M$2:M$218)-1),ROW(D605))),"")</f>
        <v/>
      </c>
      <c r="O606" s="126" t="str">
        <f t="shared" si="55"/>
        <v/>
      </c>
      <c r="P606" s="155" t="str">
        <f t="array" ref="P606">IFERROR(INDEX(O$2:O$218,SMALL(IF(O$2:O$218&lt;&gt;"",ROW(O$2:O$218)-1),ROW(G605))),"")</f>
        <v/>
      </c>
      <c r="Q606" s="126" t="str">
        <f t="shared" si="56"/>
        <v/>
      </c>
      <c r="R606" s="153" t="str">
        <f t="array" ref="R606">IFERROR(INDEX(Q$2:Q$218,SMALL(IF(Q$2:Q$218&lt;&gt;"",ROW(Q$2:Q$218)-1),ROW(I605))),"")</f>
        <v/>
      </c>
      <c r="S606" s="126" t="str">
        <f t="shared" si="57"/>
        <v/>
      </c>
      <c r="T606" s="155" t="str">
        <f t="array" ref="T606">IFERROR(INDEX(S$2:S$218,SMALL(IF(S$2:S$218&lt;&gt;"",ROW(S$2:S$218)-1),ROW(K605))),"")</f>
        <v/>
      </c>
      <c r="U606" s="126" t="str">
        <f t="shared" si="58"/>
        <v/>
      </c>
      <c r="V606" s="153" t="str">
        <f t="array" ref="V606">IFERROR(INDEX(U$2:U$218,SMALL(IF(U$2:U$218&lt;&gt;"",ROW(U$2:U$218)-1),ROW(M605))),"")</f>
        <v/>
      </c>
    </row>
    <row r="607" spans="1:22" ht="15.75" customHeight="1" x14ac:dyDescent="0.2">
      <c r="A607" s="165" t="str">
        <f t="shared" si="59"/>
        <v xml:space="preserve"> </v>
      </c>
      <c r="B607" s="148"/>
      <c r="C607" s="148"/>
      <c r="D607" s="149"/>
      <c r="E607" s="149"/>
      <c r="F607" s="149"/>
      <c r="G607" s="165" t="str">
        <f>IF(D607="","",VLOOKUP(D607,'Liste des clubs'!A:B,2,FALSE))</f>
        <v/>
      </c>
      <c r="H607" s="163"/>
      <c r="I607" s="143" t="str">
        <f t="shared" si="52"/>
        <v/>
      </c>
      <c r="J607" s="153" t="str">
        <f t="array" ref="J607">IFERROR(INDEX(I$2:I$218,SMALL(IF(I$2:I$218&lt;&gt;"",ROW(I$2:I$218)-1),ROW(A606))),"")</f>
        <v/>
      </c>
      <c r="K607" s="126" t="str">
        <f t="shared" si="53"/>
        <v/>
      </c>
      <c r="L607" s="155" t="str">
        <f t="array" ref="L607">IFERROR(INDEX(K$2:K$218,SMALL(IF(K$2:K$218&lt;&gt;"",ROW(K$2:K$218)-1),ROW(C606))),"")</f>
        <v/>
      </c>
      <c r="M607" s="126" t="str">
        <f t="shared" si="54"/>
        <v/>
      </c>
      <c r="N607" s="153" t="str">
        <f t="array" ref="N607">IFERROR(INDEX(M$2:M$218,SMALL(IF(M$2:M$218&lt;&gt;"",ROW(M$2:M$218)-1),ROW(D606))),"")</f>
        <v/>
      </c>
      <c r="O607" s="126" t="str">
        <f t="shared" si="55"/>
        <v/>
      </c>
      <c r="P607" s="155" t="str">
        <f t="array" ref="P607">IFERROR(INDEX(O$2:O$218,SMALL(IF(O$2:O$218&lt;&gt;"",ROW(O$2:O$218)-1),ROW(G606))),"")</f>
        <v/>
      </c>
      <c r="Q607" s="126" t="str">
        <f t="shared" si="56"/>
        <v/>
      </c>
      <c r="R607" s="153" t="str">
        <f t="array" ref="R607">IFERROR(INDEX(Q$2:Q$218,SMALL(IF(Q$2:Q$218&lt;&gt;"",ROW(Q$2:Q$218)-1),ROW(I606))),"")</f>
        <v/>
      </c>
      <c r="S607" s="126" t="str">
        <f t="shared" si="57"/>
        <v/>
      </c>
      <c r="T607" s="155" t="str">
        <f t="array" ref="T607">IFERROR(INDEX(S$2:S$218,SMALL(IF(S$2:S$218&lt;&gt;"",ROW(S$2:S$218)-1),ROW(K606))),"")</f>
        <v/>
      </c>
      <c r="U607" s="126" t="str">
        <f t="shared" si="58"/>
        <v/>
      </c>
      <c r="V607" s="153" t="str">
        <f t="array" ref="V607">IFERROR(INDEX(U$2:U$218,SMALL(IF(U$2:U$218&lt;&gt;"",ROW(U$2:U$218)-1),ROW(M606))),"")</f>
        <v/>
      </c>
    </row>
    <row r="608" spans="1:22" ht="15.75" customHeight="1" x14ac:dyDescent="0.2">
      <c r="A608" s="165" t="str">
        <f t="shared" si="59"/>
        <v xml:space="preserve"> </v>
      </c>
      <c r="B608" s="148"/>
      <c r="C608" s="148"/>
      <c r="D608" s="149"/>
      <c r="E608" s="149"/>
      <c r="F608" s="149"/>
      <c r="G608" s="165" t="str">
        <f>IF(D608="","",VLOOKUP(D608,'Liste des clubs'!A:B,2,FALSE))</f>
        <v/>
      </c>
      <c r="H608" s="163"/>
      <c r="I608" s="143" t="str">
        <f t="shared" si="52"/>
        <v/>
      </c>
      <c r="J608" s="153" t="str">
        <f t="array" ref="J608">IFERROR(INDEX(I$2:I$218,SMALL(IF(I$2:I$218&lt;&gt;"",ROW(I$2:I$218)-1),ROW(A607))),"")</f>
        <v/>
      </c>
      <c r="K608" s="126" t="str">
        <f t="shared" si="53"/>
        <v/>
      </c>
      <c r="L608" s="155" t="str">
        <f t="array" ref="L608">IFERROR(INDEX(K$2:K$218,SMALL(IF(K$2:K$218&lt;&gt;"",ROW(K$2:K$218)-1),ROW(C607))),"")</f>
        <v/>
      </c>
      <c r="M608" s="126" t="str">
        <f t="shared" si="54"/>
        <v/>
      </c>
      <c r="N608" s="153" t="str">
        <f t="array" ref="N608">IFERROR(INDEX(M$2:M$218,SMALL(IF(M$2:M$218&lt;&gt;"",ROW(M$2:M$218)-1),ROW(D607))),"")</f>
        <v/>
      </c>
      <c r="O608" s="126" t="str">
        <f t="shared" si="55"/>
        <v/>
      </c>
      <c r="P608" s="155" t="str">
        <f t="array" ref="P608">IFERROR(INDEX(O$2:O$218,SMALL(IF(O$2:O$218&lt;&gt;"",ROW(O$2:O$218)-1),ROW(G607))),"")</f>
        <v/>
      </c>
      <c r="Q608" s="126" t="str">
        <f t="shared" si="56"/>
        <v/>
      </c>
      <c r="R608" s="153" t="str">
        <f t="array" ref="R608">IFERROR(INDEX(Q$2:Q$218,SMALL(IF(Q$2:Q$218&lt;&gt;"",ROW(Q$2:Q$218)-1),ROW(I607))),"")</f>
        <v/>
      </c>
      <c r="S608" s="126" t="str">
        <f t="shared" si="57"/>
        <v/>
      </c>
      <c r="T608" s="155" t="str">
        <f t="array" ref="T608">IFERROR(INDEX(S$2:S$218,SMALL(IF(S$2:S$218&lt;&gt;"",ROW(S$2:S$218)-1),ROW(K607))),"")</f>
        <v/>
      </c>
      <c r="U608" s="126" t="str">
        <f t="shared" si="58"/>
        <v/>
      </c>
      <c r="V608" s="153" t="str">
        <f t="array" ref="V608">IFERROR(INDEX(U$2:U$218,SMALL(IF(U$2:U$218&lt;&gt;"",ROW(U$2:U$218)-1),ROW(M607))),"")</f>
        <v/>
      </c>
    </row>
    <row r="609" spans="1:22" ht="15.75" customHeight="1" x14ac:dyDescent="0.2">
      <c r="A609" s="165" t="str">
        <f t="shared" si="59"/>
        <v xml:space="preserve"> </v>
      </c>
      <c r="B609" s="148"/>
      <c r="C609" s="148"/>
      <c r="D609" s="149"/>
      <c r="E609" s="149"/>
      <c r="F609" s="149"/>
      <c r="G609" s="165" t="str">
        <f>IF(D609="","",VLOOKUP(D609,'Liste des clubs'!A:B,2,FALSE))</f>
        <v/>
      </c>
      <c r="H609" s="163"/>
      <c r="I609" s="143" t="str">
        <f t="shared" si="52"/>
        <v/>
      </c>
      <c r="J609" s="153" t="str">
        <f t="array" ref="J609">IFERROR(INDEX(I$2:I$218,SMALL(IF(I$2:I$218&lt;&gt;"",ROW(I$2:I$218)-1),ROW(A608))),"")</f>
        <v/>
      </c>
      <c r="K609" s="126" t="str">
        <f t="shared" si="53"/>
        <v/>
      </c>
      <c r="L609" s="155" t="str">
        <f t="array" ref="L609">IFERROR(INDEX(K$2:K$218,SMALL(IF(K$2:K$218&lt;&gt;"",ROW(K$2:K$218)-1),ROW(C608))),"")</f>
        <v/>
      </c>
      <c r="M609" s="126" t="str">
        <f t="shared" si="54"/>
        <v/>
      </c>
      <c r="N609" s="153" t="str">
        <f t="array" ref="N609">IFERROR(INDEX(M$2:M$218,SMALL(IF(M$2:M$218&lt;&gt;"",ROW(M$2:M$218)-1),ROW(D608))),"")</f>
        <v/>
      </c>
      <c r="O609" s="126" t="str">
        <f t="shared" si="55"/>
        <v/>
      </c>
      <c r="P609" s="155" t="str">
        <f t="array" ref="P609">IFERROR(INDEX(O$2:O$218,SMALL(IF(O$2:O$218&lt;&gt;"",ROW(O$2:O$218)-1),ROW(G608))),"")</f>
        <v/>
      </c>
      <c r="Q609" s="126" t="str">
        <f t="shared" si="56"/>
        <v/>
      </c>
      <c r="R609" s="153" t="str">
        <f t="array" ref="R609">IFERROR(INDEX(Q$2:Q$218,SMALL(IF(Q$2:Q$218&lt;&gt;"",ROW(Q$2:Q$218)-1),ROW(I608))),"")</f>
        <v/>
      </c>
      <c r="S609" s="126" t="str">
        <f t="shared" si="57"/>
        <v/>
      </c>
      <c r="T609" s="155" t="str">
        <f t="array" ref="T609">IFERROR(INDEX(S$2:S$218,SMALL(IF(S$2:S$218&lt;&gt;"",ROW(S$2:S$218)-1),ROW(K608))),"")</f>
        <v/>
      </c>
      <c r="U609" s="126" t="str">
        <f t="shared" si="58"/>
        <v/>
      </c>
      <c r="V609" s="153" t="str">
        <f t="array" ref="V609">IFERROR(INDEX(U$2:U$218,SMALL(IF(U$2:U$218&lt;&gt;"",ROW(U$2:U$218)-1),ROW(M608))),"")</f>
        <v/>
      </c>
    </row>
    <row r="610" spans="1:22" ht="15.75" customHeight="1" x14ac:dyDescent="0.2">
      <c r="A610" s="165" t="str">
        <f t="shared" si="59"/>
        <v xml:space="preserve"> </v>
      </c>
      <c r="B610" s="148"/>
      <c r="C610" s="148"/>
      <c r="D610" s="149"/>
      <c r="E610" s="149"/>
      <c r="F610" s="149"/>
      <c r="G610" s="165" t="str">
        <f>IF(D610="","",VLOOKUP(D610,'Liste des clubs'!A:B,2,FALSE))</f>
        <v/>
      </c>
      <c r="H610" s="163"/>
      <c r="I610" s="143" t="str">
        <f t="shared" si="52"/>
        <v/>
      </c>
      <c r="J610" s="153" t="str">
        <f t="array" ref="J610">IFERROR(INDEX(I$2:I$218,SMALL(IF(I$2:I$218&lt;&gt;"",ROW(I$2:I$218)-1),ROW(A609))),"")</f>
        <v/>
      </c>
      <c r="K610" s="126" t="str">
        <f t="shared" si="53"/>
        <v/>
      </c>
      <c r="L610" s="155" t="str">
        <f t="array" ref="L610">IFERROR(INDEX(K$2:K$218,SMALL(IF(K$2:K$218&lt;&gt;"",ROW(K$2:K$218)-1),ROW(C609))),"")</f>
        <v/>
      </c>
      <c r="M610" s="126" t="str">
        <f t="shared" si="54"/>
        <v/>
      </c>
      <c r="N610" s="153" t="str">
        <f t="array" ref="N610">IFERROR(INDEX(M$2:M$218,SMALL(IF(M$2:M$218&lt;&gt;"",ROW(M$2:M$218)-1),ROW(D609))),"")</f>
        <v/>
      </c>
      <c r="O610" s="126" t="str">
        <f t="shared" si="55"/>
        <v/>
      </c>
      <c r="P610" s="155" t="str">
        <f t="array" ref="P610">IFERROR(INDEX(O$2:O$218,SMALL(IF(O$2:O$218&lt;&gt;"",ROW(O$2:O$218)-1),ROW(G609))),"")</f>
        <v/>
      </c>
      <c r="Q610" s="126" t="str">
        <f t="shared" si="56"/>
        <v/>
      </c>
      <c r="R610" s="153" t="str">
        <f t="array" ref="R610">IFERROR(INDEX(Q$2:Q$218,SMALL(IF(Q$2:Q$218&lt;&gt;"",ROW(Q$2:Q$218)-1),ROW(I609))),"")</f>
        <v/>
      </c>
      <c r="S610" s="126" t="str">
        <f t="shared" si="57"/>
        <v/>
      </c>
      <c r="T610" s="155" t="str">
        <f t="array" ref="T610">IFERROR(INDEX(S$2:S$218,SMALL(IF(S$2:S$218&lt;&gt;"",ROW(S$2:S$218)-1),ROW(K609))),"")</f>
        <v/>
      </c>
      <c r="U610" s="126" t="str">
        <f t="shared" si="58"/>
        <v/>
      </c>
      <c r="V610" s="153" t="str">
        <f t="array" ref="V610">IFERROR(INDEX(U$2:U$218,SMALL(IF(U$2:U$218&lt;&gt;"",ROW(U$2:U$218)-1),ROW(M609))),"")</f>
        <v/>
      </c>
    </row>
    <row r="611" spans="1:22" ht="15.75" customHeight="1" x14ac:dyDescent="0.2">
      <c r="A611" s="165" t="str">
        <f t="shared" si="59"/>
        <v xml:space="preserve"> </v>
      </c>
      <c r="B611" s="148"/>
      <c r="C611" s="148"/>
      <c r="D611" s="149"/>
      <c r="E611" s="149"/>
      <c r="F611" s="149"/>
      <c r="G611" s="165" t="str">
        <f>IF(D611="","",VLOOKUP(D611,'Liste des clubs'!A:B,2,FALSE))</f>
        <v/>
      </c>
      <c r="H611" s="163"/>
      <c r="I611" s="143" t="str">
        <f t="shared" si="52"/>
        <v/>
      </c>
      <c r="J611" s="153" t="str">
        <f t="array" ref="J611">IFERROR(INDEX(I$2:I$218,SMALL(IF(I$2:I$218&lt;&gt;"",ROW(I$2:I$218)-1),ROW(A610))),"")</f>
        <v/>
      </c>
      <c r="K611" s="126" t="str">
        <f t="shared" si="53"/>
        <v/>
      </c>
      <c r="L611" s="155" t="str">
        <f t="array" ref="L611">IFERROR(INDEX(K$2:K$218,SMALL(IF(K$2:K$218&lt;&gt;"",ROW(K$2:K$218)-1),ROW(C610))),"")</f>
        <v/>
      </c>
      <c r="M611" s="126" t="str">
        <f t="shared" si="54"/>
        <v/>
      </c>
      <c r="N611" s="153" t="str">
        <f t="array" ref="N611">IFERROR(INDEX(M$2:M$218,SMALL(IF(M$2:M$218&lt;&gt;"",ROW(M$2:M$218)-1),ROW(D610))),"")</f>
        <v/>
      </c>
      <c r="O611" s="126" t="str">
        <f t="shared" si="55"/>
        <v/>
      </c>
      <c r="P611" s="155" t="str">
        <f t="array" ref="P611">IFERROR(INDEX(O$2:O$218,SMALL(IF(O$2:O$218&lt;&gt;"",ROW(O$2:O$218)-1),ROW(G610))),"")</f>
        <v/>
      </c>
      <c r="Q611" s="126" t="str">
        <f t="shared" si="56"/>
        <v/>
      </c>
      <c r="R611" s="153" t="str">
        <f t="array" ref="R611">IFERROR(INDEX(Q$2:Q$218,SMALL(IF(Q$2:Q$218&lt;&gt;"",ROW(Q$2:Q$218)-1),ROW(I610))),"")</f>
        <v/>
      </c>
      <c r="S611" s="126" t="str">
        <f t="shared" si="57"/>
        <v/>
      </c>
      <c r="T611" s="155" t="str">
        <f t="array" ref="T611">IFERROR(INDEX(S$2:S$218,SMALL(IF(S$2:S$218&lt;&gt;"",ROW(S$2:S$218)-1),ROW(K610))),"")</f>
        <v/>
      </c>
      <c r="U611" s="126" t="str">
        <f t="shared" si="58"/>
        <v/>
      </c>
      <c r="V611" s="153" t="str">
        <f t="array" ref="V611">IFERROR(INDEX(U$2:U$218,SMALL(IF(U$2:U$218&lt;&gt;"",ROW(U$2:U$218)-1),ROW(M610))),"")</f>
        <v/>
      </c>
    </row>
    <row r="612" spans="1:22" ht="15.75" customHeight="1" x14ac:dyDescent="0.2">
      <c r="A612" s="165" t="str">
        <f t="shared" si="59"/>
        <v xml:space="preserve"> </v>
      </c>
      <c r="B612" s="148"/>
      <c r="C612" s="148"/>
      <c r="D612" s="149"/>
      <c r="E612" s="149"/>
      <c r="F612" s="149"/>
      <c r="G612" s="165" t="str">
        <f>IF(D612="","",VLOOKUP(D612,'Liste des clubs'!A:B,2,FALSE))</f>
        <v/>
      </c>
      <c r="H612" s="163"/>
      <c r="I612" s="143" t="str">
        <f t="shared" si="52"/>
        <v/>
      </c>
      <c r="J612" s="153" t="str">
        <f t="array" ref="J612">IFERROR(INDEX(I$2:I$218,SMALL(IF(I$2:I$218&lt;&gt;"",ROW(I$2:I$218)-1),ROW(A611))),"")</f>
        <v/>
      </c>
      <c r="K612" s="126" t="str">
        <f t="shared" si="53"/>
        <v/>
      </c>
      <c r="L612" s="155" t="str">
        <f t="array" ref="L612">IFERROR(INDEX(K$2:K$218,SMALL(IF(K$2:K$218&lt;&gt;"",ROW(K$2:K$218)-1),ROW(C611))),"")</f>
        <v/>
      </c>
      <c r="M612" s="126" t="str">
        <f t="shared" si="54"/>
        <v/>
      </c>
      <c r="N612" s="153" t="str">
        <f t="array" ref="N612">IFERROR(INDEX(M$2:M$218,SMALL(IF(M$2:M$218&lt;&gt;"",ROW(M$2:M$218)-1),ROW(D611))),"")</f>
        <v/>
      </c>
      <c r="O612" s="126" t="str">
        <f t="shared" si="55"/>
        <v/>
      </c>
      <c r="P612" s="155" t="str">
        <f t="array" ref="P612">IFERROR(INDEX(O$2:O$218,SMALL(IF(O$2:O$218&lt;&gt;"",ROW(O$2:O$218)-1),ROW(G611))),"")</f>
        <v/>
      </c>
      <c r="Q612" s="126" t="str">
        <f t="shared" si="56"/>
        <v/>
      </c>
      <c r="R612" s="153" t="str">
        <f t="array" ref="R612">IFERROR(INDEX(Q$2:Q$218,SMALL(IF(Q$2:Q$218&lt;&gt;"",ROW(Q$2:Q$218)-1),ROW(I611))),"")</f>
        <v/>
      </c>
      <c r="S612" s="126" t="str">
        <f t="shared" si="57"/>
        <v/>
      </c>
      <c r="T612" s="155" t="str">
        <f t="array" ref="T612">IFERROR(INDEX(S$2:S$218,SMALL(IF(S$2:S$218&lt;&gt;"",ROW(S$2:S$218)-1),ROW(K611))),"")</f>
        <v/>
      </c>
      <c r="U612" s="126" t="str">
        <f t="shared" si="58"/>
        <v/>
      </c>
      <c r="V612" s="153" t="str">
        <f t="array" ref="V612">IFERROR(INDEX(U$2:U$218,SMALL(IF(U$2:U$218&lt;&gt;"",ROW(U$2:U$218)-1),ROW(M611))),"")</f>
        <v/>
      </c>
    </row>
    <row r="613" spans="1:22" ht="15.75" customHeight="1" x14ac:dyDescent="0.2">
      <c r="A613" s="165" t="str">
        <f t="shared" si="59"/>
        <v xml:space="preserve"> </v>
      </c>
      <c r="B613" s="148"/>
      <c r="C613" s="148"/>
      <c r="D613" s="149"/>
      <c r="E613" s="149"/>
      <c r="F613" s="149"/>
      <c r="G613" s="165" t="str">
        <f>IF(D613="","",VLOOKUP(D613,'Liste des clubs'!A:B,2,FALSE))</f>
        <v/>
      </c>
      <c r="H613" s="163"/>
      <c r="I613" s="143" t="str">
        <f t="shared" si="52"/>
        <v/>
      </c>
      <c r="J613" s="153" t="str">
        <f t="array" ref="J613">IFERROR(INDEX(I$2:I$218,SMALL(IF(I$2:I$218&lt;&gt;"",ROW(I$2:I$218)-1),ROW(A612))),"")</f>
        <v/>
      </c>
      <c r="K613" s="126" t="str">
        <f t="shared" si="53"/>
        <v/>
      </c>
      <c r="L613" s="155" t="str">
        <f t="array" ref="L613">IFERROR(INDEX(K$2:K$218,SMALL(IF(K$2:K$218&lt;&gt;"",ROW(K$2:K$218)-1),ROW(C612))),"")</f>
        <v/>
      </c>
      <c r="M613" s="126" t="str">
        <f t="shared" si="54"/>
        <v/>
      </c>
      <c r="N613" s="153" t="str">
        <f t="array" ref="N613">IFERROR(INDEX(M$2:M$218,SMALL(IF(M$2:M$218&lt;&gt;"",ROW(M$2:M$218)-1),ROW(D612))),"")</f>
        <v/>
      </c>
      <c r="O613" s="126" t="str">
        <f t="shared" si="55"/>
        <v/>
      </c>
      <c r="P613" s="155" t="str">
        <f t="array" ref="P613">IFERROR(INDEX(O$2:O$218,SMALL(IF(O$2:O$218&lt;&gt;"",ROW(O$2:O$218)-1),ROW(G612))),"")</f>
        <v/>
      </c>
      <c r="Q613" s="126" t="str">
        <f t="shared" si="56"/>
        <v/>
      </c>
      <c r="R613" s="153" t="str">
        <f t="array" ref="R613">IFERROR(INDEX(Q$2:Q$218,SMALL(IF(Q$2:Q$218&lt;&gt;"",ROW(Q$2:Q$218)-1),ROW(I612))),"")</f>
        <v/>
      </c>
      <c r="S613" s="126" t="str">
        <f t="shared" si="57"/>
        <v/>
      </c>
      <c r="T613" s="155" t="str">
        <f t="array" ref="T613">IFERROR(INDEX(S$2:S$218,SMALL(IF(S$2:S$218&lt;&gt;"",ROW(S$2:S$218)-1),ROW(K612))),"")</f>
        <v/>
      </c>
      <c r="U613" s="126" t="str">
        <f t="shared" si="58"/>
        <v/>
      </c>
      <c r="V613" s="153" t="str">
        <f t="array" ref="V613">IFERROR(INDEX(U$2:U$218,SMALL(IF(U$2:U$218&lt;&gt;"",ROW(U$2:U$218)-1),ROW(M612))),"")</f>
        <v/>
      </c>
    </row>
    <row r="614" spans="1:22" ht="15.75" customHeight="1" x14ac:dyDescent="0.2">
      <c r="A614" s="165" t="str">
        <f t="shared" si="59"/>
        <v xml:space="preserve"> </v>
      </c>
      <c r="B614" s="148"/>
      <c r="C614" s="148"/>
      <c r="D614" s="149"/>
      <c r="E614" s="149"/>
      <c r="F614" s="149"/>
      <c r="G614" s="165" t="str">
        <f>IF(D614="","",VLOOKUP(D614,'Liste des clubs'!A:B,2,FALSE))</f>
        <v/>
      </c>
      <c r="H614" s="163"/>
      <c r="I614" s="143" t="str">
        <f t="shared" si="52"/>
        <v/>
      </c>
      <c r="J614" s="153" t="str">
        <f t="array" ref="J614">IFERROR(INDEX(I$2:I$218,SMALL(IF(I$2:I$218&lt;&gt;"",ROW(I$2:I$218)-1),ROW(A613))),"")</f>
        <v/>
      </c>
      <c r="K614" s="126" t="str">
        <f t="shared" si="53"/>
        <v/>
      </c>
      <c r="L614" s="155" t="str">
        <f t="array" ref="L614">IFERROR(INDEX(K$2:K$218,SMALL(IF(K$2:K$218&lt;&gt;"",ROW(K$2:K$218)-1),ROW(C613))),"")</f>
        <v/>
      </c>
      <c r="M614" s="126" t="str">
        <f t="shared" si="54"/>
        <v/>
      </c>
      <c r="N614" s="153" t="str">
        <f t="array" ref="N614">IFERROR(INDEX(M$2:M$218,SMALL(IF(M$2:M$218&lt;&gt;"",ROW(M$2:M$218)-1),ROW(D613))),"")</f>
        <v/>
      </c>
      <c r="O614" s="126" t="str">
        <f t="shared" si="55"/>
        <v/>
      </c>
      <c r="P614" s="155" t="str">
        <f t="array" ref="P614">IFERROR(INDEX(O$2:O$218,SMALL(IF(O$2:O$218&lt;&gt;"",ROW(O$2:O$218)-1),ROW(G613))),"")</f>
        <v/>
      </c>
      <c r="Q614" s="126" t="str">
        <f t="shared" si="56"/>
        <v/>
      </c>
      <c r="R614" s="153" t="str">
        <f t="array" ref="R614">IFERROR(INDEX(Q$2:Q$218,SMALL(IF(Q$2:Q$218&lt;&gt;"",ROW(Q$2:Q$218)-1),ROW(I613))),"")</f>
        <v/>
      </c>
      <c r="S614" s="126" t="str">
        <f t="shared" si="57"/>
        <v/>
      </c>
      <c r="T614" s="155" t="str">
        <f t="array" ref="T614">IFERROR(INDEX(S$2:S$218,SMALL(IF(S$2:S$218&lt;&gt;"",ROW(S$2:S$218)-1),ROW(K613))),"")</f>
        <v/>
      </c>
      <c r="U614" s="126" t="str">
        <f t="shared" si="58"/>
        <v/>
      </c>
      <c r="V614" s="153" t="str">
        <f t="array" ref="V614">IFERROR(INDEX(U$2:U$218,SMALL(IF(U$2:U$218&lt;&gt;"",ROW(U$2:U$218)-1),ROW(M613))),"")</f>
        <v/>
      </c>
    </row>
    <row r="615" spans="1:22" ht="15.75" customHeight="1" x14ac:dyDescent="0.2">
      <c r="A615" s="165" t="str">
        <f t="shared" si="59"/>
        <v xml:space="preserve"> </v>
      </c>
      <c r="B615" s="148"/>
      <c r="C615" s="148"/>
      <c r="D615" s="149"/>
      <c r="E615" s="149"/>
      <c r="F615" s="149"/>
      <c r="G615" s="165" t="str">
        <f>IF(D615="","",VLOOKUP(D615,'Liste des clubs'!A:B,2,FALSE))</f>
        <v/>
      </c>
      <c r="H615" s="163"/>
      <c r="I615" s="143" t="str">
        <f t="shared" si="52"/>
        <v/>
      </c>
      <c r="J615" s="153" t="str">
        <f t="array" ref="J615">IFERROR(INDEX(I$2:I$218,SMALL(IF(I$2:I$218&lt;&gt;"",ROW(I$2:I$218)-1),ROW(A614))),"")</f>
        <v/>
      </c>
      <c r="K615" s="126" t="str">
        <f t="shared" si="53"/>
        <v/>
      </c>
      <c r="L615" s="155" t="str">
        <f t="array" ref="L615">IFERROR(INDEX(K$2:K$218,SMALL(IF(K$2:K$218&lt;&gt;"",ROW(K$2:K$218)-1),ROW(C614))),"")</f>
        <v/>
      </c>
      <c r="M615" s="126" t="str">
        <f t="shared" si="54"/>
        <v/>
      </c>
      <c r="N615" s="153" t="str">
        <f t="array" ref="N615">IFERROR(INDEX(M$2:M$218,SMALL(IF(M$2:M$218&lt;&gt;"",ROW(M$2:M$218)-1),ROW(D614))),"")</f>
        <v/>
      </c>
      <c r="O615" s="126" t="str">
        <f t="shared" si="55"/>
        <v/>
      </c>
      <c r="P615" s="155" t="str">
        <f t="array" ref="P615">IFERROR(INDEX(O$2:O$218,SMALL(IF(O$2:O$218&lt;&gt;"",ROW(O$2:O$218)-1),ROW(G614))),"")</f>
        <v/>
      </c>
      <c r="Q615" s="126" t="str">
        <f t="shared" si="56"/>
        <v/>
      </c>
      <c r="R615" s="153" t="str">
        <f t="array" ref="R615">IFERROR(INDEX(Q$2:Q$218,SMALL(IF(Q$2:Q$218&lt;&gt;"",ROW(Q$2:Q$218)-1),ROW(I614))),"")</f>
        <v/>
      </c>
      <c r="S615" s="126" t="str">
        <f t="shared" si="57"/>
        <v/>
      </c>
      <c r="T615" s="155" t="str">
        <f t="array" ref="T615">IFERROR(INDEX(S$2:S$218,SMALL(IF(S$2:S$218&lt;&gt;"",ROW(S$2:S$218)-1),ROW(K614))),"")</f>
        <v/>
      </c>
      <c r="U615" s="126" t="str">
        <f t="shared" si="58"/>
        <v/>
      </c>
      <c r="V615" s="153" t="str">
        <f t="array" ref="V615">IFERROR(INDEX(U$2:U$218,SMALL(IF(U$2:U$218&lt;&gt;"",ROW(U$2:U$218)-1),ROW(M614))),"")</f>
        <v/>
      </c>
    </row>
    <row r="616" spans="1:22" ht="15.75" customHeight="1" x14ac:dyDescent="0.2">
      <c r="A616" s="165" t="str">
        <f t="shared" si="59"/>
        <v xml:space="preserve"> </v>
      </c>
      <c r="B616" s="148"/>
      <c r="C616" s="148"/>
      <c r="D616" s="149"/>
      <c r="E616" s="149"/>
      <c r="F616" s="149"/>
      <c r="G616" s="165" t="str">
        <f>IF(D616="","",VLOOKUP(D616,'Liste des clubs'!A:B,2,FALSE))</f>
        <v/>
      </c>
      <c r="H616" s="163"/>
      <c r="I616" s="143" t="str">
        <f t="shared" si="52"/>
        <v/>
      </c>
      <c r="J616" s="153" t="str">
        <f t="array" ref="J616">IFERROR(INDEX(I$2:I$218,SMALL(IF(I$2:I$218&lt;&gt;"",ROW(I$2:I$218)-1),ROW(A615))),"")</f>
        <v/>
      </c>
      <c r="K616" s="126" t="str">
        <f t="shared" si="53"/>
        <v/>
      </c>
      <c r="L616" s="155" t="str">
        <f t="array" ref="L616">IFERROR(INDEX(K$2:K$218,SMALL(IF(K$2:K$218&lt;&gt;"",ROW(K$2:K$218)-1),ROW(C615))),"")</f>
        <v/>
      </c>
      <c r="M616" s="126" t="str">
        <f t="shared" si="54"/>
        <v/>
      </c>
      <c r="N616" s="153" t="str">
        <f t="array" ref="N616">IFERROR(INDEX(M$2:M$218,SMALL(IF(M$2:M$218&lt;&gt;"",ROW(M$2:M$218)-1),ROW(D615))),"")</f>
        <v/>
      </c>
      <c r="O616" s="126" t="str">
        <f t="shared" si="55"/>
        <v/>
      </c>
      <c r="P616" s="155" t="str">
        <f t="array" ref="P616">IFERROR(INDEX(O$2:O$218,SMALL(IF(O$2:O$218&lt;&gt;"",ROW(O$2:O$218)-1),ROW(G615))),"")</f>
        <v/>
      </c>
      <c r="Q616" s="126" t="str">
        <f t="shared" si="56"/>
        <v/>
      </c>
      <c r="R616" s="153" t="str">
        <f t="array" ref="R616">IFERROR(INDEX(Q$2:Q$218,SMALL(IF(Q$2:Q$218&lt;&gt;"",ROW(Q$2:Q$218)-1),ROW(I615))),"")</f>
        <v/>
      </c>
      <c r="S616" s="126" t="str">
        <f t="shared" si="57"/>
        <v/>
      </c>
      <c r="T616" s="155" t="str">
        <f t="array" ref="T616">IFERROR(INDEX(S$2:S$218,SMALL(IF(S$2:S$218&lt;&gt;"",ROW(S$2:S$218)-1),ROW(K615))),"")</f>
        <v/>
      </c>
      <c r="U616" s="126" t="str">
        <f t="shared" si="58"/>
        <v/>
      </c>
      <c r="V616" s="153" t="str">
        <f t="array" ref="V616">IFERROR(INDEX(U$2:U$218,SMALL(IF(U$2:U$218&lt;&gt;"",ROW(U$2:U$218)-1),ROW(M615))),"")</f>
        <v/>
      </c>
    </row>
    <row r="617" spans="1:22" ht="15.75" customHeight="1" x14ac:dyDescent="0.2">
      <c r="A617" s="165" t="str">
        <f t="shared" si="59"/>
        <v xml:space="preserve"> </v>
      </c>
      <c r="B617" s="148"/>
      <c r="C617" s="148"/>
      <c r="D617" s="149"/>
      <c r="E617" s="149"/>
      <c r="F617" s="149"/>
      <c r="G617" s="165" t="str">
        <f>IF(D617="","",VLOOKUP(D617,'Liste des clubs'!A:B,2,FALSE))</f>
        <v/>
      </c>
      <c r="H617" s="163"/>
      <c r="I617" s="143" t="str">
        <f t="shared" si="52"/>
        <v/>
      </c>
      <c r="J617" s="153" t="str">
        <f t="array" ref="J617">IFERROR(INDEX(I$2:I$218,SMALL(IF(I$2:I$218&lt;&gt;"",ROW(I$2:I$218)-1),ROW(A616))),"")</f>
        <v/>
      </c>
      <c r="K617" s="126" t="str">
        <f t="shared" si="53"/>
        <v/>
      </c>
      <c r="L617" s="155" t="str">
        <f t="array" ref="L617">IFERROR(INDEX(K$2:K$218,SMALL(IF(K$2:K$218&lt;&gt;"",ROW(K$2:K$218)-1),ROW(C616))),"")</f>
        <v/>
      </c>
      <c r="M617" s="126" t="str">
        <f t="shared" si="54"/>
        <v/>
      </c>
      <c r="N617" s="153" t="str">
        <f t="array" ref="N617">IFERROR(INDEX(M$2:M$218,SMALL(IF(M$2:M$218&lt;&gt;"",ROW(M$2:M$218)-1),ROW(D616))),"")</f>
        <v/>
      </c>
      <c r="O617" s="126" t="str">
        <f t="shared" si="55"/>
        <v/>
      </c>
      <c r="P617" s="155" t="str">
        <f t="array" ref="P617">IFERROR(INDEX(O$2:O$218,SMALL(IF(O$2:O$218&lt;&gt;"",ROW(O$2:O$218)-1),ROW(G616))),"")</f>
        <v/>
      </c>
      <c r="Q617" s="126" t="str">
        <f t="shared" si="56"/>
        <v/>
      </c>
      <c r="R617" s="153" t="str">
        <f t="array" ref="R617">IFERROR(INDEX(Q$2:Q$218,SMALL(IF(Q$2:Q$218&lt;&gt;"",ROW(Q$2:Q$218)-1),ROW(I616))),"")</f>
        <v/>
      </c>
      <c r="S617" s="126" t="str">
        <f t="shared" si="57"/>
        <v/>
      </c>
      <c r="T617" s="155" t="str">
        <f t="array" ref="T617">IFERROR(INDEX(S$2:S$218,SMALL(IF(S$2:S$218&lt;&gt;"",ROW(S$2:S$218)-1),ROW(K616))),"")</f>
        <v/>
      </c>
      <c r="U617" s="126" t="str">
        <f t="shared" si="58"/>
        <v/>
      </c>
      <c r="V617" s="153" t="str">
        <f t="array" ref="V617">IFERROR(INDEX(U$2:U$218,SMALL(IF(U$2:U$218&lt;&gt;"",ROW(U$2:U$218)-1),ROW(M616))),"")</f>
        <v/>
      </c>
    </row>
    <row r="618" spans="1:22" ht="15.75" customHeight="1" x14ac:dyDescent="0.2">
      <c r="A618" s="165" t="str">
        <f t="shared" si="59"/>
        <v xml:space="preserve"> </v>
      </c>
      <c r="B618" s="148"/>
      <c r="C618" s="148"/>
      <c r="D618" s="149"/>
      <c r="E618" s="149"/>
      <c r="F618" s="149"/>
      <c r="G618" s="165" t="str">
        <f>IF(D618="","",VLOOKUP(D618,'Liste des clubs'!A:B,2,FALSE))</f>
        <v/>
      </c>
      <c r="H618" s="163"/>
      <c r="I618" s="143" t="str">
        <f t="shared" si="52"/>
        <v/>
      </c>
      <c r="J618" s="153" t="str">
        <f t="array" ref="J618">IFERROR(INDEX(I$2:I$218,SMALL(IF(I$2:I$218&lt;&gt;"",ROW(I$2:I$218)-1),ROW(A617))),"")</f>
        <v/>
      </c>
      <c r="K618" s="126" t="str">
        <f t="shared" si="53"/>
        <v/>
      </c>
      <c r="L618" s="155" t="str">
        <f t="array" ref="L618">IFERROR(INDEX(K$2:K$218,SMALL(IF(K$2:K$218&lt;&gt;"",ROW(K$2:K$218)-1),ROW(C617))),"")</f>
        <v/>
      </c>
      <c r="M618" s="126" t="str">
        <f t="shared" si="54"/>
        <v/>
      </c>
      <c r="N618" s="153" t="str">
        <f t="array" ref="N618">IFERROR(INDEX(M$2:M$218,SMALL(IF(M$2:M$218&lt;&gt;"",ROW(M$2:M$218)-1),ROW(D617))),"")</f>
        <v/>
      </c>
      <c r="O618" s="126" t="str">
        <f t="shared" si="55"/>
        <v/>
      </c>
      <c r="P618" s="155" t="str">
        <f t="array" ref="P618">IFERROR(INDEX(O$2:O$218,SMALL(IF(O$2:O$218&lt;&gt;"",ROW(O$2:O$218)-1),ROW(G617))),"")</f>
        <v/>
      </c>
      <c r="Q618" s="126" t="str">
        <f t="shared" si="56"/>
        <v/>
      </c>
      <c r="R618" s="153" t="str">
        <f t="array" ref="R618">IFERROR(INDEX(Q$2:Q$218,SMALL(IF(Q$2:Q$218&lt;&gt;"",ROW(Q$2:Q$218)-1),ROW(I617))),"")</f>
        <v/>
      </c>
      <c r="S618" s="126" t="str">
        <f t="shared" si="57"/>
        <v/>
      </c>
      <c r="T618" s="155" t="str">
        <f t="array" ref="T618">IFERROR(INDEX(S$2:S$218,SMALL(IF(S$2:S$218&lt;&gt;"",ROW(S$2:S$218)-1),ROW(K617))),"")</f>
        <v/>
      </c>
      <c r="U618" s="126" t="str">
        <f t="shared" si="58"/>
        <v/>
      </c>
      <c r="V618" s="153" t="str">
        <f t="array" ref="V618">IFERROR(INDEX(U$2:U$218,SMALL(IF(U$2:U$218&lt;&gt;"",ROW(U$2:U$218)-1),ROW(M617))),"")</f>
        <v/>
      </c>
    </row>
    <row r="619" spans="1:22" ht="15.75" customHeight="1" x14ac:dyDescent="0.2">
      <c r="A619" s="165" t="str">
        <f t="shared" si="59"/>
        <v xml:space="preserve"> </v>
      </c>
      <c r="B619" s="148"/>
      <c r="C619" s="148"/>
      <c r="D619" s="149"/>
      <c r="E619" s="149"/>
      <c r="F619" s="149"/>
      <c r="G619" s="165" t="str">
        <f>IF(D619="","",VLOOKUP(D619,'Liste des clubs'!A:B,2,FALSE))</f>
        <v/>
      </c>
      <c r="H619" s="163"/>
      <c r="I619" s="143" t="str">
        <f t="shared" ref="I619:I682" si="60">IF($H619=I$1,$A619,"")</f>
        <v/>
      </c>
      <c r="J619" s="153" t="str">
        <f t="array" ref="J619">IFERROR(INDEX(I$2:I$218,SMALL(IF(I$2:I$218&lt;&gt;"",ROW(I$2:I$218)-1),ROW(A618))),"")</f>
        <v/>
      </c>
      <c r="K619" s="126" t="str">
        <f t="shared" ref="K619:K682" si="61">IF($H619=K$1,$A619,"")</f>
        <v/>
      </c>
      <c r="L619" s="155" t="str">
        <f t="array" ref="L619">IFERROR(INDEX(K$2:K$218,SMALL(IF(K$2:K$218&lt;&gt;"",ROW(K$2:K$218)-1),ROW(C618))),"")</f>
        <v/>
      </c>
      <c r="M619" s="126" t="str">
        <f t="shared" ref="M619:M682" si="62">IF($H619=M$1,$A619,"")</f>
        <v/>
      </c>
      <c r="N619" s="153" t="str">
        <f t="array" ref="N619">IFERROR(INDEX(M$2:M$218,SMALL(IF(M$2:M$218&lt;&gt;"",ROW(M$2:M$218)-1),ROW(D618))),"")</f>
        <v/>
      </c>
      <c r="O619" s="126" t="str">
        <f t="shared" ref="O619:O682" si="63">IF($H619=O$1,$A619,"")</f>
        <v/>
      </c>
      <c r="P619" s="155" t="str">
        <f t="array" ref="P619">IFERROR(INDEX(O$2:O$218,SMALL(IF(O$2:O$218&lt;&gt;"",ROW(O$2:O$218)-1),ROW(G618))),"")</f>
        <v/>
      </c>
      <c r="Q619" s="126" t="str">
        <f t="shared" ref="Q619:Q682" si="64">IF($H619=Q$1,$A619,"")</f>
        <v/>
      </c>
      <c r="R619" s="153" t="str">
        <f t="array" ref="R619">IFERROR(INDEX(Q$2:Q$218,SMALL(IF(Q$2:Q$218&lt;&gt;"",ROW(Q$2:Q$218)-1),ROW(I618))),"")</f>
        <v/>
      </c>
      <c r="S619" s="126" t="str">
        <f t="shared" ref="S619:S682" si="65">IF($H619=S$1,$A619,"")</f>
        <v/>
      </c>
      <c r="T619" s="155" t="str">
        <f t="array" ref="T619">IFERROR(INDEX(S$2:S$218,SMALL(IF(S$2:S$218&lt;&gt;"",ROW(S$2:S$218)-1),ROW(K618))),"")</f>
        <v/>
      </c>
      <c r="U619" s="126" t="str">
        <f t="shared" ref="U619:U682" si="66">IF($H619=U$1,$A619,"")</f>
        <v/>
      </c>
      <c r="V619" s="153" t="str">
        <f t="array" ref="V619">IFERROR(INDEX(U$2:U$218,SMALL(IF(U$2:U$218&lt;&gt;"",ROW(U$2:U$218)-1),ROW(M618))),"")</f>
        <v/>
      </c>
    </row>
    <row r="620" spans="1:22" ht="15.75" customHeight="1" x14ac:dyDescent="0.2">
      <c r="A620" s="165" t="str">
        <f t="shared" si="59"/>
        <v xml:space="preserve"> </v>
      </c>
      <c r="B620" s="148"/>
      <c r="C620" s="148"/>
      <c r="D620" s="149"/>
      <c r="E620" s="149"/>
      <c r="F620" s="149"/>
      <c r="G620" s="165" t="str">
        <f>IF(D620="","",VLOOKUP(D620,'Liste des clubs'!A:B,2,FALSE))</f>
        <v/>
      </c>
      <c r="H620" s="163"/>
      <c r="I620" s="143" t="str">
        <f t="shared" si="60"/>
        <v/>
      </c>
      <c r="J620" s="153" t="str">
        <f t="array" ref="J620">IFERROR(INDEX(I$2:I$218,SMALL(IF(I$2:I$218&lt;&gt;"",ROW(I$2:I$218)-1),ROW(A619))),"")</f>
        <v/>
      </c>
      <c r="K620" s="126" t="str">
        <f t="shared" si="61"/>
        <v/>
      </c>
      <c r="L620" s="155" t="str">
        <f t="array" ref="L620">IFERROR(INDEX(K$2:K$218,SMALL(IF(K$2:K$218&lt;&gt;"",ROW(K$2:K$218)-1),ROW(C619))),"")</f>
        <v/>
      </c>
      <c r="M620" s="126" t="str">
        <f t="shared" si="62"/>
        <v/>
      </c>
      <c r="N620" s="153" t="str">
        <f t="array" ref="N620">IFERROR(INDEX(M$2:M$218,SMALL(IF(M$2:M$218&lt;&gt;"",ROW(M$2:M$218)-1),ROW(D619))),"")</f>
        <v/>
      </c>
      <c r="O620" s="126" t="str">
        <f t="shared" si="63"/>
        <v/>
      </c>
      <c r="P620" s="155" t="str">
        <f t="array" ref="P620">IFERROR(INDEX(O$2:O$218,SMALL(IF(O$2:O$218&lt;&gt;"",ROW(O$2:O$218)-1),ROW(G619))),"")</f>
        <v/>
      </c>
      <c r="Q620" s="126" t="str">
        <f t="shared" si="64"/>
        <v/>
      </c>
      <c r="R620" s="153" t="str">
        <f t="array" ref="R620">IFERROR(INDEX(Q$2:Q$218,SMALL(IF(Q$2:Q$218&lt;&gt;"",ROW(Q$2:Q$218)-1),ROW(I619))),"")</f>
        <v/>
      </c>
      <c r="S620" s="126" t="str">
        <f t="shared" si="65"/>
        <v/>
      </c>
      <c r="T620" s="155" t="str">
        <f t="array" ref="T620">IFERROR(INDEX(S$2:S$218,SMALL(IF(S$2:S$218&lt;&gt;"",ROW(S$2:S$218)-1),ROW(K619))),"")</f>
        <v/>
      </c>
      <c r="U620" s="126" t="str">
        <f t="shared" si="66"/>
        <v/>
      </c>
      <c r="V620" s="153" t="str">
        <f t="array" ref="V620">IFERROR(INDEX(U$2:U$218,SMALL(IF(U$2:U$218&lt;&gt;"",ROW(U$2:U$218)-1),ROW(M619))),"")</f>
        <v/>
      </c>
    </row>
    <row r="621" spans="1:22" ht="15.75" customHeight="1" x14ac:dyDescent="0.2">
      <c r="A621" s="165" t="str">
        <f t="shared" si="59"/>
        <v xml:space="preserve"> </v>
      </c>
      <c r="B621" s="148"/>
      <c r="C621" s="148"/>
      <c r="D621" s="149"/>
      <c r="E621" s="149"/>
      <c r="F621" s="149"/>
      <c r="G621" s="165" t="str">
        <f>IF(D621="","",VLOOKUP(D621,'Liste des clubs'!A:B,2,FALSE))</f>
        <v/>
      </c>
      <c r="H621" s="163"/>
      <c r="I621" s="143" t="str">
        <f t="shared" si="60"/>
        <v/>
      </c>
      <c r="J621" s="153" t="str">
        <f t="array" ref="J621">IFERROR(INDEX(I$2:I$218,SMALL(IF(I$2:I$218&lt;&gt;"",ROW(I$2:I$218)-1),ROW(A620))),"")</f>
        <v/>
      </c>
      <c r="K621" s="126" t="str">
        <f t="shared" si="61"/>
        <v/>
      </c>
      <c r="L621" s="155" t="str">
        <f t="array" ref="L621">IFERROR(INDEX(K$2:K$218,SMALL(IF(K$2:K$218&lt;&gt;"",ROW(K$2:K$218)-1),ROW(C620))),"")</f>
        <v/>
      </c>
      <c r="M621" s="126" t="str">
        <f t="shared" si="62"/>
        <v/>
      </c>
      <c r="N621" s="153" t="str">
        <f t="array" ref="N621">IFERROR(INDEX(M$2:M$218,SMALL(IF(M$2:M$218&lt;&gt;"",ROW(M$2:M$218)-1),ROW(D620))),"")</f>
        <v/>
      </c>
      <c r="O621" s="126" t="str">
        <f t="shared" si="63"/>
        <v/>
      </c>
      <c r="P621" s="155" t="str">
        <f t="array" ref="P621">IFERROR(INDEX(O$2:O$218,SMALL(IF(O$2:O$218&lt;&gt;"",ROW(O$2:O$218)-1),ROW(G620))),"")</f>
        <v/>
      </c>
      <c r="Q621" s="126" t="str">
        <f t="shared" si="64"/>
        <v/>
      </c>
      <c r="R621" s="153" t="str">
        <f t="array" ref="R621">IFERROR(INDEX(Q$2:Q$218,SMALL(IF(Q$2:Q$218&lt;&gt;"",ROW(Q$2:Q$218)-1),ROW(I620))),"")</f>
        <v/>
      </c>
      <c r="S621" s="126" t="str">
        <f t="shared" si="65"/>
        <v/>
      </c>
      <c r="T621" s="155" t="str">
        <f t="array" ref="T621">IFERROR(INDEX(S$2:S$218,SMALL(IF(S$2:S$218&lt;&gt;"",ROW(S$2:S$218)-1),ROW(K620))),"")</f>
        <v/>
      </c>
      <c r="U621" s="126" t="str">
        <f t="shared" si="66"/>
        <v/>
      </c>
      <c r="V621" s="153" t="str">
        <f t="array" ref="V621">IFERROR(INDEX(U$2:U$218,SMALL(IF(U$2:U$218&lt;&gt;"",ROW(U$2:U$218)-1),ROW(M620))),"")</f>
        <v/>
      </c>
    </row>
    <row r="622" spans="1:22" ht="15.75" customHeight="1" x14ac:dyDescent="0.2">
      <c r="A622" s="165" t="str">
        <f t="shared" si="59"/>
        <v xml:space="preserve"> </v>
      </c>
      <c r="B622" s="148"/>
      <c r="C622" s="148"/>
      <c r="D622" s="149"/>
      <c r="E622" s="149"/>
      <c r="F622" s="149"/>
      <c r="G622" s="165" t="str">
        <f>IF(D622="","",VLOOKUP(D622,'Liste des clubs'!A:B,2,FALSE))</f>
        <v/>
      </c>
      <c r="H622" s="163"/>
      <c r="I622" s="143" t="str">
        <f t="shared" si="60"/>
        <v/>
      </c>
      <c r="J622" s="153" t="str">
        <f t="array" ref="J622">IFERROR(INDEX(I$2:I$218,SMALL(IF(I$2:I$218&lt;&gt;"",ROW(I$2:I$218)-1),ROW(A621))),"")</f>
        <v/>
      </c>
      <c r="K622" s="126" t="str">
        <f t="shared" si="61"/>
        <v/>
      </c>
      <c r="L622" s="155" t="str">
        <f t="array" ref="L622">IFERROR(INDEX(K$2:K$218,SMALL(IF(K$2:K$218&lt;&gt;"",ROW(K$2:K$218)-1),ROW(C621))),"")</f>
        <v/>
      </c>
      <c r="M622" s="126" t="str">
        <f t="shared" si="62"/>
        <v/>
      </c>
      <c r="N622" s="153" t="str">
        <f t="array" ref="N622">IFERROR(INDEX(M$2:M$218,SMALL(IF(M$2:M$218&lt;&gt;"",ROW(M$2:M$218)-1),ROW(D621))),"")</f>
        <v/>
      </c>
      <c r="O622" s="126" t="str">
        <f t="shared" si="63"/>
        <v/>
      </c>
      <c r="P622" s="155" t="str">
        <f t="array" ref="P622">IFERROR(INDEX(O$2:O$218,SMALL(IF(O$2:O$218&lt;&gt;"",ROW(O$2:O$218)-1),ROW(G621))),"")</f>
        <v/>
      </c>
      <c r="Q622" s="126" t="str">
        <f t="shared" si="64"/>
        <v/>
      </c>
      <c r="R622" s="153" t="str">
        <f t="array" ref="R622">IFERROR(INDEX(Q$2:Q$218,SMALL(IF(Q$2:Q$218&lt;&gt;"",ROW(Q$2:Q$218)-1),ROW(I621))),"")</f>
        <v/>
      </c>
      <c r="S622" s="126" t="str">
        <f t="shared" si="65"/>
        <v/>
      </c>
      <c r="T622" s="155" t="str">
        <f t="array" ref="T622">IFERROR(INDEX(S$2:S$218,SMALL(IF(S$2:S$218&lt;&gt;"",ROW(S$2:S$218)-1),ROW(K621))),"")</f>
        <v/>
      </c>
      <c r="U622" s="126" t="str">
        <f t="shared" si="66"/>
        <v/>
      </c>
      <c r="V622" s="153" t="str">
        <f t="array" ref="V622">IFERROR(INDEX(U$2:U$218,SMALL(IF(U$2:U$218&lt;&gt;"",ROW(U$2:U$218)-1),ROW(M621))),"")</f>
        <v/>
      </c>
    </row>
    <row r="623" spans="1:22" ht="15.75" customHeight="1" x14ac:dyDescent="0.2">
      <c r="A623" s="165" t="str">
        <f t="shared" si="59"/>
        <v xml:space="preserve"> </v>
      </c>
      <c r="B623" s="148"/>
      <c r="C623" s="148"/>
      <c r="D623" s="149"/>
      <c r="E623" s="149"/>
      <c r="F623" s="149"/>
      <c r="G623" s="165" t="str">
        <f>IF(D623="","",VLOOKUP(D623,'Liste des clubs'!A:B,2,FALSE))</f>
        <v/>
      </c>
      <c r="H623" s="163"/>
      <c r="I623" s="143" t="str">
        <f t="shared" si="60"/>
        <v/>
      </c>
      <c r="J623" s="153" t="str">
        <f t="array" ref="J623">IFERROR(INDEX(I$2:I$218,SMALL(IF(I$2:I$218&lt;&gt;"",ROW(I$2:I$218)-1),ROW(A622))),"")</f>
        <v/>
      </c>
      <c r="K623" s="126" t="str">
        <f t="shared" si="61"/>
        <v/>
      </c>
      <c r="L623" s="155" t="str">
        <f t="array" ref="L623">IFERROR(INDEX(K$2:K$218,SMALL(IF(K$2:K$218&lt;&gt;"",ROW(K$2:K$218)-1),ROW(C622))),"")</f>
        <v/>
      </c>
      <c r="M623" s="126" t="str">
        <f t="shared" si="62"/>
        <v/>
      </c>
      <c r="N623" s="153" t="str">
        <f t="array" ref="N623">IFERROR(INDEX(M$2:M$218,SMALL(IF(M$2:M$218&lt;&gt;"",ROW(M$2:M$218)-1),ROW(D622))),"")</f>
        <v/>
      </c>
      <c r="O623" s="126" t="str">
        <f t="shared" si="63"/>
        <v/>
      </c>
      <c r="P623" s="155" t="str">
        <f t="array" ref="P623">IFERROR(INDEX(O$2:O$218,SMALL(IF(O$2:O$218&lt;&gt;"",ROW(O$2:O$218)-1),ROW(G622))),"")</f>
        <v/>
      </c>
      <c r="Q623" s="126" t="str">
        <f t="shared" si="64"/>
        <v/>
      </c>
      <c r="R623" s="153" t="str">
        <f t="array" ref="R623">IFERROR(INDEX(Q$2:Q$218,SMALL(IF(Q$2:Q$218&lt;&gt;"",ROW(Q$2:Q$218)-1),ROW(I622))),"")</f>
        <v/>
      </c>
      <c r="S623" s="126" t="str">
        <f t="shared" si="65"/>
        <v/>
      </c>
      <c r="T623" s="155" t="str">
        <f t="array" ref="T623">IFERROR(INDEX(S$2:S$218,SMALL(IF(S$2:S$218&lt;&gt;"",ROW(S$2:S$218)-1),ROW(K622))),"")</f>
        <v/>
      </c>
      <c r="U623" s="126" t="str">
        <f t="shared" si="66"/>
        <v/>
      </c>
      <c r="V623" s="153" t="str">
        <f t="array" ref="V623">IFERROR(INDEX(U$2:U$218,SMALL(IF(U$2:U$218&lt;&gt;"",ROW(U$2:U$218)-1),ROW(M622))),"")</f>
        <v/>
      </c>
    </row>
    <row r="624" spans="1:22" ht="15.75" customHeight="1" x14ac:dyDescent="0.2">
      <c r="A624" s="165" t="str">
        <f t="shared" si="59"/>
        <v xml:space="preserve"> </v>
      </c>
      <c r="B624" s="148"/>
      <c r="C624" s="148"/>
      <c r="D624" s="149"/>
      <c r="E624" s="149"/>
      <c r="F624" s="149"/>
      <c r="G624" s="165" t="str">
        <f>IF(D624="","",VLOOKUP(D624,'Liste des clubs'!A:B,2,FALSE))</f>
        <v/>
      </c>
      <c r="H624" s="163"/>
      <c r="I624" s="143" t="str">
        <f t="shared" si="60"/>
        <v/>
      </c>
      <c r="J624" s="153" t="str">
        <f t="array" ref="J624">IFERROR(INDEX(I$2:I$218,SMALL(IF(I$2:I$218&lt;&gt;"",ROW(I$2:I$218)-1),ROW(A623))),"")</f>
        <v/>
      </c>
      <c r="K624" s="126" t="str">
        <f t="shared" si="61"/>
        <v/>
      </c>
      <c r="L624" s="155" t="str">
        <f t="array" ref="L624">IFERROR(INDEX(K$2:K$218,SMALL(IF(K$2:K$218&lt;&gt;"",ROW(K$2:K$218)-1),ROW(C623))),"")</f>
        <v/>
      </c>
      <c r="M624" s="126" t="str">
        <f t="shared" si="62"/>
        <v/>
      </c>
      <c r="N624" s="153" t="str">
        <f t="array" ref="N624">IFERROR(INDEX(M$2:M$218,SMALL(IF(M$2:M$218&lt;&gt;"",ROW(M$2:M$218)-1),ROW(D623))),"")</f>
        <v/>
      </c>
      <c r="O624" s="126" t="str">
        <f t="shared" si="63"/>
        <v/>
      </c>
      <c r="P624" s="155" t="str">
        <f t="array" ref="P624">IFERROR(INDEX(O$2:O$218,SMALL(IF(O$2:O$218&lt;&gt;"",ROW(O$2:O$218)-1),ROW(G623))),"")</f>
        <v/>
      </c>
      <c r="Q624" s="126" t="str">
        <f t="shared" si="64"/>
        <v/>
      </c>
      <c r="R624" s="153" t="str">
        <f t="array" ref="R624">IFERROR(INDEX(Q$2:Q$218,SMALL(IF(Q$2:Q$218&lt;&gt;"",ROW(Q$2:Q$218)-1),ROW(I623))),"")</f>
        <v/>
      </c>
      <c r="S624" s="126" t="str">
        <f t="shared" si="65"/>
        <v/>
      </c>
      <c r="T624" s="155" t="str">
        <f t="array" ref="T624">IFERROR(INDEX(S$2:S$218,SMALL(IF(S$2:S$218&lt;&gt;"",ROW(S$2:S$218)-1),ROW(K623))),"")</f>
        <v/>
      </c>
      <c r="U624" s="126" t="str">
        <f t="shared" si="66"/>
        <v/>
      </c>
      <c r="V624" s="153" t="str">
        <f t="array" ref="V624">IFERROR(INDEX(U$2:U$218,SMALL(IF(U$2:U$218&lt;&gt;"",ROW(U$2:U$218)-1),ROW(M623))),"")</f>
        <v/>
      </c>
    </row>
    <row r="625" spans="1:22" ht="15.75" customHeight="1" x14ac:dyDescent="0.2">
      <c r="A625" s="165" t="str">
        <f t="shared" si="59"/>
        <v xml:space="preserve"> </v>
      </c>
      <c r="B625" s="148"/>
      <c r="C625" s="148"/>
      <c r="D625" s="149"/>
      <c r="E625" s="149"/>
      <c r="F625" s="149"/>
      <c r="G625" s="165" t="str">
        <f>IF(D625="","",VLOOKUP(D625,'Liste des clubs'!A:B,2,FALSE))</f>
        <v/>
      </c>
      <c r="H625" s="163"/>
      <c r="I625" s="143" t="str">
        <f t="shared" si="60"/>
        <v/>
      </c>
      <c r="J625" s="153" t="str">
        <f t="array" ref="J625">IFERROR(INDEX(I$2:I$218,SMALL(IF(I$2:I$218&lt;&gt;"",ROW(I$2:I$218)-1),ROW(A624))),"")</f>
        <v/>
      </c>
      <c r="K625" s="126" t="str">
        <f t="shared" si="61"/>
        <v/>
      </c>
      <c r="L625" s="155" t="str">
        <f t="array" ref="L625">IFERROR(INDEX(K$2:K$218,SMALL(IF(K$2:K$218&lt;&gt;"",ROW(K$2:K$218)-1),ROW(C624))),"")</f>
        <v/>
      </c>
      <c r="M625" s="126" t="str">
        <f t="shared" si="62"/>
        <v/>
      </c>
      <c r="N625" s="153" t="str">
        <f t="array" ref="N625">IFERROR(INDEX(M$2:M$218,SMALL(IF(M$2:M$218&lt;&gt;"",ROW(M$2:M$218)-1),ROW(D624))),"")</f>
        <v/>
      </c>
      <c r="O625" s="126" t="str">
        <f t="shared" si="63"/>
        <v/>
      </c>
      <c r="P625" s="155" t="str">
        <f t="array" ref="P625">IFERROR(INDEX(O$2:O$218,SMALL(IF(O$2:O$218&lt;&gt;"",ROW(O$2:O$218)-1),ROW(G624))),"")</f>
        <v/>
      </c>
      <c r="Q625" s="126" t="str">
        <f t="shared" si="64"/>
        <v/>
      </c>
      <c r="R625" s="153" t="str">
        <f t="array" ref="R625">IFERROR(INDEX(Q$2:Q$218,SMALL(IF(Q$2:Q$218&lt;&gt;"",ROW(Q$2:Q$218)-1),ROW(I624))),"")</f>
        <v/>
      </c>
      <c r="S625" s="126" t="str">
        <f t="shared" si="65"/>
        <v/>
      </c>
      <c r="T625" s="155" t="str">
        <f t="array" ref="T625">IFERROR(INDEX(S$2:S$218,SMALL(IF(S$2:S$218&lt;&gt;"",ROW(S$2:S$218)-1),ROW(K624))),"")</f>
        <v/>
      </c>
      <c r="U625" s="126" t="str">
        <f t="shared" si="66"/>
        <v/>
      </c>
      <c r="V625" s="153" t="str">
        <f t="array" ref="V625">IFERROR(INDEX(U$2:U$218,SMALL(IF(U$2:U$218&lt;&gt;"",ROW(U$2:U$218)-1),ROW(M624))),"")</f>
        <v/>
      </c>
    </row>
    <row r="626" spans="1:22" ht="15.75" customHeight="1" x14ac:dyDescent="0.2">
      <c r="A626" s="165" t="str">
        <f t="shared" si="59"/>
        <v xml:space="preserve"> </v>
      </c>
      <c r="B626" s="148"/>
      <c r="C626" s="148"/>
      <c r="D626" s="149"/>
      <c r="E626" s="149"/>
      <c r="F626" s="149"/>
      <c r="G626" s="165" t="str">
        <f>IF(D626="","",VLOOKUP(D626,'Liste des clubs'!A:B,2,FALSE))</f>
        <v/>
      </c>
      <c r="H626" s="163"/>
      <c r="I626" s="143" t="str">
        <f t="shared" si="60"/>
        <v/>
      </c>
      <c r="J626" s="153" t="str">
        <f t="array" ref="J626">IFERROR(INDEX(I$2:I$218,SMALL(IF(I$2:I$218&lt;&gt;"",ROW(I$2:I$218)-1),ROW(A625))),"")</f>
        <v/>
      </c>
      <c r="K626" s="126" t="str">
        <f t="shared" si="61"/>
        <v/>
      </c>
      <c r="L626" s="155" t="str">
        <f t="array" ref="L626">IFERROR(INDEX(K$2:K$218,SMALL(IF(K$2:K$218&lt;&gt;"",ROW(K$2:K$218)-1),ROW(C625))),"")</f>
        <v/>
      </c>
      <c r="M626" s="126" t="str">
        <f t="shared" si="62"/>
        <v/>
      </c>
      <c r="N626" s="153" t="str">
        <f t="array" ref="N626">IFERROR(INDEX(M$2:M$218,SMALL(IF(M$2:M$218&lt;&gt;"",ROW(M$2:M$218)-1),ROW(D625))),"")</f>
        <v/>
      </c>
      <c r="O626" s="126" t="str">
        <f t="shared" si="63"/>
        <v/>
      </c>
      <c r="P626" s="155" t="str">
        <f t="array" ref="P626">IFERROR(INDEX(O$2:O$218,SMALL(IF(O$2:O$218&lt;&gt;"",ROW(O$2:O$218)-1),ROW(G625))),"")</f>
        <v/>
      </c>
      <c r="Q626" s="126" t="str">
        <f t="shared" si="64"/>
        <v/>
      </c>
      <c r="R626" s="153" t="str">
        <f t="array" ref="R626">IFERROR(INDEX(Q$2:Q$218,SMALL(IF(Q$2:Q$218&lt;&gt;"",ROW(Q$2:Q$218)-1),ROW(I625))),"")</f>
        <v/>
      </c>
      <c r="S626" s="126" t="str">
        <f t="shared" si="65"/>
        <v/>
      </c>
      <c r="T626" s="155" t="str">
        <f t="array" ref="T626">IFERROR(INDEX(S$2:S$218,SMALL(IF(S$2:S$218&lt;&gt;"",ROW(S$2:S$218)-1),ROW(K625))),"")</f>
        <v/>
      </c>
      <c r="U626" s="126" t="str">
        <f t="shared" si="66"/>
        <v/>
      </c>
      <c r="V626" s="153" t="str">
        <f t="array" ref="V626">IFERROR(INDEX(U$2:U$218,SMALL(IF(U$2:U$218&lt;&gt;"",ROW(U$2:U$218)-1),ROW(M625))),"")</f>
        <v/>
      </c>
    </row>
    <row r="627" spans="1:22" ht="15.75" customHeight="1" x14ac:dyDescent="0.2">
      <c r="A627" s="165" t="str">
        <f t="shared" si="59"/>
        <v xml:space="preserve"> </v>
      </c>
      <c r="B627" s="148"/>
      <c r="C627" s="148"/>
      <c r="D627" s="149"/>
      <c r="E627" s="149"/>
      <c r="F627" s="149"/>
      <c r="G627" s="165" t="str">
        <f>IF(D627="","",VLOOKUP(D627,'Liste des clubs'!A:B,2,FALSE))</f>
        <v/>
      </c>
      <c r="H627" s="163"/>
      <c r="I627" s="143" t="str">
        <f t="shared" si="60"/>
        <v/>
      </c>
      <c r="J627" s="153" t="str">
        <f t="array" ref="J627">IFERROR(INDEX(I$2:I$218,SMALL(IF(I$2:I$218&lt;&gt;"",ROW(I$2:I$218)-1),ROW(A626))),"")</f>
        <v/>
      </c>
      <c r="K627" s="126" t="str">
        <f t="shared" si="61"/>
        <v/>
      </c>
      <c r="L627" s="155" t="str">
        <f t="array" ref="L627">IFERROR(INDEX(K$2:K$218,SMALL(IF(K$2:K$218&lt;&gt;"",ROW(K$2:K$218)-1),ROW(C626))),"")</f>
        <v/>
      </c>
      <c r="M627" s="126" t="str">
        <f t="shared" si="62"/>
        <v/>
      </c>
      <c r="N627" s="153" t="str">
        <f t="array" ref="N627">IFERROR(INDEX(M$2:M$218,SMALL(IF(M$2:M$218&lt;&gt;"",ROW(M$2:M$218)-1),ROW(D626))),"")</f>
        <v/>
      </c>
      <c r="O627" s="126" t="str">
        <f t="shared" si="63"/>
        <v/>
      </c>
      <c r="P627" s="155" t="str">
        <f t="array" ref="P627">IFERROR(INDEX(O$2:O$218,SMALL(IF(O$2:O$218&lt;&gt;"",ROW(O$2:O$218)-1),ROW(G626))),"")</f>
        <v/>
      </c>
      <c r="Q627" s="126" t="str">
        <f t="shared" si="64"/>
        <v/>
      </c>
      <c r="R627" s="153" t="str">
        <f t="array" ref="R627">IFERROR(INDEX(Q$2:Q$218,SMALL(IF(Q$2:Q$218&lt;&gt;"",ROW(Q$2:Q$218)-1),ROW(I626))),"")</f>
        <v/>
      </c>
      <c r="S627" s="126" t="str">
        <f t="shared" si="65"/>
        <v/>
      </c>
      <c r="T627" s="155" t="str">
        <f t="array" ref="T627">IFERROR(INDEX(S$2:S$218,SMALL(IF(S$2:S$218&lt;&gt;"",ROW(S$2:S$218)-1),ROW(K626))),"")</f>
        <v/>
      </c>
      <c r="U627" s="126" t="str">
        <f t="shared" si="66"/>
        <v/>
      </c>
      <c r="V627" s="153" t="str">
        <f t="array" ref="V627">IFERROR(INDEX(U$2:U$218,SMALL(IF(U$2:U$218&lt;&gt;"",ROW(U$2:U$218)-1),ROW(M626))),"")</f>
        <v/>
      </c>
    </row>
    <row r="628" spans="1:22" ht="15.75" customHeight="1" x14ac:dyDescent="0.2">
      <c r="A628" s="165" t="str">
        <f t="shared" si="59"/>
        <v xml:space="preserve"> </v>
      </c>
      <c r="B628" s="148"/>
      <c r="C628" s="148"/>
      <c r="D628" s="149"/>
      <c r="E628" s="149"/>
      <c r="F628" s="149"/>
      <c r="G628" s="165" t="str">
        <f>IF(D628="","",VLOOKUP(D628,'Liste des clubs'!A:B,2,FALSE))</f>
        <v/>
      </c>
      <c r="H628" s="163"/>
      <c r="I628" s="143" t="str">
        <f t="shared" si="60"/>
        <v/>
      </c>
      <c r="J628" s="153" t="str">
        <f t="array" ref="J628">IFERROR(INDEX(I$2:I$218,SMALL(IF(I$2:I$218&lt;&gt;"",ROW(I$2:I$218)-1),ROW(A627))),"")</f>
        <v/>
      </c>
      <c r="K628" s="126" t="str">
        <f t="shared" si="61"/>
        <v/>
      </c>
      <c r="L628" s="155" t="str">
        <f t="array" ref="L628">IFERROR(INDEX(K$2:K$218,SMALL(IF(K$2:K$218&lt;&gt;"",ROW(K$2:K$218)-1),ROW(C627))),"")</f>
        <v/>
      </c>
      <c r="M628" s="126" t="str">
        <f t="shared" si="62"/>
        <v/>
      </c>
      <c r="N628" s="153" t="str">
        <f t="array" ref="N628">IFERROR(INDEX(M$2:M$218,SMALL(IF(M$2:M$218&lt;&gt;"",ROW(M$2:M$218)-1),ROW(D627))),"")</f>
        <v/>
      </c>
      <c r="O628" s="126" t="str">
        <f t="shared" si="63"/>
        <v/>
      </c>
      <c r="P628" s="155" t="str">
        <f t="array" ref="P628">IFERROR(INDEX(O$2:O$218,SMALL(IF(O$2:O$218&lt;&gt;"",ROW(O$2:O$218)-1),ROW(G627))),"")</f>
        <v/>
      </c>
      <c r="Q628" s="126" t="str">
        <f t="shared" si="64"/>
        <v/>
      </c>
      <c r="R628" s="153" t="str">
        <f t="array" ref="R628">IFERROR(INDEX(Q$2:Q$218,SMALL(IF(Q$2:Q$218&lt;&gt;"",ROW(Q$2:Q$218)-1),ROW(I627))),"")</f>
        <v/>
      </c>
      <c r="S628" s="126" t="str">
        <f t="shared" si="65"/>
        <v/>
      </c>
      <c r="T628" s="155" t="str">
        <f t="array" ref="T628">IFERROR(INDEX(S$2:S$218,SMALL(IF(S$2:S$218&lt;&gt;"",ROW(S$2:S$218)-1),ROW(K627))),"")</f>
        <v/>
      </c>
      <c r="U628" s="126" t="str">
        <f t="shared" si="66"/>
        <v/>
      </c>
      <c r="V628" s="153" t="str">
        <f t="array" ref="V628">IFERROR(INDEX(U$2:U$218,SMALL(IF(U$2:U$218&lt;&gt;"",ROW(U$2:U$218)-1),ROW(M627))),"")</f>
        <v/>
      </c>
    </row>
    <row r="629" spans="1:22" ht="15.75" customHeight="1" x14ac:dyDescent="0.2">
      <c r="A629" s="165" t="str">
        <f t="shared" si="59"/>
        <v xml:space="preserve"> </v>
      </c>
      <c r="B629" s="148"/>
      <c r="C629" s="148"/>
      <c r="D629" s="149"/>
      <c r="E629" s="149"/>
      <c r="F629" s="149"/>
      <c r="G629" s="165" t="str">
        <f>IF(D629="","",VLOOKUP(D629,'Liste des clubs'!A:B,2,FALSE))</f>
        <v/>
      </c>
      <c r="H629" s="163"/>
      <c r="I629" s="143" t="str">
        <f t="shared" si="60"/>
        <v/>
      </c>
      <c r="J629" s="153" t="str">
        <f t="array" ref="J629">IFERROR(INDEX(I$2:I$218,SMALL(IF(I$2:I$218&lt;&gt;"",ROW(I$2:I$218)-1),ROW(A628))),"")</f>
        <v/>
      </c>
      <c r="K629" s="126" t="str">
        <f t="shared" si="61"/>
        <v/>
      </c>
      <c r="L629" s="155" t="str">
        <f t="array" ref="L629">IFERROR(INDEX(K$2:K$218,SMALL(IF(K$2:K$218&lt;&gt;"",ROW(K$2:K$218)-1),ROW(C628))),"")</f>
        <v/>
      </c>
      <c r="M629" s="126" t="str">
        <f t="shared" si="62"/>
        <v/>
      </c>
      <c r="N629" s="153" t="str">
        <f t="array" ref="N629">IFERROR(INDEX(M$2:M$218,SMALL(IF(M$2:M$218&lt;&gt;"",ROW(M$2:M$218)-1),ROW(D628))),"")</f>
        <v/>
      </c>
      <c r="O629" s="126" t="str">
        <f t="shared" si="63"/>
        <v/>
      </c>
      <c r="P629" s="155" t="str">
        <f t="array" ref="P629">IFERROR(INDEX(O$2:O$218,SMALL(IF(O$2:O$218&lt;&gt;"",ROW(O$2:O$218)-1),ROW(G628))),"")</f>
        <v/>
      </c>
      <c r="Q629" s="126" t="str">
        <f t="shared" si="64"/>
        <v/>
      </c>
      <c r="R629" s="153" t="str">
        <f t="array" ref="R629">IFERROR(INDEX(Q$2:Q$218,SMALL(IF(Q$2:Q$218&lt;&gt;"",ROW(Q$2:Q$218)-1),ROW(I628))),"")</f>
        <v/>
      </c>
      <c r="S629" s="126" t="str">
        <f t="shared" si="65"/>
        <v/>
      </c>
      <c r="T629" s="155" t="str">
        <f t="array" ref="T629">IFERROR(INDEX(S$2:S$218,SMALL(IF(S$2:S$218&lt;&gt;"",ROW(S$2:S$218)-1),ROW(K628))),"")</f>
        <v/>
      </c>
      <c r="U629" s="126" t="str">
        <f t="shared" si="66"/>
        <v/>
      </c>
      <c r="V629" s="153" t="str">
        <f t="array" ref="V629">IFERROR(INDEX(U$2:U$218,SMALL(IF(U$2:U$218&lt;&gt;"",ROW(U$2:U$218)-1),ROW(M628))),"")</f>
        <v/>
      </c>
    </row>
    <row r="630" spans="1:22" ht="15.75" customHeight="1" x14ac:dyDescent="0.2">
      <c r="A630" s="165" t="str">
        <f t="shared" si="59"/>
        <v xml:space="preserve"> </v>
      </c>
      <c r="B630" s="148"/>
      <c r="C630" s="148"/>
      <c r="D630" s="149"/>
      <c r="E630" s="149"/>
      <c r="F630" s="149"/>
      <c r="G630" s="165" t="str">
        <f>IF(D630="","",VLOOKUP(D630,'Liste des clubs'!A:B,2,FALSE))</f>
        <v/>
      </c>
      <c r="H630" s="163"/>
      <c r="I630" s="143" t="str">
        <f t="shared" si="60"/>
        <v/>
      </c>
      <c r="J630" s="153" t="str">
        <f t="array" ref="J630">IFERROR(INDEX(I$2:I$218,SMALL(IF(I$2:I$218&lt;&gt;"",ROW(I$2:I$218)-1),ROW(A629))),"")</f>
        <v/>
      </c>
      <c r="K630" s="126" t="str">
        <f t="shared" si="61"/>
        <v/>
      </c>
      <c r="L630" s="155" t="str">
        <f t="array" ref="L630">IFERROR(INDEX(K$2:K$218,SMALL(IF(K$2:K$218&lt;&gt;"",ROW(K$2:K$218)-1),ROW(C629))),"")</f>
        <v/>
      </c>
      <c r="M630" s="126" t="str">
        <f t="shared" si="62"/>
        <v/>
      </c>
      <c r="N630" s="153" t="str">
        <f t="array" ref="N630">IFERROR(INDEX(M$2:M$218,SMALL(IF(M$2:M$218&lt;&gt;"",ROW(M$2:M$218)-1),ROW(D629))),"")</f>
        <v/>
      </c>
      <c r="O630" s="126" t="str">
        <f t="shared" si="63"/>
        <v/>
      </c>
      <c r="P630" s="155" t="str">
        <f t="array" ref="P630">IFERROR(INDEX(O$2:O$218,SMALL(IF(O$2:O$218&lt;&gt;"",ROW(O$2:O$218)-1),ROW(G629))),"")</f>
        <v/>
      </c>
      <c r="Q630" s="126" t="str">
        <f t="shared" si="64"/>
        <v/>
      </c>
      <c r="R630" s="153" t="str">
        <f t="array" ref="R630">IFERROR(INDEX(Q$2:Q$218,SMALL(IF(Q$2:Q$218&lt;&gt;"",ROW(Q$2:Q$218)-1),ROW(I629))),"")</f>
        <v/>
      </c>
      <c r="S630" s="126" t="str">
        <f t="shared" si="65"/>
        <v/>
      </c>
      <c r="T630" s="155" t="str">
        <f t="array" ref="T630">IFERROR(INDEX(S$2:S$218,SMALL(IF(S$2:S$218&lt;&gt;"",ROW(S$2:S$218)-1),ROW(K629))),"")</f>
        <v/>
      </c>
      <c r="U630" s="126" t="str">
        <f t="shared" si="66"/>
        <v/>
      </c>
      <c r="V630" s="153" t="str">
        <f t="array" ref="V630">IFERROR(INDEX(U$2:U$218,SMALL(IF(U$2:U$218&lt;&gt;"",ROW(U$2:U$218)-1),ROW(M629))),"")</f>
        <v/>
      </c>
    </row>
    <row r="631" spans="1:22" ht="15.75" customHeight="1" x14ac:dyDescent="0.2">
      <c r="A631" s="165" t="str">
        <f t="shared" si="59"/>
        <v xml:space="preserve"> </v>
      </c>
      <c r="B631" s="148"/>
      <c r="C631" s="148"/>
      <c r="D631" s="149"/>
      <c r="E631" s="149"/>
      <c r="F631" s="149"/>
      <c r="G631" s="165" t="str">
        <f>IF(D631="","",VLOOKUP(D631,'Liste des clubs'!A:B,2,FALSE))</f>
        <v/>
      </c>
      <c r="H631" s="163"/>
      <c r="I631" s="143" t="str">
        <f t="shared" si="60"/>
        <v/>
      </c>
      <c r="J631" s="153" t="str">
        <f t="array" ref="J631">IFERROR(INDEX(I$2:I$218,SMALL(IF(I$2:I$218&lt;&gt;"",ROW(I$2:I$218)-1),ROW(A630))),"")</f>
        <v/>
      </c>
      <c r="K631" s="126" t="str">
        <f t="shared" si="61"/>
        <v/>
      </c>
      <c r="L631" s="155" t="str">
        <f t="array" ref="L631">IFERROR(INDEX(K$2:K$218,SMALL(IF(K$2:K$218&lt;&gt;"",ROW(K$2:K$218)-1),ROW(C630))),"")</f>
        <v/>
      </c>
      <c r="M631" s="126" t="str">
        <f t="shared" si="62"/>
        <v/>
      </c>
      <c r="N631" s="153" t="str">
        <f t="array" ref="N631">IFERROR(INDEX(M$2:M$218,SMALL(IF(M$2:M$218&lt;&gt;"",ROW(M$2:M$218)-1),ROW(D630))),"")</f>
        <v/>
      </c>
      <c r="O631" s="126" t="str">
        <f t="shared" si="63"/>
        <v/>
      </c>
      <c r="P631" s="155" t="str">
        <f t="array" ref="P631">IFERROR(INDEX(O$2:O$218,SMALL(IF(O$2:O$218&lt;&gt;"",ROW(O$2:O$218)-1),ROW(G630))),"")</f>
        <v/>
      </c>
      <c r="Q631" s="126" t="str">
        <f t="shared" si="64"/>
        <v/>
      </c>
      <c r="R631" s="153" t="str">
        <f t="array" ref="R631">IFERROR(INDEX(Q$2:Q$218,SMALL(IF(Q$2:Q$218&lt;&gt;"",ROW(Q$2:Q$218)-1),ROW(I630))),"")</f>
        <v/>
      </c>
      <c r="S631" s="126" t="str">
        <f t="shared" si="65"/>
        <v/>
      </c>
      <c r="T631" s="155" t="str">
        <f t="array" ref="T631">IFERROR(INDEX(S$2:S$218,SMALL(IF(S$2:S$218&lt;&gt;"",ROW(S$2:S$218)-1),ROW(K630))),"")</f>
        <v/>
      </c>
      <c r="U631" s="126" t="str">
        <f t="shared" si="66"/>
        <v/>
      </c>
      <c r="V631" s="153" t="str">
        <f t="array" ref="V631">IFERROR(INDEX(U$2:U$218,SMALL(IF(U$2:U$218&lt;&gt;"",ROW(U$2:U$218)-1),ROW(M630))),"")</f>
        <v/>
      </c>
    </row>
    <row r="632" spans="1:22" ht="15.75" customHeight="1" x14ac:dyDescent="0.2">
      <c r="A632" s="165" t="str">
        <f t="shared" si="59"/>
        <v xml:space="preserve"> </v>
      </c>
      <c r="B632" s="148"/>
      <c r="C632" s="148"/>
      <c r="D632" s="149"/>
      <c r="E632" s="149"/>
      <c r="F632" s="149"/>
      <c r="G632" s="165" t="str">
        <f>IF(D632="","",VLOOKUP(D632,'Liste des clubs'!A:B,2,FALSE))</f>
        <v/>
      </c>
      <c r="H632" s="163"/>
      <c r="I632" s="143" t="str">
        <f t="shared" si="60"/>
        <v/>
      </c>
      <c r="J632" s="153" t="str">
        <f t="array" ref="J632">IFERROR(INDEX(I$2:I$218,SMALL(IF(I$2:I$218&lt;&gt;"",ROW(I$2:I$218)-1),ROW(A631))),"")</f>
        <v/>
      </c>
      <c r="K632" s="126" t="str">
        <f t="shared" si="61"/>
        <v/>
      </c>
      <c r="L632" s="155" t="str">
        <f t="array" ref="L632">IFERROR(INDEX(K$2:K$218,SMALL(IF(K$2:K$218&lt;&gt;"",ROW(K$2:K$218)-1),ROW(C631))),"")</f>
        <v/>
      </c>
      <c r="M632" s="126" t="str">
        <f t="shared" si="62"/>
        <v/>
      </c>
      <c r="N632" s="153" t="str">
        <f t="array" ref="N632">IFERROR(INDEX(M$2:M$218,SMALL(IF(M$2:M$218&lt;&gt;"",ROW(M$2:M$218)-1),ROW(D631))),"")</f>
        <v/>
      </c>
      <c r="O632" s="126" t="str">
        <f t="shared" si="63"/>
        <v/>
      </c>
      <c r="P632" s="155" t="str">
        <f t="array" ref="P632">IFERROR(INDEX(O$2:O$218,SMALL(IF(O$2:O$218&lt;&gt;"",ROW(O$2:O$218)-1),ROW(G631))),"")</f>
        <v/>
      </c>
      <c r="Q632" s="126" t="str">
        <f t="shared" si="64"/>
        <v/>
      </c>
      <c r="R632" s="153" t="str">
        <f t="array" ref="R632">IFERROR(INDEX(Q$2:Q$218,SMALL(IF(Q$2:Q$218&lt;&gt;"",ROW(Q$2:Q$218)-1),ROW(I631))),"")</f>
        <v/>
      </c>
      <c r="S632" s="126" t="str">
        <f t="shared" si="65"/>
        <v/>
      </c>
      <c r="T632" s="155" t="str">
        <f t="array" ref="T632">IFERROR(INDEX(S$2:S$218,SMALL(IF(S$2:S$218&lt;&gt;"",ROW(S$2:S$218)-1),ROW(K631))),"")</f>
        <v/>
      </c>
      <c r="U632" s="126" t="str">
        <f t="shared" si="66"/>
        <v/>
      </c>
      <c r="V632" s="153" t="str">
        <f t="array" ref="V632">IFERROR(INDEX(U$2:U$218,SMALL(IF(U$2:U$218&lt;&gt;"",ROW(U$2:U$218)-1),ROW(M631))),"")</f>
        <v/>
      </c>
    </row>
    <row r="633" spans="1:22" ht="15.75" customHeight="1" x14ac:dyDescent="0.2">
      <c r="A633" s="165" t="str">
        <f t="shared" si="59"/>
        <v xml:space="preserve"> </v>
      </c>
      <c r="B633" s="148"/>
      <c r="C633" s="148"/>
      <c r="D633" s="149"/>
      <c r="E633" s="149"/>
      <c r="F633" s="149"/>
      <c r="G633" s="165" t="str">
        <f>IF(D633="","",VLOOKUP(D633,'Liste des clubs'!A:B,2,FALSE))</f>
        <v/>
      </c>
      <c r="H633" s="163"/>
      <c r="I633" s="143" t="str">
        <f t="shared" si="60"/>
        <v/>
      </c>
      <c r="J633" s="153" t="str">
        <f t="array" ref="J633">IFERROR(INDEX(I$2:I$218,SMALL(IF(I$2:I$218&lt;&gt;"",ROW(I$2:I$218)-1),ROW(A632))),"")</f>
        <v/>
      </c>
      <c r="K633" s="126" t="str">
        <f t="shared" si="61"/>
        <v/>
      </c>
      <c r="L633" s="155" t="str">
        <f t="array" ref="L633">IFERROR(INDEX(K$2:K$218,SMALL(IF(K$2:K$218&lt;&gt;"",ROW(K$2:K$218)-1),ROW(C632))),"")</f>
        <v/>
      </c>
      <c r="M633" s="126" t="str">
        <f t="shared" si="62"/>
        <v/>
      </c>
      <c r="N633" s="153" t="str">
        <f t="array" ref="N633">IFERROR(INDEX(M$2:M$218,SMALL(IF(M$2:M$218&lt;&gt;"",ROW(M$2:M$218)-1),ROW(D632))),"")</f>
        <v/>
      </c>
      <c r="O633" s="126" t="str">
        <f t="shared" si="63"/>
        <v/>
      </c>
      <c r="P633" s="155" t="str">
        <f t="array" ref="P633">IFERROR(INDEX(O$2:O$218,SMALL(IF(O$2:O$218&lt;&gt;"",ROW(O$2:O$218)-1),ROW(G632))),"")</f>
        <v/>
      </c>
      <c r="Q633" s="126" t="str">
        <f t="shared" si="64"/>
        <v/>
      </c>
      <c r="R633" s="153" t="str">
        <f t="array" ref="R633">IFERROR(INDEX(Q$2:Q$218,SMALL(IF(Q$2:Q$218&lt;&gt;"",ROW(Q$2:Q$218)-1),ROW(I632))),"")</f>
        <v/>
      </c>
      <c r="S633" s="126" t="str">
        <f t="shared" si="65"/>
        <v/>
      </c>
      <c r="T633" s="155" t="str">
        <f t="array" ref="T633">IFERROR(INDEX(S$2:S$218,SMALL(IF(S$2:S$218&lt;&gt;"",ROW(S$2:S$218)-1),ROW(K632))),"")</f>
        <v/>
      </c>
      <c r="U633" s="126" t="str">
        <f t="shared" si="66"/>
        <v/>
      </c>
      <c r="V633" s="153" t="str">
        <f t="array" ref="V633">IFERROR(INDEX(U$2:U$218,SMALL(IF(U$2:U$218&lt;&gt;"",ROW(U$2:U$218)-1),ROW(M632))),"")</f>
        <v/>
      </c>
    </row>
    <row r="634" spans="1:22" ht="15.75" customHeight="1" x14ac:dyDescent="0.2">
      <c r="A634" s="165" t="str">
        <f t="shared" si="59"/>
        <v xml:space="preserve"> </v>
      </c>
      <c r="B634" s="148"/>
      <c r="C634" s="148"/>
      <c r="D634" s="149"/>
      <c r="E634" s="149"/>
      <c r="F634" s="149"/>
      <c r="G634" s="165" t="str">
        <f>IF(D634="","",VLOOKUP(D634,'Liste des clubs'!A:B,2,FALSE))</f>
        <v/>
      </c>
      <c r="H634" s="163"/>
      <c r="I634" s="143" t="str">
        <f t="shared" si="60"/>
        <v/>
      </c>
      <c r="J634" s="153" t="str">
        <f t="array" ref="J634">IFERROR(INDEX(I$2:I$218,SMALL(IF(I$2:I$218&lt;&gt;"",ROW(I$2:I$218)-1),ROW(A633))),"")</f>
        <v/>
      </c>
      <c r="K634" s="126" t="str">
        <f t="shared" si="61"/>
        <v/>
      </c>
      <c r="L634" s="155" t="str">
        <f t="array" ref="L634">IFERROR(INDEX(K$2:K$218,SMALL(IF(K$2:K$218&lt;&gt;"",ROW(K$2:K$218)-1),ROW(C633))),"")</f>
        <v/>
      </c>
      <c r="M634" s="126" t="str">
        <f t="shared" si="62"/>
        <v/>
      </c>
      <c r="N634" s="153" t="str">
        <f t="array" ref="N634">IFERROR(INDEX(M$2:M$218,SMALL(IF(M$2:M$218&lt;&gt;"",ROW(M$2:M$218)-1),ROW(D633))),"")</f>
        <v/>
      </c>
      <c r="O634" s="126" t="str">
        <f t="shared" si="63"/>
        <v/>
      </c>
      <c r="P634" s="155" t="str">
        <f t="array" ref="P634">IFERROR(INDEX(O$2:O$218,SMALL(IF(O$2:O$218&lt;&gt;"",ROW(O$2:O$218)-1),ROW(G633))),"")</f>
        <v/>
      </c>
      <c r="Q634" s="126" t="str">
        <f t="shared" si="64"/>
        <v/>
      </c>
      <c r="R634" s="153" t="str">
        <f t="array" ref="R634">IFERROR(INDEX(Q$2:Q$218,SMALL(IF(Q$2:Q$218&lt;&gt;"",ROW(Q$2:Q$218)-1),ROW(I633))),"")</f>
        <v/>
      </c>
      <c r="S634" s="126" t="str">
        <f t="shared" si="65"/>
        <v/>
      </c>
      <c r="T634" s="155" t="str">
        <f t="array" ref="T634">IFERROR(INDEX(S$2:S$218,SMALL(IF(S$2:S$218&lt;&gt;"",ROW(S$2:S$218)-1),ROW(K633))),"")</f>
        <v/>
      </c>
      <c r="U634" s="126" t="str">
        <f t="shared" si="66"/>
        <v/>
      </c>
      <c r="V634" s="153" t="str">
        <f t="array" ref="V634">IFERROR(INDEX(U$2:U$218,SMALL(IF(U$2:U$218&lt;&gt;"",ROW(U$2:U$218)-1),ROW(M633))),"")</f>
        <v/>
      </c>
    </row>
    <row r="635" spans="1:22" ht="15.75" customHeight="1" x14ac:dyDescent="0.2">
      <c r="A635" s="165" t="str">
        <f t="shared" si="59"/>
        <v xml:space="preserve"> </v>
      </c>
      <c r="B635" s="148"/>
      <c r="C635" s="148"/>
      <c r="D635" s="149"/>
      <c r="E635" s="149"/>
      <c r="F635" s="149"/>
      <c r="G635" s="165" t="str">
        <f>IF(D635="","",VLOOKUP(D635,'Liste des clubs'!A:B,2,FALSE))</f>
        <v/>
      </c>
      <c r="H635" s="163"/>
      <c r="I635" s="143" t="str">
        <f t="shared" si="60"/>
        <v/>
      </c>
      <c r="J635" s="153" t="str">
        <f t="array" ref="J635">IFERROR(INDEX(I$2:I$218,SMALL(IF(I$2:I$218&lt;&gt;"",ROW(I$2:I$218)-1),ROW(A634))),"")</f>
        <v/>
      </c>
      <c r="K635" s="126" t="str">
        <f t="shared" si="61"/>
        <v/>
      </c>
      <c r="L635" s="155" t="str">
        <f t="array" ref="L635">IFERROR(INDEX(K$2:K$218,SMALL(IF(K$2:K$218&lt;&gt;"",ROW(K$2:K$218)-1),ROW(C634))),"")</f>
        <v/>
      </c>
      <c r="M635" s="126" t="str">
        <f t="shared" si="62"/>
        <v/>
      </c>
      <c r="N635" s="153" t="str">
        <f t="array" ref="N635">IFERROR(INDEX(M$2:M$218,SMALL(IF(M$2:M$218&lt;&gt;"",ROW(M$2:M$218)-1),ROW(D634))),"")</f>
        <v/>
      </c>
      <c r="O635" s="126" t="str">
        <f t="shared" si="63"/>
        <v/>
      </c>
      <c r="P635" s="155" t="str">
        <f t="array" ref="P635">IFERROR(INDEX(O$2:O$218,SMALL(IF(O$2:O$218&lt;&gt;"",ROW(O$2:O$218)-1),ROW(G634))),"")</f>
        <v/>
      </c>
      <c r="Q635" s="126" t="str">
        <f t="shared" si="64"/>
        <v/>
      </c>
      <c r="R635" s="153" t="str">
        <f t="array" ref="R635">IFERROR(INDEX(Q$2:Q$218,SMALL(IF(Q$2:Q$218&lt;&gt;"",ROW(Q$2:Q$218)-1),ROW(I634))),"")</f>
        <v/>
      </c>
      <c r="S635" s="126" t="str">
        <f t="shared" si="65"/>
        <v/>
      </c>
      <c r="T635" s="155" t="str">
        <f t="array" ref="T635">IFERROR(INDEX(S$2:S$218,SMALL(IF(S$2:S$218&lt;&gt;"",ROW(S$2:S$218)-1),ROW(K634))),"")</f>
        <v/>
      </c>
      <c r="U635" s="126" t="str">
        <f t="shared" si="66"/>
        <v/>
      </c>
      <c r="V635" s="153" t="str">
        <f t="array" ref="V635">IFERROR(INDEX(U$2:U$218,SMALL(IF(U$2:U$218&lt;&gt;"",ROW(U$2:U$218)-1),ROW(M634))),"")</f>
        <v/>
      </c>
    </row>
    <row r="636" spans="1:22" ht="15.75" customHeight="1" x14ac:dyDescent="0.2">
      <c r="A636" s="165" t="str">
        <f t="shared" si="59"/>
        <v xml:space="preserve"> </v>
      </c>
      <c r="B636" s="148"/>
      <c r="C636" s="148"/>
      <c r="D636" s="149"/>
      <c r="E636" s="149"/>
      <c r="F636" s="149"/>
      <c r="G636" s="165" t="str">
        <f>IF(D636="","",VLOOKUP(D636,'Liste des clubs'!A:B,2,FALSE))</f>
        <v/>
      </c>
      <c r="H636" s="163"/>
      <c r="I636" s="143" t="str">
        <f t="shared" si="60"/>
        <v/>
      </c>
      <c r="J636" s="153" t="str">
        <f t="array" ref="J636">IFERROR(INDEX(I$2:I$218,SMALL(IF(I$2:I$218&lt;&gt;"",ROW(I$2:I$218)-1),ROW(A635))),"")</f>
        <v/>
      </c>
      <c r="K636" s="126" t="str">
        <f t="shared" si="61"/>
        <v/>
      </c>
      <c r="L636" s="155" t="str">
        <f t="array" ref="L636">IFERROR(INDEX(K$2:K$218,SMALL(IF(K$2:K$218&lt;&gt;"",ROW(K$2:K$218)-1),ROW(C635))),"")</f>
        <v/>
      </c>
      <c r="M636" s="126" t="str">
        <f t="shared" si="62"/>
        <v/>
      </c>
      <c r="N636" s="153" t="str">
        <f t="array" ref="N636">IFERROR(INDEX(M$2:M$218,SMALL(IF(M$2:M$218&lt;&gt;"",ROW(M$2:M$218)-1),ROW(D635))),"")</f>
        <v/>
      </c>
      <c r="O636" s="126" t="str">
        <f t="shared" si="63"/>
        <v/>
      </c>
      <c r="P636" s="155" t="str">
        <f t="array" ref="P636">IFERROR(INDEX(O$2:O$218,SMALL(IF(O$2:O$218&lt;&gt;"",ROW(O$2:O$218)-1),ROW(G635))),"")</f>
        <v/>
      </c>
      <c r="Q636" s="126" t="str">
        <f t="shared" si="64"/>
        <v/>
      </c>
      <c r="R636" s="153" t="str">
        <f t="array" ref="R636">IFERROR(INDEX(Q$2:Q$218,SMALL(IF(Q$2:Q$218&lt;&gt;"",ROW(Q$2:Q$218)-1),ROW(I635))),"")</f>
        <v/>
      </c>
      <c r="S636" s="126" t="str">
        <f t="shared" si="65"/>
        <v/>
      </c>
      <c r="T636" s="155" t="str">
        <f t="array" ref="T636">IFERROR(INDEX(S$2:S$218,SMALL(IF(S$2:S$218&lt;&gt;"",ROW(S$2:S$218)-1),ROW(K635))),"")</f>
        <v/>
      </c>
      <c r="U636" s="126" t="str">
        <f t="shared" si="66"/>
        <v/>
      </c>
      <c r="V636" s="153" t="str">
        <f t="array" ref="V636">IFERROR(INDEX(U$2:U$218,SMALL(IF(U$2:U$218&lt;&gt;"",ROW(U$2:U$218)-1),ROW(M635))),"")</f>
        <v/>
      </c>
    </row>
    <row r="637" spans="1:22" ht="15.75" customHeight="1" x14ac:dyDescent="0.2">
      <c r="A637" s="165" t="str">
        <f t="shared" si="59"/>
        <v xml:space="preserve"> </v>
      </c>
      <c r="B637" s="148"/>
      <c r="C637" s="148"/>
      <c r="D637" s="149"/>
      <c r="E637" s="149"/>
      <c r="F637" s="149"/>
      <c r="G637" s="165" t="str">
        <f>IF(D637="","",VLOOKUP(D637,'Liste des clubs'!A:B,2,FALSE))</f>
        <v/>
      </c>
      <c r="H637" s="163"/>
      <c r="I637" s="143" t="str">
        <f t="shared" si="60"/>
        <v/>
      </c>
      <c r="J637" s="153" t="str">
        <f t="array" ref="J637">IFERROR(INDEX(I$2:I$218,SMALL(IF(I$2:I$218&lt;&gt;"",ROW(I$2:I$218)-1),ROW(A636))),"")</f>
        <v/>
      </c>
      <c r="K637" s="126" t="str">
        <f t="shared" si="61"/>
        <v/>
      </c>
      <c r="L637" s="155" t="str">
        <f t="array" ref="L637">IFERROR(INDEX(K$2:K$218,SMALL(IF(K$2:K$218&lt;&gt;"",ROW(K$2:K$218)-1),ROW(C636))),"")</f>
        <v/>
      </c>
      <c r="M637" s="126" t="str">
        <f t="shared" si="62"/>
        <v/>
      </c>
      <c r="N637" s="153" t="str">
        <f t="array" ref="N637">IFERROR(INDEX(M$2:M$218,SMALL(IF(M$2:M$218&lt;&gt;"",ROW(M$2:M$218)-1),ROW(D636))),"")</f>
        <v/>
      </c>
      <c r="O637" s="126" t="str">
        <f t="shared" si="63"/>
        <v/>
      </c>
      <c r="P637" s="155" t="str">
        <f t="array" ref="P637">IFERROR(INDEX(O$2:O$218,SMALL(IF(O$2:O$218&lt;&gt;"",ROW(O$2:O$218)-1),ROW(G636))),"")</f>
        <v/>
      </c>
      <c r="Q637" s="126" t="str">
        <f t="shared" si="64"/>
        <v/>
      </c>
      <c r="R637" s="153" t="str">
        <f t="array" ref="R637">IFERROR(INDEX(Q$2:Q$218,SMALL(IF(Q$2:Q$218&lt;&gt;"",ROW(Q$2:Q$218)-1),ROW(I636))),"")</f>
        <v/>
      </c>
      <c r="S637" s="126" t="str">
        <f t="shared" si="65"/>
        <v/>
      </c>
      <c r="T637" s="155" t="str">
        <f t="array" ref="T637">IFERROR(INDEX(S$2:S$218,SMALL(IF(S$2:S$218&lt;&gt;"",ROW(S$2:S$218)-1),ROW(K636))),"")</f>
        <v/>
      </c>
      <c r="U637" s="126" t="str">
        <f t="shared" si="66"/>
        <v/>
      </c>
      <c r="V637" s="153" t="str">
        <f t="array" ref="V637">IFERROR(INDEX(U$2:U$218,SMALL(IF(U$2:U$218&lt;&gt;"",ROW(U$2:U$218)-1),ROW(M636))),"")</f>
        <v/>
      </c>
    </row>
    <row r="638" spans="1:22" ht="15.75" customHeight="1" x14ac:dyDescent="0.2">
      <c r="A638" s="165" t="str">
        <f t="shared" si="59"/>
        <v xml:space="preserve"> </v>
      </c>
      <c r="B638" s="148"/>
      <c r="C638" s="148"/>
      <c r="D638" s="149"/>
      <c r="E638" s="149"/>
      <c r="F638" s="149"/>
      <c r="G638" s="165" t="str">
        <f>IF(D638="","",VLOOKUP(D638,'Liste des clubs'!A:B,2,FALSE))</f>
        <v/>
      </c>
      <c r="H638" s="163"/>
      <c r="I638" s="143" t="str">
        <f t="shared" si="60"/>
        <v/>
      </c>
      <c r="J638" s="153" t="str">
        <f t="array" ref="J638">IFERROR(INDEX(I$2:I$218,SMALL(IF(I$2:I$218&lt;&gt;"",ROW(I$2:I$218)-1),ROW(A637))),"")</f>
        <v/>
      </c>
      <c r="K638" s="126" t="str">
        <f t="shared" si="61"/>
        <v/>
      </c>
      <c r="L638" s="155" t="str">
        <f t="array" ref="L638">IFERROR(INDEX(K$2:K$218,SMALL(IF(K$2:K$218&lt;&gt;"",ROW(K$2:K$218)-1),ROW(C637))),"")</f>
        <v/>
      </c>
      <c r="M638" s="126" t="str">
        <f t="shared" si="62"/>
        <v/>
      </c>
      <c r="N638" s="153" t="str">
        <f t="array" ref="N638">IFERROR(INDEX(M$2:M$218,SMALL(IF(M$2:M$218&lt;&gt;"",ROW(M$2:M$218)-1),ROW(D637))),"")</f>
        <v/>
      </c>
      <c r="O638" s="126" t="str">
        <f t="shared" si="63"/>
        <v/>
      </c>
      <c r="P638" s="155" t="str">
        <f t="array" ref="P638">IFERROR(INDEX(O$2:O$218,SMALL(IF(O$2:O$218&lt;&gt;"",ROW(O$2:O$218)-1),ROW(G637))),"")</f>
        <v/>
      </c>
      <c r="Q638" s="126" t="str">
        <f t="shared" si="64"/>
        <v/>
      </c>
      <c r="R638" s="153" t="str">
        <f t="array" ref="R638">IFERROR(INDEX(Q$2:Q$218,SMALL(IF(Q$2:Q$218&lt;&gt;"",ROW(Q$2:Q$218)-1),ROW(I637))),"")</f>
        <v/>
      </c>
      <c r="S638" s="126" t="str">
        <f t="shared" si="65"/>
        <v/>
      </c>
      <c r="T638" s="155" t="str">
        <f t="array" ref="T638">IFERROR(INDEX(S$2:S$218,SMALL(IF(S$2:S$218&lt;&gt;"",ROW(S$2:S$218)-1),ROW(K637))),"")</f>
        <v/>
      </c>
      <c r="U638" s="126" t="str">
        <f t="shared" si="66"/>
        <v/>
      </c>
      <c r="V638" s="153" t="str">
        <f t="array" ref="V638">IFERROR(INDEX(U$2:U$218,SMALL(IF(U$2:U$218&lt;&gt;"",ROW(U$2:U$218)-1),ROW(M637))),"")</f>
        <v/>
      </c>
    </row>
    <row r="639" spans="1:22" ht="15.75" customHeight="1" x14ac:dyDescent="0.2">
      <c r="A639" s="165" t="str">
        <f t="shared" si="59"/>
        <v xml:space="preserve"> </v>
      </c>
      <c r="B639" s="148"/>
      <c r="C639" s="148"/>
      <c r="D639" s="149"/>
      <c r="E639" s="149"/>
      <c r="F639" s="149"/>
      <c r="G639" s="165" t="str">
        <f>IF(D639="","",VLOOKUP(D639,'Liste des clubs'!A:B,2,FALSE))</f>
        <v/>
      </c>
      <c r="H639" s="163"/>
      <c r="I639" s="143" t="str">
        <f t="shared" si="60"/>
        <v/>
      </c>
      <c r="J639" s="153" t="str">
        <f t="array" ref="J639">IFERROR(INDEX(I$2:I$218,SMALL(IF(I$2:I$218&lt;&gt;"",ROW(I$2:I$218)-1),ROW(A638))),"")</f>
        <v/>
      </c>
      <c r="K639" s="126" t="str">
        <f t="shared" si="61"/>
        <v/>
      </c>
      <c r="L639" s="155" t="str">
        <f t="array" ref="L639">IFERROR(INDEX(K$2:K$218,SMALL(IF(K$2:K$218&lt;&gt;"",ROW(K$2:K$218)-1),ROW(C638))),"")</f>
        <v/>
      </c>
      <c r="M639" s="126" t="str">
        <f t="shared" si="62"/>
        <v/>
      </c>
      <c r="N639" s="153" t="str">
        <f t="array" ref="N639">IFERROR(INDEX(M$2:M$218,SMALL(IF(M$2:M$218&lt;&gt;"",ROW(M$2:M$218)-1),ROW(D638))),"")</f>
        <v/>
      </c>
      <c r="O639" s="126" t="str">
        <f t="shared" si="63"/>
        <v/>
      </c>
      <c r="P639" s="155" t="str">
        <f t="array" ref="P639">IFERROR(INDEX(O$2:O$218,SMALL(IF(O$2:O$218&lt;&gt;"",ROW(O$2:O$218)-1),ROW(G638))),"")</f>
        <v/>
      </c>
      <c r="Q639" s="126" t="str">
        <f t="shared" si="64"/>
        <v/>
      </c>
      <c r="R639" s="153" t="str">
        <f t="array" ref="R639">IFERROR(INDEX(Q$2:Q$218,SMALL(IF(Q$2:Q$218&lt;&gt;"",ROW(Q$2:Q$218)-1),ROW(I638))),"")</f>
        <v/>
      </c>
      <c r="S639" s="126" t="str">
        <f t="shared" si="65"/>
        <v/>
      </c>
      <c r="T639" s="155" t="str">
        <f t="array" ref="T639">IFERROR(INDEX(S$2:S$218,SMALL(IF(S$2:S$218&lt;&gt;"",ROW(S$2:S$218)-1),ROW(K638))),"")</f>
        <v/>
      </c>
      <c r="U639" s="126" t="str">
        <f t="shared" si="66"/>
        <v/>
      </c>
      <c r="V639" s="153" t="str">
        <f t="array" ref="V639">IFERROR(INDEX(U$2:U$218,SMALL(IF(U$2:U$218&lt;&gt;"",ROW(U$2:U$218)-1),ROW(M638))),"")</f>
        <v/>
      </c>
    </row>
    <row r="640" spans="1:22" ht="15.75" customHeight="1" x14ac:dyDescent="0.2">
      <c r="A640" s="165" t="str">
        <f t="shared" si="59"/>
        <v xml:space="preserve"> </v>
      </c>
      <c r="B640" s="148"/>
      <c r="C640" s="148"/>
      <c r="D640" s="149"/>
      <c r="E640" s="149"/>
      <c r="F640" s="149"/>
      <c r="G640" s="165" t="str">
        <f>IF(D640="","",VLOOKUP(D640,'Liste des clubs'!A:B,2,FALSE))</f>
        <v/>
      </c>
      <c r="H640" s="163"/>
      <c r="I640" s="143" t="str">
        <f t="shared" si="60"/>
        <v/>
      </c>
      <c r="J640" s="153" t="str">
        <f t="array" ref="J640">IFERROR(INDEX(I$2:I$218,SMALL(IF(I$2:I$218&lt;&gt;"",ROW(I$2:I$218)-1),ROW(A639))),"")</f>
        <v/>
      </c>
      <c r="K640" s="126" t="str">
        <f t="shared" si="61"/>
        <v/>
      </c>
      <c r="L640" s="155" t="str">
        <f t="array" ref="L640">IFERROR(INDEX(K$2:K$218,SMALL(IF(K$2:K$218&lt;&gt;"",ROW(K$2:K$218)-1),ROW(C639))),"")</f>
        <v/>
      </c>
      <c r="M640" s="126" t="str">
        <f t="shared" si="62"/>
        <v/>
      </c>
      <c r="N640" s="153" t="str">
        <f t="array" ref="N640">IFERROR(INDEX(M$2:M$218,SMALL(IF(M$2:M$218&lt;&gt;"",ROW(M$2:M$218)-1),ROW(D639))),"")</f>
        <v/>
      </c>
      <c r="O640" s="126" t="str">
        <f t="shared" si="63"/>
        <v/>
      </c>
      <c r="P640" s="155" t="str">
        <f t="array" ref="P640">IFERROR(INDEX(O$2:O$218,SMALL(IF(O$2:O$218&lt;&gt;"",ROW(O$2:O$218)-1),ROW(G639))),"")</f>
        <v/>
      </c>
      <c r="Q640" s="126" t="str">
        <f t="shared" si="64"/>
        <v/>
      </c>
      <c r="R640" s="153" t="str">
        <f t="array" ref="R640">IFERROR(INDEX(Q$2:Q$218,SMALL(IF(Q$2:Q$218&lt;&gt;"",ROW(Q$2:Q$218)-1),ROW(I639))),"")</f>
        <v/>
      </c>
      <c r="S640" s="126" t="str">
        <f t="shared" si="65"/>
        <v/>
      </c>
      <c r="T640" s="155" t="str">
        <f t="array" ref="T640">IFERROR(INDEX(S$2:S$218,SMALL(IF(S$2:S$218&lt;&gt;"",ROW(S$2:S$218)-1),ROW(K639))),"")</f>
        <v/>
      </c>
      <c r="U640" s="126" t="str">
        <f t="shared" si="66"/>
        <v/>
      </c>
      <c r="V640" s="153" t="str">
        <f t="array" ref="V640">IFERROR(INDEX(U$2:U$218,SMALL(IF(U$2:U$218&lt;&gt;"",ROW(U$2:U$218)-1),ROW(M639))),"")</f>
        <v/>
      </c>
    </row>
    <row r="641" spans="1:22" ht="15.75" customHeight="1" x14ac:dyDescent="0.2">
      <c r="A641" s="165" t="str">
        <f t="shared" si="59"/>
        <v xml:space="preserve"> </v>
      </c>
      <c r="B641" s="148"/>
      <c r="C641" s="148"/>
      <c r="D641" s="149"/>
      <c r="E641" s="149"/>
      <c r="F641" s="149"/>
      <c r="G641" s="165" t="str">
        <f>IF(D641="","",VLOOKUP(D641,'Liste des clubs'!A:B,2,FALSE))</f>
        <v/>
      </c>
      <c r="H641" s="163"/>
      <c r="I641" s="143" t="str">
        <f t="shared" si="60"/>
        <v/>
      </c>
      <c r="J641" s="153" t="str">
        <f t="array" ref="J641">IFERROR(INDEX(I$2:I$218,SMALL(IF(I$2:I$218&lt;&gt;"",ROW(I$2:I$218)-1),ROW(A640))),"")</f>
        <v/>
      </c>
      <c r="K641" s="126" t="str">
        <f t="shared" si="61"/>
        <v/>
      </c>
      <c r="L641" s="155" t="str">
        <f t="array" ref="L641">IFERROR(INDEX(K$2:K$218,SMALL(IF(K$2:K$218&lt;&gt;"",ROW(K$2:K$218)-1),ROW(C640))),"")</f>
        <v/>
      </c>
      <c r="M641" s="126" t="str">
        <f t="shared" si="62"/>
        <v/>
      </c>
      <c r="N641" s="153" t="str">
        <f t="array" ref="N641">IFERROR(INDEX(M$2:M$218,SMALL(IF(M$2:M$218&lt;&gt;"",ROW(M$2:M$218)-1),ROW(D640))),"")</f>
        <v/>
      </c>
      <c r="O641" s="126" t="str">
        <f t="shared" si="63"/>
        <v/>
      </c>
      <c r="P641" s="155" t="str">
        <f t="array" ref="P641">IFERROR(INDEX(O$2:O$218,SMALL(IF(O$2:O$218&lt;&gt;"",ROW(O$2:O$218)-1),ROW(G640))),"")</f>
        <v/>
      </c>
      <c r="Q641" s="126" t="str">
        <f t="shared" si="64"/>
        <v/>
      </c>
      <c r="R641" s="153" t="str">
        <f t="array" ref="R641">IFERROR(INDEX(Q$2:Q$218,SMALL(IF(Q$2:Q$218&lt;&gt;"",ROW(Q$2:Q$218)-1),ROW(I640))),"")</f>
        <v/>
      </c>
      <c r="S641" s="126" t="str">
        <f t="shared" si="65"/>
        <v/>
      </c>
      <c r="T641" s="155" t="str">
        <f t="array" ref="T641">IFERROR(INDEX(S$2:S$218,SMALL(IF(S$2:S$218&lt;&gt;"",ROW(S$2:S$218)-1),ROW(K640))),"")</f>
        <v/>
      </c>
      <c r="U641" s="126" t="str">
        <f t="shared" si="66"/>
        <v/>
      </c>
      <c r="V641" s="153" t="str">
        <f t="array" ref="V641">IFERROR(INDEX(U$2:U$218,SMALL(IF(U$2:U$218&lt;&gt;"",ROW(U$2:U$218)-1),ROW(M640))),"")</f>
        <v/>
      </c>
    </row>
    <row r="642" spans="1:22" ht="15.75" customHeight="1" x14ac:dyDescent="0.2">
      <c r="A642" s="165" t="str">
        <f t="shared" si="59"/>
        <v xml:space="preserve"> </v>
      </c>
      <c r="B642" s="148"/>
      <c r="C642" s="148"/>
      <c r="D642" s="149"/>
      <c r="E642" s="149"/>
      <c r="F642" s="149"/>
      <c r="G642" s="165" t="str">
        <f>IF(D642="","",VLOOKUP(D642,'Liste des clubs'!A:B,2,FALSE))</f>
        <v/>
      </c>
      <c r="H642" s="163"/>
      <c r="I642" s="143" t="str">
        <f t="shared" si="60"/>
        <v/>
      </c>
      <c r="J642" s="153" t="str">
        <f t="array" ref="J642">IFERROR(INDEX(I$2:I$218,SMALL(IF(I$2:I$218&lt;&gt;"",ROW(I$2:I$218)-1),ROW(A641))),"")</f>
        <v/>
      </c>
      <c r="K642" s="126" t="str">
        <f t="shared" si="61"/>
        <v/>
      </c>
      <c r="L642" s="155" t="str">
        <f t="array" ref="L642">IFERROR(INDEX(K$2:K$218,SMALL(IF(K$2:K$218&lt;&gt;"",ROW(K$2:K$218)-1),ROW(C641))),"")</f>
        <v/>
      </c>
      <c r="M642" s="126" t="str">
        <f t="shared" si="62"/>
        <v/>
      </c>
      <c r="N642" s="153" t="str">
        <f t="array" ref="N642">IFERROR(INDEX(M$2:M$218,SMALL(IF(M$2:M$218&lt;&gt;"",ROW(M$2:M$218)-1),ROW(D641))),"")</f>
        <v/>
      </c>
      <c r="O642" s="126" t="str">
        <f t="shared" si="63"/>
        <v/>
      </c>
      <c r="P642" s="155" t="str">
        <f t="array" ref="P642">IFERROR(INDEX(O$2:O$218,SMALL(IF(O$2:O$218&lt;&gt;"",ROW(O$2:O$218)-1),ROW(G641))),"")</f>
        <v/>
      </c>
      <c r="Q642" s="126" t="str">
        <f t="shared" si="64"/>
        <v/>
      </c>
      <c r="R642" s="153" t="str">
        <f t="array" ref="R642">IFERROR(INDEX(Q$2:Q$218,SMALL(IF(Q$2:Q$218&lt;&gt;"",ROW(Q$2:Q$218)-1),ROW(I641))),"")</f>
        <v/>
      </c>
      <c r="S642" s="126" t="str">
        <f t="shared" si="65"/>
        <v/>
      </c>
      <c r="T642" s="155" t="str">
        <f t="array" ref="T642">IFERROR(INDEX(S$2:S$218,SMALL(IF(S$2:S$218&lt;&gt;"",ROW(S$2:S$218)-1),ROW(K641))),"")</f>
        <v/>
      </c>
      <c r="U642" s="126" t="str">
        <f t="shared" si="66"/>
        <v/>
      </c>
      <c r="V642" s="153" t="str">
        <f t="array" ref="V642">IFERROR(INDEX(U$2:U$218,SMALL(IF(U$2:U$218&lt;&gt;"",ROW(U$2:U$218)-1),ROW(M641))),"")</f>
        <v/>
      </c>
    </row>
    <row r="643" spans="1:22" ht="15.75" customHeight="1" x14ac:dyDescent="0.2">
      <c r="A643" s="165" t="str">
        <f t="shared" si="59"/>
        <v xml:space="preserve"> </v>
      </c>
      <c r="B643" s="148"/>
      <c r="C643" s="148"/>
      <c r="D643" s="149"/>
      <c r="E643" s="149"/>
      <c r="F643" s="149"/>
      <c r="G643" s="165" t="str">
        <f>IF(D643="","",VLOOKUP(D643,'Liste des clubs'!A:B,2,FALSE))</f>
        <v/>
      </c>
      <c r="H643" s="163"/>
      <c r="I643" s="143" t="str">
        <f t="shared" si="60"/>
        <v/>
      </c>
      <c r="J643" s="153" t="str">
        <f t="array" ref="J643">IFERROR(INDEX(I$2:I$218,SMALL(IF(I$2:I$218&lt;&gt;"",ROW(I$2:I$218)-1),ROW(A642))),"")</f>
        <v/>
      </c>
      <c r="K643" s="126" t="str">
        <f t="shared" si="61"/>
        <v/>
      </c>
      <c r="L643" s="155" t="str">
        <f t="array" ref="L643">IFERROR(INDEX(K$2:K$218,SMALL(IF(K$2:K$218&lt;&gt;"",ROW(K$2:K$218)-1),ROW(C642))),"")</f>
        <v/>
      </c>
      <c r="M643" s="126" t="str">
        <f t="shared" si="62"/>
        <v/>
      </c>
      <c r="N643" s="153" t="str">
        <f t="array" ref="N643">IFERROR(INDEX(M$2:M$218,SMALL(IF(M$2:M$218&lt;&gt;"",ROW(M$2:M$218)-1),ROW(D642))),"")</f>
        <v/>
      </c>
      <c r="O643" s="126" t="str">
        <f t="shared" si="63"/>
        <v/>
      </c>
      <c r="P643" s="155" t="str">
        <f t="array" ref="P643">IFERROR(INDEX(O$2:O$218,SMALL(IF(O$2:O$218&lt;&gt;"",ROW(O$2:O$218)-1),ROW(G642))),"")</f>
        <v/>
      </c>
      <c r="Q643" s="126" t="str">
        <f t="shared" si="64"/>
        <v/>
      </c>
      <c r="R643" s="153" t="str">
        <f t="array" ref="R643">IFERROR(INDEX(Q$2:Q$218,SMALL(IF(Q$2:Q$218&lt;&gt;"",ROW(Q$2:Q$218)-1),ROW(I642))),"")</f>
        <v/>
      </c>
      <c r="S643" s="126" t="str">
        <f t="shared" si="65"/>
        <v/>
      </c>
      <c r="T643" s="155" t="str">
        <f t="array" ref="T643">IFERROR(INDEX(S$2:S$218,SMALL(IF(S$2:S$218&lt;&gt;"",ROW(S$2:S$218)-1),ROW(K642))),"")</f>
        <v/>
      </c>
      <c r="U643" s="126" t="str">
        <f t="shared" si="66"/>
        <v/>
      </c>
      <c r="V643" s="153" t="str">
        <f t="array" ref="V643">IFERROR(INDEX(U$2:U$218,SMALL(IF(U$2:U$218&lt;&gt;"",ROW(U$2:U$218)-1),ROW(M642))),"")</f>
        <v/>
      </c>
    </row>
    <row r="644" spans="1:22" ht="15.75" customHeight="1" x14ac:dyDescent="0.2">
      <c r="A644" s="165" t="str">
        <f t="shared" ref="A644:A700" si="67">UPPER(B644)&amp;" "&amp;PROPER(C644)</f>
        <v xml:space="preserve"> </v>
      </c>
      <c r="B644" s="148"/>
      <c r="C644" s="148"/>
      <c r="D644" s="149"/>
      <c r="E644" s="149"/>
      <c r="F644" s="149"/>
      <c r="G644" s="165" t="str">
        <f>IF(D644="","",VLOOKUP(D644,'Liste des clubs'!A:B,2,FALSE))</f>
        <v/>
      </c>
      <c r="H644" s="163"/>
      <c r="I644" s="143" t="str">
        <f t="shared" si="60"/>
        <v/>
      </c>
      <c r="J644" s="153" t="str">
        <f t="array" ref="J644">IFERROR(INDEX(I$2:I$218,SMALL(IF(I$2:I$218&lt;&gt;"",ROW(I$2:I$218)-1),ROW(A643))),"")</f>
        <v/>
      </c>
      <c r="K644" s="126" t="str">
        <f t="shared" si="61"/>
        <v/>
      </c>
      <c r="L644" s="155" t="str">
        <f t="array" ref="L644">IFERROR(INDEX(K$2:K$218,SMALL(IF(K$2:K$218&lt;&gt;"",ROW(K$2:K$218)-1),ROW(C643))),"")</f>
        <v/>
      </c>
      <c r="M644" s="126" t="str">
        <f t="shared" si="62"/>
        <v/>
      </c>
      <c r="N644" s="153" t="str">
        <f t="array" ref="N644">IFERROR(INDEX(M$2:M$218,SMALL(IF(M$2:M$218&lt;&gt;"",ROW(M$2:M$218)-1),ROW(D643))),"")</f>
        <v/>
      </c>
      <c r="O644" s="126" t="str">
        <f t="shared" si="63"/>
        <v/>
      </c>
      <c r="P644" s="155" t="str">
        <f t="array" ref="P644">IFERROR(INDEX(O$2:O$218,SMALL(IF(O$2:O$218&lt;&gt;"",ROW(O$2:O$218)-1),ROW(G643))),"")</f>
        <v/>
      </c>
      <c r="Q644" s="126" t="str">
        <f t="shared" si="64"/>
        <v/>
      </c>
      <c r="R644" s="153" t="str">
        <f t="array" ref="R644">IFERROR(INDEX(Q$2:Q$218,SMALL(IF(Q$2:Q$218&lt;&gt;"",ROW(Q$2:Q$218)-1),ROW(I643))),"")</f>
        <v/>
      </c>
      <c r="S644" s="126" t="str">
        <f t="shared" si="65"/>
        <v/>
      </c>
      <c r="T644" s="155" t="str">
        <f t="array" ref="T644">IFERROR(INDEX(S$2:S$218,SMALL(IF(S$2:S$218&lt;&gt;"",ROW(S$2:S$218)-1),ROW(K643))),"")</f>
        <v/>
      </c>
      <c r="U644" s="126" t="str">
        <f t="shared" si="66"/>
        <v/>
      </c>
      <c r="V644" s="153" t="str">
        <f t="array" ref="V644">IFERROR(INDEX(U$2:U$218,SMALL(IF(U$2:U$218&lt;&gt;"",ROW(U$2:U$218)-1),ROW(M643))),"")</f>
        <v/>
      </c>
    </row>
    <row r="645" spans="1:22" ht="15.75" customHeight="1" x14ac:dyDescent="0.2">
      <c r="A645" s="165" t="str">
        <f t="shared" si="67"/>
        <v xml:space="preserve"> </v>
      </c>
      <c r="B645" s="148"/>
      <c r="C645" s="148"/>
      <c r="D645" s="149"/>
      <c r="E645" s="149"/>
      <c r="F645" s="149"/>
      <c r="G645" s="165" t="str">
        <f>IF(D645="","",VLOOKUP(D645,'Liste des clubs'!A:B,2,FALSE))</f>
        <v/>
      </c>
      <c r="H645" s="163"/>
      <c r="I645" s="143" t="str">
        <f t="shared" si="60"/>
        <v/>
      </c>
      <c r="J645" s="153" t="str">
        <f t="array" ref="J645">IFERROR(INDEX(I$2:I$218,SMALL(IF(I$2:I$218&lt;&gt;"",ROW(I$2:I$218)-1),ROW(A644))),"")</f>
        <v/>
      </c>
      <c r="K645" s="126" t="str">
        <f t="shared" si="61"/>
        <v/>
      </c>
      <c r="L645" s="155" t="str">
        <f t="array" ref="L645">IFERROR(INDEX(K$2:K$218,SMALL(IF(K$2:K$218&lt;&gt;"",ROW(K$2:K$218)-1),ROW(C644))),"")</f>
        <v/>
      </c>
      <c r="M645" s="126" t="str">
        <f t="shared" si="62"/>
        <v/>
      </c>
      <c r="N645" s="153" t="str">
        <f t="array" ref="N645">IFERROR(INDEX(M$2:M$218,SMALL(IF(M$2:M$218&lt;&gt;"",ROW(M$2:M$218)-1),ROW(D644))),"")</f>
        <v/>
      </c>
      <c r="O645" s="126" t="str">
        <f t="shared" si="63"/>
        <v/>
      </c>
      <c r="P645" s="155" t="str">
        <f t="array" ref="P645">IFERROR(INDEX(O$2:O$218,SMALL(IF(O$2:O$218&lt;&gt;"",ROW(O$2:O$218)-1),ROW(G644))),"")</f>
        <v/>
      </c>
      <c r="Q645" s="126" t="str">
        <f t="shared" si="64"/>
        <v/>
      </c>
      <c r="R645" s="153" t="str">
        <f t="array" ref="R645">IFERROR(INDEX(Q$2:Q$218,SMALL(IF(Q$2:Q$218&lt;&gt;"",ROW(Q$2:Q$218)-1),ROW(I644))),"")</f>
        <v/>
      </c>
      <c r="S645" s="126" t="str">
        <f t="shared" si="65"/>
        <v/>
      </c>
      <c r="T645" s="155" t="str">
        <f t="array" ref="T645">IFERROR(INDEX(S$2:S$218,SMALL(IF(S$2:S$218&lt;&gt;"",ROW(S$2:S$218)-1),ROW(K644))),"")</f>
        <v/>
      </c>
      <c r="U645" s="126" t="str">
        <f t="shared" si="66"/>
        <v/>
      </c>
      <c r="V645" s="153" t="str">
        <f t="array" ref="V645">IFERROR(INDEX(U$2:U$218,SMALL(IF(U$2:U$218&lt;&gt;"",ROW(U$2:U$218)-1),ROW(M644))),"")</f>
        <v/>
      </c>
    </row>
    <row r="646" spans="1:22" ht="15.75" customHeight="1" x14ac:dyDescent="0.2">
      <c r="A646" s="165" t="str">
        <f t="shared" si="67"/>
        <v xml:space="preserve"> </v>
      </c>
      <c r="B646" s="148"/>
      <c r="C646" s="148"/>
      <c r="D646" s="149"/>
      <c r="E646" s="149"/>
      <c r="F646" s="149"/>
      <c r="G646" s="165" t="str">
        <f>IF(D646="","",VLOOKUP(D646,'Liste des clubs'!A:B,2,FALSE))</f>
        <v/>
      </c>
      <c r="H646" s="163"/>
      <c r="I646" s="143" t="str">
        <f t="shared" si="60"/>
        <v/>
      </c>
      <c r="J646" s="153" t="str">
        <f t="array" ref="J646">IFERROR(INDEX(I$2:I$218,SMALL(IF(I$2:I$218&lt;&gt;"",ROW(I$2:I$218)-1),ROW(A645))),"")</f>
        <v/>
      </c>
      <c r="K646" s="126" t="str">
        <f t="shared" si="61"/>
        <v/>
      </c>
      <c r="L646" s="155" t="str">
        <f t="array" ref="L646">IFERROR(INDEX(K$2:K$218,SMALL(IF(K$2:K$218&lt;&gt;"",ROW(K$2:K$218)-1),ROW(C645))),"")</f>
        <v/>
      </c>
      <c r="M646" s="126" t="str">
        <f t="shared" si="62"/>
        <v/>
      </c>
      <c r="N646" s="153" t="str">
        <f t="array" ref="N646">IFERROR(INDEX(M$2:M$218,SMALL(IF(M$2:M$218&lt;&gt;"",ROW(M$2:M$218)-1),ROW(D645))),"")</f>
        <v/>
      </c>
      <c r="O646" s="126" t="str">
        <f t="shared" si="63"/>
        <v/>
      </c>
      <c r="P646" s="155" t="str">
        <f t="array" ref="P646">IFERROR(INDEX(O$2:O$218,SMALL(IF(O$2:O$218&lt;&gt;"",ROW(O$2:O$218)-1),ROW(G645))),"")</f>
        <v/>
      </c>
      <c r="Q646" s="126" t="str">
        <f t="shared" si="64"/>
        <v/>
      </c>
      <c r="R646" s="153" t="str">
        <f t="array" ref="R646">IFERROR(INDEX(Q$2:Q$218,SMALL(IF(Q$2:Q$218&lt;&gt;"",ROW(Q$2:Q$218)-1),ROW(I645))),"")</f>
        <v/>
      </c>
      <c r="S646" s="126" t="str">
        <f t="shared" si="65"/>
        <v/>
      </c>
      <c r="T646" s="155" t="str">
        <f t="array" ref="T646">IFERROR(INDEX(S$2:S$218,SMALL(IF(S$2:S$218&lt;&gt;"",ROW(S$2:S$218)-1),ROW(K645))),"")</f>
        <v/>
      </c>
      <c r="U646" s="126" t="str">
        <f t="shared" si="66"/>
        <v/>
      </c>
      <c r="V646" s="153" t="str">
        <f t="array" ref="V646">IFERROR(INDEX(U$2:U$218,SMALL(IF(U$2:U$218&lt;&gt;"",ROW(U$2:U$218)-1),ROW(M645))),"")</f>
        <v/>
      </c>
    </row>
    <row r="647" spans="1:22" ht="15.75" customHeight="1" x14ac:dyDescent="0.2">
      <c r="A647" s="165" t="str">
        <f t="shared" si="67"/>
        <v xml:space="preserve"> </v>
      </c>
      <c r="B647" s="148"/>
      <c r="C647" s="148"/>
      <c r="D647" s="149"/>
      <c r="E647" s="149"/>
      <c r="F647" s="149"/>
      <c r="G647" s="165" t="str">
        <f>IF(D647="","",VLOOKUP(D647,'Liste des clubs'!A:B,2,FALSE))</f>
        <v/>
      </c>
      <c r="H647" s="163"/>
      <c r="I647" s="143" t="str">
        <f t="shared" si="60"/>
        <v/>
      </c>
      <c r="J647" s="153" t="str">
        <f t="array" ref="J647">IFERROR(INDEX(I$2:I$218,SMALL(IF(I$2:I$218&lt;&gt;"",ROW(I$2:I$218)-1),ROW(A646))),"")</f>
        <v/>
      </c>
      <c r="K647" s="126" t="str">
        <f t="shared" si="61"/>
        <v/>
      </c>
      <c r="L647" s="155" t="str">
        <f t="array" ref="L647">IFERROR(INDEX(K$2:K$218,SMALL(IF(K$2:K$218&lt;&gt;"",ROW(K$2:K$218)-1),ROW(C646))),"")</f>
        <v/>
      </c>
      <c r="M647" s="126" t="str">
        <f t="shared" si="62"/>
        <v/>
      </c>
      <c r="N647" s="153" t="str">
        <f t="array" ref="N647">IFERROR(INDEX(M$2:M$218,SMALL(IF(M$2:M$218&lt;&gt;"",ROW(M$2:M$218)-1),ROW(D646))),"")</f>
        <v/>
      </c>
      <c r="O647" s="126" t="str">
        <f t="shared" si="63"/>
        <v/>
      </c>
      <c r="P647" s="155" t="str">
        <f t="array" ref="P647">IFERROR(INDEX(O$2:O$218,SMALL(IF(O$2:O$218&lt;&gt;"",ROW(O$2:O$218)-1),ROW(G646))),"")</f>
        <v/>
      </c>
      <c r="Q647" s="126" t="str">
        <f t="shared" si="64"/>
        <v/>
      </c>
      <c r="R647" s="153" t="str">
        <f t="array" ref="R647">IFERROR(INDEX(Q$2:Q$218,SMALL(IF(Q$2:Q$218&lt;&gt;"",ROW(Q$2:Q$218)-1),ROW(I646))),"")</f>
        <v/>
      </c>
      <c r="S647" s="126" t="str">
        <f t="shared" si="65"/>
        <v/>
      </c>
      <c r="T647" s="155" t="str">
        <f t="array" ref="T647">IFERROR(INDEX(S$2:S$218,SMALL(IF(S$2:S$218&lt;&gt;"",ROW(S$2:S$218)-1),ROW(K646))),"")</f>
        <v/>
      </c>
      <c r="U647" s="126" t="str">
        <f t="shared" si="66"/>
        <v/>
      </c>
      <c r="V647" s="153" t="str">
        <f t="array" ref="V647">IFERROR(INDEX(U$2:U$218,SMALL(IF(U$2:U$218&lt;&gt;"",ROW(U$2:U$218)-1),ROW(M646))),"")</f>
        <v/>
      </c>
    </row>
    <row r="648" spans="1:22" ht="15.75" customHeight="1" x14ac:dyDescent="0.2">
      <c r="A648" s="165" t="str">
        <f t="shared" si="67"/>
        <v xml:space="preserve"> </v>
      </c>
      <c r="B648" s="148"/>
      <c r="C648" s="148"/>
      <c r="D648" s="149"/>
      <c r="E648" s="149"/>
      <c r="F648" s="149"/>
      <c r="G648" s="165" t="str">
        <f>IF(D648="","",VLOOKUP(D648,'Liste des clubs'!A:B,2,FALSE))</f>
        <v/>
      </c>
      <c r="H648" s="163"/>
      <c r="I648" s="143" t="str">
        <f t="shared" si="60"/>
        <v/>
      </c>
      <c r="J648" s="153" t="str">
        <f t="array" ref="J648">IFERROR(INDEX(I$2:I$218,SMALL(IF(I$2:I$218&lt;&gt;"",ROW(I$2:I$218)-1),ROW(A647))),"")</f>
        <v/>
      </c>
      <c r="K648" s="126" t="str">
        <f t="shared" si="61"/>
        <v/>
      </c>
      <c r="L648" s="155" t="str">
        <f t="array" ref="L648">IFERROR(INDEX(K$2:K$218,SMALL(IF(K$2:K$218&lt;&gt;"",ROW(K$2:K$218)-1),ROW(C647))),"")</f>
        <v/>
      </c>
      <c r="M648" s="126" t="str">
        <f t="shared" si="62"/>
        <v/>
      </c>
      <c r="N648" s="153" t="str">
        <f t="array" ref="N648">IFERROR(INDEX(M$2:M$218,SMALL(IF(M$2:M$218&lt;&gt;"",ROW(M$2:M$218)-1),ROW(D647))),"")</f>
        <v/>
      </c>
      <c r="O648" s="126" t="str">
        <f t="shared" si="63"/>
        <v/>
      </c>
      <c r="P648" s="155" t="str">
        <f t="array" ref="P648">IFERROR(INDEX(O$2:O$218,SMALL(IF(O$2:O$218&lt;&gt;"",ROW(O$2:O$218)-1),ROW(G647))),"")</f>
        <v/>
      </c>
      <c r="Q648" s="126" t="str">
        <f t="shared" si="64"/>
        <v/>
      </c>
      <c r="R648" s="153" t="str">
        <f t="array" ref="R648">IFERROR(INDEX(Q$2:Q$218,SMALL(IF(Q$2:Q$218&lt;&gt;"",ROW(Q$2:Q$218)-1),ROW(I647))),"")</f>
        <v/>
      </c>
      <c r="S648" s="126" t="str">
        <f t="shared" si="65"/>
        <v/>
      </c>
      <c r="T648" s="155" t="str">
        <f t="array" ref="T648">IFERROR(INDEX(S$2:S$218,SMALL(IF(S$2:S$218&lt;&gt;"",ROW(S$2:S$218)-1),ROW(K647))),"")</f>
        <v/>
      </c>
      <c r="U648" s="126" t="str">
        <f t="shared" si="66"/>
        <v/>
      </c>
      <c r="V648" s="153" t="str">
        <f t="array" ref="V648">IFERROR(INDEX(U$2:U$218,SMALL(IF(U$2:U$218&lt;&gt;"",ROW(U$2:U$218)-1),ROW(M647))),"")</f>
        <v/>
      </c>
    </row>
    <row r="649" spans="1:22" ht="15.75" customHeight="1" x14ac:dyDescent="0.2">
      <c r="A649" s="165" t="str">
        <f t="shared" si="67"/>
        <v xml:space="preserve"> </v>
      </c>
      <c r="B649" s="148"/>
      <c r="C649" s="148"/>
      <c r="D649" s="149"/>
      <c r="E649" s="149"/>
      <c r="F649" s="149"/>
      <c r="G649" s="165" t="str">
        <f>IF(D649="","",VLOOKUP(D649,'Liste des clubs'!A:B,2,FALSE))</f>
        <v/>
      </c>
      <c r="H649" s="163"/>
      <c r="I649" s="143" t="str">
        <f t="shared" si="60"/>
        <v/>
      </c>
      <c r="J649" s="153" t="str">
        <f t="array" ref="J649">IFERROR(INDEX(I$2:I$218,SMALL(IF(I$2:I$218&lt;&gt;"",ROW(I$2:I$218)-1),ROW(A648))),"")</f>
        <v/>
      </c>
      <c r="K649" s="126" t="str">
        <f t="shared" si="61"/>
        <v/>
      </c>
      <c r="L649" s="155" t="str">
        <f t="array" ref="L649">IFERROR(INDEX(K$2:K$218,SMALL(IF(K$2:K$218&lt;&gt;"",ROW(K$2:K$218)-1),ROW(C648))),"")</f>
        <v/>
      </c>
      <c r="M649" s="126" t="str">
        <f t="shared" si="62"/>
        <v/>
      </c>
      <c r="N649" s="153" t="str">
        <f t="array" ref="N649">IFERROR(INDEX(M$2:M$218,SMALL(IF(M$2:M$218&lt;&gt;"",ROW(M$2:M$218)-1),ROW(D648))),"")</f>
        <v/>
      </c>
      <c r="O649" s="126" t="str">
        <f t="shared" si="63"/>
        <v/>
      </c>
      <c r="P649" s="155" t="str">
        <f t="array" ref="P649">IFERROR(INDEX(O$2:O$218,SMALL(IF(O$2:O$218&lt;&gt;"",ROW(O$2:O$218)-1),ROW(G648))),"")</f>
        <v/>
      </c>
      <c r="Q649" s="126" t="str">
        <f t="shared" si="64"/>
        <v/>
      </c>
      <c r="R649" s="153" t="str">
        <f t="array" ref="R649">IFERROR(INDEX(Q$2:Q$218,SMALL(IF(Q$2:Q$218&lt;&gt;"",ROW(Q$2:Q$218)-1),ROW(I648))),"")</f>
        <v/>
      </c>
      <c r="S649" s="126" t="str">
        <f t="shared" si="65"/>
        <v/>
      </c>
      <c r="T649" s="155" t="str">
        <f t="array" ref="T649">IFERROR(INDEX(S$2:S$218,SMALL(IF(S$2:S$218&lt;&gt;"",ROW(S$2:S$218)-1),ROW(K648))),"")</f>
        <v/>
      </c>
      <c r="U649" s="126" t="str">
        <f t="shared" si="66"/>
        <v/>
      </c>
      <c r="V649" s="153" t="str">
        <f t="array" ref="V649">IFERROR(INDEX(U$2:U$218,SMALL(IF(U$2:U$218&lt;&gt;"",ROW(U$2:U$218)-1),ROW(M648))),"")</f>
        <v/>
      </c>
    </row>
    <row r="650" spans="1:22" ht="15.75" customHeight="1" x14ac:dyDescent="0.2">
      <c r="A650" s="165" t="str">
        <f t="shared" si="67"/>
        <v xml:space="preserve"> </v>
      </c>
      <c r="B650" s="148"/>
      <c r="C650" s="148"/>
      <c r="D650" s="149"/>
      <c r="E650" s="149"/>
      <c r="F650" s="149"/>
      <c r="G650" s="165" t="str">
        <f>IF(D650="","",VLOOKUP(D650,'Liste des clubs'!A:B,2,FALSE))</f>
        <v/>
      </c>
      <c r="H650" s="163"/>
      <c r="I650" s="143" t="str">
        <f t="shared" si="60"/>
        <v/>
      </c>
      <c r="J650" s="153" t="str">
        <f t="array" ref="J650">IFERROR(INDEX(I$2:I$218,SMALL(IF(I$2:I$218&lt;&gt;"",ROW(I$2:I$218)-1),ROW(A649))),"")</f>
        <v/>
      </c>
      <c r="K650" s="126" t="str">
        <f t="shared" si="61"/>
        <v/>
      </c>
      <c r="L650" s="155" t="str">
        <f t="array" ref="L650">IFERROR(INDEX(K$2:K$218,SMALL(IF(K$2:K$218&lt;&gt;"",ROW(K$2:K$218)-1),ROW(C649))),"")</f>
        <v/>
      </c>
      <c r="M650" s="126" t="str">
        <f t="shared" si="62"/>
        <v/>
      </c>
      <c r="N650" s="153" t="str">
        <f t="array" ref="N650">IFERROR(INDEX(M$2:M$218,SMALL(IF(M$2:M$218&lt;&gt;"",ROW(M$2:M$218)-1),ROW(D649))),"")</f>
        <v/>
      </c>
      <c r="O650" s="126" t="str">
        <f t="shared" si="63"/>
        <v/>
      </c>
      <c r="P650" s="155" t="str">
        <f t="array" ref="P650">IFERROR(INDEX(O$2:O$218,SMALL(IF(O$2:O$218&lt;&gt;"",ROW(O$2:O$218)-1),ROW(G649))),"")</f>
        <v/>
      </c>
      <c r="Q650" s="126" t="str">
        <f t="shared" si="64"/>
        <v/>
      </c>
      <c r="R650" s="153" t="str">
        <f t="array" ref="R650">IFERROR(INDEX(Q$2:Q$218,SMALL(IF(Q$2:Q$218&lt;&gt;"",ROW(Q$2:Q$218)-1),ROW(I649))),"")</f>
        <v/>
      </c>
      <c r="S650" s="126" t="str">
        <f t="shared" si="65"/>
        <v/>
      </c>
      <c r="T650" s="155" t="str">
        <f t="array" ref="T650">IFERROR(INDEX(S$2:S$218,SMALL(IF(S$2:S$218&lt;&gt;"",ROW(S$2:S$218)-1),ROW(K649))),"")</f>
        <v/>
      </c>
      <c r="U650" s="126" t="str">
        <f t="shared" si="66"/>
        <v/>
      </c>
      <c r="V650" s="153" t="str">
        <f t="array" ref="V650">IFERROR(INDEX(U$2:U$218,SMALL(IF(U$2:U$218&lt;&gt;"",ROW(U$2:U$218)-1),ROW(M649))),"")</f>
        <v/>
      </c>
    </row>
    <row r="651" spans="1:22" ht="15.75" customHeight="1" x14ac:dyDescent="0.2">
      <c r="A651" s="165" t="str">
        <f t="shared" si="67"/>
        <v xml:space="preserve"> </v>
      </c>
      <c r="B651" s="148"/>
      <c r="C651" s="148"/>
      <c r="D651" s="149"/>
      <c r="E651" s="149"/>
      <c r="F651" s="149"/>
      <c r="G651" s="165" t="str">
        <f>IF(D651="","",VLOOKUP(D651,'Liste des clubs'!A:B,2,FALSE))</f>
        <v/>
      </c>
      <c r="H651" s="163"/>
      <c r="I651" s="143" t="str">
        <f t="shared" si="60"/>
        <v/>
      </c>
      <c r="J651" s="153" t="str">
        <f t="array" ref="J651">IFERROR(INDEX(I$2:I$218,SMALL(IF(I$2:I$218&lt;&gt;"",ROW(I$2:I$218)-1),ROW(A650))),"")</f>
        <v/>
      </c>
      <c r="K651" s="126" t="str">
        <f t="shared" si="61"/>
        <v/>
      </c>
      <c r="L651" s="155" t="str">
        <f t="array" ref="L651">IFERROR(INDEX(K$2:K$218,SMALL(IF(K$2:K$218&lt;&gt;"",ROW(K$2:K$218)-1),ROW(C650))),"")</f>
        <v/>
      </c>
      <c r="M651" s="126" t="str">
        <f t="shared" si="62"/>
        <v/>
      </c>
      <c r="N651" s="153" t="str">
        <f t="array" ref="N651">IFERROR(INDEX(M$2:M$218,SMALL(IF(M$2:M$218&lt;&gt;"",ROW(M$2:M$218)-1),ROW(D650))),"")</f>
        <v/>
      </c>
      <c r="O651" s="126" t="str">
        <f t="shared" si="63"/>
        <v/>
      </c>
      <c r="P651" s="155" t="str">
        <f t="array" ref="P651">IFERROR(INDEX(O$2:O$218,SMALL(IF(O$2:O$218&lt;&gt;"",ROW(O$2:O$218)-1),ROW(G650))),"")</f>
        <v/>
      </c>
      <c r="Q651" s="126" t="str">
        <f t="shared" si="64"/>
        <v/>
      </c>
      <c r="R651" s="153" t="str">
        <f t="array" ref="R651">IFERROR(INDEX(Q$2:Q$218,SMALL(IF(Q$2:Q$218&lt;&gt;"",ROW(Q$2:Q$218)-1),ROW(I650))),"")</f>
        <v/>
      </c>
      <c r="S651" s="126" t="str">
        <f t="shared" si="65"/>
        <v/>
      </c>
      <c r="T651" s="155" t="str">
        <f t="array" ref="T651">IFERROR(INDEX(S$2:S$218,SMALL(IF(S$2:S$218&lt;&gt;"",ROW(S$2:S$218)-1),ROW(K650))),"")</f>
        <v/>
      </c>
      <c r="U651" s="126" t="str">
        <f t="shared" si="66"/>
        <v/>
      </c>
      <c r="V651" s="153" t="str">
        <f t="array" ref="V651">IFERROR(INDEX(U$2:U$218,SMALL(IF(U$2:U$218&lt;&gt;"",ROW(U$2:U$218)-1),ROW(M650))),"")</f>
        <v/>
      </c>
    </row>
    <row r="652" spans="1:22" ht="15.75" customHeight="1" x14ac:dyDescent="0.2">
      <c r="A652" s="165" t="str">
        <f t="shared" si="67"/>
        <v xml:space="preserve"> </v>
      </c>
      <c r="B652" s="148"/>
      <c r="C652" s="148"/>
      <c r="D652" s="149"/>
      <c r="E652" s="149"/>
      <c r="F652" s="149"/>
      <c r="G652" s="165" t="str">
        <f>IF(D652="","",VLOOKUP(D652,'Liste des clubs'!A:B,2,FALSE))</f>
        <v/>
      </c>
      <c r="H652" s="163"/>
      <c r="I652" s="143" t="str">
        <f t="shared" si="60"/>
        <v/>
      </c>
      <c r="J652" s="153" t="str">
        <f t="array" ref="J652">IFERROR(INDEX(I$2:I$218,SMALL(IF(I$2:I$218&lt;&gt;"",ROW(I$2:I$218)-1),ROW(A651))),"")</f>
        <v/>
      </c>
      <c r="K652" s="126" t="str">
        <f t="shared" si="61"/>
        <v/>
      </c>
      <c r="L652" s="155" t="str">
        <f t="array" ref="L652">IFERROR(INDEX(K$2:K$218,SMALL(IF(K$2:K$218&lt;&gt;"",ROW(K$2:K$218)-1),ROW(C651))),"")</f>
        <v/>
      </c>
      <c r="M652" s="126" t="str">
        <f t="shared" si="62"/>
        <v/>
      </c>
      <c r="N652" s="153" t="str">
        <f t="array" ref="N652">IFERROR(INDEX(M$2:M$218,SMALL(IF(M$2:M$218&lt;&gt;"",ROW(M$2:M$218)-1),ROW(D651))),"")</f>
        <v/>
      </c>
      <c r="O652" s="126" t="str">
        <f t="shared" si="63"/>
        <v/>
      </c>
      <c r="P652" s="155" t="str">
        <f t="array" ref="P652">IFERROR(INDEX(O$2:O$218,SMALL(IF(O$2:O$218&lt;&gt;"",ROW(O$2:O$218)-1),ROW(G651))),"")</f>
        <v/>
      </c>
      <c r="Q652" s="126" t="str">
        <f t="shared" si="64"/>
        <v/>
      </c>
      <c r="R652" s="153" t="str">
        <f t="array" ref="R652">IFERROR(INDEX(Q$2:Q$218,SMALL(IF(Q$2:Q$218&lt;&gt;"",ROW(Q$2:Q$218)-1),ROW(I651))),"")</f>
        <v/>
      </c>
      <c r="S652" s="126" t="str">
        <f t="shared" si="65"/>
        <v/>
      </c>
      <c r="T652" s="155" t="str">
        <f t="array" ref="T652">IFERROR(INDEX(S$2:S$218,SMALL(IF(S$2:S$218&lt;&gt;"",ROW(S$2:S$218)-1),ROW(K651))),"")</f>
        <v/>
      </c>
      <c r="U652" s="126" t="str">
        <f t="shared" si="66"/>
        <v/>
      </c>
      <c r="V652" s="153" t="str">
        <f t="array" ref="V652">IFERROR(INDEX(U$2:U$218,SMALL(IF(U$2:U$218&lt;&gt;"",ROW(U$2:U$218)-1),ROW(M651))),"")</f>
        <v/>
      </c>
    </row>
    <row r="653" spans="1:22" ht="15.75" customHeight="1" x14ac:dyDescent="0.2">
      <c r="A653" s="165" t="str">
        <f t="shared" si="67"/>
        <v xml:space="preserve"> </v>
      </c>
      <c r="B653" s="148"/>
      <c r="C653" s="148"/>
      <c r="D653" s="149"/>
      <c r="E653" s="149"/>
      <c r="F653" s="149"/>
      <c r="G653" s="165" t="str">
        <f>IF(D653="","",VLOOKUP(D653,'Liste des clubs'!A:B,2,FALSE))</f>
        <v/>
      </c>
      <c r="H653" s="163"/>
      <c r="I653" s="143" t="str">
        <f t="shared" si="60"/>
        <v/>
      </c>
      <c r="J653" s="153" t="str">
        <f t="array" ref="J653">IFERROR(INDEX(I$2:I$218,SMALL(IF(I$2:I$218&lt;&gt;"",ROW(I$2:I$218)-1),ROW(A652))),"")</f>
        <v/>
      </c>
      <c r="K653" s="126" t="str">
        <f t="shared" si="61"/>
        <v/>
      </c>
      <c r="L653" s="155" t="str">
        <f t="array" ref="L653">IFERROR(INDEX(K$2:K$218,SMALL(IF(K$2:K$218&lt;&gt;"",ROW(K$2:K$218)-1),ROW(C652))),"")</f>
        <v/>
      </c>
      <c r="M653" s="126" t="str">
        <f t="shared" si="62"/>
        <v/>
      </c>
      <c r="N653" s="153" t="str">
        <f t="array" ref="N653">IFERROR(INDEX(M$2:M$218,SMALL(IF(M$2:M$218&lt;&gt;"",ROW(M$2:M$218)-1),ROW(D652))),"")</f>
        <v/>
      </c>
      <c r="O653" s="126" t="str">
        <f t="shared" si="63"/>
        <v/>
      </c>
      <c r="P653" s="155" t="str">
        <f t="array" ref="P653">IFERROR(INDEX(O$2:O$218,SMALL(IF(O$2:O$218&lt;&gt;"",ROW(O$2:O$218)-1),ROW(G652))),"")</f>
        <v/>
      </c>
      <c r="Q653" s="126" t="str">
        <f t="shared" si="64"/>
        <v/>
      </c>
      <c r="R653" s="153" t="str">
        <f t="array" ref="R653">IFERROR(INDEX(Q$2:Q$218,SMALL(IF(Q$2:Q$218&lt;&gt;"",ROW(Q$2:Q$218)-1),ROW(I652))),"")</f>
        <v/>
      </c>
      <c r="S653" s="126" t="str">
        <f t="shared" si="65"/>
        <v/>
      </c>
      <c r="T653" s="155" t="str">
        <f t="array" ref="T653">IFERROR(INDEX(S$2:S$218,SMALL(IF(S$2:S$218&lt;&gt;"",ROW(S$2:S$218)-1),ROW(K652))),"")</f>
        <v/>
      </c>
      <c r="U653" s="126" t="str">
        <f t="shared" si="66"/>
        <v/>
      </c>
      <c r="V653" s="153" t="str">
        <f t="array" ref="V653">IFERROR(INDEX(U$2:U$218,SMALL(IF(U$2:U$218&lt;&gt;"",ROW(U$2:U$218)-1),ROW(M652))),"")</f>
        <v/>
      </c>
    </row>
    <row r="654" spans="1:22" ht="15.75" customHeight="1" x14ac:dyDescent="0.2">
      <c r="A654" s="165" t="str">
        <f t="shared" si="67"/>
        <v xml:space="preserve"> </v>
      </c>
      <c r="B654" s="148"/>
      <c r="C654" s="148"/>
      <c r="D654" s="149"/>
      <c r="E654" s="149"/>
      <c r="F654" s="149"/>
      <c r="G654" s="165" t="str">
        <f>IF(D654="","",VLOOKUP(D654,'Liste des clubs'!A:B,2,FALSE))</f>
        <v/>
      </c>
      <c r="H654" s="163"/>
      <c r="I654" s="143" t="str">
        <f t="shared" si="60"/>
        <v/>
      </c>
      <c r="J654" s="153" t="str">
        <f t="array" ref="J654">IFERROR(INDEX(I$2:I$218,SMALL(IF(I$2:I$218&lt;&gt;"",ROW(I$2:I$218)-1),ROW(A653))),"")</f>
        <v/>
      </c>
      <c r="K654" s="126" t="str">
        <f t="shared" si="61"/>
        <v/>
      </c>
      <c r="L654" s="155" t="str">
        <f t="array" ref="L654">IFERROR(INDEX(K$2:K$218,SMALL(IF(K$2:K$218&lt;&gt;"",ROW(K$2:K$218)-1),ROW(C653))),"")</f>
        <v/>
      </c>
      <c r="M654" s="126" t="str">
        <f t="shared" si="62"/>
        <v/>
      </c>
      <c r="N654" s="153" t="str">
        <f t="array" ref="N654">IFERROR(INDEX(M$2:M$218,SMALL(IF(M$2:M$218&lt;&gt;"",ROW(M$2:M$218)-1),ROW(D653))),"")</f>
        <v/>
      </c>
      <c r="O654" s="126" t="str">
        <f t="shared" si="63"/>
        <v/>
      </c>
      <c r="P654" s="155" t="str">
        <f t="array" ref="P654">IFERROR(INDEX(O$2:O$218,SMALL(IF(O$2:O$218&lt;&gt;"",ROW(O$2:O$218)-1),ROW(G653))),"")</f>
        <v/>
      </c>
      <c r="Q654" s="126" t="str">
        <f t="shared" si="64"/>
        <v/>
      </c>
      <c r="R654" s="153" t="str">
        <f t="array" ref="R654">IFERROR(INDEX(Q$2:Q$218,SMALL(IF(Q$2:Q$218&lt;&gt;"",ROW(Q$2:Q$218)-1),ROW(I653))),"")</f>
        <v/>
      </c>
      <c r="S654" s="126" t="str">
        <f t="shared" si="65"/>
        <v/>
      </c>
      <c r="T654" s="155" t="str">
        <f t="array" ref="T654">IFERROR(INDEX(S$2:S$218,SMALL(IF(S$2:S$218&lt;&gt;"",ROW(S$2:S$218)-1),ROW(K653))),"")</f>
        <v/>
      </c>
      <c r="U654" s="126" t="str">
        <f t="shared" si="66"/>
        <v/>
      </c>
      <c r="V654" s="153" t="str">
        <f t="array" ref="V654">IFERROR(INDEX(U$2:U$218,SMALL(IF(U$2:U$218&lt;&gt;"",ROW(U$2:U$218)-1),ROW(M653))),"")</f>
        <v/>
      </c>
    </row>
    <row r="655" spans="1:22" ht="15.75" customHeight="1" x14ac:dyDescent="0.2">
      <c r="A655" s="165" t="str">
        <f t="shared" si="67"/>
        <v xml:space="preserve"> </v>
      </c>
      <c r="B655" s="148"/>
      <c r="C655" s="148"/>
      <c r="D655" s="149"/>
      <c r="E655" s="149"/>
      <c r="F655" s="149"/>
      <c r="G655" s="165" t="str">
        <f>IF(D655="","",VLOOKUP(D655,'Liste des clubs'!A:B,2,FALSE))</f>
        <v/>
      </c>
      <c r="H655" s="163"/>
      <c r="I655" s="143" t="str">
        <f t="shared" si="60"/>
        <v/>
      </c>
      <c r="J655" s="153" t="str">
        <f t="array" ref="J655">IFERROR(INDEX(I$2:I$218,SMALL(IF(I$2:I$218&lt;&gt;"",ROW(I$2:I$218)-1),ROW(A654))),"")</f>
        <v/>
      </c>
      <c r="K655" s="126" t="str">
        <f t="shared" si="61"/>
        <v/>
      </c>
      <c r="L655" s="155" t="str">
        <f t="array" ref="L655">IFERROR(INDEX(K$2:K$218,SMALL(IF(K$2:K$218&lt;&gt;"",ROW(K$2:K$218)-1),ROW(C654))),"")</f>
        <v/>
      </c>
      <c r="M655" s="126" t="str">
        <f t="shared" si="62"/>
        <v/>
      </c>
      <c r="N655" s="153" t="str">
        <f t="array" ref="N655">IFERROR(INDEX(M$2:M$218,SMALL(IF(M$2:M$218&lt;&gt;"",ROW(M$2:M$218)-1),ROW(D654))),"")</f>
        <v/>
      </c>
      <c r="O655" s="126" t="str">
        <f t="shared" si="63"/>
        <v/>
      </c>
      <c r="P655" s="155" t="str">
        <f t="array" ref="P655">IFERROR(INDEX(O$2:O$218,SMALL(IF(O$2:O$218&lt;&gt;"",ROW(O$2:O$218)-1),ROW(G654))),"")</f>
        <v/>
      </c>
      <c r="Q655" s="126" t="str">
        <f t="shared" si="64"/>
        <v/>
      </c>
      <c r="R655" s="153" t="str">
        <f t="array" ref="R655">IFERROR(INDEX(Q$2:Q$218,SMALL(IF(Q$2:Q$218&lt;&gt;"",ROW(Q$2:Q$218)-1),ROW(I654))),"")</f>
        <v/>
      </c>
      <c r="S655" s="126" t="str">
        <f t="shared" si="65"/>
        <v/>
      </c>
      <c r="T655" s="155" t="str">
        <f t="array" ref="T655">IFERROR(INDEX(S$2:S$218,SMALL(IF(S$2:S$218&lt;&gt;"",ROW(S$2:S$218)-1),ROW(K654))),"")</f>
        <v/>
      </c>
      <c r="U655" s="126" t="str">
        <f t="shared" si="66"/>
        <v/>
      </c>
      <c r="V655" s="153" t="str">
        <f t="array" ref="V655">IFERROR(INDEX(U$2:U$218,SMALL(IF(U$2:U$218&lt;&gt;"",ROW(U$2:U$218)-1),ROW(M654))),"")</f>
        <v/>
      </c>
    </row>
    <row r="656" spans="1:22" ht="15.75" customHeight="1" x14ac:dyDescent="0.2">
      <c r="A656" s="165" t="str">
        <f t="shared" si="67"/>
        <v xml:space="preserve"> </v>
      </c>
      <c r="B656" s="148"/>
      <c r="C656" s="148"/>
      <c r="D656" s="149"/>
      <c r="E656" s="149"/>
      <c r="F656" s="149"/>
      <c r="G656" s="165" t="str">
        <f>IF(D656="","",VLOOKUP(D656,'Liste des clubs'!A:B,2,FALSE))</f>
        <v/>
      </c>
      <c r="H656" s="163"/>
      <c r="I656" s="143" t="str">
        <f t="shared" si="60"/>
        <v/>
      </c>
      <c r="J656" s="153" t="str">
        <f t="array" ref="J656">IFERROR(INDEX(I$2:I$218,SMALL(IF(I$2:I$218&lt;&gt;"",ROW(I$2:I$218)-1),ROW(A655))),"")</f>
        <v/>
      </c>
      <c r="K656" s="126" t="str">
        <f t="shared" si="61"/>
        <v/>
      </c>
      <c r="L656" s="155" t="str">
        <f t="array" ref="L656">IFERROR(INDEX(K$2:K$218,SMALL(IF(K$2:K$218&lt;&gt;"",ROW(K$2:K$218)-1),ROW(C655))),"")</f>
        <v/>
      </c>
      <c r="M656" s="126" t="str">
        <f t="shared" si="62"/>
        <v/>
      </c>
      <c r="N656" s="153" t="str">
        <f t="array" ref="N656">IFERROR(INDEX(M$2:M$218,SMALL(IF(M$2:M$218&lt;&gt;"",ROW(M$2:M$218)-1),ROW(D655))),"")</f>
        <v/>
      </c>
      <c r="O656" s="126" t="str">
        <f t="shared" si="63"/>
        <v/>
      </c>
      <c r="P656" s="155" t="str">
        <f t="array" ref="P656">IFERROR(INDEX(O$2:O$218,SMALL(IF(O$2:O$218&lt;&gt;"",ROW(O$2:O$218)-1),ROW(G655))),"")</f>
        <v/>
      </c>
      <c r="Q656" s="126" t="str">
        <f t="shared" si="64"/>
        <v/>
      </c>
      <c r="R656" s="153" t="str">
        <f t="array" ref="R656">IFERROR(INDEX(Q$2:Q$218,SMALL(IF(Q$2:Q$218&lt;&gt;"",ROW(Q$2:Q$218)-1),ROW(I655))),"")</f>
        <v/>
      </c>
      <c r="S656" s="126" t="str">
        <f t="shared" si="65"/>
        <v/>
      </c>
      <c r="T656" s="155" t="str">
        <f t="array" ref="T656">IFERROR(INDEX(S$2:S$218,SMALL(IF(S$2:S$218&lt;&gt;"",ROW(S$2:S$218)-1),ROW(K655))),"")</f>
        <v/>
      </c>
      <c r="U656" s="126" t="str">
        <f t="shared" si="66"/>
        <v/>
      </c>
      <c r="V656" s="153" t="str">
        <f t="array" ref="V656">IFERROR(INDEX(U$2:U$218,SMALL(IF(U$2:U$218&lt;&gt;"",ROW(U$2:U$218)-1),ROW(M655))),"")</f>
        <v/>
      </c>
    </row>
    <row r="657" spans="1:22" ht="15.75" customHeight="1" x14ac:dyDescent="0.2">
      <c r="A657" s="165" t="str">
        <f t="shared" si="67"/>
        <v xml:space="preserve"> </v>
      </c>
      <c r="B657" s="148"/>
      <c r="C657" s="148"/>
      <c r="D657" s="149"/>
      <c r="E657" s="149"/>
      <c r="F657" s="149"/>
      <c r="G657" s="165" t="str">
        <f>IF(D657="","",VLOOKUP(D657,'Liste des clubs'!A:B,2,FALSE))</f>
        <v/>
      </c>
      <c r="H657" s="163"/>
      <c r="I657" s="143" t="str">
        <f t="shared" si="60"/>
        <v/>
      </c>
      <c r="J657" s="153" t="str">
        <f t="array" ref="J657">IFERROR(INDEX(I$2:I$218,SMALL(IF(I$2:I$218&lt;&gt;"",ROW(I$2:I$218)-1),ROW(A656))),"")</f>
        <v/>
      </c>
      <c r="K657" s="126" t="str">
        <f t="shared" si="61"/>
        <v/>
      </c>
      <c r="L657" s="155" t="str">
        <f t="array" ref="L657">IFERROR(INDEX(K$2:K$218,SMALL(IF(K$2:K$218&lt;&gt;"",ROW(K$2:K$218)-1),ROW(C656))),"")</f>
        <v/>
      </c>
      <c r="M657" s="126" t="str">
        <f t="shared" si="62"/>
        <v/>
      </c>
      <c r="N657" s="153" t="str">
        <f t="array" ref="N657">IFERROR(INDEX(M$2:M$218,SMALL(IF(M$2:M$218&lt;&gt;"",ROW(M$2:M$218)-1),ROW(D656))),"")</f>
        <v/>
      </c>
      <c r="O657" s="126" t="str">
        <f t="shared" si="63"/>
        <v/>
      </c>
      <c r="P657" s="155" t="str">
        <f t="array" ref="P657">IFERROR(INDEX(O$2:O$218,SMALL(IF(O$2:O$218&lt;&gt;"",ROW(O$2:O$218)-1),ROW(G656))),"")</f>
        <v/>
      </c>
      <c r="Q657" s="126" t="str">
        <f t="shared" si="64"/>
        <v/>
      </c>
      <c r="R657" s="153" t="str">
        <f t="array" ref="R657">IFERROR(INDEX(Q$2:Q$218,SMALL(IF(Q$2:Q$218&lt;&gt;"",ROW(Q$2:Q$218)-1),ROW(I656))),"")</f>
        <v/>
      </c>
      <c r="S657" s="126" t="str">
        <f t="shared" si="65"/>
        <v/>
      </c>
      <c r="T657" s="155" t="str">
        <f t="array" ref="T657">IFERROR(INDEX(S$2:S$218,SMALL(IF(S$2:S$218&lt;&gt;"",ROW(S$2:S$218)-1),ROW(K656))),"")</f>
        <v/>
      </c>
      <c r="U657" s="126" t="str">
        <f t="shared" si="66"/>
        <v/>
      </c>
      <c r="V657" s="153" t="str">
        <f t="array" ref="V657">IFERROR(INDEX(U$2:U$218,SMALL(IF(U$2:U$218&lt;&gt;"",ROW(U$2:U$218)-1),ROW(M656))),"")</f>
        <v/>
      </c>
    </row>
    <row r="658" spans="1:22" ht="15.75" customHeight="1" x14ac:dyDescent="0.2">
      <c r="A658" s="165" t="str">
        <f t="shared" si="67"/>
        <v xml:space="preserve"> </v>
      </c>
      <c r="B658" s="148"/>
      <c r="C658" s="148"/>
      <c r="D658" s="149"/>
      <c r="E658" s="149"/>
      <c r="F658" s="149"/>
      <c r="G658" s="165" t="str">
        <f>IF(D658="","",VLOOKUP(D658,'Liste des clubs'!A:B,2,FALSE))</f>
        <v/>
      </c>
      <c r="H658" s="163"/>
      <c r="I658" s="143" t="str">
        <f t="shared" si="60"/>
        <v/>
      </c>
      <c r="J658" s="153" t="str">
        <f t="array" ref="J658">IFERROR(INDEX(I$2:I$218,SMALL(IF(I$2:I$218&lt;&gt;"",ROW(I$2:I$218)-1),ROW(A657))),"")</f>
        <v/>
      </c>
      <c r="K658" s="126" t="str">
        <f t="shared" si="61"/>
        <v/>
      </c>
      <c r="L658" s="155" t="str">
        <f t="array" ref="L658">IFERROR(INDEX(K$2:K$218,SMALL(IF(K$2:K$218&lt;&gt;"",ROW(K$2:K$218)-1),ROW(C657))),"")</f>
        <v/>
      </c>
      <c r="M658" s="126" t="str">
        <f t="shared" si="62"/>
        <v/>
      </c>
      <c r="N658" s="153" t="str">
        <f t="array" ref="N658">IFERROR(INDEX(M$2:M$218,SMALL(IF(M$2:M$218&lt;&gt;"",ROW(M$2:M$218)-1),ROW(D657))),"")</f>
        <v/>
      </c>
      <c r="O658" s="126" t="str">
        <f t="shared" si="63"/>
        <v/>
      </c>
      <c r="P658" s="155" t="str">
        <f t="array" ref="P658">IFERROR(INDEX(O$2:O$218,SMALL(IF(O$2:O$218&lt;&gt;"",ROW(O$2:O$218)-1),ROW(G657))),"")</f>
        <v/>
      </c>
      <c r="Q658" s="126" t="str">
        <f t="shared" si="64"/>
        <v/>
      </c>
      <c r="R658" s="153" t="str">
        <f t="array" ref="R658">IFERROR(INDEX(Q$2:Q$218,SMALL(IF(Q$2:Q$218&lt;&gt;"",ROW(Q$2:Q$218)-1),ROW(I657))),"")</f>
        <v/>
      </c>
      <c r="S658" s="126" t="str">
        <f t="shared" si="65"/>
        <v/>
      </c>
      <c r="T658" s="155" t="str">
        <f t="array" ref="T658">IFERROR(INDEX(S$2:S$218,SMALL(IF(S$2:S$218&lt;&gt;"",ROW(S$2:S$218)-1),ROW(K657))),"")</f>
        <v/>
      </c>
      <c r="U658" s="126" t="str">
        <f t="shared" si="66"/>
        <v/>
      </c>
      <c r="V658" s="153" t="str">
        <f t="array" ref="V658">IFERROR(INDEX(U$2:U$218,SMALL(IF(U$2:U$218&lt;&gt;"",ROW(U$2:U$218)-1),ROW(M657))),"")</f>
        <v/>
      </c>
    </row>
    <row r="659" spans="1:22" ht="15.75" customHeight="1" x14ac:dyDescent="0.2">
      <c r="A659" s="165" t="str">
        <f t="shared" si="67"/>
        <v xml:space="preserve"> </v>
      </c>
      <c r="B659" s="148"/>
      <c r="C659" s="148"/>
      <c r="D659" s="149"/>
      <c r="E659" s="149"/>
      <c r="F659" s="149"/>
      <c r="G659" s="165" t="str">
        <f>IF(D659="","",VLOOKUP(D659,'Liste des clubs'!A:B,2,FALSE))</f>
        <v/>
      </c>
      <c r="H659" s="163"/>
      <c r="I659" s="143" t="str">
        <f t="shared" si="60"/>
        <v/>
      </c>
      <c r="J659" s="153" t="str">
        <f t="array" ref="J659">IFERROR(INDEX(I$2:I$218,SMALL(IF(I$2:I$218&lt;&gt;"",ROW(I$2:I$218)-1),ROW(A658))),"")</f>
        <v/>
      </c>
      <c r="K659" s="126" t="str">
        <f t="shared" si="61"/>
        <v/>
      </c>
      <c r="L659" s="155" t="str">
        <f t="array" ref="L659">IFERROR(INDEX(K$2:K$218,SMALL(IF(K$2:K$218&lt;&gt;"",ROW(K$2:K$218)-1),ROW(C658))),"")</f>
        <v/>
      </c>
      <c r="M659" s="126" t="str">
        <f t="shared" si="62"/>
        <v/>
      </c>
      <c r="N659" s="153" t="str">
        <f t="array" ref="N659">IFERROR(INDEX(M$2:M$218,SMALL(IF(M$2:M$218&lt;&gt;"",ROW(M$2:M$218)-1),ROW(D658))),"")</f>
        <v/>
      </c>
      <c r="O659" s="126" t="str">
        <f t="shared" si="63"/>
        <v/>
      </c>
      <c r="P659" s="155" t="str">
        <f t="array" ref="P659">IFERROR(INDEX(O$2:O$218,SMALL(IF(O$2:O$218&lt;&gt;"",ROW(O$2:O$218)-1),ROW(G658))),"")</f>
        <v/>
      </c>
      <c r="Q659" s="126" t="str">
        <f t="shared" si="64"/>
        <v/>
      </c>
      <c r="R659" s="153" t="str">
        <f t="array" ref="R659">IFERROR(INDEX(Q$2:Q$218,SMALL(IF(Q$2:Q$218&lt;&gt;"",ROW(Q$2:Q$218)-1),ROW(I658))),"")</f>
        <v/>
      </c>
      <c r="S659" s="126" t="str">
        <f t="shared" si="65"/>
        <v/>
      </c>
      <c r="T659" s="155" t="str">
        <f t="array" ref="T659">IFERROR(INDEX(S$2:S$218,SMALL(IF(S$2:S$218&lt;&gt;"",ROW(S$2:S$218)-1),ROW(K658))),"")</f>
        <v/>
      </c>
      <c r="U659" s="126" t="str">
        <f t="shared" si="66"/>
        <v/>
      </c>
      <c r="V659" s="153" t="str">
        <f t="array" ref="V659">IFERROR(INDEX(U$2:U$218,SMALL(IF(U$2:U$218&lt;&gt;"",ROW(U$2:U$218)-1),ROW(M658))),"")</f>
        <v/>
      </c>
    </row>
    <row r="660" spans="1:22" ht="15.75" customHeight="1" x14ac:dyDescent="0.2">
      <c r="A660" s="165" t="str">
        <f t="shared" si="67"/>
        <v xml:space="preserve"> </v>
      </c>
      <c r="B660" s="148"/>
      <c r="C660" s="148"/>
      <c r="D660" s="149"/>
      <c r="E660" s="149"/>
      <c r="F660" s="149"/>
      <c r="G660" s="165" t="str">
        <f>IF(D660="","",VLOOKUP(D660,'Liste des clubs'!A:B,2,FALSE))</f>
        <v/>
      </c>
      <c r="H660" s="163"/>
      <c r="I660" s="143" t="str">
        <f t="shared" si="60"/>
        <v/>
      </c>
      <c r="J660" s="153" t="str">
        <f t="array" ref="J660">IFERROR(INDEX(I$2:I$218,SMALL(IF(I$2:I$218&lt;&gt;"",ROW(I$2:I$218)-1),ROW(A659))),"")</f>
        <v/>
      </c>
      <c r="K660" s="126" t="str">
        <f t="shared" si="61"/>
        <v/>
      </c>
      <c r="L660" s="155" t="str">
        <f t="array" ref="L660">IFERROR(INDEX(K$2:K$218,SMALL(IF(K$2:K$218&lt;&gt;"",ROW(K$2:K$218)-1),ROW(C659))),"")</f>
        <v/>
      </c>
      <c r="M660" s="126" t="str">
        <f t="shared" si="62"/>
        <v/>
      </c>
      <c r="N660" s="153" t="str">
        <f t="array" ref="N660">IFERROR(INDEX(M$2:M$218,SMALL(IF(M$2:M$218&lt;&gt;"",ROW(M$2:M$218)-1),ROW(D659))),"")</f>
        <v/>
      </c>
      <c r="O660" s="126" t="str">
        <f t="shared" si="63"/>
        <v/>
      </c>
      <c r="P660" s="155" t="str">
        <f t="array" ref="P660">IFERROR(INDEX(O$2:O$218,SMALL(IF(O$2:O$218&lt;&gt;"",ROW(O$2:O$218)-1),ROW(G659))),"")</f>
        <v/>
      </c>
      <c r="Q660" s="126" t="str">
        <f t="shared" si="64"/>
        <v/>
      </c>
      <c r="R660" s="153" t="str">
        <f t="array" ref="R660">IFERROR(INDEX(Q$2:Q$218,SMALL(IF(Q$2:Q$218&lt;&gt;"",ROW(Q$2:Q$218)-1),ROW(I659))),"")</f>
        <v/>
      </c>
      <c r="S660" s="126" t="str">
        <f t="shared" si="65"/>
        <v/>
      </c>
      <c r="T660" s="155" t="str">
        <f t="array" ref="T660">IFERROR(INDEX(S$2:S$218,SMALL(IF(S$2:S$218&lt;&gt;"",ROW(S$2:S$218)-1),ROW(K659))),"")</f>
        <v/>
      </c>
      <c r="U660" s="126" t="str">
        <f t="shared" si="66"/>
        <v/>
      </c>
      <c r="V660" s="153" t="str">
        <f t="array" ref="V660">IFERROR(INDEX(U$2:U$218,SMALL(IF(U$2:U$218&lt;&gt;"",ROW(U$2:U$218)-1),ROW(M659))),"")</f>
        <v/>
      </c>
    </row>
    <row r="661" spans="1:22" ht="15.75" customHeight="1" x14ac:dyDescent="0.2">
      <c r="A661" s="165" t="str">
        <f t="shared" si="67"/>
        <v xml:space="preserve"> </v>
      </c>
      <c r="B661" s="148"/>
      <c r="C661" s="148"/>
      <c r="D661" s="149"/>
      <c r="E661" s="149"/>
      <c r="F661" s="149"/>
      <c r="G661" s="165" t="str">
        <f>IF(D661="","",VLOOKUP(D661,'Liste des clubs'!A:B,2,FALSE))</f>
        <v/>
      </c>
      <c r="H661" s="163"/>
      <c r="I661" s="143" t="str">
        <f t="shared" si="60"/>
        <v/>
      </c>
      <c r="J661" s="153" t="str">
        <f t="array" ref="J661">IFERROR(INDEX(I$2:I$218,SMALL(IF(I$2:I$218&lt;&gt;"",ROW(I$2:I$218)-1),ROW(A660))),"")</f>
        <v/>
      </c>
      <c r="K661" s="126" t="str">
        <f t="shared" si="61"/>
        <v/>
      </c>
      <c r="L661" s="155" t="str">
        <f t="array" ref="L661">IFERROR(INDEX(K$2:K$218,SMALL(IF(K$2:K$218&lt;&gt;"",ROW(K$2:K$218)-1),ROW(C660))),"")</f>
        <v/>
      </c>
      <c r="M661" s="126" t="str">
        <f t="shared" si="62"/>
        <v/>
      </c>
      <c r="N661" s="153" t="str">
        <f t="array" ref="N661">IFERROR(INDEX(M$2:M$218,SMALL(IF(M$2:M$218&lt;&gt;"",ROW(M$2:M$218)-1),ROW(D660))),"")</f>
        <v/>
      </c>
      <c r="O661" s="126" t="str">
        <f t="shared" si="63"/>
        <v/>
      </c>
      <c r="P661" s="155" t="str">
        <f t="array" ref="P661">IFERROR(INDEX(O$2:O$218,SMALL(IF(O$2:O$218&lt;&gt;"",ROW(O$2:O$218)-1),ROW(G660))),"")</f>
        <v/>
      </c>
      <c r="Q661" s="126" t="str">
        <f t="shared" si="64"/>
        <v/>
      </c>
      <c r="R661" s="153" t="str">
        <f t="array" ref="R661">IFERROR(INDEX(Q$2:Q$218,SMALL(IF(Q$2:Q$218&lt;&gt;"",ROW(Q$2:Q$218)-1),ROW(I660))),"")</f>
        <v/>
      </c>
      <c r="S661" s="126" t="str">
        <f t="shared" si="65"/>
        <v/>
      </c>
      <c r="T661" s="155" t="str">
        <f t="array" ref="T661">IFERROR(INDEX(S$2:S$218,SMALL(IF(S$2:S$218&lt;&gt;"",ROW(S$2:S$218)-1),ROW(K660))),"")</f>
        <v/>
      </c>
      <c r="U661" s="126" t="str">
        <f t="shared" si="66"/>
        <v/>
      </c>
      <c r="V661" s="153" t="str">
        <f t="array" ref="V661">IFERROR(INDEX(U$2:U$218,SMALL(IF(U$2:U$218&lt;&gt;"",ROW(U$2:U$218)-1),ROW(M660))),"")</f>
        <v/>
      </c>
    </row>
    <row r="662" spans="1:22" ht="15.75" customHeight="1" x14ac:dyDescent="0.2">
      <c r="A662" s="165" t="str">
        <f t="shared" si="67"/>
        <v xml:space="preserve"> </v>
      </c>
      <c r="B662" s="148"/>
      <c r="C662" s="148"/>
      <c r="D662" s="149"/>
      <c r="E662" s="149"/>
      <c r="F662" s="149"/>
      <c r="G662" s="165" t="str">
        <f>IF(D662="","",VLOOKUP(D662,'Liste des clubs'!A:B,2,FALSE))</f>
        <v/>
      </c>
      <c r="H662" s="163"/>
      <c r="I662" s="143" t="str">
        <f t="shared" si="60"/>
        <v/>
      </c>
      <c r="J662" s="153" t="str">
        <f t="array" ref="J662">IFERROR(INDEX(I$2:I$218,SMALL(IF(I$2:I$218&lt;&gt;"",ROW(I$2:I$218)-1),ROW(A661))),"")</f>
        <v/>
      </c>
      <c r="K662" s="126" t="str">
        <f t="shared" si="61"/>
        <v/>
      </c>
      <c r="L662" s="155" t="str">
        <f t="array" ref="L662">IFERROR(INDEX(K$2:K$218,SMALL(IF(K$2:K$218&lt;&gt;"",ROW(K$2:K$218)-1),ROW(C661))),"")</f>
        <v/>
      </c>
      <c r="M662" s="126" t="str">
        <f t="shared" si="62"/>
        <v/>
      </c>
      <c r="N662" s="153" t="str">
        <f t="array" ref="N662">IFERROR(INDEX(M$2:M$218,SMALL(IF(M$2:M$218&lt;&gt;"",ROW(M$2:M$218)-1),ROW(D661))),"")</f>
        <v/>
      </c>
      <c r="O662" s="126" t="str">
        <f t="shared" si="63"/>
        <v/>
      </c>
      <c r="P662" s="155" t="str">
        <f t="array" ref="P662">IFERROR(INDEX(O$2:O$218,SMALL(IF(O$2:O$218&lt;&gt;"",ROW(O$2:O$218)-1),ROW(G661))),"")</f>
        <v/>
      </c>
      <c r="Q662" s="126" t="str">
        <f t="shared" si="64"/>
        <v/>
      </c>
      <c r="R662" s="153" t="str">
        <f t="array" ref="R662">IFERROR(INDEX(Q$2:Q$218,SMALL(IF(Q$2:Q$218&lt;&gt;"",ROW(Q$2:Q$218)-1),ROW(I661))),"")</f>
        <v/>
      </c>
      <c r="S662" s="126" t="str">
        <f t="shared" si="65"/>
        <v/>
      </c>
      <c r="T662" s="155" t="str">
        <f t="array" ref="T662">IFERROR(INDEX(S$2:S$218,SMALL(IF(S$2:S$218&lt;&gt;"",ROW(S$2:S$218)-1),ROW(K661))),"")</f>
        <v/>
      </c>
      <c r="U662" s="126" t="str">
        <f t="shared" si="66"/>
        <v/>
      </c>
      <c r="V662" s="153" t="str">
        <f t="array" ref="V662">IFERROR(INDEX(U$2:U$218,SMALL(IF(U$2:U$218&lt;&gt;"",ROW(U$2:U$218)-1),ROW(M661))),"")</f>
        <v/>
      </c>
    </row>
    <row r="663" spans="1:22" ht="15.75" customHeight="1" x14ac:dyDescent="0.2">
      <c r="A663" s="165" t="str">
        <f t="shared" si="67"/>
        <v xml:space="preserve"> </v>
      </c>
      <c r="B663" s="148"/>
      <c r="C663" s="148"/>
      <c r="D663" s="149"/>
      <c r="E663" s="149"/>
      <c r="F663" s="149"/>
      <c r="G663" s="165" t="str">
        <f>IF(D663="","",VLOOKUP(D663,'Liste des clubs'!A:B,2,FALSE))</f>
        <v/>
      </c>
      <c r="H663" s="163"/>
      <c r="I663" s="143" t="str">
        <f t="shared" si="60"/>
        <v/>
      </c>
      <c r="J663" s="153" t="str">
        <f t="array" ref="J663">IFERROR(INDEX(I$2:I$218,SMALL(IF(I$2:I$218&lt;&gt;"",ROW(I$2:I$218)-1),ROW(A662))),"")</f>
        <v/>
      </c>
      <c r="K663" s="126" t="str">
        <f t="shared" si="61"/>
        <v/>
      </c>
      <c r="L663" s="155" t="str">
        <f t="array" ref="L663">IFERROR(INDEX(K$2:K$218,SMALL(IF(K$2:K$218&lt;&gt;"",ROW(K$2:K$218)-1),ROW(C662))),"")</f>
        <v/>
      </c>
      <c r="M663" s="126" t="str">
        <f t="shared" si="62"/>
        <v/>
      </c>
      <c r="N663" s="153" t="str">
        <f t="array" ref="N663">IFERROR(INDEX(M$2:M$218,SMALL(IF(M$2:M$218&lt;&gt;"",ROW(M$2:M$218)-1),ROW(D662))),"")</f>
        <v/>
      </c>
      <c r="O663" s="126" t="str">
        <f t="shared" si="63"/>
        <v/>
      </c>
      <c r="P663" s="155" t="str">
        <f t="array" ref="P663">IFERROR(INDEX(O$2:O$218,SMALL(IF(O$2:O$218&lt;&gt;"",ROW(O$2:O$218)-1),ROW(G662))),"")</f>
        <v/>
      </c>
      <c r="Q663" s="126" t="str">
        <f t="shared" si="64"/>
        <v/>
      </c>
      <c r="R663" s="153" t="str">
        <f t="array" ref="R663">IFERROR(INDEX(Q$2:Q$218,SMALL(IF(Q$2:Q$218&lt;&gt;"",ROW(Q$2:Q$218)-1),ROW(I662))),"")</f>
        <v/>
      </c>
      <c r="S663" s="126" t="str">
        <f t="shared" si="65"/>
        <v/>
      </c>
      <c r="T663" s="155" t="str">
        <f t="array" ref="T663">IFERROR(INDEX(S$2:S$218,SMALL(IF(S$2:S$218&lt;&gt;"",ROW(S$2:S$218)-1),ROW(K662))),"")</f>
        <v/>
      </c>
      <c r="U663" s="126" t="str">
        <f t="shared" si="66"/>
        <v/>
      </c>
      <c r="V663" s="153" t="str">
        <f t="array" ref="V663">IFERROR(INDEX(U$2:U$218,SMALL(IF(U$2:U$218&lt;&gt;"",ROW(U$2:U$218)-1),ROW(M662))),"")</f>
        <v/>
      </c>
    </row>
    <row r="664" spans="1:22" ht="15.75" customHeight="1" x14ac:dyDescent="0.2">
      <c r="A664" s="165" t="str">
        <f t="shared" si="67"/>
        <v xml:space="preserve"> </v>
      </c>
      <c r="B664" s="148"/>
      <c r="C664" s="148"/>
      <c r="D664" s="149"/>
      <c r="E664" s="149"/>
      <c r="F664" s="149"/>
      <c r="G664" s="165" t="str">
        <f>IF(D664="","",VLOOKUP(D664,'Liste des clubs'!A:B,2,FALSE))</f>
        <v/>
      </c>
      <c r="H664" s="163"/>
      <c r="I664" s="143" t="str">
        <f t="shared" si="60"/>
        <v/>
      </c>
      <c r="J664" s="153" t="str">
        <f t="array" ref="J664">IFERROR(INDEX(I$2:I$218,SMALL(IF(I$2:I$218&lt;&gt;"",ROW(I$2:I$218)-1),ROW(A663))),"")</f>
        <v/>
      </c>
      <c r="K664" s="126" t="str">
        <f t="shared" si="61"/>
        <v/>
      </c>
      <c r="L664" s="155" t="str">
        <f t="array" ref="L664">IFERROR(INDEX(K$2:K$218,SMALL(IF(K$2:K$218&lt;&gt;"",ROW(K$2:K$218)-1),ROW(C663))),"")</f>
        <v/>
      </c>
      <c r="M664" s="126" t="str">
        <f t="shared" si="62"/>
        <v/>
      </c>
      <c r="N664" s="153" t="str">
        <f t="array" ref="N664">IFERROR(INDEX(M$2:M$218,SMALL(IF(M$2:M$218&lt;&gt;"",ROW(M$2:M$218)-1),ROW(D663))),"")</f>
        <v/>
      </c>
      <c r="O664" s="126" t="str">
        <f t="shared" si="63"/>
        <v/>
      </c>
      <c r="P664" s="155" t="str">
        <f t="array" ref="P664">IFERROR(INDEX(O$2:O$218,SMALL(IF(O$2:O$218&lt;&gt;"",ROW(O$2:O$218)-1),ROW(G663))),"")</f>
        <v/>
      </c>
      <c r="Q664" s="126" t="str">
        <f t="shared" si="64"/>
        <v/>
      </c>
      <c r="R664" s="153" t="str">
        <f t="array" ref="R664">IFERROR(INDEX(Q$2:Q$218,SMALL(IF(Q$2:Q$218&lt;&gt;"",ROW(Q$2:Q$218)-1),ROW(I663))),"")</f>
        <v/>
      </c>
      <c r="S664" s="126" t="str">
        <f t="shared" si="65"/>
        <v/>
      </c>
      <c r="T664" s="155" t="str">
        <f t="array" ref="T664">IFERROR(INDEX(S$2:S$218,SMALL(IF(S$2:S$218&lt;&gt;"",ROW(S$2:S$218)-1),ROW(K663))),"")</f>
        <v/>
      </c>
      <c r="U664" s="126" t="str">
        <f t="shared" si="66"/>
        <v/>
      </c>
      <c r="V664" s="153" t="str">
        <f t="array" ref="V664">IFERROR(INDEX(U$2:U$218,SMALL(IF(U$2:U$218&lt;&gt;"",ROW(U$2:U$218)-1),ROW(M663))),"")</f>
        <v/>
      </c>
    </row>
    <row r="665" spans="1:22" ht="15.75" customHeight="1" x14ac:dyDescent="0.2">
      <c r="A665" s="165" t="str">
        <f t="shared" si="67"/>
        <v xml:space="preserve"> </v>
      </c>
      <c r="B665" s="148"/>
      <c r="C665" s="148"/>
      <c r="D665" s="149"/>
      <c r="E665" s="149"/>
      <c r="F665" s="149"/>
      <c r="G665" s="165" t="str">
        <f>IF(D665="","",VLOOKUP(D665,'Liste des clubs'!A:B,2,FALSE))</f>
        <v/>
      </c>
      <c r="H665" s="163"/>
      <c r="I665" s="143" t="str">
        <f t="shared" si="60"/>
        <v/>
      </c>
      <c r="J665" s="153" t="str">
        <f t="array" ref="J665">IFERROR(INDEX(I$2:I$218,SMALL(IF(I$2:I$218&lt;&gt;"",ROW(I$2:I$218)-1),ROW(A664))),"")</f>
        <v/>
      </c>
      <c r="K665" s="126" t="str">
        <f t="shared" si="61"/>
        <v/>
      </c>
      <c r="L665" s="155" t="str">
        <f t="array" ref="L665">IFERROR(INDEX(K$2:K$218,SMALL(IF(K$2:K$218&lt;&gt;"",ROW(K$2:K$218)-1),ROW(C664))),"")</f>
        <v/>
      </c>
      <c r="M665" s="126" t="str">
        <f t="shared" si="62"/>
        <v/>
      </c>
      <c r="N665" s="153" t="str">
        <f t="array" ref="N665">IFERROR(INDEX(M$2:M$218,SMALL(IF(M$2:M$218&lt;&gt;"",ROW(M$2:M$218)-1),ROW(D664))),"")</f>
        <v/>
      </c>
      <c r="O665" s="126" t="str">
        <f t="shared" si="63"/>
        <v/>
      </c>
      <c r="P665" s="155" t="str">
        <f t="array" ref="P665">IFERROR(INDEX(O$2:O$218,SMALL(IF(O$2:O$218&lt;&gt;"",ROW(O$2:O$218)-1),ROW(G664))),"")</f>
        <v/>
      </c>
      <c r="Q665" s="126" t="str">
        <f t="shared" si="64"/>
        <v/>
      </c>
      <c r="R665" s="153" t="str">
        <f t="array" ref="R665">IFERROR(INDEX(Q$2:Q$218,SMALL(IF(Q$2:Q$218&lt;&gt;"",ROW(Q$2:Q$218)-1),ROW(I664))),"")</f>
        <v/>
      </c>
      <c r="S665" s="126" t="str">
        <f t="shared" si="65"/>
        <v/>
      </c>
      <c r="T665" s="155" t="str">
        <f t="array" ref="T665">IFERROR(INDEX(S$2:S$218,SMALL(IF(S$2:S$218&lt;&gt;"",ROW(S$2:S$218)-1),ROW(K664))),"")</f>
        <v/>
      </c>
      <c r="U665" s="126" t="str">
        <f t="shared" si="66"/>
        <v/>
      </c>
      <c r="V665" s="153" t="str">
        <f t="array" ref="V665">IFERROR(INDEX(U$2:U$218,SMALL(IF(U$2:U$218&lt;&gt;"",ROW(U$2:U$218)-1),ROW(M664))),"")</f>
        <v/>
      </c>
    </row>
    <row r="666" spans="1:22" ht="15.75" customHeight="1" x14ac:dyDescent="0.2">
      <c r="A666" s="165" t="str">
        <f t="shared" si="67"/>
        <v xml:space="preserve"> </v>
      </c>
      <c r="B666" s="148"/>
      <c r="C666" s="148"/>
      <c r="D666" s="149"/>
      <c r="E666" s="149"/>
      <c r="F666" s="149"/>
      <c r="G666" s="165" t="str">
        <f>IF(D666="","",VLOOKUP(D666,'Liste des clubs'!A:B,2,FALSE))</f>
        <v/>
      </c>
      <c r="H666" s="163"/>
      <c r="I666" s="143" t="str">
        <f t="shared" si="60"/>
        <v/>
      </c>
      <c r="J666" s="153" t="str">
        <f t="array" ref="J666">IFERROR(INDEX(I$2:I$218,SMALL(IF(I$2:I$218&lt;&gt;"",ROW(I$2:I$218)-1),ROW(A665))),"")</f>
        <v/>
      </c>
      <c r="K666" s="126" t="str">
        <f t="shared" si="61"/>
        <v/>
      </c>
      <c r="L666" s="155" t="str">
        <f t="array" ref="L666">IFERROR(INDEX(K$2:K$218,SMALL(IF(K$2:K$218&lt;&gt;"",ROW(K$2:K$218)-1),ROW(C665))),"")</f>
        <v/>
      </c>
      <c r="M666" s="126" t="str">
        <f t="shared" si="62"/>
        <v/>
      </c>
      <c r="N666" s="153" t="str">
        <f t="array" ref="N666">IFERROR(INDEX(M$2:M$218,SMALL(IF(M$2:M$218&lt;&gt;"",ROW(M$2:M$218)-1),ROW(D665))),"")</f>
        <v/>
      </c>
      <c r="O666" s="126" t="str">
        <f t="shared" si="63"/>
        <v/>
      </c>
      <c r="P666" s="155" t="str">
        <f t="array" ref="P666">IFERROR(INDEX(O$2:O$218,SMALL(IF(O$2:O$218&lt;&gt;"",ROW(O$2:O$218)-1),ROW(G665))),"")</f>
        <v/>
      </c>
      <c r="Q666" s="126" t="str">
        <f t="shared" si="64"/>
        <v/>
      </c>
      <c r="R666" s="153" t="str">
        <f t="array" ref="R666">IFERROR(INDEX(Q$2:Q$218,SMALL(IF(Q$2:Q$218&lt;&gt;"",ROW(Q$2:Q$218)-1),ROW(I665))),"")</f>
        <v/>
      </c>
      <c r="S666" s="126" t="str">
        <f t="shared" si="65"/>
        <v/>
      </c>
      <c r="T666" s="155" t="str">
        <f t="array" ref="T666">IFERROR(INDEX(S$2:S$218,SMALL(IF(S$2:S$218&lt;&gt;"",ROW(S$2:S$218)-1),ROW(K665))),"")</f>
        <v/>
      </c>
      <c r="U666" s="126" t="str">
        <f t="shared" si="66"/>
        <v/>
      </c>
      <c r="V666" s="153" t="str">
        <f t="array" ref="V666">IFERROR(INDEX(U$2:U$218,SMALL(IF(U$2:U$218&lt;&gt;"",ROW(U$2:U$218)-1),ROW(M665))),"")</f>
        <v/>
      </c>
    </row>
    <row r="667" spans="1:22" ht="15.75" customHeight="1" x14ac:dyDescent="0.2">
      <c r="A667" s="165" t="str">
        <f t="shared" si="67"/>
        <v xml:space="preserve"> </v>
      </c>
      <c r="B667" s="148"/>
      <c r="C667" s="148"/>
      <c r="D667" s="149"/>
      <c r="E667" s="149"/>
      <c r="F667" s="149"/>
      <c r="G667" s="165" t="str">
        <f>IF(D667="","",VLOOKUP(D667,'Liste des clubs'!A:B,2,FALSE))</f>
        <v/>
      </c>
      <c r="H667" s="163"/>
      <c r="I667" s="143" t="str">
        <f t="shared" si="60"/>
        <v/>
      </c>
      <c r="J667" s="153" t="str">
        <f t="array" ref="J667">IFERROR(INDEX(I$2:I$218,SMALL(IF(I$2:I$218&lt;&gt;"",ROW(I$2:I$218)-1),ROW(A666))),"")</f>
        <v/>
      </c>
      <c r="K667" s="126" t="str">
        <f t="shared" si="61"/>
        <v/>
      </c>
      <c r="L667" s="155" t="str">
        <f t="array" ref="L667">IFERROR(INDEX(K$2:K$218,SMALL(IF(K$2:K$218&lt;&gt;"",ROW(K$2:K$218)-1),ROW(C666))),"")</f>
        <v/>
      </c>
      <c r="M667" s="126" t="str">
        <f t="shared" si="62"/>
        <v/>
      </c>
      <c r="N667" s="153" t="str">
        <f t="array" ref="N667">IFERROR(INDEX(M$2:M$218,SMALL(IF(M$2:M$218&lt;&gt;"",ROW(M$2:M$218)-1),ROW(D666))),"")</f>
        <v/>
      </c>
      <c r="O667" s="126" t="str">
        <f t="shared" si="63"/>
        <v/>
      </c>
      <c r="P667" s="155" t="str">
        <f t="array" ref="P667">IFERROR(INDEX(O$2:O$218,SMALL(IF(O$2:O$218&lt;&gt;"",ROW(O$2:O$218)-1),ROW(G666))),"")</f>
        <v/>
      </c>
      <c r="Q667" s="126" t="str">
        <f t="shared" si="64"/>
        <v/>
      </c>
      <c r="R667" s="153" t="str">
        <f t="array" ref="R667">IFERROR(INDEX(Q$2:Q$218,SMALL(IF(Q$2:Q$218&lt;&gt;"",ROW(Q$2:Q$218)-1),ROW(I666))),"")</f>
        <v/>
      </c>
      <c r="S667" s="126" t="str">
        <f t="shared" si="65"/>
        <v/>
      </c>
      <c r="T667" s="155" t="str">
        <f t="array" ref="T667">IFERROR(INDEX(S$2:S$218,SMALL(IF(S$2:S$218&lt;&gt;"",ROW(S$2:S$218)-1),ROW(K666))),"")</f>
        <v/>
      </c>
      <c r="U667" s="126" t="str">
        <f t="shared" si="66"/>
        <v/>
      </c>
      <c r="V667" s="153" t="str">
        <f t="array" ref="V667">IFERROR(INDEX(U$2:U$218,SMALL(IF(U$2:U$218&lt;&gt;"",ROW(U$2:U$218)-1),ROW(M666))),"")</f>
        <v/>
      </c>
    </row>
    <row r="668" spans="1:22" ht="15.75" customHeight="1" x14ac:dyDescent="0.2">
      <c r="A668" s="165" t="str">
        <f t="shared" si="67"/>
        <v xml:space="preserve"> </v>
      </c>
      <c r="B668" s="148"/>
      <c r="C668" s="148"/>
      <c r="D668" s="149"/>
      <c r="E668" s="149"/>
      <c r="F668" s="149"/>
      <c r="G668" s="165" t="str">
        <f>IF(D668="","",VLOOKUP(D668,'Liste des clubs'!A:B,2,FALSE))</f>
        <v/>
      </c>
      <c r="H668" s="163"/>
      <c r="I668" s="143" t="str">
        <f t="shared" si="60"/>
        <v/>
      </c>
      <c r="J668" s="153" t="str">
        <f t="array" ref="J668">IFERROR(INDEX(I$2:I$218,SMALL(IF(I$2:I$218&lt;&gt;"",ROW(I$2:I$218)-1),ROW(A667))),"")</f>
        <v/>
      </c>
      <c r="K668" s="126" t="str">
        <f t="shared" si="61"/>
        <v/>
      </c>
      <c r="L668" s="155" t="str">
        <f t="array" ref="L668">IFERROR(INDEX(K$2:K$218,SMALL(IF(K$2:K$218&lt;&gt;"",ROW(K$2:K$218)-1),ROW(C667))),"")</f>
        <v/>
      </c>
      <c r="M668" s="126" t="str">
        <f t="shared" si="62"/>
        <v/>
      </c>
      <c r="N668" s="153" t="str">
        <f t="array" ref="N668">IFERROR(INDEX(M$2:M$218,SMALL(IF(M$2:M$218&lt;&gt;"",ROW(M$2:M$218)-1),ROW(D667))),"")</f>
        <v/>
      </c>
      <c r="O668" s="126" t="str">
        <f t="shared" si="63"/>
        <v/>
      </c>
      <c r="P668" s="155" t="str">
        <f t="array" ref="P668">IFERROR(INDEX(O$2:O$218,SMALL(IF(O$2:O$218&lt;&gt;"",ROW(O$2:O$218)-1),ROW(G667))),"")</f>
        <v/>
      </c>
      <c r="Q668" s="126" t="str">
        <f t="shared" si="64"/>
        <v/>
      </c>
      <c r="R668" s="153" t="str">
        <f t="array" ref="R668">IFERROR(INDEX(Q$2:Q$218,SMALL(IF(Q$2:Q$218&lt;&gt;"",ROW(Q$2:Q$218)-1),ROW(I667))),"")</f>
        <v/>
      </c>
      <c r="S668" s="126" t="str">
        <f t="shared" si="65"/>
        <v/>
      </c>
      <c r="T668" s="155" t="str">
        <f t="array" ref="T668">IFERROR(INDEX(S$2:S$218,SMALL(IF(S$2:S$218&lt;&gt;"",ROW(S$2:S$218)-1),ROW(K667))),"")</f>
        <v/>
      </c>
      <c r="U668" s="126" t="str">
        <f t="shared" si="66"/>
        <v/>
      </c>
      <c r="V668" s="153" t="str">
        <f t="array" ref="V668">IFERROR(INDEX(U$2:U$218,SMALL(IF(U$2:U$218&lt;&gt;"",ROW(U$2:U$218)-1),ROW(M667))),"")</f>
        <v/>
      </c>
    </row>
    <row r="669" spans="1:22" ht="15.75" customHeight="1" x14ac:dyDescent="0.2">
      <c r="A669" s="165" t="str">
        <f t="shared" si="67"/>
        <v xml:space="preserve"> </v>
      </c>
      <c r="B669" s="148"/>
      <c r="C669" s="148"/>
      <c r="D669" s="149"/>
      <c r="E669" s="149"/>
      <c r="F669" s="149"/>
      <c r="G669" s="165" t="str">
        <f>IF(D669="","",VLOOKUP(D669,'Liste des clubs'!A:B,2,FALSE))</f>
        <v/>
      </c>
      <c r="H669" s="163"/>
      <c r="I669" s="143" t="str">
        <f t="shared" si="60"/>
        <v/>
      </c>
      <c r="J669" s="153" t="str">
        <f t="array" ref="J669">IFERROR(INDEX(I$2:I$218,SMALL(IF(I$2:I$218&lt;&gt;"",ROW(I$2:I$218)-1),ROW(A668))),"")</f>
        <v/>
      </c>
      <c r="K669" s="126" t="str">
        <f t="shared" si="61"/>
        <v/>
      </c>
      <c r="L669" s="155" t="str">
        <f t="array" ref="L669">IFERROR(INDEX(K$2:K$218,SMALL(IF(K$2:K$218&lt;&gt;"",ROW(K$2:K$218)-1),ROW(C668))),"")</f>
        <v/>
      </c>
      <c r="M669" s="126" t="str">
        <f t="shared" si="62"/>
        <v/>
      </c>
      <c r="N669" s="153" t="str">
        <f t="array" ref="N669">IFERROR(INDEX(M$2:M$218,SMALL(IF(M$2:M$218&lt;&gt;"",ROW(M$2:M$218)-1),ROW(D668))),"")</f>
        <v/>
      </c>
      <c r="O669" s="126" t="str">
        <f t="shared" si="63"/>
        <v/>
      </c>
      <c r="P669" s="155" t="str">
        <f t="array" ref="P669">IFERROR(INDEX(O$2:O$218,SMALL(IF(O$2:O$218&lt;&gt;"",ROW(O$2:O$218)-1),ROW(G668))),"")</f>
        <v/>
      </c>
      <c r="Q669" s="126" t="str">
        <f t="shared" si="64"/>
        <v/>
      </c>
      <c r="R669" s="153" t="str">
        <f t="array" ref="R669">IFERROR(INDEX(Q$2:Q$218,SMALL(IF(Q$2:Q$218&lt;&gt;"",ROW(Q$2:Q$218)-1),ROW(I668))),"")</f>
        <v/>
      </c>
      <c r="S669" s="126" t="str">
        <f t="shared" si="65"/>
        <v/>
      </c>
      <c r="T669" s="155" t="str">
        <f t="array" ref="T669">IFERROR(INDEX(S$2:S$218,SMALL(IF(S$2:S$218&lt;&gt;"",ROW(S$2:S$218)-1),ROW(K668))),"")</f>
        <v/>
      </c>
      <c r="U669" s="126" t="str">
        <f t="shared" si="66"/>
        <v/>
      </c>
      <c r="V669" s="153" t="str">
        <f t="array" ref="V669">IFERROR(INDEX(U$2:U$218,SMALL(IF(U$2:U$218&lt;&gt;"",ROW(U$2:U$218)-1),ROW(M668))),"")</f>
        <v/>
      </c>
    </row>
    <row r="670" spans="1:22" ht="15.75" customHeight="1" x14ac:dyDescent="0.2">
      <c r="A670" s="165" t="str">
        <f t="shared" si="67"/>
        <v xml:space="preserve"> </v>
      </c>
      <c r="B670" s="148"/>
      <c r="C670" s="148"/>
      <c r="D670" s="149"/>
      <c r="E670" s="149"/>
      <c r="F670" s="149"/>
      <c r="G670" s="165" t="str">
        <f>IF(D670="","",VLOOKUP(D670,'Liste des clubs'!A:B,2,FALSE))</f>
        <v/>
      </c>
      <c r="H670" s="163"/>
      <c r="I670" s="143" t="str">
        <f t="shared" si="60"/>
        <v/>
      </c>
      <c r="J670" s="153" t="str">
        <f t="array" ref="J670">IFERROR(INDEX(I$2:I$218,SMALL(IF(I$2:I$218&lt;&gt;"",ROW(I$2:I$218)-1),ROW(A669))),"")</f>
        <v/>
      </c>
      <c r="K670" s="126" t="str">
        <f t="shared" si="61"/>
        <v/>
      </c>
      <c r="L670" s="155" t="str">
        <f t="array" ref="L670">IFERROR(INDEX(K$2:K$218,SMALL(IF(K$2:K$218&lt;&gt;"",ROW(K$2:K$218)-1),ROW(C669))),"")</f>
        <v/>
      </c>
      <c r="M670" s="126" t="str">
        <f t="shared" si="62"/>
        <v/>
      </c>
      <c r="N670" s="153" t="str">
        <f t="array" ref="N670">IFERROR(INDEX(M$2:M$218,SMALL(IF(M$2:M$218&lt;&gt;"",ROW(M$2:M$218)-1),ROW(D669))),"")</f>
        <v/>
      </c>
      <c r="O670" s="126" t="str">
        <f t="shared" si="63"/>
        <v/>
      </c>
      <c r="P670" s="155" t="str">
        <f t="array" ref="P670">IFERROR(INDEX(O$2:O$218,SMALL(IF(O$2:O$218&lt;&gt;"",ROW(O$2:O$218)-1),ROW(G669))),"")</f>
        <v/>
      </c>
      <c r="Q670" s="126" t="str">
        <f t="shared" si="64"/>
        <v/>
      </c>
      <c r="R670" s="153" t="str">
        <f t="array" ref="R670">IFERROR(INDEX(Q$2:Q$218,SMALL(IF(Q$2:Q$218&lt;&gt;"",ROW(Q$2:Q$218)-1),ROW(I669))),"")</f>
        <v/>
      </c>
      <c r="S670" s="126" t="str">
        <f t="shared" si="65"/>
        <v/>
      </c>
      <c r="T670" s="155" t="str">
        <f t="array" ref="T670">IFERROR(INDEX(S$2:S$218,SMALL(IF(S$2:S$218&lt;&gt;"",ROW(S$2:S$218)-1),ROW(K669))),"")</f>
        <v/>
      </c>
      <c r="U670" s="126" t="str">
        <f t="shared" si="66"/>
        <v/>
      </c>
      <c r="V670" s="153" t="str">
        <f t="array" ref="V670">IFERROR(INDEX(U$2:U$218,SMALL(IF(U$2:U$218&lt;&gt;"",ROW(U$2:U$218)-1),ROW(M669))),"")</f>
        <v/>
      </c>
    </row>
    <row r="671" spans="1:22" ht="15.75" customHeight="1" x14ac:dyDescent="0.2">
      <c r="A671" s="165" t="str">
        <f t="shared" si="67"/>
        <v xml:space="preserve"> </v>
      </c>
      <c r="B671" s="148"/>
      <c r="C671" s="148"/>
      <c r="D671" s="149"/>
      <c r="E671" s="149"/>
      <c r="F671" s="149"/>
      <c r="G671" s="165" t="str">
        <f>IF(D671="","",VLOOKUP(D671,'Liste des clubs'!A:B,2,FALSE))</f>
        <v/>
      </c>
      <c r="H671" s="163"/>
      <c r="I671" s="143" t="str">
        <f t="shared" si="60"/>
        <v/>
      </c>
      <c r="J671" s="153" t="str">
        <f t="array" ref="J671">IFERROR(INDEX(I$2:I$218,SMALL(IF(I$2:I$218&lt;&gt;"",ROW(I$2:I$218)-1),ROW(A670))),"")</f>
        <v/>
      </c>
      <c r="K671" s="126" t="str">
        <f t="shared" si="61"/>
        <v/>
      </c>
      <c r="L671" s="155" t="str">
        <f t="array" ref="L671">IFERROR(INDEX(K$2:K$218,SMALL(IF(K$2:K$218&lt;&gt;"",ROW(K$2:K$218)-1),ROW(C670))),"")</f>
        <v/>
      </c>
      <c r="M671" s="126" t="str">
        <f t="shared" si="62"/>
        <v/>
      </c>
      <c r="N671" s="153" t="str">
        <f t="array" ref="N671">IFERROR(INDEX(M$2:M$218,SMALL(IF(M$2:M$218&lt;&gt;"",ROW(M$2:M$218)-1),ROW(D670))),"")</f>
        <v/>
      </c>
      <c r="O671" s="126" t="str">
        <f t="shared" si="63"/>
        <v/>
      </c>
      <c r="P671" s="155" t="str">
        <f t="array" ref="P671">IFERROR(INDEX(O$2:O$218,SMALL(IF(O$2:O$218&lt;&gt;"",ROW(O$2:O$218)-1),ROW(G670))),"")</f>
        <v/>
      </c>
      <c r="Q671" s="126" t="str">
        <f t="shared" si="64"/>
        <v/>
      </c>
      <c r="R671" s="153" t="str">
        <f t="array" ref="R671">IFERROR(INDEX(Q$2:Q$218,SMALL(IF(Q$2:Q$218&lt;&gt;"",ROW(Q$2:Q$218)-1),ROW(I670))),"")</f>
        <v/>
      </c>
      <c r="S671" s="126" t="str">
        <f t="shared" si="65"/>
        <v/>
      </c>
      <c r="T671" s="155" t="str">
        <f t="array" ref="T671">IFERROR(INDEX(S$2:S$218,SMALL(IF(S$2:S$218&lt;&gt;"",ROW(S$2:S$218)-1),ROW(K670))),"")</f>
        <v/>
      </c>
      <c r="U671" s="126" t="str">
        <f t="shared" si="66"/>
        <v/>
      </c>
      <c r="V671" s="153" t="str">
        <f t="array" ref="V671">IFERROR(INDEX(U$2:U$218,SMALL(IF(U$2:U$218&lt;&gt;"",ROW(U$2:U$218)-1),ROW(M670))),"")</f>
        <v/>
      </c>
    </row>
    <row r="672" spans="1:22" ht="15.75" customHeight="1" x14ac:dyDescent="0.2">
      <c r="A672" s="165" t="str">
        <f t="shared" si="67"/>
        <v xml:space="preserve"> </v>
      </c>
      <c r="B672" s="148"/>
      <c r="C672" s="148"/>
      <c r="D672" s="149"/>
      <c r="E672" s="149"/>
      <c r="F672" s="149"/>
      <c r="G672" s="165" t="str">
        <f>IF(D672="","",VLOOKUP(D672,'Liste des clubs'!A:B,2,FALSE))</f>
        <v/>
      </c>
      <c r="H672" s="163"/>
      <c r="I672" s="143" t="str">
        <f t="shared" si="60"/>
        <v/>
      </c>
      <c r="J672" s="153" t="str">
        <f t="array" ref="J672">IFERROR(INDEX(I$2:I$218,SMALL(IF(I$2:I$218&lt;&gt;"",ROW(I$2:I$218)-1),ROW(A671))),"")</f>
        <v/>
      </c>
      <c r="K672" s="126" t="str">
        <f t="shared" si="61"/>
        <v/>
      </c>
      <c r="L672" s="155" t="str">
        <f t="array" ref="L672">IFERROR(INDEX(K$2:K$218,SMALL(IF(K$2:K$218&lt;&gt;"",ROW(K$2:K$218)-1),ROW(C671))),"")</f>
        <v/>
      </c>
      <c r="M672" s="126" t="str">
        <f t="shared" si="62"/>
        <v/>
      </c>
      <c r="N672" s="153" t="str">
        <f t="array" ref="N672">IFERROR(INDEX(M$2:M$218,SMALL(IF(M$2:M$218&lt;&gt;"",ROW(M$2:M$218)-1),ROW(D671))),"")</f>
        <v/>
      </c>
      <c r="O672" s="126" t="str">
        <f t="shared" si="63"/>
        <v/>
      </c>
      <c r="P672" s="155" t="str">
        <f t="array" ref="P672">IFERROR(INDEX(O$2:O$218,SMALL(IF(O$2:O$218&lt;&gt;"",ROW(O$2:O$218)-1),ROW(G671))),"")</f>
        <v/>
      </c>
      <c r="Q672" s="126" t="str">
        <f t="shared" si="64"/>
        <v/>
      </c>
      <c r="R672" s="153" t="str">
        <f t="array" ref="R672">IFERROR(INDEX(Q$2:Q$218,SMALL(IF(Q$2:Q$218&lt;&gt;"",ROW(Q$2:Q$218)-1),ROW(I671))),"")</f>
        <v/>
      </c>
      <c r="S672" s="126" t="str">
        <f t="shared" si="65"/>
        <v/>
      </c>
      <c r="T672" s="155" t="str">
        <f t="array" ref="T672">IFERROR(INDEX(S$2:S$218,SMALL(IF(S$2:S$218&lt;&gt;"",ROW(S$2:S$218)-1),ROW(K671))),"")</f>
        <v/>
      </c>
      <c r="U672" s="126" t="str">
        <f t="shared" si="66"/>
        <v/>
      </c>
      <c r="V672" s="153" t="str">
        <f t="array" ref="V672">IFERROR(INDEX(U$2:U$218,SMALL(IF(U$2:U$218&lt;&gt;"",ROW(U$2:U$218)-1),ROW(M671))),"")</f>
        <v/>
      </c>
    </row>
    <row r="673" spans="1:22" ht="15.75" customHeight="1" x14ac:dyDescent="0.2">
      <c r="A673" s="165" t="str">
        <f t="shared" si="67"/>
        <v xml:space="preserve"> </v>
      </c>
      <c r="B673" s="148"/>
      <c r="C673" s="148"/>
      <c r="D673" s="149"/>
      <c r="E673" s="149"/>
      <c r="F673" s="149"/>
      <c r="G673" s="165" t="str">
        <f>IF(D673="","",VLOOKUP(D673,'Liste des clubs'!A:B,2,FALSE))</f>
        <v/>
      </c>
      <c r="H673" s="163"/>
      <c r="I673" s="143" t="str">
        <f t="shared" si="60"/>
        <v/>
      </c>
      <c r="J673" s="153" t="str">
        <f t="array" ref="J673">IFERROR(INDEX(I$2:I$218,SMALL(IF(I$2:I$218&lt;&gt;"",ROW(I$2:I$218)-1),ROW(A672))),"")</f>
        <v/>
      </c>
      <c r="K673" s="126" t="str">
        <f t="shared" si="61"/>
        <v/>
      </c>
      <c r="L673" s="155" t="str">
        <f t="array" ref="L673">IFERROR(INDEX(K$2:K$218,SMALL(IF(K$2:K$218&lt;&gt;"",ROW(K$2:K$218)-1),ROW(C672))),"")</f>
        <v/>
      </c>
      <c r="M673" s="126" t="str">
        <f t="shared" si="62"/>
        <v/>
      </c>
      <c r="N673" s="153" t="str">
        <f t="array" ref="N673">IFERROR(INDEX(M$2:M$218,SMALL(IF(M$2:M$218&lt;&gt;"",ROW(M$2:M$218)-1),ROW(D672))),"")</f>
        <v/>
      </c>
      <c r="O673" s="126" t="str">
        <f t="shared" si="63"/>
        <v/>
      </c>
      <c r="P673" s="155" t="str">
        <f t="array" ref="P673">IFERROR(INDEX(O$2:O$218,SMALL(IF(O$2:O$218&lt;&gt;"",ROW(O$2:O$218)-1),ROW(G672))),"")</f>
        <v/>
      </c>
      <c r="Q673" s="126" t="str">
        <f t="shared" si="64"/>
        <v/>
      </c>
      <c r="R673" s="153" t="str">
        <f t="array" ref="R673">IFERROR(INDEX(Q$2:Q$218,SMALL(IF(Q$2:Q$218&lt;&gt;"",ROW(Q$2:Q$218)-1),ROW(I672))),"")</f>
        <v/>
      </c>
      <c r="S673" s="126" t="str">
        <f t="shared" si="65"/>
        <v/>
      </c>
      <c r="T673" s="155" t="str">
        <f t="array" ref="T673">IFERROR(INDEX(S$2:S$218,SMALL(IF(S$2:S$218&lt;&gt;"",ROW(S$2:S$218)-1),ROW(K672))),"")</f>
        <v/>
      </c>
      <c r="U673" s="126" t="str">
        <f t="shared" si="66"/>
        <v/>
      </c>
      <c r="V673" s="153" t="str">
        <f t="array" ref="V673">IFERROR(INDEX(U$2:U$218,SMALL(IF(U$2:U$218&lt;&gt;"",ROW(U$2:U$218)-1),ROW(M672))),"")</f>
        <v/>
      </c>
    </row>
    <row r="674" spans="1:22" ht="15.75" customHeight="1" x14ac:dyDescent="0.2">
      <c r="A674" s="165" t="str">
        <f t="shared" si="67"/>
        <v xml:space="preserve"> </v>
      </c>
      <c r="B674" s="148"/>
      <c r="C674" s="148"/>
      <c r="D674" s="149"/>
      <c r="E674" s="149"/>
      <c r="F674" s="149"/>
      <c r="G674" s="165" t="str">
        <f>IF(D674="","",VLOOKUP(D674,'Liste des clubs'!A:B,2,FALSE))</f>
        <v/>
      </c>
      <c r="H674" s="163"/>
      <c r="I674" s="143" t="str">
        <f t="shared" si="60"/>
        <v/>
      </c>
      <c r="J674" s="153" t="str">
        <f t="array" ref="J674">IFERROR(INDEX(I$2:I$218,SMALL(IF(I$2:I$218&lt;&gt;"",ROW(I$2:I$218)-1),ROW(A673))),"")</f>
        <v/>
      </c>
      <c r="K674" s="126" t="str">
        <f t="shared" si="61"/>
        <v/>
      </c>
      <c r="L674" s="155" t="str">
        <f t="array" ref="L674">IFERROR(INDEX(K$2:K$218,SMALL(IF(K$2:K$218&lt;&gt;"",ROW(K$2:K$218)-1),ROW(C673))),"")</f>
        <v/>
      </c>
      <c r="M674" s="126" t="str">
        <f t="shared" si="62"/>
        <v/>
      </c>
      <c r="N674" s="153" t="str">
        <f t="array" ref="N674">IFERROR(INDEX(M$2:M$218,SMALL(IF(M$2:M$218&lt;&gt;"",ROW(M$2:M$218)-1),ROW(D673))),"")</f>
        <v/>
      </c>
      <c r="O674" s="126" t="str">
        <f t="shared" si="63"/>
        <v/>
      </c>
      <c r="P674" s="155" t="str">
        <f t="array" ref="P674">IFERROR(INDEX(O$2:O$218,SMALL(IF(O$2:O$218&lt;&gt;"",ROW(O$2:O$218)-1),ROW(G673))),"")</f>
        <v/>
      </c>
      <c r="Q674" s="126" t="str">
        <f t="shared" si="64"/>
        <v/>
      </c>
      <c r="R674" s="153" t="str">
        <f t="array" ref="R674">IFERROR(INDEX(Q$2:Q$218,SMALL(IF(Q$2:Q$218&lt;&gt;"",ROW(Q$2:Q$218)-1),ROW(I673))),"")</f>
        <v/>
      </c>
      <c r="S674" s="126" t="str">
        <f t="shared" si="65"/>
        <v/>
      </c>
      <c r="T674" s="155" t="str">
        <f t="array" ref="T674">IFERROR(INDEX(S$2:S$218,SMALL(IF(S$2:S$218&lt;&gt;"",ROW(S$2:S$218)-1),ROW(K673))),"")</f>
        <v/>
      </c>
      <c r="U674" s="126" t="str">
        <f t="shared" si="66"/>
        <v/>
      </c>
      <c r="V674" s="153" t="str">
        <f t="array" ref="V674">IFERROR(INDEX(U$2:U$218,SMALL(IF(U$2:U$218&lt;&gt;"",ROW(U$2:U$218)-1),ROW(M673))),"")</f>
        <v/>
      </c>
    </row>
    <row r="675" spans="1:22" ht="15.75" customHeight="1" x14ac:dyDescent="0.2">
      <c r="A675" s="165" t="str">
        <f t="shared" si="67"/>
        <v xml:space="preserve"> </v>
      </c>
      <c r="B675" s="148"/>
      <c r="C675" s="148"/>
      <c r="D675" s="149"/>
      <c r="E675" s="149"/>
      <c r="F675" s="149"/>
      <c r="G675" s="165" t="str">
        <f>IF(D675="","",VLOOKUP(D675,'Liste des clubs'!A:B,2,FALSE))</f>
        <v/>
      </c>
      <c r="H675" s="163"/>
      <c r="I675" s="143" t="str">
        <f t="shared" si="60"/>
        <v/>
      </c>
      <c r="J675" s="153" t="str">
        <f t="array" ref="J675">IFERROR(INDEX(I$2:I$218,SMALL(IF(I$2:I$218&lt;&gt;"",ROW(I$2:I$218)-1),ROW(A674))),"")</f>
        <v/>
      </c>
      <c r="K675" s="126" t="str">
        <f t="shared" si="61"/>
        <v/>
      </c>
      <c r="L675" s="155" t="str">
        <f t="array" ref="L675">IFERROR(INDEX(K$2:K$218,SMALL(IF(K$2:K$218&lt;&gt;"",ROW(K$2:K$218)-1),ROW(C674))),"")</f>
        <v/>
      </c>
      <c r="M675" s="126" t="str">
        <f t="shared" si="62"/>
        <v/>
      </c>
      <c r="N675" s="153" t="str">
        <f t="array" ref="N675">IFERROR(INDEX(M$2:M$218,SMALL(IF(M$2:M$218&lt;&gt;"",ROW(M$2:M$218)-1),ROW(D674))),"")</f>
        <v/>
      </c>
      <c r="O675" s="126" t="str">
        <f t="shared" si="63"/>
        <v/>
      </c>
      <c r="P675" s="155" t="str">
        <f t="array" ref="P675">IFERROR(INDEX(O$2:O$218,SMALL(IF(O$2:O$218&lt;&gt;"",ROW(O$2:O$218)-1),ROW(G674))),"")</f>
        <v/>
      </c>
      <c r="Q675" s="126" t="str">
        <f t="shared" si="64"/>
        <v/>
      </c>
      <c r="R675" s="153" t="str">
        <f t="array" ref="R675">IFERROR(INDEX(Q$2:Q$218,SMALL(IF(Q$2:Q$218&lt;&gt;"",ROW(Q$2:Q$218)-1),ROW(I674))),"")</f>
        <v/>
      </c>
      <c r="S675" s="126" t="str">
        <f t="shared" si="65"/>
        <v/>
      </c>
      <c r="T675" s="155" t="str">
        <f t="array" ref="T675">IFERROR(INDEX(S$2:S$218,SMALL(IF(S$2:S$218&lt;&gt;"",ROW(S$2:S$218)-1),ROW(K674))),"")</f>
        <v/>
      </c>
      <c r="U675" s="126" t="str">
        <f t="shared" si="66"/>
        <v/>
      </c>
      <c r="V675" s="153" t="str">
        <f t="array" ref="V675">IFERROR(INDEX(U$2:U$218,SMALL(IF(U$2:U$218&lt;&gt;"",ROW(U$2:U$218)-1),ROW(M674))),"")</f>
        <v/>
      </c>
    </row>
    <row r="676" spans="1:22" ht="15.75" customHeight="1" x14ac:dyDescent="0.2">
      <c r="A676" s="165" t="str">
        <f t="shared" si="67"/>
        <v xml:space="preserve"> </v>
      </c>
      <c r="B676" s="148"/>
      <c r="C676" s="148"/>
      <c r="D676" s="149"/>
      <c r="E676" s="149"/>
      <c r="F676" s="149"/>
      <c r="G676" s="165" t="str">
        <f>IF(D676="","",VLOOKUP(D676,'Liste des clubs'!A:B,2,FALSE))</f>
        <v/>
      </c>
      <c r="H676" s="163"/>
      <c r="I676" s="143" t="str">
        <f t="shared" si="60"/>
        <v/>
      </c>
      <c r="J676" s="153" t="str">
        <f t="array" ref="J676">IFERROR(INDEX(I$2:I$218,SMALL(IF(I$2:I$218&lt;&gt;"",ROW(I$2:I$218)-1),ROW(A675))),"")</f>
        <v/>
      </c>
      <c r="K676" s="126" t="str">
        <f t="shared" si="61"/>
        <v/>
      </c>
      <c r="L676" s="155" t="str">
        <f t="array" ref="L676">IFERROR(INDEX(K$2:K$218,SMALL(IF(K$2:K$218&lt;&gt;"",ROW(K$2:K$218)-1),ROW(C675))),"")</f>
        <v/>
      </c>
      <c r="M676" s="126" t="str">
        <f t="shared" si="62"/>
        <v/>
      </c>
      <c r="N676" s="153" t="str">
        <f t="array" ref="N676">IFERROR(INDEX(M$2:M$218,SMALL(IF(M$2:M$218&lt;&gt;"",ROW(M$2:M$218)-1),ROW(D675))),"")</f>
        <v/>
      </c>
      <c r="O676" s="126" t="str">
        <f t="shared" si="63"/>
        <v/>
      </c>
      <c r="P676" s="155" t="str">
        <f t="array" ref="P676">IFERROR(INDEX(O$2:O$218,SMALL(IF(O$2:O$218&lt;&gt;"",ROW(O$2:O$218)-1),ROW(G675))),"")</f>
        <v/>
      </c>
      <c r="Q676" s="126" t="str">
        <f t="shared" si="64"/>
        <v/>
      </c>
      <c r="R676" s="153" t="str">
        <f t="array" ref="R676">IFERROR(INDEX(Q$2:Q$218,SMALL(IF(Q$2:Q$218&lt;&gt;"",ROW(Q$2:Q$218)-1),ROW(I675))),"")</f>
        <v/>
      </c>
      <c r="S676" s="126" t="str">
        <f t="shared" si="65"/>
        <v/>
      </c>
      <c r="T676" s="155" t="str">
        <f t="array" ref="T676">IFERROR(INDEX(S$2:S$218,SMALL(IF(S$2:S$218&lt;&gt;"",ROW(S$2:S$218)-1),ROW(K675))),"")</f>
        <v/>
      </c>
      <c r="U676" s="126" t="str">
        <f t="shared" si="66"/>
        <v/>
      </c>
      <c r="V676" s="153" t="str">
        <f t="array" ref="V676">IFERROR(INDEX(U$2:U$218,SMALL(IF(U$2:U$218&lt;&gt;"",ROW(U$2:U$218)-1),ROW(M675))),"")</f>
        <v/>
      </c>
    </row>
    <row r="677" spans="1:22" ht="15.75" customHeight="1" x14ac:dyDescent="0.2">
      <c r="A677" s="165" t="str">
        <f t="shared" si="67"/>
        <v xml:space="preserve"> </v>
      </c>
      <c r="B677" s="148"/>
      <c r="C677" s="148"/>
      <c r="D677" s="149"/>
      <c r="E677" s="149"/>
      <c r="F677" s="149"/>
      <c r="G677" s="165" t="str">
        <f>IF(D677="","",VLOOKUP(D677,'Liste des clubs'!A:B,2,FALSE))</f>
        <v/>
      </c>
      <c r="H677" s="163"/>
      <c r="I677" s="143" t="str">
        <f t="shared" si="60"/>
        <v/>
      </c>
      <c r="J677" s="153" t="str">
        <f t="array" ref="J677">IFERROR(INDEX(I$2:I$218,SMALL(IF(I$2:I$218&lt;&gt;"",ROW(I$2:I$218)-1),ROW(A676))),"")</f>
        <v/>
      </c>
      <c r="K677" s="126" t="str">
        <f t="shared" si="61"/>
        <v/>
      </c>
      <c r="L677" s="155" t="str">
        <f t="array" ref="L677">IFERROR(INDEX(K$2:K$218,SMALL(IF(K$2:K$218&lt;&gt;"",ROW(K$2:K$218)-1),ROW(C676))),"")</f>
        <v/>
      </c>
      <c r="M677" s="126" t="str">
        <f t="shared" si="62"/>
        <v/>
      </c>
      <c r="N677" s="153" t="str">
        <f t="array" ref="N677">IFERROR(INDEX(M$2:M$218,SMALL(IF(M$2:M$218&lt;&gt;"",ROW(M$2:M$218)-1),ROW(D676))),"")</f>
        <v/>
      </c>
      <c r="O677" s="126" t="str">
        <f t="shared" si="63"/>
        <v/>
      </c>
      <c r="P677" s="155" t="str">
        <f t="array" ref="P677">IFERROR(INDEX(O$2:O$218,SMALL(IF(O$2:O$218&lt;&gt;"",ROW(O$2:O$218)-1),ROW(G676))),"")</f>
        <v/>
      </c>
      <c r="Q677" s="126" t="str">
        <f t="shared" si="64"/>
        <v/>
      </c>
      <c r="R677" s="153" t="str">
        <f t="array" ref="R677">IFERROR(INDEX(Q$2:Q$218,SMALL(IF(Q$2:Q$218&lt;&gt;"",ROW(Q$2:Q$218)-1),ROW(I676))),"")</f>
        <v/>
      </c>
      <c r="S677" s="126" t="str">
        <f t="shared" si="65"/>
        <v/>
      </c>
      <c r="T677" s="155" t="str">
        <f t="array" ref="T677">IFERROR(INDEX(S$2:S$218,SMALL(IF(S$2:S$218&lt;&gt;"",ROW(S$2:S$218)-1),ROW(K676))),"")</f>
        <v/>
      </c>
      <c r="U677" s="126" t="str">
        <f t="shared" si="66"/>
        <v/>
      </c>
      <c r="V677" s="153" t="str">
        <f t="array" ref="V677">IFERROR(INDEX(U$2:U$218,SMALL(IF(U$2:U$218&lt;&gt;"",ROW(U$2:U$218)-1),ROW(M676))),"")</f>
        <v/>
      </c>
    </row>
    <row r="678" spans="1:22" ht="15.75" customHeight="1" x14ac:dyDescent="0.2">
      <c r="A678" s="165" t="str">
        <f t="shared" si="67"/>
        <v xml:space="preserve"> </v>
      </c>
      <c r="B678" s="148"/>
      <c r="C678" s="148"/>
      <c r="D678" s="149"/>
      <c r="E678" s="149"/>
      <c r="F678" s="149"/>
      <c r="G678" s="165" t="str">
        <f>IF(D678="","",VLOOKUP(D678,'Liste des clubs'!A:B,2,FALSE))</f>
        <v/>
      </c>
      <c r="H678" s="163"/>
      <c r="I678" s="143" t="str">
        <f t="shared" si="60"/>
        <v/>
      </c>
      <c r="J678" s="153" t="str">
        <f t="array" ref="J678">IFERROR(INDEX(I$2:I$218,SMALL(IF(I$2:I$218&lt;&gt;"",ROW(I$2:I$218)-1),ROW(A677))),"")</f>
        <v/>
      </c>
      <c r="K678" s="126" t="str">
        <f t="shared" si="61"/>
        <v/>
      </c>
      <c r="L678" s="155" t="str">
        <f t="array" ref="L678">IFERROR(INDEX(K$2:K$218,SMALL(IF(K$2:K$218&lt;&gt;"",ROW(K$2:K$218)-1),ROW(C677))),"")</f>
        <v/>
      </c>
      <c r="M678" s="126" t="str">
        <f t="shared" si="62"/>
        <v/>
      </c>
      <c r="N678" s="153" t="str">
        <f t="array" ref="N678">IFERROR(INDEX(M$2:M$218,SMALL(IF(M$2:M$218&lt;&gt;"",ROW(M$2:M$218)-1),ROW(D677))),"")</f>
        <v/>
      </c>
      <c r="O678" s="126" t="str">
        <f t="shared" si="63"/>
        <v/>
      </c>
      <c r="P678" s="155" t="str">
        <f t="array" ref="P678">IFERROR(INDEX(O$2:O$218,SMALL(IF(O$2:O$218&lt;&gt;"",ROW(O$2:O$218)-1),ROW(G677))),"")</f>
        <v/>
      </c>
      <c r="Q678" s="126" t="str">
        <f t="shared" si="64"/>
        <v/>
      </c>
      <c r="R678" s="153" t="str">
        <f t="array" ref="R678">IFERROR(INDEX(Q$2:Q$218,SMALL(IF(Q$2:Q$218&lt;&gt;"",ROW(Q$2:Q$218)-1),ROW(I677))),"")</f>
        <v/>
      </c>
      <c r="S678" s="126" t="str">
        <f t="shared" si="65"/>
        <v/>
      </c>
      <c r="T678" s="155" t="str">
        <f t="array" ref="T678">IFERROR(INDEX(S$2:S$218,SMALL(IF(S$2:S$218&lt;&gt;"",ROW(S$2:S$218)-1),ROW(K677))),"")</f>
        <v/>
      </c>
      <c r="U678" s="126" t="str">
        <f t="shared" si="66"/>
        <v/>
      </c>
      <c r="V678" s="153" t="str">
        <f t="array" ref="V678">IFERROR(INDEX(U$2:U$218,SMALL(IF(U$2:U$218&lt;&gt;"",ROW(U$2:U$218)-1),ROW(M677))),"")</f>
        <v/>
      </c>
    </row>
    <row r="679" spans="1:22" ht="15.75" customHeight="1" x14ac:dyDescent="0.2">
      <c r="A679" s="165" t="str">
        <f t="shared" si="67"/>
        <v xml:space="preserve"> </v>
      </c>
      <c r="B679" s="148"/>
      <c r="C679" s="148"/>
      <c r="D679" s="149"/>
      <c r="E679" s="149"/>
      <c r="F679" s="149"/>
      <c r="G679" s="165" t="str">
        <f>IF(D679="","",VLOOKUP(D679,'Liste des clubs'!A:B,2,FALSE))</f>
        <v/>
      </c>
      <c r="H679" s="163"/>
      <c r="I679" s="143" t="str">
        <f t="shared" si="60"/>
        <v/>
      </c>
      <c r="J679" s="153" t="str">
        <f t="array" ref="J679">IFERROR(INDEX(I$2:I$218,SMALL(IF(I$2:I$218&lt;&gt;"",ROW(I$2:I$218)-1),ROW(A678))),"")</f>
        <v/>
      </c>
      <c r="K679" s="126" t="str">
        <f t="shared" si="61"/>
        <v/>
      </c>
      <c r="L679" s="155" t="str">
        <f t="array" ref="L679">IFERROR(INDEX(K$2:K$218,SMALL(IF(K$2:K$218&lt;&gt;"",ROW(K$2:K$218)-1),ROW(C678))),"")</f>
        <v/>
      </c>
      <c r="M679" s="126" t="str">
        <f t="shared" si="62"/>
        <v/>
      </c>
      <c r="N679" s="153" t="str">
        <f t="array" ref="N679">IFERROR(INDEX(M$2:M$218,SMALL(IF(M$2:M$218&lt;&gt;"",ROW(M$2:M$218)-1),ROW(D678))),"")</f>
        <v/>
      </c>
      <c r="O679" s="126" t="str">
        <f t="shared" si="63"/>
        <v/>
      </c>
      <c r="P679" s="155" t="str">
        <f t="array" ref="P679">IFERROR(INDEX(O$2:O$218,SMALL(IF(O$2:O$218&lt;&gt;"",ROW(O$2:O$218)-1),ROW(G678))),"")</f>
        <v/>
      </c>
      <c r="Q679" s="126" t="str">
        <f t="shared" si="64"/>
        <v/>
      </c>
      <c r="R679" s="153" t="str">
        <f t="array" ref="R679">IFERROR(INDEX(Q$2:Q$218,SMALL(IF(Q$2:Q$218&lt;&gt;"",ROW(Q$2:Q$218)-1),ROW(I678))),"")</f>
        <v/>
      </c>
      <c r="S679" s="126" t="str">
        <f t="shared" si="65"/>
        <v/>
      </c>
      <c r="T679" s="155" t="str">
        <f t="array" ref="T679">IFERROR(INDEX(S$2:S$218,SMALL(IF(S$2:S$218&lt;&gt;"",ROW(S$2:S$218)-1),ROW(K678))),"")</f>
        <v/>
      </c>
      <c r="U679" s="126" t="str">
        <f t="shared" si="66"/>
        <v/>
      </c>
      <c r="V679" s="153" t="str">
        <f t="array" ref="V679">IFERROR(INDEX(U$2:U$218,SMALL(IF(U$2:U$218&lt;&gt;"",ROW(U$2:U$218)-1),ROW(M678))),"")</f>
        <v/>
      </c>
    </row>
    <row r="680" spans="1:22" ht="15.75" customHeight="1" x14ac:dyDescent="0.2">
      <c r="A680" s="165" t="str">
        <f t="shared" si="67"/>
        <v xml:space="preserve"> </v>
      </c>
      <c r="B680" s="148"/>
      <c r="C680" s="148"/>
      <c r="D680" s="149"/>
      <c r="E680" s="149"/>
      <c r="F680" s="149"/>
      <c r="G680" s="165" t="str">
        <f>IF(D680="","",VLOOKUP(D680,'Liste des clubs'!A:B,2,FALSE))</f>
        <v/>
      </c>
      <c r="H680" s="163"/>
      <c r="I680" s="143" t="str">
        <f t="shared" si="60"/>
        <v/>
      </c>
      <c r="J680" s="153" t="str">
        <f t="array" ref="J680">IFERROR(INDEX(I$2:I$218,SMALL(IF(I$2:I$218&lt;&gt;"",ROW(I$2:I$218)-1),ROW(A679))),"")</f>
        <v/>
      </c>
      <c r="K680" s="126" t="str">
        <f t="shared" si="61"/>
        <v/>
      </c>
      <c r="L680" s="155" t="str">
        <f t="array" ref="L680">IFERROR(INDEX(K$2:K$218,SMALL(IF(K$2:K$218&lt;&gt;"",ROW(K$2:K$218)-1),ROW(C679))),"")</f>
        <v/>
      </c>
      <c r="M680" s="126" t="str">
        <f t="shared" si="62"/>
        <v/>
      </c>
      <c r="N680" s="153" t="str">
        <f t="array" ref="N680">IFERROR(INDEX(M$2:M$218,SMALL(IF(M$2:M$218&lt;&gt;"",ROW(M$2:M$218)-1),ROW(D679))),"")</f>
        <v/>
      </c>
      <c r="O680" s="126" t="str">
        <f t="shared" si="63"/>
        <v/>
      </c>
      <c r="P680" s="155" t="str">
        <f t="array" ref="P680">IFERROR(INDEX(O$2:O$218,SMALL(IF(O$2:O$218&lt;&gt;"",ROW(O$2:O$218)-1),ROW(G679))),"")</f>
        <v/>
      </c>
      <c r="Q680" s="126" t="str">
        <f t="shared" si="64"/>
        <v/>
      </c>
      <c r="R680" s="153" t="str">
        <f t="array" ref="R680">IFERROR(INDEX(Q$2:Q$218,SMALL(IF(Q$2:Q$218&lt;&gt;"",ROW(Q$2:Q$218)-1),ROW(I679))),"")</f>
        <v/>
      </c>
      <c r="S680" s="126" t="str">
        <f t="shared" si="65"/>
        <v/>
      </c>
      <c r="T680" s="155" t="str">
        <f t="array" ref="T680">IFERROR(INDEX(S$2:S$218,SMALL(IF(S$2:S$218&lt;&gt;"",ROW(S$2:S$218)-1),ROW(K679))),"")</f>
        <v/>
      </c>
      <c r="U680" s="126" t="str">
        <f t="shared" si="66"/>
        <v/>
      </c>
      <c r="V680" s="153" t="str">
        <f t="array" ref="V680">IFERROR(INDEX(U$2:U$218,SMALL(IF(U$2:U$218&lt;&gt;"",ROW(U$2:U$218)-1),ROW(M679))),"")</f>
        <v/>
      </c>
    </row>
    <row r="681" spans="1:22" ht="15.75" customHeight="1" x14ac:dyDescent="0.2">
      <c r="A681" s="165" t="str">
        <f t="shared" si="67"/>
        <v xml:space="preserve"> </v>
      </c>
      <c r="B681" s="148"/>
      <c r="C681" s="148"/>
      <c r="D681" s="149"/>
      <c r="E681" s="149"/>
      <c r="F681" s="149"/>
      <c r="G681" s="165" t="str">
        <f>IF(D681="","",VLOOKUP(D681,'Liste des clubs'!A:B,2,FALSE))</f>
        <v/>
      </c>
      <c r="H681" s="163"/>
      <c r="I681" s="143" t="str">
        <f t="shared" si="60"/>
        <v/>
      </c>
      <c r="J681" s="153" t="str">
        <f t="array" ref="J681">IFERROR(INDEX(I$2:I$218,SMALL(IF(I$2:I$218&lt;&gt;"",ROW(I$2:I$218)-1),ROW(A680))),"")</f>
        <v/>
      </c>
      <c r="K681" s="126" t="str">
        <f t="shared" si="61"/>
        <v/>
      </c>
      <c r="L681" s="155" t="str">
        <f t="array" ref="L681">IFERROR(INDEX(K$2:K$218,SMALL(IF(K$2:K$218&lt;&gt;"",ROW(K$2:K$218)-1),ROW(C680))),"")</f>
        <v/>
      </c>
      <c r="M681" s="126" t="str">
        <f t="shared" si="62"/>
        <v/>
      </c>
      <c r="N681" s="153" t="str">
        <f t="array" ref="N681">IFERROR(INDEX(M$2:M$218,SMALL(IF(M$2:M$218&lt;&gt;"",ROW(M$2:M$218)-1),ROW(D680))),"")</f>
        <v/>
      </c>
      <c r="O681" s="126" t="str">
        <f t="shared" si="63"/>
        <v/>
      </c>
      <c r="P681" s="155" t="str">
        <f t="array" ref="P681">IFERROR(INDEX(O$2:O$218,SMALL(IF(O$2:O$218&lt;&gt;"",ROW(O$2:O$218)-1),ROW(G680))),"")</f>
        <v/>
      </c>
      <c r="Q681" s="126" t="str">
        <f t="shared" si="64"/>
        <v/>
      </c>
      <c r="R681" s="153" t="str">
        <f t="array" ref="R681">IFERROR(INDEX(Q$2:Q$218,SMALL(IF(Q$2:Q$218&lt;&gt;"",ROW(Q$2:Q$218)-1),ROW(I680))),"")</f>
        <v/>
      </c>
      <c r="S681" s="126" t="str">
        <f t="shared" si="65"/>
        <v/>
      </c>
      <c r="T681" s="155" t="str">
        <f t="array" ref="T681">IFERROR(INDEX(S$2:S$218,SMALL(IF(S$2:S$218&lt;&gt;"",ROW(S$2:S$218)-1),ROW(K680))),"")</f>
        <v/>
      </c>
      <c r="U681" s="126" t="str">
        <f t="shared" si="66"/>
        <v/>
      </c>
      <c r="V681" s="153" t="str">
        <f t="array" ref="V681">IFERROR(INDEX(U$2:U$218,SMALL(IF(U$2:U$218&lt;&gt;"",ROW(U$2:U$218)-1),ROW(M680))),"")</f>
        <v/>
      </c>
    </row>
    <row r="682" spans="1:22" ht="15.75" customHeight="1" x14ac:dyDescent="0.2">
      <c r="A682" s="165" t="str">
        <f t="shared" si="67"/>
        <v xml:space="preserve"> </v>
      </c>
      <c r="B682" s="148"/>
      <c r="C682" s="148"/>
      <c r="D682" s="149"/>
      <c r="E682" s="149"/>
      <c r="F682" s="149"/>
      <c r="G682" s="165" t="str">
        <f>IF(D682="","",VLOOKUP(D682,'Liste des clubs'!A:B,2,FALSE))</f>
        <v/>
      </c>
      <c r="H682" s="163"/>
      <c r="I682" s="143" t="str">
        <f t="shared" si="60"/>
        <v/>
      </c>
      <c r="J682" s="153" t="str">
        <f t="array" ref="J682">IFERROR(INDEX(I$2:I$218,SMALL(IF(I$2:I$218&lt;&gt;"",ROW(I$2:I$218)-1),ROW(A681))),"")</f>
        <v/>
      </c>
      <c r="K682" s="126" t="str">
        <f t="shared" si="61"/>
        <v/>
      </c>
      <c r="L682" s="155" t="str">
        <f t="array" ref="L682">IFERROR(INDEX(K$2:K$218,SMALL(IF(K$2:K$218&lt;&gt;"",ROW(K$2:K$218)-1),ROW(C681))),"")</f>
        <v/>
      </c>
      <c r="M682" s="126" t="str">
        <f t="shared" si="62"/>
        <v/>
      </c>
      <c r="N682" s="153" t="str">
        <f t="array" ref="N682">IFERROR(INDEX(M$2:M$218,SMALL(IF(M$2:M$218&lt;&gt;"",ROW(M$2:M$218)-1),ROW(D681))),"")</f>
        <v/>
      </c>
      <c r="O682" s="126" t="str">
        <f t="shared" si="63"/>
        <v/>
      </c>
      <c r="P682" s="155" t="str">
        <f t="array" ref="P682">IFERROR(INDEX(O$2:O$218,SMALL(IF(O$2:O$218&lt;&gt;"",ROW(O$2:O$218)-1),ROW(G681))),"")</f>
        <v/>
      </c>
      <c r="Q682" s="126" t="str">
        <f t="shared" si="64"/>
        <v/>
      </c>
      <c r="R682" s="153" t="str">
        <f t="array" ref="R682">IFERROR(INDEX(Q$2:Q$218,SMALL(IF(Q$2:Q$218&lt;&gt;"",ROW(Q$2:Q$218)-1),ROW(I681))),"")</f>
        <v/>
      </c>
      <c r="S682" s="126" t="str">
        <f t="shared" si="65"/>
        <v/>
      </c>
      <c r="T682" s="155" t="str">
        <f t="array" ref="T682">IFERROR(INDEX(S$2:S$218,SMALL(IF(S$2:S$218&lt;&gt;"",ROW(S$2:S$218)-1),ROW(K681))),"")</f>
        <v/>
      </c>
      <c r="U682" s="126" t="str">
        <f t="shared" si="66"/>
        <v/>
      </c>
      <c r="V682" s="153" t="str">
        <f t="array" ref="V682">IFERROR(INDEX(U$2:U$218,SMALL(IF(U$2:U$218&lt;&gt;"",ROW(U$2:U$218)-1),ROW(M681))),"")</f>
        <v/>
      </c>
    </row>
    <row r="683" spans="1:22" ht="15.75" customHeight="1" x14ac:dyDescent="0.2">
      <c r="A683" s="165" t="str">
        <f t="shared" si="67"/>
        <v xml:space="preserve"> </v>
      </c>
      <c r="B683" s="148"/>
      <c r="C683" s="148"/>
      <c r="D683" s="149"/>
      <c r="E683" s="149"/>
      <c r="F683" s="149"/>
      <c r="G683" s="165" t="str">
        <f>IF(D683="","",VLOOKUP(D683,'Liste des clubs'!A:B,2,FALSE))</f>
        <v/>
      </c>
      <c r="H683" s="163"/>
      <c r="I683" s="143" t="str">
        <f t="shared" ref="I683:I700" si="68">IF($H683=I$1,$A683,"")</f>
        <v/>
      </c>
      <c r="J683" s="153" t="str">
        <f t="array" ref="J683">IFERROR(INDEX(I$2:I$218,SMALL(IF(I$2:I$218&lt;&gt;"",ROW(I$2:I$218)-1),ROW(A682))),"")</f>
        <v/>
      </c>
      <c r="K683" s="126" t="str">
        <f t="shared" ref="K683:K700" si="69">IF($H683=K$1,$A683,"")</f>
        <v/>
      </c>
      <c r="L683" s="155" t="str">
        <f t="array" ref="L683">IFERROR(INDEX(K$2:K$218,SMALL(IF(K$2:K$218&lt;&gt;"",ROW(K$2:K$218)-1),ROW(C682))),"")</f>
        <v/>
      </c>
      <c r="M683" s="126" t="str">
        <f t="shared" ref="M683:M700" si="70">IF($H683=M$1,$A683,"")</f>
        <v/>
      </c>
      <c r="N683" s="153" t="str">
        <f t="array" ref="N683">IFERROR(INDEX(M$2:M$218,SMALL(IF(M$2:M$218&lt;&gt;"",ROW(M$2:M$218)-1),ROW(D682))),"")</f>
        <v/>
      </c>
      <c r="O683" s="126" t="str">
        <f t="shared" ref="O683:O700" si="71">IF($H683=O$1,$A683,"")</f>
        <v/>
      </c>
      <c r="P683" s="155" t="str">
        <f t="array" ref="P683">IFERROR(INDEX(O$2:O$218,SMALL(IF(O$2:O$218&lt;&gt;"",ROW(O$2:O$218)-1),ROW(G682))),"")</f>
        <v/>
      </c>
      <c r="Q683" s="126" t="str">
        <f t="shared" ref="Q683:Q700" si="72">IF($H683=Q$1,$A683,"")</f>
        <v/>
      </c>
      <c r="R683" s="153" t="str">
        <f t="array" ref="R683">IFERROR(INDEX(Q$2:Q$218,SMALL(IF(Q$2:Q$218&lt;&gt;"",ROW(Q$2:Q$218)-1),ROW(I682))),"")</f>
        <v/>
      </c>
      <c r="S683" s="126" t="str">
        <f t="shared" ref="S683:S700" si="73">IF($H683=S$1,$A683,"")</f>
        <v/>
      </c>
      <c r="T683" s="155" t="str">
        <f t="array" ref="T683">IFERROR(INDEX(S$2:S$218,SMALL(IF(S$2:S$218&lt;&gt;"",ROW(S$2:S$218)-1),ROW(K682))),"")</f>
        <v/>
      </c>
      <c r="U683" s="126" t="str">
        <f t="shared" ref="U683:U700" si="74">IF($H683=U$1,$A683,"")</f>
        <v/>
      </c>
      <c r="V683" s="153" t="str">
        <f t="array" ref="V683">IFERROR(INDEX(U$2:U$218,SMALL(IF(U$2:U$218&lt;&gt;"",ROW(U$2:U$218)-1),ROW(M682))),"")</f>
        <v/>
      </c>
    </row>
    <row r="684" spans="1:22" ht="15.75" customHeight="1" x14ac:dyDescent="0.2">
      <c r="A684" s="165" t="str">
        <f t="shared" si="67"/>
        <v xml:space="preserve"> </v>
      </c>
      <c r="B684" s="148"/>
      <c r="C684" s="148"/>
      <c r="D684" s="149"/>
      <c r="E684" s="149"/>
      <c r="F684" s="149"/>
      <c r="G684" s="165" t="str">
        <f>IF(D684="","",VLOOKUP(D684,'Liste des clubs'!A:B,2,FALSE))</f>
        <v/>
      </c>
      <c r="H684" s="163"/>
      <c r="I684" s="143" t="str">
        <f t="shared" si="68"/>
        <v/>
      </c>
      <c r="J684" s="153" t="str">
        <f t="array" ref="J684">IFERROR(INDEX(I$2:I$218,SMALL(IF(I$2:I$218&lt;&gt;"",ROW(I$2:I$218)-1),ROW(A683))),"")</f>
        <v/>
      </c>
      <c r="K684" s="126" t="str">
        <f t="shared" si="69"/>
        <v/>
      </c>
      <c r="L684" s="155" t="str">
        <f t="array" ref="L684">IFERROR(INDEX(K$2:K$218,SMALL(IF(K$2:K$218&lt;&gt;"",ROW(K$2:K$218)-1),ROW(C683))),"")</f>
        <v/>
      </c>
      <c r="M684" s="126" t="str">
        <f t="shared" si="70"/>
        <v/>
      </c>
      <c r="N684" s="153" t="str">
        <f t="array" ref="N684">IFERROR(INDEX(M$2:M$218,SMALL(IF(M$2:M$218&lt;&gt;"",ROW(M$2:M$218)-1),ROW(D683))),"")</f>
        <v/>
      </c>
      <c r="O684" s="126" t="str">
        <f t="shared" si="71"/>
        <v/>
      </c>
      <c r="P684" s="155" t="str">
        <f t="array" ref="P684">IFERROR(INDEX(O$2:O$218,SMALL(IF(O$2:O$218&lt;&gt;"",ROW(O$2:O$218)-1),ROW(G683))),"")</f>
        <v/>
      </c>
      <c r="Q684" s="126" t="str">
        <f t="shared" si="72"/>
        <v/>
      </c>
      <c r="R684" s="153" t="str">
        <f t="array" ref="R684">IFERROR(INDEX(Q$2:Q$218,SMALL(IF(Q$2:Q$218&lt;&gt;"",ROW(Q$2:Q$218)-1),ROW(I683))),"")</f>
        <v/>
      </c>
      <c r="S684" s="126" t="str">
        <f t="shared" si="73"/>
        <v/>
      </c>
      <c r="T684" s="155" t="str">
        <f t="array" ref="T684">IFERROR(INDEX(S$2:S$218,SMALL(IF(S$2:S$218&lt;&gt;"",ROW(S$2:S$218)-1),ROW(K683))),"")</f>
        <v/>
      </c>
      <c r="U684" s="126" t="str">
        <f t="shared" si="74"/>
        <v/>
      </c>
      <c r="V684" s="153" t="str">
        <f t="array" ref="V684">IFERROR(INDEX(U$2:U$218,SMALL(IF(U$2:U$218&lt;&gt;"",ROW(U$2:U$218)-1),ROW(M683))),"")</f>
        <v/>
      </c>
    </row>
    <row r="685" spans="1:22" ht="15.75" customHeight="1" x14ac:dyDescent="0.2">
      <c r="A685" s="165" t="str">
        <f t="shared" si="67"/>
        <v xml:space="preserve"> </v>
      </c>
      <c r="B685" s="148"/>
      <c r="C685" s="148"/>
      <c r="D685" s="149"/>
      <c r="E685" s="149"/>
      <c r="F685" s="149"/>
      <c r="G685" s="165" t="str">
        <f>IF(D685="","",VLOOKUP(D685,'Liste des clubs'!A:B,2,FALSE))</f>
        <v/>
      </c>
      <c r="H685" s="163"/>
      <c r="I685" s="143" t="str">
        <f t="shared" si="68"/>
        <v/>
      </c>
      <c r="J685" s="153" t="str">
        <f t="array" ref="J685">IFERROR(INDEX(I$2:I$218,SMALL(IF(I$2:I$218&lt;&gt;"",ROW(I$2:I$218)-1),ROW(A684))),"")</f>
        <v/>
      </c>
      <c r="K685" s="126" t="str">
        <f t="shared" si="69"/>
        <v/>
      </c>
      <c r="L685" s="155" t="str">
        <f t="array" ref="L685">IFERROR(INDEX(K$2:K$218,SMALL(IF(K$2:K$218&lt;&gt;"",ROW(K$2:K$218)-1),ROW(C684))),"")</f>
        <v/>
      </c>
      <c r="M685" s="126" t="str">
        <f t="shared" si="70"/>
        <v/>
      </c>
      <c r="N685" s="153" t="str">
        <f t="array" ref="N685">IFERROR(INDEX(M$2:M$218,SMALL(IF(M$2:M$218&lt;&gt;"",ROW(M$2:M$218)-1),ROW(D684))),"")</f>
        <v/>
      </c>
      <c r="O685" s="126" t="str">
        <f t="shared" si="71"/>
        <v/>
      </c>
      <c r="P685" s="155" t="str">
        <f t="array" ref="P685">IFERROR(INDEX(O$2:O$218,SMALL(IF(O$2:O$218&lt;&gt;"",ROW(O$2:O$218)-1),ROW(G684))),"")</f>
        <v/>
      </c>
      <c r="Q685" s="126" t="str">
        <f t="shared" si="72"/>
        <v/>
      </c>
      <c r="R685" s="153" t="str">
        <f t="array" ref="R685">IFERROR(INDEX(Q$2:Q$218,SMALL(IF(Q$2:Q$218&lt;&gt;"",ROW(Q$2:Q$218)-1),ROW(I684))),"")</f>
        <v/>
      </c>
      <c r="S685" s="126" t="str">
        <f t="shared" si="73"/>
        <v/>
      </c>
      <c r="T685" s="155" t="str">
        <f t="array" ref="T685">IFERROR(INDEX(S$2:S$218,SMALL(IF(S$2:S$218&lt;&gt;"",ROW(S$2:S$218)-1),ROW(K684))),"")</f>
        <v/>
      </c>
      <c r="U685" s="126" t="str">
        <f t="shared" si="74"/>
        <v/>
      </c>
      <c r="V685" s="153" t="str">
        <f t="array" ref="V685">IFERROR(INDEX(U$2:U$218,SMALL(IF(U$2:U$218&lt;&gt;"",ROW(U$2:U$218)-1),ROW(M684))),"")</f>
        <v/>
      </c>
    </row>
    <row r="686" spans="1:22" ht="15.75" customHeight="1" x14ac:dyDescent="0.2">
      <c r="A686" s="165" t="str">
        <f t="shared" si="67"/>
        <v xml:space="preserve"> </v>
      </c>
      <c r="B686" s="148"/>
      <c r="C686" s="148"/>
      <c r="D686" s="149"/>
      <c r="E686" s="149"/>
      <c r="F686" s="149"/>
      <c r="G686" s="165" t="str">
        <f>IF(D686="","",VLOOKUP(D686,'Liste des clubs'!A:B,2,FALSE))</f>
        <v/>
      </c>
      <c r="H686" s="163"/>
      <c r="I686" s="143" t="str">
        <f t="shared" si="68"/>
        <v/>
      </c>
      <c r="J686" s="153" t="str">
        <f t="array" ref="J686">IFERROR(INDEX(I$2:I$218,SMALL(IF(I$2:I$218&lt;&gt;"",ROW(I$2:I$218)-1),ROW(A685))),"")</f>
        <v/>
      </c>
      <c r="K686" s="126" t="str">
        <f t="shared" si="69"/>
        <v/>
      </c>
      <c r="L686" s="155" t="str">
        <f t="array" ref="L686">IFERROR(INDEX(K$2:K$218,SMALL(IF(K$2:K$218&lt;&gt;"",ROW(K$2:K$218)-1),ROW(C685))),"")</f>
        <v/>
      </c>
      <c r="M686" s="126" t="str">
        <f t="shared" si="70"/>
        <v/>
      </c>
      <c r="N686" s="153" t="str">
        <f t="array" ref="N686">IFERROR(INDEX(M$2:M$218,SMALL(IF(M$2:M$218&lt;&gt;"",ROW(M$2:M$218)-1),ROW(D685))),"")</f>
        <v/>
      </c>
      <c r="O686" s="126" t="str">
        <f t="shared" si="71"/>
        <v/>
      </c>
      <c r="P686" s="155" t="str">
        <f t="array" ref="P686">IFERROR(INDEX(O$2:O$218,SMALL(IF(O$2:O$218&lt;&gt;"",ROW(O$2:O$218)-1),ROW(G685))),"")</f>
        <v/>
      </c>
      <c r="Q686" s="126" t="str">
        <f t="shared" si="72"/>
        <v/>
      </c>
      <c r="R686" s="153" t="str">
        <f t="array" ref="R686">IFERROR(INDEX(Q$2:Q$218,SMALL(IF(Q$2:Q$218&lt;&gt;"",ROW(Q$2:Q$218)-1),ROW(I685))),"")</f>
        <v/>
      </c>
      <c r="S686" s="126" t="str">
        <f t="shared" si="73"/>
        <v/>
      </c>
      <c r="T686" s="155" t="str">
        <f t="array" ref="T686">IFERROR(INDEX(S$2:S$218,SMALL(IF(S$2:S$218&lt;&gt;"",ROW(S$2:S$218)-1),ROW(K685))),"")</f>
        <v/>
      </c>
      <c r="U686" s="126" t="str">
        <f t="shared" si="74"/>
        <v/>
      </c>
      <c r="V686" s="153" t="str">
        <f t="array" ref="V686">IFERROR(INDEX(U$2:U$218,SMALL(IF(U$2:U$218&lt;&gt;"",ROW(U$2:U$218)-1),ROW(M685))),"")</f>
        <v/>
      </c>
    </row>
    <row r="687" spans="1:22" ht="15.75" customHeight="1" x14ac:dyDescent="0.2">
      <c r="A687" s="165" t="str">
        <f t="shared" si="67"/>
        <v xml:space="preserve"> </v>
      </c>
      <c r="B687" s="148"/>
      <c r="C687" s="148"/>
      <c r="D687" s="149"/>
      <c r="E687" s="149"/>
      <c r="F687" s="149"/>
      <c r="G687" s="165" t="str">
        <f>IF(D687="","",VLOOKUP(D687,'Liste des clubs'!A:B,2,FALSE))</f>
        <v/>
      </c>
      <c r="H687" s="163"/>
      <c r="I687" s="143" t="str">
        <f t="shared" si="68"/>
        <v/>
      </c>
      <c r="J687" s="153" t="str">
        <f t="array" ref="J687">IFERROR(INDEX(I$2:I$218,SMALL(IF(I$2:I$218&lt;&gt;"",ROW(I$2:I$218)-1),ROW(A686))),"")</f>
        <v/>
      </c>
      <c r="K687" s="126" t="str">
        <f t="shared" si="69"/>
        <v/>
      </c>
      <c r="L687" s="155" t="str">
        <f t="array" ref="L687">IFERROR(INDEX(K$2:K$218,SMALL(IF(K$2:K$218&lt;&gt;"",ROW(K$2:K$218)-1),ROW(C686))),"")</f>
        <v/>
      </c>
      <c r="M687" s="126" t="str">
        <f t="shared" si="70"/>
        <v/>
      </c>
      <c r="N687" s="153" t="str">
        <f t="array" ref="N687">IFERROR(INDEX(M$2:M$218,SMALL(IF(M$2:M$218&lt;&gt;"",ROW(M$2:M$218)-1),ROW(D686))),"")</f>
        <v/>
      </c>
      <c r="O687" s="126" t="str">
        <f t="shared" si="71"/>
        <v/>
      </c>
      <c r="P687" s="155" t="str">
        <f t="array" ref="P687">IFERROR(INDEX(O$2:O$218,SMALL(IF(O$2:O$218&lt;&gt;"",ROW(O$2:O$218)-1),ROW(G686))),"")</f>
        <v/>
      </c>
      <c r="Q687" s="126" t="str">
        <f t="shared" si="72"/>
        <v/>
      </c>
      <c r="R687" s="153" t="str">
        <f t="array" ref="R687">IFERROR(INDEX(Q$2:Q$218,SMALL(IF(Q$2:Q$218&lt;&gt;"",ROW(Q$2:Q$218)-1),ROW(I686))),"")</f>
        <v/>
      </c>
      <c r="S687" s="126" t="str">
        <f t="shared" si="73"/>
        <v/>
      </c>
      <c r="T687" s="155" t="str">
        <f t="array" ref="T687">IFERROR(INDEX(S$2:S$218,SMALL(IF(S$2:S$218&lt;&gt;"",ROW(S$2:S$218)-1),ROW(K686))),"")</f>
        <v/>
      </c>
      <c r="U687" s="126" t="str">
        <f t="shared" si="74"/>
        <v/>
      </c>
      <c r="V687" s="153" t="str">
        <f t="array" ref="V687">IFERROR(INDEX(U$2:U$218,SMALL(IF(U$2:U$218&lt;&gt;"",ROW(U$2:U$218)-1),ROW(M686))),"")</f>
        <v/>
      </c>
    </row>
    <row r="688" spans="1:22" ht="15.75" customHeight="1" x14ac:dyDescent="0.2">
      <c r="A688" s="165" t="str">
        <f t="shared" si="67"/>
        <v xml:space="preserve"> </v>
      </c>
      <c r="B688" s="148"/>
      <c r="C688" s="148"/>
      <c r="D688" s="149"/>
      <c r="E688" s="149"/>
      <c r="F688" s="149"/>
      <c r="G688" s="165" t="str">
        <f>IF(D688="","",VLOOKUP(D688,'Liste des clubs'!A:B,2,FALSE))</f>
        <v/>
      </c>
      <c r="H688" s="163"/>
      <c r="I688" s="143" t="str">
        <f t="shared" si="68"/>
        <v/>
      </c>
      <c r="J688" s="153" t="str">
        <f t="array" ref="J688">IFERROR(INDEX(I$2:I$218,SMALL(IF(I$2:I$218&lt;&gt;"",ROW(I$2:I$218)-1),ROW(A687))),"")</f>
        <v/>
      </c>
      <c r="K688" s="126" t="str">
        <f t="shared" si="69"/>
        <v/>
      </c>
      <c r="L688" s="155" t="str">
        <f t="array" ref="L688">IFERROR(INDEX(K$2:K$218,SMALL(IF(K$2:K$218&lt;&gt;"",ROW(K$2:K$218)-1),ROW(C687))),"")</f>
        <v/>
      </c>
      <c r="M688" s="126" t="str">
        <f t="shared" si="70"/>
        <v/>
      </c>
      <c r="N688" s="153" t="str">
        <f t="array" ref="N688">IFERROR(INDEX(M$2:M$218,SMALL(IF(M$2:M$218&lt;&gt;"",ROW(M$2:M$218)-1),ROW(D687))),"")</f>
        <v/>
      </c>
      <c r="O688" s="126" t="str">
        <f t="shared" si="71"/>
        <v/>
      </c>
      <c r="P688" s="155" t="str">
        <f t="array" ref="P688">IFERROR(INDEX(O$2:O$218,SMALL(IF(O$2:O$218&lt;&gt;"",ROW(O$2:O$218)-1),ROW(G687))),"")</f>
        <v/>
      </c>
      <c r="Q688" s="126" t="str">
        <f t="shared" si="72"/>
        <v/>
      </c>
      <c r="R688" s="153" t="str">
        <f t="array" ref="R688">IFERROR(INDEX(Q$2:Q$218,SMALL(IF(Q$2:Q$218&lt;&gt;"",ROW(Q$2:Q$218)-1),ROW(I687))),"")</f>
        <v/>
      </c>
      <c r="S688" s="126" t="str">
        <f t="shared" si="73"/>
        <v/>
      </c>
      <c r="T688" s="155" t="str">
        <f t="array" ref="T688">IFERROR(INDEX(S$2:S$218,SMALL(IF(S$2:S$218&lt;&gt;"",ROW(S$2:S$218)-1),ROW(K687))),"")</f>
        <v/>
      </c>
      <c r="U688" s="126" t="str">
        <f t="shared" si="74"/>
        <v/>
      </c>
      <c r="V688" s="153" t="str">
        <f t="array" ref="V688">IFERROR(INDEX(U$2:U$218,SMALL(IF(U$2:U$218&lt;&gt;"",ROW(U$2:U$218)-1),ROW(M687))),"")</f>
        <v/>
      </c>
    </row>
    <row r="689" spans="1:22" ht="15.75" customHeight="1" x14ac:dyDescent="0.2">
      <c r="A689" s="165" t="str">
        <f t="shared" si="67"/>
        <v xml:space="preserve"> </v>
      </c>
      <c r="B689" s="148"/>
      <c r="C689" s="148"/>
      <c r="D689" s="149"/>
      <c r="E689" s="149"/>
      <c r="F689" s="149"/>
      <c r="G689" s="165" t="str">
        <f>IF(D689="","",VLOOKUP(D689,'Liste des clubs'!A:B,2,FALSE))</f>
        <v/>
      </c>
      <c r="H689" s="163"/>
      <c r="I689" s="143" t="str">
        <f t="shared" si="68"/>
        <v/>
      </c>
      <c r="J689" s="153" t="str">
        <f t="array" ref="J689">IFERROR(INDEX(I$2:I$218,SMALL(IF(I$2:I$218&lt;&gt;"",ROW(I$2:I$218)-1),ROW(A688))),"")</f>
        <v/>
      </c>
      <c r="K689" s="126" t="str">
        <f t="shared" si="69"/>
        <v/>
      </c>
      <c r="L689" s="155" t="str">
        <f t="array" ref="L689">IFERROR(INDEX(K$2:K$218,SMALL(IF(K$2:K$218&lt;&gt;"",ROW(K$2:K$218)-1),ROW(C688))),"")</f>
        <v/>
      </c>
      <c r="M689" s="126" t="str">
        <f t="shared" si="70"/>
        <v/>
      </c>
      <c r="N689" s="153" t="str">
        <f t="array" ref="N689">IFERROR(INDEX(M$2:M$218,SMALL(IF(M$2:M$218&lt;&gt;"",ROW(M$2:M$218)-1),ROW(D688))),"")</f>
        <v/>
      </c>
      <c r="O689" s="126" t="str">
        <f t="shared" si="71"/>
        <v/>
      </c>
      <c r="P689" s="155" t="str">
        <f t="array" ref="P689">IFERROR(INDEX(O$2:O$218,SMALL(IF(O$2:O$218&lt;&gt;"",ROW(O$2:O$218)-1),ROW(G688))),"")</f>
        <v/>
      </c>
      <c r="Q689" s="126" t="str">
        <f t="shared" si="72"/>
        <v/>
      </c>
      <c r="R689" s="153" t="str">
        <f t="array" ref="R689">IFERROR(INDEX(Q$2:Q$218,SMALL(IF(Q$2:Q$218&lt;&gt;"",ROW(Q$2:Q$218)-1),ROW(I688))),"")</f>
        <v/>
      </c>
      <c r="S689" s="126" t="str">
        <f t="shared" si="73"/>
        <v/>
      </c>
      <c r="T689" s="155" t="str">
        <f t="array" ref="T689">IFERROR(INDEX(S$2:S$218,SMALL(IF(S$2:S$218&lt;&gt;"",ROW(S$2:S$218)-1),ROW(K688))),"")</f>
        <v/>
      </c>
      <c r="U689" s="126" t="str">
        <f t="shared" si="74"/>
        <v/>
      </c>
      <c r="V689" s="153" t="str">
        <f t="array" ref="V689">IFERROR(INDEX(U$2:U$218,SMALL(IF(U$2:U$218&lt;&gt;"",ROW(U$2:U$218)-1),ROW(M688))),"")</f>
        <v/>
      </c>
    </row>
    <row r="690" spans="1:22" ht="15.75" customHeight="1" x14ac:dyDescent="0.2">
      <c r="A690" s="165" t="str">
        <f t="shared" si="67"/>
        <v xml:space="preserve"> </v>
      </c>
      <c r="B690" s="148"/>
      <c r="C690" s="148"/>
      <c r="D690" s="149"/>
      <c r="E690" s="149"/>
      <c r="F690" s="149"/>
      <c r="G690" s="165" t="str">
        <f>IF(D690="","",VLOOKUP(D690,'Liste des clubs'!A:B,2,FALSE))</f>
        <v/>
      </c>
      <c r="H690" s="163"/>
      <c r="I690" s="143" t="str">
        <f t="shared" si="68"/>
        <v/>
      </c>
      <c r="J690" s="153" t="str">
        <f t="array" ref="J690">IFERROR(INDEX(I$2:I$218,SMALL(IF(I$2:I$218&lt;&gt;"",ROW(I$2:I$218)-1),ROW(A689))),"")</f>
        <v/>
      </c>
      <c r="K690" s="126" t="str">
        <f t="shared" si="69"/>
        <v/>
      </c>
      <c r="L690" s="155" t="str">
        <f t="array" ref="L690">IFERROR(INDEX(K$2:K$218,SMALL(IF(K$2:K$218&lt;&gt;"",ROW(K$2:K$218)-1),ROW(C689))),"")</f>
        <v/>
      </c>
      <c r="M690" s="126" t="str">
        <f t="shared" si="70"/>
        <v/>
      </c>
      <c r="N690" s="153" t="str">
        <f t="array" ref="N690">IFERROR(INDEX(M$2:M$218,SMALL(IF(M$2:M$218&lt;&gt;"",ROW(M$2:M$218)-1),ROW(D689))),"")</f>
        <v/>
      </c>
      <c r="O690" s="126" t="str">
        <f t="shared" si="71"/>
        <v/>
      </c>
      <c r="P690" s="155" t="str">
        <f t="array" ref="P690">IFERROR(INDEX(O$2:O$218,SMALL(IF(O$2:O$218&lt;&gt;"",ROW(O$2:O$218)-1),ROW(G689))),"")</f>
        <v/>
      </c>
      <c r="Q690" s="126" t="str">
        <f t="shared" si="72"/>
        <v/>
      </c>
      <c r="R690" s="153" t="str">
        <f t="array" ref="R690">IFERROR(INDEX(Q$2:Q$218,SMALL(IF(Q$2:Q$218&lt;&gt;"",ROW(Q$2:Q$218)-1),ROW(I689))),"")</f>
        <v/>
      </c>
      <c r="S690" s="126" t="str">
        <f t="shared" si="73"/>
        <v/>
      </c>
      <c r="T690" s="155" t="str">
        <f t="array" ref="T690">IFERROR(INDEX(S$2:S$218,SMALL(IF(S$2:S$218&lt;&gt;"",ROW(S$2:S$218)-1),ROW(K689))),"")</f>
        <v/>
      </c>
      <c r="U690" s="126" t="str">
        <f t="shared" si="74"/>
        <v/>
      </c>
      <c r="V690" s="153" t="str">
        <f t="array" ref="V690">IFERROR(INDEX(U$2:U$218,SMALL(IF(U$2:U$218&lt;&gt;"",ROW(U$2:U$218)-1),ROW(M689))),"")</f>
        <v/>
      </c>
    </row>
    <row r="691" spans="1:22" ht="15.75" customHeight="1" x14ac:dyDescent="0.2">
      <c r="A691" s="165" t="str">
        <f t="shared" si="67"/>
        <v xml:space="preserve"> </v>
      </c>
      <c r="B691" s="148"/>
      <c r="C691" s="148"/>
      <c r="D691" s="149"/>
      <c r="E691" s="149"/>
      <c r="F691" s="149"/>
      <c r="G691" s="165" t="str">
        <f>IF(D691="","",VLOOKUP(D691,'Liste des clubs'!A:B,2,FALSE))</f>
        <v/>
      </c>
      <c r="H691" s="163"/>
      <c r="I691" s="143" t="str">
        <f t="shared" si="68"/>
        <v/>
      </c>
      <c r="J691" s="153" t="str">
        <f t="array" ref="J691">IFERROR(INDEX(I$2:I$218,SMALL(IF(I$2:I$218&lt;&gt;"",ROW(I$2:I$218)-1),ROW(A690))),"")</f>
        <v/>
      </c>
      <c r="K691" s="126" t="str">
        <f t="shared" si="69"/>
        <v/>
      </c>
      <c r="L691" s="155" t="str">
        <f t="array" ref="L691">IFERROR(INDEX(K$2:K$218,SMALL(IF(K$2:K$218&lt;&gt;"",ROW(K$2:K$218)-1),ROW(C690))),"")</f>
        <v/>
      </c>
      <c r="M691" s="126" t="str">
        <f t="shared" si="70"/>
        <v/>
      </c>
      <c r="N691" s="153" t="str">
        <f t="array" ref="N691">IFERROR(INDEX(M$2:M$218,SMALL(IF(M$2:M$218&lt;&gt;"",ROW(M$2:M$218)-1),ROW(D690))),"")</f>
        <v/>
      </c>
      <c r="O691" s="126" t="str">
        <f t="shared" si="71"/>
        <v/>
      </c>
      <c r="P691" s="155" t="str">
        <f t="array" ref="P691">IFERROR(INDEX(O$2:O$218,SMALL(IF(O$2:O$218&lt;&gt;"",ROW(O$2:O$218)-1),ROW(G690))),"")</f>
        <v/>
      </c>
      <c r="Q691" s="126" t="str">
        <f t="shared" si="72"/>
        <v/>
      </c>
      <c r="R691" s="153" t="str">
        <f t="array" ref="R691">IFERROR(INDEX(Q$2:Q$218,SMALL(IF(Q$2:Q$218&lt;&gt;"",ROW(Q$2:Q$218)-1),ROW(I690))),"")</f>
        <v/>
      </c>
      <c r="S691" s="126" t="str">
        <f t="shared" si="73"/>
        <v/>
      </c>
      <c r="T691" s="155" t="str">
        <f t="array" ref="T691">IFERROR(INDEX(S$2:S$218,SMALL(IF(S$2:S$218&lt;&gt;"",ROW(S$2:S$218)-1),ROW(K690))),"")</f>
        <v/>
      </c>
      <c r="U691" s="126" t="str">
        <f t="shared" si="74"/>
        <v/>
      </c>
      <c r="V691" s="153" t="str">
        <f t="array" ref="V691">IFERROR(INDEX(U$2:U$218,SMALL(IF(U$2:U$218&lt;&gt;"",ROW(U$2:U$218)-1),ROW(M690))),"")</f>
        <v/>
      </c>
    </row>
    <row r="692" spans="1:22" ht="15.75" customHeight="1" x14ac:dyDescent="0.2">
      <c r="A692" s="165" t="str">
        <f t="shared" si="67"/>
        <v xml:space="preserve"> </v>
      </c>
      <c r="B692" s="148"/>
      <c r="C692" s="148"/>
      <c r="D692" s="149"/>
      <c r="E692" s="149"/>
      <c r="F692" s="149"/>
      <c r="G692" s="165" t="str">
        <f>IF(D692="","",VLOOKUP(D692,'Liste des clubs'!A:B,2,FALSE))</f>
        <v/>
      </c>
      <c r="H692" s="163"/>
      <c r="I692" s="143" t="str">
        <f t="shared" si="68"/>
        <v/>
      </c>
      <c r="J692" s="153" t="str">
        <f t="array" ref="J692">IFERROR(INDEX(I$2:I$218,SMALL(IF(I$2:I$218&lt;&gt;"",ROW(I$2:I$218)-1),ROW(A691))),"")</f>
        <v/>
      </c>
      <c r="K692" s="126" t="str">
        <f t="shared" si="69"/>
        <v/>
      </c>
      <c r="L692" s="155" t="str">
        <f t="array" ref="L692">IFERROR(INDEX(K$2:K$218,SMALL(IF(K$2:K$218&lt;&gt;"",ROW(K$2:K$218)-1),ROW(C691))),"")</f>
        <v/>
      </c>
      <c r="M692" s="126" t="str">
        <f t="shared" si="70"/>
        <v/>
      </c>
      <c r="N692" s="153" t="str">
        <f t="array" ref="N692">IFERROR(INDEX(M$2:M$218,SMALL(IF(M$2:M$218&lt;&gt;"",ROW(M$2:M$218)-1),ROW(D691))),"")</f>
        <v/>
      </c>
      <c r="O692" s="126" t="str">
        <f t="shared" si="71"/>
        <v/>
      </c>
      <c r="P692" s="155" t="str">
        <f t="array" ref="P692">IFERROR(INDEX(O$2:O$218,SMALL(IF(O$2:O$218&lt;&gt;"",ROW(O$2:O$218)-1),ROW(G691))),"")</f>
        <v/>
      </c>
      <c r="Q692" s="126" t="str">
        <f t="shared" si="72"/>
        <v/>
      </c>
      <c r="R692" s="153" t="str">
        <f t="array" ref="R692">IFERROR(INDEX(Q$2:Q$218,SMALL(IF(Q$2:Q$218&lt;&gt;"",ROW(Q$2:Q$218)-1),ROW(I691))),"")</f>
        <v/>
      </c>
      <c r="S692" s="126" t="str">
        <f t="shared" si="73"/>
        <v/>
      </c>
      <c r="T692" s="155" t="str">
        <f t="array" ref="T692">IFERROR(INDEX(S$2:S$218,SMALL(IF(S$2:S$218&lt;&gt;"",ROW(S$2:S$218)-1),ROW(K691))),"")</f>
        <v/>
      </c>
      <c r="U692" s="126" t="str">
        <f t="shared" si="74"/>
        <v/>
      </c>
      <c r="V692" s="153" t="str">
        <f t="array" ref="V692">IFERROR(INDEX(U$2:U$218,SMALL(IF(U$2:U$218&lt;&gt;"",ROW(U$2:U$218)-1),ROW(M691))),"")</f>
        <v/>
      </c>
    </row>
    <row r="693" spans="1:22" ht="15.75" customHeight="1" x14ac:dyDescent="0.2">
      <c r="A693" s="165" t="str">
        <f t="shared" si="67"/>
        <v xml:space="preserve"> </v>
      </c>
      <c r="B693" s="148"/>
      <c r="C693" s="148"/>
      <c r="D693" s="149"/>
      <c r="E693" s="149"/>
      <c r="F693" s="149"/>
      <c r="G693" s="165" t="str">
        <f>IF(D693="","",VLOOKUP(D693,'Liste des clubs'!A:B,2,FALSE))</f>
        <v/>
      </c>
      <c r="H693" s="163"/>
      <c r="I693" s="143" t="str">
        <f t="shared" si="68"/>
        <v/>
      </c>
      <c r="J693" s="153" t="str">
        <f t="array" ref="J693">IFERROR(INDEX(I$2:I$218,SMALL(IF(I$2:I$218&lt;&gt;"",ROW(I$2:I$218)-1),ROW(A692))),"")</f>
        <v/>
      </c>
      <c r="K693" s="126" t="str">
        <f t="shared" si="69"/>
        <v/>
      </c>
      <c r="L693" s="155" t="str">
        <f t="array" ref="L693">IFERROR(INDEX(K$2:K$218,SMALL(IF(K$2:K$218&lt;&gt;"",ROW(K$2:K$218)-1),ROW(C692))),"")</f>
        <v/>
      </c>
      <c r="M693" s="126" t="str">
        <f t="shared" si="70"/>
        <v/>
      </c>
      <c r="N693" s="153" t="str">
        <f t="array" ref="N693">IFERROR(INDEX(M$2:M$218,SMALL(IF(M$2:M$218&lt;&gt;"",ROW(M$2:M$218)-1),ROW(D692))),"")</f>
        <v/>
      </c>
      <c r="O693" s="126" t="str">
        <f t="shared" si="71"/>
        <v/>
      </c>
      <c r="P693" s="155" t="str">
        <f t="array" ref="P693">IFERROR(INDEX(O$2:O$218,SMALL(IF(O$2:O$218&lt;&gt;"",ROW(O$2:O$218)-1),ROW(G692))),"")</f>
        <v/>
      </c>
      <c r="Q693" s="126" t="str">
        <f t="shared" si="72"/>
        <v/>
      </c>
      <c r="R693" s="153" t="str">
        <f t="array" ref="R693">IFERROR(INDEX(Q$2:Q$218,SMALL(IF(Q$2:Q$218&lt;&gt;"",ROW(Q$2:Q$218)-1),ROW(I692))),"")</f>
        <v/>
      </c>
      <c r="S693" s="126" t="str">
        <f t="shared" si="73"/>
        <v/>
      </c>
      <c r="T693" s="155" t="str">
        <f t="array" ref="T693">IFERROR(INDEX(S$2:S$218,SMALL(IF(S$2:S$218&lt;&gt;"",ROW(S$2:S$218)-1),ROW(K692))),"")</f>
        <v/>
      </c>
      <c r="U693" s="126" t="str">
        <f t="shared" si="74"/>
        <v/>
      </c>
      <c r="V693" s="153" t="str">
        <f t="array" ref="V693">IFERROR(INDEX(U$2:U$218,SMALL(IF(U$2:U$218&lt;&gt;"",ROW(U$2:U$218)-1),ROW(M692))),"")</f>
        <v/>
      </c>
    </row>
    <row r="694" spans="1:22" ht="15.75" customHeight="1" x14ac:dyDescent="0.2">
      <c r="A694" s="165" t="str">
        <f t="shared" si="67"/>
        <v xml:space="preserve"> </v>
      </c>
      <c r="B694" s="148"/>
      <c r="C694" s="148"/>
      <c r="D694" s="149"/>
      <c r="E694" s="149"/>
      <c r="F694" s="149"/>
      <c r="G694" s="165" t="str">
        <f>IF(D694="","",VLOOKUP(D694,'Liste des clubs'!A:B,2,FALSE))</f>
        <v/>
      </c>
      <c r="H694" s="163"/>
      <c r="I694" s="143" t="str">
        <f t="shared" si="68"/>
        <v/>
      </c>
      <c r="J694" s="153" t="str">
        <f t="array" ref="J694">IFERROR(INDEX(I$2:I$218,SMALL(IF(I$2:I$218&lt;&gt;"",ROW(I$2:I$218)-1),ROW(A693))),"")</f>
        <v/>
      </c>
      <c r="K694" s="126" t="str">
        <f t="shared" si="69"/>
        <v/>
      </c>
      <c r="L694" s="155" t="str">
        <f t="array" ref="L694">IFERROR(INDEX(K$2:K$218,SMALL(IF(K$2:K$218&lt;&gt;"",ROW(K$2:K$218)-1),ROW(C693))),"")</f>
        <v/>
      </c>
      <c r="M694" s="126" t="str">
        <f t="shared" si="70"/>
        <v/>
      </c>
      <c r="N694" s="153" t="str">
        <f t="array" ref="N694">IFERROR(INDEX(M$2:M$218,SMALL(IF(M$2:M$218&lt;&gt;"",ROW(M$2:M$218)-1),ROW(D693))),"")</f>
        <v/>
      </c>
      <c r="O694" s="126" t="str">
        <f t="shared" si="71"/>
        <v/>
      </c>
      <c r="P694" s="155" t="str">
        <f t="array" ref="P694">IFERROR(INDEX(O$2:O$218,SMALL(IF(O$2:O$218&lt;&gt;"",ROW(O$2:O$218)-1),ROW(G693))),"")</f>
        <v/>
      </c>
      <c r="Q694" s="126" t="str">
        <f t="shared" si="72"/>
        <v/>
      </c>
      <c r="R694" s="153" t="str">
        <f t="array" ref="R694">IFERROR(INDEX(Q$2:Q$218,SMALL(IF(Q$2:Q$218&lt;&gt;"",ROW(Q$2:Q$218)-1),ROW(I693))),"")</f>
        <v/>
      </c>
      <c r="S694" s="126" t="str">
        <f t="shared" si="73"/>
        <v/>
      </c>
      <c r="T694" s="155" t="str">
        <f t="array" ref="T694">IFERROR(INDEX(S$2:S$218,SMALL(IF(S$2:S$218&lt;&gt;"",ROW(S$2:S$218)-1),ROW(K693))),"")</f>
        <v/>
      </c>
      <c r="U694" s="126" t="str">
        <f t="shared" si="74"/>
        <v/>
      </c>
      <c r="V694" s="153" t="str">
        <f t="array" ref="V694">IFERROR(INDEX(U$2:U$218,SMALL(IF(U$2:U$218&lt;&gt;"",ROW(U$2:U$218)-1),ROW(M693))),"")</f>
        <v/>
      </c>
    </row>
    <row r="695" spans="1:22" ht="15.75" customHeight="1" x14ac:dyDescent="0.2">
      <c r="A695" s="165" t="str">
        <f t="shared" si="67"/>
        <v xml:space="preserve"> </v>
      </c>
      <c r="B695" s="148"/>
      <c r="C695" s="148"/>
      <c r="D695" s="149"/>
      <c r="E695" s="149"/>
      <c r="F695" s="149"/>
      <c r="G695" s="165" t="str">
        <f>IF(D695="","",VLOOKUP(D695,'Liste des clubs'!A:B,2,FALSE))</f>
        <v/>
      </c>
      <c r="H695" s="163"/>
      <c r="I695" s="143" t="str">
        <f t="shared" si="68"/>
        <v/>
      </c>
      <c r="J695" s="153" t="str">
        <f t="array" ref="J695">IFERROR(INDEX(I$2:I$218,SMALL(IF(I$2:I$218&lt;&gt;"",ROW(I$2:I$218)-1),ROW(A694))),"")</f>
        <v/>
      </c>
      <c r="K695" s="126" t="str">
        <f t="shared" si="69"/>
        <v/>
      </c>
      <c r="L695" s="155" t="str">
        <f t="array" ref="L695">IFERROR(INDEX(K$2:K$218,SMALL(IF(K$2:K$218&lt;&gt;"",ROW(K$2:K$218)-1),ROW(C694))),"")</f>
        <v/>
      </c>
      <c r="M695" s="126" t="str">
        <f t="shared" si="70"/>
        <v/>
      </c>
      <c r="N695" s="153" t="str">
        <f t="array" ref="N695">IFERROR(INDEX(M$2:M$218,SMALL(IF(M$2:M$218&lt;&gt;"",ROW(M$2:M$218)-1),ROW(D694))),"")</f>
        <v/>
      </c>
      <c r="O695" s="126" t="str">
        <f t="shared" si="71"/>
        <v/>
      </c>
      <c r="P695" s="155" t="str">
        <f t="array" ref="P695">IFERROR(INDEX(O$2:O$218,SMALL(IF(O$2:O$218&lt;&gt;"",ROW(O$2:O$218)-1),ROW(G694))),"")</f>
        <v/>
      </c>
      <c r="Q695" s="126" t="str">
        <f t="shared" si="72"/>
        <v/>
      </c>
      <c r="R695" s="153" t="str">
        <f t="array" ref="R695">IFERROR(INDEX(Q$2:Q$218,SMALL(IF(Q$2:Q$218&lt;&gt;"",ROW(Q$2:Q$218)-1),ROW(I694))),"")</f>
        <v/>
      </c>
      <c r="S695" s="126" t="str">
        <f t="shared" si="73"/>
        <v/>
      </c>
      <c r="T695" s="155" t="str">
        <f t="array" ref="T695">IFERROR(INDEX(S$2:S$218,SMALL(IF(S$2:S$218&lt;&gt;"",ROW(S$2:S$218)-1),ROW(K694))),"")</f>
        <v/>
      </c>
      <c r="U695" s="126" t="str">
        <f t="shared" si="74"/>
        <v/>
      </c>
      <c r="V695" s="153" t="str">
        <f t="array" ref="V695">IFERROR(INDEX(U$2:U$218,SMALL(IF(U$2:U$218&lt;&gt;"",ROW(U$2:U$218)-1),ROW(M694))),"")</f>
        <v/>
      </c>
    </row>
    <row r="696" spans="1:22" ht="15.75" customHeight="1" x14ac:dyDescent="0.2">
      <c r="A696" s="165" t="str">
        <f t="shared" si="67"/>
        <v xml:space="preserve"> </v>
      </c>
      <c r="B696" s="148"/>
      <c r="C696" s="148"/>
      <c r="D696" s="149"/>
      <c r="E696" s="149"/>
      <c r="F696" s="149"/>
      <c r="G696" s="165" t="str">
        <f>IF(D696="","",VLOOKUP(D696,'Liste des clubs'!A:B,2,FALSE))</f>
        <v/>
      </c>
      <c r="H696" s="163"/>
      <c r="I696" s="143" t="str">
        <f t="shared" si="68"/>
        <v/>
      </c>
      <c r="J696" s="153" t="str">
        <f t="array" ref="J696">IFERROR(INDEX(I$2:I$218,SMALL(IF(I$2:I$218&lt;&gt;"",ROW(I$2:I$218)-1),ROW(A695))),"")</f>
        <v/>
      </c>
      <c r="K696" s="126" t="str">
        <f t="shared" si="69"/>
        <v/>
      </c>
      <c r="L696" s="155" t="str">
        <f t="array" ref="L696">IFERROR(INDEX(K$2:K$218,SMALL(IF(K$2:K$218&lt;&gt;"",ROW(K$2:K$218)-1),ROW(C695))),"")</f>
        <v/>
      </c>
      <c r="M696" s="126" t="str">
        <f t="shared" si="70"/>
        <v/>
      </c>
      <c r="N696" s="153" t="str">
        <f t="array" ref="N696">IFERROR(INDEX(M$2:M$218,SMALL(IF(M$2:M$218&lt;&gt;"",ROW(M$2:M$218)-1),ROW(D695))),"")</f>
        <v/>
      </c>
      <c r="O696" s="126" t="str">
        <f t="shared" si="71"/>
        <v/>
      </c>
      <c r="P696" s="155" t="str">
        <f t="array" ref="P696">IFERROR(INDEX(O$2:O$218,SMALL(IF(O$2:O$218&lt;&gt;"",ROW(O$2:O$218)-1),ROW(G695))),"")</f>
        <v/>
      </c>
      <c r="Q696" s="126" t="str">
        <f t="shared" si="72"/>
        <v/>
      </c>
      <c r="R696" s="153" t="str">
        <f t="array" ref="R696">IFERROR(INDEX(Q$2:Q$218,SMALL(IF(Q$2:Q$218&lt;&gt;"",ROW(Q$2:Q$218)-1),ROW(I695))),"")</f>
        <v/>
      </c>
      <c r="S696" s="126" t="str">
        <f t="shared" si="73"/>
        <v/>
      </c>
      <c r="T696" s="155" t="str">
        <f t="array" ref="T696">IFERROR(INDEX(S$2:S$218,SMALL(IF(S$2:S$218&lt;&gt;"",ROW(S$2:S$218)-1),ROW(K695))),"")</f>
        <v/>
      </c>
      <c r="U696" s="126" t="str">
        <f t="shared" si="74"/>
        <v/>
      </c>
      <c r="V696" s="153" t="str">
        <f t="array" ref="V696">IFERROR(INDEX(U$2:U$218,SMALL(IF(U$2:U$218&lt;&gt;"",ROW(U$2:U$218)-1),ROW(M695))),"")</f>
        <v/>
      </c>
    </row>
    <row r="697" spans="1:22" ht="15.75" customHeight="1" x14ac:dyDescent="0.2">
      <c r="A697" s="165" t="str">
        <f t="shared" si="67"/>
        <v xml:space="preserve"> </v>
      </c>
      <c r="B697" s="148"/>
      <c r="C697" s="148"/>
      <c r="D697" s="149"/>
      <c r="E697" s="149"/>
      <c r="F697" s="149"/>
      <c r="G697" s="165" t="str">
        <f>IF(D697="","",VLOOKUP(D697,'Liste des clubs'!A:B,2,FALSE))</f>
        <v/>
      </c>
      <c r="H697" s="163"/>
      <c r="I697" s="143" t="str">
        <f t="shared" si="68"/>
        <v/>
      </c>
      <c r="J697" s="153" t="str">
        <f t="array" ref="J697">IFERROR(INDEX(I$2:I$218,SMALL(IF(I$2:I$218&lt;&gt;"",ROW(I$2:I$218)-1),ROW(A696))),"")</f>
        <v/>
      </c>
      <c r="K697" s="126" t="str">
        <f t="shared" si="69"/>
        <v/>
      </c>
      <c r="L697" s="155" t="str">
        <f t="array" ref="L697">IFERROR(INDEX(K$2:K$218,SMALL(IF(K$2:K$218&lt;&gt;"",ROW(K$2:K$218)-1),ROW(C696))),"")</f>
        <v/>
      </c>
      <c r="M697" s="126" t="str">
        <f t="shared" si="70"/>
        <v/>
      </c>
      <c r="N697" s="153" t="str">
        <f t="array" ref="N697">IFERROR(INDEX(M$2:M$218,SMALL(IF(M$2:M$218&lt;&gt;"",ROW(M$2:M$218)-1),ROW(D696))),"")</f>
        <v/>
      </c>
      <c r="O697" s="126" t="str">
        <f t="shared" si="71"/>
        <v/>
      </c>
      <c r="P697" s="155" t="str">
        <f t="array" ref="P697">IFERROR(INDEX(O$2:O$218,SMALL(IF(O$2:O$218&lt;&gt;"",ROW(O$2:O$218)-1),ROW(G696))),"")</f>
        <v/>
      </c>
      <c r="Q697" s="126" t="str">
        <f t="shared" si="72"/>
        <v/>
      </c>
      <c r="R697" s="153" t="str">
        <f t="array" ref="R697">IFERROR(INDEX(Q$2:Q$218,SMALL(IF(Q$2:Q$218&lt;&gt;"",ROW(Q$2:Q$218)-1),ROW(I696))),"")</f>
        <v/>
      </c>
      <c r="S697" s="126" t="str">
        <f t="shared" si="73"/>
        <v/>
      </c>
      <c r="T697" s="155" t="str">
        <f t="array" ref="T697">IFERROR(INDEX(S$2:S$218,SMALL(IF(S$2:S$218&lt;&gt;"",ROW(S$2:S$218)-1),ROW(K696))),"")</f>
        <v/>
      </c>
      <c r="U697" s="126" t="str">
        <f t="shared" si="74"/>
        <v/>
      </c>
      <c r="V697" s="153" t="str">
        <f t="array" ref="V697">IFERROR(INDEX(U$2:U$218,SMALL(IF(U$2:U$218&lt;&gt;"",ROW(U$2:U$218)-1),ROW(M696))),"")</f>
        <v/>
      </c>
    </row>
    <row r="698" spans="1:22" ht="15.75" customHeight="1" x14ac:dyDescent="0.2">
      <c r="A698" s="165" t="str">
        <f t="shared" si="67"/>
        <v xml:space="preserve"> </v>
      </c>
      <c r="B698" s="148"/>
      <c r="C698" s="148"/>
      <c r="D698" s="149"/>
      <c r="E698" s="149"/>
      <c r="F698" s="149"/>
      <c r="G698" s="165" t="str">
        <f>IF(D698="","",VLOOKUP(D698,'Liste des clubs'!A:B,2,FALSE))</f>
        <v/>
      </c>
      <c r="H698" s="163"/>
      <c r="I698" s="143" t="str">
        <f t="shared" si="68"/>
        <v/>
      </c>
      <c r="J698" s="153" t="str">
        <f t="array" ref="J698">IFERROR(INDEX(I$2:I$218,SMALL(IF(I$2:I$218&lt;&gt;"",ROW(I$2:I$218)-1),ROW(A697))),"")</f>
        <v/>
      </c>
      <c r="K698" s="126" t="str">
        <f t="shared" si="69"/>
        <v/>
      </c>
      <c r="L698" s="155" t="str">
        <f t="array" ref="L698">IFERROR(INDEX(K$2:K$218,SMALL(IF(K$2:K$218&lt;&gt;"",ROW(K$2:K$218)-1),ROW(C697))),"")</f>
        <v/>
      </c>
      <c r="M698" s="126" t="str">
        <f t="shared" si="70"/>
        <v/>
      </c>
      <c r="N698" s="153" t="str">
        <f t="array" ref="N698">IFERROR(INDEX(M$2:M$218,SMALL(IF(M$2:M$218&lt;&gt;"",ROW(M$2:M$218)-1),ROW(D697))),"")</f>
        <v/>
      </c>
      <c r="O698" s="126" t="str">
        <f t="shared" si="71"/>
        <v/>
      </c>
      <c r="P698" s="155" t="str">
        <f t="array" ref="P698">IFERROR(INDEX(O$2:O$218,SMALL(IF(O$2:O$218&lt;&gt;"",ROW(O$2:O$218)-1),ROW(G697))),"")</f>
        <v/>
      </c>
      <c r="Q698" s="126" t="str">
        <f t="shared" si="72"/>
        <v/>
      </c>
      <c r="R698" s="153" t="str">
        <f t="array" ref="R698">IFERROR(INDEX(Q$2:Q$218,SMALL(IF(Q$2:Q$218&lt;&gt;"",ROW(Q$2:Q$218)-1),ROW(I697))),"")</f>
        <v/>
      </c>
      <c r="S698" s="126" t="str">
        <f t="shared" si="73"/>
        <v/>
      </c>
      <c r="T698" s="155" t="str">
        <f t="array" ref="T698">IFERROR(INDEX(S$2:S$218,SMALL(IF(S$2:S$218&lt;&gt;"",ROW(S$2:S$218)-1),ROW(K697))),"")</f>
        <v/>
      </c>
      <c r="U698" s="126" t="str">
        <f t="shared" si="74"/>
        <v/>
      </c>
      <c r="V698" s="153" t="str">
        <f t="array" ref="V698">IFERROR(INDEX(U$2:U$218,SMALL(IF(U$2:U$218&lt;&gt;"",ROW(U$2:U$218)-1),ROW(M697))),"")</f>
        <v/>
      </c>
    </row>
    <row r="699" spans="1:22" ht="15.75" customHeight="1" x14ac:dyDescent="0.2">
      <c r="A699" s="165" t="str">
        <f t="shared" si="67"/>
        <v xml:space="preserve"> </v>
      </c>
      <c r="B699" s="148"/>
      <c r="C699" s="148"/>
      <c r="D699" s="149"/>
      <c r="E699" s="149"/>
      <c r="F699" s="149"/>
      <c r="G699" s="165" t="str">
        <f>IF(D699="","",VLOOKUP(D699,'Liste des clubs'!A:B,2,FALSE))</f>
        <v/>
      </c>
      <c r="H699" s="163"/>
      <c r="I699" s="143" t="str">
        <f t="shared" si="68"/>
        <v/>
      </c>
      <c r="J699" s="153" t="str">
        <f t="array" ref="J699">IFERROR(INDEX(I$2:I$218,SMALL(IF(I$2:I$218&lt;&gt;"",ROW(I$2:I$218)-1),ROW(A698))),"")</f>
        <v/>
      </c>
      <c r="K699" s="126" t="str">
        <f t="shared" si="69"/>
        <v/>
      </c>
      <c r="L699" s="155" t="str">
        <f t="array" ref="L699">IFERROR(INDEX(K$2:K$218,SMALL(IF(K$2:K$218&lt;&gt;"",ROW(K$2:K$218)-1),ROW(C698))),"")</f>
        <v/>
      </c>
      <c r="M699" s="126" t="str">
        <f t="shared" si="70"/>
        <v/>
      </c>
      <c r="N699" s="153" t="str">
        <f t="array" ref="N699">IFERROR(INDEX(M$2:M$218,SMALL(IF(M$2:M$218&lt;&gt;"",ROW(M$2:M$218)-1),ROW(D698))),"")</f>
        <v/>
      </c>
      <c r="O699" s="126" t="str">
        <f t="shared" si="71"/>
        <v/>
      </c>
      <c r="P699" s="155" t="str">
        <f t="array" ref="P699">IFERROR(INDEX(O$2:O$218,SMALL(IF(O$2:O$218&lt;&gt;"",ROW(O$2:O$218)-1),ROW(G698))),"")</f>
        <v/>
      </c>
      <c r="Q699" s="126" t="str">
        <f t="shared" si="72"/>
        <v/>
      </c>
      <c r="R699" s="153" t="str">
        <f t="array" ref="R699">IFERROR(INDEX(Q$2:Q$218,SMALL(IF(Q$2:Q$218&lt;&gt;"",ROW(Q$2:Q$218)-1),ROW(I698))),"")</f>
        <v/>
      </c>
      <c r="S699" s="126" t="str">
        <f t="shared" si="73"/>
        <v/>
      </c>
      <c r="T699" s="155" t="str">
        <f t="array" ref="T699">IFERROR(INDEX(S$2:S$218,SMALL(IF(S$2:S$218&lt;&gt;"",ROW(S$2:S$218)-1),ROW(K698))),"")</f>
        <v/>
      </c>
      <c r="U699" s="126" t="str">
        <f t="shared" si="74"/>
        <v/>
      </c>
      <c r="V699" s="153" t="str">
        <f t="array" ref="V699">IFERROR(INDEX(U$2:U$218,SMALL(IF(U$2:U$218&lt;&gt;"",ROW(U$2:U$218)-1),ROW(M698))),"")</f>
        <v/>
      </c>
    </row>
    <row r="700" spans="1:22" ht="15.75" customHeight="1" x14ac:dyDescent="0.2">
      <c r="A700" s="166" t="str">
        <f t="shared" si="67"/>
        <v xml:space="preserve"> </v>
      </c>
      <c r="B700" s="150"/>
      <c r="C700" s="150"/>
      <c r="D700" s="151"/>
      <c r="E700" s="151"/>
      <c r="F700" s="151"/>
      <c r="G700" s="166" t="str">
        <f>IF(E700="","",VLOOKUP(D700,'Liste des clubs'!$A$2:$B$125,2,FALSE))</f>
        <v/>
      </c>
      <c r="H700" s="164"/>
      <c r="I700" s="152" t="str">
        <f t="shared" si="68"/>
        <v/>
      </c>
      <c r="J700" s="154" t="str">
        <f t="array" ref="J700">IFERROR(INDEX(I$2:I$218,SMALL(IF(I$2:I$218&lt;&gt;"",ROW(I$2:I$218)-1),ROW(A699))),"")</f>
        <v/>
      </c>
      <c r="K700" s="127" t="str">
        <f t="shared" si="69"/>
        <v/>
      </c>
      <c r="L700" s="156" t="str">
        <f t="array" ref="L700">IFERROR(INDEX(K$2:K$218,SMALL(IF(K$2:K$218&lt;&gt;"",ROW(K$2:K$218)-1),ROW(C699))),"")</f>
        <v/>
      </c>
      <c r="M700" s="127" t="str">
        <f t="shared" si="70"/>
        <v/>
      </c>
      <c r="N700" s="154" t="str">
        <f t="array" ref="N700">IFERROR(INDEX(M$2:M$218,SMALL(IF(M$2:M$218&lt;&gt;"",ROW(M$2:M$218)-1),ROW(D699))),"")</f>
        <v/>
      </c>
      <c r="O700" s="127" t="str">
        <f t="shared" si="71"/>
        <v/>
      </c>
      <c r="P700" s="156" t="str">
        <f t="array" ref="P700">IFERROR(INDEX(O$2:O$218,SMALL(IF(O$2:O$218&lt;&gt;"",ROW(O$2:O$218)-1),ROW(G699))),"")</f>
        <v/>
      </c>
      <c r="Q700" s="127" t="str">
        <f t="shared" si="72"/>
        <v/>
      </c>
      <c r="R700" s="154" t="str">
        <f t="array" ref="R700">IFERROR(INDEX(Q$2:Q$218,SMALL(IF(Q$2:Q$218&lt;&gt;"",ROW(Q$2:Q$218)-1),ROW(I699))),"")</f>
        <v/>
      </c>
      <c r="S700" s="127" t="str">
        <f t="shared" si="73"/>
        <v/>
      </c>
      <c r="T700" s="156" t="str">
        <f t="array" ref="T700">IFERROR(INDEX(S$2:S$218,SMALL(IF(S$2:S$218&lt;&gt;"",ROW(S$2:S$218)-1),ROW(K699))),"")</f>
        <v/>
      </c>
      <c r="U700" s="127" t="str">
        <f t="shared" si="74"/>
        <v/>
      </c>
      <c r="V700" s="154" t="str">
        <f t="array" ref="V700">IFERROR(INDEX(U$2:U$218,SMALL(IF(U$2:U$218&lt;&gt;"",ROW(U$2:U$218)-1),ROW(M699))),"")</f>
        <v/>
      </c>
    </row>
    <row r="701" spans="1:22" ht="15.75" customHeight="1" x14ac:dyDescent="0.2">
      <c r="A701" s="137"/>
      <c r="B701" s="134"/>
      <c r="C701" s="134"/>
      <c r="D701" s="135"/>
      <c r="E701" s="135"/>
      <c r="F701" s="135"/>
      <c r="G701" s="137"/>
      <c r="I701" s="129"/>
      <c r="J701" s="131"/>
      <c r="K701" s="131"/>
      <c r="L701" s="131"/>
      <c r="M701" s="131"/>
      <c r="N701" s="131"/>
      <c r="O701" s="131"/>
      <c r="P701" s="131"/>
      <c r="Q701" s="131"/>
      <c r="R701" s="131"/>
      <c r="S701" s="131"/>
      <c r="T701" s="131"/>
      <c r="U701" s="131"/>
    </row>
    <row r="702" spans="1:22" ht="15.75" customHeight="1" x14ac:dyDescent="0.2">
      <c r="A702" s="137"/>
      <c r="B702" s="134"/>
      <c r="C702" s="134"/>
      <c r="D702" s="135"/>
      <c r="E702" s="135"/>
      <c r="F702" s="135"/>
      <c r="G702" s="137"/>
      <c r="I702" s="129"/>
      <c r="J702" s="131"/>
      <c r="K702" s="131"/>
      <c r="L702" s="131"/>
      <c r="M702" s="131"/>
      <c r="N702" s="131"/>
      <c r="O702" s="131"/>
      <c r="P702" s="131"/>
      <c r="Q702" s="131"/>
      <c r="R702" s="131"/>
      <c r="S702" s="131"/>
      <c r="T702" s="131"/>
      <c r="U702" s="131"/>
    </row>
    <row r="703" spans="1:22" ht="15.75" customHeight="1" x14ac:dyDescent="0.2">
      <c r="A703" s="137"/>
      <c r="B703" s="134"/>
      <c r="C703" s="134"/>
      <c r="D703" s="135"/>
      <c r="E703" s="135"/>
      <c r="F703" s="135"/>
      <c r="G703" s="137"/>
      <c r="I703" s="129"/>
      <c r="J703" s="131"/>
      <c r="K703" s="131"/>
      <c r="L703" s="131"/>
      <c r="M703" s="131"/>
      <c r="N703" s="131"/>
      <c r="O703" s="131"/>
      <c r="P703" s="131"/>
      <c r="Q703" s="131"/>
      <c r="R703" s="131"/>
      <c r="S703" s="131"/>
      <c r="T703" s="131"/>
      <c r="U703" s="131"/>
    </row>
    <row r="704" spans="1:22" ht="15.75" customHeight="1" x14ac:dyDescent="0.2">
      <c r="A704" s="137"/>
      <c r="B704" s="134"/>
      <c r="C704" s="134"/>
      <c r="D704" s="135"/>
      <c r="E704" s="135"/>
      <c r="F704" s="135"/>
      <c r="G704" s="137"/>
      <c r="I704" s="129"/>
      <c r="J704" s="131"/>
      <c r="K704" s="131"/>
      <c r="L704" s="131"/>
      <c r="M704" s="131"/>
      <c r="N704" s="131"/>
      <c r="O704" s="131"/>
      <c r="P704" s="131"/>
      <c r="Q704" s="131"/>
      <c r="R704" s="131"/>
      <c r="S704" s="131"/>
      <c r="T704" s="131"/>
      <c r="U704" s="131"/>
    </row>
    <row r="705" spans="1:21" ht="15.75" customHeight="1" x14ac:dyDescent="0.2">
      <c r="A705" s="137"/>
      <c r="B705" s="134"/>
      <c r="C705" s="134"/>
      <c r="D705" s="135"/>
      <c r="E705" s="135"/>
      <c r="F705" s="135"/>
      <c r="G705" s="137"/>
      <c r="I705" s="129"/>
      <c r="J705" s="131"/>
      <c r="K705" s="131"/>
      <c r="L705" s="131"/>
      <c r="M705" s="131"/>
      <c r="N705" s="131"/>
      <c r="O705" s="131"/>
      <c r="P705" s="131"/>
      <c r="Q705" s="131"/>
      <c r="R705" s="131"/>
      <c r="S705" s="131"/>
      <c r="T705" s="131"/>
      <c r="U705" s="131"/>
    </row>
    <row r="706" spans="1:21" ht="15.75" customHeight="1" x14ac:dyDescent="0.2">
      <c r="A706" s="137"/>
      <c r="B706" s="134"/>
      <c r="C706" s="134"/>
      <c r="D706" s="135"/>
      <c r="E706" s="135"/>
      <c r="F706" s="135"/>
      <c r="G706" s="137"/>
      <c r="I706" s="129"/>
      <c r="J706" s="131"/>
      <c r="K706" s="131"/>
      <c r="L706" s="131"/>
      <c r="M706" s="131"/>
      <c r="N706" s="131"/>
      <c r="O706" s="131"/>
      <c r="P706" s="131"/>
      <c r="Q706" s="131"/>
      <c r="R706" s="131"/>
      <c r="S706" s="131"/>
      <c r="T706" s="131"/>
      <c r="U706" s="131"/>
    </row>
    <row r="707" spans="1:21" ht="15.75" customHeight="1" x14ac:dyDescent="0.2">
      <c r="A707" s="137"/>
      <c r="B707" s="134"/>
      <c r="C707" s="134"/>
      <c r="D707" s="135"/>
      <c r="E707" s="135"/>
      <c r="F707" s="135"/>
      <c r="G707" s="137"/>
      <c r="I707" s="129"/>
      <c r="J707" s="131"/>
      <c r="K707" s="131"/>
      <c r="L707" s="131"/>
      <c r="M707" s="131"/>
      <c r="N707" s="131"/>
      <c r="O707" s="131"/>
      <c r="P707" s="131"/>
      <c r="Q707" s="131"/>
      <c r="R707" s="131"/>
      <c r="S707" s="131"/>
      <c r="T707" s="131"/>
      <c r="U707" s="131"/>
    </row>
    <row r="708" spans="1:21" ht="15.75" customHeight="1" x14ac:dyDescent="0.2">
      <c r="A708" s="137"/>
      <c r="B708" s="134"/>
      <c r="C708" s="134"/>
      <c r="D708" s="135"/>
      <c r="E708" s="135"/>
      <c r="F708" s="135"/>
      <c r="G708" s="137"/>
      <c r="I708" s="129"/>
      <c r="J708" s="131"/>
      <c r="K708" s="131"/>
      <c r="L708" s="131"/>
      <c r="M708" s="131"/>
      <c r="N708" s="131"/>
      <c r="O708" s="131"/>
      <c r="P708" s="131"/>
      <c r="Q708" s="131"/>
      <c r="R708" s="131"/>
      <c r="S708" s="131"/>
      <c r="T708" s="131"/>
      <c r="U708" s="131"/>
    </row>
    <row r="709" spans="1:21" ht="15.75" customHeight="1" x14ac:dyDescent="0.2">
      <c r="A709" s="137"/>
      <c r="B709" s="134"/>
      <c r="C709" s="134"/>
      <c r="D709" s="135"/>
      <c r="E709" s="135"/>
      <c r="F709" s="135"/>
      <c r="G709" s="137"/>
      <c r="I709" s="129"/>
      <c r="J709" s="131"/>
      <c r="K709" s="131"/>
      <c r="L709" s="131"/>
      <c r="M709" s="131"/>
      <c r="N709" s="131"/>
      <c r="O709" s="131"/>
      <c r="P709" s="131"/>
      <c r="Q709" s="131"/>
      <c r="R709" s="131"/>
      <c r="S709" s="131"/>
      <c r="T709" s="131"/>
      <c r="U709" s="131"/>
    </row>
    <row r="710" spans="1:21" ht="15.75" customHeight="1" x14ac:dyDescent="0.2">
      <c r="A710" s="137"/>
      <c r="B710" s="134"/>
      <c r="C710" s="134"/>
      <c r="D710" s="135"/>
      <c r="E710" s="135"/>
      <c r="F710" s="135"/>
      <c r="G710" s="137"/>
      <c r="I710" s="129"/>
      <c r="J710" s="131"/>
      <c r="K710" s="131"/>
      <c r="L710" s="131"/>
      <c r="M710" s="131"/>
      <c r="N710" s="131"/>
      <c r="O710" s="131"/>
      <c r="P710" s="131"/>
      <c r="Q710" s="131"/>
      <c r="R710" s="131"/>
      <c r="S710" s="131"/>
      <c r="T710" s="131"/>
      <c r="U710" s="131"/>
    </row>
    <row r="711" spans="1:21" ht="15.75" customHeight="1" x14ac:dyDescent="0.2">
      <c r="A711" s="137"/>
      <c r="B711" s="134"/>
      <c r="C711" s="134"/>
      <c r="D711" s="135"/>
      <c r="E711" s="135"/>
      <c r="F711" s="135"/>
      <c r="G711" s="137"/>
      <c r="I711" s="129"/>
      <c r="J711" s="131"/>
      <c r="K711" s="131"/>
      <c r="L711" s="131"/>
      <c r="M711" s="131"/>
      <c r="N711" s="131"/>
      <c r="O711" s="131"/>
      <c r="P711" s="131"/>
      <c r="Q711" s="131"/>
      <c r="R711" s="131"/>
      <c r="S711" s="131"/>
      <c r="T711" s="131"/>
      <c r="U711" s="131"/>
    </row>
    <row r="712" spans="1:21" ht="15.75" customHeight="1" x14ac:dyDescent="0.2">
      <c r="A712" s="137"/>
      <c r="B712" s="134"/>
      <c r="C712" s="134"/>
      <c r="D712" s="135"/>
      <c r="E712" s="135"/>
      <c r="F712" s="135"/>
      <c r="G712" s="137"/>
      <c r="I712" s="129"/>
      <c r="J712" s="131"/>
      <c r="K712" s="131"/>
      <c r="L712" s="131"/>
      <c r="M712" s="131"/>
      <c r="N712" s="131"/>
      <c r="O712" s="131"/>
      <c r="P712" s="131"/>
      <c r="Q712" s="131"/>
      <c r="R712" s="131"/>
      <c r="S712" s="131"/>
      <c r="T712" s="131"/>
      <c r="U712" s="131"/>
    </row>
    <row r="713" spans="1:21" ht="15.75" customHeight="1" x14ac:dyDescent="0.2">
      <c r="A713" s="137"/>
      <c r="B713" s="134"/>
      <c r="C713" s="134"/>
      <c r="D713" s="135"/>
      <c r="E713" s="135"/>
      <c r="F713" s="135"/>
      <c r="G713" s="137"/>
      <c r="I713" s="129"/>
      <c r="J713" s="131"/>
      <c r="K713" s="131"/>
      <c r="L713" s="131"/>
      <c r="M713" s="131"/>
      <c r="N713" s="131"/>
      <c r="O713" s="131"/>
      <c r="P713" s="131"/>
      <c r="Q713" s="131"/>
      <c r="R713" s="131"/>
      <c r="S713" s="131"/>
      <c r="T713" s="131"/>
      <c r="U713" s="131"/>
    </row>
    <row r="714" spans="1:21" ht="15.75" customHeight="1" x14ac:dyDescent="0.2">
      <c r="A714" s="137"/>
      <c r="B714" s="134"/>
      <c r="C714" s="134"/>
      <c r="D714" s="135"/>
      <c r="E714" s="135"/>
      <c r="F714" s="135"/>
      <c r="G714" s="137"/>
      <c r="I714" s="129"/>
      <c r="J714" s="131"/>
      <c r="K714" s="131"/>
      <c r="L714" s="131"/>
      <c r="M714" s="131"/>
      <c r="N714" s="131"/>
      <c r="O714" s="131"/>
      <c r="P714" s="131"/>
      <c r="Q714" s="131"/>
      <c r="R714" s="131"/>
      <c r="S714" s="131"/>
      <c r="T714" s="131"/>
      <c r="U714" s="131"/>
    </row>
    <row r="715" spans="1:21" ht="15.75" customHeight="1" x14ac:dyDescent="0.2">
      <c r="A715" s="137"/>
      <c r="B715" s="134"/>
      <c r="C715" s="134"/>
      <c r="D715" s="135"/>
      <c r="E715" s="135"/>
      <c r="F715" s="135"/>
      <c r="G715" s="137"/>
      <c r="I715" s="129"/>
      <c r="J715" s="131"/>
      <c r="K715" s="131"/>
      <c r="L715" s="131"/>
      <c r="M715" s="131"/>
      <c r="N715" s="131"/>
      <c r="O715" s="131"/>
      <c r="P715" s="131"/>
      <c r="Q715" s="131"/>
      <c r="R715" s="131"/>
      <c r="S715" s="131"/>
      <c r="T715" s="131"/>
      <c r="U715" s="131"/>
    </row>
    <row r="716" spans="1:21" ht="15.75" customHeight="1" x14ac:dyDescent="0.2">
      <c r="A716" s="137"/>
      <c r="B716" s="134"/>
      <c r="C716" s="134"/>
      <c r="D716" s="135"/>
      <c r="E716" s="135"/>
      <c r="F716" s="135"/>
      <c r="G716" s="137"/>
      <c r="I716" s="129"/>
      <c r="J716" s="131"/>
      <c r="K716" s="131"/>
      <c r="L716" s="131"/>
      <c r="M716" s="131"/>
      <c r="N716" s="131"/>
      <c r="O716" s="131"/>
      <c r="P716" s="131"/>
      <c r="Q716" s="131"/>
      <c r="R716" s="131"/>
      <c r="S716" s="131"/>
      <c r="T716" s="131"/>
      <c r="U716" s="131"/>
    </row>
    <row r="717" spans="1:21" ht="15.75" customHeight="1" x14ac:dyDescent="0.2">
      <c r="A717" s="137"/>
      <c r="B717" s="134"/>
      <c r="C717" s="134"/>
      <c r="D717" s="135"/>
      <c r="E717" s="135"/>
      <c r="F717" s="135"/>
      <c r="G717" s="137"/>
      <c r="I717" s="129"/>
      <c r="J717" s="131"/>
      <c r="K717" s="131"/>
      <c r="L717" s="131"/>
      <c r="M717" s="131"/>
      <c r="N717" s="131"/>
      <c r="O717" s="131"/>
      <c r="P717" s="131"/>
      <c r="Q717" s="131"/>
      <c r="R717" s="131"/>
      <c r="S717" s="131"/>
      <c r="T717" s="131"/>
      <c r="U717" s="131"/>
    </row>
    <row r="718" spans="1:21" ht="15.75" customHeight="1" x14ac:dyDescent="0.2">
      <c r="A718" s="137"/>
      <c r="B718" s="134"/>
      <c r="C718" s="134"/>
      <c r="D718" s="135"/>
      <c r="E718" s="135"/>
      <c r="F718" s="135"/>
      <c r="G718" s="137"/>
      <c r="I718" s="129"/>
      <c r="J718" s="131"/>
      <c r="K718" s="131"/>
      <c r="L718" s="131"/>
      <c r="M718" s="131"/>
      <c r="N718" s="131"/>
      <c r="O718" s="131"/>
      <c r="P718" s="131"/>
      <c r="Q718" s="131"/>
      <c r="R718" s="131"/>
      <c r="S718" s="131"/>
      <c r="T718" s="131"/>
      <c r="U718" s="131"/>
    </row>
    <row r="719" spans="1:21" ht="15.75" customHeight="1" x14ac:dyDescent="0.2">
      <c r="A719" s="137"/>
      <c r="B719" s="134"/>
      <c r="C719" s="134"/>
      <c r="D719" s="135"/>
      <c r="E719" s="135"/>
      <c r="F719" s="135"/>
      <c r="G719" s="137"/>
      <c r="I719" s="129"/>
      <c r="J719" s="131"/>
      <c r="K719" s="131"/>
      <c r="L719" s="131"/>
      <c r="M719" s="131"/>
      <c r="N719" s="131"/>
      <c r="O719" s="131"/>
      <c r="P719" s="131"/>
      <c r="Q719" s="131"/>
      <c r="R719" s="131"/>
      <c r="S719" s="131"/>
      <c r="T719" s="131"/>
      <c r="U719" s="131"/>
    </row>
    <row r="720" spans="1:21" ht="15.75" customHeight="1" x14ac:dyDescent="0.2">
      <c r="A720" s="137"/>
      <c r="B720" s="134"/>
      <c r="C720" s="134"/>
      <c r="D720" s="135"/>
      <c r="E720" s="135"/>
      <c r="F720" s="135"/>
      <c r="G720" s="137"/>
      <c r="I720" s="129"/>
      <c r="J720" s="131"/>
      <c r="K720" s="131"/>
      <c r="L720" s="131"/>
      <c r="M720" s="131"/>
      <c r="N720" s="131"/>
      <c r="O720" s="131"/>
      <c r="P720" s="131"/>
      <c r="Q720" s="131"/>
      <c r="R720" s="131"/>
      <c r="S720" s="131"/>
      <c r="T720" s="131"/>
      <c r="U720" s="131"/>
    </row>
    <row r="721" spans="1:21" ht="15.75" customHeight="1" x14ac:dyDescent="0.2">
      <c r="A721" s="137"/>
      <c r="B721" s="134"/>
      <c r="C721" s="134"/>
      <c r="D721" s="135"/>
      <c r="E721" s="135"/>
      <c r="F721" s="135"/>
      <c r="G721" s="137"/>
      <c r="I721" s="129"/>
      <c r="J721" s="131"/>
      <c r="K721" s="131"/>
      <c r="L721" s="131"/>
      <c r="M721" s="131"/>
      <c r="N721" s="131"/>
      <c r="O721" s="131"/>
      <c r="P721" s="131"/>
      <c r="Q721" s="131"/>
      <c r="R721" s="131"/>
      <c r="S721" s="131"/>
      <c r="T721" s="131"/>
      <c r="U721" s="131"/>
    </row>
    <row r="722" spans="1:21" ht="15.75" customHeight="1" x14ac:dyDescent="0.2">
      <c r="A722" s="137"/>
      <c r="B722" s="134"/>
      <c r="C722" s="134"/>
      <c r="D722" s="135"/>
      <c r="E722" s="135"/>
      <c r="F722" s="135"/>
      <c r="G722" s="137"/>
    </row>
    <row r="723" spans="1:21" ht="15.75" customHeight="1" x14ac:dyDescent="0.2">
      <c r="A723" s="137"/>
      <c r="B723" s="134"/>
      <c r="C723" s="134"/>
      <c r="D723" s="135"/>
      <c r="E723" s="135"/>
      <c r="F723" s="135"/>
      <c r="G723" s="137"/>
    </row>
    <row r="724" spans="1:21" ht="15.75" customHeight="1" x14ac:dyDescent="0.2">
      <c r="A724" s="137"/>
      <c r="B724" s="134"/>
      <c r="C724" s="134"/>
      <c r="D724" s="135"/>
      <c r="E724" s="135"/>
      <c r="F724" s="135"/>
      <c r="G724" s="137"/>
    </row>
    <row r="725" spans="1:21" ht="15.75" customHeight="1" x14ac:dyDescent="0.2">
      <c r="A725" s="137"/>
      <c r="B725" s="134"/>
      <c r="C725" s="134"/>
      <c r="D725" s="135"/>
      <c r="E725" s="135"/>
      <c r="F725" s="135"/>
      <c r="G725" s="137"/>
    </row>
    <row r="726" spans="1:21" ht="15.75" customHeight="1" x14ac:dyDescent="0.2">
      <c r="A726" s="137"/>
      <c r="B726" s="134"/>
      <c r="C726" s="134"/>
      <c r="D726" s="135"/>
      <c r="E726" s="135"/>
      <c r="F726" s="135"/>
      <c r="G726" s="137"/>
    </row>
    <row r="727" spans="1:21" ht="15.75" customHeight="1" x14ac:dyDescent="0.2">
      <c r="A727" s="137"/>
      <c r="B727" s="134"/>
      <c r="C727" s="134"/>
      <c r="D727" s="135"/>
      <c r="E727" s="135"/>
      <c r="F727" s="135"/>
      <c r="G727" s="137"/>
    </row>
    <row r="728" spans="1:21" ht="15.75" customHeight="1" x14ac:dyDescent="0.2">
      <c r="A728" s="137"/>
      <c r="B728" s="134"/>
      <c r="C728" s="134"/>
      <c r="D728" s="135"/>
      <c r="E728" s="135"/>
      <c r="F728" s="135"/>
      <c r="G728" s="137"/>
    </row>
    <row r="729" spans="1:21" ht="15.75" customHeight="1" x14ac:dyDescent="0.2">
      <c r="A729" s="137"/>
      <c r="B729" s="134"/>
      <c r="C729" s="134"/>
      <c r="D729" s="135"/>
      <c r="E729" s="135"/>
      <c r="F729" s="135"/>
      <c r="G729" s="137"/>
    </row>
    <row r="730" spans="1:21" ht="15.75" customHeight="1" x14ac:dyDescent="0.2">
      <c r="A730" s="137"/>
      <c r="B730" s="134"/>
      <c r="C730" s="134"/>
      <c r="D730" s="135"/>
      <c r="E730" s="135"/>
      <c r="F730" s="135"/>
      <c r="G730" s="137"/>
    </row>
    <row r="731" spans="1:21" ht="15.75" customHeight="1" x14ac:dyDescent="0.2">
      <c r="A731" s="137"/>
      <c r="B731" s="134"/>
      <c r="C731" s="134"/>
      <c r="D731" s="135"/>
      <c r="E731" s="135"/>
      <c r="F731" s="135"/>
      <c r="G731" s="137"/>
    </row>
    <row r="732" spans="1:21" ht="15.75" customHeight="1" x14ac:dyDescent="0.2">
      <c r="A732" s="137"/>
      <c r="B732" s="134"/>
      <c r="C732" s="134"/>
      <c r="D732" s="135"/>
      <c r="E732" s="135"/>
      <c r="F732" s="135"/>
      <c r="G732" s="137"/>
    </row>
    <row r="733" spans="1:21" ht="15.75" customHeight="1" x14ac:dyDescent="0.2">
      <c r="A733" s="137"/>
      <c r="B733" s="134"/>
      <c r="C733" s="134"/>
      <c r="D733" s="135"/>
      <c r="E733" s="135"/>
      <c r="F733" s="135"/>
      <c r="G733" s="137"/>
    </row>
    <row r="734" spans="1:21" ht="15.75" customHeight="1" x14ac:dyDescent="0.2">
      <c r="A734" s="137"/>
      <c r="B734" s="134"/>
      <c r="C734" s="134"/>
      <c r="D734" s="135"/>
      <c r="E734" s="135"/>
      <c r="F734" s="135"/>
      <c r="G734" s="137"/>
    </row>
    <row r="735" spans="1:21" ht="15.75" customHeight="1" x14ac:dyDescent="0.2">
      <c r="A735" s="137"/>
      <c r="B735" s="134"/>
      <c r="C735" s="134"/>
      <c r="D735" s="135"/>
      <c r="E735" s="135"/>
      <c r="F735" s="135"/>
      <c r="G735" s="137"/>
    </row>
    <row r="736" spans="1:21" ht="15.75" customHeight="1" x14ac:dyDescent="0.2">
      <c r="A736" s="137"/>
      <c r="B736" s="134"/>
      <c r="C736" s="134"/>
      <c r="D736" s="135"/>
      <c r="E736" s="135"/>
      <c r="F736" s="135"/>
      <c r="G736" s="137"/>
    </row>
    <row r="737" spans="1:7" ht="15.75" customHeight="1" x14ac:dyDescent="0.2">
      <c r="A737" s="137"/>
      <c r="B737" s="134"/>
      <c r="C737" s="134"/>
      <c r="D737" s="135"/>
      <c r="E737" s="135"/>
      <c r="F737" s="135"/>
      <c r="G737" s="137"/>
    </row>
    <row r="738" spans="1:7" ht="15.75" customHeight="1" x14ac:dyDescent="0.2">
      <c r="A738" s="137"/>
      <c r="B738" s="134"/>
      <c r="C738" s="134"/>
      <c r="D738" s="135"/>
      <c r="E738" s="135"/>
      <c r="F738" s="135"/>
      <c r="G738" s="137"/>
    </row>
    <row r="739" spans="1:7" ht="15.75" customHeight="1" x14ac:dyDescent="0.2">
      <c r="A739" s="137"/>
      <c r="B739" s="134"/>
      <c r="C739" s="134"/>
      <c r="D739" s="135"/>
      <c r="E739" s="135"/>
      <c r="F739" s="135"/>
      <c r="G739" s="137"/>
    </row>
    <row r="740" spans="1:7" ht="15.75" customHeight="1" x14ac:dyDescent="0.2">
      <c r="A740" s="137"/>
      <c r="B740" s="134"/>
      <c r="C740" s="134"/>
      <c r="D740" s="135"/>
      <c r="E740" s="135"/>
      <c r="F740" s="135"/>
      <c r="G740" s="137"/>
    </row>
    <row r="741" spans="1:7" ht="15.75" customHeight="1" x14ac:dyDescent="0.2">
      <c r="A741" s="137"/>
      <c r="B741" s="134"/>
      <c r="C741" s="134"/>
      <c r="D741" s="135"/>
      <c r="E741" s="135"/>
      <c r="F741" s="135"/>
      <c r="G741" s="137"/>
    </row>
    <row r="742" spans="1:7" ht="15.75" customHeight="1" x14ac:dyDescent="0.2">
      <c r="A742" s="137"/>
      <c r="B742" s="134"/>
      <c r="C742" s="134"/>
      <c r="D742" s="135"/>
      <c r="E742" s="135"/>
      <c r="F742" s="135"/>
      <c r="G742" s="137"/>
    </row>
    <row r="743" spans="1:7" ht="15.75" customHeight="1" x14ac:dyDescent="0.2">
      <c r="A743" s="137"/>
      <c r="B743" s="134"/>
      <c r="C743" s="134"/>
      <c r="D743" s="135"/>
      <c r="E743" s="135"/>
      <c r="F743" s="135"/>
      <c r="G743" s="137"/>
    </row>
    <row r="744" spans="1:7" ht="15.75" customHeight="1" x14ac:dyDescent="0.2">
      <c r="A744" s="137"/>
      <c r="B744" s="134"/>
      <c r="C744" s="134"/>
      <c r="D744" s="135"/>
      <c r="E744" s="135"/>
      <c r="F744" s="135"/>
      <c r="G744" s="137"/>
    </row>
    <row r="745" spans="1:7" ht="15.75" customHeight="1" x14ac:dyDescent="0.2">
      <c r="A745" s="137"/>
      <c r="B745" s="134"/>
      <c r="C745" s="134"/>
      <c r="D745" s="135"/>
      <c r="E745" s="135"/>
      <c r="F745" s="135"/>
      <c r="G745" s="137"/>
    </row>
    <row r="746" spans="1:7" ht="15.75" customHeight="1" x14ac:dyDescent="0.2">
      <c r="A746" s="137"/>
      <c r="B746" s="134"/>
      <c r="C746" s="134"/>
      <c r="D746" s="135"/>
      <c r="E746" s="135"/>
      <c r="F746" s="135"/>
      <c r="G746" s="137"/>
    </row>
    <row r="747" spans="1:7" ht="15.75" customHeight="1" x14ac:dyDescent="0.2">
      <c r="A747" s="137"/>
      <c r="B747" s="134"/>
      <c r="C747" s="134"/>
      <c r="D747" s="135"/>
      <c r="E747" s="135"/>
      <c r="F747" s="135"/>
      <c r="G747" s="137"/>
    </row>
    <row r="748" spans="1:7" ht="15.75" customHeight="1" x14ac:dyDescent="0.2">
      <c r="A748" s="137"/>
      <c r="B748" s="134"/>
      <c r="C748" s="134"/>
      <c r="D748" s="135"/>
      <c r="E748" s="135"/>
      <c r="F748" s="135"/>
      <c r="G748" s="137"/>
    </row>
    <row r="749" spans="1:7" ht="15.75" customHeight="1" x14ac:dyDescent="0.2">
      <c r="A749" s="137"/>
      <c r="B749" s="134"/>
      <c r="C749" s="134"/>
      <c r="D749" s="135"/>
      <c r="E749" s="135"/>
      <c r="F749" s="135"/>
      <c r="G749" s="137"/>
    </row>
    <row r="750" spans="1:7" ht="15.75" customHeight="1" x14ac:dyDescent="0.2">
      <c r="A750" s="137"/>
      <c r="B750" s="134"/>
      <c r="C750" s="134"/>
      <c r="D750" s="135"/>
      <c r="E750" s="135"/>
      <c r="F750" s="135"/>
      <c r="G750" s="137"/>
    </row>
    <row r="751" spans="1:7" ht="15.75" customHeight="1" x14ac:dyDescent="0.2">
      <c r="A751" s="137"/>
      <c r="B751" s="134"/>
      <c r="C751" s="134"/>
      <c r="D751" s="135"/>
      <c r="E751" s="135"/>
      <c r="F751" s="135"/>
      <c r="G751" s="137"/>
    </row>
    <row r="752" spans="1:7" ht="15.75" customHeight="1" x14ac:dyDescent="0.2">
      <c r="A752" s="137"/>
      <c r="B752" s="134"/>
      <c r="C752" s="134"/>
      <c r="D752" s="135"/>
      <c r="E752" s="135"/>
      <c r="F752" s="135"/>
      <c r="G752" s="137"/>
    </row>
    <row r="753" spans="1:7" ht="15.75" customHeight="1" x14ac:dyDescent="0.2">
      <c r="A753" s="137"/>
      <c r="B753" s="134"/>
      <c r="C753" s="134"/>
      <c r="D753" s="135"/>
      <c r="E753" s="135"/>
      <c r="F753" s="135"/>
      <c r="G753" s="137"/>
    </row>
    <row r="754" spans="1:7" ht="15.75" customHeight="1" x14ac:dyDescent="0.2">
      <c r="A754" s="137"/>
      <c r="B754" s="134"/>
      <c r="C754" s="134"/>
      <c r="D754" s="135"/>
      <c r="E754" s="135"/>
      <c r="F754" s="135"/>
      <c r="G754" s="137"/>
    </row>
    <row r="755" spans="1:7" ht="15.75" customHeight="1" x14ac:dyDescent="0.2">
      <c r="A755" s="137"/>
      <c r="B755" s="134"/>
      <c r="C755" s="134"/>
      <c r="D755" s="135"/>
      <c r="E755" s="135"/>
      <c r="F755" s="135"/>
      <c r="G755" s="137"/>
    </row>
    <row r="756" spans="1:7" ht="15.75" customHeight="1" x14ac:dyDescent="0.2">
      <c r="A756" s="137"/>
      <c r="B756" s="134"/>
      <c r="C756" s="134"/>
      <c r="D756" s="135"/>
      <c r="E756" s="135"/>
      <c r="F756" s="135"/>
      <c r="G756" s="137"/>
    </row>
    <row r="757" spans="1:7" ht="15.75" customHeight="1" x14ac:dyDescent="0.2">
      <c r="A757" s="137"/>
      <c r="B757" s="134"/>
      <c r="C757" s="134"/>
      <c r="D757" s="135"/>
      <c r="E757" s="135"/>
      <c r="F757" s="135"/>
      <c r="G757" s="137"/>
    </row>
    <row r="758" spans="1:7" ht="15.75" customHeight="1" x14ac:dyDescent="0.2">
      <c r="A758" s="137"/>
      <c r="B758" s="134"/>
      <c r="C758" s="134"/>
      <c r="D758" s="135"/>
      <c r="E758" s="135"/>
      <c r="F758" s="135"/>
      <c r="G758" s="137"/>
    </row>
    <row r="759" spans="1:7" ht="15.75" customHeight="1" x14ac:dyDescent="0.2">
      <c r="A759" s="137"/>
      <c r="B759" s="134"/>
      <c r="C759" s="134"/>
      <c r="D759" s="135"/>
      <c r="E759" s="135"/>
      <c r="F759" s="135"/>
      <c r="G759" s="137"/>
    </row>
    <row r="760" spans="1:7" ht="15.75" customHeight="1" x14ac:dyDescent="0.2">
      <c r="A760" s="137"/>
      <c r="B760" s="134"/>
      <c r="C760" s="134"/>
      <c r="D760" s="135"/>
      <c r="E760" s="135"/>
      <c r="F760" s="135"/>
      <c r="G760" s="137"/>
    </row>
    <row r="761" spans="1:7" ht="15.75" customHeight="1" x14ac:dyDescent="0.2">
      <c r="A761" s="137"/>
      <c r="B761" s="134"/>
      <c r="C761" s="134"/>
      <c r="D761" s="135"/>
      <c r="E761" s="135"/>
      <c r="F761" s="135"/>
      <c r="G761" s="137"/>
    </row>
    <row r="762" spans="1:7" ht="15.75" customHeight="1" x14ac:dyDescent="0.2">
      <c r="A762" s="137"/>
      <c r="B762" s="134"/>
      <c r="C762" s="134"/>
      <c r="D762" s="135"/>
      <c r="E762" s="135"/>
      <c r="F762" s="135"/>
      <c r="G762" s="137"/>
    </row>
    <row r="763" spans="1:7" ht="15.75" customHeight="1" x14ac:dyDescent="0.2">
      <c r="A763" s="137"/>
      <c r="B763" s="134"/>
      <c r="C763" s="134"/>
      <c r="D763" s="135"/>
      <c r="E763" s="135"/>
      <c r="F763" s="135"/>
      <c r="G763" s="137"/>
    </row>
    <row r="764" spans="1:7" ht="15.75" customHeight="1" x14ac:dyDescent="0.2">
      <c r="A764" s="137"/>
      <c r="B764" s="134"/>
      <c r="C764" s="134"/>
      <c r="D764" s="135"/>
      <c r="E764" s="135"/>
      <c r="F764" s="135"/>
      <c r="G764" s="137"/>
    </row>
    <row r="765" spans="1:7" ht="15.75" customHeight="1" x14ac:dyDescent="0.2">
      <c r="A765" s="137"/>
      <c r="B765" s="134"/>
      <c r="C765" s="134"/>
      <c r="D765" s="135"/>
      <c r="E765" s="135"/>
      <c r="F765" s="135"/>
      <c r="G765" s="137"/>
    </row>
    <row r="766" spans="1:7" ht="15.75" customHeight="1" x14ac:dyDescent="0.2">
      <c r="A766" s="137"/>
      <c r="B766" s="134"/>
      <c r="C766" s="134"/>
      <c r="D766" s="135"/>
      <c r="E766" s="135"/>
      <c r="F766" s="135"/>
      <c r="G766" s="137"/>
    </row>
    <row r="767" spans="1:7" ht="15.75" customHeight="1" x14ac:dyDescent="0.2">
      <c r="A767" s="137"/>
      <c r="B767" s="134"/>
      <c r="C767" s="134"/>
      <c r="D767" s="135"/>
      <c r="E767" s="135"/>
      <c r="F767" s="135"/>
      <c r="G767" s="137"/>
    </row>
    <row r="768" spans="1:7" ht="15.75" customHeight="1" x14ac:dyDescent="0.2">
      <c r="A768" s="137"/>
      <c r="B768" s="134"/>
      <c r="C768" s="134"/>
      <c r="D768" s="135"/>
      <c r="E768" s="135"/>
      <c r="F768" s="135"/>
      <c r="G768" s="137"/>
    </row>
    <row r="769" spans="1:7" ht="15.75" customHeight="1" x14ac:dyDescent="0.2">
      <c r="A769" s="137"/>
      <c r="B769" s="134"/>
      <c r="C769" s="134"/>
      <c r="D769" s="135"/>
      <c r="E769" s="135"/>
      <c r="F769" s="135"/>
      <c r="G769" s="137"/>
    </row>
    <row r="770" spans="1:7" ht="15.75" customHeight="1" x14ac:dyDescent="0.2">
      <c r="A770" s="137"/>
      <c r="B770" s="134"/>
      <c r="C770" s="134"/>
      <c r="D770" s="135"/>
      <c r="E770" s="135"/>
      <c r="F770" s="135"/>
      <c r="G770" s="137"/>
    </row>
    <row r="771" spans="1:7" ht="15.75" customHeight="1" x14ac:dyDescent="0.2">
      <c r="A771" s="137"/>
      <c r="B771" s="134"/>
      <c r="C771" s="134"/>
      <c r="D771" s="135"/>
      <c r="E771" s="135"/>
      <c r="F771" s="135"/>
      <c r="G771" s="137"/>
    </row>
    <row r="772" spans="1:7" ht="15.75" customHeight="1" x14ac:dyDescent="0.2">
      <c r="A772" s="137"/>
      <c r="B772" s="134"/>
      <c r="C772" s="134"/>
      <c r="D772" s="135"/>
      <c r="E772" s="135"/>
      <c r="F772" s="135"/>
      <c r="G772" s="137"/>
    </row>
  </sheetData>
  <sheetProtection selectLockedCells="1"/>
  <protectedRanges>
    <protectedRange algorithmName="SHA-512" hashValue="MFLjKkP3j2bCYY/rsU66Ear+QWyFGqlpqUS73X9E9d/1vT5OFOmgfVrdC68z5zAQfHqcIokKmJ7g+eBG5Ghmsw==" saltValue="hAB8VCYRMck/h73BgifDyQ==" spinCount="100000" sqref="B2:F2 I1:V1048576 A1:A1048576 G1:G1048576" name="non modif" securityDescriptor="O:WDG:WDD:(D;;CC;;;WD)"/>
    <protectedRange sqref="B3:F604" name="modifiable" securityDescriptor="O:WDG:WDD:(A;;CC;;;WD)"/>
  </protectedRanges>
  <sortState ref="A1:X700">
    <sortCondition ref="B3:B219"/>
  </sortState>
  <mergeCells count="7">
    <mergeCell ref="S1:T1"/>
    <mergeCell ref="U1:V1"/>
    <mergeCell ref="I1:J1"/>
    <mergeCell ref="K1:L1"/>
    <mergeCell ref="M1:N1"/>
    <mergeCell ref="O1:P1"/>
    <mergeCell ref="Q1:R1"/>
  </mergeCells>
  <dataValidations count="1">
    <dataValidation type="list" allowBlank="1" showInputMessage="1" showErrorMessage="1" sqref="H3:H1048576" xr:uid="{00000000-0002-0000-0000-000000000000}">
      <formula1>$W$3:$W$7</formula1>
    </dataValidation>
  </dataValidation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R772"/>
  <sheetViews>
    <sheetView zoomScale="70" zoomScaleNormal="70" workbookViewId="0">
      <pane ySplit="1" topLeftCell="A2" activePane="bottomLeft" state="frozen"/>
      <selection activeCell="F81" sqref="F81"/>
      <selection pane="bottomLeft" activeCell="E3" sqref="E3"/>
    </sheetView>
  </sheetViews>
  <sheetFormatPr baseColWidth="10" defaultColWidth="14.42578125" defaultRowHeight="15.75" customHeight="1" x14ac:dyDescent="0.2"/>
  <cols>
    <col min="1" max="1" width="34.5703125" style="226" customWidth="1"/>
    <col min="2" max="2" width="20.28515625" style="227" customWidth="1"/>
    <col min="3" max="3" width="16.85546875" style="227" customWidth="1"/>
    <col min="4" max="4" width="51.42578125" style="228" customWidth="1"/>
    <col min="5" max="5" width="9.7109375" style="228" customWidth="1"/>
    <col min="6" max="6" width="24.5703125" style="228" customWidth="1"/>
    <col min="7" max="7" width="27.28515625" style="226" customWidth="1"/>
    <col min="8" max="8" width="22.5703125" style="239" customWidth="1"/>
    <col min="9" max="9" width="21" style="242" hidden="1" customWidth="1"/>
    <col min="10" max="10" width="20.28515625" style="243" customWidth="1"/>
    <col min="11" max="11" width="15.28515625" style="243" hidden="1" customWidth="1"/>
    <col min="12" max="12" width="20.28515625" style="243" customWidth="1"/>
    <col min="13" max="13" width="20.28515625" style="243" hidden="1" customWidth="1"/>
    <col min="14" max="14" width="20.28515625" style="243" customWidth="1"/>
    <col min="15" max="15" width="20.28515625" style="243" hidden="1" customWidth="1"/>
    <col min="16" max="16" width="20.28515625" style="243" customWidth="1"/>
    <col min="17" max="16384" width="14.42578125" style="73"/>
  </cols>
  <sheetData>
    <row r="1" spans="1:18" ht="36" customHeight="1" x14ac:dyDescent="0.2">
      <c r="A1" s="158" t="s">
        <v>0</v>
      </c>
      <c r="B1" s="157" t="s">
        <v>1</v>
      </c>
      <c r="C1" s="157" t="s">
        <v>2</v>
      </c>
      <c r="D1" s="157" t="s">
        <v>6</v>
      </c>
      <c r="E1" s="157" t="s">
        <v>628</v>
      </c>
      <c r="F1" s="157" t="s">
        <v>629</v>
      </c>
      <c r="G1" s="158" t="s">
        <v>641</v>
      </c>
      <c r="H1" s="157" t="s">
        <v>7</v>
      </c>
      <c r="I1" s="245" t="str">
        <f>Q2</f>
        <v>CS SF</v>
      </c>
      <c r="J1" s="245"/>
      <c r="K1" s="246" t="str">
        <f>Q3</f>
        <v>FT NC F</v>
      </c>
      <c r="L1" s="246"/>
      <c r="M1" s="246" t="str">
        <f>Q4</f>
        <v>FT4 F</v>
      </c>
      <c r="N1" s="246"/>
      <c r="O1" s="246" t="str">
        <f>Q5</f>
        <v>FT3 F</v>
      </c>
      <c r="P1" s="246"/>
      <c r="Q1" s="5"/>
    </row>
    <row r="2" spans="1:18" s="61" customFormat="1" ht="15.75" customHeight="1" x14ac:dyDescent="0.2">
      <c r="A2" s="214" t="str">
        <f t="shared" ref="A2" si="0">B2&amp;" "&amp;C2</f>
        <v xml:space="preserve"> </v>
      </c>
      <c r="B2" s="215"/>
      <c r="C2" s="215"/>
      <c r="D2" s="215"/>
      <c r="E2" s="161"/>
      <c r="F2" s="161"/>
      <c r="G2" s="214" t="str">
        <f>IF(D2="","",VLOOKUP(D2,'Liste des clubs'!A:B,2,FALSE))</f>
        <v/>
      </c>
      <c r="H2" s="229"/>
      <c r="I2" s="217" t="str">
        <f t="shared" ref="I2:I234" si="1">IF($H2=I$1,$A2,"")</f>
        <v/>
      </c>
      <c r="J2" s="230" t="str">
        <f t="array" ref="J2">IFERROR(INDEX(I$2:I$218,SMALL(IF(I$2:I$218&lt;&gt;"",ROW(I$2:I$218)-1),ROW(A1))),"")</f>
        <v>EVRARD Valentine</v>
      </c>
      <c r="K2" s="231" t="str">
        <f t="shared" ref="K2:K234" si="2">IF($H2=K$1,$A2,"")</f>
        <v/>
      </c>
      <c r="L2" s="232" t="str">
        <f t="array" ref="L2">IFERROR(INDEX(K$2:K$218,SMALL(IF(K$2:K$218&lt;&gt;"",ROW(K$2:K$218)-1),ROW(C1))),"")</f>
        <v/>
      </c>
      <c r="M2" s="231" t="str">
        <f t="shared" ref="M2:M234" si="3">IF($H2=M$1,$A2,"")</f>
        <v/>
      </c>
      <c r="N2" s="230" t="str">
        <f t="array" ref="N2">IFERROR(INDEX(M$2:M$218,SMALL(IF(M$2:M$218&lt;&gt;"",ROW(M$2:M$218)-1),ROW(D1))),"")</f>
        <v/>
      </c>
      <c r="O2" s="231" t="str">
        <f t="shared" ref="O2:O234" si="4">IF($H2=O$1,$A2,"")</f>
        <v/>
      </c>
      <c r="P2" s="232" t="str">
        <f t="array" ref="P2">IFERROR(INDEX(O$2:O$218,SMALL(IF(O$2:O$218&lt;&gt;"",ROW(O$2:O$218)-1),ROW(G1))),"")</f>
        <v/>
      </c>
      <c r="Q2" s="5" t="s">
        <v>118</v>
      </c>
      <c r="R2" s="61">
        <f>COUNTIF(H:H,Q2)</f>
        <v>1</v>
      </c>
    </row>
    <row r="3" spans="1:18" s="61" customFormat="1" ht="15.75" customHeight="1" x14ac:dyDescent="0.2">
      <c r="A3" s="216" t="str">
        <f t="shared" ref="A3:A30" si="5">UPPER(B3)&amp;" "&amp;PROPER(C3)</f>
        <v>EVRARD Valentine</v>
      </c>
      <c r="B3" s="146" t="s">
        <v>122</v>
      </c>
      <c r="C3" s="146" t="s">
        <v>123</v>
      </c>
      <c r="D3" s="146" t="s">
        <v>17</v>
      </c>
      <c r="E3" s="142" t="s">
        <v>70</v>
      </c>
      <c r="F3" s="144" t="s">
        <v>631</v>
      </c>
      <c r="G3" s="216" t="str">
        <f>IF(D3="","",VLOOKUP(D3,'Liste des clubs'!A:B,2,FALSE))</f>
        <v>HAZEBRO</v>
      </c>
      <c r="H3" s="233" t="s">
        <v>118</v>
      </c>
      <c r="I3" s="217" t="str">
        <f t="shared" si="1"/>
        <v>EVRARD Valentine</v>
      </c>
      <c r="J3" s="230" t="str">
        <f t="array" ref="J3">IFERROR(INDEX(I$2:I$218,SMALL(IF(I$2:I$218&lt;&gt;"",ROW(I$2:I$218)-1),ROW(A2))),"")</f>
        <v/>
      </c>
      <c r="K3" s="231" t="str">
        <f t="shared" si="2"/>
        <v/>
      </c>
      <c r="L3" s="232" t="str">
        <f t="array" ref="L3">IFERROR(INDEX(K$2:K$218,SMALL(IF(K$2:K$218&lt;&gt;"",ROW(K$2:K$218)-1),ROW(C2))),"")</f>
        <v/>
      </c>
      <c r="M3" s="231" t="str">
        <f t="shared" si="3"/>
        <v/>
      </c>
      <c r="N3" s="230" t="str">
        <f t="array" ref="N3">IFERROR(INDEX(M$2:M$218,SMALL(IF(M$2:M$218&lt;&gt;"",ROW(M$2:M$218)-1),ROW(D2))),"")</f>
        <v/>
      </c>
      <c r="O3" s="231" t="str">
        <f t="shared" si="4"/>
        <v/>
      </c>
      <c r="P3" s="232" t="str">
        <f t="array" ref="P3">IFERROR(INDEX(O$2:O$218,SMALL(IF(O$2:O$218&lt;&gt;"",ROW(O$2:O$218)-1),ROW(G2))),"")</f>
        <v/>
      </c>
      <c r="Q3" s="5" t="s">
        <v>119</v>
      </c>
      <c r="R3" s="61">
        <f t="shared" ref="R3:R5" si="6">COUNTIF(H:H,Q3)</f>
        <v>0</v>
      </c>
    </row>
    <row r="4" spans="1:18" s="61" customFormat="1" ht="15.75" customHeight="1" x14ac:dyDescent="0.2">
      <c r="A4" s="216" t="str">
        <f t="shared" si="5"/>
        <v>LAVERSIN Soline</v>
      </c>
      <c r="B4" s="146" t="s">
        <v>124</v>
      </c>
      <c r="C4" s="146" t="s">
        <v>125</v>
      </c>
      <c r="D4" s="146" t="s">
        <v>17</v>
      </c>
      <c r="E4" s="142" t="s">
        <v>70</v>
      </c>
      <c r="F4" s="142"/>
      <c r="G4" s="216" t="str">
        <f>IF(D4="","",VLOOKUP(D4,'Liste des clubs'!A:B,2,FALSE))</f>
        <v>HAZEBRO</v>
      </c>
      <c r="H4" s="233"/>
      <c r="I4" s="217" t="str">
        <f t="shared" si="1"/>
        <v/>
      </c>
      <c r="J4" s="230" t="str">
        <f t="array" ref="J4">IFERROR(INDEX(I$2:I$218,SMALL(IF(I$2:I$218&lt;&gt;"",ROW(I$2:I$218)-1),ROW(A3))),"")</f>
        <v/>
      </c>
      <c r="K4" s="231" t="str">
        <f t="shared" si="2"/>
        <v/>
      </c>
      <c r="L4" s="232" t="str">
        <f t="array" ref="L4">IFERROR(INDEX(K$2:K$218,SMALL(IF(K$2:K$218&lt;&gt;"",ROW(K$2:K$218)-1),ROW(C3))),"")</f>
        <v/>
      </c>
      <c r="M4" s="231" t="str">
        <f t="shared" si="3"/>
        <v/>
      </c>
      <c r="N4" s="230" t="str">
        <f t="array" ref="N4">IFERROR(INDEX(M$2:M$218,SMALL(IF(M$2:M$218&lt;&gt;"",ROW(M$2:M$218)-1),ROW(D3))),"")</f>
        <v/>
      </c>
      <c r="O4" s="231" t="str">
        <f t="shared" si="4"/>
        <v/>
      </c>
      <c r="P4" s="232" t="str">
        <f t="array" ref="P4">IFERROR(INDEX(O$2:O$218,SMALL(IF(O$2:O$218&lt;&gt;"",ROW(O$2:O$218)-1),ROW(G3))),"")</f>
        <v/>
      </c>
      <c r="Q4" s="5" t="s">
        <v>120</v>
      </c>
      <c r="R4" s="61">
        <f t="shared" si="6"/>
        <v>0</v>
      </c>
    </row>
    <row r="5" spans="1:18" s="61" customFormat="1" ht="15.75" customHeight="1" x14ac:dyDescent="0.2">
      <c r="A5" s="216" t="str">
        <f t="shared" si="5"/>
        <v>PACCOU Caroline</v>
      </c>
      <c r="B5" s="146" t="s">
        <v>126</v>
      </c>
      <c r="C5" s="146" t="s">
        <v>127</v>
      </c>
      <c r="D5" s="146" t="s">
        <v>75</v>
      </c>
      <c r="E5" s="142" t="s">
        <v>70</v>
      </c>
      <c r="F5" s="142"/>
      <c r="G5" s="216" t="str">
        <f>IF(D5="","",VLOOKUP(D5,'Liste des clubs'!A:B,2,FALSE))</f>
        <v>STEEN</v>
      </c>
      <c r="H5" s="233"/>
      <c r="I5" s="217" t="str">
        <f t="shared" si="1"/>
        <v/>
      </c>
      <c r="J5" s="230" t="str">
        <f t="array" ref="J5">IFERROR(INDEX(I$2:I$218,SMALL(IF(I$2:I$218&lt;&gt;"",ROW(I$2:I$218)-1),ROW(A4))),"")</f>
        <v/>
      </c>
      <c r="K5" s="231" t="str">
        <f t="shared" si="2"/>
        <v/>
      </c>
      <c r="L5" s="232" t="str">
        <f t="array" ref="L5">IFERROR(INDEX(K$2:K$218,SMALL(IF(K$2:K$218&lt;&gt;"",ROW(K$2:K$218)-1),ROW(C4))),"")</f>
        <v/>
      </c>
      <c r="M5" s="231" t="str">
        <f t="shared" si="3"/>
        <v/>
      </c>
      <c r="N5" s="230" t="str">
        <f t="array" ref="N5">IFERROR(INDEX(M$2:M$218,SMALL(IF(M$2:M$218&lt;&gt;"",ROW(M$2:M$218)-1),ROW(D4))),"")</f>
        <v/>
      </c>
      <c r="O5" s="231" t="str">
        <f t="shared" si="4"/>
        <v/>
      </c>
      <c r="P5" s="232" t="str">
        <f t="array" ref="P5">IFERROR(INDEX(O$2:O$218,SMALL(IF(O$2:O$218&lt;&gt;"",ROW(O$2:O$218)-1),ROW(G4))),"")</f>
        <v/>
      </c>
      <c r="Q5" s="5" t="s">
        <v>121</v>
      </c>
      <c r="R5" s="61">
        <f t="shared" si="6"/>
        <v>0</v>
      </c>
    </row>
    <row r="6" spans="1:18" s="61" customFormat="1" ht="15.75" customHeight="1" x14ac:dyDescent="0.2">
      <c r="A6" s="216" t="str">
        <f t="shared" si="5"/>
        <v>SCHIETSE Laura</v>
      </c>
      <c r="B6" s="146" t="s">
        <v>128</v>
      </c>
      <c r="C6" s="146" t="s">
        <v>129</v>
      </c>
      <c r="D6" s="146" t="s">
        <v>75</v>
      </c>
      <c r="E6" s="142" t="s">
        <v>70</v>
      </c>
      <c r="F6" s="142"/>
      <c r="G6" s="216" t="str">
        <f>IF(D6="","",VLOOKUP(D6,'Liste des clubs'!A:B,2,FALSE))</f>
        <v>STEEN</v>
      </c>
      <c r="H6" s="233"/>
      <c r="I6" s="217" t="str">
        <f t="shared" si="1"/>
        <v/>
      </c>
      <c r="J6" s="230" t="str">
        <f t="array" ref="J6">IFERROR(INDEX(I$2:I$218,SMALL(IF(I$2:I$218&lt;&gt;"",ROW(I$2:I$218)-1),ROW(A5))),"")</f>
        <v/>
      </c>
      <c r="K6" s="231" t="str">
        <f t="shared" si="2"/>
        <v/>
      </c>
      <c r="L6" s="232" t="str">
        <f t="array" ref="L6">IFERROR(INDEX(K$2:K$218,SMALL(IF(K$2:K$218&lt;&gt;"",ROW(K$2:K$218)-1),ROW(C5))),"")</f>
        <v/>
      </c>
      <c r="M6" s="231" t="str">
        <f t="shared" si="3"/>
        <v/>
      </c>
      <c r="N6" s="230" t="str">
        <f t="array" ref="N6">IFERROR(INDEX(M$2:M$218,SMALL(IF(M$2:M$218&lt;&gt;"",ROW(M$2:M$218)-1),ROW(D5))),"")</f>
        <v/>
      </c>
      <c r="O6" s="231" t="str">
        <f t="shared" si="4"/>
        <v/>
      </c>
      <c r="P6" s="232" t="str">
        <f t="array" ref="P6">IFERROR(INDEX(O$2:O$218,SMALL(IF(O$2:O$218&lt;&gt;"",ROW(O$2:O$218)-1),ROW(G5))),"")</f>
        <v/>
      </c>
      <c r="Q6" s="5"/>
    </row>
    <row r="7" spans="1:18" s="61" customFormat="1" ht="15.75" customHeight="1" x14ac:dyDescent="0.2">
      <c r="A7" s="216" t="str">
        <f t="shared" si="5"/>
        <v>TOURSEL Eugénie</v>
      </c>
      <c r="B7" s="146" t="s">
        <v>130</v>
      </c>
      <c r="C7" s="146" t="s">
        <v>131</v>
      </c>
      <c r="D7" s="146" t="s">
        <v>17</v>
      </c>
      <c r="E7" s="142" t="s">
        <v>70</v>
      </c>
      <c r="F7" s="142"/>
      <c r="G7" s="216" t="str">
        <f>IF(D7="","",VLOOKUP(D7,'Liste des clubs'!A:B,2,FALSE))</f>
        <v>HAZEBRO</v>
      </c>
      <c r="H7" s="233"/>
      <c r="I7" s="217" t="str">
        <f t="shared" si="1"/>
        <v/>
      </c>
      <c r="J7" s="230" t="str">
        <f t="array" ref="J7">IFERROR(INDEX(I$2:I$218,SMALL(IF(I$2:I$218&lt;&gt;"",ROW(I$2:I$218)-1),ROW(A6))),"")</f>
        <v/>
      </c>
      <c r="K7" s="231" t="str">
        <f t="shared" si="2"/>
        <v/>
      </c>
      <c r="L7" s="232" t="str">
        <f t="array" ref="L7">IFERROR(INDEX(K$2:K$218,SMALL(IF(K$2:K$218&lt;&gt;"",ROW(K$2:K$218)-1),ROW(C6))),"")</f>
        <v/>
      </c>
      <c r="M7" s="231" t="str">
        <f t="shared" si="3"/>
        <v/>
      </c>
      <c r="N7" s="230" t="str">
        <f t="array" ref="N7">IFERROR(INDEX(M$2:M$218,SMALL(IF(M$2:M$218&lt;&gt;"",ROW(M$2:M$218)-1),ROW(D6))),"")</f>
        <v/>
      </c>
      <c r="O7" s="231" t="str">
        <f t="shared" si="4"/>
        <v/>
      </c>
      <c r="P7" s="232" t="str">
        <f t="array" ref="P7">IFERROR(INDEX(O$2:O$218,SMALL(IF(O$2:O$218&lt;&gt;"",ROW(O$2:O$218)-1),ROW(G6))),"")</f>
        <v/>
      </c>
      <c r="Q7" s="125"/>
    </row>
    <row r="8" spans="1:18" s="61" customFormat="1" ht="15.75" customHeight="1" x14ac:dyDescent="0.2">
      <c r="A8" s="216" t="str">
        <f t="shared" si="5"/>
        <v>BRYGO Clotilde</v>
      </c>
      <c r="B8" s="146" t="s">
        <v>132</v>
      </c>
      <c r="C8" s="146" t="s">
        <v>133</v>
      </c>
      <c r="D8" s="146" t="s">
        <v>17</v>
      </c>
      <c r="E8" s="142" t="s">
        <v>67</v>
      </c>
      <c r="F8" s="142"/>
      <c r="G8" s="216" t="str">
        <f>IF(D8="","",VLOOKUP(D8,'Liste des clubs'!A:B,2,FALSE))</f>
        <v>HAZEBRO</v>
      </c>
      <c r="H8" s="233"/>
      <c r="I8" s="217" t="str">
        <f t="shared" si="1"/>
        <v/>
      </c>
      <c r="J8" s="230" t="str">
        <f t="array" ref="J8">IFERROR(INDEX(I$2:I$218,SMALL(IF(I$2:I$218&lt;&gt;"",ROW(I$2:I$218)-1),ROW(A7))),"")</f>
        <v/>
      </c>
      <c r="K8" s="231" t="str">
        <f t="shared" si="2"/>
        <v/>
      </c>
      <c r="L8" s="232" t="str">
        <f t="array" ref="L8">IFERROR(INDEX(K$2:K$218,SMALL(IF(K$2:K$218&lt;&gt;"",ROW(K$2:K$218)-1),ROW(C7))),"")</f>
        <v/>
      </c>
      <c r="M8" s="231" t="str">
        <f t="shared" si="3"/>
        <v/>
      </c>
      <c r="N8" s="230" t="str">
        <f t="array" ref="N8">IFERROR(INDEX(M$2:M$218,SMALL(IF(M$2:M$218&lt;&gt;"",ROW(M$2:M$218)-1),ROW(D7))),"")</f>
        <v/>
      </c>
      <c r="O8" s="231" t="str">
        <f t="shared" si="4"/>
        <v/>
      </c>
      <c r="P8" s="232" t="str">
        <f t="array" ref="P8">IFERROR(INDEX(O$2:O$218,SMALL(IF(O$2:O$218&lt;&gt;"",ROW(O$2:O$218)-1),ROW(G7))),"")</f>
        <v/>
      </c>
      <c r="Q8" s="5"/>
    </row>
    <row r="9" spans="1:18" s="61" customFormat="1" ht="15.75" customHeight="1" x14ac:dyDescent="0.2">
      <c r="A9" s="216" t="str">
        <f t="shared" si="5"/>
        <v>GRATTEPANCHE Eléa</v>
      </c>
      <c r="B9" s="146" t="s">
        <v>134</v>
      </c>
      <c r="C9" s="146" t="s">
        <v>135</v>
      </c>
      <c r="D9" s="146" t="s">
        <v>136</v>
      </c>
      <c r="E9" s="142" t="s">
        <v>67</v>
      </c>
      <c r="F9" s="142"/>
      <c r="G9" s="216" t="str">
        <f>IF(D9="","",VLOOKUP(D9,'Liste des clubs'!A:B,2,FALSE))</f>
        <v>LOMME</v>
      </c>
      <c r="H9" s="233"/>
      <c r="I9" s="217" t="str">
        <f t="shared" si="1"/>
        <v/>
      </c>
      <c r="J9" s="230" t="str">
        <f t="array" ref="J9">IFERROR(INDEX(I$2:I$218,SMALL(IF(I$2:I$218&lt;&gt;"",ROW(I$2:I$218)-1),ROW(A8))),"")</f>
        <v/>
      </c>
      <c r="K9" s="231" t="str">
        <f t="shared" si="2"/>
        <v/>
      </c>
      <c r="L9" s="232" t="str">
        <f t="array" ref="L9">IFERROR(INDEX(K$2:K$218,SMALL(IF(K$2:K$218&lt;&gt;"",ROW(K$2:K$218)-1),ROW(C8))),"")</f>
        <v/>
      </c>
      <c r="M9" s="231" t="str">
        <f t="shared" si="3"/>
        <v/>
      </c>
      <c r="N9" s="230" t="str">
        <f t="array" ref="N9">IFERROR(INDEX(M$2:M$218,SMALL(IF(M$2:M$218&lt;&gt;"",ROW(M$2:M$218)-1),ROW(D8))),"")</f>
        <v/>
      </c>
      <c r="O9" s="231" t="str">
        <f t="shared" si="4"/>
        <v/>
      </c>
      <c r="P9" s="232" t="str">
        <f t="array" ref="P9">IFERROR(INDEX(O$2:O$218,SMALL(IF(O$2:O$218&lt;&gt;"",ROW(O$2:O$218)-1),ROW(G8))),"")</f>
        <v/>
      </c>
      <c r="Q9" s="125"/>
    </row>
    <row r="10" spans="1:18" s="61" customFormat="1" ht="15.75" customHeight="1" x14ac:dyDescent="0.2">
      <c r="A10" s="216" t="str">
        <f t="shared" si="5"/>
        <v>GRADECKI Anne</v>
      </c>
      <c r="B10" s="146" t="s">
        <v>139</v>
      </c>
      <c r="C10" s="146" t="s">
        <v>140</v>
      </c>
      <c r="D10" s="146" t="s">
        <v>136</v>
      </c>
      <c r="E10" s="142" t="s">
        <v>67</v>
      </c>
      <c r="F10" s="142"/>
      <c r="G10" s="216" t="str">
        <f>IF(D10="","",VLOOKUP(D10,'Liste des clubs'!A:B,2,FALSE))</f>
        <v>LOMME</v>
      </c>
      <c r="H10" s="233"/>
      <c r="I10" s="217" t="str">
        <f t="shared" si="1"/>
        <v/>
      </c>
      <c r="J10" s="230" t="str">
        <f t="array" ref="J10">IFERROR(INDEX(I$2:I$218,SMALL(IF(I$2:I$218&lt;&gt;"",ROW(I$2:I$218)-1),ROW(A9))),"")</f>
        <v/>
      </c>
      <c r="K10" s="231" t="str">
        <f t="shared" si="2"/>
        <v/>
      </c>
      <c r="L10" s="232" t="str">
        <f t="array" ref="L10">IFERROR(INDEX(K$2:K$218,SMALL(IF(K$2:K$218&lt;&gt;"",ROW(K$2:K$218)-1),ROW(C9))),"")</f>
        <v/>
      </c>
      <c r="M10" s="231" t="str">
        <f t="shared" si="3"/>
        <v/>
      </c>
      <c r="N10" s="230" t="str">
        <f t="array" ref="N10">IFERROR(INDEX(M$2:M$218,SMALL(IF(M$2:M$218&lt;&gt;"",ROW(M$2:M$218)-1),ROW(D9))),"")</f>
        <v/>
      </c>
      <c r="O10" s="231" t="str">
        <f t="shared" si="4"/>
        <v/>
      </c>
      <c r="P10" s="232" t="str">
        <f t="array" ref="P10">IFERROR(INDEX(O$2:O$218,SMALL(IF(O$2:O$218&lt;&gt;"",ROW(O$2:O$218)-1),ROW(G9))),"")</f>
        <v/>
      </c>
      <c r="Q10" s="125"/>
    </row>
    <row r="11" spans="1:18" s="61" customFormat="1" ht="15.75" customHeight="1" x14ac:dyDescent="0.2">
      <c r="A11" s="216" t="str">
        <f t="shared" si="5"/>
        <v>PLATTEAU Valérie</v>
      </c>
      <c r="B11" s="146" t="s">
        <v>137</v>
      </c>
      <c r="C11" s="146" t="s">
        <v>138</v>
      </c>
      <c r="D11" s="146" t="s">
        <v>17</v>
      </c>
      <c r="E11" s="142" t="s">
        <v>67</v>
      </c>
      <c r="F11" s="142"/>
      <c r="G11" s="216" t="str">
        <f>IF(D11="","",VLOOKUP(D11,'Liste des clubs'!A:B,2,FALSE))</f>
        <v>HAZEBRO</v>
      </c>
      <c r="H11" s="233"/>
      <c r="I11" s="217" t="str">
        <f t="shared" si="1"/>
        <v/>
      </c>
      <c r="J11" s="230" t="str">
        <f t="array" ref="J11">IFERROR(INDEX(I$2:I$218,SMALL(IF(I$2:I$218&lt;&gt;"",ROW(I$2:I$218)-1),ROW(A10))),"")</f>
        <v/>
      </c>
      <c r="K11" s="231" t="str">
        <f t="shared" si="2"/>
        <v/>
      </c>
      <c r="L11" s="232" t="str">
        <f t="array" ref="L11">IFERROR(INDEX(K$2:K$218,SMALL(IF(K$2:K$218&lt;&gt;"",ROW(K$2:K$218)-1),ROW(C10))),"")</f>
        <v/>
      </c>
      <c r="M11" s="231" t="str">
        <f t="shared" si="3"/>
        <v/>
      </c>
      <c r="N11" s="230" t="str">
        <f t="array" ref="N11">IFERROR(INDEX(M$2:M$218,SMALL(IF(M$2:M$218&lt;&gt;"",ROW(M$2:M$218)-1),ROW(D10))),"")</f>
        <v/>
      </c>
      <c r="O11" s="231" t="str">
        <f t="shared" si="4"/>
        <v/>
      </c>
      <c r="P11" s="232" t="str">
        <f t="array" ref="P11">IFERROR(INDEX(O$2:O$218,SMALL(IF(O$2:O$218&lt;&gt;"",ROW(O$2:O$218)-1),ROW(G10))),"")</f>
        <v/>
      </c>
      <c r="Q11" s="5"/>
    </row>
    <row r="12" spans="1:18" s="61" customFormat="1" ht="15.75" customHeight="1" x14ac:dyDescent="0.2">
      <c r="A12" s="216" t="str">
        <f t="shared" si="5"/>
        <v>MOREY Delphine</v>
      </c>
      <c r="B12" s="146" t="s">
        <v>65</v>
      </c>
      <c r="C12" s="146" t="s">
        <v>141</v>
      </c>
      <c r="D12" s="146" t="s">
        <v>17</v>
      </c>
      <c r="E12" s="142" t="s">
        <v>64</v>
      </c>
      <c r="F12" s="142"/>
      <c r="G12" s="216" t="str">
        <f>IF(D12="","",VLOOKUP(D12,'Liste des clubs'!A:B,2,FALSE))</f>
        <v>HAZEBRO</v>
      </c>
      <c r="H12" s="233"/>
      <c r="I12" s="217" t="str">
        <f t="shared" si="1"/>
        <v/>
      </c>
      <c r="J12" s="230" t="str">
        <f t="array" ref="J12">IFERROR(INDEX(I$2:I$218,SMALL(IF(I$2:I$218&lt;&gt;"",ROW(I$2:I$218)-1),ROW(A11))),"")</f>
        <v/>
      </c>
      <c r="K12" s="231" t="str">
        <f t="shared" si="2"/>
        <v/>
      </c>
      <c r="L12" s="232" t="str">
        <f t="array" ref="L12">IFERROR(INDEX(K$2:K$218,SMALL(IF(K$2:K$218&lt;&gt;"",ROW(K$2:K$218)-1),ROW(C11))),"")</f>
        <v/>
      </c>
      <c r="M12" s="231" t="str">
        <f t="shared" si="3"/>
        <v/>
      </c>
      <c r="N12" s="230" t="str">
        <f t="array" ref="N12">IFERROR(INDEX(M$2:M$218,SMALL(IF(M$2:M$218&lt;&gt;"",ROW(M$2:M$218)-1),ROW(D11))),"")</f>
        <v/>
      </c>
      <c r="O12" s="231" t="str">
        <f t="shared" si="4"/>
        <v/>
      </c>
      <c r="P12" s="232" t="str">
        <f t="array" ref="P12">IFERROR(INDEX(O$2:O$218,SMALL(IF(O$2:O$218&lt;&gt;"",ROW(O$2:O$218)-1),ROW(G11))),"")</f>
        <v/>
      </c>
      <c r="Q12" s="5"/>
    </row>
    <row r="13" spans="1:18" s="61" customFormat="1" ht="15.75" customHeight="1" x14ac:dyDescent="0.2">
      <c r="A13" s="216" t="str">
        <f t="shared" si="5"/>
        <v>MOREY Delphine</v>
      </c>
      <c r="B13" s="146" t="s">
        <v>65</v>
      </c>
      <c r="C13" s="146" t="s">
        <v>141</v>
      </c>
      <c r="D13" s="146" t="s">
        <v>17</v>
      </c>
      <c r="E13" s="142" t="s">
        <v>64</v>
      </c>
      <c r="F13" s="142"/>
      <c r="G13" s="216" t="str">
        <f>IF(D13="","",VLOOKUP(D13,'Liste des clubs'!A:B,2,FALSE))</f>
        <v>HAZEBRO</v>
      </c>
      <c r="H13" s="233"/>
      <c r="I13" s="217" t="str">
        <f t="shared" si="1"/>
        <v/>
      </c>
      <c r="J13" s="230" t="str">
        <f t="array" ref="J13">IFERROR(INDEX(I$2:I$218,SMALL(IF(I$2:I$218&lt;&gt;"",ROW(I$2:I$218)-1),ROW(A12))),"")</f>
        <v/>
      </c>
      <c r="K13" s="231" t="str">
        <f t="shared" si="2"/>
        <v/>
      </c>
      <c r="L13" s="232" t="str">
        <f t="array" ref="L13">IFERROR(INDEX(K$2:K$218,SMALL(IF(K$2:K$218&lt;&gt;"",ROW(K$2:K$218)-1),ROW(C12))),"")</f>
        <v/>
      </c>
      <c r="M13" s="231" t="str">
        <f t="shared" si="3"/>
        <v/>
      </c>
      <c r="N13" s="230" t="str">
        <f t="array" ref="N13">IFERROR(INDEX(M$2:M$218,SMALL(IF(M$2:M$218&lt;&gt;"",ROW(M$2:M$218)-1),ROW(D12))),"")</f>
        <v/>
      </c>
      <c r="O13" s="231" t="str">
        <f t="shared" si="4"/>
        <v/>
      </c>
      <c r="P13" s="232" t="str">
        <f t="array" ref="P13">IFERROR(INDEX(O$2:O$218,SMALL(IF(O$2:O$218&lt;&gt;"",ROW(O$2:O$218)-1),ROW(G12))),"")</f>
        <v/>
      </c>
      <c r="Q13" s="5"/>
    </row>
    <row r="14" spans="1:18" s="61" customFormat="1" ht="15.75" customHeight="1" x14ac:dyDescent="0.2">
      <c r="A14" s="216" t="str">
        <f t="shared" si="5"/>
        <v>REMY Marie Pierre</v>
      </c>
      <c r="B14" s="146" t="s">
        <v>542</v>
      </c>
      <c r="C14" s="146" t="s">
        <v>547</v>
      </c>
      <c r="D14" s="146" t="s">
        <v>81</v>
      </c>
      <c r="E14" s="142" t="s">
        <v>56</v>
      </c>
      <c r="F14" s="142"/>
      <c r="G14" s="216" t="str">
        <f>IF(D14="","",VLOOKUP(D14,'Liste des clubs'!A:B,2,FALSE))</f>
        <v>St OMER</v>
      </c>
      <c r="H14" s="233"/>
      <c r="I14" s="217" t="str">
        <f t="shared" si="1"/>
        <v/>
      </c>
      <c r="J14" s="230" t="str">
        <f t="array" ref="J14">IFERROR(INDEX(I$2:I$218,SMALL(IF(I$2:I$218&lt;&gt;"",ROW(I$2:I$218)-1),ROW(A13))),"")</f>
        <v/>
      </c>
      <c r="K14" s="231" t="str">
        <f t="shared" si="2"/>
        <v/>
      </c>
      <c r="L14" s="232" t="str">
        <f t="array" ref="L14">IFERROR(INDEX(K$2:K$218,SMALL(IF(K$2:K$218&lt;&gt;"",ROW(K$2:K$218)-1),ROW(C13))),"")</f>
        <v/>
      </c>
      <c r="M14" s="231" t="str">
        <f t="shared" si="3"/>
        <v/>
      </c>
      <c r="N14" s="230" t="str">
        <f t="array" ref="N14">IFERROR(INDEX(M$2:M$218,SMALL(IF(M$2:M$218&lt;&gt;"",ROW(M$2:M$218)-1),ROW(D13))),"")</f>
        <v/>
      </c>
      <c r="O14" s="231" t="str">
        <f t="shared" si="4"/>
        <v/>
      </c>
      <c r="P14" s="232" t="str">
        <f t="array" ref="P14">IFERROR(INDEX(O$2:O$218,SMALL(IF(O$2:O$218&lt;&gt;"",ROW(O$2:O$218)-1),ROW(G13))),"")</f>
        <v/>
      </c>
      <c r="Q14" s="5"/>
    </row>
    <row r="15" spans="1:18" s="61" customFormat="1" ht="15.75" customHeight="1" x14ac:dyDescent="0.2">
      <c r="A15" s="216" t="str">
        <f t="shared" si="5"/>
        <v>SCHEPKENS Coline</v>
      </c>
      <c r="B15" s="146" t="s">
        <v>548</v>
      </c>
      <c r="C15" s="146" t="s">
        <v>549</v>
      </c>
      <c r="D15" s="146" t="s">
        <v>328</v>
      </c>
      <c r="E15" s="142" t="s">
        <v>53</v>
      </c>
      <c r="F15" s="142"/>
      <c r="G15" s="216" t="str">
        <f>IF(D15="","",VLOOKUP(D15,'Liste des clubs'!A:B,2,FALSE))</f>
        <v>BRUAY</v>
      </c>
      <c r="H15" s="233"/>
      <c r="I15" s="217" t="str">
        <f t="shared" si="1"/>
        <v/>
      </c>
      <c r="J15" s="230" t="str">
        <f t="array" ref="J15">IFERROR(INDEX(I$2:I$218,SMALL(IF(I$2:I$218&lt;&gt;"",ROW(I$2:I$218)-1),ROW(A14))),"")</f>
        <v/>
      </c>
      <c r="K15" s="231" t="str">
        <f t="shared" si="2"/>
        <v/>
      </c>
      <c r="L15" s="232" t="str">
        <f t="array" ref="L15">IFERROR(INDEX(K$2:K$218,SMALL(IF(K$2:K$218&lt;&gt;"",ROW(K$2:K$218)-1),ROW(C14))),"")</f>
        <v/>
      </c>
      <c r="M15" s="231" t="str">
        <f t="shared" si="3"/>
        <v/>
      </c>
      <c r="N15" s="230" t="str">
        <f t="array" ref="N15">IFERROR(INDEX(M$2:M$218,SMALL(IF(M$2:M$218&lt;&gt;"",ROW(M$2:M$218)-1),ROW(D14))),"")</f>
        <v/>
      </c>
      <c r="O15" s="231" t="str">
        <f t="shared" si="4"/>
        <v/>
      </c>
      <c r="P15" s="232" t="str">
        <f t="array" ref="P15">IFERROR(INDEX(O$2:O$218,SMALL(IF(O$2:O$218&lt;&gt;"",ROW(O$2:O$218)-1),ROW(G14))),"")</f>
        <v/>
      </c>
      <c r="Q15" s="5"/>
    </row>
    <row r="16" spans="1:18" s="61" customFormat="1" ht="15.75" customHeight="1" x14ac:dyDescent="0.2">
      <c r="A16" s="216" t="str">
        <f t="shared" si="5"/>
        <v>CAPPELLE Alice</v>
      </c>
      <c r="B16" s="146" t="s">
        <v>550</v>
      </c>
      <c r="C16" s="146" t="s">
        <v>551</v>
      </c>
      <c r="D16" s="146" t="s">
        <v>75</v>
      </c>
      <c r="E16" s="142" t="s">
        <v>46</v>
      </c>
      <c r="F16" s="142"/>
      <c r="G16" s="216" t="str">
        <f>IF(D16="","",VLOOKUP(D16,'Liste des clubs'!A:B,2,FALSE))</f>
        <v>STEEN</v>
      </c>
      <c r="H16" s="233"/>
      <c r="I16" s="217" t="str">
        <f t="shared" si="1"/>
        <v/>
      </c>
      <c r="J16" s="230" t="str">
        <f t="array" ref="J16">IFERROR(INDEX(I$2:I$218,SMALL(IF(I$2:I$218&lt;&gt;"",ROW(I$2:I$218)-1),ROW(A15))),"")</f>
        <v/>
      </c>
      <c r="K16" s="231" t="str">
        <f t="shared" si="2"/>
        <v/>
      </c>
      <c r="L16" s="232" t="str">
        <f t="array" ref="L16">IFERROR(INDEX(K$2:K$218,SMALL(IF(K$2:K$218&lt;&gt;"",ROW(K$2:K$218)-1),ROW(C15))),"")</f>
        <v/>
      </c>
      <c r="M16" s="231" t="str">
        <f t="shared" si="3"/>
        <v/>
      </c>
      <c r="N16" s="230" t="str">
        <f t="array" ref="N16">IFERROR(INDEX(M$2:M$218,SMALL(IF(M$2:M$218&lt;&gt;"",ROW(M$2:M$218)-1),ROW(D15))),"")</f>
        <v/>
      </c>
      <c r="O16" s="231" t="str">
        <f t="shared" si="4"/>
        <v/>
      </c>
      <c r="P16" s="232" t="str">
        <f t="array" ref="P16">IFERROR(INDEX(O$2:O$218,SMALL(IF(O$2:O$218&lt;&gt;"",ROW(O$2:O$218)-1),ROW(G15))),"")</f>
        <v/>
      </c>
      <c r="Q16" s="5"/>
    </row>
    <row r="17" spans="1:17" s="61" customFormat="1" ht="15.75" customHeight="1" x14ac:dyDescent="0.2">
      <c r="A17" s="216" t="str">
        <f t="shared" si="5"/>
        <v>DE NOLF Madeline</v>
      </c>
      <c r="B17" s="146" t="s">
        <v>552</v>
      </c>
      <c r="C17" s="146" t="s">
        <v>553</v>
      </c>
      <c r="D17" s="146" t="s">
        <v>30</v>
      </c>
      <c r="E17" s="142" t="s">
        <v>39</v>
      </c>
      <c r="F17" s="142"/>
      <c r="G17" s="216" t="str">
        <f>IF(D17="","",VLOOKUP(D17,'Liste des clubs'!A:B,2,FALSE))</f>
        <v>BAILLEUL</v>
      </c>
      <c r="H17" s="233"/>
      <c r="I17" s="217" t="str">
        <f t="shared" si="1"/>
        <v/>
      </c>
      <c r="J17" s="230" t="str">
        <f t="array" ref="J17">IFERROR(INDEX(I$2:I$218,SMALL(IF(I$2:I$218&lt;&gt;"",ROW(I$2:I$218)-1),ROW(A16))),"")</f>
        <v/>
      </c>
      <c r="K17" s="231" t="str">
        <f t="shared" si="2"/>
        <v/>
      </c>
      <c r="L17" s="232" t="str">
        <f t="array" ref="L17">IFERROR(INDEX(K$2:K$218,SMALL(IF(K$2:K$218&lt;&gt;"",ROW(K$2:K$218)-1),ROW(C16))),"")</f>
        <v/>
      </c>
      <c r="M17" s="231" t="str">
        <f t="shared" si="3"/>
        <v/>
      </c>
      <c r="N17" s="230" t="str">
        <f t="array" ref="N17">IFERROR(INDEX(M$2:M$218,SMALL(IF(M$2:M$218&lt;&gt;"",ROW(M$2:M$218)-1),ROW(D16))),"")</f>
        <v/>
      </c>
      <c r="O17" s="231" t="str">
        <f t="shared" si="4"/>
        <v/>
      </c>
      <c r="P17" s="232" t="str">
        <f t="array" ref="P17">IFERROR(INDEX(O$2:O$218,SMALL(IF(O$2:O$218&lt;&gt;"",ROW(O$2:O$218)-1),ROW(G16))),"")</f>
        <v/>
      </c>
      <c r="Q17" s="5"/>
    </row>
    <row r="18" spans="1:17" s="61" customFormat="1" ht="15.75" customHeight="1" x14ac:dyDescent="0.2">
      <c r="A18" s="216" t="str">
        <f t="shared" si="5"/>
        <v xml:space="preserve">BOULANGER Marie </v>
      </c>
      <c r="B18" s="146" t="s">
        <v>559</v>
      </c>
      <c r="C18" s="146" t="s">
        <v>560</v>
      </c>
      <c r="D18" s="146" t="s">
        <v>561</v>
      </c>
      <c r="E18" s="142" t="s">
        <v>50</v>
      </c>
      <c r="F18" s="142"/>
      <c r="G18" s="216" t="str">
        <f>IF(D18="","",VLOOKUP(D18,'Liste des clubs'!A:B,2,FALSE))</f>
        <v>AUDRUICQ</v>
      </c>
      <c r="H18" s="233"/>
      <c r="I18" s="217" t="str">
        <f t="shared" si="1"/>
        <v/>
      </c>
      <c r="J18" s="230" t="str">
        <f t="array" ref="J18">IFERROR(INDEX(I$2:I$218,SMALL(IF(I$2:I$218&lt;&gt;"",ROW(I$2:I$218)-1),ROW(A17))),"")</f>
        <v/>
      </c>
      <c r="K18" s="231" t="str">
        <f t="shared" si="2"/>
        <v/>
      </c>
      <c r="L18" s="232" t="str">
        <f t="array" ref="L18">IFERROR(INDEX(K$2:K$218,SMALL(IF(K$2:K$218&lt;&gt;"",ROW(K$2:K$218)-1),ROW(C17))),"")</f>
        <v/>
      </c>
      <c r="M18" s="231" t="str">
        <f t="shared" si="3"/>
        <v/>
      </c>
      <c r="N18" s="230" t="str">
        <f t="array" ref="N18">IFERROR(INDEX(M$2:M$218,SMALL(IF(M$2:M$218&lt;&gt;"",ROW(M$2:M$218)-1),ROW(D17))),"")</f>
        <v/>
      </c>
      <c r="O18" s="231" t="str">
        <f t="shared" si="4"/>
        <v/>
      </c>
      <c r="P18" s="232" t="str">
        <f t="array" ref="P18">IFERROR(INDEX(O$2:O$218,SMALL(IF(O$2:O$218&lt;&gt;"",ROW(O$2:O$218)-1),ROW(G17))),"")</f>
        <v/>
      </c>
      <c r="Q18" s="5"/>
    </row>
    <row r="19" spans="1:17" s="61" customFormat="1" ht="15.75" customHeight="1" x14ac:dyDescent="0.2">
      <c r="A19" s="216" t="str">
        <f t="shared" si="5"/>
        <v>AVEZ Béatrice</v>
      </c>
      <c r="B19" s="146" t="s">
        <v>503</v>
      </c>
      <c r="C19" s="146" t="s">
        <v>563</v>
      </c>
      <c r="D19" s="146" t="s">
        <v>17</v>
      </c>
      <c r="E19" s="142" t="s">
        <v>64</v>
      </c>
      <c r="F19" s="142"/>
      <c r="G19" s="216" t="str">
        <f>IF(D19="","",VLOOKUP(D19,'Liste des clubs'!A:B,2,FALSE))</f>
        <v>HAZEBRO</v>
      </c>
      <c r="H19" s="233"/>
      <c r="I19" s="217" t="str">
        <f t="shared" si="1"/>
        <v/>
      </c>
      <c r="J19" s="230" t="str">
        <f t="array" ref="J19">IFERROR(INDEX(I$2:I$218,SMALL(IF(I$2:I$218&lt;&gt;"",ROW(I$2:I$218)-1),ROW(A18))),"")</f>
        <v/>
      </c>
      <c r="K19" s="231" t="str">
        <f t="shared" si="2"/>
        <v/>
      </c>
      <c r="L19" s="232" t="str">
        <f t="array" ref="L19">IFERROR(INDEX(K$2:K$218,SMALL(IF(K$2:K$218&lt;&gt;"",ROW(K$2:K$218)-1),ROW(C18))),"")</f>
        <v/>
      </c>
      <c r="M19" s="231" t="str">
        <f t="shared" si="3"/>
        <v/>
      </c>
      <c r="N19" s="230" t="str">
        <f t="array" ref="N19">IFERROR(INDEX(M$2:M$218,SMALL(IF(M$2:M$218&lt;&gt;"",ROW(M$2:M$218)-1),ROW(D18))),"")</f>
        <v/>
      </c>
      <c r="O19" s="231" t="str">
        <f t="shared" si="4"/>
        <v/>
      </c>
      <c r="P19" s="232" t="str">
        <f t="array" ref="P19">IFERROR(INDEX(O$2:O$218,SMALL(IF(O$2:O$218&lt;&gt;"",ROW(O$2:O$218)-1),ROW(G18))),"")</f>
        <v/>
      </c>
      <c r="Q19" s="5"/>
    </row>
    <row r="20" spans="1:17" s="61" customFormat="1" ht="15.75" customHeight="1" x14ac:dyDescent="0.2">
      <c r="A20" s="216" t="str">
        <f t="shared" si="5"/>
        <v>BOULINGUIEZ Camille</v>
      </c>
      <c r="B20" s="146" t="s">
        <v>575</v>
      </c>
      <c r="C20" s="146" t="s">
        <v>576</v>
      </c>
      <c r="D20" s="146" t="s">
        <v>48</v>
      </c>
      <c r="E20" s="142" t="s">
        <v>59</v>
      </c>
      <c r="F20" s="142"/>
      <c r="G20" s="216" t="str">
        <f>IF(D20="","",VLOOKUP(D20,'Liste des clubs'!A:B,2,FALSE))</f>
        <v>MERVILL</v>
      </c>
      <c r="H20" s="233"/>
      <c r="I20" s="217" t="str">
        <f t="shared" si="1"/>
        <v/>
      </c>
      <c r="J20" s="230" t="str">
        <f t="array" ref="J20">IFERROR(INDEX(I$2:I$218,SMALL(IF(I$2:I$218&lt;&gt;"",ROW(I$2:I$218)-1),ROW(A19))),"")</f>
        <v/>
      </c>
      <c r="K20" s="231" t="str">
        <f t="shared" si="2"/>
        <v/>
      </c>
      <c r="L20" s="232" t="str">
        <f t="array" ref="L20">IFERROR(INDEX(K$2:K$218,SMALL(IF(K$2:K$218&lt;&gt;"",ROW(K$2:K$218)-1),ROW(C19))),"")</f>
        <v/>
      </c>
      <c r="M20" s="231" t="str">
        <f t="shared" si="3"/>
        <v/>
      </c>
      <c r="N20" s="230" t="str">
        <f t="array" ref="N20">IFERROR(INDEX(M$2:M$218,SMALL(IF(M$2:M$218&lt;&gt;"",ROW(M$2:M$218)-1),ROW(D19))),"")</f>
        <v/>
      </c>
      <c r="O20" s="231" t="str">
        <f t="shared" si="4"/>
        <v/>
      </c>
      <c r="P20" s="232" t="str">
        <f t="array" ref="P20">IFERROR(INDEX(O$2:O$218,SMALL(IF(O$2:O$218&lt;&gt;"",ROW(O$2:O$218)-1),ROW(G19))),"")</f>
        <v/>
      </c>
      <c r="Q20" s="5"/>
    </row>
    <row r="21" spans="1:17" s="61" customFormat="1" ht="15.75" customHeight="1" x14ac:dyDescent="0.2">
      <c r="A21" s="216" t="str">
        <f t="shared" si="5"/>
        <v>LEGRAND Anaïs</v>
      </c>
      <c r="B21" s="146" t="s">
        <v>605</v>
      </c>
      <c r="C21" s="146" t="s">
        <v>615</v>
      </c>
      <c r="D21" s="146" t="s">
        <v>48</v>
      </c>
      <c r="E21" s="142" t="s">
        <v>46</v>
      </c>
      <c r="F21" s="142"/>
      <c r="G21" s="216" t="str">
        <f>IF(D21="","",VLOOKUP(D21,'Liste des clubs'!A:B,2,FALSE))</f>
        <v>MERVILL</v>
      </c>
      <c r="H21" s="233"/>
      <c r="I21" s="217" t="str">
        <f t="shared" si="1"/>
        <v/>
      </c>
      <c r="J21" s="230" t="str">
        <f t="array" ref="J21">IFERROR(INDEX(I$2:I$218,SMALL(IF(I$2:I$218&lt;&gt;"",ROW(I$2:I$218)-1),ROW(A20))),"")</f>
        <v/>
      </c>
      <c r="K21" s="231" t="str">
        <f t="shared" si="2"/>
        <v/>
      </c>
      <c r="L21" s="232" t="str">
        <f t="array" ref="L21">IFERROR(INDEX(K$2:K$218,SMALL(IF(K$2:K$218&lt;&gt;"",ROW(K$2:K$218)-1),ROW(C20))),"")</f>
        <v/>
      </c>
      <c r="M21" s="231" t="str">
        <f t="shared" si="3"/>
        <v/>
      </c>
      <c r="N21" s="230" t="str">
        <f t="array" ref="N21">IFERROR(INDEX(M$2:M$218,SMALL(IF(M$2:M$218&lt;&gt;"",ROW(M$2:M$218)-1),ROW(D20))),"")</f>
        <v/>
      </c>
      <c r="O21" s="231" t="str">
        <f t="shared" si="4"/>
        <v/>
      </c>
      <c r="P21" s="232" t="str">
        <f t="array" ref="P21">IFERROR(INDEX(O$2:O$218,SMALL(IF(O$2:O$218&lt;&gt;"",ROW(O$2:O$218)-1),ROW(G20))),"")</f>
        <v/>
      </c>
      <c r="Q21" s="5"/>
    </row>
    <row r="22" spans="1:17" s="61" customFormat="1" ht="15.75" customHeight="1" x14ac:dyDescent="0.2">
      <c r="A22" s="216" t="str">
        <f t="shared" si="5"/>
        <v>MORTIER Régine</v>
      </c>
      <c r="B22" s="146" t="s">
        <v>616</v>
      </c>
      <c r="C22" s="146" t="s">
        <v>617</v>
      </c>
      <c r="D22" s="146" t="s">
        <v>326</v>
      </c>
      <c r="E22" s="142" t="s">
        <v>46</v>
      </c>
      <c r="F22" s="142"/>
      <c r="G22" s="216" t="str">
        <f>IF(D22="","",VLOOKUP(D22,'Liste des clubs'!A:B,2,FALSE))</f>
        <v>BOUL/M</v>
      </c>
      <c r="H22" s="233"/>
      <c r="I22" s="217" t="str">
        <f t="shared" si="1"/>
        <v/>
      </c>
      <c r="J22" s="230" t="str">
        <f t="array" ref="J22">IFERROR(INDEX(I$2:I$218,SMALL(IF(I$2:I$218&lt;&gt;"",ROW(I$2:I$218)-1),ROW(A21))),"")</f>
        <v/>
      </c>
      <c r="K22" s="231" t="str">
        <f t="shared" si="2"/>
        <v/>
      </c>
      <c r="L22" s="232" t="str">
        <f t="array" ref="L22">IFERROR(INDEX(K$2:K$218,SMALL(IF(K$2:K$218&lt;&gt;"",ROW(K$2:K$218)-1),ROW(C21))),"")</f>
        <v/>
      </c>
      <c r="M22" s="231" t="str">
        <f t="shared" si="3"/>
        <v/>
      </c>
      <c r="N22" s="230" t="str">
        <f t="array" ref="N22">IFERROR(INDEX(M$2:M$218,SMALL(IF(M$2:M$218&lt;&gt;"",ROW(M$2:M$218)-1),ROW(D21))),"")</f>
        <v/>
      </c>
      <c r="O22" s="231" t="str">
        <f t="shared" si="4"/>
        <v/>
      </c>
      <c r="P22" s="232" t="str">
        <f t="array" ref="P22">IFERROR(INDEX(O$2:O$218,SMALL(IF(O$2:O$218&lt;&gt;"",ROW(O$2:O$218)-1),ROW(G21))),"")</f>
        <v/>
      </c>
      <c r="Q22" s="5"/>
    </row>
    <row r="23" spans="1:17" s="61" customFormat="1" ht="15.75" customHeight="1" x14ac:dyDescent="0.2">
      <c r="A23" s="216" t="str">
        <f t="shared" si="5"/>
        <v>HERENG Lalie</v>
      </c>
      <c r="B23" s="146" t="s">
        <v>618</v>
      </c>
      <c r="C23" s="146" t="s">
        <v>619</v>
      </c>
      <c r="D23" s="146" t="s">
        <v>271</v>
      </c>
      <c r="E23" s="142" t="s">
        <v>46</v>
      </c>
      <c r="F23" s="142"/>
      <c r="G23" s="216" t="str">
        <f>IF(D23="","",VLOOKUP(D23,'Liste des clubs'!A:B,2,FALSE))</f>
        <v>ARRAS</v>
      </c>
      <c r="H23" s="233"/>
      <c r="I23" s="217" t="str">
        <f t="shared" si="1"/>
        <v/>
      </c>
      <c r="J23" s="230" t="str">
        <f t="array" ref="J23">IFERROR(INDEX(I$2:I$218,SMALL(IF(I$2:I$218&lt;&gt;"",ROW(I$2:I$218)-1),ROW(A22))),"")</f>
        <v/>
      </c>
      <c r="K23" s="231" t="str">
        <f t="shared" si="2"/>
        <v/>
      </c>
      <c r="L23" s="232" t="str">
        <f t="array" ref="L23">IFERROR(INDEX(K$2:K$218,SMALL(IF(K$2:K$218&lt;&gt;"",ROW(K$2:K$218)-1),ROW(C22))),"")</f>
        <v/>
      </c>
      <c r="M23" s="231" t="str">
        <f t="shared" si="3"/>
        <v/>
      </c>
      <c r="N23" s="230" t="str">
        <f t="array" ref="N23">IFERROR(INDEX(M$2:M$218,SMALL(IF(M$2:M$218&lt;&gt;"",ROW(M$2:M$218)-1),ROW(D22))),"")</f>
        <v/>
      </c>
      <c r="O23" s="231" t="str">
        <f t="shared" si="4"/>
        <v/>
      </c>
      <c r="P23" s="232" t="str">
        <f t="array" ref="P23">IFERROR(INDEX(O$2:O$218,SMALL(IF(O$2:O$218&lt;&gt;"",ROW(O$2:O$218)-1),ROW(G22))),"")</f>
        <v/>
      </c>
      <c r="Q23" s="5"/>
    </row>
    <row r="24" spans="1:17" s="61" customFormat="1" ht="15.75" customHeight="1" x14ac:dyDescent="0.2">
      <c r="A24" s="216" t="str">
        <f t="shared" si="5"/>
        <v>CAPPELLE Alice</v>
      </c>
      <c r="B24" s="146" t="s">
        <v>550</v>
      </c>
      <c r="C24" s="146" t="s">
        <v>551</v>
      </c>
      <c r="D24" s="146" t="s">
        <v>75</v>
      </c>
      <c r="E24" s="142" t="s">
        <v>46</v>
      </c>
      <c r="F24" s="142"/>
      <c r="G24" s="216" t="str">
        <f>IF(D24="","",VLOOKUP(D24,'Liste des clubs'!A:B,2,FALSE))</f>
        <v>STEEN</v>
      </c>
      <c r="H24" s="233"/>
      <c r="I24" s="217" t="str">
        <f t="shared" si="1"/>
        <v/>
      </c>
      <c r="J24" s="230" t="str">
        <f t="array" ref="J24">IFERROR(INDEX(I$2:I$218,SMALL(IF(I$2:I$218&lt;&gt;"",ROW(I$2:I$218)-1),ROW(A23))),"")</f>
        <v/>
      </c>
      <c r="K24" s="231" t="str">
        <f t="shared" si="2"/>
        <v/>
      </c>
      <c r="L24" s="232" t="str">
        <f t="array" ref="L24">IFERROR(INDEX(K$2:K$218,SMALL(IF(K$2:K$218&lt;&gt;"",ROW(K$2:K$218)-1),ROW(C23))),"")</f>
        <v/>
      </c>
      <c r="M24" s="231" t="str">
        <f t="shared" si="3"/>
        <v/>
      </c>
      <c r="N24" s="230" t="str">
        <f t="array" ref="N24">IFERROR(INDEX(M$2:M$218,SMALL(IF(M$2:M$218&lt;&gt;"",ROW(M$2:M$218)-1),ROW(D23))),"")</f>
        <v/>
      </c>
      <c r="O24" s="231" t="str">
        <f t="shared" si="4"/>
        <v/>
      </c>
      <c r="P24" s="232" t="str">
        <f t="array" ref="P24">IFERROR(INDEX(O$2:O$218,SMALL(IF(O$2:O$218&lt;&gt;"",ROW(O$2:O$218)-1),ROW(G23))),"")</f>
        <v/>
      </c>
      <c r="Q24" s="5"/>
    </row>
    <row r="25" spans="1:17" s="61" customFormat="1" ht="15.75" customHeight="1" x14ac:dyDescent="0.2">
      <c r="A25" s="216" t="str">
        <f t="shared" si="5"/>
        <v>HERENG Lalie</v>
      </c>
      <c r="B25" s="146" t="s">
        <v>618</v>
      </c>
      <c r="C25" s="146" t="s">
        <v>619</v>
      </c>
      <c r="D25" s="146" t="s">
        <v>271</v>
      </c>
      <c r="E25" s="142" t="s">
        <v>46</v>
      </c>
      <c r="F25" s="142"/>
      <c r="G25" s="216" t="str">
        <f>IF(D25="","",VLOOKUP(D25,'Liste des clubs'!A:B,2,FALSE))</f>
        <v>ARRAS</v>
      </c>
      <c r="H25" s="233"/>
      <c r="I25" s="217" t="str">
        <f t="shared" si="1"/>
        <v/>
      </c>
      <c r="J25" s="230" t="str">
        <f t="array" ref="J25">IFERROR(INDEX(I$2:I$218,SMALL(IF(I$2:I$218&lt;&gt;"",ROW(I$2:I$218)-1),ROW(A24))),"")</f>
        <v/>
      </c>
      <c r="K25" s="231" t="str">
        <f t="shared" si="2"/>
        <v/>
      </c>
      <c r="L25" s="232" t="str">
        <f t="array" ref="L25">IFERROR(INDEX(K$2:K$218,SMALL(IF(K$2:K$218&lt;&gt;"",ROW(K$2:K$218)-1),ROW(C24))),"")</f>
        <v/>
      </c>
      <c r="M25" s="231" t="str">
        <f t="shared" si="3"/>
        <v/>
      </c>
      <c r="N25" s="230" t="str">
        <f t="array" ref="N25">IFERROR(INDEX(M$2:M$218,SMALL(IF(M$2:M$218&lt;&gt;"",ROW(M$2:M$218)-1),ROW(D24))),"")</f>
        <v/>
      </c>
      <c r="O25" s="231" t="str">
        <f t="shared" si="4"/>
        <v/>
      </c>
      <c r="P25" s="232" t="str">
        <f t="array" ref="P25">IFERROR(INDEX(O$2:O$218,SMALL(IF(O$2:O$218&lt;&gt;"",ROW(O$2:O$218)-1),ROW(G24))),"")</f>
        <v/>
      </c>
      <c r="Q25" s="5"/>
    </row>
    <row r="26" spans="1:17" s="61" customFormat="1" ht="15.75" customHeight="1" x14ac:dyDescent="0.2">
      <c r="A26" s="216" t="str">
        <f t="shared" si="5"/>
        <v>LEGRAND Anais</v>
      </c>
      <c r="B26" s="146" t="s">
        <v>605</v>
      </c>
      <c r="C26" s="146" t="s">
        <v>621</v>
      </c>
      <c r="D26" s="146" t="s">
        <v>48</v>
      </c>
      <c r="E26" s="142" t="s">
        <v>46</v>
      </c>
      <c r="F26" s="142"/>
      <c r="G26" s="216" t="str">
        <f>IF(D26="","",VLOOKUP(D26,'Liste des clubs'!A:B,2,FALSE))</f>
        <v>MERVILL</v>
      </c>
      <c r="H26" s="233"/>
      <c r="I26" s="217" t="str">
        <f t="shared" si="1"/>
        <v/>
      </c>
      <c r="J26" s="230" t="str">
        <f t="array" ref="J26">IFERROR(INDEX(I$2:I$218,SMALL(IF(I$2:I$218&lt;&gt;"",ROW(I$2:I$218)-1),ROW(A25))),"")</f>
        <v/>
      </c>
      <c r="K26" s="231" t="str">
        <f t="shared" si="2"/>
        <v/>
      </c>
      <c r="L26" s="232" t="str">
        <f t="array" ref="L26">IFERROR(INDEX(K$2:K$218,SMALL(IF(K$2:K$218&lt;&gt;"",ROW(K$2:K$218)-1),ROW(C25))),"")</f>
        <v/>
      </c>
      <c r="M26" s="231" t="str">
        <f t="shared" si="3"/>
        <v/>
      </c>
      <c r="N26" s="230" t="str">
        <f t="array" ref="N26">IFERROR(INDEX(M$2:M$218,SMALL(IF(M$2:M$218&lt;&gt;"",ROW(M$2:M$218)-1),ROW(D25))),"")</f>
        <v/>
      </c>
      <c r="O26" s="231" t="str">
        <f t="shared" si="4"/>
        <v/>
      </c>
      <c r="P26" s="232" t="str">
        <f t="array" ref="P26">IFERROR(INDEX(O$2:O$218,SMALL(IF(O$2:O$218&lt;&gt;"",ROW(O$2:O$218)-1),ROW(G25))),"")</f>
        <v/>
      </c>
      <c r="Q26" s="5"/>
    </row>
    <row r="27" spans="1:17" s="61" customFormat="1" ht="15.75" customHeight="1" x14ac:dyDescent="0.2">
      <c r="A27" s="216" t="str">
        <f t="shared" si="5"/>
        <v>MORTIER Régine</v>
      </c>
      <c r="B27" s="146" t="s">
        <v>616</v>
      </c>
      <c r="C27" s="146" t="s">
        <v>617</v>
      </c>
      <c r="D27" s="146" t="s">
        <v>326</v>
      </c>
      <c r="E27" s="142" t="s">
        <v>46</v>
      </c>
      <c r="F27" s="142"/>
      <c r="G27" s="216" t="str">
        <f>IF(D27="","",VLOOKUP(D27,'Liste des clubs'!A:B,2,FALSE))</f>
        <v>BOUL/M</v>
      </c>
      <c r="H27" s="233"/>
      <c r="I27" s="217" t="str">
        <f t="shared" si="1"/>
        <v/>
      </c>
      <c r="J27" s="230" t="str">
        <f t="array" ref="J27">IFERROR(INDEX(I$2:I$218,SMALL(IF(I$2:I$218&lt;&gt;"",ROW(I$2:I$218)-1),ROW(A26))),"")</f>
        <v/>
      </c>
      <c r="K27" s="231" t="str">
        <f t="shared" si="2"/>
        <v/>
      </c>
      <c r="L27" s="232" t="str">
        <f t="array" ref="L27">IFERROR(INDEX(K$2:K$218,SMALL(IF(K$2:K$218&lt;&gt;"",ROW(K$2:K$218)-1),ROW(C26))),"")</f>
        <v/>
      </c>
      <c r="M27" s="231" t="str">
        <f t="shared" si="3"/>
        <v/>
      </c>
      <c r="N27" s="230" t="str">
        <f t="array" ref="N27">IFERROR(INDEX(M$2:M$218,SMALL(IF(M$2:M$218&lt;&gt;"",ROW(M$2:M$218)-1),ROW(D26))),"")</f>
        <v/>
      </c>
      <c r="O27" s="231" t="str">
        <f t="shared" si="4"/>
        <v/>
      </c>
      <c r="P27" s="232" t="str">
        <f t="array" ref="P27">IFERROR(INDEX(O$2:O$218,SMALL(IF(O$2:O$218&lt;&gt;"",ROW(O$2:O$218)-1),ROW(G26))),"")</f>
        <v/>
      </c>
      <c r="Q27" s="5"/>
    </row>
    <row r="28" spans="1:17" s="61" customFormat="1" ht="15.75" customHeight="1" x14ac:dyDescent="0.2">
      <c r="A28" s="216" t="str">
        <f t="shared" si="5"/>
        <v>DHORMES Chloe</v>
      </c>
      <c r="B28" s="146" t="s">
        <v>622</v>
      </c>
      <c r="C28" s="146" t="s">
        <v>623</v>
      </c>
      <c r="D28" s="146" t="s">
        <v>110</v>
      </c>
      <c r="E28" s="142" t="s">
        <v>43</v>
      </c>
      <c r="F28" s="142"/>
      <c r="G28" s="216" t="str">
        <f>IF(D28="","",VLOOKUP(D28,'Liste des clubs'!A:B,2,FALSE))</f>
        <v>LESTREM</v>
      </c>
      <c r="H28" s="233"/>
      <c r="I28" s="217" t="str">
        <f t="shared" si="1"/>
        <v/>
      </c>
      <c r="J28" s="230" t="str">
        <f t="array" ref="J28">IFERROR(INDEX(I$2:I$218,SMALL(IF(I$2:I$218&lt;&gt;"",ROW(I$2:I$218)-1),ROW(A27))),"")</f>
        <v/>
      </c>
      <c r="K28" s="231" t="str">
        <f t="shared" si="2"/>
        <v/>
      </c>
      <c r="L28" s="232" t="str">
        <f t="array" ref="L28">IFERROR(INDEX(K$2:K$218,SMALL(IF(K$2:K$218&lt;&gt;"",ROW(K$2:K$218)-1),ROW(C27))),"")</f>
        <v/>
      </c>
      <c r="M28" s="231" t="str">
        <f t="shared" si="3"/>
        <v/>
      </c>
      <c r="N28" s="230" t="str">
        <f t="array" ref="N28">IFERROR(INDEX(M$2:M$218,SMALL(IF(M$2:M$218&lt;&gt;"",ROW(M$2:M$218)-1),ROW(D27))),"")</f>
        <v/>
      </c>
      <c r="O28" s="231" t="str">
        <f t="shared" si="4"/>
        <v/>
      </c>
      <c r="P28" s="232" t="str">
        <f t="array" ref="P28">IFERROR(INDEX(O$2:O$218,SMALL(IF(O$2:O$218&lt;&gt;"",ROW(O$2:O$218)-1),ROW(G27))),"")</f>
        <v/>
      </c>
      <c r="Q28" s="5"/>
    </row>
    <row r="29" spans="1:17" s="61" customFormat="1" ht="15.75" customHeight="1" x14ac:dyDescent="0.2">
      <c r="A29" s="216" t="str">
        <f t="shared" si="5"/>
        <v>DE NOLF Madeline</v>
      </c>
      <c r="B29" s="146" t="s">
        <v>552</v>
      </c>
      <c r="C29" s="146" t="s">
        <v>553</v>
      </c>
      <c r="D29" s="146" t="s">
        <v>30</v>
      </c>
      <c r="E29" s="142" t="s">
        <v>39</v>
      </c>
      <c r="F29" s="142"/>
      <c r="G29" s="216" t="str">
        <f>IF(D29="","",VLOOKUP(D29,'Liste des clubs'!A:B,2,FALSE))</f>
        <v>BAILLEUL</v>
      </c>
      <c r="H29" s="233"/>
      <c r="I29" s="217" t="str">
        <f t="shared" si="1"/>
        <v/>
      </c>
      <c r="J29" s="230" t="str">
        <f t="array" ref="J29">IFERROR(INDEX(I$2:I$218,SMALL(IF(I$2:I$218&lt;&gt;"",ROW(I$2:I$218)-1),ROW(A28))),"")</f>
        <v/>
      </c>
      <c r="K29" s="231" t="str">
        <f t="shared" si="2"/>
        <v/>
      </c>
      <c r="L29" s="232" t="str">
        <f t="array" ref="L29">IFERROR(INDEX(K$2:K$218,SMALL(IF(K$2:K$218&lt;&gt;"",ROW(K$2:K$218)-1),ROW(C28))),"")</f>
        <v/>
      </c>
      <c r="M29" s="231" t="str">
        <f t="shared" si="3"/>
        <v/>
      </c>
      <c r="N29" s="230" t="str">
        <f t="array" ref="N29">IFERROR(INDEX(M$2:M$218,SMALL(IF(M$2:M$218&lt;&gt;"",ROW(M$2:M$218)-1),ROW(D28))),"")</f>
        <v/>
      </c>
      <c r="O29" s="231" t="str">
        <f t="shared" si="4"/>
        <v/>
      </c>
      <c r="P29" s="232" t="str">
        <f t="array" ref="P29">IFERROR(INDEX(O$2:O$218,SMALL(IF(O$2:O$218&lt;&gt;"",ROW(O$2:O$218)-1),ROW(G28))),"")</f>
        <v/>
      </c>
      <c r="Q29" s="5"/>
    </row>
    <row r="30" spans="1:17" s="61" customFormat="1" ht="15.75" customHeight="1" x14ac:dyDescent="0.2">
      <c r="A30" s="216" t="str">
        <f t="shared" si="5"/>
        <v>LIDOU Eline</v>
      </c>
      <c r="B30" s="146" t="s">
        <v>624</v>
      </c>
      <c r="C30" s="146" t="s">
        <v>625</v>
      </c>
      <c r="D30" s="146" t="s">
        <v>398</v>
      </c>
      <c r="E30" s="144" t="s">
        <v>39</v>
      </c>
      <c r="F30" s="144"/>
      <c r="G30" s="216" t="str">
        <f>IF(D30="","",VLOOKUP(D30,'Liste des clubs'!A:B,2,FALSE))</f>
        <v>TETEGHEM</v>
      </c>
      <c r="H30" s="233"/>
      <c r="I30" s="217" t="str">
        <f t="shared" si="1"/>
        <v/>
      </c>
      <c r="J30" s="230" t="str">
        <f t="array" ref="J30">IFERROR(INDEX(I$2:I$218,SMALL(IF(I$2:I$218&lt;&gt;"",ROW(I$2:I$218)-1),ROW(A29))),"")</f>
        <v/>
      </c>
      <c r="K30" s="231" t="str">
        <f t="shared" si="2"/>
        <v/>
      </c>
      <c r="L30" s="232" t="str">
        <f t="array" ref="L30">IFERROR(INDEX(K$2:K$218,SMALL(IF(K$2:K$218&lt;&gt;"",ROW(K$2:K$218)-1),ROW(C29))),"")</f>
        <v/>
      </c>
      <c r="M30" s="231" t="str">
        <f t="shared" si="3"/>
        <v/>
      </c>
      <c r="N30" s="230" t="str">
        <f t="array" ref="N30">IFERROR(INDEX(M$2:M$218,SMALL(IF(M$2:M$218&lt;&gt;"",ROW(M$2:M$218)-1),ROW(D29))),"")</f>
        <v/>
      </c>
      <c r="O30" s="231" t="str">
        <f t="shared" si="4"/>
        <v/>
      </c>
      <c r="P30" s="232" t="str">
        <f t="array" ref="P30">IFERROR(INDEX(O$2:O$218,SMALL(IF(O$2:O$218&lt;&gt;"",ROW(O$2:O$218)-1),ROW(G29))),"")</f>
        <v/>
      </c>
      <c r="Q30" s="5"/>
    </row>
    <row r="31" spans="1:17" s="61" customFormat="1" ht="15.75" customHeight="1" x14ac:dyDescent="0.2">
      <c r="A31" s="216" t="str">
        <f t="shared" ref="A31:A67" si="7">UPPER(B31)&amp;" "&amp;PROPER(C31)</f>
        <v xml:space="preserve"> </v>
      </c>
      <c r="B31" s="146"/>
      <c r="C31" s="146"/>
      <c r="D31" s="146"/>
      <c r="E31" s="142"/>
      <c r="F31" s="142"/>
      <c r="G31" s="216" t="str">
        <f>IF(D31="","",VLOOKUP(D31,'Liste des clubs'!A:B,2,FALSE))</f>
        <v/>
      </c>
      <c r="H31" s="233"/>
      <c r="I31" s="217" t="str">
        <f t="shared" si="1"/>
        <v/>
      </c>
      <c r="J31" s="230" t="str">
        <f t="array" ref="J31">IFERROR(INDEX(I$2:I$218,SMALL(IF(I$2:I$218&lt;&gt;"",ROW(I$2:I$218)-1),ROW(A30))),"")</f>
        <v/>
      </c>
      <c r="K31" s="231" t="str">
        <f t="shared" si="2"/>
        <v/>
      </c>
      <c r="L31" s="232" t="str">
        <f t="array" ref="L31">IFERROR(INDEX(K$2:K$218,SMALL(IF(K$2:K$218&lt;&gt;"",ROW(K$2:K$218)-1),ROW(C30))),"")</f>
        <v/>
      </c>
      <c r="M31" s="231" t="str">
        <f t="shared" si="3"/>
        <v/>
      </c>
      <c r="N31" s="230" t="str">
        <f t="array" ref="N31">IFERROR(INDEX(M$2:M$218,SMALL(IF(M$2:M$218&lt;&gt;"",ROW(M$2:M$218)-1),ROW(D30))),"")</f>
        <v/>
      </c>
      <c r="O31" s="231" t="str">
        <f t="shared" si="4"/>
        <v/>
      </c>
      <c r="P31" s="232" t="str">
        <f t="array" ref="P31">IFERROR(INDEX(O$2:O$218,SMALL(IF(O$2:O$218&lt;&gt;"",ROW(O$2:O$218)-1),ROW(G30))),"")</f>
        <v/>
      </c>
      <c r="Q31" s="5"/>
    </row>
    <row r="32" spans="1:17" s="61" customFormat="1" ht="15.75" customHeight="1" x14ac:dyDescent="0.2">
      <c r="A32" s="216" t="str">
        <f t="shared" si="7"/>
        <v xml:space="preserve"> </v>
      </c>
      <c r="B32" s="146"/>
      <c r="C32" s="146"/>
      <c r="D32" s="146"/>
      <c r="E32" s="142"/>
      <c r="F32" s="142"/>
      <c r="G32" s="216" t="str">
        <f>IF(D32="","",VLOOKUP(D32,'Liste des clubs'!A:B,2,FALSE))</f>
        <v/>
      </c>
      <c r="H32" s="233"/>
      <c r="I32" s="217" t="str">
        <f t="shared" si="1"/>
        <v/>
      </c>
      <c r="J32" s="230" t="str">
        <f t="array" ref="J32">IFERROR(INDEX(I$2:I$218,SMALL(IF(I$2:I$218&lt;&gt;"",ROW(I$2:I$218)-1),ROW(A31))),"")</f>
        <v/>
      </c>
      <c r="K32" s="231" t="str">
        <f t="shared" si="2"/>
        <v/>
      </c>
      <c r="L32" s="232" t="str">
        <f t="array" ref="L32">IFERROR(INDEX(K$2:K$218,SMALL(IF(K$2:K$218&lt;&gt;"",ROW(K$2:K$218)-1),ROW(C31))),"")</f>
        <v/>
      </c>
      <c r="M32" s="231" t="str">
        <f t="shared" si="3"/>
        <v/>
      </c>
      <c r="N32" s="230" t="str">
        <f t="array" ref="N32">IFERROR(INDEX(M$2:M$218,SMALL(IF(M$2:M$218&lt;&gt;"",ROW(M$2:M$218)-1),ROW(D31))),"")</f>
        <v/>
      </c>
      <c r="O32" s="231" t="str">
        <f t="shared" si="4"/>
        <v/>
      </c>
      <c r="P32" s="232" t="str">
        <f t="array" ref="P32">IFERROR(INDEX(O$2:O$218,SMALL(IF(O$2:O$218&lt;&gt;"",ROW(O$2:O$218)-1),ROW(G31))),"")</f>
        <v/>
      </c>
      <c r="Q32" s="5"/>
    </row>
    <row r="33" spans="1:17" s="61" customFormat="1" ht="15.75" customHeight="1" x14ac:dyDescent="0.2">
      <c r="A33" s="216" t="str">
        <f t="shared" si="7"/>
        <v xml:space="preserve"> </v>
      </c>
      <c r="B33" s="146"/>
      <c r="C33" s="146"/>
      <c r="D33" s="146"/>
      <c r="E33" s="142"/>
      <c r="F33" s="142"/>
      <c r="G33" s="216" t="str">
        <f>IF(D33="","",VLOOKUP(D33,'Liste des clubs'!A:B,2,FALSE))</f>
        <v/>
      </c>
      <c r="H33" s="233"/>
      <c r="I33" s="217" t="str">
        <f t="shared" si="1"/>
        <v/>
      </c>
      <c r="J33" s="230" t="str">
        <f t="array" ref="J33">IFERROR(INDEX(I$2:I$218,SMALL(IF(I$2:I$218&lt;&gt;"",ROW(I$2:I$218)-1),ROW(A32))),"")</f>
        <v/>
      </c>
      <c r="K33" s="231" t="str">
        <f t="shared" si="2"/>
        <v/>
      </c>
      <c r="L33" s="232" t="str">
        <f t="array" ref="L33">IFERROR(INDEX(K$2:K$218,SMALL(IF(K$2:K$218&lt;&gt;"",ROW(K$2:K$218)-1),ROW(C32))),"")</f>
        <v/>
      </c>
      <c r="M33" s="231" t="str">
        <f t="shared" si="3"/>
        <v/>
      </c>
      <c r="N33" s="230" t="str">
        <f t="array" ref="N33">IFERROR(INDEX(M$2:M$218,SMALL(IF(M$2:M$218&lt;&gt;"",ROW(M$2:M$218)-1),ROW(D32))),"")</f>
        <v/>
      </c>
      <c r="O33" s="231" t="str">
        <f t="shared" si="4"/>
        <v/>
      </c>
      <c r="P33" s="232" t="str">
        <f t="array" ref="P33">IFERROR(INDEX(O$2:O$218,SMALL(IF(O$2:O$218&lt;&gt;"",ROW(O$2:O$218)-1),ROW(G32))),"")</f>
        <v/>
      </c>
      <c r="Q33" s="5"/>
    </row>
    <row r="34" spans="1:17" s="61" customFormat="1" ht="15.75" customHeight="1" x14ac:dyDescent="0.2">
      <c r="A34" s="216" t="str">
        <f t="shared" si="7"/>
        <v xml:space="preserve"> </v>
      </c>
      <c r="B34" s="146"/>
      <c r="C34" s="146"/>
      <c r="D34" s="146"/>
      <c r="E34" s="142"/>
      <c r="F34" s="142"/>
      <c r="G34" s="216" t="str">
        <f>IF(D34="","",VLOOKUP(D34,'Liste des clubs'!A:B,2,FALSE))</f>
        <v/>
      </c>
      <c r="H34" s="233"/>
      <c r="I34" s="217" t="str">
        <f t="shared" si="1"/>
        <v/>
      </c>
      <c r="J34" s="230" t="str">
        <f t="array" ref="J34">IFERROR(INDEX(I$2:I$218,SMALL(IF(I$2:I$218&lt;&gt;"",ROW(I$2:I$218)-1),ROW(A33))),"")</f>
        <v/>
      </c>
      <c r="K34" s="231" t="str">
        <f t="shared" si="2"/>
        <v/>
      </c>
      <c r="L34" s="232" t="str">
        <f t="array" ref="L34">IFERROR(INDEX(K$2:K$218,SMALL(IF(K$2:K$218&lt;&gt;"",ROW(K$2:K$218)-1),ROW(C33))),"")</f>
        <v/>
      </c>
      <c r="M34" s="231" t="str">
        <f t="shared" si="3"/>
        <v/>
      </c>
      <c r="N34" s="230" t="str">
        <f t="array" ref="N34">IFERROR(INDEX(M$2:M$218,SMALL(IF(M$2:M$218&lt;&gt;"",ROW(M$2:M$218)-1),ROW(D33))),"")</f>
        <v/>
      </c>
      <c r="O34" s="231" t="str">
        <f t="shared" si="4"/>
        <v/>
      </c>
      <c r="P34" s="232" t="str">
        <f t="array" ref="P34">IFERROR(INDEX(O$2:O$218,SMALL(IF(O$2:O$218&lt;&gt;"",ROW(O$2:O$218)-1),ROW(G33))),"")</f>
        <v/>
      </c>
      <c r="Q34" s="5"/>
    </row>
    <row r="35" spans="1:17" s="61" customFormat="1" ht="15.75" customHeight="1" x14ac:dyDescent="0.2">
      <c r="A35" s="216" t="str">
        <f t="shared" si="7"/>
        <v xml:space="preserve"> </v>
      </c>
      <c r="B35" s="146"/>
      <c r="C35" s="146"/>
      <c r="D35" s="146"/>
      <c r="E35" s="142"/>
      <c r="F35" s="142"/>
      <c r="G35" s="216" t="str">
        <f>IF(D35="","",VLOOKUP(D35,'Liste des clubs'!A:B,2,FALSE))</f>
        <v/>
      </c>
      <c r="H35" s="233"/>
      <c r="I35" s="217" t="str">
        <f t="shared" si="1"/>
        <v/>
      </c>
      <c r="J35" s="230" t="str">
        <f t="array" ref="J35">IFERROR(INDEX(I$2:I$218,SMALL(IF(I$2:I$218&lt;&gt;"",ROW(I$2:I$218)-1),ROW(A34))),"")</f>
        <v/>
      </c>
      <c r="K35" s="231" t="str">
        <f t="shared" si="2"/>
        <v/>
      </c>
      <c r="L35" s="232" t="str">
        <f t="array" ref="L35">IFERROR(INDEX(K$2:K$218,SMALL(IF(K$2:K$218&lt;&gt;"",ROW(K$2:K$218)-1),ROW(C34))),"")</f>
        <v/>
      </c>
      <c r="M35" s="231" t="str">
        <f t="shared" si="3"/>
        <v/>
      </c>
      <c r="N35" s="230" t="str">
        <f t="array" ref="N35">IFERROR(INDEX(M$2:M$218,SMALL(IF(M$2:M$218&lt;&gt;"",ROW(M$2:M$218)-1),ROW(D34))),"")</f>
        <v/>
      </c>
      <c r="O35" s="231" t="str">
        <f t="shared" si="4"/>
        <v/>
      </c>
      <c r="P35" s="232" t="str">
        <f t="array" ref="P35">IFERROR(INDEX(O$2:O$218,SMALL(IF(O$2:O$218&lt;&gt;"",ROW(O$2:O$218)-1),ROW(G34))),"")</f>
        <v/>
      </c>
      <c r="Q35" s="5"/>
    </row>
    <row r="36" spans="1:17" s="61" customFormat="1" ht="15.75" customHeight="1" x14ac:dyDescent="0.2">
      <c r="A36" s="216" t="str">
        <f t="shared" si="7"/>
        <v xml:space="preserve"> </v>
      </c>
      <c r="B36" s="146"/>
      <c r="C36" s="146"/>
      <c r="D36" s="146"/>
      <c r="E36" s="142"/>
      <c r="F36" s="142"/>
      <c r="G36" s="216" t="str">
        <f>IF(D36="","",VLOOKUP(D36,'Liste des clubs'!A:B,2,FALSE))</f>
        <v/>
      </c>
      <c r="H36" s="233"/>
      <c r="I36" s="217" t="str">
        <f t="shared" si="1"/>
        <v/>
      </c>
      <c r="J36" s="230" t="str">
        <f t="array" ref="J36">IFERROR(INDEX(I$2:I$218,SMALL(IF(I$2:I$218&lt;&gt;"",ROW(I$2:I$218)-1),ROW(A35))),"")</f>
        <v/>
      </c>
      <c r="K36" s="231" t="str">
        <f t="shared" si="2"/>
        <v/>
      </c>
      <c r="L36" s="232" t="str">
        <f t="array" ref="L36">IFERROR(INDEX(K$2:K$218,SMALL(IF(K$2:K$218&lt;&gt;"",ROW(K$2:K$218)-1),ROW(C35))),"")</f>
        <v/>
      </c>
      <c r="M36" s="231" t="str">
        <f t="shared" si="3"/>
        <v/>
      </c>
      <c r="N36" s="230" t="str">
        <f t="array" ref="N36">IFERROR(INDEX(M$2:M$218,SMALL(IF(M$2:M$218&lt;&gt;"",ROW(M$2:M$218)-1),ROW(D35))),"")</f>
        <v/>
      </c>
      <c r="O36" s="231" t="str">
        <f t="shared" si="4"/>
        <v/>
      </c>
      <c r="P36" s="232" t="str">
        <f t="array" ref="P36">IFERROR(INDEX(O$2:O$218,SMALL(IF(O$2:O$218&lt;&gt;"",ROW(O$2:O$218)-1),ROW(G35))),"")</f>
        <v/>
      </c>
      <c r="Q36" s="5"/>
    </row>
    <row r="37" spans="1:17" s="61" customFormat="1" ht="15.75" customHeight="1" x14ac:dyDescent="0.2">
      <c r="A37" s="216" t="str">
        <f t="shared" si="7"/>
        <v xml:space="preserve"> </v>
      </c>
      <c r="B37" s="146"/>
      <c r="C37" s="146"/>
      <c r="D37" s="146"/>
      <c r="E37" s="142"/>
      <c r="F37" s="142"/>
      <c r="G37" s="216" t="str">
        <f>IF(D37="","",VLOOKUP(D37,'Liste des clubs'!A:B,2,FALSE))</f>
        <v/>
      </c>
      <c r="H37" s="233"/>
      <c r="I37" s="217" t="str">
        <f t="shared" si="1"/>
        <v/>
      </c>
      <c r="J37" s="230" t="str">
        <f t="array" ref="J37">IFERROR(INDEX(I$2:I$218,SMALL(IF(I$2:I$218&lt;&gt;"",ROW(I$2:I$218)-1),ROW(A36))),"")</f>
        <v/>
      </c>
      <c r="K37" s="231" t="str">
        <f t="shared" si="2"/>
        <v/>
      </c>
      <c r="L37" s="232" t="str">
        <f t="array" ref="L37">IFERROR(INDEX(K$2:K$218,SMALL(IF(K$2:K$218&lt;&gt;"",ROW(K$2:K$218)-1),ROW(C36))),"")</f>
        <v/>
      </c>
      <c r="M37" s="231" t="str">
        <f t="shared" si="3"/>
        <v/>
      </c>
      <c r="N37" s="230" t="str">
        <f t="array" ref="N37">IFERROR(INDEX(M$2:M$218,SMALL(IF(M$2:M$218&lt;&gt;"",ROW(M$2:M$218)-1),ROW(D36))),"")</f>
        <v/>
      </c>
      <c r="O37" s="231" t="str">
        <f t="shared" si="4"/>
        <v/>
      </c>
      <c r="P37" s="232" t="str">
        <f t="array" ref="P37">IFERROR(INDEX(O$2:O$218,SMALL(IF(O$2:O$218&lt;&gt;"",ROW(O$2:O$218)-1),ROW(G36))),"")</f>
        <v/>
      </c>
      <c r="Q37" s="5"/>
    </row>
    <row r="38" spans="1:17" s="61" customFormat="1" ht="15.75" customHeight="1" x14ac:dyDescent="0.2">
      <c r="A38" s="216" t="str">
        <f t="shared" si="7"/>
        <v xml:space="preserve"> </v>
      </c>
      <c r="B38" s="146"/>
      <c r="C38" s="146"/>
      <c r="D38" s="146"/>
      <c r="E38" s="144"/>
      <c r="F38" s="144"/>
      <c r="G38" s="216" t="str">
        <f>IF(D38="","",VLOOKUP(D38,'Liste des clubs'!A:B,2,FALSE))</f>
        <v/>
      </c>
      <c r="H38" s="233"/>
      <c r="I38" s="217" t="str">
        <f t="shared" si="1"/>
        <v/>
      </c>
      <c r="J38" s="230" t="str">
        <f t="array" ref="J38">IFERROR(INDEX(I$2:I$218,SMALL(IF(I$2:I$218&lt;&gt;"",ROW(I$2:I$218)-1),ROW(A37))),"")</f>
        <v/>
      </c>
      <c r="K38" s="231" t="str">
        <f t="shared" si="2"/>
        <v/>
      </c>
      <c r="L38" s="232" t="str">
        <f t="array" ref="L38">IFERROR(INDEX(K$2:K$218,SMALL(IF(K$2:K$218&lt;&gt;"",ROW(K$2:K$218)-1),ROW(C37))),"")</f>
        <v/>
      </c>
      <c r="M38" s="231" t="str">
        <f t="shared" si="3"/>
        <v/>
      </c>
      <c r="N38" s="230" t="str">
        <f t="array" ref="N38">IFERROR(INDEX(M$2:M$218,SMALL(IF(M$2:M$218&lt;&gt;"",ROW(M$2:M$218)-1),ROW(D37))),"")</f>
        <v/>
      </c>
      <c r="O38" s="231" t="str">
        <f t="shared" si="4"/>
        <v/>
      </c>
      <c r="P38" s="232" t="str">
        <f t="array" ref="P38">IFERROR(INDEX(O$2:O$218,SMALL(IF(O$2:O$218&lt;&gt;"",ROW(O$2:O$218)-1),ROW(G37))),"")</f>
        <v/>
      </c>
      <c r="Q38" s="5"/>
    </row>
    <row r="39" spans="1:17" s="61" customFormat="1" ht="15.75" customHeight="1" x14ac:dyDescent="0.2">
      <c r="A39" s="216" t="str">
        <f t="shared" si="7"/>
        <v xml:space="preserve"> </v>
      </c>
      <c r="B39" s="146"/>
      <c r="C39" s="146"/>
      <c r="D39" s="146"/>
      <c r="E39" s="142"/>
      <c r="F39" s="142"/>
      <c r="G39" s="216" t="str">
        <f>IF(D39="","",VLOOKUP(D39,'Liste des clubs'!A:B,2,FALSE))</f>
        <v/>
      </c>
      <c r="H39" s="233"/>
      <c r="I39" s="217" t="str">
        <f t="shared" si="1"/>
        <v/>
      </c>
      <c r="J39" s="230" t="str">
        <f t="array" ref="J39">IFERROR(INDEX(I$2:I$218,SMALL(IF(I$2:I$218&lt;&gt;"",ROW(I$2:I$218)-1),ROW(A38))),"")</f>
        <v/>
      </c>
      <c r="K39" s="231" t="str">
        <f t="shared" si="2"/>
        <v/>
      </c>
      <c r="L39" s="232" t="str">
        <f t="array" ref="L39">IFERROR(INDEX(K$2:K$218,SMALL(IF(K$2:K$218&lt;&gt;"",ROW(K$2:K$218)-1),ROW(C38))),"")</f>
        <v/>
      </c>
      <c r="M39" s="231" t="str">
        <f t="shared" si="3"/>
        <v/>
      </c>
      <c r="N39" s="230" t="str">
        <f t="array" ref="N39">IFERROR(INDEX(M$2:M$218,SMALL(IF(M$2:M$218&lt;&gt;"",ROW(M$2:M$218)-1),ROW(D38))),"")</f>
        <v/>
      </c>
      <c r="O39" s="231" t="str">
        <f t="shared" si="4"/>
        <v/>
      </c>
      <c r="P39" s="232" t="str">
        <f t="array" ref="P39">IFERROR(INDEX(O$2:O$218,SMALL(IF(O$2:O$218&lt;&gt;"",ROW(O$2:O$218)-1),ROW(G38))),"")</f>
        <v/>
      </c>
      <c r="Q39" s="5"/>
    </row>
    <row r="40" spans="1:17" s="61" customFormat="1" ht="15.75" customHeight="1" x14ac:dyDescent="0.2">
      <c r="A40" s="216" t="str">
        <f t="shared" si="7"/>
        <v xml:space="preserve"> </v>
      </c>
      <c r="B40" s="217"/>
      <c r="C40" s="217"/>
      <c r="D40" s="146"/>
      <c r="E40" s="144"/>
      <c r="F40" s="144"/>
      <c r="G40" s="216" t="str">
        <f>IF(D40="","",VLOOKUP(D40,'Liste des clubs'!A:B,2,FALSE))</f>
        <v/>
      </c>
      <c r="H40" s="233"/>
      <c r="I40" s="217" t="str">
        <f t="shared" si="1"/>
        <v/>
      </c>
      <c r="J40" s="230" t="str">
        <f t="array" ref="J40">IFERROR(INDEX(I$2:I$218,SMALL(IF(I$2:I$218&lt;&gt;"",ROW(I$2:I$218)-1),ROW(A39))),"")</f>
        <v/>
      </c>
      <c r="K40" s="231" t="str">
        <f t="shared" si="2"/>
        <v/>
      </c>
      <c r="L40" s="232" t="str">
        <f t="array" ref="L40">IFERROR(INDEX(K$2:K$218,SMALL(IF(K$2:K$218&lt;&gt;"",ROW(K$2:K$218)-1),ROW(C39))),"")</f>
        <v/>
      </c>
      <c r="M40" s="231" t="str">
        <f t="shared" si="3"/>
        <v/>
      </c>
      <c r="N40" s="230" t="str">
        <f t="array" ref="N40">IFERROR(INDEX(M$2:M$218,SMALL(IF(M$2:M$218&lt;&gt;"",ROW(M$2:M$218)-1),ROW(D39))),"")</f>
        <v/>
      </c>
      <c r="O40" s="231" t="str">
        <f t="shared" si="4"/>
        <v/>
      </c>
      <c r="P40" s="232" t="str">
        <f t="array" ref="P40">IFERROR(INDEX(O$2:O$218,SMALL(IF(O$2:O$218&lt;&gt;"",ROW(O$2:O$218)-1),ROW(G39))),"")</f>
        <v/>
      </c>
      <c r="Q40" s="5"/>
    </row>
    <row r="41" spans="1:17" s="61" customFormat="1" ht="15.75" customHeight="1" x14ac:dyDescent="0.2">
      <c r="A41" s="216" t="str">
        <f t="shared" si="7"/>
        <v xml:space="preserve"> </v>
      </c>
      <c r="B41" s="146"/>
      <c r="C41" s="146"/>
      <c r="D41" s="146"/>
      <c r="E41" s="142"/>
      <c r="F41" s="142"/>
      <c r="G41" s="216" t="str">
        <f>IF(D41="","",VLOOKUP(D41,'Liste des clubs'!A:B,2,FALSE))</f>
        <v/>
      </c>
      <c r="H41" s="233"/>
      <c r="I41" s="217" t="str">
        <f t="shared" si="1"/>
        <v/>
      </c>
      <c r="J41" s="230" t="str">
        <f t="array" ref="J41">IFERROR(INDEX(I$2:I$218,SMALL(IF(I$2:I$218&lt;&gt;"",ROW(I$2:I$218)-1),ROW(A40))),"")</f>
        <v/>
      </c>
      <c r="K41" s="231" t="str">
        <f t="shared" si="2"/>
        <v/>
      </c>
      <c r="L41" s="232" t="str">
        <f t="array" ref="L41">IFERROR(INDEX(K$2:K$218,SMALL(IF(K$2:K$218&lt;&gt;"",ROW(K$2:K$218)-1),ROW(C40))),"")</f>
        <v/>
      </c>
      <c r="M41" s="231" t="str">
        <f t="shared" si="3"/>
        <v/>
      </c>
      <c r="N41" s="230" t="str">
        <f t="array" ref="N41">IFERROR(INDEX(M$2:M$218,SMALL(IF(M$2:M$218&lt;&gt;"",ROW(M$2:M$218)-1),ROW(D40))),"")</f>
        <v/>
      </c>
      <c r="O41" s="231" t="str">
        <f t="shared" si="4"/>
        <v/>
      </c>
      <c r="P41" s="232" t="str">
        <f t="array" ref="P41">IFERROR(INDEX(O$2:O$218,SMALL(IF(O$2:O$218&lt;&gt;"",ROW(O$2:O$218)-1),ROW(G40))),"")</f>
        <v/>
      </c>
      <c r="Q41" s="5"/>
    </row>
    <row r="42" spans="1:17" s="61" customFormat="1" ht="15.75" customHeight="1" x14ac:dyDescent="0.2">
      <c r="A42" s="216" t="str">
        <f t="shared" si="7"/>
        <v xml:space="preserve"> </v>
      </c>
      <c r="B42" s="146"/>
      <c r="C42" s="146"/>
      <c r="D42" s="146"/>
      <c r="E42" s="142"/>
      <c r="F42" s="142"/>
      <c r="G42" s="216" t="str">
        <f>IF(D42="","",VLOOKUP(D42,'Liste des clubs'!A:B,2,FALSE))</f>
        <v/>
      </c>
      <c r="H42" s="233"/>
      <c r="I42" s="217" t="str">
        <f t="shared" si="1"/>
        <v/>
      </c>
      <c r="J42" s="230" t="str">
        <f t="array" ref="J42">IFERROR(INDEX(I$2:I$218,SMALL(IF(I$2:I$218&lt;&gt;"",ROW(I$2:I$218)-1),ROW(A41))),"")</f>
        <v/>
      </c>
      <c r="K42" s="231" t="str">
        <f t="shared" si="2"/>
        <v/>
      </c>
      <c r="L42" s="232" t="str">
        <f t="array" ref="L42">IFERROR(INDEX(K$2:K$218,SMALL(IF(K$2:K$218&lt;&gt;"",ROW(K$2:K$218)-1),ROW(C41))),"")</f>
        <v/>
      </c>
      <c r="M42" s="231" t="str">
        <f t="shared" si="3"/>
        <v/>
      </c>
      <c r="N42" s="230" t="str">
        <f t="array" ref="N42">IFERROR(INDEX(M$2:M$218,SMALL(IF(M$2:M$218&lt;&gt;"",ROW(M$2:M$218)-1),ROW(D41))),"")</f>
        <v/>
      </c>
      <c r="O42" s="231" t="str">
        <f t="shared" si="4"/>
        <v/>
      </c>
      <c r="P42" s="232" t="str">
        <f t="array" ref="P42">IFERROR(INDEX(O$2:O$218,SMALL(IF(O$2:O$218&lt;&gt;"",ROW(O$2:O$218)-1),ROW(G41))),"")</f>
        <v/>
      </c>
      <c r="Q42" s="5"/>
    </row>
    <row r="43" spans="1:17" s="61" customFormat="1" ht="15.75" customHeight="1" x14ac:dyDescent="0.2">
      <c r="A43" s="216" t="str">
        <f t="shared" si="7"/>
        <v xml:space="preserve"> </v>
      </c>
      <c r="B43" s="146"/>
      <c r="C43" s="146"/>
      <c r="D43" s="146"/>
      <c r="E43" s="142"/>
      <c r="F43" s="142"/>
      <c r="G43" s="216" t="str">
        <f>IF(D43="","",VLOOKUP(D43,'Liste des clubs'!A:B,2,FALSE))</f>
        <v/>
      </c>
      <c r="H43" s="233"/>
      <c r="I43" s="217" t="str">
        <f t="shared" si="1"/>
        <v/>
      </c>
      <c r="J43" s="230" t="str">
        <f t="array" ref="J43">IFERROR(INDEX(I$2:I$218,SMALL(IF(I$2:I$218&lt;&gt;"",ROW(I$2:I$218)-1),ROW(A42))),"")</f>
        <v/>
      </c>
      <c r="K43" s="231" t="str">
        <f t="shared" si="2"/>
        <v/>
      </c>
      <c r="L43" s="232" t="str">
        <f t="array" ref="L43">IFERROR(INDEX(K$2:K$218,SMALL(IF(K$2:K$218&lt;&gt;"",ROW(K$2:K$218)-1),ROW(C42))),"")</f>
        <v/>
      </c>
      <c r="M43" s="231" t="str">
        <f t="shared" si="3"/>
        <v/>
      </c>
      <c r="N43" s="230" t="str">
        <f t="array" ref="N43">IFERROR(INDEX(M$2:M$218,SMALL(IF(M$2:M$218&lt;&gt;"",ROW(M$2:M$218)-1),ROW(D42))),"")</f>
        <v/>
      </c>
      <c r="O43" s="231" t="str">
        <f t="shared" si="4"/>
        <v/>
      </c>
      <c r="P43" s="232" t="str">
        <f t="array" ref="P43">IFERROR(INDEX(O$2:O$218,SMALL(IF(O$2:O$218&lt;&gt;"",ROW(O$2:O$218)-1),ROW(G42))),"")</f>
        <v/>
      </c>
      <c r="Q43" s="5"/>
    </row>
    <row r="44" spans="1:17" s="61" customFormat="1" ht="15.75" customHeight="1" x14ac:dyDescent="0.2">
      <c r="A44" s="216" t="str">
        <f t="shared" si="7"/>
        <v xml:space="preserve"> </v>
      </c>
      <c r="B44" s="146"/>
      <c r="C44" s="146"/>
      <c r="D44" s="146"/>
      <c r="E44" s="142"/>
      <c r="F44" s="142"/>
      <c r="G44" s="216" t="str">
        <f>IF(D44="","",VLOOKUP(D44,'Liste des clubs'!A:B,2,FALSE))</f>
        <v/>
      </c>
      <c r="H44" s="233"/>
      <c r="I44" s="217" t="str">
        <f t="shared" si="1"/>
        <v/>
      </c>
      <c r="J44" s="230" t="str">
        <f t="array" ref="J44">IFERROR(INDEX(I$2:I$218,SMALL(IF(I$2:I$218&lt;&gt;"",ROW(I$2:I$218)-1),ROW(A43))),"")</f>
        <v/>
      </c>
      <c r="K44" s="231" t="str">
        <f t="shared" si="2"/>
        <v/>
      </c>
      <c r="L44" s="232" t="str">
        <f t="array" ref="L44">IFERROR(INDEX(K$2:K$218,SMALL(IF(K$2:K$218&lt;&gt;"",ROW(K$2:K$218)-1),ROW(C43))),"")</f>
        <v/>
      </c>
      <c r="M44" s="231" t="str">
        <f t="shared" si="3"/>
        <v/>
      </c>
      <c r="N44" s="230" t="str">
        <f t="array" ref="N44">IFERROR(INDEX(M$2:M$218,SMALL(IF(M$2:M$218&lt;&gt;"",ROW(M$2:M$218)-1),ROW(D43))),"")</f>
        <v/>
      </c>
      <c r="O44" s="231" t="str">
        <f t="shared" si="4"/>
        <v/>
      </c>
      <c r="P44" s="232" t="str">
        <f t="array" ref="P44">IFERROR(INDEX(O$2:O$218,SMALL(IF(O$2:O$218&lt;&gt;"",ROW(O$2:O$218)-1),ROW(G43))),"")</f>
        <v/>
      </c>
      <c r="Q44" s="5"/>
    </row>
    <row r="45" spans="1:17" s="61" customFormat="1" ht="15.75" customHeight="1" x14ac:dyDescent="0.2">
      <c r="A45" s="216" t="str">
        <f t="shared" si="7"/>
        <v xml:space="preserve"> </v>
      </c>
      <c r="B45" s="146"/>
      <c r="C45" s="146"/>
      <c r="D45" s="146"/>
      <c r="E45" s="142"/>
      <c r="F45" s="142"/>
      <c r="G45" s="216" t="str">
        <f>IF(D45="","",VLOOKUP(D45,'Liste des clubs'!A:B,2,FALSE))</f>
        <v/>
      </c>
      <c r="H45" s="233"/>
      <c r="I45" s="217" t="str">
        <f t="shared" si="1"/>
        <v/>
      </c>
      <c r="J45" s="230" t="str">
        <f t="array" ref="J45">IFERROR(INDEX(I$2:I$218,SMALL(IF(I$2:I$218&lt;&gt;"",ROW(I$2:I$218)-1),ROW(A44))),"")</f>
        <v/>
      </c>
      <c r="K45" s="231" t="str">
        <f t="shared" si="2"/>
        <v/>
      </c>
      <c r="L45" s="232" t="str">
        <f t="array" ref="L45">IFERROR(INDEX(K$2:K$218,SMALL(IF(K$2:K$218&lt;&gt;"",ROW(K$2:K$218)-1),ROW(C44))),"")</f>
        <v/>
      </c>
      <c r="M45" s="231" t="str">
        <f t="shared" si="3"/>
        <v/>
      </c>
      <c r="N45" s="230" t="str">
        <f t="array" ref="N45">IFERROR(INDEX(M$2:M$218,SMALL(IF(M$2:M$218&lt;&gt;"",ROW(M$2:M$218)-1),ROW(D44))),"")</f>
        <v/>
      </c>
      <c r="O45" s="231" t="str">
        <f t="shared" si="4"/>
        <v/>
      </c>
      <c r="P45" s="232" t="str">
        <f t="array" ref="P45">IFERROR(INDEX(O$2:O$218,SMALL(IF(O$2:O$218&lt;&gt;"",ROW(O$2:O$218)-1),ROW(G44))),"")</f>
        <v/>
      </c>
      <c r="Q45" s="5"/>
    </row>
    <row r="46" spans="1:17" s="61" customFormat="1" ht="15.75" customHeight="1" x14ac:dyDescent="0.2">
      <c r="A46" s="216" t="str">
        <f t="shared" si="7"/>
        <v xml:space="preserve"> </v>
      </c>
      <c r="B46" s="146"/>
      <c r="C46" s="146"/>
      <c r="D46" s="146"/>
      <c r="E46" s="142"/>
      <c r="F46" s="142"/>
      <c r="G46" s="216" t="str">
        <f>IF(D46="","",VLOOKUP(D46,'Liste des clubs'!A:B,2,FALSE))</f>
        <v/>
      </c>
      <c r="H46" s="233"/>
      <c r="I46" s="217" t="str">
        <f t="shared" si="1"/>
        <v/>
      </c>
      <c r="J46" s="230" t="str">
        <f t="array" ref="J46">IFERROR(INDEX(I$2:I$218,SMALL(IF(I$2:I$218&lt;&gt;"",ROW(I$2:I$218)-1),ROW(A45))),"")</f>
        <v/>
      </c>
      <c r="K46" s="231" t="str">
        <f t="shared" si="2"/>
        <v/>
      </c>
      <c r="L46" s="232" t="str">
        <f t="array" ref="L46">IFERROR(INDEX(K$2:K$218,SMALL(IF(K$2:K$218&lt;&gt;"",ROW(K$2:K$218)-1),ROW(C45))),"")</f>
        <v/>
      </c>
      <c r="M46" s="231" t="str">
        <f t="shared" si="3"/>
        <v/>
      </c>
      <c r="N46" s="230" t="str">
        <f t="array" ref="N46">IFERROR(INDEX(M$2:M$218,SMALL(IF(M$2:M$218&lt;&gt;"",ROW(M$2:M$218)-1),ROW(D45))),"")</f>
        <v/>
      </c>
      <c r="O46" s="231" t="str">
        <f t="shared" si="4"/>
        <v/>
      </c>
      <c r="P46" s="232" t="str">
        <f t="array" ref="P46">IFERROR(INDEX(O$2:O$218,SMALL(IF(O$2:O$218&lt;&gt;"",ROW(O$2:O$218)-1),ROW(G45))),"")</f>
        <v/>
      </c>
      <c r="Q46" s="5"/>
    </row>
    <row r="47" spans="1:17" s="61" customFormat="1" ht="15.75" customHeight="1" x14ac:dyDescent="0.2">
      <c r="A47" s="216" t="str">
        <f t="shared" si="7"/>
        <v xml:space="preserve"> </v>
      </c>
      <c r="B47" s="146"/>
      <c r="C47" s="146"/>
      <c r="D47" s="146"/>
      <c r="E47" s="142"/>
      <c r="F47" s="142"/>
      <c r="G47" s="216" t="str">
        <f>IF(D47="","",VLOOKUP(D47,'Liste des clubs'!A:B,2,FALSE))</f>
        <v/>
      </c>
      <c r="H47" s="233"/>
      <c r="I47" s="217" t="str">
        <f t="shared" si="1"/>
        <v/>
      </c>
      <c r="J47" s="230" t="str">
        <f t="array" ref="J47">IFERROR(INDEX(I$2:I$218,SMALL(IF(I$2:I$218&lt;&gt;"",ROW(I$2:I$218)-1),ROW(A46))),"")</f>
        <v/>
      </c>
      <c r="K47" s="231" t="str">
        <f t="shared" si="2"/>
        <v/>
      </c>
      <c r="L47" s="232" t="str">
        <f t="array" ref="L47">IFERROR(INDEX(K$2:K$218,SMALL(IF(K$2:K$218&lt;&gt;"",ROW(K$2:K$218)-1),ROW(C46))),"")</f>
        <v/>
      </c>
      <c r="M47" s="231" t="str">
        <f t="shared" si="3"/>
        <v/>
      </c>
      <c r="N47" s="230" t="str">
        <f t="array" ref="N47">IFERROR(INDEX(M$2:M$218,SMALL(IF(M$2:M$218&lt;&gt;"",ROW(M$2:M$218)-1),ROW(D46))),"")</f>
        <v/>
      </c>
      <c r="O47" s="231" t="str">
        <f t="shared" si="4"/>
        <v/>
      </c>
      <c r="P47" s="232" t="str">
        <f t="array" ref="P47">IFERROR(INDEX(O$2:O$218,SMALL(IF(O$2:O$218&lt;&gt;"",ROW(O$2:O$218)-1),ROW(G46))),"")</f>
        <v/>
      </c>
      <c r="Q47" s="5"/>
    </row>
    <row r="48" spans="1:17" s="61" customFormat="1" ht="15.75" customHeight="1" x14ac:dyDescent="0.2">
      <c r="A48" s="216" t="str">
        <f t="shared" si="7"/>
        <v xml:space="preserve"> </v>
      </c>
      <c r="B48" s="146"/>
      <c r="C48" s="146"/>
      <c r="D48" s="146"/>
      <c r="E48" s="142"/>
      <c r="F48" s="142"/>
      <c r="G48" s="216" t="str">
        <f>IF(D48="","",VLOOKUP(D48,'Liste des clubs'!A:B,2,FALSE))</f>
        <v/>
      </c>
      <c r="H48" s="233"/>
      <c r="I48" s="217" t="str">
        <f t="shared" si="1"/>
        <v/>
      </c>
      <c r="J48" s="230" t="str">
        <f t="array" ref="J48">IFERROR(INDEX(I$2:I$218,SMALL(IF(I$2:I$218&lt;&gt;"",ROW(I$2:I$218)-1),ROW(A47))),"")</f>
        <v/>
      </c>
      <c r="K48" s="231" t="str">
        <f t="shared" si="2"/>
        <v/>
      </c>
      <c r="L48" s="232" t="str">
        <f t="array" ref="L48">IFERROR(INDEX(K$2:K$218,SMALL(IF(K$2:K$218&lt;&gt;"",ROW(K$2:K$218)-1),ROW(C47))),"")</f>
        <v/>
      </c>
      <c r="M48" s="231" t="str">
        <f t="shared" si="3"/>
        <v/>
      </c>
      <c r="N48" s="230" t="str">
        <f t="array" ref="N48">IFERROR(INDEX(M$2:M$218,SMALL(IF(M$2:M$218&lt;&gt;"",ROW(M$2:M$218)-1),ROW(D47))),"")</f>
        <v/>
      </c>
      <c r="O48" s="231" t="str">
        <f t="shared" si="4"/>
        <v/>
      </c>
      <c r="P48" s="232" t="str">
        <f t="array" ref="P48">IFERROR(INDEX(O$2:O$218,SMALL(IF(O$2:O$218&lt;&gt;"",ROW(O$2:O$218)-1),ROW(G47))),"")</f>
        <v/>
      </c>
      <c r="Q48" s="5"/>
    </row>
    <row r="49" spans="1:17" s="61" customFormat="1" ht="15.75" customHeight="1" x14ac:dyDescent="0.2">
      <c r="A49" s="216" t="str">
        <f t="shared" si="7"/>
        <v xml:space="preserve"> </v>
      </c>
      <c r="B49" s="146"/>
      <c r="C49" s="146"/>
      <c r="D49" s="146"/>
      <c r="E49" s="142"/>
      <c r="F49" s="142"/>
      <c r="G49" s="216" t="str">
        <f>IF(D49="","",VLOOKUP(D49,'Liste des clubs'!A:B,2,FALSE))</f>
        <v/>
      </c>
      <c r="H49" s="233"/>
      <c r="I49" s="217" t="str">
        <f t="shared" si="1"/>
        <v/>
      </c>
      <c r="J49" s="230" t="str">
        <f t="array" ref="J49">IFERROR(INDEX(I$2:I$218,SMALL(IF(I$2:I$218&lt;&gt;"",ROW(I$2:I$218)-1),ROW(A48))),"")</f>
        <v/>
      </c>
      <c r="K49" s="231" t="str">
        <f t="shared" si="2"/>
        <v/>
      </c>
      <c r="L49" s="232" t="str">
        <f t="array" ref="L49">IFERROR(INDEX(K$2:K$218,SMALL(IF(K$2:K$218&lt;&gt;"",ROW(K$2:K$218)-1),ROW(C48))),"")</f>
        <v/>
      </c>
      <c r="M49" s="231" t="str">
        <f t="shared" si="3"/>
        <v/>
      </c>
      <c r="N49" s="230" t="str">
        <f t="array" ref="N49">IFERROR(INDEX(M$2:M$218,SMALL(IF(M$2:M$218&lt;&gt;"",ROW(M$2:M$218)-1),ROW(D48))),"")</f>
        <v/>
      </c>
      <c r="O49" s="231" t="str">
        <f t="shared" si="4"/>
        <v/>
      </c>
      <c r="P49" s="232" t="str">
        <f t="array" ref="P49">IFERROR(INDEX(O$2:O$218,SMALL(IF(O$2:O$218&lt;&gt;"",ROW(O$2:O$218)-1),ROW(G48))),"")</f>
        <v/>
      </c>
      <c r="Q49" s="5"/>
    </row>
    <row r="50" spans="1:17" s="61" customFormat="1" ht="15.75" customHeight="1" x14ac:dyDescent="0.2">
      <c r="A50" s="216" t="str">
        <f t="shared" si="7"/>
        <v xml:space="preserve"> </v>
      </c>
      <c r="B50" s="146"/>
      <c r="C50" s="146"/>
      <c r="D50" s="146"/>
      <c r="E50" s="142"/>
      <c r="F50" s="142"/>
      <c r="G50" s="216" t="str">
        <f>IF(D50="","",VLOOKUP(D50,'Liste des clubs'!A:B,2,FALSE))</f>
        <v/>
      </c>
      <c r="H50" s="233"/>
      <c r="I50" s="217" t="str">
        <f t="shared" si="1"/>
        <v/>
      </c>
      <c r="J50" s="230" t="str">
        <f t="array" ref="J50">IFERROR(INDEX(I$2:I$218,SMALL(IF(I$2:I$218&lt;&gt;"",ROW(I$2:I$218)-1),ROW(A49))),"")</f>
        <v/>
      </c>
      <c r="K50" s="231" t="str">
        <f t="shared" si="2"/>
        <v/>
      </c>
      <c r="L50" s="232" t="str">
        <f t="array" ref="L50">IFERROR(INDEX(K$2:K$218,SMALL(IF(K$2:K$218&lt;&gt;"",ROW(K$2:K$218)-1),ROW(C49))),"")</f>
        <v/>
      </c>
      <c r="M50" s="231" t="str">
        <f t="shared" si="3"/>
        <v/>
      </c>
      <c r="N50" s="230" t="str">
        <f t="array" ref="N50">IFERROR(INDEX(M$2:M$218,SMALL(IF(M$2:M$218&lt;&gt;"",ROW(M$2:M$218)-1),ROW(D49))),"")</f>
        <v/>
      </c>
      <c r="O50" s="231" t="str">
        <f t="shared" si="4"/>
        <v/>
      </c>
      <c r="P50" s="232" t="str">
        <f t="array" ref="P50">IFERROR(INDEX(O$2:O$218,SMALL(IF(O$2:O$218&lt;&gt;"",ROW(O$2:O$218)-1),ROW(G49))),"")</f>
        <v/>
      </c>
      <c r="Q50" s="5"/>
    </row>
    <row r="51" spans="1:17" s="61" customFormat="1" ht="15.75" customHeight="1" x14ac:dyDescent="0.2">
      <c r="A51" s="216" t="str">
        <f t="shared" si="7"/>
        <v xml:space="preserve"> </v>
      </c>
      <c r="B51" s="146"/>
      <c r="C51" s="146"/>
      <c r="D51" s="146"/>
      <c r="E51" s="142"/>
      <c r="F51" s="142"/>
      <c r="G51" s="216" t="str">
        <f>IF(D51="","",VLOOKUP(D51,'Liste des clubs'!A:B,2,FALSE))</f>
        <v/>
      </c>
      <c r="H51" s="233"/>
      <c r="I51" s="217" t="str">
        <f t="shared" si="1"/>
        <v/>
      </c>
      <c r="J51" s="230" t="str">
        <f t="array" ref="J51">IFERROR(INDEX(I$2:I$218,SMALL(IF(I$2:I$218&lt;&gt;"",ROW(I$2:I$218)-1),ROW(A50))),"")</f>
        <v/>
      </c>
      <c r="K51" s="231" t="str">
        <f t="shared" si="2"/>
        <v/>
      </c>
      <c r="L51" s="232" t="str">
        <f t="array" ref="L51">IFERROR(INDEX(K$2:K$218,SMALL(IF(K$2:K$218&lt;&gt;"",ROW(K$2:K$218)-1),ROW(C50))),"")</f>
        <v/>
      </c>
      <c r="M51" s="231" t="str">
        <f t="shared" si="3"/>
        <v/>
      </c>
      <c r="N51" s="230" t="str">
        <f t="array" ref="N51">IFERROR(INDEX(M$2:M$218,SMALL(IF(M$2:M$218&lt;&gt;"",ROW(M$2:M$218)-1),ROW(D50))),"")</f>
        <v/>
      </c>
      <c r="O51" s="231" t="str">
        <f t="shared" si="4"/>
        <v/>
      </c>
      <c r="P51" s="232" t="str">
        <f t="array" ref="P51">IFERROR(INDEX(O$2:O$218,SMALL(IF(O$2:O$218&lt;&gt;"",ROW(O$2:O$218)-1),ROW(G50))),"")</f>
        <v/>
      </c>
      <c r="Q51" s="5"/>
    </row>
    <row r="52" spans="1:17" s="61" customFormat="1" ht="15.75" customHeight="1" x14ac:dyDescent="0.2">
      <c r="A52" s="216" t="str">
        <f t="shared" si="7"/>
        <v xml:space="preserve"> </v>
      </c>
      <c r="B52" s="146"/>
      <c r="C52" s="146"/>
      <c r="D52" s="146"/>
      <c r="E52" s="142"/>
      <c r="F52" s="142"/>
      <c r="G52" s="216" t="str">
        <f>IF(D52="","",VLOOKUP(D52,'Liste des clubs'!A:B,2,FALSE))</f>
        <v/>
      </c>
      <c r="H52" s="233"/>
      <c r="I52" s="217" t="str">
        <f t="shared" si="1"/>
        <v/>
      </c>
      <c r="J52" s="230" t="str">
        <f t="array" ref="J52">IFERROR(INDEX(I$2:I$218,SMALL(IF(I$2:I$218&lt;&gt;"",ROW(I$2:I$218)-1),ROW(A51))),"")</f>
        <v/>
      </c>
      <c r="K52" s="231" t="str">
        <f t="shared" si="2"/>
        <v/>
      </c>
      <c r="L52" s="232" t="str">
        <f t="array" ref="L52">IFERROR(INDEX(K$2:K$218,SMALL(IF(K$2:K$218&lt;&gt;"",ROW(K$2:K$218)-1),ROW(C51))),"")</f>
        <v/>
      </c>
      <c r="M52" s="231" t="str">
        <f t="shared" si="3"/>
        <v/>
      </c>
      <c r="N52" s="230" t="str">
        <f t="array" ref="N52">IFERROR(INDEX(M$2:M$218,SMALL(IF(M$2:M$218&lt;&gt;"",ROW(M$2:M$218)-1),ROW(D51))),"")</f>
        <v/>
      </c>
      <c r="O52" s="231" t="str">
        <f t="shared" si="4"/>
        <v/>
      </c>
      <c r="P52" s="232" t="str">
        <f t="array" ref="P52">IFERROR(INDEX(O$2:O$218,SMALL(IF(O$2:O$218&lt;&gt;"",ROW(O$2:O$218)-1),ROW(G51))),"")</f>
        <v/>
      </c>
      <c r="Q52" s="5"/>
    </row>
    <row r="53" spans="1:17" s="61" customFormat="1" ht="15.75" customHeight="1" x14ac:dyDescent="0.2">
      <c r="A53" s="216" t="str">
        <f t="shared" si="7"/>
        <v xml:space="preserve"> </v>
      </c>
      <c r="B53" s="146"/>
      <c r="C53" s="146"/>
      <c r="D53" s="146"/>
      <c r="E53" s="142"/>
      <c r="F53" s="142"/>
      <c r="G53" s="216" t="str">
        <f>IF(D53="","",VLOOKUP(D53,'Liste des clubs'!A:B,2,FALSE))</f>
        <v/>
      </c>
      <c r="H53" s="233"/>
      <c r="I53" s="217" t="str">
        <f t="shared" si="1"/>
        <v/>
      </c>
      <c r="J53" s="230" t="str">
        <f t="array" ref="J53">IFERROR(INDEX(I$2:I$218,SMALL(IF(I$2:I$218&lt;&gt;"",ROW(I$2:I$218)-1),ROW(A52))),"")</f>
        <v/>
      </c>
      <c r="K53" s="231" t="str">
        <f t="shared" si="2"/>
        <v/>
      </c>
      <c r="L53" s="232" t="str">
        <f t="array" ref="L53">IFERROR(INDEX(K$2:K$218,SMALL(IF(K$2:K$218&lt;&gt;"",ROW(K$2:K$218)-1),ROW(C52))),"")</f>
        <v/>
      </c>
      <c r="M53" s="231" t="str">
        <f t="shared" si="3"/>
        <v/>
      </c>
      <c r="N53" s="230" t="str">
        <f t="array" ref="N53">IFERROR(INDEX(M$2:M$218,SMALL(IF(M$2:M$218&lt;&gt;"",ROW(M$2:M$218)-1),ROW(D52))),"")</f>
        <v/>
      </c>
      <c r="O53" s="231" t="str">
        <f t="shared" si="4"/>
        <v/>
      </c>
      <c r="P53" s="232" t="str">
        <f t="array" ref="P53">IFERROR(INDEX(O$2:O$218,SMALL(IF(O$2:O$218&lt;&gt;"",ROW(O$2:O$218)-1),ROW(G52))),"")</f>
        <v/>
      </c>
      <c r="Q53" s="5"/>
    </row>
    <row r="54" spans="1:17" s="61" customFormat="1" ht="15.75" customHeight="1" x14ac:dyDescent="0.2">
      <c r="A54" s="216" t="str">
        <f t="shared" si="7"/>
        <v xml:space="preserve"> </v>
      </c>
      <c r="B54" s="146"/>
      <c r="C54" s="146"/>
      <c r="D54" s="146"/>
      <c r="E54" s="142"/>
      <c r="F54" s="142"/>
      <c r="G54" s="216" t="str">
        <f>IF(D54="","",VLOOKUP(D54,'Liste des clubs'!A:B,2,FALSE))</f>
        <v/>
      </c>
      <c r="H54" s="233"/>
      <c r="I54" s="217" t="str">
        <f t="shared" si="1"/>
        <v/>
      </c>
      <c r="J54" s="230" t="str">
        <f t="array" ref="J54">IFERROR(INDEX(I$2:I$218,SMALL(IF(I$2:I$218&lt;&gt;"",ROW(I$2:I$218)-1),ROW(A53))),"")</f>
        <v/>
      </c>
      <c r="K54" s="231" t="str">
        <f t="shared" si="2"/>
        <v/>
      </c>
      <c r="L54" s="232" t="str">
        <f t="array" ref="L54">IFERROR(INDEX(K$2:K$218,SMALL(IF(K$2:K$218&lt;&gt;"",ROW(K$2:K$218)-1),ROW(C53))),"")</f>
        <v/>
      </c>
      <c r="M54" s="231" t="str">
        <f t="shared" si="3"/>
        <v/>
      </c>
      <c r="N54" s="230" t="str">
        <f t="array" ref="N54">IFERROR(INDEX(M$2:M$218,SMALL(IF(M$2:M$218&lt;&gt;"",ROW(M$2:M$218)-1),ROW(D53))),"")</f>
        <v/>
      </c>
      <c r="O54" s="231" t="str">
        <f t="shared" si="4"/>
        <v/>
      </c>
      <c r="P54" s="232" t="str">
        <f t="array" ref="P54">IFERROR(INDEX(O$2:O$218,SMALL(IF(O$2:O$218&lt;&gt;"",ROW(O$2:O$218)-1),ROW(G53))),"")</f>
        <v/>
      </c>
      <c r="Q54" s="5"/>
    </row>
    <row r="55" spans="1:17" s="61" customFormat="1" ht="15.75" customHeight="1" x14ac:dyDescent="0.2">
      <c r="A55" s="216" t="str">
        <f t="shared" si="7"/>
        <v xml:space="preserve"> </v>
      </c>
      <c r="B55" s="146"/>
      <c r="C55" s="146"/>
      <c r="D55" s="146"/>
      <c r="E55" s="142"/>
      <c r="F55" s="142"/>
      <c r="G55" s="216" t="str">
        <f>IF(D55="","",VLOOKUP(D55,'Liste des clubs'!A:B,2,FALSE))</f>
        <v/>
      </c>
      <c r="H55" s="233"/>
      <c r="I55" s="217" t="str">
        <f t="shared" si="1"/>
        <v/>
      </c>
      <c r="J55" s="230" t="str">
        <f t="array" ref="J55">IFERROR(INDEX(I$2:I$218,SMALL(IF(I$2:I$218&lt;&gt;"",ROW(I$2:I$218)-1),ROW(A54))),"")</f>
        <v/>
      </c>
      <c r="K55" s="231" t="str">
        <f t="shared" si="2"/>
        <v/>
      </c>
      <c r="L55" s="232" t="str">
        <f t="array" ref="L55">IFERROR(INDEX(K$2:K$218,SMALL(IF(K$2:K$218&lt;&gt;"",ROW(K$2:K$218)-1),ROW(C54))),"")</f>
        <v/>
      </c>
      <c r="M55" s="231" t="str">
        <f t="shared" si="3"/>
        <v/>
      </c>
      <c r="N55" s="230" t="str">
        <f t="array" ref="N55">IFERROR(INDEX(M$2:M$218,SMALL(IF(M$2:M$218&lt;&gt;"",ROW(M$2:M$218)-1),ROW(D54))),"")</f>
        <v/>
      </c>
      <c r="O55" s="231" t="str">
        <f t="shared" si="4"/>
        <v/>
      </c>
      <c r="P55" s="232" t="str">
        <f t="array" ref="P55">IFERROR(INDEX(O$2:O$218,SMALL(IF(O$2:O$218&lt;&gt;"",ROW(O$2:O$218)-1),ROW(G54))),"")</f>
        <v/>
      </c>
      <c r="Q55" s="5"/>
    </row>
    <row r="56" spans="1:17" s="61" customFormat="1" ht="15.75" customHeight="1" x14ac:dyDescent="0.2">
      <c r="A56" s="216" t="str">
        <f t="shared" si="7"/>
        <v xml:space="preserve"> </v>
      </c>
      <c r="B56" s="146"/>
      <c r="C56" s="146"/>
      <c r="D56" s="217"/>
      <c r="E56" s="142"/>
      <c r="F56" s="142"/>
      <c r="G56" s="216" t="str">
        <f>IF(D56="","",VLOOKUP(D56,'Liste des clubs'!A:B,2,FALSE))</f>
        <v/>
      </c>
      <c r="H56" s="233"/>
      <c r="I56" s="217" t="str">
        <f t="shared" si="1"/>
        <v/>
      </c>
      <c r="J56" s="230" t="str">
        <f t="array" ref="J56">IFERROR(INDEX(I$2:I$218,SMALL(IF(I$2:I$218&lt;&gt;"",ROW(I$2:I$218)-1),ROW(A55))),"")</f>
        <v/>
      </c>
      <c r="K56" s="231" t="str">
        <f t="shared" si="2"/>
        <v/>
      </c>
      <c r="L56" s="232" t="str">
        <f t="array" ref="L56">IFERROR(INDEX(K$2:K$218,SMALL(IF(K$2:K$218&lt;&gt;"",ROW(K$2:K$218)-1),ROW(C55))),"")</f>
        <v/>
      </c>
      <c r="M56" s="231" t="str">
        <f t="shared" si="3"/>
        <v/>
      </c>
      <c r="N56" s="230" t="str">
        <f t="array" ref="N56">IFERROR(INDEX(M$2:M$218,SMALL(IF(M$2:M$218&lt;&gt;"",ROW(M$2:M$218)-1),ROW(D55))),"")</f>
        <v/>
      </c>
      <c r="O56" s="231" t="str">
        <f t="shared" si="4"/>
        <v/>
      </c>
      <c r="P56" s="232" t="str">
        <f t="array" ref="P56">IFERROR(INDEX(O$2:O$218,SMALL(IF(O$2:O$218&lt;&gt;"",ROW(O$2:O$218)-1),ROW(G55))),"")</f>
        <v/>
      </c>
      <c r="Q56" s="5"/>
    </row>
    <row r="57" spans="1:17" s="61" customFormat="1" ht="15.75" customHeight="1" x14ac:dyDescent="0.2">
      <c r="A57" s="216" t="str">
        <f t="shared" si="7"/>
        <v xml:space="preserve"> </v>
      </c>
      <c r="B57" s="146"/>
      <c r="C57" s="146"/>
      <c r="D57" s="146"/>
      <c r="E57" s="142"/>
      <c r="F57" s="142"/>
      <c r="G57" s="216" t="str">
        <f>IF(D57="","",VLOOKUP(D57,'Liste des clubs'!A:B,2,FALSE))</f>
        <v/>
      </c>
      <c r="H57" s="233"/>
      <c r="I57" s="217" t="str">
        <f t="shared" si="1"/>
        <v/>
      </c>
      <c r="J57" s="230" t="str">
        <f t="array" ref="J57">IFERROR(INDEX(I$2:I$218,SMALL(IF(I$2:I$218&lt;&gt;"",ROW(I$2:I$218)-1),ROW(A56))),"")</f>
        <v/>
      </c>
      <c r="K57" s="231" t="str">
        <f t="shared" si="2"/>
        <v/>
      </c>
      <c r="L57" s="232" t="str">
        <f t="array" ref="L57">IFERROR(INDEX(K$2:K$218,SMALL(IF(K$2:K$218&lt;&gt;"",ROW(K$2:K$218)-1),ROW(C56))),"")</f>
        <v/>
      </c>
      <c r="M57" s="231" t="str">
        <f t="shared" si="3"/>
        <v/>
      </c>
      <c r="N57" s="230" t="str">
        <f t="array" ref="N57">IFERROR(INDEX(M$2:M$218,SMALL(IF(M$2:M$218&lt;&gt;"",ROW(M$2:M$218)-1),ROW(D56))),"")</f>
        <v/>
      </c>
      <c r="O57" s="231" t="str">
        <f t="shared" si="4"/>
        <v/>
      </c>
      <c r="P57" s="232" t="str">
        <f t="array" ref="P57">IFERROR(INDEX(O$2:O$218,SMALL(IF(O$2:O$218&lt;&gt;"",ROW(O$2:O$218)-1),ROW(G56))),"")</f>
        <v/>
      </c>
      <c r="Q57" s="5"/>
    </row>
    <row r="58" spans="1:17" s="61" customFormat="1" ht="15.75" customHeight="1" x14ac:dyDescent="0.2">
      <c r="A58" s="216" t="str">
        <f t="shared" si="7"/>
        <v xml:space="preserve"> </v>
      </c>
      <c r="B58" s="146"/>
      <c r="C58" s="146"/>
      <c r="D58" s="146"/>
      <c r="E58" s="142"/>
      <c r="F58" s="142"/>
      <c r="G58" s="216" t="str">
        <f>IF(D58="","",VLOOKUP(D58,'Liste des clubs'!A:B,2,FALSE))</f>
        <v/>
      </c>
      <c r="H58" s="233"/>
      <c r="I58" s="217" t="str">
        <f t="shared" si="1"/>
        <v/>
      </c>
      <c r="J58" s="230" t="str">
        <f t="array" ref="J58">IFERROR(INDEX(I$2:I$218,SMALL(IF(I$2:I$218&lt;&gt;"",ROW(I$2:I$218)-1),ROW(A57))),"")</f>
        <v/>
      </c>
      <c r="K58" s="231" t="str">
        <f t="shared" si="2"/>
        <v/>
      </c>
      <c r="L58" s="232" t="str">
        <f t="array" ref="L58">IFERROR(INDEX(K$2:K$218,SMALL(IF(K$2:K$218&lt;&gt;"",ROW(K$2:K$218)-1),ROW(C57))),"")</f>
        <v/>
      </c>
      <c r="M58" s="231" t="str">
        <f t="shared" si="3"/>
        <v/>
      </c>
      <c r="N58" s="230" t="str">
        <f t="array" ref="N58">IFERROR(INDEX(M$2:M$218,SMALL(IF(M$2:M$218&lt;&gt;"",ROW(M$2:M$218)-1),ROW(D57))),"")</f>
        <v/>
      </c>
      <c r="O58" s="231" t="str">
        <f t="shared" si="4"/>
        <v/>
      </c>
      <c r="P58" s="232" t="str">
        <f t="array" ref="P58">IFERROR(INDEX(O$2:O$218,SMALL(IF(O$2:O$218&lt;&gt;"",ROW(O$2:O$218)-1),ROW(G57))),"")</f>
        <v/>
      </c>
      <c r="Q58" s="5"/>
    </row>
    <row r="59" spans="1:17" s="61" customFormat="1" ht="15.75" customHeight="1" x14ac:dyDescent="0.2">
      <c r="A59" s="216" t="str">
        <f t="shared" si="7"/>
        <v xml:space="preserve"> </v>
      </c>
      <c r="B59" s="146"/>
      <c r="C59" s="146"/>
      <c r="D59" s="146"/>
      <c r="E59" s="142"/>
      <c r="F59" s="142"/>
      <c r="G59" s="216" t="str">
        <f>IF(D59="","",VLOOKUP(D59,'Liste des clubs'!A:B,2,FALSE))</f>
        <v/>
      </c>
      <c r="H59" s="233"/>
      <c r="I59" s="217" t="str">
        <f t="shared" si="1"/>
        <v/>
      </c>
      <c r="J59" s="230" t="str">
        <f t="array" ref="J59">IFERROR(INDEX(I$2:I$218,SMALL(IF(I$2:I$218&lt;&gt;"",ROW(I$2:I$218)-1),ROW(A58))),"")</f>
        <v/>
      </c>
      <c r="K59" s="231" t="str">
        <f t="shared" si="2"/>
        <v/>
      </c>
      <c r="L59" s="232" t="str">
        <f t="array" ref="L59">IFERROR(INDEX(K$2:K$218,SMALL(IF(K$2:K$218&lt;&gt;"",ROW(K$2:K$218)-1),ROW(C58))),"")</f>
        <v/>
      </c>
      <c r="M59" s="231" t="str">
        <f t="shared" si="3"/>
        <v/>
      </c>
      <c r="N59" s="230" t="str">
        <f t="array" ref="N59">IFERROR(INDEX(M$2:M$218,SMALL(IF(M$2:M$218&lt;&gt;"",ROW(M$2:M$218)-1),ROW(D58))),"")</f>
        <v/>
      </c>
      <c r="O59" s="231" t="str">
        <f t="shared" si="4"/>
        <v/>
      </c>
      <c r="P59" s="232" t="str">
        <f t="array" ref="P59">IFERROR(INDEX(O$2:O$218,SMALL(IF(O$2:O$218&lt;&gt;"",ROW(O$2:O$218)-1),ROW(G58))),"")</f>
        <v/>
      </c>
      <c r="Q59" s="5"/>
    </row>
    <row r="60" spans="1:17" s="61" customFormat="1" ht="15.75" customHeight="1" x14ac:dyDescent="0.2">
      <c r="A60" s="216" t="str">
        <f t="shared" si="7"/>
        <v xml:space="preserve"> </v>
      </c>
      <c r="B60" s="146"/>
      <c r="C60" s="146"/>
      <c r="D60" s="146"/>
      <c r="E60" s="142"/>
      <c r="F60" s="142"/>
      <c r="G60" s="216" t="str">
        <f>IF(D60="","",VLOOKUP(D60,'Liste des clubs'!A:B,2,FALSE))</f>
        <v/>
      </c>
      <c r="H60" s="233"/>
      <c r="I60" s="217" t="str">
        <f t="shared" si="1"/>
        <v/>
      </c>
      <c r="J60" s="230" t="str">
        <f t="array" ref="J60">IFERROR(INDEX(I$2:I$218,SMALL(IF(I$2:I$218&lt;&gt;"",ROW(I$2:I$218)-1),ROW(A59))),"")</f>
        <v/>
      </c>
      <c r="K60" s="231" t="str">
        <f t="shared" si="2"/>
        <v/>
      </c>
      <c r="L60" s="232" t="str">
        <f t="array" ref="L60">IFERROR(INDEX(K$2:K$218,SMALL(IF(K$2:K$218&lt;&gt;"",ROW(K$2:K$218)-1),ROW(C59))),"")</f>
        <v/>
      </c>
      <c r="M60" s="231" t="str">
        <f t="shared" si="3"/>
        <v/>
      </c>
      <c r="N60" s="230" t="str">
        <f t="array" ref="N60">IFERROR(INDEX(M$2:M$218,SMALL(IF(M$2:M$218&lt;&gt;"",ROW(M$2:M$218)-1),ROW(D59))),"")</f>
        <v/>
      </c>
      <c r="O60" s="231" t="str">
        <f t="shared" si="4"/>
        <v/>
      </c>
      <c r="P60" s="232" t="str">
        <f t="array" ref="P60">IFERROR(INDEX(O$2:O$218,SMALL(IF(O$2:O$218&lt;&gt;"",ROW(O$2:O$218)-1),ROW(G59))),"")</f>
        <v/>
      </c>
      <c r="Q60" s="5"/>
    </row>
    <row r="61" spans="1:17" s="61" customFormat="1" ht="15.75" customHeight="1" x14ac:dyDescent="0.2">
      <c r="A61" s="216" t="str">
        <f t="shared" si="7"/>
        <v xml:space="preserve"> </v>
      </c>
      <c r="B61" s="146"/>
      <c r="C61" s="146"/>
      <c r="D61" s="146"/>
      <c r="E61" s="142"/>
      <c r="F61" s="142"/>
      <c r="G61" s="216" t="str">
        <f>IF(D61="","",VLOOKUP(D61,'Liste des clubs'!A:B,2,FALSE))</f>
        <v/>
      </c>
      <c r="H61" s="233"/>
      <c r="I61" s="217" t="str">
        <f t="shared" si="1"/>
        <v/>
      </c>
      <c r="J61" s="230" t="str">
        <f t="array" ref="J61">IFERROR(INDEX(I$2:I$218,SMALL(IF(I$2:I$218&lt;&gt;"",ROW(I$2:I$218)-1),ROW(A60))),"")</f>
        <v/>
      </c>
      <c r="K61" s="231" t="str">
        <f t="shared" si="2"/>
        <v/>
      </c>
      <c r="L61" s="232" t="str">
        <f t="array" ref="L61">IFERROR(INDEX(K$2:K$218,SMALL(IF(K$2:K$218&lt;&gt;"",ROW(K$2:K$218)-1),ROW(C60))),"")</f>
        <v/>
      </c>
      <c r="M61" s="231" t="str">
        <f t="shared" si="3"/>
        <v/>
      </c>
      <c r="N61" s="230" t="str">
        <f t="array" ref="N61">IFERROR(INDEX(M$2:M$218,SMALL(IF(M$2:M$218&lt;&gt;"",ROW(M$2:M$218)-1),ROW(D60))),"")</f>
        <v/>
      </c>
      <c r="O61" s="231" t="str">
        <f t="shared" si="4"/>
        <v/>
      </c>
      <c r="P61" s="232" t="str">
        <f t="array" ref="P61">IFERROR(INDEX(O$2:O$218,SMALL(IF(O$2:O$218&lt;&gt;"",ROW(O$2:O$218)-1),ROW(G60))),"")</f>
        <v/>
      </c>
      <c r="Q61" s="5"/>
    </row>
    <row r="62" spans="1:17" s="61" customFormat="1" ht="15.75" customHeight="1" x14ac:dyDescent="0.2">
      <c r="A62" s="216" t="str">
        <f t="shared" si="7"/>
        <v xml:space="preserve"> </v>
      </c>
      <c r="B62" s="146"/>
      <c r="C62" s="146"/>
      <c r="D62" s="146"/>
      <c r="E62" s="142"/>
      <c r="F62" s="142"/>
      <c r="G62" s="216" t="str">
        <f>IF(D62="","",VLOOKUP(D62,'Liste des clubs'!A:B,2,FALSE))</f>
        <v/>
      </c>
      <c r="H62" s="233"/>
      <c r="I62" s="217" t="str">
        <f t="shared" si="1"/>
        <v/>
      </c>
      <c r="J62" s="230" t="str">
        <f t="array" ref="J62">IFERROR(INDEX(I$2:I$218,SMALL(IF(I$2:I$218&lt;&gt;"",ROW(I$2:I$218)-1),ROW(A61))),"")</f>
        <v/>
      </c>
      <c r="K62" s="231" t="str">
        <f t="shared" si="2"/>
        <v/>
      </c>
      <c r="L62" s="232" t="str">
        <f t="array" ref="L62">IFERROR(INDEX(K$2:K$218,SMALL(IF(K$2:K$218&lt;&gt;"",ROW(K$2:K$218)-1),ROW(C61))),"")</f>
        <v/>
      </c>
      <c r="M62" s="231" t="str">
        <f t="shared" si="3"/>
        <v/>
      </c>
      <c r="N62" s="230" t="str">
        <f t="array" ref="N62">IFERROR(INDEX(M$2:M$218,SMALL(IF(M$2:M$218&lt;&gt;"",ROW(M$2:M$218)-1),ROW(D61))),"")</f>
        <v/>
      </c>
      <c r="O62" s="231" t="str">
        <f t="shared" si="4"/>
        <v/>
      </c>
      <c r="P62" s="232" t="str">
        <f t="array" ref="P62">IFERROR(INDEX(O$2:O$218,SMALL(IF(O$2:O$218&lt;&gt;"",ROW(O$2:O$218)-1),ROW(G61))),"")</f>
        <v/>
      </c>
      <c r="Q62" s="5"/>
    </row>
    <row r="63" spans="1:17" s="61" customFormat="1" ht="15.75" customHeight="1" x14ac:dyDescent="0.2">
      <c r="A63" s="216" t="str">
        <f t="shared" si="7"/>
        <v xml:space="preserve"> </v>
      </c>
      <c r="B63" s="146"/>
      <c r="C63" s="146"/>
      <c r="D63" s="146"/>
      <c r="E63" s="142"/>
      <c r="F63" s="142"/>
      <c r="G63" s="216" t="str">
        <f>IF(D63="","",VLOOKUP(D63,'Liste des clubs'!A:B,2,FALSE))</f>
        <v/>
      </c>
      <c r="H63" s="233"/>
      <c r="I63" s="217" t="str">
        <f t="shared" si="1"/>
        <v/>
      </c>
      <c r="J63" s="230" t="str">
        <f t="array" ref="J63">IFERROR(INDEX(I$2:I$218,SMALL(IF(I$2:I$218&lt;&gt;"",ROW(I$2:I$218)-1),ROW(A62))),"")</f>
        <v/>
      </c>
      <c r="K63" s="231" t="str">
        <f t="shared" si="2"/>
        <v/>
      </c>
      <c r="L63" s="232" t="str">
        <f t="array" ref="L63">IFERROR(INDEX(K$2:K$218,SMALL(IF(K$2:K$218&lt;&gt;"",ROW(K$2:K$218)-1),ROW(C62))),"")</f>
        <v/>
      </c>
      <c r="M63" s="231" t="str">
        <f t="shared" si="3"/>
        <v/>
      </c>
      <c r="N63" s="230" t="str">
        <f t="array" ref="N63">IFERROR(INDEX(M$2:M$218,SMALL(IF(M$2:M$218&lt;&gt;"",ROW(M$2:M$218)-1),ROW(D62))),"")</f>
        <v/>
      </c>
      <c r="O63" s="231" t="str">
        <f t="shared" si="4"/>
        <v/>
      </c>
      <c r="P63" s="232" t="str">
        <f t="array" ref="P63">IFERROR(INDEX(O$2:O$218,SMALL(IF(O$2:O$218&lt;&gt;"",ROW(O$2:O$218)-1),ROW(G62))),"")</f>
        <v/>
      </c>
      <c r="Q63" s="5"/>
    </row>
    <row r="64" spans="1:17" s="61" customFormat="1" ht="15.75" customHeight="1" x14ac:dyDescent="0.2">
      <c r="A64" s="216" t="str">
        <f t="shared" si="7"/>
        <v xml:space="preserve"> </v>
      </c>
      <c r="B64" s="146"/>
      <c r="C64" s="146"/>
      <c r="D64" s="146"/>
      <c r="E64" s="142"/>
      <c r="F64" s="142"/>
      <c r="G64" s="216" t="str">
        <f>IF(D64="","",VLOOKUP(D64,'Liste des clubs'!A:B,2,FALSE))</f>
        <v/>
      </c>
      <c r="H64" s="233"/>
      <c r="I64" s="217" t="str">
        <f t="shared" si="1"/>
        <v/>
      </c>
      <c r="J64" s="230" t="str">
        <f t="array" ref="J64">IFERROR(INDEX(I$2:I$218,SMALL(IF(I$2:I$218&lt;&gt;"",ROW(I$2:I$218)-1),ROW(A63))),"")</f>
        <v/>
      </c>
      <c r="K64" s="231" t="str">
        <f t="shared" si="2"/>
        <v/>
      </c>
      <c r="L64" s="232" t="str">
        <f t="array" ref="L64">IFERROR(INDEX(K$2:K$218,SMALL(IF(K$2:K$218&lt;&gt;"",ROW(K$2:K$218)-1),ROW(C63))),"")</f>
        <v/>
      </c>
      <c r="M64" s="231" t="str">
        <f t="shared" si="3"/>
        <v/>
      </c>
      <c r="N64" s="230" t="str">
        <f t="array" ref="N64">IFERROR(INDEX(M$2:M$218,SMALL(IF(M$2:M$218&lt;&gt;"",ROW(M$2:M$218)-1),ROW(D63))),"")</f>
        <v/>
      </c>
      <c r="O64" s="231" t="str">
        <f t="shared" si="4"/>
        <v/>
      </c>
      <c r="P64" s="232" t="str">
        <f t="array" ref="P64">IFERROR(INDEX(O$2:O$218,SMALL(IF(O$2:O$218&lt;&gt;"",ROW(O$2:O$218)-1),ROW(G63))),"")</f>
        <v/>
      </c>
      <c r="Q64" s="5"/>
    </row>
    <row r="65" spans="1:17" s="61" customFormat="1" ht="15.75" customHeight="1" x14ac:dyDescent="0.2">
      <c r="A65" s="216" t="str">
        <f t="shared" si="7"/>
        <v xml:space="preserve"> </v>
      </c>
      <c r="B65" s="146"/>
      <c r="C65" s="146"/>
      <c r="D65" s="146"/>
      <c r="E65" s="142"/>
      <c r="F65" s="142"/>
      <c r="G65" s="216" t="str">
        <f>IF(D65="","",VLOOKUP(D65,'Liste des clubs'!A:B,2,FALSE))</f>
        <v/>
      </c>
      <c r="H65" s="233"/>
      <c r="I65" s="217" t="str">
        <f t="shared" si="1"/>
        <v/>
      </c>
      <c r="J65" s="230" t="str">
        <f t="array" ref="J65">IFERROR(INDEX(I$2:I$218,SMALL(IF(I$2:I$218&lt;&gt;"",ROW(I$2:I$218)-1),ROW(A64))),"")</f>
        <v/>
      </c>
      <c r="K65" s="231" t="str">
        <f t="shared" si="2"/>
        <v/>
      </c>
      <c r="L65" s="232" t="str">
        <f t="array" ref="L65">IFERROR(INDEX(K$2:K$218,SMALL(IF(K$2:K$218&lt;&gt;"",ROW(K$2:K$218)-1),ROW(C64))),"")</f>
        <v/>
      </c>
      <c r="M65" s="231" t="str">
        <f t="shared" si="3"/>
        <v/>
      </c>
      <c r="N65" s="230" t="str">
        <f t="array" ref="N65">IFERROR(INDEX(M$2:M$218,SMALL(IF(M$2:M$218&lt;&gt;"",ROW(M$2:M$218)-1),ROW(D64))),"")</f>
        <v/>
      </c>
      <c r="O65" s="231" t="str">
        <f t="shared" si="4"/>
        <v/>
      </c>
      <c r="P65" s="232" t="str">
        <f t="array" ref="P65">IFERROR(INDEX(O$2:O$218,SMALL(IF(O$2:O$218&lt;&gt;"",ROW(O$2:O$218)-1),ROW(G64))),"")</f>
        <v/>
      </c>
      <c r="Q65" s="5"/>
    </row>
    <row r="66" spans="1:17" s="61" customFormat="1" ht="15.75" customHeight="1" x14ac:dyDescent="0.2">
      <c r="A66" s="216" t="str">
        <f t="shared" si="7"/>
        <v xml:space="preserve"> </v>
      </c>
      <c r="B66" s="146"/>
      <c r="C66" s="146"/>
      <c r="D66" s="146"/>
      <c r="E66" s="142"/>
      <c r="F66" s="142"/>
      <c r="G66" s="216" t="str">
        <f>IF(D66="","",VLOOKUP(D66,'Liste des clubs'!A:B,2,FALSE))</f>
        <v/>
      </c>
      <c r="H66" s="233"/>
      <c r="I66" s="217" t="str">
        <f t="shared" si="1"/>
        <v/>
      </c>
      <c r="J66" s="230" t="str">
        <f t="array" ref="J66">IFERROR(INDEX(I$2:I$218,SMALL(IF(I$2:I$218&lt;&gt;"",ROW(I$2:I$218)-1),ROW(A65))),"")</f>
        <v/>
      </c>
      <c r="K66" s="231" t="str">
        <f t="shared" si="2"/>
        <v/>
      </c>
      <c r="L66" s="232" t="str">
        <f t="array" ref="L66">IFERROR(INDEX(K$2:K$218,SMALL(IF(K$2:K$218&lt;&gt;"",ROW(K$2:K$218)-1),ROW(C65))),"")</f>
        <v/>
      </c>
      <c r="M66" s="231" t="str">
        <f t="shared" si="3"/>
        <v/>
      </c>
      <c r="N66" s="230" t="str">
        <f t="array" ref="N66">IFERROR(INDEX(M$2:M$218,SMALL(IF(M$2:M$218&lt;&gt;"",ROW(M$2:M$218)-1),ROW(D65))),"")</f>
        <v/>
      </c>
      <c r="O66" s="231" t="str">
        <f t="shared" si="4"/>
        <v/>
      </c>
      <c r="P66" s="232" t="str">
        <f t="array" ref="P66">IFERROR(INDEX(O$2:O$218,SMALL(IF(O$2:O$218&lt;&gt;"",ROW(O$2:O$218)-1),ROW(G65))),"")</f>
        <v/>
      </c>
      <c r="Q66" s="5"/>
    </row>
    <row r="67" spans="1:17" s="61" customFormat="1" ht="15.75" customHeight="1" x14ac:dyDescent="0.2">
      <c r="A67" s="216" t="str">
        <f t="shared" si="7"/>
        <v xml:space="preserve"> </v>
      </c>
      <c r="B67" s="146"/>
      <c r="C67" s="146"/>
      <c r="D67" s="146"/>
      <c r="E67" s="142"/>
      <c r="F67" s="142"/>
      <c r="G67" s="216" t="str">
        <f>IF(D67="","",VLOOKUP(D67,'Liste des clubs'!A:B,2,FALSE))</f>
        <v/>
      </c>
      <c r="H67" s="233"/>
      <c r="I67" s="217" t="str">
        <f t="shared" si="1"/>
        <v/>
      </c>
      <c r="J67" s="230" t="str">
        <f t="array" ref="J67">IFERROR(INDEX(I$2:I$218,SMALL(IF(I$2:I$218&lt;&gt;"",ROW(I$2:I$218)-1),ROW(A66))),"")</f>
        <v/>
      </c>
      <c r="K67" s="231" t="str">
        <f t="shared" si="2"/>
        <v/>
      </c>
      <c r="L67" s="232" t="str">
        <f t="array" ref="L67">IFERROR(INDEX(K$2:K$218,SMALL(IF(K$2:K$218&lt;&gt;"",ROW(K$2:K$218)-1),ROW(C66))),"")</f>
        <v/>
      </c>
      <c r="M67" s="231" t="str">
        <f t="shared" si="3"/>
        <v/>
      </c>
      <c r="N67" s="230" t="str">
        <f t="array" ref="N67">IFERROR(INDEX(M$2:M$218,SMALL(IF(M$2:M$218&lt;&gt;"",ROW(M$2:M$218)-1),ROW(D66))),"")</f>
        <v/>
      </c>
      <c r="O67" s="231" t="str">
        <f t="shared" si="4"/>
        <v/>
      </c>
      <c r="P67" s="232" t="str">
        <f t="array" ref="P67">IFERROR(INDEX(O$2:O$218,SMALL(IF(O$2:O$218&lt;&gt;"",ROW(O$2:O$218)-1),ROW(G66))),"")</f>
        <v/>
      </c>
      <c r="Q67" s="5"/>
    </row>
    <row r="68" spans="1:17" s="61" customFormat="1" ht="15.75" customHeight="1" x14ac:dyDescent="0.2">
      <c r="A68" s="216" t="str">
        <f t="shared" ref="A68:A131" si="8">UPPER(B68)&amp;" "&amp;PROPER(C68)</f>
        <v xml:space="preserve"> </v>
      </c>
      <c r="B68" s="146"/>
      <c r="C68" s="146"/>
      <c r="D68" s="146"/>
      <c r="E68" s="142"/>
      <c r="F68" s="142"/>
      <c r="G68" s="216" t="str">
        <f>IF(D68="","",VLOOKUP(D68,'Liste des clubs'!A:B,2,FALSE))</f>
        <v/>
      </c>
      <c r="H68" s="233"/>
      <c r="I68" s="217" t="str">
        <f t="shared" si="1"/>
        <v/>
      </c>
      <c r="J68" s="230" t="str">
        <f t="array" ref="J68">IFERROR(INDEX(I$2:I$218,SMALL(IF(I$2:I$218&lt;&gt;"",ROW(I$2:I$218)-1),ROW(A67))),"")</f>
        <v/>
      </c>
      <c r="K68" s="231" t="str">
        <f t="shared" si="2"/>
        <v/>
      </c>
      <c r="L68" s="232" t="str">
        <f t="array" ref="L68">IFERROR(INDEX(K$2:K$218,SMALL(IF(K$2:K$218&lt;&gt;"",ROW(K$2:K$218)-1),ROW(C67))),"")</f>
        <v/>
      </c>
      <c r="M68" s="231" t="str">
        <f t="shared" si="3"/>
        <v/>
      </c>
      <c r="N68" s="230" t="str">
        <f t="array" ref="N68">IFERROR(INDEX(M$2:M$218,SMALL(IF(M$2:M$218&lt;&gt;"",ROW(M$2:M$218)-1),ROW(D67))),"")</f>
        <v/>
      </c>
      <c r="O68" s="231" t="str">
        <f t="shared" si="4"/>
        <v/>
      </c>
      <c r="P68" s="232" t="str">
        <f t="array" ref="P68">IFERROR(INDEX(O$2:O$218,SMALL(IF(O$2:O$218&lt;&gt;"",ROW(O$2:O$218)-1),ROW(G67))),"")</f>
        <v/>
      </c>
      <c r="Q68" s="5"/>
    </row>
    <row r="69" spans="1:17" s="61" customFormat="1" ht="15.75" customHeight="1" x14ac:dyDescent="0.2">
      <c r="A69" s="216" t="str">
        <f t="shared" si="8"/>
        <v xml:space="preserve"> </v>
      </c>
      <c r="B69" s="146"/>
      <c r="C69" s="146"/>
      <c r="D69" s="146"/>
      <c r="E69" s="142"/>
      <c r="F69" s="142"/>
      <c r="G69" s="216" t="str">
        <f>IF(D69="","",VLOOKUP(D69,'Liste des clubs'!A:B,2,FALSE))</f>
        <v/>
      </c>
      <c r="H69" s="233"/>
      <c r="I69" s="217" t="str">
        <f t="shared" si="1"/>
        <v/>
      </c>
      <c r="J69" s="230" t="str">
        <f t="array" ref="J69">IFERROR(INDEX(I$2:I$218,SMALL(IF(I$2:I$218&lt;&gt;"",ROW(I$2:I$218)-1),ROW(A68))),"")</f>
        <v/>
      </c>
      <c r="K69" s="231" t="str">
        <f t="shared" si="2"/>
        <v/>
      </c>
      <c r="L69" s="232" t="str">
        <f t="array" ref="L69">IFERROR(INDEX(K$2:K$218,SMALL(IF(K$2:K$218&lt;&gt;"",ROW(K$2:K$218)-1),ROW(C68))),"")</f>
        <v/>
      </c>
      <c r="M69" s="231" t="str">
        <f t="shared" si="3"/>
        <v/>
      </c>
      <c r="N69" s="230" t="str">
        <f t="array" ref="N69">IFERROR(INDEX(M$2:M$218,SMALL(IF(M$2:M$218&lt;&gt;"",ROW(M$2:M$218)-1),ROW(D68))),"")</f>
        <v/>
      </c>
      <c r="O69" s="231" t="str">
        <f t="shared" si="4"/>
        <v/>
      </c>
      <c r="P69" s="232" t="str">
        <f t="array" ref="P69">IFERROR(INDEX(O$2:O$218,SMALL(IF(O$2:O$218&lt;&gt;"",ROW(O$2:O$218)-1),ROW(G68))),"")</f>
        <v/>
      </c>
      <c r="Q69" s="5"/>
    </row>
    <row r="70" spans="1:17" s="61" customFormat="1" ht="15.75" customHeight="1" x14ac:dyDescent="0.2">
      <c r="A70" s="216" t="str">
        <f t="shared" si="8"/>
        <v xml:space="preserve"> </v>
      </c>
      <c r="B70" s="146"/>
      <c r="C70" s="146"/>
      <c r="D70" s="146"/>
      <c r="E70" s="142"/>
      <c r="F70" s="142"/>
      <c r="G70" s="216" t="str">
        <f>IF(D70="","",VLOOKUP(D70,'Liste des clubs'!A:B,2,FALSE))</f>
        <v/>
      </c>
      <c r="H70" s="233"/>
      <c r="I70" s="217" t="str">
        <f t="shared" si="1"/>
        <v/>
      </c>
      <c r="J70" s="230" t="str">
        <f t="array" ref="J70">IFERROR(INDEX(I$2:I$218,SMALL(IF(I$2:I$218&lt;&gt;"",ROW(I$2:I$218)-1),ROW(A69))),"")</f>
        <v/>
      </c>
      <c r="K70" s="231" t="str">
        <f t="shared" si="2"/>
        <v/>
      </c>
      <c r="L70" s="232" t="str">
        <f t="array" ref="L70">IFERROR(INDEX(K$2:K$218,SMALL(IF(K$2:K$218&lt;&gt;"",ROW(K$2:K$218)-1),ROW(C69))),"")</f>
        <v/>
      </c>
      <c r="M70" s="231" t="str">
        <f t="shared" si="3"/>
        <v/>
      </c>
      <c r="N70" s="230" t="str">
        <f t="array" ref="N70">IFERROR(INDEX(M$2:M$218,SMALL(IF(M$2:M$218&lt;&gt;"",ROW(M$2:M$218)-1),ROW(D69))),"")</f>
        <v/>
      </c>
      <c r="O70" s="231" t="str">
        <f t="shared" si="4"/>
        <v/>
      </c>
      <c r="P70" s="232" t="str">
        <f t="array" ref="P70">IFERROR(INDEX(O$2:O$218,SMALL(IF(O$2:O$218&lt;&gt;"",ROW(O$2:O$218)-1),ROW(G69))),"")</f>
        <v/>
      </c>
      <c r="Q70" s="5"/>
    </row>
    <row r="71" spans="1:17" s="61" customFormat="1" ht="15.75" customHeight="1" x14ac:dyDescent="0.2">
      <c r="A71" s="216" t="str">
        <f t="shared" si="8"/>
        <v xml:space="preserve"> </v>
      </c>
      <c r="B71" s="146"/>
      <c r="C71" s="146"/>
      <c r="D71" s="146"/>
      <c r="E71" s="144"/>
      <c r="F71" s="144"/>
      <c r="G71" s="216" t="str">
        <f>IF(D71="","",VLOOKUP(D71,'Liste des clubs'!A:B,2,FALSE))</f>
        <v/>
      </c>
      <c r="H71" s="233"/>
      <c r="I71" s="217" t="str">
        <f t="shared" si="1"/>
        <v/>
      </c>
      <c r="J71" s="230" t="str">
        <f t="array" ref="J71">IFERROR(INDEX(I$2:I$218,SMALL(IF(I$2:I$218&lt;&gt;"",ROW(I$2:I$218)-1),ROW(A70))),"")</f>
        <v/>
      </c>
      <c r="K71" s="231" t="str">
        <f t="shared" si="2"/>
        <v/>
      </c>
      <c r="L71" s="232" t="str">
        <f t="array" ref="L71">IFERROR(INDEX(K$2:K$218,SMALL(IF(K$2:K$218&lt;&gt;"",ROW(K$2:K$218)-1),ROW(C70))),"")</f>
        <v/>
      </c>
      <c r="M71" s="231" t="str">
        <f t="shared" si="3"/>
        <v/>
      </c>
      <c r="N71" s="230" t="str">
        <f t="array" ref="N71">IFERROR(INDEX(M$2:M$218,SMALL(IF(M$2:M$218&lt;&gt;"",ROW(M$2:M$218)-1),ROW(D70))),"")</f>
        <v/>
      </c>
      <c r="O71" s="231" t="str">
        <f t="shared" si="4"/>
        <v/>
      </c>
      <c r="P71" s="232" t="str">
        <f t="array" ref="P71">IFERROR(INDEX(O$2:O$218,SMALL(IF(O$2:O$218&lt;&gt;"",ROW(O$2:O$218)-1),ROW(G70))),"")</f>
        <v/>
      </c>
      <c r="Q71" s="5"/>
    </row>
    <row r="72" spans="1:17" s="61" customFormat="1" ht="15.75" customHeight="1" x14ac:dyDescent="0.2">
      <c r="A72" s="216" t="str">
        <f t="shared" si="8"/>
        <v xml:space="preserve"> </v>
      </c>
      <c r="B72" s="146"/>
      <c r="C72" s="146"/>
      <c r="D72" s="146"/>
      <c r="E72" s="142"/>
      <c r="F72" s="142"/>
      <c r="G72" s="216" t="str">
        <f>IF(D72="","",VLOOKUP(D72,'Liste des clubs'!A:B,2,FALSE))</f>
        <v/>
      </c>
      <c r="H72" s="233"/>
      <c r="I72" s="217" t="str">
        <f t="shared" si="1"/>
        <v/>
      </c>
      <c r="J72" s="230" t="str">
        <f t="array" ref="J72">IFERROR(INDEX(I$2:I$218,SMALL(IF(I$2:I$218&lt;&gt;"",ROW(I$2:I$218)-1),ROW(A71))),"")</f>
        <v/>
      </c>
      <c r="K72" s="231" t="str">
        <f t="shared" si="2"/>
        <v/>
      </c>
      <c r="L72" s="232" t="str">
        <f t="array" ref="L72">IFERROR(INDEX(K$2:K$218,SMALL(IF(K$2:K$218&lt;&gt;"",ROW(K$2:K$218)-1),ROW(C71))),"")</f>
        <v/>
      </c>
      <c r="M72" s="231" t="str">
        <f t="shared" si="3"/>
        <v/>
      </c>
      <c r="N72" s="230" t="str">
        <f t="array" ref="N72">IFERROR(INDEX(M$2:M$218,SMALL(IF(M$2:M$218&lt;&gt;"",ROW(M$2:M$218)-1),ROW(D71))),"")</f>
        <v/>
      </c>
      <c r="O72" s="231" t="str">
        <f t="shared" si="4"/>
        <v/>
      </c>
      <c r="P72" s="232" t="str">
        <f t="array" ref="P72">IFERROR(INDEX(O$2:O$218,SMALL(IF(O$2:O$218&lt;&gt;"",ROW(O$2:O$218)-1),ROW(G71))),"")</f>
        <v/>
      </c>
      <c r="Q72" s="5"/>
    </row>
    <row r="73" spans="1:17" s="61" customFormat="1" ht="15.75" customHeight="1" x14ac:dyDescent="0.2">
      <c r="A73" s="216" t="str">
        <f t="shared" si="8"/>
        <v xml:space="preserve"> </v>
      </c>
      <c r="B73" s="146"/>
      <c r="C73" s="146"/>
      <c r="D73" s="146"/>
      <c r="E73" s="144"/>
      <c r="F73" s="144"/>
      <c r="G73" s="216" t="str">
        <f>IF(D73="","",VLOOKUP(D73,'Liste des clubs'!A:B,2,FALSE))</f>
        <v/>
      </c>
      <c r="H73" s="233"/>
      <c r="I73" s="217" t="str">
        <f t="shared" si="1"/>
        <v/>
      </c>
      <c r="J73" s="230" t="str">
        <f t="array" ref="J73">IFERROR(INDEX(I$2:I$218,SMALL(IF(I$2:I$218&lt;&gt;"",ROW(I$2:I$218)-1),ROW(A72))),"")</f>
        <v/>
      </c>
      <c r="K73" s="231" t="str">
        <f t="shared" si="2"/>
        <v/>
      </c>
      <c r="L73" s="232" t="str">
        <f t="array" ref="L73">IFERROR(INDEX(K$2:K$218,SMALL(IF(K$2:K$218&lt;&gt;"",ROW(K$2:K$218)-1),ROW(C72))),"")</f>
        <v/>
      </c>
      <c r="M73" s="231" t="str">
        <f t="shared" si="3"/>
        <v/>
      </c>
      <c r="N73" s="230" t="str">
        <f t="array" ref="N73">IFERROR(INDEX(M$2:M$218,SMALL(IF(M$2:M$218&lt;&gt;"",ROW(M$2:M$218)-1),ROW(D72))),"")</f>
        <v/>
      </c>
      <c r="O73" s="231" t="str">
        <f t="shared" si="4"/>
        <v/>
      </c>
      <c r="P73" s="232" t="str">
        <f t="array" ref="P73">IFERROR(INDEX(O$2:O$218,SMALL(IF(O$2:O$218&lt;&gt;"",ROW(O$2:O$218)-1),ROW(G72))),"")</f>
        <v/>
      </c>
      <c r="Q73" s="5"/>
    </row>
    <row r="74" spans="1:17" s="61" customFormat="1" ht="15.75" customHeight="1" x14ac:dyDescent="0.2">
      <c r="A74" s="216" t="str">
        <f t="shared" si="8"/>
        <v xml:space="preserve"> </v>
      </c>
      <c r="B74" s="146"/>
      <c r="C74" s="146"/>
      <c r="D74" s="146"/>
      <c r="E74" s="142"/>
      <c r="F74" s="142"/>
      <c r="G74" s="216" t="str">
        <f>IF(D74="","",VLOOKUP(D74,'Liste des clubs'!A:B,2,FALSE))</f>
        <v/>
      </c>
      <c r="H74" s="233"/>
      <c r="I74" s="217" t="str">
        <f t="shared" si="1"/>
        <v/>
      </c>
      <c r="J74" s="230" t="str">
        <f t="array" ref="J74">IFERROR(INDEX(I$2:I$218,SMALL(IF(I$2:I$218&lt;&gt;"",ROW(I$2:I$218)-1),ROW(A73))),"")</f>
        <v/>
      </c>
      <c r="K74" s="231" t="str">
        <f t="shared" si="2"/>
        <v/>
      </c>
      <c r="L74" s="232" t="str">
        <f t="array" ref="L74">IFERROR(INDEX(K$2:K$218,SMALL(IF(K$2:K$218&lt;&gt;"",ROW(K$2:K$218)-1),ROW(C73))),"")</f>
        <v/>
      </c>
      <c r="M74" s="231" t="str">
        <f t="shared" si="3"/>
        <v/>
      </c>
      <c r="N74" s="230" t="str">
        <f t="array" ref="N74">IFERROR(INDEX(M$2:M$218,SMALL(IF(M$2:M$218&lt;&gt;"",ROW(M$2:M$218)-1),ROW(D73))),"")</f>
        <v/>
      </c>
      <c r="O74" s="231" t="str">
        <f t="shared" si="4"/>
        <v/>
      </c>
      <c r="P74" s="232" t="str">
        <f t="array" ref="P74">IFERROR(INDEX(O$2:O$218,SMALL(IF(O$2:O$218&lt;&gt;"",ROW(O$2:O$218)-1),ROW(G73))),"")</f>
        <v/>
      </c>
      <c r="Q74" s="5"/>
    </row>
    <row r="75" spans="1:17" s="61" customFormat="1" ht="15.75" customHeight="1" x14ac:dyDescent="0.2">
      <c r="A75" s="216" t="str">
        <f t="shared" si="8"/>
        <v xml:space="preserve"> </v>
      </c>
      <c r="B75" s="146"/>
      <c r="C75" s="146"/>
      <c r="D75" s="146"/>
      <c r="E75" s="144"/>
      <c r="F75" s="144"/>
      <c r="G75" s="216" t="str">
        <f>IF(D75="","",VLOOKUP(D75,'Liste des clubs'!A:B,2,FALSE))</f>
        <v/>
      </c>
      <c r="H75" s="233"/>
      <c r="I75" s="217" t="str">
        <f t="shared" si="1"/>
        <v/>
      </c>
      <c r="J75" s="230" t="str">
        <f t="array" ref="J75">IFERROR(INDEX(I$2:I$218,SMALL(IF(I$2:I$218&lt;&gt;"",ROW(I$2:I$218)-1),ROW(A74))),"")</f>
        <v/>
      </c>
      <c r="K75" s="231" t="str">
        <f t="shared" si="2"/>
        <v/>
      </c>
      <c r="L75" s="232" t="str">
        <f t="array" ref="L75">IFERROR(INDEX(K$2:K$218,SMALL(IF(K$2:K$218&lt;&gt;"",ROW(K$2:K$218)-1),ROW(C74))),"")</f>
        <v/>
      </c>
      <c r="M75" s="231" t="str">
        <f t="shared" si="3"/>
        <v/>
      </c>
      <c r="N75" s="230" t="str">
        <f t="array" ref="N75">IFERROR(INDEX(M$2:M$218,SMALL(IF(M$2:M$218&lt;&gt;"",ROW(M$2:M$218)-1),ROW(D74))),"")</f>
        <v/>
      </c>
      <c r="O75" s="231" t="str">
        <f t="shared" si="4"/>
        <v/>
      </c>
      <c r="P75" s="232" t="str">
        <f t="array" ref="P75">IFERROR(INDEX(O$2:O$218,SMALL(IF(O$2:O$218&lt;&gt;"",ROW(O$2:O$218)-1),ROW(G74))),"")</f>
        <v/>
      </c>
      <c r="Q75" s="5"/>
    </row>
    <row r="76" spans="1:17" s="61" customFormat="1" ht="15.75" customHeight="1" x14ac:dyDescent="0.2">
      <c r="A76" s="216" t="str">
        <f t="shared" si="8"/>
        <v xml:space="preserve"> </v>
      </c>
      <c r="B76" s="146"/>
      <c r="C76" s="146"/>
      <c r="D76" s="146"/>
      <c r="E76" s="142"/>
      <c r="F76" s="142"/>
      <c r="G76" s="216" t="str">
        <f>IF(D76="","",VLOOKUP(D76,'Liste des clubs'!A:B,2,FALSE))</f>
        <v/>
      </c>
      <c r="H76" s="233"/>
      <c r="I76" s="217" t="str">
        <f t="shared" si="1"/>
        <v/>
      </c>
      <c r="J76" s="230" t="str">
        <f t="array" ref="J76">IFERROR(INDEX(I$2:I$218,SMALL(IF(I$2:I$218&lt;&gt;"",ROW(I$2:I$218)-1),ROW(A75))),"")</f>
        <v/>
      </c>
      <c r="K76" s="231" t="str">
        <f t="shared" si="2"/>
        <v/>
      </c>
      <c r="L76" s="232" t="str">
        <f t="array" ref="L76">IFERROR(INDEX(K$2:K$218,SMALL(IF(K$2:K$218&lt;&gt;"",ROW(K$2:K$218)-1),ROW(C75))),"")</f>
        <v/>
      </c>
      <c r="M76" s="231" t="str">
        <f t="shared" si="3"/>
        <v/>
      </c>
      <c r="N76" s="230" t="str">
        <f t="array" ref="N76">IFERROR(INDEX(M$2:M$218,SMALL(IF(M$2:M$218&lt;&gt;"",ROW(M$2:M$218)-1),ROW(D75))),"")</f>
        <v/>
      </c>
      <c r="O76" s="231" t="str">
        <f t="shared" si="4"/>
        <v/>
      </c>
      <c r="P76" s="232" t="str">
        <f t="array" ref="P76">IFERROR(INDEX(O$2:O$218,SMALL(IF(O$2:O$218&lt;&gt;"",ROW(O$2:O$218)-1),ROW(G75))),"")</f>
        <v/>
      </c>
      <c r="Q76" s="5"/>
    </row>
    <row r="77" spans="1:17" s="61" customFormat="1" ht="15.75" customHeight="1" x14ac:dyDescent="0.2">
      <c r="A77" s="216" t="str">
        <f t="shared" si="8"/>
        <v xml:space="preserve"> </v>
      </c>
      <c r="B77" s="146"/>
      <c r="C77" s="146"/>
      <c r="D77" s="146"/>
      <c r="E77" s="144"/>
      <c r="F77" s="144"/>
      <c r="G77" s="216" t="str">
        <f>IF(D77="","",VLOOKUP(D77,'Liste des clubs'!A:B,2,FALSE))</f>
        <v/>
      </c>
      <c r="H77" s="233"/>
      <c r="I77" s="217" t="str">
        <f t="shared" si="1"/>
        <v/>
      </c>
      <c r="J77" s="230" t="str">
        <f t="array" ref="J77">IFERROR(INDEX(I$2:I$218,SMALL(IF(I$2:I$218&lt;&gt;"",ROW(I$2:I$218)-1),ROW(A76))),"")</f>
        <v/>
      </c>
      <c r="K77" s="231" t="str">
        <f t="shared" si="2"/>
        <v/>
      </c>
      <c r="L77" s="232" t="str">
        <f t="array" ref="L77">IFERROR(INDEX(K$2:K$218,SMALL(IF(K$2:K$218&lt;&gt;"",ROW(K$2:K$218)-1),ROW(C76))),"")</f>
        <v/>
      </c>
      <c r="M77" s="231" t="str">
        <f t="shared" si="3"/>
        <v/>
      </c>
      <c r="N77" s="230" t="str">
        <f t="array" ref="N77">IFERROR(INDEX(M$2:M$218,SMALL(IF(M$2:M$218&lt;&gt;"",ROW(M$2:M$218)-1),ROW(D76))),"")</f>
        <v/>
      </c>
      <c r="O77" s="231" t="str">
        <f t="shared" si="4"/>
        <v/>
      </c>
      <c r="P77" s="232" t="str">
        <f t="array" ref="P77">IFERROR(INDEX(O$2:O$218,SMALL(IF(O$2:O$218&lt;&gt;"",ROW(O$2:O$218)-1),ROW(G76))),"")</f>
        <v/>
      </c>
      <c r="Q77" s="5"/>
    </row>
    <row r="78" spans="1:17" s="61" customFormat="1" ht="15.75" customHeight="1" x14ac:dyDescent="0.2">
      <c r="A78" s="216" t="str">
        <f t="shared" si="8"/>
        <v xml:space="preserve"> </v>
      </c>
      <c r="B78" s="146"/>
      <c r="C78" s="146"/>
      <c r="D78" s="146"/>
      <c r="E78" s="142"/>
      <c r="F78" s="142"/>
      <c r="G78" s="216" t="str">
        <f>IF(D78="","",VLOOKUP(D78,'Liste des clubs'!A:B,2,FALSE))</f>
        <v/>
      </c>
      <c r="H78" s="233"/>
      <c r="I78" s="217" t="str">
        <f t="shared" si="1"/>
        <v/>
      </c>
      <c r="J78" s="230" t="str">
        <f t="array" ref="J78">IFERROR(INDEX(I$2:I$218,SMALL(IF(I$2:I$218&lt;&gt;"",ROW(I$2:I$218)-1),ROW(A77))),"")</f>
        <v/>
      </c>
      <c r="K78" s="231" t="str">
        <f t="shared" si="2"/>
        <v/>
      </c>
      <c r="L78" s="232" t="str">
        <f t="array" ref="L78">IFERROR(INDEX(K$2:K$218,SMALL(IF(K$2:K$218&lt;&gt;"",ROW(K$2:K$218)-1),ROW(C77))),"")</f>
        <v/>
      </c>
      <c r="M78" s="231" t="str">
        <f t="shared" si="3"/>
        <v/>
      </c>
      <c r="N78" s="230" t="str">
        <f t="array" ref="N78">IFERROR(INDEX(M$2:M$218,SMALL(IF(M$2:M$218&lt;&gt;"",ROW(M$2:M$218)-1),ROW(D77))),"")</f>
        <v/>
      </c>
      <c r="O78" s="231" t="str">
        <f t="shared" si="4"/>
        <v/>
      </c>
      <c r="P78" s="232" t="str">
        <f t="array" ref="P78">IFERROR(INDEX(O$2:O$218,SMALL(IF(O$2:O$218&lt;&gt;"",ROW(O$2:O$218)-1),ROW(G77))),"")</f>
        <v/>
      </c>
      <c r="Q78" s="5"/>
    </row>
    <row r="79" spans="1:17" s="61" customFormat="1" ht="15.75" customHeight="1" x14ac:dyDescent="0.2">
      <c r="A79" s="216" t="str">
        <f t="shared" si="8"/>
        <v xml:space="preserve"> </v>
      </c>
      <c r="B79" s="146"/>
      <c r="C79" s="146"/>
      <c r="D79" s="146"/>
      <c r="E79" s="142"/>
      <c r="F79" s="142"/>
      <c r="G79" s="216" t="str">
        <f>IF(D79="","",VLOOKUP(D79,'Liste des clubs'!A:B,2,FALSE))</f>
        <v/>
      </c>
      <c r="H79" s="233"/>
      <c r="I79" s="217" t="str">
        <f t="shared" si="1"/>
        <v/>
      </c>
      <c r="J79" s="230" t="str">
        <f t="array" ref="J79">IFERROR(INDEX(I$2:I$218,SMALL(IF(I$2:I$218&lt;&gt;"",ROW(I$2:I$218)-1),ROW(A78))),"")</f>
        <v/>
      </c>
      <c r="K79" s="231" t="str">
        <f t="shared" si="2"/>
        <v/>
      </c>
      <c r="L79" s="232" t="str">
        <f t="array" ref="L79">IFERROR(INDEX(K$2:K$218,SMALL(IF(K$2:K$218&lt;&gt;"",ROW(K$2:K$218)-1),ROW(C78))),"")</f>
        <v/>
      </c>
      <c r="M79" s="231" t="str">
        <f t="shared" si="3"/>
        <v/>
      </c>
      <c r="N79" s="230" t="str">
        <f t="array" ref="N79">IFERROR(INDEX(M$2:M$218,SMALL(IF(M$2:M$218&lt;&gt;"",ROW(M$2:M$218)-1),ROW(D78))),"")</f>
        <v/>
      </c>
      <c r="O79" s="231" t="str">
        <f t="shared" si="4"/>
        <v/>
      </c>
      <c r="P79" s="232" t="str">
        <f t="array" ref="P79">IFERROR(INDEX(O$2:O$218,SMALL(IF(O$2:O$218&lt;&gt;"",ROW(O$2:O$218)-1),ROW(G78))),"")</f>
        <v/>
      </c>
      <c r="Q79" s="5"/>
    </row>
    <row r="80" spans="1:17" s="61" customFormat="1" ht="15.75" customHeight="1" x14ac:dyDescent="0.2">
      <c r="A80" s="216" t="str">
        <f t="shared" si="8"/>
        <v xml:space="preserve"> </v>
      </c>
      <c r="B80" s="146"/>
      <c r="C80" s="146"/>
      <c r="D80" s="146"/>
      <c r="E80" s="142"/>
      <c r="F80" s="142"/>
      <c r="G80" s="216" t="str">
        <f>IF(D80="","",VLOOKUP(D80,'Liste des clubs'!A:B,2,FALSE))</f>
        <v/>
      </c>
      <c r="H80" s="233"/>
      <c r="I80" s="217" t="str">
        <f t="shared" si="1"/>
        <v/>
      </c>
      <c r="J80" s="230" t="str">
        <f t="array" ref="J80">IFERROR(INDEX(I$2:I$218,SMALL(IF(I$2:I$218&lt;&gt;"",ROW(I$2:I$218)-1),ROW(A79))),"")</f>
        <v/>
      </c>
      <c r="K80" s="231" t="str">
        <f t="shared" si="2"/>
        <v/>
      </c>
      <c r="L80" s="232" t="str">
        <f t="array" ref="L80">IFERROR(INDEX(K$2:K$218,SMALL(IF(K$2:K$218&lt;&gt;"",ROW(K$2:K$218)-1),ROW(C79))),"")</f>
        <v/>
      </c>
      <c r="M80" s="231" t="str">
        <f t="shared" si="3"/>
        <v/>
      </c>
      <c r="N80" s="230" t="str">
        <f t="array" ref="N80">IFERROR(INDEX(M$2:M$218,SMALL(IF(M$2:M$218&lt;&gt;"",ROW(M$2:M$218)-1),ROW(D79))),"")</f>
        <v/>
      </c>
      <c r="O80" s="231" t="str">
        <f t="shared" si="4"/>
        <v/>
      </c>
      <c r="P80" s="232" t="str">
        <f t="array" ref="P80">IFERROR(INDEX(O$2:O$218,SMALL(IF(O$2:O$218&lt;&gt;"",ROW(O$2:O$218)-1),ROW(G79))),"")</f>
        <v/>
      </c>
      <c r="Q80" s="5"/>
    </row>
    <row r="81" spans="1:17" s="61" customFormat="1" ht="15.75" customHeight="1" x14ac:dyDescent="0.2">
      <c r="A81" s="216" t="str">
        <f t="shared" si="8"/>
        <v xml:space="preserve"> </v>
      </c>
      <c r="B81" s="146"/>
      <c r="C81" s="146"/>
      <c r="D81" s="146"/>
      <c r="E81" s="142"/>
      <c r="F81" s="142"/>
      <c r="G81" s="216" t="str">
        <f>IF(D81="","",VLOOKUP(D81,'Liste des clubs'!A:B,2,FALSE))</f>
        <v/>
      </c>
      <c r="H81" s="233"/>
      <c r="I81" s="217" t="str">
        <f t="shared" si="1"/>
        <v/>
      </c>
      <c r="J81" s="230" t="str">
        <f t="array" ref="J81">IFERROR(INDEX(I$2:I$218,SMALL(IF(I$2:I$218&lt;&gt;"",ROW(I$2:I$218)-1),ROW(A80))),"")</f>
        <v/>
      </c>
      <c r="K81" s="231" t="str">
        <f t="shared" si="2"/>
        <v/>
      </c>
      <c r="L81" s="232" t="str">
        <f t="array" ref="L81">IFERROR(INDEX(K$2:K$218,SMALL(IF(K$2:K$218&lt;&gt;"",ROW(K$2:K$218)-1),ROW(C80))),"")</f>
        <v/>
      </c>
      <c r="M81" s="231" t="str">
        <f t="shared" si="3"/>
        <v/>
      </c>
      <c r="N81" s="230" t="str">
        <f t="array" ref="N81">IFERROR(INDEX(M$2:M$218,SMALL(IF(M$2:M$218&lt;&gt;"",ROW(M$2:M$218)-1),ROW(D80))),"")</f>
        <v/>
      </c>
      <c r="O81" s="231" t="str">
        <f t="shared" si="4"/>
        <v/>
      </c>
      <c r="P81" s="232" t="str">
        <f t="array" ref="P81">IFERROR(INDEX(O$2:O$218,SMALL(IF(O$2:O$218&lt;&gt;"",ROW(O$2:O$218)-1),ROW(G80))),"")</f>
        <v/>
      </c>
      <c r="Q81" s="5"/>
    </row>
    <row r="82" spans="1:17" s="61" customFormat="1" ht="15.75" customHeight="1" x14ac:dyDescent="0.2">
      <c r="A82" s="216" t="str">
        <f t="shared" si="8"/>
        <v xml:space="preserve"> </v>
      </c>
      <c r="B82" s="146"/>
      <c r="C82" s="146"/>
      <c r="D82" s="146"/>
      <c r="E82" s="142"/>
      <c r="F82" s="142"/>
      <c r="G82" s="216" t="str">
        <f>IF(D82="","",VLOOKUP(D82,'Liste des clubs'!A:B,2,FALSE))</f>
        <v/>
      </c>
      <c r="H82" s="233"/>
      <c r="I82" s="217" t="str">
        <f t="shared" si="1"/>
        <v/>
      </c>
      <c r="J82" s="230" t="str">
        <f t="array" ref="J82">IFERROR(INDEX(I$2:I$218,SMALL(IF(I$2:I$218&lt;&gt;"",ROW(I$2:I$218)-1),ROW(A81))),"")</f>
        <v/>
      </c>
      <c r="K82" s="231" t="str">
        <f t="shared" si="2"/>
        <v/>
      </c>
      <c r="L82" s="232" t="str">
        <f t="array" ref="L82">IFERROR(INDEX(K$2:K$218,SMALL(IF(K$2:K$218&lt;&gt;"",ROW(K$2:K$218)-1),ROW(C81))),"")</f>
        <v/>
      </c>
      <c r="M82" s="231" t="str">
        <f t="shared" si="3"/>
        <v/>
      </c>
      <c r="N82" s="230" t="str">
        <f t="array" ref="N82">IFERROR(INDEX(M$2:M$218,SMALL(IF(M$2:M$218&lt;&gt;"",ROW(M$2:M$218)-1),ROW(D81))),"")</f>
        <v/>
      </c>
      <c r="O82" s="231" t="str">
        <f t="shared" si="4"/>
        <v/>
      </c>
      <c r="P82" s="232" t="str">
        <f t="array" ref="P82">IFERROR(INDEX(O$2:O$218,SMALL(IF(O$2:O$218&lt;&gt;"",ROW(O$2:O$218)-1),ROW(G81))),"")</f>
        <v/>
      </c>
      <c r="Q82" s="5"/>
    </row>
    <row r="83" spans="1:17" s="61" customFormat="1" ht="15.75" customHeight="1" x14ac:dyDescent="0.2">
      <c r="A83" s="216" t="str">
        <f t="shared" si="8"/>
        <v xml:space="preserve"> </v>
      </c>
      <c r="B83" s="146"/>
      <c r="C83" s="146"/>
      <c r="D83" s="146"/>
      <c r="E83" s="146"/>
      <c r="F83" s="146"/>
      <c r="G83" s="216" t="str">
        <f>IF(D83="","",VLOOKUP(D83,'Liste des clubs'!A:B,2,FALSE))</f>
        <v/>
      </c>
      <c r="H83" s="233"/>
      <c r="I83" s="217" t="str">
        <f t="shared" si="1"/>
        <v/>
      </c>
      <c r="J83" s="230" t="str">
        <f t="array" ref="J83">IFERROR(INDEX(I$2:I$218,SMALL(IF(I$2:I$218&lt;&gt;"",ROW(I$2:I$218)-1),ROW(A82))),"")</f>
        <v/>
      </c>
      <c r="K83" s="231" t="str">
        <f t="shared" si="2"/>
        <v/>
      </c>
      <c r="L83" s="232" t="str">
        <f t="array" ref="L83">IFERROR(INDEX(K$2:K$218,SMALL(IF(K$2:K$218&lt;&gt;"",ROW(K$2:K$218)-1),ROW(C82))),"")</f>
        <v/>
      </c>
      <c r="M83" s="231" t="str">
        <f t="shared" si="3"/>
        <v/>
      </c>
      <c r="N83" s="230" t="str">
        <f t="array" ref="N83">IFERROR(INDEX(M$2:M$218,SMALL(IF(M$2:M$218&lt;&gt;"",ROW(M$2:M$218)-1),ROW(D82))),"")</f>
        <v/>
      </c>
      <c r="O83" s="231" t="str">
        <f t="shared" si="4"/>
        <v/>
      </c>
      <c r="P83" s="232" t="str">
        <f t="array" ref="P83">IFERROR(INDEX(O$2:O$218,SMALL(IF(O$2:O$218&lt;&gt;"",ROW(O$2:O$218)-1),ROW(G82))),"")</f>
        <v/>
      </c>
      <c r="Q83" s="5"/>
    </row>
    <row r="84" spans="1:17" s="61" customFormat="1" ht="15.75" customHeight="1" x14ac:dyDescent="0.2">
      <c r="A84" s="216" t="str">
        <f t="shared" si="8"/>
        <v xml:space="preserve"> </v>
      </c>
      <c r="B84" s="146"/>
      <c r="C84" s="146"/>
      <c r="D84" s="146"/>
      <c r="E84" s="146"/>
      <c r="F84" s="146"/>
      <c r="G84" s="216" t="str">
        <f>IF(D84="","",VLOOKUP(D84,'Liste des clubs'!A:B,2,FALSE))</f>
        <v/>
      </c>
      <c r="H84" s="233"/>
      <c r="I84" s="217" t="str">
        <f t="shared" si="1"/>
        <v/>
      </c>
      <c r="J84" s="230" t="str">
        <f t="array" ref="J84">IFERROR(INDEX(I$2:I$218,SMALL(IF(I$2:I$218&lt;&gt;"",ROW(I$2:I$218)-1),ROW(A83))),"")</f>
        <v/>
      </c>
      <c r="K84" s="231" t="str">
        <f t="shared" si="2"/>
        <v/>
      </c>
      <c r="L84" s="232" t="str">
        <f t="array" ref="L84">IFERROR(INDEX(K$2:K$218,SMALL(IF(K$2:K$218&lt;&gt;"",ROW(K$2:K$218)-1),ROW(C83))),"")</f>
        <v/>
      </c>
      <c r="M84" s="231" t="str">
        <f t="shared" si="3"/>
        <v/>
      </c>
      <c r="N84" s="230" t="str">
        <f t="array" ref="N84">IFERROR(INDEX(M$2:M$218,SMALL(IF(M$2:M$218&lt;&gt;"",ROW(M$2:M$218)-1),ROW(D83))),"")</f>
        <v/>
      </c>
      <c r="O84" s="231" t="str">
        <f t="shared" si="4"/>
        <v/>
      </c>
      <c r="P84" s="232" t="str">
        <f t="array" ref="P84">IFERROR(INDEX(O$2:O$218,SMALL(IF(O$2:O$218&lt;&gt;"",ROW(O$2:O$218)-1),ROW(G83))),"")</f>
        <v/>
      </c>
      <c r="Q84" s="5"/>
    </row>
    <row r="85" spans="1:17" s="61" customFormat="1" ht="15.75" customHeight="1" x14ac:dyDescent="0.2">
      <c r="A85" s="216" t="str">
        <f t="shared" si="8"/>
        <v xml:space="preserve"> </v>
      </c>
      <c r="B85" s="146"/>
      <c r="C85" s="146"/>
      <c r="D85" s="146"/>
      <c r="E85" s="146"/>
      <c r="F85" s="146"/>
      <c r="G85" s="216" t="str">
        <f>IF(D85="","",VLOOKUP(D85,'Liste des clubs'!A:B,2,FALSE))</f>
        <v/>
      </c>
      <c r="H85" s="233"/>
      <c r="I85" s="217" t="str">
        <f t="shared" si="1"/>
        <v/>
      </c>
      <c r="J85" s="230" t="str">
        <f t="array" ref="J85">IFERROR(INDEX(I$2:I$218,SMALL(IF(I$2:I$218&lt;&gt;"",ROW(I$2:I$218)-1),ROW(A84))),"")</f>
        <v/>
      </c>
      <c r="K85" s="231" t="str">
        <f t="shared" si="2"/>
        <v/>
      </c>
      <c r="L85" s="232" t="str">
        <f t="array" ref="L85">IFERROR(INDEX(K$2:K$218,SMALL(IF(K$2:K$218&lt;&gt;"",ROW(K$2:K$218)-1),ROW(C84))),"")</f>
        <v/>
      </c>
      <c r="M85" s="231" t="str">
        <f t="shared" si="3"/>
        <v/>
      </c>
      <c r="N85" s="230" t="str">
        <f t="array" ref="N85">IFERROR(INDEX(M$2:M$218,SMALL(IF(M$2:M$218&lt;&gt;"",ROW(M$2:M$218)-1),ROW(D84))),"")</f>
        <v/>
      </c>
      <c r="O85" s="231" t="str">
        <f t="shared" si="4"/>
        <v/>
      </c>
      <c r="P85" s="232" t="str">
        <f t="array" ref="P85">IFERROR(INDEX(O$2:O$218,SMALL(IF(O$2:O$218&lt;&gt;"",ROW(O$2:O$218)-1),ROW(G84))),"")</f>
        <v/>
      </c>
      <c r="Q85" s="5"/>
    </row>
    <row r="86" spans="1:17" s="61" customFormat="1" ht="15.75" customHeight="1" x14ac:dyDescent="0.2">
      <c r="A86" s="216" t="str">
        <f t="shared" si="8"/>
        <v xml:space="preserve"> </v>
      </c>
      <c r="B86" s="146"/>
      <c r="C86" s="146"/>
      <c r="D86" s="146"/>
      <c r="E86" s="146"/>
      <c r="F86" s="146"/>
      <c r="G86" s="216" t="str">
        <f>IF(D86="","",VLOOKUP(D86,'Liste des clubs'!A:B,2,FALSE))</f>
        <v/>
      </c>
      <c r="H86" s="233"/>
      <c r="I86" s="217" t="str">
        <f t="shared" si="1"/>
        <v/>
      </c>
      <c r="J86" s="230" t="str">
        <f t="array" ref="J86">IFERROR(INDEX(I$2:I$218,SMALL(IF(I$2:I$218&lt;&gt;"",ROW(I$2:I$218)-1),ROW(A85))),"")</f>
        <v/>
      </c>
      <c r="K86" s="231" t="str">
        <f t="shared" si="2"/>
        <v/>
      </c>
      <c r="L86" s="232" t="str">
        <f t="array" ref="L86">IFERROR(INDEX(K$2:K$218,SMALL(IF(K$2:K$218&lt;&gt;"",ROW(K$2:K$218)-1),ROW(C85))),"")</f>
        <v/>
      </c>
      <c r="M86" s="231" t="str">
        <f t="shared" si="3"/>
        <v/>
      </c>
      <c r="N86" s="230" t="str">
        <f t="array" ref="N86">IFERROR(INDEX(M$2:M$218,SMALL(IF(M$2:M$218&lt;&gt;"",ROW(M$2:M$218)-1),ROW(D85))),"")</f>
        <v/>
      </c>
      <c r="O86" s="231" t="str">
        <f t="shared" si="4"/>
        <v/>
      </c>
      <c r="P86" s="232" t="str">
        <f t="array" ref="P86">IFERROR(INDEX(O$2:O$218,SMALL(IF(O$2:O$218&lt;&gt;"",ROW(O$2:O$218)-1),ROW(G85))),"")</f>
        <v/>
      </c>
      <c r="Q86" s="5"/>
    </row>
    <row r="87" spans="1:17" s="61" customFormat="1" ht="15.75" customHeight="1" x14ac:dyDescent="0.2">
      <c r="A87" s="216" t="str">
        <f t="shared" si="8"/>
        <v xml:space="preserve"> </v>
      </c>
      <c r="B87" s="146"/>
      <c r="C87" s="146"/>
      <c r="D87" s="146"/>
      <c r="E87" s="146"/>
      <c r="F87" s="146"/>
      <c r="G87" s="216" t="str">
        <f>IF(D87="","",VLOOKUP(D87,'Liste des clubs'!A:B,2,FALSE))</f>
        <v/>
      </c>
      <c r="H87" s="233"/>
      <c r="I87" s="217" t="str">
        <f t="shared" si="1"/>
        <v/>
      </c>
      <c r="J87" s="230" t="str">
        <f t="array" ref="J87">IFERROR(INDEX(I$2:I$218,SMALL(IF(I$2:I$218&lt;&gt;"",ROW(I$2:I$218)-1),ROW(A86))),"")</f>
        <v/>
      </c>
      <c r="K87" s="231" t="str">
        <f t="shared" si="2"/>
        <v/>
      </c>
      <c r="L87" s="232" t="str">
        <f t="array" ref="L87">IFERROR(INDEX(K$2:K$218,SMALL(IF(K$2:K$218&lt;&gt;"",ROW(K$2:K$218)-1),ROW(C86))),"")</f>
        <v/>
      </c>
      <c r="M87" s="231" t="str">
        <f t="shared" si="3"/>
        <v/>
      </c>
      <c r="N87" s="230" t="str">
        <f t="array" ref="N87">IFERROR(INDEX(M$2:M$218,SMALL(IF(M$2:M$218&lt;&gt;"",ROW(M$2:M$218)-1),ROW(D86))),"")</f>
        <v/>
      </c>
      <c r="O87" s="231" t="str">
        <f t="shared" si="4"/>
        <v/>
      </c>
      <c r="P87" s="232" t="str">
        <f t="array" ref="P87">IFERROR(INDEX(O$2:O$218,SMALL(IF(O$2:O$218&lt;&gt;"",ROW(O$2:O$218)-1),ROW(G86))),"")</f>
        <v/>
      </c>
      <c r="Q87" s="5"/>
    </row>
    <row r="88" spans="1:17" s="61" customFormat="1" ht="15.75" customHeight="1" x14ac:dyDescent="0.2">
      <c r="A88" s="216" t="str">
        <f t="shared" si="8"/>
        <v xml:space="preserve"> </v>
      </c>
      <c r="B88" s="146"/>
      <c r="C88" s="146"/>
      <c r="D88" s="146"/>
      <c r="E88" s="146"/>
      <c r="F88" s="146"/>
      <c r="G88" s="216" t="str">
        <f>IF(D88="","",VLOOKUP(D88,'Liste des clubs'!A:B,2,FALSE))</f>
        <v/>
      </c>
      <c r="H88" s="233"/>
      <c r="I88" s="217" t="str">
        <f t="shared" si="1"/>
        <v/>
      </c>
      <c r="J88" s="230" t="str">
        <f t="array" ref="J88">IFERROR(INDEX(I$2:I$218,SMALL(IF(I$2:I$218&lt;&gt;"",ROW(I$2:I$218)-1),ROW(A87))),"")</f>
        <v/>
      </c>
      <c r="K88" s="231" t="str">
        <f t="shared" si="2"/>
        <v/>
      </c>
      <c r="L88" s="232" t="str">
        <f t="array" ref="L88">IFERROR(INDEX(K$2:K$218,SMALL(IF(K$2:K$218&lt;&gt;"",ROW(K$2:K$218)-1),ROW(C87))),"")</f>
        <v/>
      </c>
      <c r="M88" s="231" t="str">
        <f t="shared" si="3"/>
        <v/>
      </c>
      <c r="N88" s="230" t="str">
        <f t="array" ref="N88">IFERROR(INDEX(M$2:M$218,SMALL(IF(M$2:M$218&lt;&gt;"",ROW(M$2:M$218)-1),ROW(D87))),"")</f>
        <v/>
      </c>
      <c r="O88" s="231" t="str">
        <f t="shared" si="4"/>
        <v/>
      </c>
      <c r="P88" s="232" t="str">
        <f t="array" ref="P88">IFERROR(INDEX(O$2:O$218,SMALL(IF(O$2:O$218&lt;&gt;"",ROW(O$2:O$218)-1),ROW(G87))),"")</f>
        <v/>
      </c>
      <c r="Q88" s="5"/>
    </row>
    <row r="89" spans="1:17" s="61" customFormat="1" ht="15.75" customHeight="1" x14ac:dyDescent="0.2">
      <c r="A89" s="216" t="str">
        <f t="shared" si="8"/>
        <v xml:space="preserve"> </v>
      </c>
      <c r="B89" s="146"/>
      <c r="C89" s="146"/>
      <c r="D89" s="146"/>
      <c r="E89" s="146"/>
      <c r="F89" s="146"/>
      <c r="G89" s="216" t="str">
        <f>IF(D89="","",VLOOKUP(D89,'Liste des clubs'!A:B,2,FALSE))</f>
        <v/>
      </c>
      <c r="H89" s="233"/>
      <c r="I89" s="217" t="str">
        <f t="shared" si="1"/>
        <v/>
      </c>
      <c r="J89" s="230" t="str">
        <f t="array" ref="J89">IFERROR(INDEX(I$2:I$218,SMALL(IF(I$2:I$218&lt;&gt;"",ROW(I$2:I$218)-1),ROW(A88))),"")</f>
        <v/>
      </c>
      <c r="K89" s="231" t="str">
        <f t="shared" si="2"/>
        <v/>
      </c>
      <c r="L89" s="232" t="str">
        <f t="array" ref="L89">IFERROR(INDEX(K$2:K$218,SMALL(IF(K$2:K$218&lt;&gt;"",ROW(K$2:K$218)-1),ROW(C88))),"")</f>
        <v/>
      </c>
      <c r="M89" s="231" t="str">
        <f t="shared" si="3"/>
        <v/>
      </c>
      <c r="N89" s="230" t="str">
        <f t="array" ref="N89">IFERROR(INDEX(M$2:M$218,SMALL(IF(M$2:M$218&lt;&gt;"",ROW(M$2:M$218)-1),ROW(D88))),"")</f>
        <v/>
      </c>
      <c r="O89" s="231" t="str">
        <f t="shared" si="4"/>
        <v/>
      </c>
      <c r="P89" s="232" t="str">
        <f t="array" ref="P89">IFERROR(INDEX(O$2:O$218,SMALL(IF(O$2:O$218&lt;&gt;"",ROW(O$2:O$218)-1),ROW(G88))),"")</f>
        <v/>
      </c>
      <c r="Q89" s="5"/>
    </row>
    <row r="90" spans="1:17" s="61" customFormat="1" ht="15.75" customHeight="1" x14ac:dyDescent="0.2">
      <c r="A90" s="216" t="str">
        <f t="shared" si="8"/>
        <v xml:space="preserve"> </v>
      </c>
      <c r="B90" s="146"/>
      <c r="C90" s="146"/>
      <c r="D90" s="146"/>
      <c r="E90" s="146"/>
      <c r="F90" s="146"/>
      <c r="G90" s="216" t="str">
        <f>IF(D90="","",VLOOKUP(D90,'Liste des clubs'!A:B,2,FALSE))</f>
        <v/>
      </c>
      <c r="H90" s="233"/>
      <c r="I90" s="217" t="str">
        <f t="shared" si="1"/>
        <v/>
      </c>
      <c r="J90" s="230" t="str">
        <f t="array" ref="J90">IFERROR(INDEX(I$2:I$218,SMALL(IF(I$2:I$218&lt;&gt;"",ROW(I$2:I$218)-1),ROW(A89))),"")</f>
        <v/>
      </c>
      <c r="K90" s="231" t="str">
        <f t="shared" si="2"/>
        <v/>
      </c>
      <c r="L90" s="232" t="str">
        <f t="array" ref="L90">IFERROR(INDEX(K$2:K$218,SMALL(IF(K$2:K$218&lt;&gt;"",ROW(K$2:K$218)-1),ROW(C89))),"")</f>
        <v/>
      </c>
      <c r="M90" s="231" t="str">
        <f t="shared" si="3"/>
        <v/>
      </c>
      <c r="N90" s="230" t="str">
        <f t="array" ref="N90">IFERROR(INDEX(M$2:M$218,SMALL(IF(M$2:M$218&lt;&gt;"",ROW(M$2:M$218)-1),ROW(D89))),"")</f>
        <v/>
      </c>
      <c r="O90" s="231" t="str">
        <f t="shared" si="4"/>
        <v/>
      </c>
      <c r="P90" s="232" t="str">
        <f t="array" ref="P90">IFERROR(INDEX(O$2:O$218,SMALL(IF(O$2:O$218&lt;&gt;"",ROW(O$2:O$218)-1),ROW(G89))),"")</f>
        <v/>
      </c>
      <c r="Q90" s="5"/>
    </row>
    <row r="91" spans="1:17" s="61" customFormat="1" ht="15.75" customHeight="1" x14ac:dyDescent="0.2">
      <c r="A91" s="216" t="str">
        <f t="shared" si="8"/>
        <v xml:space="preserve"> </v>
      </c>
      <c r="B91" s="146"/>
      <c r="C91" s="146"/>
      <c r="D91" s="146"/>
      <c r="E91" s="146"/>
      <c r="F91" s="146"/>
      <c r="G91" s="216" t="str">
        <f>IF(D91="","",VLOOKUP(D91,'Liste des clubs'!A:B,2,FALSE))</f>
        <v/>
      </c>
      <c r="H91" s="233"/>
      <c r="I91" s="217" t="str">
        <f t="shared" si="1"/>
        <v/>
      </c>
      <c r="J91" s="230" t="str">
        <f t="array" ref="J91">IFERROR(INDEX(I$2:I$218,SMALL(IF(I$2:I$218&lt;&gt;"",ROW(I$2:I$218)-1),ROW(A90))),"")</f>
        <v/>
      </c>
      <c r="K91" s="231" t="str">
        <f t="shared" si="2"/>
        <v/>
      </c>
      <c r="L91" s="232" t="str">
        <f t="array" ref="L91">IFERROR(INDEX(K$2:K$218,SMALL(IF(K$2:K$218&lt;&gt;"",ROW(K$2:K$218)-1),ROW(C90))),"")</f>
        <v/>
      </c>
      <c r="M91" s="231" t="str">
        <f t="shared" si="3"/>
        <v/>
      </c>
      <c r="N91" s="230" t="str">
        <f t="array" ref="N91">IFERROR(INDEX(M$2:M$218,SMALL(IF(M$2:M$218&lt;&gt;"",ROW(M$2:M$218)-1),ROW(D90))),"")</f>
        <v/>
      </c>
      <c r="O91" s="231" t="str">
        <f t="shared" si="4"/>
        <v/>
      </c>
      <c r="P91" s="232" t="str">
        <f t="array" ref="P91">IFERROR(INDEX(O$2:O$218,SMALL(IF(O$2:O$218&lt;&gt;"",ROW(O$2:O$218)-1),ROW(G90))),"")</f>
        <v/>
      </c>
      <c r="Q91" s="5"/>
    </row>
    <row r="92" spans="1:17" s="61" customFormat="1" ht="15.75" customHeight="1" x14ac:dyDescent="0.2">
      <c r="A92" s="216" t="str">
        <f t="shared" si="8"/>
        <v xml:space="preserve"> </v>
      </c>
      <c r="B92" s="146"/>
      <c r="C92" s="146"/>
      <c r="D92" s="146"/>
      <c r="E92" s="146"/>
      <c r="F92" s="146"/>
      <c r="G92" s="216" t="str">
        <f>IF(D92="","",VLOOKUP(D92,'Liste des clubs'!A:B,2,FALSE))</f>
        <v/>
      </c>
      <c r="H92" s="233"/>
      <c r="I92" s="217" t="str">
        <f t="shared" si="1"/>
        <v/>
      </c>
      <c r="J92" s="230" t="str">
        <f t="array" ref="J92">IFERROR(INDEX(I$2:I$218,SMALL(IF(I$2:I$218&lt;&gt;"",ROW(I$2:I$218)-1),ROW(A91))),"")</f>
        <v/>
      </c>
      <c r="K92" s="231" t="str">
        <f t="shared" si="2"/>
        <v/>
      </c>
      <c r="L92" s="232" t="str">
        <f t="array" ref="L92">IFERROR(INDEX(K$2:K$218,SMALL(IF(K$2:K$218&lt;&gt;"",ROW(K$2:K$218)-1),ROW(C91))),"")</f>
        <v/>
      </c>
      <c r="M92" s="231" t="str">
        <f t="shared" si="3"/>
        <v/>
      </c>
      <c r="N92" s="230" t="str">
        <f t="array" ref="N92">IFERROR(INDEX(M$2:M$218,SMALL(IF(M$2:M$218&lt;&gt;"",ROW(M$2:M$218)-1),ROW(D91))),"")</f>
        <v/>
      </c>
      <c r="O92" s="231" t="str">
        <f t="shared" si="4"/>
        <v/>
      </c>
      <c r="P92" s="232" t="str">
        <f t="array" ref="P92">IFERROR(INDEX(O$2:O$218,SMALL(IF(O$2:O$218&lt;&gt;"",ROW(O$2:O$218)-1),ROW(G91))),"")</f>
        <v/>
      </c>
      <c r="Q92" s="5"/>
    </row>
    <row r="93" spans="1:17" s="61" customFormat="1" ht="15.75" customHeight="1" x14ac:dyDescent="0.2">
      <c r="A93" s="216" t="str">
        <f t="shared" si="8"/>
        <v xml:space="preserve"> </v>
      </c>
      <c r="B93" s="146"/>
      <c r="C93" s="146"/>
      <c r="D93" s="146"/>
      <c r="E93" s="146"/>
      <c r="F93" s="146"/>
      <c r="G93" s="216" t="str">
        <f>IF(D93="","",VLOOKUP(D93,'Liste des clubs'!A:B,2,FALSE))</f>
        <v/>
      </c>
      <c r="H93" s="233"/>
      <c r="I93" s="217" t="str">
        <f t="shared" si="1"/>
        <v/>
      </c>
      <c r="J93" s="230" t="str">
        <f t="array" ref="J93">IFERROR(INDEX(I$2:I$218,SMALL(IF(I$2:I$218&lt;&gt;"",ROW(I$2:I$218)-1),ROW(A92))),"")</f>
        <v/>
      </c>
      <c r="K93" s="231" t="str">
        <f t="shared" si="2"/>
        <v/>
      </c>
      <c r="L93" s="232" t="str">
        <f t="array" ref="L93">IFERROR(INDEX(K$2:K$218,SMALL(IF(K$2:K$218&lt;&gt;"",ROW(K$2:K$218)-1),ROW(C92))),"")</f>
        <v/>
      </c>
      <c r="M93" s="231" t="str">
        <f t="shared" si="3"/>
        <v/>
      </c>
      <c r="N93" s="230" t="str">
        <f t="array" ref="N93">IFERROR(INDEX(M$2:M$218,SMALL(IF(M$2:M$218&lt;&gt;"",ROW(M$2:M$218)-1),ROW(D92))),"")</f>
        <v/>
      </c>
      <c r="O93" s="231" t="str">
        <f t="shared" si="4"/>
        <v/>
      </c>
      <c r="P93" s="232" t="str">
        <f t="array" ref="P93">IFERROR(INDEX(O$2:O$218,SMALL(IF(O$2:O$218&lt;&gt;"",ROW(O$2:O$218)-1),ROW(G92))),"")</f>
        <v/>
      </c>
      <c r="Q93" s="5"/>
    </row>
    <row r="94" spans="1:17" s="61" customFormat="1" ht="15.75" customHeight="1" x14ac:dyDescent="0.2">
      <c r="A94" s="216" t="str">
        <f t="shared" si="8"/>
        <v xml:space="preserve"> </v>
      </c>
      <c r="B94" s="146"/>
      <c r="C94" s="146"/>
      <c r="D94" s="146"/>
      <c r="E94" s="146"/>
      <c r="F94" s="146"/>
      <c r="G94" s="216" t="str">
        <f>IF(D94="","",VLOOKUP(D94,'Liste des clubs'!A:B,2,FALSE))</f>
        <v/>
      </c>
      <c r="H94" s="233"/>
      <c r="I94" s="217" t="str">
        <f t="shared" si="1"/>
        <v/>
      </c>
      <c r="J94" s="230" t="str">
        <f t="array" ref="J94">IFERROR(INDEX(I$2:I$218,SMALL(IF(I$2:I$218&lt;&gt;"",ROW(I$2:I$218)-1),ROW(A93))),"")</f>
        <v/>
      </c>
      <c r="K94" s="231" t="str">
        <f t="shared" si="2"/>
        <v/>
      </c>
      <c r="L94" s="232" t="str">
        <f t="array" ref="L94">IFERROR(INDEX(K$2:K$218,SMALL(IF(K$2:K$218&lt;&gt;"",ROW(K$2:K$218)-1),ROW(C93))),"")</f>
        <v/>
      </c>
      <c r="M94" s="231" t="str">
        <f t="shared" si="3"/>
        <v/>
      </c>
      <c r="N94" s="230" t="str">
        <f t="array" ref="N94">IFERROR(INDEX(M$2:M$218,SMALL(IF(M$2:M$218&lt;&gt;"",ROW(M$2:M$218)-1),ROW(D93))),"")</f>
        <v/>
      </c>
      <c r="O94" s="231" t="str">
        <f t="shared" si="4"/>
        <v/>
      </c>
      <c r="P94" s="232" t="str">
        <f t="array" ref="P94">IFERROR(INDEX(O$2:O$218,SMALL(IF(O$2:O$218&lt;&gt;"",ROW(O$2:O$218)-1),ROW(G93))),"")</f>
        <v/>
      </c>
      <c r="Q94" s="5"/>
    </row>
    <row r="95" spans="1:17" s="61" customFormat="1" ht="15.75" customHeight="1" x14ac:dyDescent="0.2">
      <c r="A95" s="216" t="str">
        <f t="shared" si="8"/>
        <v xml:space="preserve"> </v>
      </c>
      <c r="B95" s="146"/>
      <c r="C95" s="146"/>
      <c r="D95" s="146"/>
      <c r="E95" s="146"/>
      <c r="F95" s="146"/>
      <c r="G95" s="216" t="str">
        <f>IF(D95="","",VLOOKUP(D95,'Liste des clubs'!A:B,2,FALSE))</f>
        <v/>
      </c>
      <c r="H95" s="233"/>
      <c r="I95" s="217" t="str">
        <f t="shared" si="1"/>
        <v/>
      </c>
      <c r="J95" s="230" t="str">
        <f t="array" ref="J95">IFERROR(INDEX(I$2:I$218,SMALL(IF(I$2:I$218&lt;&gt;"",ROW(I$2:I$218)-1),ROW(A94))),"")</f>
        <v/>
      </c>
      <c r="K95" s="231" t="str">
        <f t="shared" si="2"/>
        <v/>
      </c>
      <c r="L95" s="232" t="str">
        <f t="array" ref="L95">IFERROR(INDEX(K$2:K$218,SMALL(IF(K$2:K$218&lt;&gt;"",ROW(K$2:K$218)-1),ROW(C94))),"")</f>
        <v/>
      </c>
      <c r="M95" s="231" t="str">
        <f t="shared" si="3"/>
        <v/>
      </c>
      <c r="N95" s="230" t="str">
        <f t="array" ref="N95">IFERROR(INDEX(M$2:M$218,SMALL(IF(M$2:M$218&lt;&gt;"",ROW(M$2:M$218)-1),ROW(D94))),"")</f>
        <v/>
      </c>
      <c r="O95" s="231" t="str">
        <f t="shared" si="4"/>
        <v/>
      </c>
      <c r="P95" s="232" t="str">
        <f t="array" ref="P95">IFERROR(INDEX(O$2:O$218,SMALL(IF(O$2:O$218&lt;&gt;"",ROW(O$2:O$218)-1),ROW(G94))),"")</f>
        <v/>
      </c>
      <c r="Q95" s="5"/>
    </row>
    <row r="96" spans="1:17" s="61" customFormat="1" ht="15.75" customHeight="1" x14ac:dyDescent="0.2">
      <c r="A96" s="216" t="str">
        <f t="shared" si="8"/>
        <v xml:space="preserve"> </v>
      </c>
      <c r="B96" s="146"/>
      <c r="C96" s="146"/>
      <c r="D96" s="146"/>
      <c r="E96" s="146"/>
      <c r="F96" s="146"/>
      <c r="G96" s="216" t="str">
        <f>IF(D96="","",VLOOKUP(D96,'Liste des clubs'!A:B,2,FALSE))</f>
        <v/>
      </c>
      <c r="H96" s="233"/>
      <c r="I96" s="217" t="str">
        <f t="shared" si="1"/>
        <v/>
      </c>
      <c r="J96" s="230" t="str">
        <f t="array" ref="J96">IFERROR(INDEX(I$2:I$218,SMALL(IF(I$2:I$218&lt;&gt;"",ROW(I$2:I$218)-1),ROW(A95))),"")</f>
        <v/>
      </c>
      <c r="K96" s="231" t="str">
        <f t="shared" si="2"/>
        <v/>
      </c>
      <c r="L96" s="232" t="str">
        <f t="array" ref="L96">IFERROR(INDEX(K$2:K$218,SMALL(IF(K$2:K$218&lt;&gt;"",ROW(K$2:K$218)-1),ROW(C95))),"")</f>
        <v/>
      </c>
      <c r="M96" s="231" t="str">
        <f t="shared" si="3"/>
        <v/>
      </c>
      <c r="N96" s="230" t="str">
        <f t="array" ref="N96">IFERROR(INDEX(M$2:M$218,SMALL(IF(M$2:M$218&lt;&gt;"",ROW(M$2:M$218)-1),ROW(D95))),"")</f>
        <v/>
      </c>
      <c r="O96" s="231" t="str">
        <f t="shared" si="4"/>
        <v/>
      </c>
      <c r="P96" s="232" t="str">
        <f t="array" ref="P96">IFERROR(INDEX(O$2:O$218,SMALL(IF(O$2:O$218&lt;&gt;"",ROW(O$2:O$218)-1),ROW(G95))),"")</f>
        <v/>
      </c>
      <c r="Q96" s="5"/>
    </row>
    <row r="97" spans="1:17" s="61" customFormat="1" ht="15.75" customHeight="1" x14ac:dyDescent="0.2">
      <c r="A97" s="216" t="str">
        <f t="shared" si="8"/>
        <v xml:space="preserve"> </v>
      </c>
      <c r="B97" s="146"/>
      <c r="C97" s="146"/>
      <c r="D97" s="146"/>
      <c r="E97" s="146"/>
      <c r="F97" s="146"/>
      <c r="G97" s="216" t="str">
        <f>IF(D97="","",VLOOKUP(D97,'Liste des clubs'!A:B,2,FALSE))</f>
        <v/>
      </c>
      <c r="H97" s="233"/>
      <c r="I97" s="217" t="str">
        <f t="shared" si="1"/>
        <v/>
      </c>
      <c r="J97" s="230" t="str">
        <f t="array" ref="J97">IFERROR(INDEX(I$2:I$218,SMALL(IF(I$2:I$218&lt;&gt;"",ROW(I$2:I$218)-1),ROW(A96))),"")</f>
        <v/>
      </c>
      <c r="K97" s="231" t="str">
        <f t="shared" si="2"/>
        <v/>
      </c>
      <c r="L97" s="232" t="str">
        <f t="array" ref="L97">IFERROR(INDEX(K$2:K$218,SMALL(IF(K$2:K$218&lt;&gt;"",ROW(K$2:K$218)-1),ROW(C96))),"")</f>
        <v/>
      </c>
      <c r="M97" s="231" t="str">
        <f t="shared" si="3"/>
        <v/>
      </c>
      <c r="N97" s="230" t="str">
        <f t="array" ref="N97">IFERROR(INDEX(M$2:M$218,SMALL(IF(M$2:M$218&lt;&gt;"",ROW(M$2:M$218)-1),ROW(D96))),"")</f>
        <v/>
      </c>
      <c r="O97" s="231" t="str">
        <f t="shared" si="4"/>
        <v/>
      </c>
      <c r="P97" s="232" t="str">
        <f t="array" ref="P97">IFERROR(INDEX(O$2:O$218,SMALL(IF(O$2:O$218&lt;&gt;"",ROW(O$2:O$218)-1),ROW(G96))),"")</f>
        <v/>
      </c>
      <c r="Q97" s="5"/>
    </row>
    <row r="98" spans="1:17" s="61" customFormat="1" ht="15.75" customHeight="1" x14ac:dyDescent="0.2">
      <c r="A98" s="216" t="str">
        <f t="shared" si="8"/>
        <v xml:space="preserve"> </v>
      </c>
      <c r="B98" s="146"/>
      <c r="C98" s="146"/>
      <c r="D98" s="146"/>
      <c r="E98" s="146"/>
      <c r="F98" s="146"/>
      <c r="G98" s="216" t="str">
        <f>IF(D98="","",VLOOKUP(D98,'Liste des clubs'!A:B,2,FALSE))</f>
        <v/>
      </c>
      <c r="H98" s="233"/>
      <c r="I98" s="217" t="str">
        <f t="shared" si="1"/>
        <v/>
      </c>
      <c r="J98" s="230" t="str">
        <f t="array" ref="J98">IFERROR(INDEX(I$2:I$218,SMALL(IF(I$2:I$218&lt;&gt;"",ROW(I$2:I$218)-1),ROW(A97))),"")</f>
        <v/>
      </c>
      <c r="K98" s="231" t="str">
        <f t="shared" si="2"/>
        <v/>
      </c>
      <c r="L98" s="232" t="str">
        <f t="array" ref="L98">IFERROR(INDEX(K$2:K$218,SMALL(IF(K$2:K$218&lt;&gt;"",ROW(K$2:K$218)-1),ROW(C97))),"")</f>
        <v/>
      </c>
      <c r="M98" s="231" t="str">
        <f t="shared" si="3"/>
        <v/>
      </c>
      <c r="N98" s="230" t="str">
        <f t="array" ref="N98">IFERROR(INDEX(M$2:M$218,SMALL(IF(M$2:M$218&lt;&gt;"",ROW(M$2:M$218)-1),ROW(D97))),"")</f>
        <v/>
      </c>
      <c r="O98" s="231" t="str">
        <f t="shared" si="4"/>
        <v/>
      </c>
      <c r="P98" s="232" t="str">
        <f t="array" ref="P98">IFERROR(INDEX(O$2:O$218,SMALL(IF(O$2:O$218&lt;&gt;"",ROW(O$2:O$218)-1),ROW(G97))),"")</f>
        <v/>
      </c>
      <c r="Q98" s="5"/>
    </row>
    <row r="99" spans="1:17" s="61" customFormat="1" ht="15.75" customHeight="1" x14ac:dyDescent="0.2">
      <c r="A99" s="216" t="str">
        <f t="shared" si="8"/>
        <v xml:space="preserve"> </v>
      </c>
      <c r="B99" s="146"/>
      <c r="C99" s="146"/>
      <c r="D99" s="146"/>
      <c r="E99" s="146"/>
      <c r="F99" s="146"/>
      <c r="G99" s="216" t="str">
        <f>IF(D99="","",VLOOKUP(D99,'Liste des clubs'!A:B,2,FALSE))</f>
        <v/>
      </c>
      <c r="H99" s="233"/>
      <c r="I99" s="217" t="str">
        <f t="shared" si="1"/>
        <v/>
      </c>
      <c r="J99" s="230" t="str">
        <f t="array" ref="J99">IFERROR(INDEX(I$2:I$218,SMALL(IF(I$2:I$218&lt;&gt;"",ROW(I$2:I$218)-1),ROW(A98))),"")</f>
        <v/>
      </c>
      <c r="K99" s="231" t="str">
        <f t="shared" si="2"/>
        <v/>
      </c>
      <c r="L99" s="232" t="str">
        <f t="array" ref="L99">IFERROR(INDEX(K$2:K$218,SMALL(IF(K$2:K$218&lt;&gt;"",ROW(K$2:K$218)-1),ROW(C98))),"")</f>
        <v/>
      </c>
      <c r="M99" s="231" t="str">
        <f t="shared" si="3"/>
        <v/>
      </c>
      <c r="N99" s="230" t="str">
        <f t="array" ref="N99">IFERROR(INDEX(M$2:M$218,SMALL(IF(M$2:M$218&lt;&gt;"",ROW(M$2:M$218)-1),ROW(D98))),"")</f>
        <v/>
      </c>
      <c r="O99" s="231" t="str">
        <f t="shared" si="4"/>
        <v/>
      </c>
      <c r="P99" s="232" t="str">
        <f t="array" ref="P99">IFERROR(INDEX(O$2:O$218,SMALL(IF(O$2:O$218&lt;&gt;"",ROW(O$2:O$218)-1),ROW(G98))),"")</f>
        <v/>
      </c>
      <c r="Q99" s="5"/>
    </row>
    <row r="100" spans="1:17" s="61" customFormat="1" ht="15.75" customHeight="1" x14ac:dyDescent="0.2">
      <c r="A100" s="216" t="str">
        <f t="shared" si="8"/>
        <v xml:space="preserve"> </v>
      </c>
      <c r="B100" s="146"/>
      <c r="C100" s="146"/>
      <c r="D100" s="146"/>
      <c r="E100" s="146"/>
      <c r="F100" s="146"/>
      <c r="G100" s="216" t="str">
        <f>IF(D100="","",VLOOKUP(D100,'Liste des clubs'!A:B,2,FALSE))</f>
        <v/>
      </c>
      <c r="H100" s="233"/>
      <c r="I100" s="217" t="str">
        <f t="shared" si="1"/>
        <v/>
      </c>
      <c r="J100" s="230" t="str">
        <f t="array" ref="J100">IFERROR(INDEX(I$2:I$218,SMALL(IF(I$2:I$218&lt;&gt;"",ROW(I$2:I$218)-1),ROW(A99))),"")</f>
        <v/>
      </c>
      <c r="K100" s="231" t="str">
        <f t="shared" si="2"/>
        <v/>
      </c>
      <c r="L100" s="232" t="str">
        <f t="array" ref="L100">IFERROR(INDEX(K$2:K$218,SMALL(IF(K$2:K$218&lt;&gt;"",ROW(K$2:K$218)-1),ROW(C99))),"")</f>
        <v/>
      </c>
      <c r="M100" s="231" t="str">
        <f t="shared" si="3"/>
        <v/>
      </c>
      <c r="N100" s="230" t="str">
        <f t="array" ref="N100">IFERROR(INDEX(M$2:M$218,SMALL(IF(M$2:M$218&lt;&gt;"",ROW(M$2:M$218)-1),ROW(D99))),"")</f>
        <v/>
      </c>
      <c r="O100" s="231" t="str">
        <f t="shared" si="4"/>
        <v/>
      </c>
      <c r="P100" s="232" t="str">
        <f t="array" ref="P100">IFERROR(INDEX(O$2:O$218,SMALL(IF(O$2:O$218&lt;&gt;"",ROW(O$2:O$218)-1),ROW(G99))),"")</f>
        <v/>
      </c>
      <c r="Q100" s="5"/>
    </row>
    <row r="101" spans="1:17" s="61" customFormat="1" ht="15.75" customHeight="1" x14ac:dyDescent="0.2">
      <c r="A101" s="216" t="str">
        <f t="shared" si="8"/>
        <v xml:space="preserve"> </v>
      </c>
      <c r="B101" s="146"/>
      <c r="C101" s="146"/>
      <c r="D101" s="146"/>
      <c r="E101" s="146"/>
      <c r="F101" s="146"/>
      <c r="G101" s="216" t="str">
        <f>IF(D101="","",VLOOKUP(D101,'Liste des clubs'!A:B,2,FALSE))</f>
        <v/>
      </c>
      <c r="H101" s="233"/>
      <c r="I101" s="217" t="str">
        <f t="shared" si="1"/>
        <v/>
      </c>
      <c r="J101" s="230" t="str">
        <f t="array" ref="J101">IFERROR(INDEX(I$2:I$218,SMALL(IF(I$2:I$218&lt;&gt;"",ROW(I$2:I$218)-1),ROW(A100))),"")</f>
        <v/>
      </c>
      <c r="K101" s="231" t="str">
        <f t="shared" si="2"/>
        <v/>
      </c>
      <c r="L101" s="232" t="str">
        <f t="array" ref="L101">IFERROR(INDEX(K$2:K$218,SMALL(IF(K$2:K$218&lt;&gt;"",ROW(K$2:K$218)-1),ROW(C100))),"")</f>
        <v/>
      </c>
      <c r="M101" s="231" t="str">
        <f t="shared" si="3"/>
        <v/>
      </c>
      <c r="N101" s="230" t="str">
        <f t="array" ref="N101">IFERROR(INDEX(M$2:M$218,SMALL(IF(M$2:M$218&lt;&gt;"",ROW(M$2:M$218)-1),ROW(D100))),"")</f>
        <v/>
      </c>
      <c r="O101" s="231" t="str">
        <f t="shared" si="4"/>
        <v/>
      </c>
      <c r="P101" s="232" t="str">
        <f t="array" ref="P101">IFERROR(INDEX(O$2:O$218,SMALL(IF(O$2:O$218&lt;&gt;"",ROW(O$2:O$218)-1),ROW(G100))),"")</f>
        <v/>
      </c>
      <c r="Q101" s="5"/>
    </row>
    <row r="102" spans="1:17" s="61" customFormat="1" ht="15.75" customHeight="1" x14ac:dyDescent="0.2">
      <c r="A102" s="216" t="str">
        <f t="shared" si="8"/>
        <v xml:space="preserve"> </v>
      </c>
      <c r="B102" s="146"/>
      <c r="C102" s="146"/>
      <c r="D102" s="146"/>
      <c r="E102" s="146"/>
      <c r="F102" s="146"/>
      <c r="G102" s="216" t="str">
        <f>IF(D102="","",VLOOKUP(D102,'Liste des clubs'!A:B,2,FALSE))</f>
        <v/>
      </c>
      <c r="H102" s="233"/>
      <c r="I102" s="217" t="str">
        <f t="shared" si="1"/>
        <v/>
      </c>
      <c r="J102" s="230" t="str">
        <f t="array" ref="J102">IFERROR(INDEX(I$2:I$218,SMALL(IF(I$2:I$218&lt;&gt;"",ROW(I$2:I$218)-1),ROW(A101))),"")</f>
        <v/>
      </c>
      <c r="K102" s="231" t="str">
        <f t="shared" si="2"/>
        <v/>
      </c>
      <c r="L102" s="232" t="str">
        <f t="array" ref="L102">IFERROR(INDEX(K$2:K$218,SMALL(IF(K$2:K$218&lt;&gt;"",ROW(K$2:K$218)-1),ROW(C101))),"")</f>
        <v/>
      </c>
      <c r="M102" s="231" t="str">
        <f t="shared" si="3"/>
        <v/>
      </c>
      <c r="N102" s="230" t="str">
        <f t="array" ref="N102">IFERROR(INDEX(M$2:M$218,SMALL(IF(M$2:M$218&lt;&gt;"",ROW(M$2:M$218)-1),ROW(D101))),"")</f>
        <v/>
      </c>
      <c r="O102" s="231" t="str">
        <f t="shared" si="4"/>
        <v/>
      </c>
      <c r="P102" s="232" t="str">
        <f t="array" ref="P102">IFERROR(INDEX(O$2:O$218,SMALL(IF(O$2:O$218&lt;&gt;"",ROW(O$2:O$218)-1),ROW(G101))),"")</f>
        <v/>
      </c>
      <c r="Q102" s="5"/>
    </row>
    <row r="103" spans="1:17" s="61" customFormat="1" ht="15.75" customHeight="1" x14ac:dyDescent="0.2">
      <c r="A103" s="216" t="str">
        <f t="shared" si="8"/>
        <v xml:space="preserve"> </v>
      </c>
      <c r="B103" s="146"/>
      <c r="C103" s="146"/>
      <c r="D103" s="146"/>
      <c r="E103" s="146"/>
      <c r="F103" s="146"/>
      <c r="G103" s="216" t="str">
        <f>IF(D103="","",VLOOKUP(D103,'Liste des clubs'!A:B,2,FALSE))</f>
        <v/>
      </c>
      <c r="H103" s="233"/>
      <c r="I103" s="217" t="str">
        <f t="shared" si="1"/>
        <v/>
      </c>
      <c r="J103" s="230" t="str">
        <f t="array" ref="J103">IFERROR(INDEX(I$2:I$218,SMALL(IF(I$2:I$218&lt;&gt;"",ROW(I$2:I$218)-1),ROW(A102))),"")</f>
        <v/>
      </c>
      <c r="K103" s="231" t="str">
        <f t="shared" si="2"/>
        <v/>
      </c>
      <c r="L103" s="232" t="str">
        <f t="array" ref="L103">IFERROR(INDEX(K$2:K$218,SMALL(IF(K$2:K$218&lt;&gt;"",ROW(K$2:K$218)-1),ROW(C102))),"")</f>
        <v/>
      </c>
      <c r="M103" s="231" t="str">
        <f t="shared" si="3"/>
        <v/>
      </c>
      <c r="N103" s="230" t="str">
        <f t="array" ref="N103">IFERROR(INDEX(M$2:M$218,SMALL(IF(M$2:M$218&lt;&gt;"",ROW(M$2:M$218)-1),ROW(D102))),"")</f>
        <v/>
      </c>
      <c r="O103" s="231" t="str">
        <f t="shared" si="4"/>
        <v/>
      </c>
      <c r="P103" s="232" t="str">
        <f t="array" ref="P103">IFERROR(INDEX(O$2:O$218,SMALL(IF(O$2:O$218&lt;&gt;"",ROW(O$2:O$218)-1),ROW(G102))),"")</f>
        <v/>
      </c>
      <c r="Q103" s="5"/>
    </row>
    <row r="104" spans="1:17" s="61" customFormat="1" ht="15.75" customHeight="1" x14ac:dyDescent="0.2">
      <c r="A104" s="216" t="str">
        <f t="shared" si="8"/>
        <v xml:space="preserve"> </v>
      </c>
      <c r="B104" s="146"/>
      <c r="C104" s="146"/>
      <c r="D104" s="146"/>
      <c r="E104" s="146"/>
      <c r="F104" s="146"/>
      <c r="G104" s="216" t="str">
        <f>IF(D104="","",VLOOKUP(D104,'Liste des clubs'!A:B,2,FALSE))</f>
        <v/>
      </c>
      <c r="H104" s="233"/>
      <c r="I104" s="217" t="str">
        <f t="shared" si="1"/>
        <v/>
      </c>
      <c r="J104" s="230" t="str">
        <f t="array" ref="J104">IFERROR(INDEX(I$2:I$218,SMALL(IF(I$2:I$218&lt;&gt;"",ROW(I$2:I$218)-1),ROW(A103))),"")</f>
        <v/>
      </c>
      <c r="K104" s="231" t="str">
        <f t="shared" si="2"/>
        <v/>
      </c>
      <c r="L104" s="232" t="str">
        <f t="array" ref="L104">IFERROR(INDEX(K$2:K$218,SMALL(IF(K$2:K$218&lt;&gt;"",ROW(K$2:K$218)-1),ROW(C103))),"")</f>
        <v/>
      </c>
      <c r="M104" s="231" t="str">
        <f t="shared" si="3"/>
        <v/>
      </c>
      <c r="N104" s="230" t="str">
        <f t="array" ref="N104">IFERROR(INDEX(M$2:M$218,SMALL(IF(M$2:M$218&lt;&gt;"",ROW(M$2:M$218)-1),ROW(D103))),"")</f>
        <v/>
      </c>
      <c r="O104" s="231" t="str">
        <f t="shared" si="4"/>
        <v/>
      </c>
      <c r="P104" s="232" t="str">
        <f t="array" ref="P104">IFERROR(INDEX(O$2:O$218,SMALL(IF(O$2:O$218&lt;&gt;"",ROW(O$2:O$218)-1),ROW(G103))),"")</f>
        <v/>
      </c>
      <c r="Q104" s="5"/>
    </row>
    <row r="105" spans="1:17" s="61" customFormat="1" ht="15.75" customHeight="1" x14ac:dyDescent="0.2">
      <c r="A105" s="216" t="str">
        <f t="shared" si="8"/>
        <v xml:space="preserve"> </v>
      </c>
      <c r="B105" s="146"/>
      <c r="C105" s="146"/>
      <c r="D105" s="146"/>
      <c r="E105" s="146"/>
      <c r="F105" s="146"/>
      <c r="G105" s="216" t="str">
        <f>IF(D105="","",VLOOKUP(D105,'Liste des clubs'!A:B,2,FALSE))</f>
        <v/>
      </c>
      <c r="H105" s="233"/>
      <c r="I105" s="217" t="str">
        <f t="shared" si="1"/>
        <v/>
      </c>
      <c r="J105" s="230" t="str">
        <f t="array" ref="J105">IFERROR(INDEX(I$2:I$218,SMALL(IF(I$2:I$218&lt;&gt;"",ROW(I$2:I$218)-1),ROW(A104))),"")</f>
        <v/>
      </c>
      <c r="K105" s="231" t="str">
        <f t="shared" si="2"/>
        <v/>
      </c>
      <c r="L105" s="232" t="str">
        <f t="array" ref="L105">IFERROR(INDEX(K$2:K$218,SMALL(IF(K$2:K$218&lt;&gt;"",ROW(K$2:K$218)-1),ROW(C104))),"")</f>
        <v/>
      </c>
      <c r="M105" s="231" t="str">
        <f t="shared" si="3"/>
        <v/>
      </c>
      <c r="N105" s="230" t="str">
        <f t="array" ref="N105">IFERROR(INDEX(M$2:M$218,SMALL(IF(M$2:M$218&lt;&gt;"",ROW(M$2:M$218)-1),ROW(D104))),"")</f>
        <v/>
      </c>
      <c r="O105" s="231" t="str">
        <f t="shared" si="4"/>
        <v/>
      </c>
      <c r="P105" s="232" t="str">
        <f t="array" ref="P105">IFERROR(INDEX(O$2:O$218,SMALL(IF(O$2:O$218&lt;&gt;"",ROW(O$2:O$218)-1),ROW(G104))),"")</f>
        <v/>
      </c>
      <c r="Q105" s="5"/>
    </row>
    <row r="106" spans="1:17" s="61" customFormat="1" ht="15.75" customHeight="1" x14ac:dyDescent="0.2">
      <c r="A106" s="216" t="str">
        <f t="shared" si="8"/>
        <v xml:space="preserve"> </v>
      </c>
      <c r="B106" s="146"/>
      <c r="C106" s="146"/>
      <c r="D106" s="146"/>
      <c r="E106" s="146"/>
      <c r="F106" s="146"/>
      <c r="G106" s="216" t="str">
        <f>IF(D106="","",VLOOKUP(D106,'Liste des clubs'!A:B,2,FALSE))</f>
        <v/>
      </c>
      <c r="H106" s="233"/>
      <c r="I106" s="217" t="str">
        <f t="shared" si="1"/>
        <v/>
      </c>
      <c r="J106" s="230" t="str">
        <f t="array" ref="J106">IFERROR(INDEX(I$2:I$218,SMALL(IF(I$2:I$218&lt;&gt;"",ROW(I$2:I$218)-1),ROW(A105))),"")</f>
        <v/>
      </c>
      <c r="K106" s="231" t="str">
        <f t="shared" si="2"/>
        <v/>
      </c>
      <c r="L106" s="232" t="str">
        <f t="array" ref="L106">IFERROR(INDEX(K$2:K$218,SMALL(IF(K$2:K$218&lt;&gt;"",ROW(K$2:K$218)-1),ROW(C105))),"")</f>
        <v/>
      </c>
      <c r="M106" s="231" t="str">
        <f t="shared" si="3"/>
        <v/>
      </c>
      <c r="N106" s="230" t="str">
        <f t="array" ref="N106">IFERROR(INDEX(M$2:M$218,SMALL(IF(M$2:M$218&lt;&gt;"",ROW(M$2:M$218)-1),ROW(D105))),"")</f>
        <v/>
      </c>
      <c r="O106" s="231" t="str">
        <f t="shared" si="4"/>
        <v/>
      </c>
      <c r="P106" s="232" t="str">
        <f t="array" ref="P106">IFERROR(INDEX(O$2:O$218,SMALL(IF(O$2:O$218&lt;&gt;"",ROW(O$2:O$218)-1),ROW(G105))),"")</f>
        <v/>
      </c>
      <c r="Q106" s="5"/>
    </row>
    <row r="107" spans="1:17" s="61" customFormat="1" ht="15.75" customHeight="1" x14ac:dyDescent="0.2">
      <c r="A107" s="216" t="str">
        <f t="shared" si="8"/>
        <v xml:space="preserve"> </v>
      </c>
      <c r="B107" s="146"/>
      <c r="C107" s="146"/>
      <c r="D107" s="146"/>
      <c r="E107" s="146"/>
      <c r="F107" s="146"/>
      <c r="G107" s="216" t="str">
        <f>IF(D107="","",VLOOKUP(D107,'Liste des clubs'!A:B,2,FALSE))</f>
        <v/>
      </c>
      <c r="H107" s="233"/>
      <c r="I107" s="217" t="str">
        <f t="shared" si="1"/>
        <v/>
      </c>
      <c r="J107" s="230" t="str">
        <f t="array" ref="J107">IFERROR(INDEX(I$2:I$218,SMALL(IF(I$2:I$218&lt;&gt;"",ROW(I$2:I$218)-1),ROW(A106))),"")</f>
        <v/>
      </c>
      <c r="K107" s="231" t="str">
        <f t="shared" si="2"/>
        <v/>
      </c>
      <c r="L107" s="232" t="str">
        <f t="array" ref="L107">IFERROR(INDEX(K$2:K$218,SMALL(IF(K$2:K$218&lt;&gt;"",ROW(K$2:K$218)-1),ROW(C106))),"")</f>
        <v/>
      </c>
      <c r="M107" s="231" t="str">
        <f t="shared" si="3"/>
        <v/>
      </c>
      <c r="N107" s="230" t="str">
        <f t="array" ref="N107">IFERROR(INDEX(M$2:M$218,SMALL(IF(M$2:M$218&lt;&gt;"",ROW(M$2:M$218)-1),ROW(D106))),"")</f>
        <v/>
      </c>
      <c r="O107" s="231" t="str">
        <f t="shared" si="4"/>
        <v/>
      </c>
      <c r="P107" s="232" t="str">
        <f t="array" ref="P107">IFERROR(INDEX(O$2:O$218,SMALL(IF(O$2:O$218&lt;&gt;"",ROW(O$2:O$218)-1),ROW(G106))),"")</f>
        <v/>
      </c>
      <c r="Q107" s="5"/>
    </row>
    <row r="108" spans="1:17" s="61" customFormat="1" ht="15.75" customHeight="1" x14ac:dyDescent="0.2">
      <c r="A108" s="216" t="str">
        <f t="shared" si="8"/>
        <v xml:space="preserve"> </v>
      </c>
      <c r="B108" s="146"/>
      <c r="C108" s="146"/>
      <c r="D108" s="146"/>
      <c r="E108" s="146"/>
      <c r="F108" s="146"/>
      <c r="G108" s="216" t="str">
        <f>IF(D108="","",VLOOKUP(D108,'Liste des clubs'!A:B,2,FALSE))</f>
        <v/>
      </c>
      <c r="H108" s="233"/>
      <c r="I108" s="217" t="str">
        <f t="shared" si="1"/>
        <v/>
      </c>
      <c r="J108" s="230" t="str">
        <f t="array" ref="J108">IFERROR(INDEX(I$2:I$218,SMALL(IF(I$2:I$218&lt;&gt;"",ROW(I$2:I$218)-1),ROW(A107))),"")</f>
        <v/>
      </c>
      <c r="K108" s="231" t="str">
        <f t="shared" si="2"/>
        <v/>
      </c>
      <c r="L108" s="232" t="str">
        <f t="array" ref="L108">IFERROR(INDEX(K$2:K$218,SMALL(IF(K$2:K$218&lt;&gt;"",ROW(K$2:K$218)-1),ROW(C107))),"")</f>
        <v/>
      </c>
      <c r="M108" s="231" t="str">
        <f t="shared" si="3"/>
        <v/>
      </c>
      <c r="N108" s="230" t="str">
        <f t="array" ref="N108">IFERROR(INDEX(M$2:M$218,SMALL(IF(M$2:M$218&lt;&gt;"",ROW(M$2:M$218)-1),ROW(D107))),"")</f>
        <v/>
      </c>
      <c r="O108" s="231" t="str">
        <f t="shared" si="4"/>
        <v/>
      </c>
      <c r="P108" s="232" t="str">
        <f t="array" ref="P108">IFERROR(INDEX(O$2:O$218,SMALL(IF(O$2:O$218&lt;&gt;"",ROW(O$2:O$218)-1),ROW(G107))),"")</f>
        <v/>
      </c>
      <c r="Q108" s="5"/>
    </row>
    <row r="109" spans="1:17" s="61" customFormat="1" ht="15.75" customHeight="1" x14ac:dyDescent="0.2">
      <c r="A109" s="216" t="str">
        <f t="shared" si="8"/>
        <v xml:space="preserve"> </v>
      </c>
      <c r="B109" s="146"/>
      <c r="C109" s="146"/>
      <c r="D109" s="146"/>
      <c r="E109" s="146"/>
      <c r="F109" s="146"/>
      <c r="G109" s="216" t="str">
        <f>IF(D109="","",VLOOKUP(D109,'Liste des clubs'!A:B,2,FALSE))</f>
        <v/>
      </c>
      <c r="H109" s="233"/>
      <c r="I109" s="217" t="str">
        <f t="shared" si="1"/>
        <v/>
      </c>
      <c r="J109" s="230" t="str">
        <f t="array" ref="J109">IFERROR(INDEX(I$2:I$218,SMALL(IF(I$2:I$218&lt;&gt;"",ROW(I$2:I$218)-1),ROW(A108))),"")</f>
        <v/>
      </c>
      <c r="K109" s="231" t="str">
        <f t="shared" si="2"/>
        <v/>
      </c>
      <c r="L109" s="232" t="str">
        <f t="array" ref="L109">IFERROR(INDEX(K$2:K$218,SMALL(IF(K$2:K$218&lt;&gt;"",ROW(K$2:K$218)-1),ROW(C108))),"")</f>
        <v/>
      </c>
      <c r="M109" s="231" t="str">
        <f t="shared" si="3"/>
        <v/>
      </c>
      <c r="N109" s="230" t="str">
        <f t="array" ref="N109">IFERROR(INDEX(M$2:M$218,SMALL(IF(M$2:M$218&lt;&gt;"",ROW(M$2:M$218)-1),ROW(D108))),"")</f>
        <v/>
      </c>
      <c r="O109" s="231" t="str">
        <f t="shared" si="4"/>
        <v/>
      </c>
      <c r="P109" s="232" t="str">
        <f t="array" ref="P109">IFERROR(INDEX(O$2:O$218,SMALL(IF(O$2:O$218&lt;&gt;"",ROW(O$2:O$218)-1),ROW(G108))),"")</f>
        <v/>
      </c>
      <c r="Q109" s="5"/>
    </row>
    <row r="110" spans="1:17" s="61" customFormat="1" ht="15.75" customHeight="1" x14ac:dyDescent="0.2">
      <c r="A110" s="216" t="str">
        <f t="shared" si="8"/>
        <v xml:space="preserve"> </v>
      </c>
      <c r="B110" s="146"/>
      <c r="C110" s="146"/>
      <c r="D110" s="146"/>
      <c r="E110" s="146"/>
      <c r="F110" s="146"/>
      <c r="G110" s="216" t="str">
        <f>IF(D110="","",VLOOKUP(D110,'Liste des clubs'!A:B,2,FALSE))</f>
        <v/>
      </c>
      <c r="H110" s="233"/>
      <c r="I110" s="217" t="str">
        <f t="shared" si="1"/>
        <v/>
      </c>
      <c r="J110" s="230" t="str">
        <f t="array" ref="J110">IFERROR(INDEX(I$2:I$218,SMALL(IF(I$2:I$218&lt;&gt;"",ROW(I$2:I$218)-1),ROW(A109))),"")</f>
        <v/>
      </c>
      <c r="K110" s="231" t="str">
        <f t="shared" si="2"/>
        <v/>
      </c>
      <c r="L110" s="232" t="str">
        <f t="array" ref="L110">IFERROR(INDEX(K$2:K$218,SMALL(IF(K$2:K$218&lt;&gt;"",ROW(K$2:K$218)-1),ROW(C109))),"")</f>
        <v/>
      </c>
      <c r="M110" s="231" t="str">
        <f t="shared" si="3"/>
        <v/>
      </c>
      <c r="N110" s="230" t="str">
        <f t="array" ref="N110">IFERROR(INDEX(M$2:M$218,SMALL(IF(M$2:M$218&lt;&gt;"",ROW(M$2:M$218)-1),ROW(D109))),"")</f>
        <v/>
      </c>
      <c r="O110" s="231" t="str">
        <f t="shared" si="4"/>
        <v/>
      </c>
      <c r="P110" s="232" t="str">
        <f t="array" ref="P110">IFERROR(INDEX(O$2:O$218,SMALL(IF(O$2:O$218&lt;&gt;"",ROW(O$2:O$218)-1),ROW(G109))),"")</f>
        <v/>
      </c>
      <c r="Q110" s="5"/>
    </row>
    <row r="111" spans="1:17" s="61" customFormat="1" ht="15.75" customHeight="1" x14ac:dyDescent="0.2">
      <c r="A111" s="216" t="str">
        <f t="shared" si="8"/>
        <v xml:space="preserve"> </v>
      </c>
      <c r="B111" s="144"/>
      <c r="C111" s="144"/>
      <c r="D111" s="146"/>
      <c r="E111" s="144"/>
      <c r="F111" s="144"/>
      <c r="G111" s="216" t="str">
        <f>IF(D111="","",VLOOKUP(D111,'Liste des clubs'!A:B,2,FALSE))</f>
        <v/>
      </c>
      <c r="H111" s="233"/>
      <c r="I111" s="217" t="str">
        <f t="shared" si="1"/>
        <v/>
      </c>
      <c r="J111" s="230" t="str">
        <f t="array" ref="J111">IFERROR(INDEX(I$2:I$218,SMALL(IF(I$2:I$218&lt;&gt;"",ROW(I$2:I$218)-1),ROW(A110))),"")</f>
        <v/>
      </c>
      <c r="K111" s="231" t="str">
        <f t="shared" si="2"/>
        <v/>
      </c>
      <c r="L111" s="232" t="str">
        <f t="array" ref="L111">IFERROR(INDEX(K$2:K$218,SMALL(IF(K$2:K$218&lt;&gt;"",ROW(K$2:K$218)-1),ROW(C110))),"")</f>
        <v/>
      </c>
      <c r="M111" s="231" t="str">
        <f t="shared" si="3"/>
        <v/>
      </c>
      <c r="N111" s="230" t="str">
        <f t="array" ref="N111">IFERROR(INDEX(M$2:M$218,SMALL(IF(M$2:M$218&lt;&gt;"",ROW(M$2:M$218)-1),ROW(D110))),"")</f>
        <v/>
      </c>
      <c r="O111" s="231" t="str">
        <f t="shared" si="4"/>
        <v/>
      </c>
      <c r="P111" s="232" t="str">
        <f t="array" ref="P111">IFERROR(INDEX(O$2:O$218,SMALL(IF(O$2:O$218&lt;&gt;"",ROW(O$2:O$218)-1),ROW(G110))),"")</f>
        <v/>
      </c>
      <c r="Q111" s="5"/>
    </row>
    <row r="112" spans="1:17" s="61" customFormat="1" ht="15.75" customHeight="1" x14ac:dyDescent="0.2">
      <c r="A112" s="216" t="str">
        <f t="shared" si="8"/>
        <v xml:space="preserve"> </v>
      </c>
      <c r="B112" s="217"/>
      <c r="C112" s="217"/>
      <c r="D112" s="146"/>
      <c r="E112" s="144"/>
      <c r="F112" s="144"/>
      <c r="G112" s="216" t="str">
        <f>IF(D112="","",VLOOKUP(D112,'Liste des clubs'!A:B,2,FALSE))</f>
        <v/>
      </c>
      <c r="H112" s="233"/>
      <c r="I112" s="217" t="str">
        <f t="shared" si="1"/>
        <v/>
      </c>
      <c r="J112" s="230" t="str">
        <f t="array" ref="J112">IFERROR(INDEX(I$2:I$218,SMALL(IF(I$2:I$218&lt;&gt;"",ROW(I$2:I$218)-1),ROW(A111))),"")</f>
        <v/>
      </c>
      <c r="K112" s="231" t="str">
        <f t="shared" si="2"/>
        <v/>
      </c>
      <c r="L112" s="232" t="str">
        <f t="array" ref="L112">IFERROR(INDEX(K$2:K$218,SMALL(IF(K$2:K$218&lt;&gt;"",ROW(K$2:K$218)-1),ROW(C111))),"")</f>
        <v/>
      </c>
      <c r="M112" s="231" t="str">
        <f t="shared" si="3"/>
        <v/>
      </c>
      <c r="N112" s="230" t="str">
        <f t="array" ref="N112">IFERROR(INDEX(M$2:M$218,SMALL(IF(M$2:M$218&lt;&gt;"",ROW(M$2:M$218)-1),ROW(D111))),"")</f>
        <v/>
      </c>
      <c r="O112" s="231" t="str">
        <f t="shared" si="4"/>
        <v/>
      </c>
      <c r="P112" s="232" t="str">
        <f t="array" ref="P112">IFERROR(INDEX(O$2:O$218,SMALL(IF(O$2:O$218&lt;&gt;"",ROW(O$2:O$218)-1),ROW(G111))),"")</f>
        <v/>
      </c>
      <c r="Q112" s="5"/>
    </row>
    <row r="113" spans="1:17" s="61" customFormat="1" ht="15.75" customHeight="1" x14ac:dyDescent="0.2">
      <c r="A113" s="216" t="str">
        <f t="shared" si="8"/>
        <v xml:space="preserve"> </v>
      </c>
      <c r="B113" s="217"/>
      <c r="C113" s="217"/>
      <c r="D113" s="146"/>
      <c r="E113" s="144"/>
      <c r="F113" s="144"/>
      <c r="G113" s="216" t="str">
        <f>IF(D113="","",VLOOKUP(D113,'Liste des clubs'!A:B,2,FALSE))</f>
        <v/>
      </c>
      <c r="H113" s="233"/>
      <c r="I113" s="217" t="str">
        <f t="shared" si="1"/>
        <v/>
      </c>
      <c r="J113" s="230" t="str">
        <f t="array" ref="J113">IFERROR(INDEX(I$2:I$218,SMALL(IF(I$2:I$218&lt;&gt;"",ROW(I$2:I$218)-1),ROW(A112))),"")</f>
        <v/>
      </c>
      <c r="K113" s="231" t="str">
        <f t="shared" si="2"/>
        <v/>
      </c>
      <c r="L113" s="232" t="str">
        <f t="array" ref="L113">IFERROR(INDEX(K$2:K$218,SMALL(IF(K$2:K$218&lt;&gt;"",ROW(K$2:K$218)-1),ROW(C112))),"")</f>
        <v/>
      </c>
      <c r="M113" s="231" t="str">
        <f t="shared" si="3"/>
        <v/>
      </c>
      <c r="N113" s="230" t="str">
        <f t="array" ref="N113">IFERROR(INDEX(M$2:M$218,SMALL(IF(M$2:M$218&lt;&gt;"",ROW(M$2:M$218)-1),ROW(D112))),"")</f>
        <v/>
      </c>
      <c r="O113" s="231" t="str">
        <f t="shared" si="4"/>
        <v/>
      </c>
      <c r="P113" s="232" t="str">
        <f t="array" ref="P113">IFERROR(INDEX(O$2:O$218,SMALL(IF(O$2:O$218&lt;&gt;"",ROW(O$2:O$218)-1),ROW(G112))),"")</f>
        <v/>
      </c>
      <c r="Q113" s="5"/>
    </row>
    <row r="114" spans="1:17" s="61" customFormat="1" ht="15.75" customHeight="1" x14ac:dyDescent="0.2">
      <c r="A114" s="216" t="str">
        <f t="shared" si="8"/>
        <v xml:space="preserve"> </v>
      </c>
      <c r="B114" s="144"/>
      <c r="C114" s="144"/>
      <c r="D114" s="146"/>
      <c r="E114" s="144"/>
      <c r="F114" s="144"/>
      <c r="G114" s="216" t="str">
        <f>IF(D114="","",VLOOKUP(D114,'Liste des clubs'!A:B,2,FALSE))</f>
        <v/>
      </c>
      <c r="H114" s="233"/>
      <c r="I114" s="217" t="str">
        <f t="shared" si="1"/>
        <v/>
      </c>
      <c r="J114" s="230" t="str">
        <f t="array" ref="J114">IFERROR(INDEX(I$2:I$218,SMALL(IF(I$2:I$218&lt;&gt;"",ROW(I$2:I$218)-1),ROW(A113))),"")</f>
        <v/>
      </c>
      <c r="K114" s="231" t="str">
        <f t="shared" si="2"/>
        <v/>
      </c>
      <c r="L114" s="232" t="str">
        <f t="array" ref="L114">IFERROR(INDEX(K$2:K$218,SMALL(IF(K$2:K$218&lt;&gt;"",ROW(K$2:K$218)-1),ROW(C113))),"")</f>
        <v/>
      </c>
      <c r="M114" s="231" t="str">
        <f t="shared" si="3"/>
        <v/>
      </c>
      <c r="N114" s="230" t="str">
        <f t="array" ref="N114">IFERROR(INDEX(M$2:M$218,SMALL(IF(M$2:M$218&lt;&gt;"",ROW(M$2:M$218)-1),ROW(D113))),"")</f>
        <v/>
      </c>
      <c r="O114" s="231" t="str">
        <f t="shared" si="4"/>
        <v/>
      </c>
      <c r="P114" s="232" t="str">
        <f t="array" ref="P114">IFERROR(INDEX(O$2:O$218,SMALL(IF(O$2:O$218&lt;&gt;"",ROW(O$2:O$218)-1),ROW(G113))),"")</f>
        <v/>
      </c>
      <c r="Q114" s="5"/>
    </row>
    <row r="115" spans="1:17" s="61" customFormat="1" ht="15.75" customHeight="1" x14ac:dyDescent="0.2">
      <c r="A115" s="216" t="str">
        <f t="shared" si="8"/>
        <v xml:space="preserve"> </v>
      </c>
      <c r="B115" s="217"/>
      <c r="C115" s="217"/>
      <c r="D115" s="146"/>
      <c r="E115" s="144"/>
      <c r="F115" s="144"/>
      <c r="G115" s="216" t="str">
        <f>IF(D115="","",VLOOKUP(D115,'Liste des clubs'!A:B,2,FALSE))</f>
        <v/>
      </c>
      <c r="H115" s="233"/>
      <c r="I115" s="217" t="str">
        <f t="shared" si="1"/>
        <v/>
      </c>
      <c r="J115" s="230" t="str">
        <f t="array" ref="J115">IFERROR(INDEX(I$2:I$218,SMALL(IF(I$2:I$218&lt;&gt;"",ROW(I$2:I$218)-1),ROW(A114))),"")</f>
        <v/>
      </c>
      <c r="K115" s="231" t="str">
        <f t="shared" si="2"/>
        <v/>
      </c>
      <c r="L115" s="232" t="str">
        <f t="array" ref="L115">IFERROR(INDEX(K$2:K$218,SMALL(IF(K$2:K$218&lt;&gt;"",ROW(K$2:K$218)-1),ROW(C114))),"")</f>
        <v/>
      </c>
      <c r="M115" s="231" t="str">
        <f t="shared" si="3"/>
        <v/>
      </c>
      <c r="N115" s="230" t="str">
        <f t="array" ref="N115">IFERROR(INDEX(M$2:M$218,SMALL(IF(M$2:M$218&lt;&gt;"",ROW(M$2:M$218)-1),ROW(D114))),"")</f>
        <v/>
      </c>
      <c r="O115" s="231" t="str">
        <f t="shared" si="4"/>
        <v/>
      </c>
      <c r="P115" s="232" t="str">
        <f t="array" ref="P115">IFERROR(INDEX(O$2:O$218,SMALL(IF(O$2:O$218&lt;&gt;"",ROW(O$2:O$218)-1),ROW(G114))),"")</f>
        <v/>
      </c>
      <c r="Q115" s="5"/>
    </row>
    <row r="116" spans="1:17" s="61" customFormat="1" ht="15.75" customHeight="1" x14ac:dyDescent="0.2">
      <c r="A116" s="216" t="str">
        <f t="shared" si="8"/>
        <v xml:space="preserve"> </v>
      </c>
      <c r="B116" s="146"/>
      <c r="C116" s="146"/>
      <c r="D116" s="146"/>
      <c r="E116" s="146"/>
      <c r="F116" s="146"/>
      <c r="G116" s="216" t="str">
        <f>IF(D116="","",VLOOKUP(D116,'Liste des clubs'!A:B,2,FALSE))</f>
        <v/>
      </c>
      <c r="H116" s="233"/>
      <c r="I116" s="217" t="str">
        <f t="shared" si="1"/>
        <v/>
      </c>
      <c r="J116" s="230" t="str">
        <f t="array" ref="J116">IFERROR(INDEX(I$2:I$218,SMALL(IF(I$2:I$218&lt;&gt;"",ROW(I$2:I$218)-1),ROW(A115))),"")</f>
        <v/>
      </c>
      <c r="K116" s="231" t="str">
        <f t="shared" si="2"/>
        <v/>
      </c>
      <c r="L116" s="232" t="str">
        <f t="array" ref="L116">IFERROR(INDEX(K$2:K$218,SMALL(IF(K$2:K$218&lt;&gt;"",ROW(K$2:K$218)-1),ROW(C115))),"")</f>
        <v/>
      </c>
      <c r="M116" s="231" t="str">
        <f t="shared" si="3"/>
        <v/>
      </c>
      <c r="N116" s="230" t="str">
        <f t="array" ref="N116">IFERROR(INDEX(M$2:M$218,SMALL(IF(M$2:M$218&lt;&gt;"",ROW(M$2:M$218)-1),ROW(D115))),"")</f>
        <v/>
      </c>
      <c r="O116" s="231" t="str">
        <f t="shared" si="4"/>
        <v/>
      </c>
      <c r="P116" s="232" t="str">
        <f t="array" ref="P116">IFERROR(INDEX(O$2:O$218,SMALL(IF(O$2:O$218&lt;&gt;"",ROW(O$2:O$218)-1),ROW(G115))),"")</f>
        <v/>
      </c>
      <c r="Q116" s="5"/>
    </row>
    <row r="117" spans="1:17" s="61" customFormat="1" ht="15.75" customHeight="1" x14ac:dyDescent="0.2">
      <c r="A117" s="216" t="str">
        <f t="shared" si="8"/>
        <v xml:space="preserve"> </v>
      </c>
      <c r="B117" s="146"/>
      <c r="C117" s="146"/>
      <c r="D117" s="146"/>
      <c r="E117" s="146"/>
      <c r="F117" s="146"/>
      <c r="G117" s="216" t="str">
        <f>IF(D117="","",VLOOKUP(D117,'Liste des clubs'!A:B,2,FALSE))</f>
        <v/>
      </c>
      <c r="H117" s="233"/>
      <c r="I117" s="217" t="str">
        <f t="shared" si="1"/>
        <v/>
      </c>
      <c r="J117" s="230" t="str">
        <f t="array" ref="J117">IFERROR(INDEX(I$2:I$218,SMALL(IF(I$2:I$218&lt;&gt;"",ROW(I$2:I$218)-1),ROW(A116))),"")</f>
        <v/>
      </c>
      <c r="K117" s="231" t="str">
        <f t="shared" si="2"/>
        <v/>
      </c>
      <c r="L117" s="232" t="str">
        <f t="array" ref="L117">IFERROR(INDEX(K$2:K$218,SMALL(IF(K$2:K$218&lt;&gt;"",ROW(K$2:K$218)-1),ROW(C116))),"")</f>
        <v/>
      </c>
      <c r="M117" s="231" t="str">
        <f t="shared" si="3"/>
        <v/>
      </c>
      <c r="N117" s="230" t="str">
        <f t="array" ref="N117">IFERROR(INDEX(M$2:M$218,SMALL(IF(M$2:M$218&lt;&gt;"",ROW(M$2:M$218)-1),ROW(D116))),"")</f>
        <v/>
      </c>
      <c r="O117" s="231" t="str">
        <f t="shared" si="4"/>
        <v/>
      </c>
      <c r="P117" s="232" t="str">
        <f t="array" ref="P117">IFERROR(INDEX(O$2:O$218,SMALL(IF(O$2:O$218&lt;&gt;"",ROW(O$2:O$218)-1),ROW(G116))),"")</f>
        <v/>
      </c>
      <c r="Q117" s="5"/>
    </row>
    <row r="118" spans="1:17" s="61" customFormat="1" ht="15.75" customHeight="1" x14ac:dyDescent="0.2">
      <c r="A118" s="216" t="str">
        <f t="shared" si="8"/>
        <v xml:space="preserve"> </v>
      </c>
      <c r="B118" s="146"/>
      <c r="C118" s="146"/>
      <c r="D118" s="146"/>
      <c r="E118" s="146"/>
      <c r="F118" s="146"/>
      <c r="G118" s="216" t="str">
        <f>IF(D118="","",VLOOKUP(D118,'Liste des clubs'!A:B,2,FALSE))</f>
        <v/>
      </c>
      <c r="H118" s="233"/>
      <c r="I118" s="217" t="str">
        <f t="shared" si="1"/>
        <v/>
      </c>
      <c r="J118" s="230" t="str">
        <f t="array" ref="J118">IFERROR(INDEX(I$2:I$218,SMALL(IF(I$2:I$218&lt;&gt;"",ROW(I$2:I$218)-1),ROW(A117))),"")</f>
        <v/>
      </c>
      <c r="K118" s="231" t="str">
        <f t="shared" si="2"/>
        <v/>
      </c>
      <c r="L118" s="232" t="str">
        <f t="array" ref="L118">IFERROR(INDEX(K$2:K$218,SMALL(IF(K$2:K$218&lt;&gt;"",ROW(K$2:K$218)-1),ROW(C117))),"")</f>
        <v/>
      </c>
      <c r="M118" s="231" t="str">
        <f t="shared" si="3"/>
        <v/>
      </c>
      <c r="N118" s="230" t="str">
        <f t="array" ref="N118">IFERROR(INDEX(M$2:M$218,SMALL(IF(M$2:M$218&lt;&gt;"",ROW(M$2:M$218)-1),ROW(D117))),"")</f>
        <v/>
      </c>
      <c r="O118" s="231" t="str">
        <f t="shared" si="4"/>
        <v/>
      </c>
      <c r="P118" s="232" t="str">
        <f t="array" ref="P118">IFERROR(INDEX(O$2:O$218,SMALL(IF(O$2:O$218&lt;&gt;"",ROW(O$2:O$218)-1),ROW(G117))),"")</f>
        <v/>
      </c>
      <c r="Q118" s="5"/>
    </row>
    <row r="119" spans="1:17" s="61" customFormat="1" ht="15.75" customHeight="1" x14ac:dyDescent="0.2">
      <c r="A119" s="216" t="str">
        <f t="shared" si="8"/>
        <v xml:space="preserve"> </v>
      </c>
      <c r="B119" s="146"/>
      <c r="C119" s="146"/>
      <c r="D119" s="146"/>
      <c r="E119" s="146"/>
      <c r="F119" s="146"/>
      <c r="G119" s="216" t="str">
        <f>IF(D119="","",VLOOKUP(D119,'Liste des clubs'!A:B,2,FALSE))</f>
        <v/>
      </c>
      <c r="H119" s="233"/>
      <c r="I119" s="217" t="str">
        <f t="shared" si="1"/>
        <v/>
      </c>
      <c r="J119" s="230" t="str">
        <f t="array" ref="J119">IFERROR(INDEX(I$2:I$218,SMALL(IF(I$2:I$218&lt;&gt;"",ROW(I$2:I$218)-1),ROW(A118))),"")</f>
        <v/>
      </c>
      <c r="K119" s="231" t="str">
        <f t="shared" si="2"/>
        <v/>
      </c>
      <c r="L119" s="232" t="str">
        <f t="array" ref="L119">IFERROR(INDEX(K$2:K$218,SMALL(IF(K$2:K$218&lt;&gt;"",ROW(K$2:K$218)-1),ROW(C118))),"")</f>
        <v/>
      </c>
      <c r="M119" s="231" t="str">
        <f t="shared" si="3"/>
        <v/>
      </c>
      <c r="N119" s="230" t="str">
        <f t="array" ref="N119">IFERROR(INDEX(M$2:M$218,SMALL(IF(M$2:M$218&lt;&gt;"",ROW(M$2:M$218)-1),ROW(D118))),"")</f>
        <v/>
      </c>
      <c r="O119" s="231" t="str">
        <f t="shared" si="4"/>
        <v/>
      </c>
      <c r="P119" s="232" t="str">
        <f t="array" ref="P119">IFERROR(INDEX(O$2:O$218,SMALL(IF(O$2:O$218&lt;&gt;"",ROW(O$2:O$218)-1),ROW(G118))),"")</f>
        <v/>
      </c>
      <c r="Q119" s="5"/>
    </row>
    <row r="120" spans="1:17" s="61" customFormat="1" ht="15.75" customHeight="1" x14ac:dyDescent="0.2">
      <c r="A120" s="216" t="str">
        <f t="shared" si="8"/>
        <v xml:space="preserve"> </v>
      </c>
      <c r="B120" s="146"/>
      <c r="C120" s="146"/>
      <c r="D120" s="146"/>
      <c r="E120" s="146"/>
      <c r="F120" s="146"/>
      <c r="G120" s="216" t="str">
        <f>IF(D120="","",VLOOKUP(D120,'Liste des clubs'!A:B,2,FALSE))</f>
        <v/>
      </c>
      <c r="H120" s="233"/>
      <c r="I120" s="217" t="str">
        <f t="shared" si="1"/>
        <v/>
      </c>
      <c r="J120" s="230" t="str">
        <f t="array" ref="J120">IFERROR(INDEX(I$2:I$218,SMALL(IF(I$2:I$218&lt;&gt;"",ROW(I$2:I$218)-1),ROW(A119))),"")</f>
        <v/>
      </c>
      <c r="K120" s="231" t="str">
        <f t="shared" si="2"/>
        <v/>
      </c>
      <c r="L120" s="232" t="str">
        <f t="array" ref="L120">IFERROR(INDEX(K$2:K$218,SMALL(IF(K$2:K$218&lt;&gt;"",ROW(K$2:K$218)-1),ROW(C119))),"")</f>
        <v/>
      </c>
      <c r="M120" s="231" t="str">
        <f t="shared" si="3"/>
        <v/>
      </c>
      <c r="N120" s="230" t="str">
        <f t="array" ref="N120">IFERROR(INDEX(M$2:M$218,SMALL(IF(M$2:M$218&lt;&gt;"",ROW(M$2:M$218)-1),ROW(D119))),"")</f>
        <v/>
      </c>
      <c r="O120" s="231" t="str">
        <f t="shared" si="4"/>
        <v/>
      </c>
      <c r="P120" s="232" t="str">
        <f t="array" ref="P120">IFERROR(INDEX(O$2:O$218,SMALL(IF(O$2:O$218&lt;&gt;"",ROW(O$2:O$218)-1),ROW(G119))),"")</f>
        <v/>
      </c>
      <c r="Q120" s="5"/>
    </row>
    <row r="121" spans="1:17" s="61" customFormat="1" ht="15.75" customHeight="1" x14ac:dyDescent="0.2">
      <c r="A121" s="216" t="str">
        <f t="shared" si="8"/>
        <v xml:space="preserve"> </v>
      </c>
      <c r="B121" s="146"/>
      <c r="C121" s="146"/>
      <c r="D121" s="146"/>
      <c r="E121" s="146"/>
      <c r="F121" s="146"/>
      <c r="G121" s="216" t="str">
        <f>IF(D121="","",VLOOKUP(D121,'Liste des clubs'!A:B,2,FALSE))</f>
        <v/>
      </c>
      <c r="H121" s="233"/>
      <c r="I121" s="217" t="str">
        <f t="shared" si="1"/>
        <v/>
      </c>
      <c r="J121" s="230" t="str">
        <f t="array" ref="J121">IFERROR(INDEX(I$2:I$218,SMALL(IF(I$2:I$218&lt;&gt;"",ROW(I$2:I$218)-1),ROW(A120))),"")</f>
        <v/>
      </c>
      <c r="K121" s="231" t="str">
        <f t="shared" si="2"/>
        <v/>
      </c>
      <c r="L121" s="232" t="str">
        <f t="array" ref="L121">IFERROR(INDEX(K$2:K$218,SMALL(IF(K$2:K$218&lt;&gt;"",ROW(K$2:K$218)-1),ROW(C120))),"")</f>
        <v/>
      </c>
      <c r="M121" s="231" t="str">
        <f t="shared" si="3"/>
        <v/>
      </c>
      <c r="N121" s="230" t="str">
        <f t="array" ref="N121">IFERROR(INDEX(M$2:M$218,SMALL(IF(M$2:M$218&lt;&gt;"",ROW(M$2:M$218)-1),ROW(D120))),"")</f>
        <v/>
      </c>
      <c r="O121" s="231" t="str">
        <f t="shared" si="4"/>
        <v/>
      </c>
      <c r="P121" s="232" t="str">
        <f t="array" ref="P121">IFERROR(INDEX(O$2:O$218,SMALL(IF(O$2:O$218&lt;&gt;"",ROW(O$2:O$218)-1),ROW(G120))),"")</f>
        <v/>
      </c>
      <c r="Q121" s="5"/>
    </row>
    <row r="122" spans="1:17" s="61" customFormat="1" ht="15.75" customHeight="1" x14ac:dyDescent="0.2">
      <c r="A122" s="216" t="str">
        <f t="shared" si="8"/>
        <v xml:space="preserve"> </v>
      </c>
      <c r="B122" s="146"/>
      <c r="C122" s="146"/>
      <c r="D122" s="146"/>
      <c r="E122" s="146"/>
      <c r="F122" s="146"/>
      <c r="G122" s="216" t="str">
        <f>IF(D122="","",VLOOKUP(D122,'Liste des clubs'!A:B,2,FALSE))</f>
        <v/>
      </c>
      <c r="H122" s="233"/>
      <c r="I122" s="217" t="str">
        <f t="shared" si="1"/>
        <v/>
      </c>
      <c r="J122" s="230" t="str">
        <f t="array" ref="J122">IFERROR(INDEX(I$2:I$218,SMALL(IF(I$2:I$218&lt;&gt;"",ROW(I$2:I$218)-1),ROW(A121))),"")</f>
        <v/>
      </c>
      <c r="K122" s="231" t="str">
        <f t="shared" si="2"/>
        <v/>
      </c>
      <c r="L122" s="232" t="str">
        <f t="array" ref="L122">IFERROR(INDEX(K$2:K$218,SMALL(IF(K$2:K$218&lt;&gt;"",ROW(K$2:K$218)-1),ROW(C121))),"")</f>
        <v/>
      </c>
      <c r="M122" s="231" t="str">
        <f t="shared" si="3"/>
        <v/>
      </c>
      <c r="N122" s="230" t="str">
        <f t="array" ref="N122">IFERROR(INDEX(M$2:M$218,SMALL(IF(M$2:M$218&lt;&gt;"",ROW(M$2:M$218)-1),ROW(D121))),"")</f>
        <v/>
      </c>
      <c r="O122" s="231" t="str">
        <f t="shared" si="4"/>
        <v/>
      </c>
      <c r="P122" s="232" t="str">
        <f t="array" ref="P122">IFERROR(INDEX(O$2:O$218,SMALL(IF(O$2:O$218&lt;&gt;"",ROW(O$2:O$218)-1),ROW(G121))),"")</f>
        <v/>
      </c>
      <c r="Q122" s="5"/>
    </row>
    <row r="123" spans="1:17" s="61" customFormat="1" ht="15.75" customHeight="1" x14ac:dyDescent="0.2">
      <c r="A123" s="216" t="str">
        <f t="shared" si="8"/>
        <v xml:space="preserve"> </v>
      </c>
      <c r="B123" s="146"/>
      <c r="C123" s="146"/>
      <c r="D123" s="146"/>
      <c r="E123" s="146"/>
      <c r="F123" s="146"/>
      <c r="G123" s="216" t="str">
        <f>IF(D123="","",VLOOKUP(D123,'Liste des clubs'!A:B,2,FALSE))</f>
        <v/>
      </c>
      <c r="H123" s="233"/>
      <c r="I123" s="217" t="str">
        <f t="shared" si="1"/>
        <v/>
      </c>
      <c r="J123" s="230" t="str">
        <f t="array" ref="J123">IFERROR(INDEX(I$2:I$218,SMALL(IF(I$2:I$218&lt;&gt;"",ROW(I$2:I$218)-1),ROW(A122))),"")</f>
        <v/>
      </c>
      <c r="K123" s="231" t="str">
        <f t="shared" si="2"/>
        <v/>
      </c>
      <c r="L123" s="232" t="str">
        <f t="array" ref="L123">IFERROR(INDEX(K$2:K$218,SMALL(IF(K$2:K$218&lt;&gt;"",ROW(K$2:K$218)-1),ROW(C122))),"")</f>
        <v/>
      </c>
      <c r="M123" s="231" t="str">
        <f t="shared" si="3"/>
        <v/>
      </c>
      <c r="N123" s="230" t="str">
        <f t="array" ref="N123">IFERROR(INDEX(M$2:M$218,SMALL(IF(M$2:M$218&lt;&gt;"",ROW(M$2:M$218)-1),ROW(D122))),"")</f>
        <v/>
      </c>
      <c r="O123" s="231" t="str">
        <f t="shared" si="4"/>
        <v/>
      </c>
      <c r="P123" s="232" t="str">
        <f t="array" ref="P123">IFERROR(INDEX(O$2:O$218,SMALL(IF(O$2:O$218&lt;&gt;"",ROW(O$2:O$218)-1),ROW(G122))),"")</f>
        <v/>
      </c>
      <c r="Q123" s="5"/>
    </row>
    <row r="124" spans="1:17" s="61" customFormat="1" ht="15.75" customHeight="1" x14ac:dyDescent="0.2">
      <c r="A124" s="216" t="str">
        <f t="shared" si="8"/>
        <v xml:space="preserve"> </v>
      </c>
      <c r="B124" s="146"/>
      <c r="C124" s="146"/>
      <c r="D124" s="146"/>
      <c r="E124" s="146"/>
      <c r="F124" s="146"/>
      <c r="G124" s="216" t="str">
        <f>IF(D124="","",VLOOKUP(D124,'Liste des clubs'!A:B,2,FALSE))</f>
        <v/>
      </c>
      <c r="H124" s="233"/>
      <c r="I124" s="217" t="str">
        <f t="shared" si="1"/>
        <v/>
      </c>
      <c r="J124" s="230" t="str">
        <f t="array" ref="J124">IFERROR(INDEX(I$2:I$218,SMALL(IF(I$2:I$218&lt;&gt;"",ROW(I$2:I$218)-1),ROW(A123))),"")</f>
        <v/>
      </c>
      <c r="K124" s="231" t="str">
        <f t="shared" si="2"/>
        <v/>
      </c>
      <c r="L124" s="232" t="str">
        <f t="array" ref="L124">IFERROR(INDEX(K$2:K$218,SMALL(IF(K$2:K$218&lt;&gt;"",ROW(K$2:K$218)-1),ROW(C123))),"")</f>
        <v/>
      </c>
      <c r="M124" s="231" t="str">
        <f t="shared" si="3"/>
        <v/>
      </c>
      <c r="N124" s="230" t="str">
        <f t="array" ref="N124">IFERROR(INDEX(M$2:M$218,SMALL(IF(M$2:M$218&lt;&gt;"",ROW(M$2:M$218)-1),ROW(D123))),"")</f>
        <v/>
      </c>
      <c r="O124" s="231" t="str">
        <f t="shared" si="4"/>
        <v/>
      </c>
      <c r="P124" s="232" t="str">
        <f t="array" ref="P124">IFERROR(INDEX(O$2:O$218,SMALL(IF(O$2:O$218&lt;&gt;"",ROW(O$2:O$218)-1),ROW(G123))),"")</f>
        <v/>
      </c>
      <c r="Q124" s="5"/>
    </row>
    <row r="125" spans="1:17" s="61" customFormat="1" ht="15.75" customHeight="1" x14ac:dyDescent="0.2">
      <c r="A125" s="216" t="str">
        <f t="shared" si="8"/>
        <v xml:space="preserve"> </v>
      </c>
      <c r="B125" s="146"/>
      <c r="C125" s="146"/>
      <c r="D125" s="146"/>
      <c r="E125" s="146"/>
      <c r="F125" s="146"/>
      <c r="G125" s="216" t="str">
        <f>IF(D125="","",VLOOKUP(D125,'Liste des clubs'!A:B,2,FALSE))</f>
        <v/>
      </c>
      <c r="H125" s="233"/>
      <c r="I125" s="217" t="str">
        <f t="shared" si="1"/>
        <v/>
      </c>
      <c r="J125" s="230" t="str">
        <f t="array" ref="J125">IFERROR(INDEX(I$2:I$218,SMALL(IF(I$2:I$218&lt;&gt;"",ROW(I$2:I$218)-1),ROW(A124))),"")</f>
        <v/>
      </c>
      <c r="K125" s="231" t="str">
        <f t="shared" si="2"/>
        <v/>
      </c>
      <c r="L125" s="232" t="str">
        <f t="array" ref="L125">IFERROR(INDEX(K$2:K$218,SMALL(IF(K$2:K$218&lt;&gt;"",ROW(K$2:K$218)-1),ROW(C124))),"")</f>
        <v/>
      </c>
      <c r="M125" s="231" t="str">
        <f t="shared" si="3"/>
        <v/>
      </c>
      <c r="N125" s="230" t="str">
        <f t="array" ref="N125">IFERROR(INDEX(M$2:M$218,SMALL(IF(M$2:M$218&lt;&gt;"",ROW(M$2:M$218)-1),ROW(D124))),"")</f>
        <v/>
      </c>
      <c r="O125" s="231" t="str">
        <f t="shared" si="4"/>
        <v/>
      </c>
      <c r="P125" s="232" t="str">
        <f t="array" ref="P125">IFERROR(INDEX(O$2:O$218,SMALL(IF(O$2:O$218&lt;&gt;"",ROW(O$2:O$218)-1),ROW(G124))),"")</f>
        <v/>
      </c>
      <c r="Q125" s="5"/>
    </row>
    <row r="126" spans="1:17" s="61" customFormat="1" ht="15.75" customHeight="1" x14ac:dyDescent="0.2">
      <c r="A126" s="216" t="str">
        <f t="shared" si="8"/>
        <v xml:space="preserve"> </v>
      </c>
      <c r="B126" s="146"/>
      <c r="C126" s="146"/>
      <c r="D126" s="146"/>
      <c r="E126" s="146"/>
      <c r="F126" s="146"/>
      <c r="G126" s="216" t="str">
        <f>IF(D126="","",VLOOKUP(D126,'Liste des clubs'!A:B,2,FALSE))</f>
        <v/>
      </c>
      <c r="H126" s="233"/>
      <c r="I126" s="217" t="str">
        <f t="shared" si="1"/>
        <v/>
      </c>
      <c r="J126" s="230" t="str">
        <f t="array" ref="J126">IFERROR(INDEX(I$2:I$218,SMALL(IF(I$2:I$218&lt;&gt;"",ROW(I$2:I$218)-1),ROW(A125))),"")</f>
        <v/>
      </c>
      <c r="K126" s="231" t="str">
        <f t="shared" si="2"/>
        <v/>
      </c>
      <c r="L126" s="232" t="str">
        <f t="array" ref="L126">IFERROR(INDEX(K$2:K$218,SMALL(IF(K$2:K$218&lt;&gt;"",ROW(K$2:K$218)-1),ROW(C125))),"")</f>
        <v/>
      </c>
      <c r="M126" s="231" t="str">
        <f t="shared" si="3"/>
        <v/>
      </c>
      <c r="N126" s="230" t="str">
        <f t="array" ref="N126">IFERROR(INDEX(M$2:M$218,SMALL(IF(M$2:M$218&lt;&gt;"",ROW(M$2:M$218)-1),ROW(D125))),"")</f>
        <v/>
      </c>
      <c r="O126" s="231" t="str">
        <f t="shared" si="4"/>
        <v/>
      </c>
      <c r="P126" s="232" t="str">
        <f t="array" ref="P126">IFERROR(INDEX(O$2:O$218,SMALL(IF(O$2:O$218&lt;&gt;"",ROW(O$2:O$218)-1),ROW(G125))),"")</f>
        <v/>
      </c>
      <c r="Q126" s="5"/>
    </row>
    <row r="127" spans="1:17" s="61" customFormat="1" ht="15.75" customHeight="1" x14ac:dyDescent="0.2">
      <c r="A127" s="216" t="str">
        <f t="shared" si="8"/>
        <v xml:space="preserve"> </v>
      </c>
      <c r="B127" s="146"/>
      <c r="C127" s="146"/>
      <c r="D127" s="146"/>
      <c r="E127" s="146"/>
      <c r="F127" s="146"/>
      <c r="G127" s="216" t="str">
        <f>IF(D127="","",VLOOKUP(D127,'Liste des clubs'!A:B,2,FALSE))</f>
        <v/>
      </c>
      <c r="H127" s="233"/>
      <c r="I127" s="217" t="str">
        <f t="shared" si="1"/>
        <v/>
      </c>
      <c r="J127" s="230" t="str">
        <f t="array" ref="J127">IFERROR(INDEX(I$2:I$218,SMALL(IF(I$2:I$218&lt;&gt;"",ROW(I$2:I$218)-1),ROW(A126))),"")</f>
        <v/>
      </c>
      <c r="K127" s="231" t="str">
        <f t="shared" si="2"/>
        <v/>
      </c>
      <c r="L127" s="232" t="str">
        <f t="array" ref="L127">IFERROR(INDEX(K$2:K$218,SMALL(IF(K$2:K$218&lt;&gt;"",ROW(K$2:K$218)-1),ROW(C126))),"")</f>
        <v/>
      </c>
      <c r="M127" s="231" t="str">
        <f t="shared" si="3"/>
        <v/>
      </c>
      <c r="N127" s="230" t="str">
        <f t="array" ref="N127">IFERROR(INDEX(M$2:M$218,SMALL(IF(M$2:M$218&lt;&gt;"",ROW(M$2:M$218)-1),ROW(D126))),"")</f>
        <v/>
      </c>
      <c r="O127" s="231" t="str">
        <f t="shared" si="4"/>
        <v/>
      </c>
      <c r="P127" s="232" t="str">
        <f t="array" ref="P127">IFERROR(INDEX(O$2:O$218,SMALL(IF(O$2:O$218&lt;&gt;"",ROW(O$2:O$218)-1),ROW(G126))),"")</f>
        <v/>
      </c>
      <c r="Q127" s="5"/>
    </row>
    <row r="128" spans="1:17" s="61" customFormat="1" ht="15.75" customHeight="1" x14ac:dyDescent="0.2">
      <c r="A128" s="216" t="str">
        <f t="shared" si="8"/>
        <v xml:space="preserve"> </v>
      </c>
      <c r="B128" s="146"/>
      <c r="C128" s="146"/>
      <c r="D128" s="146"/>
      <c r="E128" s="146"/>
      <c r="F128" s="146"/>
      <c r="G128" s="216" t="str">
        <f>IF(D128="","",VLOOKUP(D128,'Liste des clubs'!A:B,2,FALSE))</f>
        <v/>
      </c>
      <c r="H128" s="233"/>
      <c r="I128" s="217" t="str">
        <f t="shared" si="1"/>
        <v/>
      </c>
      <c r="J128" s="230" t="str">
        <f t="array" ref="J128">IFERROR(INDEX(I$2:I$218,SMALL(IF(I$2:I$218&lt;&gt;"",ROW(I$2:I$218)-1),ROW(A127))),"")</f>
        <v/>
      </c>
      <c r="K128" s="231" t="str">
        <f t="shared" si="2"/>
        <v/>
      </c>
      <c r="L128" s="232" t="str">
        <f t="array" ref="L128">IFERROR(INDEX(K$2:K$218,SMALL(IF(K$2:K$218&lt;&gt;"",ROW(K$2:K$218)-1),ROW(C127))),"")</f>
        <v/>
      </c>
      <c r="M128" s="231" t="str">
        <f t="shared" si="3"/>
        <v/>
      </c>
      <c r="N128" s="230" t="str">
        <f t="array" ref="N128">IFERROR(INDEX(M$2:M$218,SMALL(IF(M$2:M$218&lt;&gt;"",ROW(M$2:M$218)-1),ROW(D127))),"")</f>
        <v/>
      </c>
      <c r="O128" s="231" t="str">
        <f t="shared" si="4"/>
        <v/>
      </c>
      <c r="P128" s="232" t="str">
        <f t="array" ref="P128">IFERROR(INDEX(O$2:O$218,SMALL(IF(O$2:O$218&lt;&gt;"",ROW(O$2:O$218)-1),ROW(G127))),"")</f>
        <v/>
      </c>
      <c r="Q128" s="5"/>
    </row>
    <row r="129" spans="1:17" s="61" customFormat="1" ht="15.75" customHeight="1" x14ac:dyDescent="0.2">
      <c r="A129" s="216" t="str">
        <f t="shared" si="8"/>
        <v xml:space="preserve"> </v>
      </c>
      <c r="B129" s="146"/>
      <c r="C129" s="146"/>
      <c r="D129" s="146"/>
      <c r="E129" s="146"/>
      <c r="F129" s="146"/>
      <c r="G129" s="216" t="str">
        <f>IF(D129="","",VLOOKUP(D129,'Liste des clubs'!A:B,2,FALSE))</f>
        <v/>
      </c>
      <c r="H129" s="233"/>
      <c r="I129" s="217" t="str">
        <f t="shared" si="1"/>
        <v/>
      </c>
      <c r="J129" s="230" t="str">
        <f t="array" ref="J129">IFERROR(INDEX(I$2:I$218,SMALL(IF(I$2:I$218&lt;&gt;"",ROW(I$2:I$218)-1),ROW(A128))),"")</f>
        <v/>
      </c>
      <c r="K129" s="231" t="str">
        <f t="shared" si="2"/>
        <v/>
      </c>
      <c r="L129" s="232" t="str">
        <f t="array" ref="L129">IFERROR(INDEX(K$2:K$218,SMALL(IF(K$2:K$218&lt;&gt;"",ROW(K$2:K$218)-1),ROW(C128))),"")</f>
        <v/>
      </c>
      <c r="M129" s="231" t="str">
        <f t="shared" si="3"/>
        <v/>
      </c>
      <c r="N129" s="230" t="str">
        <f t="array" ref="N129">IFERROR(INDEX(M$2:M$218,SMALL(IF(M$2:M$218&lt;&gt;"",ROW(M$2:M$218)-1),ROW(D128))),"")</f>
        <v/>
      </c>
      <c r="O129" s="231" t="str">
        <f t="shared" si="4"/>
        <v/>
      </c>
      <c r="P129" s="232" t="str">
        <f t="array" ref="P129">IFERROR(INDEX(O$2:O$218,SMALL(IF(O$2:O$218&lt;&gt;"",ROW(O$2:O$218)-1),ROW(G128))),"")</f>
        <v/>
      </c>
      <c r="Q129" s="5"/>
    </row>
    <row r="130" spans="1:17" s="61" customFormat="1" ht="15.75" customHeight="1" x14ac:dyDescent="0.2">
      <c r="A130" s="216" t="str">
        <f t="shared" si="8"/>
        <v xml:space="preserve"> </v>
      </c>
      <c r="B130" s="146"/>
      <c r="C130" s="146"/>
      <c r="D130" s="146"/>
      <c r="E130" s="146"/>
      <c r="F130" s="146"/>
      <c r="G130" s="216" t="str">
        <f>IF(D130="","",VLOOKUP(D130,'Liste des clubs'!A:B,2,FALSE))</f>
        <v/>
      </c>
      <c r="H130" s="233"/>
      <c r="I130" s="217" t="str">
        <f t="shared" si="1"/>
        <v/>
      </c>
      <c r="J130" s="230" t="str">
        <f t="array" ref="J130">IFERROR(INDEX(I$2:I$218,SMALL(IF(I$2:I$218&lt;&gt;"",ROW(I$2:I$218)-1),ROW(A129))),"")</f>
        <v/>
      </c>
      <c r="K130" s="231" t="str">
        <f t="shared" si="2"/>
        <v/>
      </c>
      <c r="L130" s="232" t="str">
        <f t="array" ref="L130">IFERROR(INDEX(K$2:K$218,SMALL(IF(K$2:K$218&lt;&gt;"",ROW(K$2:K$218)-1),ROW(C129))),"")</f>
        <v/>
      </c>
      <c r="M130" s="231" t="str">
        <f t="shared" si="3"/>
        <v/>
      </c>
      <c r="N130" s="230" t="str">
        <f t="array" ref="N130">IFERROR(INDEX(M$2:M$218,SMALL(IF(M$2:M$218&lt;&gt;"",ROW(M$2:M$218)-1),ROW(D129))),"")</f>
        <v/>
      </c>
      <c r="O130" s="231" t="str">
        <f t="shared" si="4"/>
        <v/>
      </c>
      <c r="P130" s="232" t="str">
        <f t="array" ref="P130">IFERROR(INDEX(O$2:O$218,SMALL(IF(O$2:O$218&lt;&gt;"",ROW(O$2:O$218)-1),ROW(G129))),"")</f>
        <v/>
      </c>
      <c r="Q130" s="5"/>
    </row>
    <row r="131" spans="1:17" s="61" customFormat="1" ht="15.75" customHeight="1" x14ac:dyDescent="0.2">
      <c r="A131" s="216" t="str">
        <f t="shared" si="8"/>
        <v xml:space="preserve"> </v>
      </c>
      <c r="B131" s="146"/>
      <c r="C131" s="146"/>
      <c r="D131" s="146"/>
      <c r="E131" s="146"/>
      <c r="F131" s="146"/>
      <c r="G131" s="216" t="str">
        <f>IF(D131="","",VLOOKUP(D131,'Liste des clubs'!A:B,2,FALSE))</f>
        <v/>
      </c>
      <c r="H131" s="233"/>
      <c r="I131" s="217" t="str">
        <f t="shared" si="1"/>
        <v/>
      </c>
      <c r="J131" s="230" t="str">
        <f t="array" ref="J131">IFERROR(INDEX(I$2:I$218,SMALL(IF(I$2:I$218&lt;&gt;"",ROW(I$2:I$218)-1),ROW(A130))),"")</f>
        <v/>
      </c>
      <c r="K131" s="231" t="str">
        <f t="shared" si="2"/>
        <v/>
      </c>
      <c r="L131" s="232" t="str">
        <f t="array" ref="L131">IFERROR(INDEX(K$2:K$218,SMALL(IF(K$2:K$218&lt;&gt;"",ROW(K$2:K$218)-1),ROW(C130))),"")</f>
        <v/>
      </c>
      <c r="M131" s="231" t="str">
        <f t="shared" si="3"/>
        <v/>
      </c>
      <c r="N131" s="230" t="str">
        <f t="array" ref="N131">IFERROR(INDEX(M$2:M$218,SMALL(IF(M$2:M$218&lt;&gt;"",ROW(M$2:M$218)-1),ROW(D130))),"")</f>
        <v/>
      </c>
      <c r="O131" s="231" t="str">
        <f t="shared" si="4"/>
        <v/>
      </c>
      <c r="P131" s="232" t="str">
        <f t="array" ref="P131">IFERROR(INDEX(O$2:O$218,SMALL(IF(O$2:O$218&lt;&gt;"",ROW(O$2:O$218)-1),ROW(G130))),"")</f>
        <v/>
      </c>
      <c r="Q131" s="5"/>
    </row>
    <row r="132" spans="1:17" s="61" customFormat="1" ht="15.75" customHeight="1" x14ac:dyDescent="0.2">
      <c r="A132" s="216" t="str">
        <f t="shared" ref="A132:A195" si="9">UPPER(B132)&amp;" "&amp;PROPER(C132)</f>
        <v xml:space="preserve"> </v>
      </c>
      <c r="B132" s="146"/>
      <c r="C132" s="146"/>
      <c r="D132" s="146"/>
      <c r="E132" s="146"/>
      <c r="F132" s="146"/>
      <c r="G132" s="216" t="str">
        <f>IF(D132="","",VLOOKUP(D132,'Liste des clubs'!A:B,2,FALSE))</f>
        <v/>
      </c>
      <c r="H132" s="233"/>
      <c r="I132" s="217" t="str">
        <f t="shared" si="1"/>
        <v/>
      </c>
      <c r="J132" s="230" t="str">
        <f t="array" ref="J132">IFERROR(INDEX(I$2:I$218,SMALL(IF(I$2:I$218&lt;&gt;"",ROW(I$2:I$218)-1),ROW(A131))),"")</f>
        <v/>
      </c>
      <c r="K132" s="231" t="str">
        <f t="shared" si="2"/>
        <v/>
      </c>
      <c r="L132" s="232" t="str">
        <f t="array" ref="L132">IFERROR(INDEX(K$2:K$218,SMALL(IF(K$2:K$218&lt;&gt;"",ROW(K$2:K$218)-1),ROW(C131))),"")</f>
        <v/>
      </c>
      <c r="M132" s="231" t="str">
        <f t="shared" si="3"/>
        <v/>
      </c>
      <c r="N132" s="230" t="str">
        <f t="array" ref="N132">IFERROR(INDEX(M$2:M$218,SMALL(IF(M$2:M$218&lt;&gt;"",ROW(M$2:M$218)-1),ROW(D131))),"")</f>
        <v/>
      </c>
      <c r="O132" s="231" t="str">
        <f t="shared" si="4"/>
        <v/>
      </c>
      <c r="P132" s="232" t="str">
        <f t="array" ref="P132">IFERROR(INDEX(O$2:O$218,SMALL(IF(O$2:O$218&lt;&gt;"",ROW(O$2:O$218)-1),ROW(G131))),"")</f>
        <v/>
      </c>
      <c r="Q132" s="5"/>
    </row>
    <row r="133" spans="1:17" s="61" customFormat="1" ht="15.75" customHeight="1" x14ac:dyDescent="0.2">
      <c r="A133" s="216" t="str">
        <f t="shared" si="9"/>
        <v xml:space="preserve"> </v>
      </c>
      <c r="B133" s="146"/>
      <c r="C133" s="146"/>
      <c r="D133" s="146"/>
      <c r="E133" s="146"/>
      <c r="F133" s="146"/>
      <c r="G133" s="216" t="str">
        <f>IF(D133="","",VLOOKUP(D133,'Liste des clubs'!A:B,2,FALSE))</f>
        <v/>
      </c>
      <c r="H133" s="233"/>
      <c r="I133" s="217" t="str">
        <f t="shared" si="1"/>
        <v/>
      </c>
      <c r="J133" s="230" t="str">
        <f t="array" ref="J133">IFERROR(INDEX(I$2:I$218,SMALL(IF(I$2:I$218&lt;&gt;"",ROW(I$2:I$218)-1),ROW(A132))),"")</f>
        <v/>
      </c>
      <c r="K133" s="231" t="str">
        <f t="shared" si="2"/>
        <v/>
      </c>
      <c r="L133" s="232" t="str">
        <f t="array" ref="L133">IFERROR(INDEX(K$2:K$218,SMALL(IF(K$2:K$218&lt;&gt;"",ROW(K$2:K$218)-1),ROW(C132))),"")</f>
        <v/>
      </c>
      <c r="M133" s="231" t="str">
        <f t="shared" si="3"/>
        <v/>
      </c>
      <c r="N133" s="230" t="str">
        <f t="array" ref="N133">IFERROR(INDEX(M$2:M$218,SMALL(IF(M$2:M$218&lt;&gt;"",ROW(M$2:M$218)-1),ROW(D132))),"")</f>
        <v/>
      </c>
      <c r="O133" s="231" t="str">
        <f t="shared" si="4"/>
        <v/>
      </c>
      <c r="P133" s="232" t="str">
        <f t="array" ref="P133">IFERROR(INDEX(O$2:O$218,SMALL(IF(O$2:O$218&lt;&gt;"",ROW(O$2:O$218)-1),ROW(G132))),"")</f>
        <v/>
      </c>
      <c r="Q133" s="5"/>
    </row>
    <row r="134" spans="1:17" s="61" customFormat="1" ht="15.75" customHeight="1" x14ac:dyDescent="0.2">
      <c r="A134" s="216" t="str">
        <f t="shared" si="9"/>
        <v xml:space="preserve"> </v>
      </c>
      <c r="B134" s="146"/>
      <c r="C134" s="146"/>
      <c r="D134" s="146"/>
      <c r="E134" s="146"/>
      <c r="F134" s="146"/>
      <c r="G134" s="216" t="str">
        <f>IF(D134="","",VLOOKUP(D134,'Liste des clubs'!A:B,2,FALSE))</f>
        <v/>
      </c>
      <c r="H134" s="233"/>
      <c r="I134" s="217" t="str">
        <f t="shared" si="1"/>
        <v/>
      </c>
      <c r="J134" s="230" t="str">
        <f t="array" ref="J134">IFERROR(INDEX(I$2:I$218,SMALL(IF(I$2:I$218&lt;&gt;"",ROW(I$2:I$218)-1),ROW(A133))),"")</f>
        <v/>
      </c>
      <c r="K134" s="231" t="str">
        <f t="shared" si="2"/>
        <v/>
      </c>
      <c r="L134" s="232" t="str">
        <f t="array" ref="L134">IFERROR(INDEX(K$2:K$218,SMALL(IF(K$2:K$218&lt;&gt;"",ROW(K$2:K$218)-1),ROW(C133))),"")</f>
        <v/>
      </c>
      <c r="M134" s="231" t="str">
        <f t="shared" si="3"/>
        <v/>
      </c>
      <c r="N134" s="230" t="str">
        <f t="array" ref="N134">IFERROR(INDEX(M$2:M$218,SMALL(IF(M$2:M$218&lt;&gt;"",ROW(M$2:M$218)-1),ROW(D133))),"")</f>
        <v/>
      </c>
      <c r="O134" s="231" t="str">
        <f t="shared" si="4"/>
        <v/>
      </c>
      <c r="P134" s="232" t="str">
        <f t="array" ref="P134">IFERROR(INDEX(O$2:O$218,SMALL(IF(O$2:O$218&lt;&gt;"",ROW(O$2:O$218)-1),ROW(G133))),"")</f>
        <v/>
      </c>
      <c r="Q134" s="5"/>
    </row>
    <row r="135" spans="1:17" s="61" customFormat="1" ht="15.75" customHeight="1" x14ac:dyDescent="0.2">
      <c r="A135" s="216" t="str">
        <f t="shared" si="9"/>
        <v xml:space="preserve"> </v>
      </c>
      <c r="B135" s="146"/>
      <c r="C135" s="146"/>
      <c r="D135" s="146"/>
      <c r="E135" s="146"/>
      <c r="F135" s="146"/>
      <c r="G135" s="216" t="str">
        <f>IF(D135="","",VLOOKUP(D135,'Liste des clubs'!A:B,2,FALSE))</f>
        <v/>
      </c>
      <c r="H135" s="233"/>
      <c r="I135" s="217" t="str">
        <f t="shared" si="1"/>
        <v/>
      </c>
      <c r="J135" s="230" t="str">
        <f t="array" ref="J135">IFERROR(INDEX(I$2:I$218,SMALL(IF(I$2:I$218&lt;&gt;"",ROW(I$2:I$218)-1),ROW(A134))),"")</f>
        <v/>
      </c>
      <c r="K135" s="231" t="str">
        <f t="shared" si="2"/>
        <v/>
      </c>
      <c r="L135" s="232" t="str">
        <f t="array" ref="L135">IFERROR(INDEX(K$2:K$218,SMALL(IF(K$2:K$218&lt;&gt;"",ROW(K$2:K$218)-1),ROW(C134))),"")</f>
        <v/>
      </c>
      <c r="M135" s="231" t="str">
        <f t="shared" si="3"/>
        <v/>
      </c>
      <c r="N135" s="230" t="str">
        <f t="array" ref="N135">IFERROR(INDEX(M$2:M$218,SMALL(IF(M$2:M$218&lt;&gt;"",ROW(M$2:M$218)-1),ROW(D134))),"")</f>
        <v/>
      </c>
      <c r="O135" s="231" t="str">
        <f t="shared" si="4"/>
        <v/>
      </c>
      <c r="P135" s="232" t="str">
        <f t="array" ref="P135">IFERROR(INDEX(O$2:O$218,SMALL(IF(O$2:O$218&lt;&gt;"",ROW(O$2:O$218)-1),ROW(G134))),"")</f>
        <v/>
      </c>
      <c r="Q135" s="5"/>
    </row>
    <row r="136" spans="1:17" s="61" customFormat="1" ht="15.75" customHeight="1" x14ac:dyDescent="0.2">
      <c r="A136" s="216" t="str">
        <f t="shared" si="9"/>
        <v xml:space="preserve"> </v>
      </c>
      <c r="B136" s="146"/>
      <c r="C136" s="146"/>
      <c r="D136" s="146"/>
      <c r="E136" s="146"/>
      <c r="F136" s="146"/>
      <c r="G136" s="216" t="str">
        <f>IF(D136="","",VLOOKUP(D136,'Liste des clubs'!A:B,2,FALSE))</f>
        <v/>
      </c>
      <c r="H136" s="233"/>
      <c r="I136" s="217" t="str">
        <f t="shared" si="1"/>
        <v/>
      </c>
      <c r="J136" s="230" t="str">
        <f t="array" ref="J136">IFERROR(INDEX(I$2:I$218,SMALL(IF(I$2:I$218&lt;&gt;"",ROW(I$2:I$218)-1),ROW(A135))),"")</f>
        <v/>
      </c>
      <c r="K136" s="231" t="str">
        <f t="shared" si="2"/>
        <v/>
      </c>
      <c r="L136" s="232" t="str">
        <f t="array" ref="L136">IFERROR(INDEX(K$2:K$218,SMALL(IF(K$2:K$218&lt;&gt;"",ROW(K$2:K$218)-1),ROW(C135))),"")</f>
        <v/>
      </c>
      <c r="M136" s="231" t="str">
        <f t="shared" si="3"/>
        <v/>
      </c>
      <c r="N136" s="230" t="str">
        <f t="array" ref="N136">IFERROR(INDEX(M$2:M$218,SMALL(IF(M$2:M$218&lt;&gt;"",ROW(M$2:M$218)-1),ROW(D135))),"")</f>
        <v/>
      </c>
      <c r="O136" s="231" t="str">
        <f t="shared" si="4"/>
        <v/>
      </c>
      <c r="P136" s="232" t="str">
        <f t="array" ref="P136">IFERROR(INDEX(O$2:O$218,SMALL(IF(O$2:O$218&lt;&gt;"",ROW(O$2:O$218)-1),ROW(G135))),"")</f>
        <v/>
      </c>
      <c r="Q136" s="5"/>
    </row>
    <row r="137" spans="1:17" s="61" customFormat="1" ht="15.75" customHeight="1" x14ac:dyDescent="0.2">
      <c r="A137" s="216" t="str">
        <f t="shared" si="9"/>
        <v xml:space="preserve"> </v>
      </c>
      <c r="B137" s="146"/>
      <c r="C137" s="146"/>
      <c r="D137" s="146"/>
      <c r="E137" s="146"/>
      <c r="F137" s="146"/>
      <c r="G137" s="216" t="str">
        <f>IF(D137="","",VLOOKUP(D137,'Liste des clubs'!A:B,2,FALSE))</f>
        <v/>
      </c>
      <c r="H137" s="233"/>
      <c r="I137" s="217" t="str">
        <f t="shared" si="1"/>
        <v/>
      </c>
      <c r="J137" s="230" t="str">
        <f t="array" ref="J137">IFERROR(INDEX(I$2:I$218,SMALL(IF(I$2:I$218&lt;&gt;"",ROW(I$2:I$218)-1),ROW(A136))),"")</f>
        <v/>
      </c>
      <c r="K137" s="231" t="str">
        <f t="shared" si="2"/>
        <v/>
      </c>
      <c r="L137" s="232" t="str">
        <f t="array" ref="L137">IFERROR(INDEX(K$2:K$218,SMALL(IF(K$2:K$218&lt;&gt;"",ROW(K$2:K$218)-1),ROW(C136))),"")</f>
        <v/>
      </c>
      <c r="M137" s="231" t="str">
        <f t="shared" si="3"/>
        <v/>
      </c>
      <c r="N137" s="230" t="str">
        <f t="array" ref="N137">IFERROR(INDEX(M$2:M$218,SMALL(IF(M$2:M$218&lt;&gt;"",ROW(M$2:M$218)-1),ROW(D136))),"")</f>
        <v/>
      </c>
      <c r="O137" s="231" t="str">
        <f t="shared" si="4"/>
        <v/>
      </c>
      <c r="P137" s="232" t="str">
        <f t="array" ref="P137">IFERROR(INDEX(O$2:O$218,SMALL(IF(O$2:O$218&lt;&gt;"",ROW(O$2:O$218)-1),ROW(G136))),"")</f>
        <v/>
      </c>
      <c r="Q137" s="5"/>
    </row>
    <row r="138" spans="1:17" s="61" customFormat="1" ht="15.75" customHeight="1" x14ac:dyDescent="0.2">
      <c r="A138" s="216" t="str">
        <f t="shared" si="9"/>
        <v xml:space="preserve"> </v>
      </c>
      <c r="B138" s="144"/>
      <c r="C138" s="144"/>
      <c r="D138" s="146"/>
      <c r="E138" s="144"/>
      <c r="F138" s="144"/>
      <c r="G138" s="216" t="str">
        <f>IF(D138="","",VLOOKUP(D138,'Liste des clubs'!A:B,2,FALSE))</f>
        <v/>
      </c>
      <c r="H138" s="233"/>
      <c r="I138" s="217" t="str">
        <f t="shared" si="1"/>
        <v/>
      </c>
      <c r="J138" s="230" t="str">
        <f t="array" ref="J138">IFERROR(INDEX(I$2:I$218,SMALL(IF(I$2:I$218&lt;&gt;"",ROW(I$2:I$218)-1),ROW(A137))),"")</f>
        <v/>
      </c>
      <c r="K138" s="231" t="str">
        <f t="shared" si="2"/>
        <v/>
      </c>
      <c r="L138" s="232" t="str">
        <f t="array" ref="L138">IFERROR(INDEX(K$2:K$218,SMALL(IF(K$2:K$218&lt;&gt;"",ROW(K$2:K$218)-1),ROW(C137))),"")</f>
        <v/>
      </c>
      <c r="M138" s="231" t="str">
        <f t="shared" si="3"/>
        <v/>
      </c>
      <c r="N138" s="230" t="str">
        <f t="array" ref="N138">IFERROR(INDEX(M$2:M$218,SMALL(IF(M$2:M$218&lt;&gt;"",ROW(M$2:M$218)-1),ROW(D137))),"")</f>
        <v/>
      </c>
      <c r="O138" s="231" t="str">
        <f t="shared" si="4"/>
        <v/>
      </c>
      <c r="P138" s="232" t="str">
        <f t="array" ref="P138">IFERROR(INDEX(O$2:O$218,SMALL(IF(O$2:O$218&lt;&gt;"",ROW(O$2:O$218)-1),ROW(G137))),"")</f>
        <v/>
      </c>
      <c r="Q138" s="5"/>
    </row>
    <row r="139" spans="1:17" s="61" customFormat="1" ht="15.75" customHeight="1" x14ac:dyDescent="0.2">
      <c r="A139" s="216" t="str">
        <f t="shared" si="9"/>
        <v xml:space="preserve"> </v>
      </c>
      <c r="B139" s="144"/>
      <c r="C139" s="144"/>
      <c r="D139" s="144"/>
      <c r="E139" s="144"/>
      <c r="F139" s="144"/>
      <c r="G139" s="216" t="str">
        <f>IF(D139="","",VLOOKUP(D139,'Liste des clubs'!A:B,2,FALSE))</f>
        <v/>
      </c>
      <c r="H139" s="233"/>
      <c r="I139" s="217" t="str">
        <f t="shared" si="1"/>
        <v/>
      </c>
      <c r="J139" s="230" t="str">
        <f t="array" ref="J139">IFERROR(INDEX(I$2:I$218,SMALL(IF(I$2:I$218&lt;&gt;"",ROW(I$2:I$218)-1),ROW(A138))),"")</f>
        <v/>
      </c>
      <c r="K139" s="231" t="str">
        <f t="shared" si="2"/>
        <v/>
      </c>
      <c r="L139" s="232" t="str">
        <f t="array" ref="L139">IFERROR(INDEX(K$2:K$218,SMALL(IF(K$2:K$218&lt;&gt;"",ROW(K$2:K$218)-1),ROW(C138))),"")</f>
        <v/>
      </c>
      <c r="M139" s="231" t="str">
        <f t="shared" si="3"/>
        <v/>
      </c>
      <c r="N139" s="230" t="str">
        <f t="array" ref="N139">IFERROR(INDEX(M$2:M$218,SMALL(IF(M$2:M$218&lt;&gt;"",ROW(M$2:M$218)-1),ROW(D138))),"")</f>
        <v/>
      </c>
      <c r="O139" s="231" t="str">
        <f t="shared" si="4"/>
        <v/>
      </c>
      <c r="P139" s="232" t="str">
        <f t="array" ref="P139">IFERROR(INDEX(O$2:O$218,SMALL(IF(O$2:O$218&lt;&gt;"",ROW(O$2:O$218)-1),ROW(G138))),"")</f>
        <v/>
      </c>
      <c r="Q139" s="5"/>
    </row>
    <row r="140" spans="1:17" s="61" customFormat="1" ht="15.75" customHeight="1" x14ac:dyDescent="0.2">
      <c r="A140" s="216" t="str">
        <f t="shared" si="9"/>
        <v xml:space="preserve"> </v>
      </c>
      <c r="B140" s="146"/>
      <c r="C140" s="146"/>
      <c r="D140" s="146"/>
      <c r="E140" s="146"/>
      <c r="F140" s="146"/>
      <c r="G140" s="216" t="str">
        <f>IF(D140="","",VLOOKUP(D140,'Liste des clubs'!A:B,2,FALSE))</f>
        <v/>
      </c>
      <c r="H140" s="233"/>
      <c r="I140" s="217" t="str">
        <f t="shared" si="1"/>
        <v/>
      </c>
      <c r="J140" s="230" t="str">
        <f t="array" ref="J140">IFERROR(INDEX(I$2:I$218,SMALL(IF(I$2:I$218&lt;&gt;"",ROW(I$2:I$218)-1),ROW(A139))),"")</f>
        <v/>
      </c>
      <c r="K140" s="231" t="str">
        <f t="shared" si="2"/>
        <v/>
      </c>
      <c r="L140" s="232" t="str">
        <f t="array" ref="L140">IFERROR(INDEX(K$2:K$218,SMALL(IF(K$2:K$218&lt;&gt;"",ROW(K$2:K$218)-1),ROW(C139))),"")</f>
        <v/>
      </c>
      <c r="M140" s="231" t="str">
        <f t="shared" si="3"/>
        <v/>
      </c>
      <c r="N140" s="230" t="str">
        <f t="array" ref="N140">IFERROR(INDEX(M$2:M$218,SMALL(IF(M$2:M$218&lt;&gt;"",ROW(M$2:M$218)-1),ROW(D139))),"")</f>
        <v/>
      </c>
      <c r="O140" s="231" t="str">
        <f t="shared" si="4"/>
        <v/>
      </c>
      <c r="P140" s="232" t="str">
        <f t="array" ref="P140">IFERROR(INDEX(O$2:O$218,SMALL(IF(O$2:O$218&lt;&gt;"",ROW(O$2:O$218)-1),ROW(G139))),"")</f>
        <v/>
      </c>
      <c r="Q140" s="5"/>
    </row>
    <row r="141" spans="1:17" s="61" customFormat="1" ht="15.75" customHeight="1" x14ac:dyDescent="0.2">
      <c r="A141" s="216" t="str">
        <f t="shared" si="9"/>
        <v xml:space="preserve"> </v>
      </c>
      <c r="B141" s="146"/>
      <c r="C141" s="146"/>
      <c r="D141" s="146"/>
      <c r="E141" s="146"/>
      <c r="F141" s="146"/>
      <c r="G141" s="216" t="str">
        <f>IF(D141="","",VLOOKUP(D141,'Liste des clubs'!A:B,2,FALSE))</f>
        <v/>
      </c>
      <c r="H141" s="233"/>
      <c r="I141" s="217" t="str">
        <f t="shared" si="1"/>
        <v/>
      </c>
      <c r="J141" s="230" t="str">
        <f t="array" ref="J141">IFERROR(INDEX(I$2:I$218,SMALL(IF(I$2:I$218&lt;&gt;"",ROW(I$2:I$218)-1),ROW(A140))),"")</f>
        <v/>
      </c>
      <c r="K141" s="231" t="str">
        <f t="shared" si="2"/>
        <v/>
      </c>
      <c r="L141" s="232" t="str">
        <f t="array" ref="L141">IFERROR(INDEX(K$2:K$218,SMALL(IF(K$2:K$218&lt;&gt;"",ROW(K$2:K$218)-1),ROW(C140))),"")</f>
        <v/>
      </c>
      <c r="M141" s="231" t="str">
        <f t="shared" si="3"/>
        <v/>
      </c>
      <c r="N141" s="230" t="str">
        <f t="array" ref="N141">IFERROR(INDEX(M$2:M$218,SMALL(IF(M$2:M$218&lt;&gt;"",ROW(M$2:M$218)-1),ROW(D140))),"")</f>
        <v/>
      </c>
      <c r="O141" s="231" t="str">
        <f t="shared" si="4"/>
        <v/>
      </c>
      <c r="P141" s="232" t="str">
        <f t="array" ref="P141">IFERROR(INDEX(O$2:O$218,SMALL(IF(O$2:O$218&lt;&gt;"",ROW(O$2:O$218)-1),ROW(G140))),"")</f>
        <v/>
      </c>
      <c r="Q141" s="5"/>
    </row>
    <row r="142" spans="1:17" s="61" customFormat="1" ht="15.75" customHeight="1" x14ac:dyDescent="0.2">
      <c r="A142" s="216" t="str">
        <f t="shared" si="9"/>
        <v xml:space="preserve"> </v>
      </c>
      <c r="B142" s="146"/>
      <c r="C142" s="146"/>
      <c r="D142" s="146"/>
      <c r="E142" s="146"/>
      <c r="F142" s="146"/>
      <c r="G142" s="216" t="str">
        <f>IF(D142="","",VLOOKUP(D142,'Liste des clubs'!A:B,2,FALSE))</f>
        <v/>
      </c>
      <c r="H142" s="233"/>
      <c r="I142" s="217" t="str">
        <f t="shared" si="1"/>
        <v/>
      </c>
      <c r="J142" s="230" t="str">
        <f t="array" ref="J142">IFERROR(INDEX(I$2:I$218,SMALL(IF(I$2:I$218&lt;&gt;"",ROW(I$2:I$218)-1),ROW(A141))),"")</f>
        <v/>
      </c>
      <c r="K142" s="231" t="str">
        <f t="shared" si="2"/>
        <v/>
      </c>
      <c r="L142" s="232" t="str">
        <f t="array" ref="L142">IFERROR(INDEX(K$2:K$218,SMALL(IF(K$2:K$218&lt;&gt;"",ROW(K$2:K$218)-1),ROW(C141))),"")</f>
        <v/>
      </c>
      <c r="M142" s="231" t="str">
        <f t="shared" si="3"/>
        <v/>
      </c>
      <c r="N142" s="230" t="str">
        <f t="array" ref="N142">IFERROR(INDEX(M$2:M$218,SMALL(IF(M$2:M$218&lt;&gt;"",ROW(M$2:M$218)-1),ROW(D141))),"")</f>
        <v/>
      </c>
      <c r="O142" s="231" t="str">
        <f t="shared" si="4"/>
        <v/>
      </c>
      <c r="P142" s="232" t="str">
        <f t="array" ref="P142">IFERROR(INDEX(O$2:O$218,SMALL(IF(O$2:O$218&lt;&gt;"",ROW(O$2:O$218)-1),ROW(G141))),"")</f>
        <v/>
      </c>
      <c r="Q142" s="5"/>
    </row>
    <row r="143" spans="1:17" s="61" customFormat="1" ht="15.75" customHeight="1" x14ac:dyDescent="0.2">
      <c r="A143" s="216" t="str">
        <f t="shared" si="9"/>
        <v xml:space="preserve"> </v>
      </c>
      <c r="B143" s="146"/>
      <c r="C143" s="146"/>
      <c r="D143" s="146"/>
      <c r="E143" s="146"/>
      <c r="F143" s="146"/>
      <c r="G143" s="216" t="str">
        <f>IF(D143="","",VLOOKUP(D143,'Liste des clubs'!A:B,2,FALSE))</f>
        <v/>
      </c>
      <c r="H143" s="233"/>
      <c r="I143" s="217" t="str">
        <f t="shared" si="1"/>
        <v/>
      </c>
      <c r="J143" s="230" t="str">
        <f t="array" ref="J143">IFERROR(INDEX(I$2:I$218,SMALL(IF(I$2:I$218&lt;&gt;"",ROW(I$2:I$218)-1),ROW(A142))),"")</f>
        <v/>
      </c>
      <c r="K143" s="231" t="str">
        <f t="shared" si="2"/>
        <v/>
      </c>
      <c r="L143" s="232" t="str">
        <f t="array" ref="L143">IFERROR(INDEX(K$2:K$218,SMALL(IF(K$2:K$218&lt;&gt;"",ROW(K$2:K$218)-1),ROW(C142))),"")</f>
        <v/>
      </c>
      <c r="M143" s="231" t="str">
        <f t="shared" si="3"/>
        <v/>
      </c>
      <c r="N143" s="230" t="str">
        <f t="array" ref="N143">IFERROR(INDEX(M$2:M$218,SMALL(IF(M$2:M$218&lt;&gt;"",ROW(M$2:M$218)-1),ROW(D142))),"")</f>
        <v/>
      </c>
      <c r="O143" s="231" t="str">
        <f t="shared" si="4"/>
        <v/>
      </c>
      <c r="P143" s="232" t="str">
        <f t="array" ref="P143">IFERROR(INDEX(O$2:O$218,SMALL(IF(O$2:O$218&lt;&gt;"",ROW(O$2:O$218)-1),ROW(G142))),"")</f>
        <v/>
      </c>
      <c r="Q143" s="5"/>
    </row>
    <row r="144" spans="1:17" s="61" customFormat="1" ht="15.75" customHeight="1" x14ac:dyDescent="0.2">
      <c r="A144" s="216" t="str">
        <f t="shared" si="9"/>
        <v xml:space="preserve"> </v>
      </c>
      <c r="B144" s="146"/>
      <c r="C144" s="146"/>
      <c r="D144" s="146"/>
      <c r="E144" s="146"/>
      <c r="F144" s="146"/>
      <c r="G144" s="216" t="str">
        <f>IF(D144="","",VLOOKUP(D144,'Liste des clubs'!A:B,2,FALSE))</f>
        <v/>
      </c>
      <c r="H144" s="233"/>
      <c r="I144" s="217" t="str">
        <f t="shared" si="1"/>
        <v/>
      </c>
      <c r="J144" s="230" t="str">
        <f t="array" ref="J144">IFERROR(INDEX(I$2:I$218,SMALL(IF(I$2:I$218&lt;&gt;"",ROW(I$2:I$218)-1),ROW(A143))),"")</f>
        <v/>
      </c>
      <c r="K144" s="231" t="str">
        <f t="shared" si="2"/>
        <v/>
      </c>
      <c r="L144" s="232" t="str">
        <f t="array" ref="L144">IFERROR(INDEX(K$2:K$218,SMALL(IF(K$2:K$218&lt;&gt;"",ROW(K$2:K$218)-1),ROW(C143))),"")</f>
        <v/>
      </c>
      <c r="M144" s="231" t="str">
        <f t="shared" si="3"/>
        <v/>
      </c>
      <c r="N144" s="230" t="str">
        <f t="array" ref="N144">IFERROR(INDEX(M$2:M$218,SMALL(IF(M$2:M$218&lt;&gt;"",ROW(M$2:M$218)-1),ROW(D143))),"")</f>
        <v/>
      </c>
      <c r="O144" s="231" t="str">
        <f t="shared" si="4"/>
        <v/>
      </c>
      <c r="P144" s="232" t="str">
        <f t="array" ref="P144">IFERROR(INDEX(O$2:O$218,SMALL(IF(O$2:O$218&lt;&gt;"",ROW(O$2:O$218)-1),ROW(G143))),"")</f>
        <v/>
      </c>
      <c r="Q144" s="5"/>
    </row>
    <row r="145" spans="1:17" s="61" customFormat="1" ht="15.75" customHeight="1" x14ac:dyDescent="0.2">
      <c r="A145" s="216" t="str">
        <f t="shared" si="9"/>
        <v xml:space="preserve"> </v>
      </c>
      <c r="B145" s="146"/>
      <c r="C145" s="146"/>
      <c r="D145" s="146"/>
      <c r="E145" s="146"/>
      <c r="F145" s="146"/>
      <c r="G145" s="216" t="str">
        <f>IF(D145="","",VLOOKUP(D145,'Liste des clubs'!A:B,2,FALSE))</f>
        <v/>
      </c>
      <c r="H145" s="233"/>
      <c r="I145" s="217" t="str">
        <f t="shared" si="1"/>
        <v/>
      </c>
      <c r="J145" s="230" t="str">
        <f t="array" ref="J145">IFERROR(INDEX(I$2:I$218,SMALL(IF(I$2:I$218&lt;&gt;"",ROW(I$2:I$218)-1),ROW(A144))),"")</f>
        <v/>
      </c>
      <c r="K145" s="231" t="str">
        <f t="shared" si="2"/>
        <v/>
      </c>
      <c r="L145" s="232" t="str">
        <f t="array" ref="L145">IFERROR(INDEX(K$2:K$218,SMALL(IF(K$2:K$218&lt;&gt;"",ROW(K$2:K$218)-1),ROW(C144))),"")</f>
        <v/>
      </c>
      <c r="M145" s="231" t="str">
        <f t="shared" si="3"/>
        <v/>
      </c>
      <c r="N145" s="230" t="str">
        <f t="array" ref="N145">IFERROR(INDEX(M$2:M$218,SMALL(IF(M$2:M$218&lt;&gt;"",ROW(M$2:M$218)-1),ROW(D144))),"")</f>
        <v/>
      </c>
      <c r="O145" s="231" t="str">
        <f t="shared" si="4"/>
        <v/>
      </c>
      <c r="P145" s="232" t="str">
        <f t="array" ref="P145">IFERROR(INDEX(O$2:O$218,SMALL(IF(O$2:O$218&lt;&gt;"",ROW(O$2:O$218)-1),ROW(G144))),"")</f>
        <v/>
      </c>
      <c r="Q145" s="5"/>
    </row>
    <row r="146" spans="1:17" s="61" customFormat="1" ht="15.75" customHeight="1" x14ac:dyDescent="0.2">
      <c r="A146" s="216" t="str">
        <f t="shared" si="9"/>
        <v xml:space="preserve"> </v>
      </c>
      <c r="B146" s="146"/>
      <c r="C146" s="146"/>
      <c r="D146" s="146"/>
      <c r="E146" s="142"/>
      <c r="F146" s="142"/>
      <c r="G146" s="216" t="str">
        <f>IF(D146="","",VLOOKUP(D146,'Liste des clubs'!A:B,2,FALSE))</f>
        <v/>
      </c>
      <c r="H146" s="233"/>
      <c r="I146" s="217" t="str">
        <f t="shared" si="1"/>
        <v/>
      </c>
      <c r="J146" s="230" t="str">
        <f t="array" ref="J146">IFERROR(INDEX(I$2:I$218,SMALL(IF(I$2:I$218&lt;&gt;"",ROW(I$2:I$218)-1),ROW(A145))),"")</f>
        <v/>
      </c>
      <c r="K146" s="231" t="str">
        <f t="shared" si="2"/>
        <v/>
      </c>
      <c r="L146" s="232" t="str">
        <f t="array" ref="L146">IFERROR(INDEX(K$2:K$218,SMALL(IF(K$2:K$218&lt;&gt;"",ROW(K$2:K$218)-1),ROW(C145))),"")</f>
        <v/>
      </c>
      <c r="M146" s="231" t="str">
        <f t="shared" si="3"/>
        <v/>
      </c>
      <c r="N146" s="230" t="str">
        <f t="array" ref="N146">IFERROR(INDEX(M$2:M$218,SMALL(IF(M$2:M$218&lt;&gt;"",ROW(M$2:M$218)-1),ROW(D145))),"")</f>
        <v/>
      </c>
      <c r="O146" s="231" t="str">
        <f t="shared" si="4"/>
        <v/>
      </c>
      <c r="P146" s="232" t="str">
        <f t="array" ref="P146">IFERROR(INDEX(O$2:O$218,SMALL(IF(O$2:O$218&lt;&gt;"",ROW(O$2:O$218)-1),ROW(G145))),"")</f>
        <v/>
      </c>
      <c r="Q146" s="5"/>
    </row>
    <row r="147" spans="1:17" s="61" customFormat="1" ht="15.75" customHeight="1" x14ac:dyDescent="0.2">
      <c r="A147" s="216" t="str">
        <f t="shared" si="9"/>
        <v xml:space="preserve"> </v>
      </c>
      <c r="B147" s="144"/>
      <c r="C147" s="144"/>
      <c r="D147" s="144"/>
      <c r="E147" s="144"/>
      <c r="F147" s="144"/>
      <c r="G147" s="216" t="str">
        <f>IF(D147="","",VLOOKUP(D147,'Liste des clubs'!A:B,2,FALSE))</f>
        <v/>
      </c>
      <c r="H147" s="233"/>
      <c r="I147" s="217" t="str">
        <f t="shared" si="1"/>
        <v/>
      </c>
      <c r="J147" s="230" t="str">
        <f t="array" ref="J147">IFERROR(INDEX(I$2:I$218,SMALL(IF(I$2:I$218&lt;&gt;"",ROW(I$2:I$218)-1),ROW(A146))),"")</f>
        <v/>
      </c>
      <c r="K147" s="231" t="str">
        <f t="shared" si="2"/>
        <v/>
      </c>
      <c r="L147" s="232" t="str">
        <f t="array" ref="L147">IFERROR(INDEX(K$2:K$218,SMALL(IF(K$2:K$218&lt;&gt;"",ROW(K$2:K$218)-1),ROW(C146))),"")</f>
        <v/>
      </c>
      <c r="M147" s="231" t="str">
        <f t="shared" si="3"/>
        <v/>
      </c>
      <c r="N147" s="230" t="str">
        <f t="array" ref="N147">IFERROR(INDEX(M$2:M$218,SMALL(IF(M$2:M$218&lt;&gt;"",ROW(M$2:M$218)-1),ROW(D146))),"")</f>
        <v/>
      </c>
      <c r="O147" s="231" t="str">
        <f t="shared" si="4"/>
        <v/>
      </c>
      <c r="P147" s="232" t="str">
        <f t="array" ref="P147">IFERROR(INDEX(O$2:O$218,SMALL(IF(O$2:O$218&lt;&gt;"",ROW(O$2:O$218)-1),ROW(G146))),"")</f>
        <v/>
      </c>
      <c r="Q147" s="5"/>
    </row>
    <row r="148" spans="1:17" s="61" customFormat="1" ht="15.75" customHeight="1" x14ac:dyDescent="0.2">
      <c r="A148" s="216" t="str">
        <f t="shared" si="9"/>
        <v xml:space="preserve"> </v>
      </c>
      <c r="B148" s="146"/>
      <c r="C148" s="146"/>
      <c r="D148" s="146"/>
      <c r="E148" s="142"/>
      <c r="F148" s="142"/>
      <c r="G148" s="216" t="str">
        <f>IF(D148="","",VLOOKUP(D148,'Liste des clubs'!A:B,2,FALSE))</f>
        <v/>
      </c>
      <c r="H148" s="233"/>
      <c r="I148" s="217" t="str">
        <f t="shared" si="1"/>
        <v/>
      </c>
      <c r="J148" s="230" t="str">
        <f t="array" ref="J148">IFERROR(INDEX(I$2:I$218,SMALL(IF(I$2:I$218&lt;&gt;"",ROW(I$2:I$218)-1),ROW(A147))),"")</f>
        <v/>
      </c>
      <c r="K148" s="231" t="str">
        <f t="shared" si="2"/>
        <v/>
      </c>
      <c r="L148" s="232" t="str">
        <f t="array" ref="L148">IFERROR(INDEX(K$2:K$218,SMALL(IF(K$2:K$218&lt;&gt;"",ROW(K$2:K$218)-1),ROW(C147))),"")</f>
        <v/>
      </c>
      <c r="M148" s="231" t="str">
        <f t="shared" si="3"/>
        <v/>
      </c>
      <c r="N148" s="230" t="str">
        <f t="array" ref="N148">IFERROR(INDEX(M$2:M$218,SMALL(IF(M$2:M$218&lt;&gt;"",ROW(M$2:M$218)-1),ROW(D147))),"")</f>
        <v/>
      </c>
      <c r="O148" s="231" t="str">
        <f t="shared" si="4"/>
        <v/>
      </c>
      <c r="P148" s="232" t="str">
        <f t="array" ref="P148">IFERROR(INDEX(O$2:O$218,SMALL(IF(O$2:O$218&lt;&gt;"",ROW(O$2:O$218)-1),ROW(G147))),"")</f>
        <v/>
      </c>
      <c r="Q148" s="5"/>
    </row>
    <row r="149" spans="1:17" s="61" customFormat="1" ht="15.75" customHeight="1" x14ac:dyDescent="0.2">
      <c r="A149" s="216" t="str">
        <f t="shared" si="9"/>
        <v xml:space="preserve"> </v>
      </c>
      <c r="B149" s="144"/>
      <c r="C149" s="144"/>
      <c r="D149" s="144"/>
      <c r="E149" s="144"/>
      <c r="F149" s="144"/>
      <c r="G149" s="216" t="str">
        <f>IF(D149="","",VLOOKUP(D149,'Liste des clubs'!A:B,2,FALSE))</f>
        <v/>
      </c>
      <c r="H149" s="233"/>
      <c r="I149" s="217" t="str">
        <f t="shared" si="1"/>
        <v/>
      </c>
      <c r="J149" s="230" t="str">
        <f t="array" ref="J149">IFERROR(INDEX(I$2:I$218,SMALL(IF(I$2:I$218&lt;&gt;"",ROW(I$2:I$218)-1),ROW(A148))),"")</f>
        <v/>
      </c>
      <c r="K149" s="231" t="str">
        <f t="shared" si="2"/>
        <v/>
      </c>
      <c r="L149" s="232" t="str">
        <f t="array" ref="L149">IFERROR(INDEX(K$2:K$218,SMALL(IF(K$2:K$218&lt;&gt;"",ROW(K$2:K$218)-1),ROW(C148))),"")</f>
        <v/>
      </c>
      <c r="M149" s="231" t="str">
        <f t="shared" si="3"/>
        <v/>
      </c>
      <c r="N149" s="230" t="str">
        <f t="array" ref="N149">IFERROR(INDEX(M$2:M$218,SMALL(IF(M$2:M$218&lt;&gt;"",ROW(M$2:M$218)-1),ROW(D148))),"")</f>
        <v/>
      </c>
      <c r="O149" s="231" t="str">
        <f t="shared" si="4"/>
        <v/>
      </c>
      <c r="P149" s="232" t="str">
        <f t="array" ref="P149">IFERROR(INDEX(O$2:O$218,SMALL(IF(O$2:O$218&lt;&gt;"",ROW(O$2:O$218)-1),ROW(G148))),"")</f>
        <v/>
      </c>
      <c r="Q149" s="5"/>
    </row>
    <row r="150" spans="1:17" s="61" customFormat="1" ht="15.75" customHeight="1" x14ac:dyDescent="0.2">
      <c r="A150" s="216" t="str">
        <f t="shared" si="9"/>
        <v xml:space="preserve"> </v>
      </c>
      <c r="B150" s="146"/>
      <c r="C150" s="146"/>
      <c r="D150" s="146"/>
      <c r="E150" s="142"/>
      <c r="F150" s="142"/>
      <c r="G150" s="216" t="str">
        <f>IF(D150="","",VLOOKUP(D150,'Liste des clubs'!A:B,2,FALSE))</f>
        <v/>
      </c>
      <c r="H150" s="233"/>
      <c r="I150" s="217" t="str">
        <f t="shared" si="1"/>
        <v/>
      </c>
      <c r="J150" s="230" t="str">
        <f t="array" ref="J150">IFERROR(INDEX(I$2:I$218,SMALL(IF(I$2:I$218&lt;&gt;"",ROW(I$2:I$218)-1),ROW(A149))),"")</f>
        <v/>
      </c>
      <c r="K150" s="231" t="str">
        <f t="shared" si="2"/>
        <v/>
      </c>
      <c r="L150" s="232" t="str">
        <f t="array" ref="L150">IFERROR(INDEX(K$2:K$218,SMALL(IF(K$2:K$218&lt;&gt;"",ROW(K$2:K$218)-1),ROW(C149))),"")</f>
        <v/>
      </c>
      <c r="M150" s="231" t="str">
        <f t="shared" si="3"/>
        <v/>
      </c>
      <c r="N150" s="230" t="str">
        <f t="array" ref="N150">IFERROR(INDEX(M$2:M$218,SMALL(IF(M$2:M$218&lt;&gt;"",ROW(M$2:M$218)-1),ROW(D149))),"")</f>
        <v/>
      </c>
      <c r="O150" s="231" t="str">
        <f t="shared" si="4"/>
        <v/>
      </c>
      <c r="P150" s="232" t="str">
        <f t="array" ref="P150">IFERROR(INDEX(O$2:O$218,SMALL(IF(O$2:O$218&lt;&gt;"",ROW(O$2:O$218)-1),ROW(G149))),"")</f>
        <v/>
      </c>
      <c r="Q150" s="5"/>
    </row>
    <row r="151" spans="1:17" s="61" customFormat="1" ht="15.75" customHeight="1" x14ac:dyDescent="0.2">
      <c r="A151" s="216" t="str">
        <f t="shared" si="9"/>
        <v xml:space="preserve"> </v>
      </c>
      <c r="B151" s="144"/>
      <c r="C151" s="144"/>
      <c r="D151" s="144"/>
      <c r="E151" s="144"/>
      <c r="F151" s="144"/>
      <c r="G151" s="216" t="str">
        <f>IF(D151="","",VLOOKUP(D151,'Liste des clubs'!A:B,2,FALSE))</f>
        <v/>
      </c>
      <c r="H151" s="233"/>
      <c r="I151" s="217" t="str">
        <f t="shared" si="1"/>
        <v/>
      </c>
      <c r="J151" s="230" t="str">
        <f t="array" ref="J151">IFERROR(INDEX(I$2:I$218,SMALL(IF(I$2:I$218&lt;&gt;"",ROW(I$2:I$218)-1),ROW(A150))),"")</f>
        <v/>
      </c>
      <c r="K151" s="231" t="str">
        <f t="shared" si="2"/>
        <v/>
      </c>
      <c r="L151" s="232" t="str">
        <f t="array" ref="L151">IFERROR(INDEX(K$2:K$218,SMALL(IF(K$2:K$218&lt;&gt;"",ROW(K$2:K$218)-1),ROW(C150))),"")</f>
        <v/>
      </c>
      <c r="M151" s="231" t="str">
        <f t="shared" si="3"/>
        <v/>
      </c>
      <c r="N151" s="230" t="str">
        <f t="array" ref="N151">IFERROR(INDEX(M$2:M$218,SMALL(IF(M$2:M$218&lt;&gt;"",ROW(M$2:M$218)-1),ROW(D150))),"")</f>
        <v/>
      </c>
      <c r="O151" s="231" t="str">
        <f t="shared" si="4"/>
        <v/>
      </c>
      <c r="P151" s="232" t="str">
        <f t="array" ref="P151">IFERROR(INDEX(O$2:O$218,SMALL(IF(O$2:O$218&lt;&gt;"",ROW(O$2:O$218)-1),ROW(G150))),"")</f>
        <v/>
      </c>
      <c r="Q151" s="5"/>
    </row>
    <row r="152" spans="1:17" s="61" customFormat="1" ht="15.75" customHeight="1" x14ac:dyDescent="0.2">
      <c r="A152" s="216" t="str">
        <f t="shared" si="9"/>
        <v xml:space="preserve"> </v>
      </c>
      <c r="B152" s="144"/>
      <c r="C152" s="144"/>
      <c r="D152" s="144"/>
      <c r="E152" s="144"/>
      <c r="F152" s="144"/>
      <c r="G152" s="216" t="str">
        <f>IF(D152="","",VLOOKUP(D152,'Liste des clubs'!A:B,2,FALSE))</f>
        <v/>
      </c>
      <c r="H152" s="233"/>
      <c r="I152" s="217" t="str">
        <f t="shared" si="1"/>
        <v/>
      </c>
      <c r="J152" s="230" t="str">
        <f t="array" ref="J152">IFERROR(INDEX(I$2:I$218,SMALL(IF(I$2:I$218&lt;&gt;"",ROW(I$2:I$218)-1),ROW(A151))),"")</f>
        <v/>
      </c>
      <c r="K152" s="231" t="str">
        <f t="shared" si="2"/>
        <v/>
      </c>
      <c r="L152" s="232" t="str">
        <f t="array" ref="L152">IFERROR(INDEX(K$2:K$218,SMALL(IF(K$2:K$218&lt;&gt;"",ROW(K$2:K$218)-1),ROW(C151))),"")</f>
        <v/>
      </c>
      <c r="M152" s="231" t="str">
        <f t="shared" si="3"/>
        <v/>
      </c>
      <c r="N152" s="230" t="str">
        <f t="array" ref="N152">IFERROR(INDEX(M$2:M$218,SMALL(IF(M$2:M$218&lt;&gt;"",ROW(M$2:M$218)-1),ROW(D151))),"")</f>
        <v/>
      </c>
      <c r="O152" s="231" t="str">
        <f t="shared" si="4"/>
        <v/>
      </c>
      <c r="P152" s="232" t="str">
        <f t="array" ref="P152">IFERROR(INDEX(O$2:O$218,SMALL(IF(O$2:O$218&lt;&gt;"",ROW(O$2:O$218)-1),ROW(G151))),"")</f>
        <v/>
      </c>
      <c r="Q152" s="5"/>
    </row>
    <row r="153" spans="1:17" s="61" customFormat="1" ht="15.75" customHeight="1" x14ac:dyDescent="0.2">
      <c r="A153" s="216" t="str">
        <f t="shared" si="9"/>
        <v xml:space="preserve"> </v>
      </c>
      <c r="B153" s="144"/>
      <c r="C153" s="144"/>
      <c r="D153" s="144"/>
      <c r="E153" s="144"/>
      <c r="F153" s="144"/>
      <c r="G153" s="216" t="str">
        <f>IF(D153="","",VLOOKUP(D153,'Liste des clubs'!A:B,2,FALSE))</f>
        <v/>
      </c>
      <c r="H153" s="233"/>
      <c r="I153" s="217" t="str">
        <f t="shared" si="1"/>
        <v/>
      </c>
      <c r="J153" s="230" t="str">
        <f t="array" ref="J153">IFERROR(INDEX(I$2:I$218,SMALL(IF(I$2:I$218&lt;&gt;"",ROW(I$2:I$218)-1),ROW(A152))),"")</f>
        <v/>
      </c>
      <c r="K153" s="231" t="str">
        <f t="shared" si="2"/>
        <v/>
      </c>
      <c r="L153" s="232" t="str">
        <f t="array" ref="L153">IFERROR(INDEX(K$2:K$218,SMALL(IF(K$2:K$218&lt;&gt;"",ROW(K$2:K$218)-1),ROW(C152))),"")</f>
        <v/>
      </c>
      <c r="M153" s="231" t="str">
        <f t="shared" si="3"/>
        <v/>
      </c>
      <c r="N153" s="230" t="str">
        <f t="array" ref="N153">IFERROR(INDEX(M$2:M$218,SMALL(IF(M$2:M$218&lt;&gt;"",ROW(M$2:M$218)-1),ROW(D152))),"")</f>
        <v/>
      </c>
      <c r="O153" s="231" t="str">
        <f t="shared" si="4"/>
        <v/>
      </c>
      <c r="P153" s="232" t="str">
        <f t="array" ref="P153">IFERROR(INDEX(O$2:O$218,SMALL(IF(O$2:O$218&lt;&gt;"",ROW(O$2:O$218)-1),ROW(G152))),"")</f>
        <v/>
      </c>
      <c r="Q153" s="5"/>
    </row>
    <row r="154" spans="1:17" s="61" customFormat="1" ht="15.75" customHeight="1" x14ac:dyDescent="0.2">
      <c r="A154" s="216" t="str">
        <f t="shared" si="9"/>
        <v xml:space="preserve"> </v>
      </c>
      <c r="B154" s="144"/>
      <c r="C154" s="144"/>
      <c r="D154" s="144"/>
      <c r="E154" s="144"/>
      <c r="F154" s="144"/>
      <c r="G154" s="216" t="str">
        <f>IF(D154="","",VLOOKUP(D154,'Liste des clubs'!A:B,2,FALSE))</f>
        <v/>
      </c>
      <c r="H154" s="233"/>
      <c r="I154" s="217" t="str">
        <f t="shared" si="1"/>
        <v/>
      </c>
      <c r="J154" s="230" t="str">
        <f t="array" ref="J154">IFERROR(INDEX(I$2:I$218,SMALL(IF(I$2:I$218&lt;&gt;"",ROW(I$2:I$218)-1),ROW(A153))),"")</f>
        <v/>
      </c>
      <c r="K154" s="231" t="str">
        <f t="shared" si="2"/>
        <v/>
      </c>
      <c r="L154" s="232" t="str">
        <f t="array" ref="L154">IFERROR(INDEX(K$2:K$218,SMALL(IF(K$2:K$218&lt;&gt;"",ROW(K$2:K$218)-1),ROW(C153))),"")</f>
        <v/>
      </c>
      <c r="M154" s="231" t="str">
        <f t="shared" si="3"/>
        <v/>
      </c>
      <c r="N154" s="230" t="str">
        <f t="array" ref="N154">IFERROR(INDEX(M$2:M$218,SMALL(IF(M$2:M$218&lt;&gt;"",ROW(M$2:M$218)-1),ROW(D153))),"")</f>
        <v/>
      </c>
      <c r="O154" s="231" t="str">
        <f t="shared" si="4"/>
        <v/>
      </c>
      <c r="P154" s="232" t="str">
        <f t="array" ref="P154">IFERROR(INDEX(O$2:O$218,SMALL(IF(O$2:O$218&lt;&gt;"",ROW(O$2:O$218)-1),ROW(G153))),"")</f>
        <v/>
      </c>
      <c r="Q154" s="5"/>
    </row>
    <row r="155" spans="1:17" s="61" customFormat="1" ht="15.75" customHeight="1" x14ac:dyDescent="0.2">
      <c r="A155" s="216" t="str">
        <f t="shared" si="9"/>
        <v xml:space="preserve"> </v>
      </c>
      <c r="B155" s="146"/>
      <c r="C155" s="146"/>
      <c r="D155" s="146"/>
      <c r="E155" s="142"/>
      <c r="F155" s="142"/>
      <c r="G155" s="216" t="str">
        <f>IF(D155="","",VLOOKUP(D155,'Liste des clubs'!A:B,2,FALSE))</f>
        <v/>
      </c>
      <c r="H155" s="233"/>
      <c r="I155" s="217" t="str">
        <f t="shared" si="1"/>
        <v/>
      </c>
      <c r="J155" s="230" t="str">
        <f t="array" ref="J155">IFERROR(INDEX(I$2:I$218,SMALL(IF(I$2:I$218&lt;&gt;"",ROW(I$2:I$218)-1),ROW(A154))),"")</f>
        <v/>
      </c>
      <c r="K155" s="231" t="str">
        <f t="shared" si="2"/>
        <v/>
      </c>
      <c r="L155" s="232" t="str">
        <f t="array" ref="L155">IFERROR(INDEX(K$2:K$218,SMALL(IF(K$2:K$218&lt;&gt;"",ROW(K$2:K$218)-1),ROW(C154))),"")</f>
        <v/>
      </c>
      <c r="M155" s="231" t="str">
        <f t="shared" si="3"/>
        <v/>
      </c>
      <c r="N155" s="230" t="str">
        <f t="array" ref="N155">IFERROR(INDEX(M$2:M$218,SMALL(IF(M$2:M$218&lt;&gt;"",ROW(M$2:M$218)-1),ROW(D154))),"")</f>
        <v/>
      </c>
      <c r="O155" s="231" t="str">
        <f t="shared" si="4"/>
        <v/>
      </c>
      <c r="P155" s="232" t="str">
        <f t="array" ref="P155">IFERROR(INDEX(O$2:O$218,SMALL(IF(O$2:O$218&lt;&gt;"",ROW(O$2:O$218)-1),ROW(G154))),"")</f>
        <v/>
      </c>
      <c r="Q155" s="5"/>
    </row>
    <row r="156" spans="1:17" s="61" customFormat="1" ht="15.75" customHeight="1" x14ac:dyDescent="0.2">
      <c r="A156" s="216" t="str">
        <f t="shared" si="9"/>
        <v xml:space="preserve"> </v>
      </c>
      <c r="B156" s="146"/>
      <c r="C156" s="146"/>
      <c r="D156" s="146"/>
      <c r="E156" s="142"/>
      <c r="F156" s="142"/>
      <c r="G156" s="216" t="str">
        <f>IF(D156="","",VLOOKUP(D156,'Liste des clubs'!A:B,2,FALSE))</f>
        <v/>
      </c>
      <c r="H156" s="233"/>
      <c r="I156" s="217" t="str">
        <f t="shared" si="1"/>
        <v/>
      </c>
      <c r="J156" s="230" t="str">
        <f t="array" ref="J156">IFERROR(INDEX(I$2:I$218,SMALL(IF(I$2:I$218&lt;&gt;"",ROW(I$2:I$218)-1),ROW(A155))),"")</f>
        <v/>
      </c>
      <c r="K156" s="231" t="str">
        <f t="shared" si="2"/>
        <v/>
      </c>
      <c r="L156" s="232" t="str">
        <f t="array" ref="L156">IFERROR(INDEX(K$2:K$218,SMALL(IF(K$2:K$218&lt;&gt;"",ROW(K$2:K$218)-1),ROW(C155))),"")</f>
        <v/>
      </c>
      <c r="M156" s="231" t="str">
        <f t="shared" si="3"/>
        <v/>
      </c>
      <c r="N156" s="230" t="str">
        <f t="array" ref="N156">IFERROR(INDEX(M$2:M$218,SMALL(IF(M$2:M$218&lt;&gt;"",ROW(M$2:M$218)-1),ROW(D155))),"")</f>
        <v/>
      </c>
      <c r="O156" s="231" t="str">
        <f t="shared" si="4"/>
        <v/>
      </c>
      <c r="P156" s="232" t="str">
        <f t="array" ref="P156">IFERROR(INDEX(O$2:O$218,SMALL(IF(O$2:O$218&lt;&gt;"",ROW(O$2:O$218)-1),ROW(G155))),"")</f>
        <v/>
      </c>
      <c r="Q156" s="5"/>
    </row>
    <row r="157" spans="1:17" s="61" customFormat="1" ht="15.75" customHeight="1" x14ac:dyDescent="0.2">
      <c r="A157" s="216" t="str">
        <f t="shared" si="9"/>
        <v xml:space="preserve"> </v>
      </c>
      <c r="B157" s="146"/>
      <c r="C157" s="146"/>
      <c r="D157" s="146"/>
      <c r="E157" s="142"/>
      <c r="F157" s="142"/>
      <c r="G157" s="216" t="str">
        <f>IF(D157="","",VLOOKUP(D157,'Liste des clubs'!A:B,2,FALSE))</f>
        <v/>
      </c>
      <c r="H157" s="233"/>
      <c r="I157" s="217" t="str">
        <f t="shared" si="1"/>
        <v/>
      </c>
      <c r="J157" s="230" t="str">
        <f t="array" ref="J157">IFERROR(INDEX(I$2:I$218,SMALL(IF(I$2:I$218&lt;&gt;"",ROW(I$2:I$218)-1),ROW(A156))),"")</f>
        <v/>
      </c>
      <c r="K157" s="231" t="str">
        <f t="shared" si="2"/>
        <v/>
      </c>
      <c r="L157" s="232" t="str">
        <f t="array" ref="L157">IFERROR(INDEX(K$2:K$218,SMALL(IF(K$2:K$218&lt;&gt;"",ROW(K$2:K$218)-1),ROW(C156))),"")</f>
        <v/>
      </c>
      <c r="M157" s="231" t="str">
        <f t="shared" si="3"/>
        <v/>
      </c>
      <c r="N157" s="230" t="str">
        <f t="array" ref="N157">IFERROR(INDEX(M$2:M$218,SMALL(IF(M$2:M$218&lt;&gt;"",ROW(M$2:M$218)-1),ROW(D156))),"")</f>
        <v/>
      </c>
      <c r="O157" s="231" t="str">
        <f t="shared" si="4"/>
        <v/>
      </c>
      <c r="P157" s="232" t="str">
        <f t="array" ref="P157">IFERROR(INDEX(O$2:O$218,SMALL(IF(O$2:O$218&lt;&gt;"",ROW(O$2:O$218)-1),ROW(G156))),"")</f>
        <v/>
      </c>
      <c r="Q157" s="5"/>
    </row>
    <row r="158" spans="1:17" s="61" customFormat="1" ht="15.75" customHeight="1" x14ac:dyDescent="0.2">
      <c r="A158" s="216" t="str">
        <f t="shared" si="9"/>
        <v xml:space="preserve"> </v>
      </c>
      <c r="B158" s="144"/>
      <c r="C158" s="144"/>
      <c r="D158" s="144"/>
      <c r="E158" s="144"/>
      <c r="F158" s="144"/>
      <c r="G158" s="216" t="str">
        <f>IF(D158="","",VLOOKUP(D158,'Liste des clubs'!A:B,2,FALSE))</f>
        <v/>
      </c>
      <c r="H158" s="233"/>
      <c r="I158" s="217" t="str">
        <f t="shared" si="1"/>
        <v/>
      </c>
      <c r="J158" s="230" t="str">
        <f t="array" ref="J158">IFERROR(INDEX(I$2:I$218,SMALL(IF(I$2:I$218&lt;&gt;"",ROW(I$2:I$218)-1),ROW(A157))),"")</f>
        <v/>
      </c>
      <c r="K158" s="231" t="str">
        <f t="shared" si="2"/>
        <v/>
      </c>
      <c r="L158" s="232" t="str">
        <f t="array" ref="L158">IFERROR(INDEX(K$2:K$218,SMALL(IF(K$2:K$218&lt;&gt;"",ROW(K$2:K$218)-1),ROW(C157))),"")</f>
        <v/>
      </c>
      <c r="M158" s="231" t="str">
        <f t="shared" si="3"/>
        <v/>
      </c>
      <c r="N158" s="230" t="str">
        <f t="array" ref="N158">IFERROR(INDEX(M$2:M$218,SMALL(IF(M$2:M$218&lt;&gt;"",ROW(M$2:M$218)-1),ROW(D157))),"")</f>
        <v/>
      </c>
      <c r="O158" s="231" t="str">
        <f t="shared" si="4"/>
        <v/>
      </c>
      <c r="P158" s="232" t="str">
        <f t="array" ref="P158">IFERROR(INDEX(O$2:O$218,SMALL(IF(O$2:O$218&lt;&gt;"",ROW(O$2:O$218)-1),ROW(G157))),"")</f>
        <v/>
      </c>
      <c r="Q158" s="5"/>
    </row>
    <row r="159" spans="1:17" s="61" customFormat="1" ht="15.75" customHeight="1" x14ac:dyDescent="0.2">
      <c r="A159" s="216" t="str">
        <f t="shared" si="9"/>
        <v xml:space="preserve"> </v>
      </c>
      <c r="B159" s="146"/>
      <c r="C159" s="146"/>
      <c r="D159" s="146"/>
      <c r="E159" s="142"/>
      <c r="F159" s="142"/>
      <c r="G159" s="216" t="str">
        <f>IF(D159="","",VLOOKUP(D159,'Liste des clubs'!A:B,2,FALSE))</f>
        <v/>
      </c>
      <c r="H159" s="233"/>
      <c r="I159" s="217" t="str">
        <f t="shared" si="1"/>
        <v/>
      </c>
      <c r="J159" s="230" t="str">
        <f t="array" ref="J159">IFERROR(INDEX(I$2:I$218,SMALL(IF(I$2:I$218&lt;&gt;"",ROW(I$2:I$218)-1),ROW(A158))),"")</f>
        <v/>
      </c>
      <c r="K159" s="231" t="str">
        <f t="shared" si="2"/>
        <v/>
      </c>
      <c r="L159" s="232" t="str">
        <f t="array" ref="L159">IFERROR(INDEX(K$2:K$218,SMALL(IF(K$2:K$218&lt;&gt;"",ROW(K$2:K$218)-1),ROW(C158))),"")</f>
        <v/>
      </c>
      <c r="M159" s="231" t="str">
        <f t="shared" si="3"/>
        <v/>
      </c>
      <c r="N159" s="230" t="str">
        <f t="array" ref="N159">IFERROR(INDEX(M$2:M$218,SMALL(IF(M$2:M$218&lt;&gt;"",ROW(M$2:M$218)-1),ROW(D158))),"")</f>
        <v/>
      </c>
      <c r="O159" s="231" t="str">
        <f t="shared" si="4"/>
        <v/>
      </c>
      <c r="P159" s="232" t="str">
        <f t="array" ref="P159">IFERROR(INDEX(O$2:O$218,SMALL(IF(O$2:O$218&lt;&gt;"",ROW(O$2:O$218)-1),ROW(G158))),"")</f>
        <v/>
      </c>
      <c r="Q159" s="5"/>
    </row>
    <row r="160" spans="1:17" s="61" customFormat="1" ht="15.75" customHeight="1" x14ac:dyDescent="0.2">
      <c r="A160" s="216" t="str">
        <f t="shared" si="9"/>
        <v xml:space="preserve"> </v>
      </c>
      <c r="B160" s="146"/>
      <c r="C160" s="146"/>
      <c r="D160" s="146"/>
      <c r="E160" s="142"/>
      <c r="F160" s="142"/>
      <c r="G160" s="216" t="str">
        <f>IF(D160="","",VLOOKUP(D160,'Liste des clubs'!A:B,2,FALSE))</f>
        <v/>
      </c>
      <c r="H160" s="233"/>
      <c r="I160" s="217" t="str">
        <f t="shared" si="1"/>
        <v/>
      </c>
      <c r="J160" s="230" t="str">
        <f t="array" ref="J160">IFERROR(INDEX(I$2:I$218,SMALL(IF(I$2:I$218&lt;&gt;"",ROW(I$2:I$218)-1),ROW(A159))),"")</f>
        <v/>
      </c>
      <c r="K160" s="231" t="str">
        <f t="shared" si="2"/>
        <v/>
      </c>
      <c r="L160" s="232" t="str">
        <f t="array" ref="L160">IFERROR(INDEX(K$2:K$218,SMALL(IF(K$2:K$218&lt;&gt;"",ROW(K$2:K$218)-1),ROW(C159))),"")</f>
        <v/>
      </c>
      <c r="M160" s="231" t="str">
        <f t="shared" si="3"/>
        <v/>
      </c>
      <c r="N160" s="230" t="str">
        <f t="array" ref="N160">IFERROR(INDEX(M$2:M$218,SMALL(IF(M$2:M$218&lt;&gt;"",ROW(M$2:M$218)-1),ROW(D159))),"")</f>
        <v/>
      </c>
      <c r="O160" s="231" t="str">
        <f t="shared" si="4"/>
        <v/>
      </c>
      <c r="P160" s="232" t="str">
        <f t="array" ref="P160">IFERROR(INDEX(O$2:O$218,SMALL(IF(O$2:O$218&lt;&gt;"",ROW(O$2:O$218)-1),ROW(G159))),"")</f>
        <v/>
      </c>
      <c r="Q160" s="5"/>
    </row>
    <row r="161" spans="1:17" s="61" customFormat="1" ht="15.75" customHeight="1" x14ac:dyDescent="0.2">
      <c r="A161" s="216" t="str">
        <f t="shared" si="9"/>
        <v xml:space="preserve"> </v>
      </c>
      <c r="B161" s="146"/>
      <c r="C161" s="146"/>
      <c r="D161" s="146"/>
      <c r="E161" s="142"/>
      <c r="F161" s="142"/>
      <c r="G161" s="216" t="str">
        <f>IF(D161="","",VLOOKUP(D161,'Liste des clubs'!A:B,2,FALSE))</f>
        <v/>
      </c>
      <c r="H161" s="233"/>
      <c r="I161" s="217" t="str">
        <f t="shared" si="1"/>
        <v/>
      </c>
      <c r="J161" s="230" t="str">
        <f t="array" ref="J161">IFERROR(INDEX(I$2:I$218,SMALL(IF(I$2:I$218&lt;&gt;"",ROW(I$2:I$218)-1),ROW(A160))),"")</f>
        <v/>
      </c>
      <c r="K161" s="231" t="str">
        <f t="shared" si="2"/>
        <v/>
      </c>
      <c r="L161" s="232" t="str">
        <f t="array" ref="L161">IFERROR(INDEX(K$2:K$218,SMALL(IF(K$2:K$218&lt;&gt;"",ROW(K$2:K$218)-1),ROW(C160))),"")</f>
        <v/>
      </c>
      <c r="M161" s="231" t="str">
        <f t="shared" si="3"/>
        <v/>
      </c>
      <c r="N161" s="230" t="str">
        <f t="array" ref="N161">IFERROR(INDEX(M$2:M$218,SMALL(IF(M$2:M$218&lt;&gt;"",ROW(M$2:M$218)-1),ROW(D160))),"")</f>
        <v/>
      </c>
      <c r="O161" s="231" t="str">
        <f t="shared" si="4"/>
        <v/>
      </c>
      <c r="P161" s="232" t="str">
        <f t="array" ref="P161">IFERROR(INDEX(O$2:O$218,SMALL(IF(O$2:O$218&lt;&gt;"",ROW(O$2:O$218)-1),ROW(G160))),"")</f>
        <v/>
      </c>
      <c r="Q161" s="5"/>
    </row>
    <row r="162" spans="1:17" s="61" customFormat="1" ht="15.75" customHeight="1" x14ac:dyDescent="0.2">
      <c r="A162" s="216" t="str">
        <f t="shared" si="9"/>
        <v xml:space="preserve"> </v>
      </c>
      <c r="B162" s="144"/>
      <c r="C162" s="144"/>
      <c r="D162" s="144"/>
      <c r="E162" s="144"/>
      <c r="F162" s="144"/>
      <c r="G162" s="216" t="str">
        <f>IF(D162="","",VLOOKUP(D162,'Liste des clubs'!A:B,2,FALSE))</f>
        <v/>
      </c>
      <c r="H162" s="233"/>
      <c r="I162" s="217" t="str">
        <f t="shared" si="1"/>
        <v/>
      </c>
      <c r="J162" s="230" t="str">
        <f t="array" ref="J162">IFERROR(INDEX(I$2:I$218,SMALL(IF(I$2:I$218&lt;&gt;"",ROW(I$2:I$218)-1),ROW(A161))),"")</f>
        <v/>
      </c>
      <c r="K162" s="231" t="str">
        <f t="shared" si="2"/>
        <v/>
      </c>
      <c r="L162" s="232" t="str">
        <f t="array" ref="L162">IFERROR(INDEX(K$2:K$218,SMALL(IF(K$2:K$218&lt;&gt;"",ROW(K$2:K$218)-1),ROW(C161))),"")</f>
        <v/>
      </c>
      <c r="M162" s="231" t="str">
        <f t="shared" si="3"/>
        <v/>
      </c>
      <c r="N162" s="230" t="str">
        <f t="array" ref="N162">IFERROR(INDEX(M$2:M$218,SMALL(IF(M$2:M$218&lt;&gt;"",ROW(M$2:M$218)-1),ROW(D161))),"")</f>
        <v/>
      </c>
      <c r="O162" s="231" t="str">
        <f t="shared" si="4"/>
        <v/>
      </c>
      <c r="P162" s="232" t="str">
        <f t="array" ref="P162">IFERROR(INDEX(O$2:O$218,SMALL(IF(O$2:O$218&lt;&gt;"",ROW(O$2:O$218)-1),ROW(G161))),"")</f>
        <v/>
      </c>
      <c r="Q162" s="5"/>
    </row>
    <row r="163" spans="1:17" s="61" customFormat="1" ht="15.75" customHeight="1" x14ac:dyDescent="0.2">
      <c r="A163" s="216" t="str">
        <f t="shared" si="9"/>
        <v xml:space="preserve"> </v>
      </c>
      <c r="B163" s="144"/>
      <c r="C163" s="144"/>
      <c r="D163" s="144"/>
      <c r="E163" s="144"/>
      <c r="F163" s="144"/>
      <c r="G163" s="216" t="str">
        <f>IF(D163="","",VLOOKUP(D163,'Liste des clubs'!A:B,2,FALSE))</f>
        <v/>
      </c>
      <c r="H163" s="233"/>
      <c r="I163" s="217" t="str">
        <f t="shared" si="1"/>
        <v/>
      </c>
      <c r="J163" s="230" t="str">
        <f t="array" ref="J163">IFERROR(INDEX(I$2:I$218,SMALL(IF(I$2:I$218&lt;&gt;"",ROW(I$2:I$218)-1),ROW(A162))),"")</f>
        <v/>
      </c>
      <c r="K163" s="231" t="str">
        <f t="shared" si="2"/>
        <v/>
      </c>
      <c r="L163" s="232" t="str">
        <f t="array" ref="L163">IFERROR(INDEX(K$2:K$218,SMALL(IF(K$2:K$218&lt;&gt;"",ROW(K$2:K$218)-1),ROW(C162))),"")</f>
        <v/>
      </c>
      <c r="M163" s="231" t="str">
        <f t="shared" si="3"/>
        <v/>
      </c>
      <c r="N163" s="230" t="str">
        <f t="array" ref="N163">IFERROR(INDEX(M$2:M$218,SMALL(IF(M$2:M$218&lt;&gt;"",ROW(M$2:M$218)-1),ROW(D162))),"")</f>
        <v/>
      </c>
      <c r="O163" s="231" t="str">
        <f t="shared" si="4"/>
        <v/>
      </c>
      <c r="P163" s="232" t="str">
        <f t="array" ref="P163">IFERROR(INDEX(O$2:O$218,SMALL(IF(O$2:O$218&lt;&gt;"",ROW(O$2:O$218)-1),ROW(G162))),"")</f>
        <v/>
      </c>
      <c r="Q163" s="5"/>
    </row>
    <row r="164" spans="1:17" s="61" customFormat="1" ht="15.75" customHeight="1" x14ac:dyDescent="0.2">
      <c r="A164" s="216" t="str">
        <f t="shared" si="9"/>
        <v xml:space="preserve"> </v>
      </c>
      <c r="B164" s="144"/>
      <c r="C164" s="144"/>
      <c r="D164" s="144"/>
      <c r="E164" s="144"/>
      <c r="F164" s="144"/>
      <c r="G164" s="216" t="str">
        <f>IF(D164="","",VLOOKUP(D164,'Liste des clubs'!A:B,2,FALSE))</f>
        <v/>
      </c>
      <c r="H164" s="233"/>
      <c r="I164" s="217" t="str">
        <f t="shared" si="1"/>
        <v/>
      </c>
      <c r="J164" s="230" t="str">
        <f t="array" ref="J164">IFERROR(INDEX(I$2:I$218,SMALL(IF(I$2:I$218&lt;&gt;"",ROW(I$2:I$218)-1),ROW(A163))),"")</f>
        <v/>
      </c>
      <c r="K164" s="231" t="str">
        <f t="shared" si="2"/>
        <v/>
      </c>
      <c r="L164" s="232" t="str">
        <f t="array" ref="L164">IFERROR(INDEX(K$2:K$218,SMALL(IF(K$2:K$218&lt;&gt;"",ROW(K$2:K$218)-1),ROW(C163))),"")</f>
        <v/>
      </c>
      <c r="M164" s="231" t="str">
        <f t="shared" si="3"/>
        <v/>
      </c>
      <c r="N164" s="230" t="str">
        <f t="array" ref="N164">IFERROR(INDEX(M$2:M$218,SMALL(IF(M$2:M$218&lt;&gt;"",ROW(M$2:M$218)-1),ROW(D163))),"")</f>
        <v/>
      </c>
      <c r="O164" s="231" t="str">
        <f t="shared" si="4"/>
        <v/>
      </c>
      <c r="P164" s="232" t="str">
        <f t="array" ref="P164">IFERROR(INDEX(O$2:O$218,SMALL(IF(O$2:O$218&lt;&gt;"",ROW(O$2:O$218)-1),ROW(G163))),"")</f>
        <v/>
      </c>
      <c r="Q164" s="5"/>
    </row>
    <row r="165" spans="1:17" s="61" customFormat="1" ht="15.75" customHeight="1" x14ac:dyDescent="0.2">
      <c r="A165" s="216" t="str">
        <f t="shared" si="9"/>
        <v xml:space="preserve"> </v>
      </c>
      <c r="B165" s="146"/>
      <c r="C165" s="146"/>
      <c r="D165" s="146"/>
      <c r="E165" s="142"/>
      <c r="F165" s="142"/>
      <c r="G165" s="216" t="str">
        <f>IF(D165="","",VLOOKUP(D165,'Liste des clubs'!A:B,2,FALSE))</f>
        <v/>
      </c>
      <c r="H165" s="233"/>
      <c r="I165" s="217" t="str">
        <f t="shared" si="1"/>
        <v/>
      </c>
      <c r="J165" s="230" t="str">
        <f t="array" ref="J165">IFERROR(INDEX(I$2:I$218,SMALL(IF(I$2:I$218&lt;&gt;"",ROW(I$2:I$218)-1),ROW(A164))),"")</f>
        <v/>
      </c>
      <c r="K165" s="231" t="str">
        <f t="shared" si="2"/>
        <v/>
      </c>
      <c r="L165" s="232" t="str">
        <f t="array" ref="L165">IFERROR(INDEX(K$2:K$218,SMALL(IF(K$2:K$218&lt;&gt;"",ROW(K$2:K$218)-1),ROW(C164))),"")</f>
        <v/>
      </c>
      <c r="M165" s="231" t="str">
        <f t="shared" si="3"/>
        <v/>
      </c>
      <c r="N165" s="230" t="str">
        <f t="array" ref="N165">IFERROR(INDEX(M$2:M$218,SMALL(IF(M$2:M$218&lt;&gt;"",ROW(M$2:M$218)-1),ROW(D164))),"")</f>
        <v/>
      </c>
      <c r="O165" s="231" t="str">
        <f t="shared" si="4"/>
        <v/>
      </c>
      <c r="P165" s="232" t="str">
        <f t="array" ref="P165">IFERROR(INDEX(O$2:O$218,SMALL(IF(O$2:O$218&lt;&gt;"",ROW(O$2:O$218)-1),ROW(G164))),"")</f>
        <v/>
      </c>
      <c r="Q165" s="5"/>
    </row>
    <row r="166" spans="1:17" s="61" customFormat="1" ht="15.75" customHeight="1" x14ac:dyDescent="0.2">
      <c r="A166" s="216" t="str">
        <f t="shared" si="9"/>
        <v xml:space="preserve"> </v>
      </c>
      <c r="B166" s="144"/>
      <c r="C166" s="144"/>
      <c r="D166" s="144"/>
      <c r="E166" s="144"/>
      <c r="F166" s="144"/>
      <c r="G166" s="216" t="str">
        <f>IF(D166="","",VLOOKUP(D166,'Liste des clubs'!A:B,2,FALSE))</f>
        <v/>
      </c>
      <c r="H166" s="233"/>
      <c r="I166" s="217" t="str">
        <f t="shared" si="1"/>
        <v/>
      </c>
      <c r="J166" s="230" t="str">
        <f t="array" ref="J166">IFERROR(INDEX(I$2:I$218,SMALL(IF(I$2:I$218&lt;&gt;"",ROW(I$2:I$218)-1),ROW(A165))),"")</f>
        <v/>
      </c>
      <c r="K166" s="231" t="str">
        <f t="shared" si="2"/>
        <v/>
      </c>
      <c r="L166" s="232" t="str">
        <f t="array" ref="L166">IFERROR(INDEX(K$2:K$218,SMALL(IF(K$2:K$218&lt;&gt;"",ROW(K$2:K$218)-1),ROW(C165))),"")</f>
        <v/>
      </c>
      <c r="M166" s="231" t="str">
        <f t="shared" si="3"/>
        <v/>
      </c>
      <c r="N166" s="230" t="str">
        <f t="array" ref="N166">IFERROR(INDEX(M$2:M$218,SMALL(IF(M$2:M$218&lt;&gt;"",ROW(M$2:M$218)-1),ROW(D165))),"")</f>
        <v/>
      </c>
      <c r="O166" s="231" t="str">
        <f t="shared" si="4"/>
        <v/>
      </c>
      <c r="P166" s="232" t="str">
        <f t="array" ref="P166">IFERROR(INDEX(O$2:O$218,SMALL(IF(O$2:O$218&lt;&gt;"",ROW(O$2:O$218)-1),ROW(G165))),"")</f>
        <v/>
      </c>
      <c r="Q166" s="5"/>
    </row>
    <row r="167" spans="1:17" s="61" customFormat="1" ht="15.75" customHeight="1" x14ac:dyDescent="0.2">
      <c r="A167" s="216" t="str">
        <f t="shared" si="9"/>
        <v xml:space="preserve"> </v>
      </c>
      <c r="B167" s="146"/>
      <c r="C167" s="146"/>
      <c r="D167" s="146"/>
      <c r="E167" s="142"/>
      <c r="F167" s="142"/>
      <c r="G167" s="216" t="str">
        <f>IF(D167="","",VLOOKUP(D167,'Liste des clubs'!A:B,2,FALSE))</f>
        <v/>
      </c>
      <c r="H167" s="233"/>
      <c r="I167" s="217" t="str">
        <f t="shared" si="1"/>
        <v/>
      </c>
      <c r="J167" s="230" t="str">
        <f t="array" ref="J167">IFERROR(INDEX(I$2:I$218,SMALL(IF(I$2:I$218&lt;&gt;"",ROW(I$2:I$218)-1),ROW(A166))),"")</f>
        <v/>
      </c>
      <c r="K167" s="231" t="str">
        <f t="shared" si="2"/>
        <v/>
      </c>
      <c r="L167" s="232" t="str">
        <f t="array" ref="L167">IFERROR(INDEX(K$2:K$218,SMALL(IF(K$2:K$218&lt;&gt;"",ROW(K$2:K$218)-1),ROW(C166))),"")</f>
        <v/>
      </c>
      <c r="M167" s="231" t="str">
        <f t="shared" si="3"/>
        <v/>
      </c>
      <c r="N167" s="230" t="str">
        <f t="array" ref="N167">IFERROR(INDEX(M$2:M$218,SMALL(IF(M$2:M$218&lt;&gt;"",ROW(M$2:M$218)-1),ROW(D166))),"")</f>
        <v/>
      </c>
      <c r="O167" s="231" t="str">
        <f t="shared" si="4"/>
        <v/>
      </c>
      <c r="P167" s="232" t="str">
        <f t="array" ref="P167">IFERROR(INDEX(O$2:O$218,SMALL(IF(O$2:O$218&lt;&gt;"",ROW(O$2:O$218)-1),ROW(G166))),"")</f>
        <v/>
      </c>
      <c r="Q167" s="5"/>
    </row>
    <row r="168" spans="1:17" s="61" customFormat="1" ht="15.75" customHeight="1" x14ac:dyDescent="0.2">
      <c r="A168" s="216" t="str">
        <f t="shared" si="9"/>
        <v xml:space="preserve"> </v>
      </c>
      <c r="B168" s="146"/>
      <c r="C168" s="146"/>
      <c r="D168" s="146"/>
      <c r="E168" s="142"/>
      <c r="F168" s="142"/>
      <c r="G168" s="216" t="str">
        <f>IF(D168="","",VLOOKUP(D168,'Liste des clubs'!A:B,2,FALSE))</f>
        <v/>
      </c>
      <c r="H168" s="233"/>
      <c r="I168" s="217" t="str">
        <f t="shared" si="1"/>
        <v/>
      </c>
      <c r="J168" s="230" t="str">
        <f t="array" ref="J168">IFERROR(INDEX(I$2:I$218,SMALL(IF(I$2:I$218&lt;&gt;"",ROW(I$2:I$218)-1),ROW(A167))),"")</f>
        <v/>
      </c>
      <c r="K168" s="231" t="str">
        <f t="shared" si="2"/>
        <v/>
      </c>
      <c r="L168" s="232" t="str">
        <f t="array" ref="L168">IFERROR(INDEX(K$2:K$218,SMALL(IF(K$2:K$218&lt;&gt;"",ROW(K$2:K$218)-1),ROW(C167))),"")</f>
        <v/>
      </c>
      <c r="M168" s="231" t="str">
        <f t="shared" si="3"/>
        <v/>
      </c>
      <c r="N168" s="230" t="str">
        <f t="array" ref="N168">IFERROR(INDEX(M$2:M$218,SMALL(IF(M$2:M$218&lt;&gt;"",ROW(M$2:M$218)-1),ROW(D167))),"")</f>
        <v/>
      </c>
      <c r="O168" s="231" t="str">
        <f t="shared" si="4"/>
        <v/>
      </c>
      <c r="P168" s="232" t="str">
        <f t="array" ref="P168">IFERROR(INDEX(O$2:O$218,SMALL(IF(O$2:O$218&lt;&gt;"",ROW(O$2:O$218)-1),ROW(G167))),"")</f>
        <v/>
      </c>
      <c r="Q168" s="5"/>
    </row>
    <row r="169" spans="1:17" s="61" customFormat="1" ht="15.75" customHeight="1" x14ac:dyDescent="0.2">
      <c r="A169" s="216" t="str">
        <f t="shared" si="9"/>
        <v xml:space="preserve"> </v>
      </c>
      <c r="B169" s="146"/>
      <c r="C169" s="146"/>
      <c r="D169" s="146"/>
      <c r="E169" s="142"/>
      <c r="F169" s="142"/>
      <c r="G169" s="216" t="str">
        <f>IF(D169="","",VLOOKUP(D169,'Liste des clubs'!A:B,2,FALSE))</f>
        <v/>
      </c>
      <c r="H169" s="233"/>
      <c r="I169" s="217" t="str">
        <f t="shared" si="1"/>
        <v/>
      </c>
      <c r="J169" s="230" t="str">
        <f t="array" ref="J169">IFERROR(INDEX(I$2:I$218,SMALL(IF(I$2:I$218&lt;&gt;"",ROW(I$2:I$218)-1),ROW(A168))),"")</f>
        <v/>
      </c>
      <c r="K169" s="231" t="str">
        <f t="shared" si="2"/>
        <v/>
      </c>
      <c r="L169" s="232" t="str">
        <f t="array" ref="L169">IFERROR(INDEX(K$2:K$218,SMALL(IF(K$2:K$218&lt;&gt;"",ROW(K$2:K$218)-1),ROW(C168))),"")</f>
        <v/>
      </c>
      <c r="M169" s="231" t="str">
        <f t="shared" si="3"/>
        <v/>
      </c>
      <c r="N169" s="230" t="str">
        <f t="array" ref="N169">IFERROR(INDEX(M$2:M$218,SMALL(IF(M$2:M$218&lt;&gt;"",ROW(M$2:M$218)-1),ROW(D168))),"")</f>
        <v/>
      </c>
      <c r="O169" s="231" t="str">
        <f t="shared" si="4"/>
        <v/>
      </c>
      <c r="P169" s="232" t="str">
        <f t="array" ref="P169">IFERROR(INDEX(O$2:O$218,SMALL(IF(O$2:O$218&lt;&gt;"",ROW(O$2:O$218)-1),ROW(G168))),"")</f>
        <v/>
      </c>
      <c r="Q169" s="5"/>
    </row>
    <row r="170" spans="1:17" s="61" customFormat="1" ht="15.75" customHeight="1" x14ac:dyDescent="0.2">
      <c r="A170" s="216" t="str">
        <f t="shared" si="9"/>
        <v xml:space="preserve"> </v>
      </c>
      <c r="B170" s="146"/>
      <c r="C170" s="146"/>
      <c r="D170" s="146"/>
      <c r="E170" s="142"/>
      <c r="F170" s="142"/>
      <c r="G170" s="216" t="str">
        <f>IF(D170="","",VLOOKUP(D170,'Liste des clubs'!A:B,2,FALSE))</f>
        <v/>
      </c>
      <c r="H170" s="233"/>
      <c r="I170" s="217" t="str">
        <f t="shared" si="1"/>
        <v/>
      </c>
      <c r="J170" s="230" t="str">
        <f t="array" ref="J170">IFERROR(INDEX(I$2:I$218,SMALL(IF(I$2:I$218&lt;&gt;"",ROW(I$2:I$218)-1),ROW(A169))),"")</f>
        <v/>
      </c>
      <c r="K170" s="231" t="str">
        <f t="shared" si="2"/>
        <v/>
      </c>
      <c r="L170" s="232" t="str">
        <f t="array" ref="L170">IFERROR(INDEX(K$2:K$218,SMALL(IF(K$2:K$218&lt;&gt;"",ROW(K$2:K$218)-1),ROW(C169))),"")</f>
        <v/>
      </c>
      <c r="M170" s="231" t="str">
        <f t="shared" si="3"/>
        <v/>
      </c>
      <c r="N170" s="230" t="str">
        <f t="array" ref="N170">IFERROR(INDEX(M$2:M$218,SMALL(IF(M$2:M$218&lt;&gt;"",ROW(M$2:M$218)-1),ROW(D169))),"")</f>
        <v/>
      </c>
      <c r="O170" s="231" t="str">
        <f t="shared" si="4"/>
        <v/>
      </c>
      <c r="P170" s="232" t="str">
        <f t="array" ref="P170">IFERROR(INDEX(O$2:O$218,SMALL(IF(O$2:O$218&lt;&gt;"",ROW(O$2:O$218)-1),ROW(G169))),"")</f>
        <v/>
      </c>
      <c r="Q170" s="5"/>
    </row>
    <row r="171" spans="1:17" s="61" customFormat="1" ht="15.75" customHeight="1" x14ac:dyDescent="0.2">
      <c r="A171" s="216" t="str">
        <f t="shared" si="9"/>
        <v xml:space="preserve"> </v>
      </c>
      <c r="B171" s="144"/>
      <c r="C171" s="144"/>
      <c r="D171" s="144"/>
      <c r="E171" s="144"/>
      <c r="F171" s="144"/>
      <c r="G171" s="216" t="str">
        <f>IF(D171="","",VLOOKUP(D171,'Liste des clubs'!A:B,2,FALSE))</f>
        <v/>
      </c>
      <c r="H171" s="233"/>
      <c r="I171" s="217" t="str">
        <f t="shared" si="1"/>
        <v/>
      </c>
      <c r="J171" s="230" t="str">
        <f t="array" ref="J171">IFERROR(INDEX(I$2:I$218,SMALL(IF(I$2:I$218&lt;&gt;"",ROW(I$2:I$218)-1),ROW(A170))),"")</f>
        <v/>
      </c>
      <c r="K171" s="231" t="str">
        <f t="shared" si="2"/>
        <v/>
      </c>
      <c r="L171" s="232" t="str">
        <f t="array" ref="L171">IFERROR(INDEX(K$2:K$218,SMALL(IF(K$2:K$218&lt;&gt;"",ROW(K$2:K$218)-1),ROW(C170))),"")</f>
        <v/>
      </c>
      <c r="M171" s="231" t="str">
        <f t="shared" si="3"/>
        <v/>
      </c>
      <c r="N171" s="230" t="str">
        <f t="array" ref="N171">IFERROR(INDEX(M$2:M$218,SMALL(IF(M$2:M$218&lt;&gt;"",ROW(M$2:M$218)-1),ROW(D170))),"")</f>
        <v/>
      </c>
      <c r="O171" s="231" t="str">
        <f t="shared" si="4"/>
        <v/>
      </c>
      <c r="P171" s="232" t="str">
        <f t="array" ref="P171">IFERROR(INDEX(O$2:O$218,SMALL(IF(O$2:O$218&lt;&gt;"",ROW(O$2:O$218)-1),ROW(G170))),"")</f>
        <v/>
      </c>
      <c r="Q171" s="5"/>
    </row>
    <row r="172" spans="1:17" s="61" customFormat="1" ht="15.75" customHeight="1" x14ac:dyDescent="0.2">
      <c r="A172" s="216" t="str">
        <f t="shared" si="9"/>
        <v xml:space="preserve"> </v>
      </c>
      <c r="B172" s="146"/>
      <c r="C172" s="146"/>
      <c r="D172" s="146"/>
      <c r="E172" s="142"/>
      <c r="F172" s="142"/>
      <c r="G172" s="216" t="str">
        <f>IF(D172="","",VLOOKUP(D172,'Liste des clubs'!A:B,2,FALSE))</f>
        <v/>
      </c>
      <c r="H172" s="233"/>
      <c r="I172" s="217" t="str">
        <f t="shared" si="1"/>
        <v/>
      </c>
      <c r="J172" s="230" t="str">
        <f t="array" ref="J172">IFERROR(INDEX(I$2:I$218,SMALL(IF(I$2:I$218&lt;&gt;"",ROW(I$2:I$218)-1),ROW(A171))),"")</f>
        <v/>
      </c>
      <c r="K172" s="231" t="str">
        <f t="shared" si="2"/>
        <v/>
      </c>
      <c r="L172" s="232" t="str">
        <f t="array" ref="L172">IFERROR(INDEX(K$2:K$218,SMALL(IF(K$2:K$218&lt;&gt;"",ROW(K$2:K$218)-1),ROW(C171))),"")</f>
        <v/>
      </c>
      <c r="M172" s="231" t="str">
        <f t="shared" si="3"/>
        <v/>
      </c>
      <c r="N172" s="230" t="str">
        <f t="array" ref="N172">IFERROR(INDEX(M$2:M$218,SMALL(IF(M$2:M$218&lt;&gt;"",ROW(M$2:M$218)-1),ROW(D171))),"")</f>
        <v/>
      </c>
      <c r="O172" s="231" t="str">
        <f t="shared" si="4"/>
        <v/>
      </c>
      <c r="P172" s="232" t="str">
        <f t="array" ref="P172">IFERROR(INDEX(O$2:O$218,SMALL(IF(O$2:O$218&lt;&gt;"",ROW(O$2:O$218)-1),ROW(G171))),"")</f>
        <v/>
      </c>
      <c r="Q172" s="5"/>
    </row>
    <row r="173" spans="1:17" s="61" customFormat="1" ht="15.75" customHeight="1" x14ac:dyDescent="0.2">
      <c r="A173" s="216" t="str">
        <f t="shared" si="9"/>
        <v xml:space="preserve"> </v>
      </c>
      <c r="B173" s="144"/>
      <c r="C173" s="144"/>
      <c r="D173" s="144"/>
      <c r="E173" s="144"/>
      <c r="F173" s="144"/>
      <c r="G173" s="216" t="str">
        <f>IF(D173="","",VLOOKUP(D173,'Liste des clubs'!A:B,2,FALSE))</f>
        <v/>
      </c>
      <c r="H173" s="233"/>
      <c r="I173" s="217" t="str">
        <f t="shared" si="1"/>
        <v/>
      </c>
      <c r="J173" s="230" t="str">
        <f t="array" ref="J173">IFERROR(INDEX(I$2:I$218,SMALL(IF(I$2:I$218&lt;&gt;"",ROW(I$2:I$218)-1),ROW(A172))),"")</f>
        <v/>
      </c>
      <c r="K173" s="231" t="str">
        <f t="shared" si="2"/>
        <v/>
      </c>
      <c r="L173" s="232" t="str">
        <f t="array" ref="L173">IFERROR(INDEX(K$2:K$218,SMALL(IF(K$2:K$218&lt;&gt;"",ROW(K$2:K$218)-1),ROW(C172))),"")</f>
        <v/>
      </c>
      <c r="M173" s="231" t="str">
        <f t="shared" si="3"/>
        <v/>
      </c>
      <c r="N173" s="230" t="str">
        <f t="array" ref="N173">IFERROR(INDEX(M$2:M$218,SMALL(IF(M$2:M$218&lt;&gt;"",ROW(M$2:M$218)-1),ROW(D172))),"")</f>
        <v/>
      </c>
      <c r="O173" s="231" t="str">
        <f t="shared" si="4"/>
        <v/>
      </c>
      <c r="P173" s="232" t="str">
        <f t="array" ref="P173">IFERROR(INDEX(O$2:O$218,SMALL(IF(O$2:O$218&lt;&gt;"",ROW(O$2:O$218)-1),ROW(G172))),"")</f>
        <v/>
      </c>
      <c r="Q173" s="5"/>
    </row>
    <row r="174" spans="1:17" s="61" customFormat="1" ht="15.75" customHeight="1" x14ac:dyDescent="0.2">
      <c r="A174" s="216" t="str">
        <f t="shared" si="9"/>
        <v xml:space="preserve"> </v>
      </c>
      <c r="B174" s="144"/>
      <c r="C174" s="144"/>
      <c r="D174" s="144"/>
      <c r="E174" s="144"/>
      <c r="F174" s="144"/>
      <c r="G174" s="216" t="str">
        <f>IF(D174="","",VLOOKUP(D174,'Liste des clubs'!A:B,2,FALSE))</f>
        <v/>
      </c>
      <c r="H174" s="233"/>
      <c r="I174" s="217" t="str">
        <f t="shared" si="1"/>
        <v/>
      </c>
      <c r="J174" s="230" t="str">
        <f t="array" ref="J174">IFERROR(INDEX(I$2:I$218,SMALL(IF(I$2:I$218&lt;&gt;"",ROW(I$2:I$218)-1),ROW(A173))),"")</f>
        <v/>
      </c>
      <c r="K174" s="231" t="str">
        <f t="shared" si="2"/>
        <v/>
      </c>
      <c r="L174" s="232" t="str">
        <f t="array" ref="L174">IFERROR(INDEX(K$2:K$218,SMALL(IF(K$2:K$218&lt;&gt;"",ROW(K$2:K$218)-1),ROW(C173))),"")</f>
        <v/>
      </c>
      <c r="M174" s="231" t="str">
        <f t="shared" si="3"/>
        <v/>
      </c>
      <c r="N174" s="230" t="str">
        <f t="array" ref="N174">IFERROR(INDEX(M$2:M$218,SMALL(IF(M$2:M$218&lt;&gt;"",ROW(M$2:M$218)-1),ROW(D173))),"")</f>
        <v/>
      </c>
      <c r="O174" s="231" t="str">
        <f t="shared" si="4"/>
        <v/>
      </c>
      <c r="P174" s="232" t="str">
        <f t="array" ref="P174">IFERROR(INDEX(O$2:O$218,SMALL(IF(O$2:O$218&lt;&gt;"",ROW(O$2:O$218)-1),ROW(G173))),"")</f>
        <v/>
      </c>
      <c r="Q174" s="5"/>
    </row>
    <row r="175" spans="1:17" s="61" customFormat="1" ht="15.75" customHeight="1" x14ac:dyDescent="0.2">
      <c r="A175" s="216" t="str">
        <f t="shared" si="9"/>
        <v xml:space="preserve"> </v>
      </c>
      <c r="B175" s="144"/>
      <c r="C175" s="144"/>
      <c r="D175" s="144"/>
      <c r="E175" s="144"/>
      <c r="F175" s="144"/>
      <c r="G175" s="216" t="str">
        <f>IF(D175="","",VLOOKUP(D175,'Liste des clubs'!A:B,2,FALSE))</f>
        <v/>
      </c>
      <c r="H175" s="233"/>
      <c r="I175" s="217" t="str">
        <f t="shared" si="1"/>
        <v/>
      </c>
      <c r="J175" s="230" t="str">
        <f t="array" ref="J175">IFERROR(INDEX(I$2:I$218,SMALL(IF(I$2:I$218&lt;&gt;"",ROW(I$2:I$218)-1),ROW(A174))),"")</f>
        <v/>
      </c>
      <c r="K175" s="231" t="str">
        <f t="shared" si="2"/>
        <v/>
      </c>
      <c r="L175" s="232" t="str">
        <f t="array" ref="L175">IFERROR(INDEX(K$2:K$218,SMALL(IF(K$2:K$218&lt;&gt;"",ROW(K$2:K$218)-1),ROW(C174))),"")</f>
        <v/>
      </c>
      <c r="M175" s="231" t="str">
        <f t="shared" si="3"/>
        <v/>
      </c>
      <c r="N175" s="230" t="str">
        <f t="array" ref="N175">IFERROR(INDEX(M$2:M$218,SMALL(IF(M$2:M$218&lt;&gt;"",ROW(M$2:M$218)-1),ROW(D174))),"")</f>
        <v/>
      </c>
      <c r="O175" s="231" t="str">
        <f t="shared" si="4"/>
        <v/>
      </c>
      <c r="P175" s="232" t="str">
        <f t="array" ref="P175">IFERROR(INDEX(O$2:O$218,SMALL(IF(O$2:O$218&lt;&gt;"",ROW(O$2:O$218)-1),ROW(G174))),"")</f>
        <v/>
      </c>
      <c r="Q175" s="5"/>
    </row>
    <row r="176" spans="1:17" s="61" customFormat="1" ht="15.75" customHeight="1" x14ac:dyDescent="0.2">
      <c r="A176" s="216" t="str">
        <f t="shared" si="9"/>
        <v xml:space="preserve"> </v>
      </c>
      <c r="B176" s="146"/>
      <c r="C176" s="146"/>
      <c r="D176" s="146"/>
      <c r="E176" s="142"/>
      <c r="F176" s="142"/>
      <c r="G176" s="216" t="str">
        <f>IF(D176="","",VLOOKUP(D176,'Liste des clubs'!A:B,2,FALSE))</f>
        <v/>
      </c>
      <c r="H176" s="233"/>
      <c r="I176" s="217" t="str">
        <f t="shared" si="1"/>
        <v/>
      </c>
      <c r="J176" s="230" t="str">
        <f t="array" ref="J176">IFERROR(INDEX(I$2:I$218,SMALL(IF(I$2:I$218&lt;&gt;"",ROW(I$2:I$218)-1),ROW(A175))),"")</f>
        <v/>
      </c>
      <c r="K176" s="231" t="str">
        <f t="shared" si="2"/>
        <v/>
      </c>
      <c r="L176" s="232" t="str">
        <f t="array" ref="L176">IFERROR(INDEX(K$2:K$218,SMALL(IF(K$2:K$218&lt;&gt;"",ROW(K$2:K$218)-1),ROW(C175))),"")</f>
        <v/>
      </c>
      <c r="M176" s="231" t="str">
        <f t="shared" si="3"/>
        <v/>
      </c>
      <c r="N176" s="230" t="str">
        <f t="array" ref="N176">IFERROR(INDEX(M$2:M$218,SMALL(IF(M$2:M$218&lt;&gt;"",ROW(M$2:M$218)-1),ROW(D175))),"")</f>
        <v/>
      </c>
      <c r="O176" s="231" t="str">
        <f t="shared" si="4"/>
        <v/>
      </c>
      <c r="P176" s="232" t="str">
        <f t="array" ref="P176">IFERROR(INDEX(O$2:O$218,SMALL(IF(O$2:O$218&lt;&gt;"",ROW(O$2:O$218)-1),ROW(G175))),"")</f>
        <v/>
      </c>
      <c r="Q176" s="5"/>
    </row>
    <row r="177" spans="1:17" s="61" customFormat="1" ht="15.75" customHeight="1" x14ac:dyDescent="0.2">
      <c r="A177" s="216" t="str">
        <f t="shared" si="9"/>
        <v xml:space="preserve"> </v>
      </c>
      <c r="B177" s="146"/>
      <c r="C177" s="146"/>
      <c r="D177" s="146"/>
      <c r="E177" s="142"/>
      <c r="F177" s="142"/>
      <c r="G177" s="216" t="str">
        <f>IF(D177="","",VLOOKUP(D177,'Liste des clubs'!A:B,2,FALSE))</f>
        <v/>
      </c>
      <c r="H177" s="233"/>
      <c r="I177" s="217" t="str">
        <f t="shared" si="1"/>
        <v/>
      </c>
      <c r="J177" s="230" t="str">
        <f t="array" ref="J177">IFERROR(INDEX(I$2:I$218,SMALL(IF(I$2:I$218&lt;&gt;"",ROW(I$2:I$218)-1),ROW(A176))),"")</f>
        <v/>
      </c>
      <c r="K177" s="231" t="str">
        <f t="shared" si="2"/>
        <v/>
      </c>
      <c r="L177" s="232" t="str">
        <f t="array" ref="L177">IFERROR(INDEX(K$2:K$218,SMALL(IF(K$2:K$218&lt;&gt;"",ROW(K$2:K$218)-1),ROW(C176))),"")</f>
        <v/>
      </c>
      <c r="M177" s="231" t="str">
        <f t="shared" si="3"/>
        <v/>
      </c>
      <c r="N177" s="230" t="str">
        <f t="array" ref="N177">IFERROR(INDEX(M$2:M$218,SMALL(IF(M$2:M$218&lt;&gt;"",ROW(M$2:M$218)-1),ROW(D176))),"")</f>
        <v/>
      </c>
      <c r="O177" s="231" t="str">
        <f t="shared" si="4"/>
        <v/>
      </c>
      <c r="P177" s="232" t="str">
        <f t="array" ref="P177">IFERROR(INDEX(O$2:O$218,SMALL(IF(O$2:O$218&lt;&gt;"",ROW(O$2:O$218)-1),ROW(G176))),"")</f>
        <v/>
      </c>
      <c r="Q177" s="5"/>
    </row>
    <row r="178" spans="1:17" s="61" customFormat="1" ht="15.75" customHeight="1" x14ac:dyDescent="0.2">
      <c r="A178" s="216" t="str">
        <f t="shared" si="9"/>
        <v xml:space="preserve"> </v>
      </c>
      <c r="B178" s="146"/>
      <c r="C178" s="146"/>
      <c r="D178" s="146"/>
      <c r="E178" s="142"/>
      <c r="F178" s="142"/>
      <c r="G178" s="216" t="str">
        <f>IF(D178="","",VLOOKUP(D178,'Liste des clubs'!A:B,2,FALSE))</f>
        <v/>
      </c>
      <c r="H178" s="233"/>
      <c r="I178" s="217" t="str">
        <f t="shared" si="1"/>
        <v/>
      </c>
      <c r="J178" s="230" t="str">
        <f t="array" ref="J178">IFERROR(INDEX(I$2:I$218,SMALL(IF(I$2:I$218&lt;&gt;"",ROW(I$2:I$218)-1),ROW(A177))),"")</f>
        <v/>
      </c>
      <c r="K178" s="231" t="str">
        <f t="shared" si="2"/>
        <v/>
      </c>
      <c r="L178" s="232" t="str">
        <f t="array" ref="L178">IFERROR(INDEX(K$2:K$218,SMALL(IF(K$2:K$218&lt;&gt;"",ROW(K$2:K$218)-1),ROW(C177))),"")</f>
        <v/>
      </c>
      <c r="M178" s="231" t="str">
        <f t="shared" si="3"/>
        <v/>
      </c>
      <c r="N178" s="230" t="str">
        <f t="array" ref="N178">IFERROR(INDEX(M$2:M$218,SMALL(IF(M$2:M$218&lt;&gt;"",ROW(M$2:M$218)-1),ROW(D177))),"")</f>
        <v/>
      </c>
      <c r="O178" s="231" t="str">
        <f t="shared" si="4"/>
        <v/>
      </c>
      <c r="P178" s="232" t="str">
        <f t="array" ref="P178">IFERROR(INDEX(O$2:O$218,SMALL(IF(O$2:O$218&lt;&gt;"",ROW(O$2:O$218)-1),ROW(G177))),"")</f>
        <v/>
      </c>
      <c r="Q178" s="5"/>
    </row>
    <row r="179" spans="1:17" s="61" customFormat="1" ht="15.75" customHeight="1" x14ac:dyDescent="0.2">
      <c r="A179" s="216" t="str">
        <f t="shared" si="9"/>
        <v xml:space="preserve"> </v>
      </c>
      <c r="B179" s="144"/>
      <c r="C179" s="144"/>
      <c r="D179" s="144"/>
      <c r="E179" s="144"/>
      <c r="F179" s="144"/>
      <c r="G179" s="216" t="str">
        <f>IF(D179="","",VLOOKUP(D179,'Liste des clubs'!A:B,2,FALSE))</f>
        <v/>
      </c>
      <c r="H179" s="233"/>
      <c r="I179" s="217" t="str">
        <f t="shared" si="1"/>
        <v/>
      </c>
      <c r="J179" s="230" t="str">
        <f t="array" ref="J179">IFERROR(INDEX(I$2:I$218,SMALL(IF(I$2:I$218&lt;&gt;"",ROW(I$2:I$218)-1),ROW(A178))),"")</f>
        <v/>
      </c>
      <c r="K179" s="231" t="str">
        <f t="shared" si="2"/>
        <v/>
      </c>
      <c r="L179" s="232" t="str">
        <f t="array" ref="L179">IFERROR(INDEX(K$2:K$218,SMALL(IF(K$2:K$218&lt;&gt;"",ROW(K$2:K$218)-1),ROW(C178))),"")</f>
        <v/>
      </c>
      <c r="M179" s="231" t="str">
        <f t="shared" si="3"/>
        <v/>
      </c>
      <c r="N179" s="230" t="str">
        <f t="array" ref="N179">IFERROR(INDEX(M$2:M$218,SMALL(IF(M$2:M$218&lt;&gt;"",ROW(M$2:M$218)-1),ROW(D178))),"")</f>
        <v/>
      </c>
      <c r="O179" s="231" t="str">
        <f t="shared" si="4"/>
        <v/>
      </c>
      <c r="P179" s="232" t="str">
        <f t="array" ref="P179">IFERROR(INDEX(O$2:O$218,SMALL(IF(O$2:O$218&lt;&gt;"",ROW(O$2:O$218)-1),ROW(G178))),"")</f>
        <v/>
      </c>
      <c r="Q179" s="5"/>
    </row>
    <row r="180" spans="1:17" s="61" customFormat="1" ht="15.75" customHeight="1" x14ac:dyDescent="0.2">
      <c r="A180" s="216" t="str">
        <f t="shared" si="9"/>
        <v xml:space="preserve"> </v>
      </c>
      <c r="B180" s="146"/>
      <c r="C180" s="146"/>
      <c r="D180" s="146"/>
      <c r="E180" s="142"/>
      <c r="F180" s="142"/>
      <c r="G180" s="216" t="str">
        <f>IF(D180="","",VLOOKUP(D180,'Liste des clubs'!A:B,2,FALSE))</f>
        <v/>
      </c>
      <c r="H180" s="233"/>
      <c r="I180" s="217" t="str">
        <f t="shared" si="1"/>
        <v/>
      </c>
      <c r="J180" s="230" t="str">
        <f t="array" ref="J180">IFERROR(INDEX(I$2:I$218,SMALL(IF(I$2:I$218&lt;&gt;"",ROW(I$2:I$218)-1),ROW(A179))),"")</f>
        <v/>
      </c>
      <c r="K180" s="231" t="str">
        <f t="shared" si="2"/>
        <v/>
      </c>
      <c r="L180" s="232" t="str">
        <f t="array" ref="L180">IFERROR(INDEX(K$2:K$218,SMALL(IF(K$2:K$218&lt;&gt;"",ROW(K$2:K$218)-1),ROW(C179))),"")</f>
        <v/>
      </c>
      <c r="M180" s="231" t="str">
        <f t="shared" si="3"/>
        <v/>
      </c>
      <c r="N180" s="230" t="str">
        <f t="array" ref="N180">IFERROR(INDEX(M$2:M$218,SMALL(IF(M$2:M$218&lt;&gt;"",ROW(M$2:M$218)-1),ROW(D179))),"")</f>
        <v/>
      </c>
      <c r="O180" s="231" t="str">
        <f t="shared" si="4"/>
        <v/>
      </c>
      <c r="P180" s="232" t="str">
        <f t="array" ref="P180">IFERROR(INDEX(O$2:O$218,SMALL(IF(O$2:O$218&lt;&gt;"",ROW(O$2:O$218)-1),ROW(G179))),"")</f>
        <v/>
      </c>
      <c r="Q180" s="5"/>
    </row>
    <row r="181" spans="1:17" s="61" customFormat="1" ht="15.75" customHeight="1" x14ac:dyDescent="0.2">
      <c r="A181" s="216" t="str">
        <f t="shared" si="9"/>
        <v xml:space="preserve"> </v>
      </c>
      <c r="B181" s="146"/>
      <c r="C181" s="146"/>
      <c r="D181" s="146"/>
      <c r="E181" s="142"/>
      <c r="F181" s="142"/>
      <c r="G181" s="216" t="str">
        <f>IF(D181="","",VLOOKUP(D181,'Liste des clubs'!A:B,2,FALSE))</f>
        <v/>
      </c>
      <c r="H181" s="233"/>
      <c r="I181" s="217" t="str">
        <f t="shared" si="1"/>
        <v/>
      </c>
      <c r="J181" s="230" t="str">
        <f t="array" ref="J181">IFERROR(INDEX(I$2:I$218,SMALL(IF(I$2:I$218&lt;&gt;"",ROW(I$2:I$218)-1),ROW(A180))),"")</f>
        <v/>
      </c>
      <c r="K181" s="231" t="str">
        <f t="shared" si="2"/>
        <v/>
      </c>
      <c r="L181" s="232" t="str">
        <f t="array" ref="L181">IFERROR(INDEX(K$2:K$218,SMALL(IF(K$2:K$218&lt;&gt;"",ROW(K$2:K$218)-1),ROW(C180))),"")</f>
        <v/>
      </c>
      <c r="M181" s="231" t="str">
        <f t="shared" si="3"/>
        <v/>
      </c>
      <c r="N181" s="230" t="str">
        <f t="array" ref="N181">IFERROR(INDEX(M$2:M$218,SMALL(IF(M$2:M$218&lt;&gt;"",ROW(M$2:M$218)-1),ROW(D180))),"")</f>
        <v/>
      </c>
      <c r="O181" s="231" t="str">
        <f t="shared" si="4"/>
        <v/>
      </c>
      <c r="P181" s="232" t="str">
        <f t="array" ref="P181">IFERROR(INDEX(O$2:O$218,SMALL(IF(O$2:O$218&lt;&gt;"",ROW(O$2:O$218)-1),ROW(G180))),"")</f>
        <v/>
      </c>
      <c r="Q181" s="5"/>
    </row>
    <row r="182" spans="1:17" s="61" customFormat="1" ht="15.75" customHeight="1" x14ac:dyDescent="0.2">
      <c r="A182" s="216" t="str">
        <f t="shared" si="9"/>
        <v xml:space="preserve"> </v>
      </c>
      <c r="B182" s="144"/>
      <c r="C182" s="144"/>
      <c r="D182" s="144"/>
      <c r="E182" s="144"/>
      <c r="F182" s="144"/>
      <c r="G182" s="216" t="str">
        <f>IF(D182="","",VLOOKUP(D182,'Liste des clubs'!A:B,2,FALSE))</f>
        <v/>
      </c>
      <c r="H182" s="233"/>
      <c r="I182" s="217" t="str">
        <f t="shared" si="1"/>
        <v/>
      </c>
      <c r="J182" s="230" t="str">
        <f t="array" ref="J182">IFERROR(INDEX(I$2:I$218,SMALL(IF(I$2:I$218&lt;&gt;"",ROW(I$2:I$218)-1),ROW(A181))),"")</f>
        <v/>
      </c>
      <c r="K182" s="231" t="str">
        <f t="shared" si="2"/>
        <v/>
      </c>
      <c r="L182" s="232" t="str">
        <f t="array" ref="L182">IFERROR(INDEX(K$2:K$218,SMALL(IF(K$2:K$218&lt;&gt;"",ROW(K$2:K$218)-1),ROW(C181))),"")</f>
        <v/>
      </c>
      <c r="M182" s="231" t="str">
        <f t="shared" si="3"/>
        <v/>
      </c>
      <c r="N182" s="230" t="str">
        <f t="array" ref="N182">IFERROR(INDEX(M$2:M$218,SMALL(IF(M$2:M$218&lt;&gt;"",ROW(M$2:M$218)-1),ROW(D181))),"")</f>
        <v/>
      </c>
      <c r="O182" s="231" t="str">
        <f t="shared" si="4"/>
        <v/>
      </c>
      <c r="P182" s="232" t="str">
        <f t="array" ref="P182">IFERROR(INDEX(O$2:O$218,SMALL(IF(O$2:O$218&lt;&gt;"",ROW(O$2:O$218)-1),ROW(G181))),"")</f>
        <v/>
      </c>
      <c r="Q182" s="5"/>
    </row>
    <row r="183" spans="1:17" s="61" customFormat="1" ht="15.75" customHeight="1" x14ac:dyDescent="0.2">
      <c r="A183" s="216" t="str">
        <f t="shared" si="9"/>
        <v xml:space="preserve"> </v>
      </c>
      <c r="B183" s="144"/>
      <c r="C183" s="144"/>
      <c r="D183" s="144"/>
      <c r="E183" s="144"/>
      <c r="F183" s="144"/>
      <c r="G183" s="216" t="str">
        <f>IF(D183="","",VLOOKUP(D183,'Liste des clubs'!A:B,2,FALSE))</f>
        <v/>
      </c>
      <c r="H183" s="233"/>
      <c r="I183" s="217" t="str">
        <f t="shared" si="1"/>
        <v/>
      </c>
      <c r="J183" s="230" t="str">
        <f t="array" ref="J183">IFERROR(INDEX(I$2:I$218,SMALL(IF(I$2:I$218&lt;&gt;"",ROW(I$2:I$218)-1),ROW(A182))),"")</f>
        <v/>
      </c>
      <c r="K183" s="231" t="str">
        <f t="shared" si="2"/>
        <v/>
      </c>
      <c r="L183" s="232" t="str">
        <f t="array" ref="L183">IFERROR(INDEX(K$2:K$218,SMALL(IF(K$2:K$218&lt;&gt;"",ROW(K$2:K$218)-1),ROW(C182))),"")</f>
        <v/>
      </c>
      <c r="M183" s="231" t="str">
        <f t="shared" si="3"/>
        <v/>
      </c>
      <c r="N183" s="230" t="str">
        <f t="array" ref="N183">IFERROR(INDEX(M$2:M$218,SMALL(IF(M$2:M$218&lt;&gt;"",ROW(M$2:M$218)-1),ROW(D182))),"")</f>
        <v/>
      </c>
      <c r="O183" s="231" t="str">
        <f t="shared" si="4"/>
        <v/>
      </c>
      <c r="P183" s="232" t="str">
        <f t="array" ref="P183">IFERROR(INDEX(O$2:O$218,SMALL(IF(O$2:O$218&lt;&gt;"",ROW(O$2:O$218)-1),ROW(G182))),"")</f>
        <v/>
      </c>
      <c r="Q183" s="5"/>
    </row>
    <row r="184" spans="1:17" s="61" customFormat="1" ht="15.75" customHeight="1" x14ac:dyDescent="0.2">
      <c r="A184" s="216" t="str">
        <f t="shared" si="9"/>
        <v xml:space="preserve"> </v>
      </c>
      <c r="B184" s="144"/>
      <c r="C184" s="144"/>
      <c r="D184" s="144"/>
      <c r="E184" s="144"/>
      <c r="F184" s="144"/>
      <c r="G184" s="216" t="str">
        <f>IF(D184="","",VLOOKUP(D184,'Liste des clubs'!A:B,2,FALSE))</f>
        <v/>
      </c>
      <c r="H184" s="233"/>
      <c r="I184" s="217" t="str">
        <f t="shared" si="1"/>
        <v/>
      </c>
      <c r="J184" s="230" t="str">
        <f t="array" ref="J184">IFERROR(INDEX(I$2:I$218,SMALL(IF(I$2:I$218&lt;&gt;"",ROW(I$2:I$218)-1),ROW(A183))),"")</f>
        <v/>
      </c>
      <c r="K184" s="231" t="str">
        <f t="shared" si="2"/>
        <v/>
      </c>
      <c r="L184" s="232" t="str">
        <f t="array" ref="L184">IFERROR(INDEX(K$2:K$218,SMALL(IF(K$2:K$218&lt;&gt;"",ROW(K$2:K$218)-1),ROW(C183))),"")</f>
        <v/>
      </c>
      <c r="M184" s="231" t="str">
        <f t="shared" si="3"/>
        <v/>
      </c>
      <c r="N184" s="230" t="str">
        <f t="array" ref="N184">IFERROR(INDEX(M$2:M$218,SMALL(IF(M$2:M$218&lt;&gt;"",ROW(M$2:M$218)-1),ROW(D183))),"")</f>
        <v/>
      </c>
      <c r="O184" s="231" t="str">
        <f t="shared" si="4"/>
        <v/>
      </c>
      <c r="P184" s="232" t="str">
        <f t="array" ref="P184">IFERROR(INDEX(O$2:O$218,SMALL(IF(O$2:O$218&lt;&gt;"",ROW(O$2:O$218)-1),ROW(G183))),"")</f>
        <v/>
      </c>
      <c r="Q184" s="5"/>
    </row>
    <row r="185" spans="1:17" s="61" customFormat="1" ht="15.75" customHeight="1" x14ac:dyDescent="0.2">
      <c r="A185" s="216" t="str">
        <f t="shared" si="9"/>
        <v xml:space="preserve"> </v>
      </c>
      <c r="B185" s="144"/>
      <c r="C185" s="144"/>
      <c r="D185" s="144"/>
      <c r="E185" s="144"/>
      <c r="F185" s="144"/>
      <c r="G185" s="216" t="str">
        <f>IF(D185="","",VLOOKUP(D185,'Liste des clubs'!A:B,2,FALSE))</f>
        <v/>
      </c>
      <c r="H185" s="233"/>
      <c r="I185" s="217" t="str">
        <f t="shared" si="1"/>
        <v/>
      </c>
      <c r="J185" s="230" t="str">
        <f t="array" ref="J185">IFERROR(INDEX(I$2:I$218,SMALL(IF(I$2:I$218&lt;&gt;"",ROW(I$2:I$218)-1),ROW(A184))),"")</f>
        <v/>
      </c>
      <c r="K185" s="231" t="str">
        <f t="shared" si="2"/>
        <v/>
      </c>
      <c r="L185" s="232" t="str">
        <f t="array" ref="L185">IFERROR(INDEX(K$2:K$218,SMALL(IF(K$2:K$218&lt;&gt;"",ROW(K$2:K$218)-1),ROW(C184))),"")</f>
        <v/>
      </c>
      <c r="M185" s="231" t="str">
        <f t="shared" si="3"/>
        <v/>
      </c>
      <c r="N185" s="230" t="str">
        <f t="array" ref="N185">IFERROR(INDEX(M$2:M$218,SMALL(IF(M$2:M$218&lt;&gt;"",ROW(M$2:M$218)-1),ROW(D184))),"")</f>
        <v/>
      </c>
      <c r="O185" s="231" t="str">
        <f t="shared" si="4"/>
        <v/>
      </c>
      <c r="P185" s="232" t="str">
        <f t="array" ref="P185">IFERROR(INDEX(O$2:O$218,SMALL(IF(O$2:O$218&lt;&gt;"",ROW(O$2:O$218)-1),ROW(G184))),"")</f>
        <v/>
      </c>
      <c r="Q185" s="5"/>
    </row>
    <row r="186" spans="1:17" s="61" customFormat="1" ht="15.75" customHeight="1" x14ac:dyDescent="0.2">
      <c r="A186" s="216" t="str">
        <f t="shared" si="9"/>
        <v xml:space="preserve"> </v>
      </c>
      <c r="B186" s="144"/>
      <c r="C186" s="144"/>
      <c r="D186" s="144"/>
      <c r="E186" s="144"/>
      <c r="F186" s="144"/>
      <c r="G186" s="216" t="str">
        <f>IF(D186="","",VLOOKUP(D186,'Liste des clubs'!A:B,2,FALSE))</f>
        <v/>
      </c>
      <c r="H186" s="233"/>
      <c r="I186" s="217" t="str">
        <f t="shared" si="1"/>
        <v/>
      </c>
      <c r="J186" s="230" t="str">
        <f t="array" ref="J186">IFERROR(INDEX(I$2:I$218,SMALL(IF(I$2:I$218&lt;&gt;"",ROW(I$2:I$218)-1),ROW(A185))),"")</f>
        <v/>
      </c>
      <c r="K186" s="231" t="str">
        <f t="shared" si="2"/>
        <v/>
      </c>
      <c r="L186" s="232" t="str">
        <f t="array" ref="L186">IFERROR(INDEX(K$2:K$218,SMALL(IF(K$2:K$218&lt;&gt;"",ROW(K$2:K$218)-1),ROW(C185))),"")</f>
        <v/>
      </c>
      <c r="M186" s="231" t="str">
        <f t="shared" si="3"/>
        <v/>
      </c>
      <c r="N186" s="230" t="str">
        <f t="array" ref="N186">IFERROR(INDEX(M$2:M$218,SMALL(IF(M$2:M$218&lt;&gt;"",ROW(M$2:M$218)-1),ROW(D185))),"")</f>
        <v/>
      </c>
      <c r="O186" s="231" t="str">
        <f t="shared" si="4"/>
        <v/>
      </c>
      <c r="P186" s="232" t="str">
        <f t="array" ref="P186">IFERROR(INDEX(O$2:O$218,SMALL(IF(O$2:O$218&lt;&gt;"",ROW(O$2:O$218)-1),ROW(G185))),"")</f>
        <v/>
      </c>
      <c r="Q186" s="5"/>
    </row>
    <row r="187" spans="1:17" s="61" customFormat="1" ht="15.75" customHeight="1" x14ac:dyDescent="0.2">
      <c r="A187" s="216" t="str">
        <f t="shared" si="9"/>
        <v xml:space="preserve"> </v>
      </c>
      <c r="B187" s="144"/>
      <c r="C187" s="144"/>
      <c r="D187" s="144"/>
      <c r="E187" s="144"/>
      <c r="F187" s="144"/>
      <c r="G187" s="216" t="str">
        <f>IF(D187="","",VLOOKUP(D187,'Liste des clubs'!A:B,2,FALSE))</f>
        <v/>
      </c>
      <c r="H187" s="233"/>
      <c r="I187" s="217" t="str">
        <f t="shared" si="1"/>
        <v/>
      </c>
      <c r="J187" s="230" t="str">
        <f t="array" ref="J187">IFERROR(INDEX(I$2:I$218,SMALL(IF(I$2:I$218&lt;&gt;"",ROW(I$2:I$218)-1),ROW(A186))),"")</f>
        <v/>
      </c>
      <c r="K187" s="231" t="str">
        <f t="shared" si="2"/>
        <v/>
      </c>
      <c r="L187" s="232" t="str">
        <f t="array" ref="L187">IFERROR(INDEX(K$2:K$218,SMALL(IF(K$2:K$218&lt;&gt;"",ROW(K$2:K$218)-1),ROW(C186))),"")</f>
        <v/>
      </c>
      <c r="M187" s="231" t="str">
        <f t="shared" si="3"/>
        <v/>
      </c>
      <c r="N187" s="230" t="str">
        <f t="array" ref="N187">IFERROR(INDEX(M$2:M$218,SMALL(IF(M$2:M$218&lt;&gt;"",ROW(M$2:M$218)-1),ROW(D186))),"")</f>
        <v/>
      </c>
      <c r="O187" s="231" t="str">
        <f t="shared" si="4"/>
        <v/>
      </c>
      <c r="P187" s="232" t="str">
        <f t="array" ref="P187">IFERROR(INDEX(O$2:O$218,SMALL(IF(O$2:O$218&lt;&gt;"",ROW(O$2:O$218)-1),ROW(G186))),"")</f>
        <v/>
      </c>
      <c r="Q187" s="5"/>
    </row>
    <row r="188" spans="1:17" s="61" customFormat="1" ht="15.75" customHeight="1" x14ac:dyDescent="0.2">
      <c r="A188" s="216" t="str">
        <f t="shared" si="9"/>
        <v xml:space="preserve"> </v>
      </c>
      <c r="B188" s="146"/>
      <c r="C188" s="146"/>
      <c r="D188" s="146"/>
      <c r="E188" s="142"/>
      <c r="F188" s="142"/>
      <c r="G188" s="216" t="str">
        <f>IF(D188="","",VLOOKUP(D188,'Liste des clubs'!A:B,2,FALSE))</f>
        <v/>
      </c>
      <c r="H188" s="233"/>
      <c r="I188" s="217" t="str">
        <f t="shared" si="1"/>
        <v/>
      </c>
      <c r="J188" s="230" t="str">
        <f t="array" ref="J188">IFERROR(INDEX(I$2:I$218,SMALL(IF(I$2:I$218&lt;&gt;"",ROW(I$2:I$218)-1),ROW(A187))),"")</f>
        <v/>
      </c>
      <c r="K188" s="231" t="str">
        <f t="shared" si="2"/>
        <v/>
      </c>
      <c r="L188" s="232" t="str">
        <f t="array" ref="L188">IFERROR(INDEX(K$2:K$218,SMALL(IF(K$2:K$218&lt;&gt;"",ROW(K$2:K$218)-1),ROW(C187))),"")</f>
        <v/>
      </c>
      <c r="M188" s="231" t="str">
        <f t="shared" si="3"/>
        <v/>
      </c>
      <c r="N188" s="230" t="str">
        <f t="array" ref="N188">IFERROR(INDEX(M$2:M$218,SMALL(IF(M$2:M$218&lt;&gt;"",ROW(M$2:M$218)-1),ROW(D187))),"")</f>
        <v/>
      </c>
      <c r="O188" s="231" t="str">
        <f t="shared" si="4"/>
        <v/>
      </c>
      <c r="P188" s="232" t="str">
        <f t="array" ref="P188">IFERROR(INDEX(O$2:O$218,SMALL(IF(O$2:O$218&lt;&gt;"",ROW(O$2:O$218)-1),ROW(G187))),"")</f>
        <v/>
      </c>
      <c r="Q188" s="5"/>
    </row>
    <row r="189" spans="1:17" s="61" customFormat="1" ht="15.75" customHeight="1" x14ac:dyDescent="0.2">
      <c r="A189" s="216" t="str">
        <f t="shared" si="9"/>
        <v xml:space="preserve"> </v>
      </c>
      <c r="B189" s="146"/>
      <c r="C189" s="146"/>
      <c r="D189" s="146"/>
      <c r="E189" s="142"/>
      <c r="F189" s="142"/>
      <c r="G189" s="216" t="str">
        <f>IF(D189="","",VLOOKUP(D189,'Liste des clubs'!A:B,2,FALSE))</f>
        <v/>
      </c>
      <c r="H189" s="233"/>
      <c r="I189" s="217" t="str">
        <f t="shared" si="1"/>
        <v/>
      </c>
      <c r="J189" s="230" t="str">
        <f t="array" ref="J189">IFERROR(INDEX(I$2:I$218,SMALL(IF(I$2:I$218&lt;&gt;"",ROW(I$2:I$218)-1),ROW(A188))),"")</f>
        <v/>
      </c>
      <c r="K189" s="231" t="str">
        <f t="shared" si="2"/>
        <v/>
      </c>
      <c r="L189" s="232" t="str">
        <f t="array" ref="L189">IFERROR(INDEX(K$2:K$218,SMALL(IF(K$2:K$218&lt;&gt;"",ROW(K$2:K$218)-1),ROW(C188))),"")</f>
        <v/>
      </c>
      <c r="M189" s="231" t="str">
        <f t="shared" si="3"/>
        <v/>
      </c>
      <c r="N189" s="230" t="str">
        <f t="array" ref="N189">IFERROR(INDEX(M$2:M$218,SMALL(IF(M$2:M$218&lt;&gt;"",ROW(M$2:M$218)-1),ROW(D188))),"")</f>
        <v/>
      </c>
      <c r="O189" s="231" t="str">
        <f t="shared" si="4"/>
        <v/>
      </c>
      <c r="P189" s="232" t="str">
        <f t="array" ref="P189">IFERROR(INDEX(O$2:O$218,SMALL(IF(O$2:O$218&lt;&gt;"",ROW(O$2:O$218)-1),ROW(G188))),"")</f>
        <v/>
      </c>
      <c r="Q189" s="5"/>
    </row>
    <row r="190" spans="1:17" s="61" customFormat="1" ht="15.75" customHeight="1" x14ac:dyDescent="0.2">
      <c r="A190" s="216" t="str">
        <f t="shared" si="9"/>
        <v xml:space="preserve"> </v>
      </c>
      <c r="B190" s="144"/>
      <c r="C190" s="144"/>
      <c r="D190" s="144"/>
      <c r="E190" s="144"/>
      <c r="F190" s="144"/>
      <c r="G190" s="216" t="str">
        <f>IF(D190="","",VLOOKUP(D190,'Liste des clubs'!A:B,2,FALSE))</f>
        <v/>
      </c>
      <c r="H190" s="233"/>
      <c r="I190" s="217" t="str">
        <f t="shared" si="1"/>
        <v/>
      </c>
      <c r="J190" s="230" t="str">
        <f t="array" ref="J190">IFERROR(INDEX(I$2:I$218,SMALL(IF(I$2:I$218&lt;&gt;"",ROW(I$2:I$218)-1),ROW(A189))),"")</f>
        <v/>
      </c>
      <c r="K190" s="231" t="str">
        <f t="shared" si="2"/>
        <v/>
      </c>
      <c r="L190" s="232" t="str">
        <f t="array" ref="L190">IFERROR(INDEX(K$2:K$218,SMALL(IF(K$2:K$218&lt;&gt;"",ROW(K$2:K$218)-1),ROW(C189))),"")</f>
        <v/>
      </c>
      <c r="M190" s="231" t="str">
        <f t="shared" si="3"/>
        <v/>
      </c>
      <c r="N190" s="230" t="str">
        <f t="array" ref="N190">IFERROR(INDEX(M$2:M$218,SMALL(IF(M$2:M$218&lt;&gt;"",ROW(M$2:M$218)-1),ROW(D189))),"")</f>
        <v/>
      </c>
      <c r="O190" s="231" t="str">
        <f t="shared" si="4"/>
        <v/>
      </c>
      <c r="P190" s="232" t="str">
        <f t="array" ref="P190">IFERROR(INDEX(O$2:O$218,SMALL(IF(O$2:O$218&lt;&gt;"",ROW(O$2:O$218)-1),ROW(G189))),"")</f>
        <v/>
      </c>
      <c r="Q190" s="5"/>
    </row>
    <row r="191" spans="1:17" s="61" customFormat="1" ht="15.75" customHeight="1" x14ac:dyDescent="0.2">
      <c r="A191" s="216" t="str">
        <f t="shared" si="9"/>
        <v xml:space="preserve"> </v>
      </c>
      <c r="B191" s="144"/>
      <c r="C191" s="144"/>
      <c r="D191" s="144"/>
      <c r="E191" s="144"/>
      <c r="F191" s="144"/>
      <c r="G191" s="216" t="str">
        <f>IF(D191="","",VLOOKUP(D191,'Liste des clubs'!A:B,2,FALSE))</f>
        <v/>
      </c>
      <c r="H191" s="233"/>
      <c r="I191" s="217" t="str">
        <f t="shared" si="1"/>
        <v/>
      </c>
      <c r="J191" s="230" t="str">
        <f t="array" ref="J191">IFERROR(INDEX(I$2:I$218,SMALL(IF(I$2:I$218&lt;&gt;"",ROW(I$2:I$218)-1),ROW(A190))),"")</f>
        <v/>
      </c>
      <c r="K191" s="231" t="str">
        <f t="shared" si="2"/>
        <v/>
      </c>
      <c r="L191" s="232" t="str">
        <f t="array" ref="L191">IFERROR(INDEX(K$2:K$218,SMALL(IF(K$2:K$218&lt;&gt;"",ROW(K$2:K$218)-1),ROW(C190))),"")</f>
        <v/>
      </c>
      <c r="M191" s="231" t="str">
        <f t="shared" si="3"/>
        <v/>
      </c>
      <c r="N191" s="230" t="str">
        <f t="array" ref="N191">IFERROR(INDEX(M$2:M$218,SMALL(IF(M$2:M$218&lt;&gt;"",ROW(M$2:M$218)-1),ROW(D190))),"")</f>
        <v/>
      </c>
      <c r="O191" s="231" t="str">
        <f t="shared" si="4"/>
        <v/>
      </c>
      <c r="P191" s="232" t="str">
        <f t="array" ref="P191">IFERROR(INDEX(O$2:O$218,SMALL(IF(O$2:O$218&lt;&gt;"",ROW(O$2:O$218)-1),ROW(G190))),"")</f>
        <v/>
      </c>
      <c r="Q191" s="5"/>
    </row>
    <row r="192" spans="1:17" s="61" customFormat="1" ht="15.75" customHeight="1" x14ac:dyDescent="0.2">
      <c r="A192" s="216" t="str">
        <f t="shared" si="9"/>
        <v xml:space="preserve"> </v>
      </c>
      <c r="B192" s="146"/>
      <c r="C192" s="146"/>
      <c r="D192" s="146"/>
      <c r="E192" s="142"/>
      <c r="F192" s="142"/>
      <c r="G192" s="216" t="str">
        <f>IF(D192="","",VLOOKUP(D192,'Liste des clubs'!A:B,2,FALSE))</f>
        <v/>
      </c>
      <c r="H192" s="233"/>
      <c r="I192" s="217" t="str">
        <f t="shared" si="1"/>
        <v/>
      </c>
      <c r="J192" s="230" t="str">
        <f t="array" ref="J192">IFERROR(INDEX(I$2:I$218,SMALL(IF(I$2:I$218&lt;&gt;"",ROW(I$2:I$218)-1),ROW(A191))),"")</f>
        <v/>
      </c>
      <c r="K192" s="231" t="str">
        <f t="shared" si="2"/>
        <v/>
      </c>
      <c r="L192" s="232" t="str">
        <f t="array" ref="L192">IFERROR(INDEX(K$2:K$218,SMALL(IF(K$2:K$218&lt;&gt;"",ROW(K$2:K$218)-1),ROW(C191))),"")</f>
        <v/>
      </c>
      <c r="M192" s="231" t="str">
        <f t="shared" si="3"/>
        <v/>
      </c>
      <c r="N192" s="230" t="str">
        <f t="array" ref="N192">IFERROR(INDEX(M$2:M$218,SMALL(IF(M$2:M$218&lt;&gt;"",ROW(M$2:M$218)-1),ROW(D191))),"")</f>
        <v/>
      </c>
      <c r="O192" s="231" t="str">
        <f t="shared" si="4"/>
        <v/>
      </c>
      <c r="P192" s="232" t="str">
        <f t="array" ref="P192">IFERROR(INDEX(O$2:O$218,SMALL(IF(O$2:O$218&lt;&gt;"",ROW(O$2:O$218)-1),ROW(G191))),"")</f>
        <v/>
      </c>
      <c r="Q192" s="5"/>
    </row>
    <row r="193" spans="1:17" s="61" customFormat="1" ht="15.75" customHeight="1" x14ac:dyDescent="0.2">
      <c r="A193" s="216" t="str">
        <f t="shared" si="9"/>
        <v xml:space="preserve"> </v>
      </c>
      <c r="B193" s="146"/>
      <c r="C193" s="146"/>
      <c r="D193" s="146"/>
      <c r="E193" s="142"/>
      <c r="F193" s="142"/>
      <c r="G193" s="216" t="str">
        <f>IF(D193="","",VLOOKUP(D193,'Liste des clubs'!A:B,2,FALSE))</f>
        <v/>
      </c>
      <c r="H193" s="233"/>
      <c r="I193" s="217" t="str">
        <f t="shared" si="1"/>
        <v/>
      </c>
      <c r="J193" s="230" t="str">
        <f t="array" ref="J193">IFERROR(INDEX(I$2:I$218,SMALL(IF(I$2:I$218&lt;&gt;"",ROW(I$2:I$218)-1),ROW(A192))),"")</f>
        <v/>
      </c>
      <c r="K193" s="231" t="str">
        <f t="shared" si="2"/>
        <v/>
      </c>
      <c r="L193" s="232" t="str">
        <f t="array" ref="L193">IFERROR(INDEX(K$2:K$218,SMALL(IF(K$2:K$218&lt;&gt;"",ROW(K$2:K$218)-1),ROW(C192))),"")</f>
        <v/>
      </c>
      <c r="M193" s="231" t="str">
        <f t="shared" si="3"/>
        <v/>
      </c>
      <c r="N193" s="230" t="str">
        <f t="array" ref="N193">IFERROR(INDEX(M$2:M$218,SMALL(IF(M$2:M$218&lt;&gt;"",ROW(M$2:M$218)-1),ROW(D192))),"")</f>
        <v/>
      </c>
      <c r="O193" s="231" t="str">
        <f t="shared" si="4"/>
        <v/>
      </c>
      <c r="P193" s="232" t="str">
        <f t="array" ref="P193">IFERROR(INDEX(O$2:O$218,SMALL(IF(O$2:O$218&lt;&gt;"",ROW(O$2:O$218)-1),ROW(G192))),"")</f>
        <v/>
      </c>
      <c r="Q193" s="5"/>
    </row>
    <row r="194" spans="1:17" s="61" customFormat="1" ht="15.75" customHeight="1" x14ac:dyDescent="0.2">
      <c r="A194" s="216" t="str">
        <f t="shared" si="9"/>
        <v xml:space="preserve"> </v>
      </c>
      <c r="B194" s="146"/>
      <c r="C194" s="146"/>
      <c r="D194" s="146"/>
      <c r="E194" s="142"/>
      <c r="F194" s="142"/>
      <c r="G194" s="216" t="str">
        <f>IF(D194="","",VLOOKUP(D194,'Liste des clubs'!A:B,2,FALSE))</f>
        <v/>
      </c>
      <c r="H194" s="233"/>
      <c r="I194" s="217" t="str">
        <f t="shared" si="1"/>
        <v/>
      </c>
      <c r="J194" s="230" t="str">
        <f t="array" ref="J194">IFERROR(INDEX(I$2:I$218,SMALL(IF(I$2:I$218&lt;&gt;"",ROW(I$2:I$218)-1),ROW(A193))),"")</f>
        <v/>
      </c>
      <c r="K194" s="231" t="str">
        <f t="shared" si="2"/>
        <v/>
      </c>
      <c r="L194" s="232" t="str">
        <f t="array" ref="L194">IFERROR(INDEX(K$2:K$218,SMALL(IF(K$2:K$218&lt;&gt;"",ROW(K$2:K$218)-1),ROW(C193))),"")</f>
        <v/>
      </c>
      <c r="M194" s="231" t="str">
        <f t="shared" si="3"/>
        <v/>
      </c>
      <c r="N194" s="230" t="str">
        <f t="array" ref="N194">IFERROR(INDEX(M$2:M$218,SMALL(IF(M$2:M$218&lt;&gt;"",ROW(M$2:M$218)-1),ROW(D193))),"")</f>
        <v/>
      </c>
      <c r="O194" s="231" t="str">
        <f t="shared" si="4"/>
        <v/>
      </c>
      <c r="P194" s="232" t="str">
        <f t="array" ref="P194">IFERROR(INDEX(O$2:O$218,SMALL(IF(O$2:O$218&lt;&gt;"",ROW(O$2:O$218)-1),ROW(G193))),"")</f>
        <v/>
      </c>
      <c r="Q194" s="5"/>
    </row>
    <row r="195" spans="1:17" s="61" customFormat="1" ht="15.75" customHeight="1" x14ac:dyDescent="0.2">
      <c r="A195" s="216" t="str">
        <f t="shared" si="9"/>
        <v xml:space="preserve"> </v>
      </c>
      <c r="B195" s="144"/>
      <c r="C195" s="144"/>
      <c r="D195" s="144"/>
      <c r="E195" s="144"/>
      <c r="F195" s="144"/>
      <c r="G195" s="216" t="str">
        <f>IF(D195="","",VLOOKUP(D195,'Liste des clubs'!A:B,2,FALSE))</f>
        <v/>
      </c>
      <c r="H195" s="233"/>
      <c r="I195" s="217" t="str">
        <f t="shared" si="1"/>
        <v/>
      </c>
      <c r="J195" s="230" t="str">
        <f t="array" ref="J195">IFERROR(INDEX(I$2:I$218,SMALL(IF(I$2:I$218&lt;&gt;"",ROW(I$2:I$218)-1),ROW(A194))),"")</f>
        <v/>
      </c>
      <c r="K195" s="231" t="str">
        <f t="shared" si="2"/>
        <v/>
      </c>
      <c r="L195" s="232" t="str">
        <f t="array" ref="L195">IFERROR(INDEX(K$2:K$218,SMALL(IF(K$2:K$218&lt;&gt;"",ROW(K$2:K$218)-1),ROW(C194))),"")</f>
        <v/>
      </c>
      <c r="M195" s="231" t="str">
        <f t="shared" si="3"/>
        <v/>
      </c>
      <c r="N195" s="230" t="str">
        <f t="array" ref="N195">IFERROR(INDEX(M$2:M$218,SMALL(IF(M$2:M$218&lt;&gt;"",ROW(M$2:M$218)-1),ROW(D194))),"")</f>
        <v/>
      </c>
      <c r="O195" s="231" t="str">
        <f t="shared" si="4"/>
        <v/>
      </c>
      <c r="P195" s="232" t="str">
        <f t="array" ref="P195">IFERROR(INDEX(O$2:O$218,SMALL(IF(O$2:O$218&lt;&gt;"",ROW(O$2:O$218)-1),ROW(G194))),"")</f>
        <v/>
      </c>
      <c r="Q195" s="5"/>
    </row>
    <row r="196" spans="1:17" s="61" customFormat="1" ht="15.75" customHeight="1" x14ac:dyDescent="0.2">
      <c r="A196" s="216" t="str">
        <f t="shared" ref="A196:A259" si="10">UPPER(B196)&amp;" "&amp;PROPER(C196)</f>
        <v xml:space="preserve"> </v>
      </c>
      <c r="B196" s="144"/>
      <c r="C196" s="144"/>
      <c r="D196" s="144"/>
      <c r="E196" s="144"/>
      <c r="F196" s="144"/>
      <c r="G196" s="216" t="str">
        <f>IF(D196="","",VLOOKUP(D196,'Liste des clubs'!A:B,2,FALSE))</f>
        <v/>
      </c>
      <c r="H196" s="233"/>
      <c r="I196" s="217" t="str">
        <f t="shared" si="1"/>
        <v/>
      </c>
      <c r="J196" s="230" t="str">
        <f t="array" ref="J196">IFERROR(INDEX(I$2:I$218,SMALL(IF(I$2:I$218&lt;&gt;"",ROW(I$2:I$218)-1),ROW(A195))),"")</f>
        <v/>
      </c>
      <c r="K196" s="231" t="str">
        <f t="shared" si="2"/>
        <v/>
      </c>
      <c r="L196" s="232" t="str">
        <f t="array" ref="L196">IFERROR(INDEX(K$2:K$218,SMALL(IF(K$2:K$218&lt;&gt;"",ROW(K$2:K$218)-1),ROW(C195))),"")</f>
        <v/>
      </c>
      <c r="M196" s="231" t="str">
        <f t="shared" si="3"/>
        <v/>
      </c>
      <c r="N196" s="230" t="str">
        <f t="array" ref="N196">IFERROR(INDEX(M$2:M$218,SMALL(IF(M$2:M$218&lt;&gt;"",ROW(M$2:M$218)-1),ROW(D195))),"")</f>
        <v/>
      </c>
      <c r="O196" s="231" t="str">
        <f t="shared" si="4"/>
        <v/>
      </c>
      <c r="P196" s="232" t="str">
        <f t="array" ref="P196">IFERROR(INDEX(O$2:O$218,SMALL(IF(O$2:O$218&lt;&gt;"",ROW(O$2:O$218)-1),ROW(G195))),"")</f>
        <v/>
      </c>
      <c r="Q196" s="5"/>
    </row>
    <row r="197" spans="1:17" s="61" customFormat="1" ht="15.75" customHeight="1" x14ac:dyDescent="0.2">
      <c r="A197" s="216" t="str">
        <f t="shared" si="10"/>
        <v xml:space="preserve"> </v>
      </c>
      <c r="B197" s="144"/>
      <c r="C197" s="144"/>
      <c r="D197" s="144"/>
      <c r="E197" s="144"/>
      <c r="F197" s="144"/>
      <c r="G197" s="216" t="str">
        <f>IF(D197="","",VLOOKUP(D197,'Liste des clubs'!A:B,2,FALSE))</f>
        <v/>
      </c>
      <c r="H197" s="233"/>
      <c r="I197" s="217" t="str">
        <f t="shared" si="1"/>
        <v/>
      </c>
      <c r="J197" s="230" t="str">
        <f t="array" ref="J197">IFERROR(INDEX(I$2:I$218,SMALL(IF(I$2:I$218&lt;&gt;"",ROW(I$2:I$218)-1),ROW(A196))),"")</f>
        <v/>
      </c>
      <c r="K197" s="231" t="str">
        <f t="shared" si="2"/>
        <v/>
      </c>
      <c r="L197" s="232" t="str">
        <f t="array" ref="L197">IFERROR(INDEX(K$2:K$218,SMALL(IF(K$2:K$218&lt;&gt;"",ROW(K$2:K$218)-1),ROW(C196))),"")</f>
        <v/>
      </c>
      <c r="M197" s="231" t="str">
        <f t="shared" si="3"/>
        <v/>
      </c>
      <c r="N197" s="230" t="str">
        <f t="array" ref="N197">IFERROR(INDEX(M$2:M$218,SMALL(IF(M$2:M$218&lt;&gt;"",ROW(M$2:M$218)-1),ROW(D196))),"")</f>
        <v/>
      </c>
      <c r="O197" s="231" t="str">
        <f t="shared" si="4"/>
        <v/>
      </c>
      <c r="P197" s="232" t="str">
        <f t="array" ref="P197">IFERROR(INDEX(O$2:O$218,SMALL(IF(O$2:O$218&lt;&gt;"",ROW(O$2:O$218)-1),ROW(G196))),"")</f>
        <v/>
      </c>
      <c r="Q197" s="5"/>
    </row>
    <row r="198" spans="1:17" s="61" customFormat="1" ht="15.75" customHeight="1" x14ac:dyDescent="0.2">
      <c r="A198" s="216" t="str">
        <f t="shared" si="10"/>
        <v xml:space="preserve"> </v>
      </c>
      <c r="B198" s="146"/>
      <c r="C198" s="146"/>
      <c r="D198" s="146"/>
      <c r="E198" s="142"/>
      <c r="F198" s="142"/>
      <c r="G198" s="216" t="str">
        <f>IF(D198="","",VLOOKUP(D198,'Liste des clubs'!A:B,2,FALSE))</f>
        <v/>
      </c>
      <c r="H198" s="233"/>
      <c r="I198" s="217" t="str">
        <f t="shared" si="1"/>
        <v/>
      </c>
      <c r="J198" s="230" t="str">
        <f t="array" ref="J198">IFERROR(INDEX(I$2:I$218,SMALL(IF(I$2:I$218&lt;&gt;"",ROW(I$2:I$218)-1),ROW(A197))),"")</f>
        <v/>
      </c>
      <c r="K198" s="231" t="str">
        <f t="shared" si="2"/>
        <v/>
      </c>
      <c r="L198" s="232" t="str">
        <f t="array" ref="L198">IFERROR(INDEX(K$2:K$218,SMALL(IF(K$2:K$218&lt;&gt;"",ROW(K$2:K$218)-1),ROW(C197))),"")</f>
        <v/>
      </c>
      <c r="M198" s="231" t="str">
        <f t="shared" si="3"/>
        <v/>
      </c>
      <c r="N198" s="230" t="str">
        <f t="array" ref="N198">IFERROR(INDEX(M$2:M$218,SMALL(IF(M$2:M$218&lt;&gt;"",ROW(M$2:M$218)-1),ROW(D197))),"")</f>
        <v/>
      </c>
      <c r="O198" s="231" t="str">
        <f t="shared" si="4"/>
        <v/>
      </c>
      <c r="P198" s="232" t="str">
        <f t="array" ref="P198">IFERROR(INDEX(O$2:O$218,SMALL(IF(O$2:O$218&lt;&gt;"",ROW(O$2:O$218)-1),ROW(G197))),"")</f>
        <v/>
      </c>
      <c r="Q198" s="5"/>
    </row>
    <row r="199" spans="1:17" s="61" customFormat="1" ht="15.75" customHeight="1" x14ac:dyDescent="0.2">
      <c r="A199" s="216" t="str">
        <f t="shared" si="10"/>
        <v xml:space="preserve"> </v>
      </c>
      <c r="B199" s="146"/>
      <c r="C199" s="146"/>
      <c r="D199" s="146"/>
      <c r="E199" s="142"/>
      <c r="F199" s="142"/>
      <c r="G199" s="216" t="str">
        <f>IF(D199="","",VLOOKUP(D199,'Liste des clubs'!A:B,2,FALSE))</f>
        <v/>
      </c>
      <c r="H199" s="233"/>
      <c r="I199" s="217" t="str">
        <f t="shared" si="1"/>
        <v/>
      </c>
      <c r="J199" s="230" t="str">
        <f t="array" ref="J199">IFERROR(INDEX(I$2:I$218,SMALL(IF(I$2:I$218&lt;&gt;"",ROW(I$2:I$218)-1),ROW(A198))),"")</f>
        <v/>
      </c>
      <c r="K199" s="231" t="str">
        <f t="shared" si="2"/>
        <v/>
      </c>
      <c r="L199" s="232" t="str">
        <f t="array" ref="L199">IFERROR(INDEX(K$2:K$218,SMALL(IF(K$2:K$218&lt;&gt;"",ROW(K$2:K$218)-1),ROW(C198))),"")</f>
        <v/>
      </c>
      <c r="M199" s="231" t="str">
        <f t="shared" si="3"/>
        <v/>
      </c>
      <c r="N199" s="230" t="str">
        <f t="array" ref="N199">IFERROR(INDEX(M$2:M$218,SMALL(IF(M$2:M$218&lt;&gt;"",ROW(M$2:M$218)-1),ROW(D198))),"")</f>
        <v/>
      </c>
      <c r="O199" s="231" t="str">
        <f t="shared" si="4"/>
        <v/>
      </c>
      <c r="P199" s="232" t="str">
        <f t="array" ref="P199">IFERROR(INDEX(O$2:O$218,SMALL(IF(O$2:O$218&lt;&gt;"",ROW(O$2:O$218)-1),ROW(G198))),"")</f>
        <v/>
      </c>
      <c r="Q199" s="5"/>
    </row>
    <row r="200" spans="1:17" s="61" customFormat="1" ht="15.75" customHeight="1" x14ac:dyDescent="0.2">
      <c r="A200" s="216" t="str">
        <f t="shared" si="10"/>
        <v xml:space="preserve"> </v>
      </c>
      <c r="B200" s="144"/>
      <c r="C200" s="144"/>
      <c r="D200" s="144"/>
      <c r="E200" s="144"/>
      <c r="F200" s="144"/>
      <c r="G200" s="216" t="str">
        <f>IF(D200="","",VLOOKUP(D200,'Liste des clubs'!A:B,2,FALSE))</f>
        <v/>
      </c>
      <c r="H200" s="233"/>
      <c r="I200" s="217" t="str">
        <f t="shared" si="1"/>
        <v/>
      </c>
      <c r="J200" s="230" t="str">
        <f t="array" ref="J200">IFERROR(INDEX(I$2:I$218,SMALL(IF(I$2:I$218&lt;&gt;"",ROW(I$2:I$218)-1),ROW(A199))),"")</f>
        <v/>
      </c>
      <c r="K200" s="231" t="str">
        <f t="shared" si="2"/>
        <v/>
      </c>
      <c r="L200" s="232" t="str">
        <f t="array" ref="L200">IFERROR(INDEX(K$2:K$218,SMALL(IF(K$2:K$218&lt;&gt;"",ROW(K$2:K$218)-1),ROW(C199))),"")</f>
        <v/>
      </c>
      <c r="M200" s="231" t="str">
        <f t="shared" si="3"/>
        <v/>
      </c>
      <c r="N200" s="230" t="str">
        <f t="array" ref="N200">IFERROR(INDEX(M$2:M$218,SMALL(IF(M$2:M$218&lt;&gt;"",ROW(M$2:M$218)-1),ROW(D199))),"")</f>
        <v/>
      </c>
      <c r="O200" s="231" t="str">
        <f t="shared" si="4"/>
        <v/>
      </c>
      <c r="P200" s="232" t="str">
        <f t="array" ref="P200">IFERROR(INDEX(O$2:O$218,SMALL(IF(O$2:O$218&lt;&gt;"",ROW(O$2:O$218)-1),ROW(G199))),"")</f>
        <v/>
      </c>
      <c r="Q200" s="5"/>
    </row>
    <row r="201" spans="1:17" s="61" customFormat="1" ht="15.75" customHeight="1" x14ac:dyDescent="0.2">
      <c r="A201" s="216" t="str">
        <f t="shared" si="10"/>
        <v xml:space="preserve"> </v>
      </c>
      <c r="B201" s="144"/>
      <c r="C201" s="144"/>
      <c r="D201" s="144"/>
      <c r="E201" s="144"/>
      <c r="F201" s="144"/>
      <c r="G201" s="216" t="str">
        <f>IF(D201="","",VLOOKUP(D201,'Liste des clubs'!A:B,2,FALSE))</f>
        <v/>
      </c>
      <c r="H201" s="233"/>
      <c r="I201" s="217" t="str">
        <f t="shared" si="1"/>
        <v/>
      </c>
      <c r="J201" s="230" t="str">
        <f t="array" ref="J201">IFERROR(INDEX(I$2:I$218,SMALL(IF(I$2:I$218&lt;&gt;"",ROW(I$2:I$218)-1),ROW(A200))),"")</f>
        <v/>
      </c>
      <c r="K201" s="231" t="str">
        <f t="shared" si="2"/>
        <v/>
      </c>
      <c r="L201" s="232" t="str">
        <f t="array" ref="L201">IFERROR(INDEX(K$2:K$218,SMALL(IF(K$2:K$218&lt;&gt;"",ROW(K$2:K$218)-1),ROW(C200))),"")</f>
        <v/>
      </c>
      <c r="M201" s="231" t="str">
        <f t="shared" si="3"/>
        <v/>
      </c>
      <c r="N201" s="230" t="str">
        <f t="array" ref="N201">IFERROR(INDEX(M$2:M$218,SMALL(IF(M$2:M$218&lt;&gt;"",ROW(M$2:M$218)-1),ROW(D200))),"")</f>
        <v/>
      </c>
      <c r="O201" s="231" t="str">
        <f t="shared" si="4"/>
        <v/>
      </c>
      <c r="P201" s="232" t="str">
        <f t="array" ref="P201">IFERROR(INDEX(O$2:O$218,SMALL(IF(O$2:O$218&lt;&gt;"",ROW(O$2:O$218)-1),ROW(G200))),"")</f>
        <v/>
      </c>
      <c r="Q201" s="5"/>
    </row>
    <row r="202" spans="1:17" s="61" customFormat="1" ht="15.75" customHeight="1" x14ac:dyDescent="0.2">
      <c r="A202" s="216" t="str">
        <f t="shared" si="10"/>
        <v xml:space="preserve"> </v>
      </c>
      <c r="B202" s="146"/>
      <c r="C202" s="146"/>
      <c r="D202" s="146"/>
      <c r="E202" s="142"/>
      <c r="F202" s="142"/>
      <c r="G202" s="216" t="str">
        <f>IF(D202="","",VLOOKUP(D202,'Liste des clubs'!A:B,2,FALSE))</f>
        <v/>
      </c>
      <c r="H202" s="233"/>
      <c r="I202" s="217" t="str">
        <f t="shared" si="1"/>
        <v/>
      </c>
      <c r="J202" s="230" t="str">
        <f t="array" ref="J202">IFERROR(INDEX(I$2:I$218,SMALL(IF(I$2:I$218&lt;&gt;"",ROW(I$2:I$218)-1),ROW(A201))),"")</f>
        <v/>
      </c>
      <c r="K202" s="231" t="str">
        <f t="shared" si="2"/>
        <v/>
      </c>
      <c r="L202" s="232" t="str">
        <f t="array" ref="L202">IFERROR(INDEX(K$2:K$218,SMALL(IF(K$2:K$218&lt;&gt;"",ROW(K$2:K$218)-1),ROW(C201))),"")</f>
        <v/>
      </c>
      <c r="M202" s="231" t="str">
        <f t="shared" si="3"/>
        <v/>
      </c>
      <c r="N202" s="230" t="str">
        <f t="array" ref="N202">IFERROR(INDEX(M$2:M$218,SMALL(IF(M$2:M$218&lt;&gt;"",ROW(M$2:M$218)-1),ROW(D201))),"")</f>
        <v/>
      </c>
      <c r="O202" s="231" t="str">
        <f t="shared" si="4"/>
        <v/>
      </c>
      <c r="P202" s="232" t="str">
        <f t="array" ref="P202">IFERROR(INDEX(O$2:O$218,SMALL(IF(O$2:O$218&lt;&gt;"",ROW(O$2:O$218)-1),ROW(G201))),"")</f>
        <v/>
      </c>
      <c r="Q202" s="5"/>
    </row>
    <row r="203" spans="1:17" s="61" customFormat="1" ht="15.75" customHeight="1" x14ac:dyDescent="0.2">
      <c r="A203" s="216" t="str">
        <f t="shared" si="10"/>
        <v xml:space="preserve"> </v>
      </c>
      <c r="B203" s="146"/>
      <c r="C203" s="146"/>
      <c r="D203" s="146"/>
      <c r="E203" s="142"/>
      <c r="F203" s="142"/>
      <c r="G203" s="216" t="str">
        <f>IF(D203="","",VLOOKUP(D203,'Liste des clubs'!A:B,2,FALSE))</f>
        <v/>
      </c>
      <c r="H203" s="233"/>
      <c r="I203" s="217" t="str">
        <f t="shared" si="1"/>
        <v/>
      </c>
      <c r="J203" s="230" t="str">
        <f t="array" ref="J203">IFERROR(INDEX(I$2:I$218,SMALL(IF(I$2:I$218&lt;&gt;"",ROW(I$2:I$218)-1),ROW(A202))),"")</f>
        <v/>
      </c>
      <c r="K203" s="231" t="str">
        <f t="shared" si="2"/>
        <v/>
      </c>
      <c r="L203" s="232" t="str">
        <f t="array" ref="L203">IFERROR(INDEX(K$2:K$218,SMALL(IF(K$2:K$218&lt;&gt;"",ROW(K$2:K$218)-1),ROW(C202))),"")</f>
        <v/>
      </c>
      <c r="M203" s="231" t="str">
        <f t="shared" si="3"/>
        <v/>
      </c>
      <c r="N203" s="230" t="str">
        <f t="array" ref="N203">IFERROR(INDEX(M$2:M$218,SMALL(IF(M$2:M$218&lt;&gt;"",ROW(M$2:M$218)-1),ROW(D202))),"")</f>
        <v/>
      </c>
      <c r="O203" s="231" t="str">
        <f t="shared" si="4"/>
        <v/>
      </c>
      <c r="P203" s="232" t="str">
        <f t="array" ref="P203">IFERROR(INDEX(O$2:O$218,SMALL(IF(O$2:O$218&lt;&gt;"",ROW(O$2:O$218)-1),ROW(G202))),"")</f>
        <v/>
      </c>
      <c r="Q203" s="5"/>
    </row>
    <row r="204" spans="1:17" s="61" customFormat="1" ht="15.75" customHeight="1" x14ac:dyDescent="0.2">
      <c r="A204" s="216" t="str">
        <f t="shared" si="10"/>
        <v xml:space="preserve"> </v>
      </c>
      <c r="B204" s="146"/>
      <c r="C204" s="146"/>
      <c r="D204" s="146"/>
      <c r="E204" s="142"/>
      <c r="F204" s="142"/>
      <c r="G204" s="216" t="str">
        <f>IF(D204="","",VLOOKUP(D204,'Liste des clubs'!A:B,2,FALSE))</f>
        <v/>
      </c>
      <c r="H204" s="233"/>
      <c r="I204" s="217" t="str">
        <f t="shared" si="1"/>
        <v/>
      </c>
      <c r="J204" s="230" t="str">
        <f t="array" ref="J204">IFERROR(INDEX(I$2:I$218,SMALL(IF(I$2:I$218&lt;&gt;"",ROW(I$2:I$218)-1),ROW(A203))),"")</f>
        <v/>
      </c>
      <c r="K204" s="231" t="str">
        <f t="shared" si="2"/>
        <v/>
      </c>
      <c r="L204" s="232" t="str">
        <f t="array" ref="L204">IFERROR(INDEX(K$2:K$218,SMALL(IF(K$2:K$218&lt;&gt;"",ROW(K$2:K$218)-1),ROW(C203))),"")</f>
        <v/>
      </c>
      <c r="M204" s="231" t="str">
        <f t="shared" si="3"/>
        <v/>
      </c>
      <c r="N204" s="230" t="str">
        <f t="array" ref="N204">IFERROR(INDEX(M$2:M$218,SMALL(IF(M$2:M$218&lt;&gt;"",ROW(M$2:M$218)-1),ROW(D203))),"")</f>
        <v/>
      </c>
      <c r="O204" s="231" t="str">
        <f t="shared" si="4"/>
        <v/>
      </c>
      <c r="P204" s="232" t="str">
        <f t="array" ref="P204">IFERROR(INDEX(O$2:O$218,SMALL(IF(O$2:O$218&lt;&gt;"",ROW(O$2:O$218)-1),ROW(G203))),"")</f>
        <v/>
      </c>
      <c r="Q204" s="5"/>
    </row>
    <row r="205" spans="1:17" s="61" customFormat="1" ht="15.75" customHeight="1" x14ac:dyDescent="0.2">
      <c r="A205" s="216" t="str">
        <f t="shared" si="10"/>
        <v xml:space="preserve"> </v>
      </c>
      <c r="B205" s="144"/>
      <c r="C205" s="144"/>
      <c r="D205" s="144"/>
      <c r="E205" s="144"/>
      <c r="F205" s="144"/>
      <c r="G205" s="216" t="str">
        <f>IF(D205="","",VLOOKUP(D205,'Liste des clubs'!A:B,2,FALSE))</f>
        <v/>
      </c>
      <c r="H205" s="233"/>
      <c r="I205" s="217" t="str">
        <f t="shared" si="1"/>
        <v/>
      </c>
      <c r="J205" s="230" t="str">
        <f t="array" ref="J205">IFERROR(INDEX(I$2:I$218,SMALL(IF(I$2:I$218&lt;&gt;"",ROW(I$2:I$218)-1),ROW(A204))),"")</f>
        <v/>
      </c>
      <c r="K205" s="231" t="str">
        <f t="shared" si="2"/>
        <v/>
      </c>
      <c r="L205" s="232" t="str">
        <f t="array" ref="L205">IFERROR(INDEX(K$2:K$218,SMALL(IF(K$2:K$218&lt;&gt;"",ROW(K$2:K$218)-1),ROW(C204))),"")</f>
        <v/>
      </c>
      <c r="M205" s="231" t="str">
        <f t="shared" si="3"/>
        <v/>
      </c>
      <c r="N205" s="230" t="str">
        <f t="array" ref="N205">IFERROR(INDEX(M$2:M$218,SMALL(IF(M$2:M$218&lt;&gt;"",ROW(M$2:M$218)-1),ROW(D204))),"")</f>
        <v/>
      </c>
      <c r="O205" s="231" t="str">
        <f t="shared" si="4"/>
        <v/>
      </c>
      <c r="P205" s="232" t="str">
        <f t="array" ref="P205">IFERROR(INDEX(O$2:O$218,SMALL(IF(O$2:O$218&lt;&gt;"",ROW(O$2:O$218)-1),ROW(G204))),"")</f>
        <v/>
      </c>
      <c r="Q205" s="5"/>
    </row>
    <row r="206" spans="1:17" s="61" customFormat="1" ht="15.75" customHeight="1" x14ac:dyDescent="0.2">
      <c r="A206" s="216" t="str">
        <f t="shared" si="10"/>
        <v xml:space="preserve"> </v>
      </c>
      <c r="B206" s="144"/>
      <c r="C206" s="144"/>
      <c r="D206" s="144"/>
      <c r="E206" s="144"/>
      <c r="F206" s="144"/>
      <c r="G206" s="216" t="str">
        <f>IF(D206="","",VLOOKUP(D206,'Liste des clubs'!A:B,2,FALSE))</f>
        <v/>
      </c>
      <c r="H206" s="233"/>
      <c r="I206" s="217" t="str">
        <f t="shared" si="1"/>
        <v/>
      </c>
      <c r="J206" s="230" t="str">
        <f t="array" ref="J206">IFERROR(INDEX(I$2:I$218,SMALL(IF(I$2:I$218&lt;&gt;"",ROW(I$2:I$218)-1),ROW(A205))),"")</f>
        <v/>
      </c>
      <c r="K206" s="231" t="str">
        <f t="shared" si="2"/>
        <v/>
      </c>
      <c r="L206" s="232" t="str">
        <f t="array" ref="L206">IFERROR(INDEX(K$2:K$218,SMALL(IF(K$2:K$218&lt;&gt;"",ROW(K$2:K$218)-1),ROW(C205))),"")</f>
        <v/>
      </c>
      <c r="M206" s="231" t="str">
        <f t="shared" si="3"/>
        <v/>
      </c>
      <c r="N206" s="230" t="str">
        <f t="array" ref="N206">IFERROR(INDEX(M$2:M$218,SMALL(IF(M$2:M$218&lt;&gt;"",ROW(M$2:M$218)-1),ROW(D205))),"")</f>
        <v/>
      </c>
      <c r="O206" s="231" t="str">
        <f t="shared" si="4"/>
        <v/>
      </c>
      <c r="P206" s="232" t="str">
        <f t="array" ref="P206">IFERROR(INDEX(O$2:O$218,SMALL(IF(O$2:O$218&lt;&gt;"",ROW(O$2:O$218)-1),ROW(G205))),"")</f>
        <v/>
      </c>
      <c r="Q206" s="5"/>
    </row>
    <row r="207" spans="1:17" s="61" customFormat="1" ht="15.75" customHeight="1" x14ac:dyDescent="0.2">
      <c r="A207" s="216" t="str">
        <f t="shared" si="10"/>
        <v xml:space="preserve"> </v>
      </c>
      <c r="B207" s="144"/>
      <c r="C207" s="144"/>
      <c r="D207" s="144"/>
      <c r="E207" s="144"/>
      <c r="F207" s="144"/>
      <c r="G207" s="216" t="str">
        <f>IF(D207="","",VLOOKUP(D207,'Liste des clubs'!A:B,2,FALSE))</f>
        <v/>
      </c>
      <c r="H207" s="233"/>
      <c r="I207" s="217" t="str">
        <f t="shared" si="1"/>
        <v/>
      </c>
      <c r="J207" s="230" t="str">
        <f t="array" ref="J207">IFERROR(INDEX(I$2:I$218,SMALL(IF(I$2:I$218&lt;&gt;"",ROW(I$2:I$218)-1),ROW(A206))),"")</f>
        <v/>
      </c>
      <c r="K207" s="231" t="str">
        <f t="shared" si="2"/>
        <v/>
      </c>
      <c r="L207" s="232" t="str">
        <f t="array" ref="L207">IFERROR(INDEX(K$2:K$218,SMALL(IF(K$2:K$218&lt;&gt;"",ROW(K$2:K$218)-1),ROW(C206))),"")</f>
        <v/>
      </c>
      <c r="M207" s="231" t="str">
        <f t="shared" si="3"/>
        <v/>
      </c>
      <c r="N207" s="230" t="str">
        <f t="array" ref="N207">IFERROR(INDEX(M$2:M$218,SMALL(IF(M$2:M$218&lt;&gt;"",ROW(M$2:M$218)-1),ROW(D206))),"")</f>
        <v/>
      </c>
      <c r="O207" s="231" t="str">
        <f t="shared" si="4"/>
        <v/>
      </c>
      <c r="P207" s="232" t="str">
        <f t="array" ref="P207">IFERROR(INDEX(O$2:O$218,SMALL(IF(O$2:O$218&lt;&gt;"",ROW(O$2:O$218)-1),ROW(G206))),"")</f>
        <v/>
      </c>
      <c r="Q207" s="5"/>
    </row>
    <row r="208" spans="1:17" s="61" customFormat="1" ht="15.75" customHeight="1" x14ac:dyDescent="0.2">
      <c r="A208" s="216" t="str">
        <f t="shared" si="10"/>
        <v xml:space="preserve"> </v>
      </c>
      <c r="B208" s="144"/>
      <c r="C208" s="144"/>
      <c r="D208" s="144"/>
      <c r="E208" s="144"/>
      <c r="F208" s="144"/>
      <c r="G208" s="216" t="str">
        <f>IF(D208="","",VLOOKUP(D208,'Liste des clubs'!A:B,2,FALSE))</f>
        <v/>
      </c>
      <c r="H208" s="233"/>
      <c r="I208" s="217" t="str">
        <f t="shared" si="1"/>
        <v/>
      </c>
      <c r="J208" s="230" t="str">
        <f t="array" ref="J208">IFERROR(INDEX(I$2:I$218,SMALL(IF(I$2:I$218&lt;&gt;"",ROW(I$2:I$218)-1),ROW(A207))),"")</f>
        <v/>
      </c>
      <c r="K208" s="231" t="str">
        <f t="shared" si="2"/>
        <v/>
      </c>
      <c r="L208" s="232" t="str">
        <f t="array" ref="L208">IFERROR(INDEX(K$2:K$218,SMALL(IF(K$2:K$218&lt;&gt;"",ROW(K$2:K$218)-1),ROW(C207))),"")</f>
        <v/>
      </c>
      <c r="M208" s="231" t="str">
        <f t="shared" si="3"/>
        <v/>
      </c>
      <c r="N208" s="230" t="str">
        <f t="array" ref="N208">IFERROR(INDEX(M$2:M$218,SMALL(IF(M$2:M$218&lt;&gt;"",ROW(M$2:M$218)-1),ROW(D207))),"")</f>
        <v/>
      </c>
      <c r="O208" s="231" t="str">
        <f t="shared" si="4"/>
        <v/>
      </c>
      <c r="P208" s="232" t="str">
        <f t="array" ref="P208">IFERROR(INDEX(O$2:O$218,SMALL(IF(O$2:O$218&lt;&gt;"",ROW(O$2:O$218)-1),ROW(G207))),"")</f>
        <v/>
      </c>
      <c r="Q208" s="5"/>
    </row>
    <row r="209" spans="1:17" s="61" customFormat="1" ht="15.75" customHeight="1" x14ac:dyDescent="0.2">
      <c r="A209" s="216" t="str">
        <f t="shared" si="10"/>
        <v xml:space="preserve"> </v>
      </c>
      <c r="B209" s="144"/>
      <c r="C209" s="144"/>
      <c r="D209" s="144"/>
      <c r="E209" s="144"/>
      <c r="F209" s="144"/>
      <c r="G209" s="216" t="str">
        <f>IF(D209="","",VLOOKUP(D209,'Liste des clubs'!A:B,2,FALSE))</f>
        <v/>
      </c>
      <c r="H209" s="233"/>
      <c r="I209" s="217" t="str">
        <f t="shared" si="1"/>
        <v/>
      </c>
      <c r="J209" s="230" t="str">
        <f t="array" ref="J209">IFERROR(INDEX(I$2:I$218,SMALL(IF(I$2:I$218&lt;&gt;"",ROW(I$2:I$218)-1),ROW(A208))),"")</f>
        <v/>
      </c>
      <c r="K209" s="231" t="str">
        <f t="shared" si="2"/>
        <v/>
      </c>
      <c r="L209" s="232" t="str">
        <f t="array" ref="L209">IFERROR(INDEX(K$2:K$218,SMALL(IF(K$2:K$218&lt;&gt;"",ROW(K$2:K$218)-1),ROW(C208))),"")</f>
        <v/>
      </c>
      <c r="M209" s="231" t="str">
        <f t="shared" si="3"/>
        <v/>
      </c>
      <c r="N209" s="230" t="str">
        <f t="array" ref="N209">IFERROR(INDEX(M$2:M$218,SMALL(IF(M$2:M$218&lt;&gt;"",ROW(M$2:M$218)-1),ROW(D208))),"")</f>
        <v/>
      </c>
      <c r="O209" s="231" t="str">
        <f t="shared" si="4"/>
        <v/>
      </c>
      <c r="P209" s="232" t="str">
        <f t="array" ref="P209">IFERROR(INDEX(O$2:O$218,SMALL(IF(O$2:O$218&lt;&gt;"",ROW(O$2:O$218)-1),ROW(G208))),"")</f>
        <v/>
      </c>
      <c r="Q209" s="5"/>
    </row>
    <row r="210" spans="1:17" s="61" customFormat="1" ht="15.75" customHeight="1" x14ac:dyDescent="0.2">
      <c r="A210" s="216" t="str">
        <f t="shared" si="10"/>
        <v xml:space="preserve"> </v>
      </c>
      <c r="B210" s="146"/>
      <c r="C210" s="146"/>
      <c r="D210" s="146"/>
      <c r="E210" s="142"/>
      <c r="F210" s="142"/>
      <c r="G210" s="216" t="str">
        <f>IF(D210="","",VLOOKUP(D210,'Liste des clubs'!A:B,2,FALSE))</f>
        <v/>
      </c>
      <c r="H210" s="233"/>
      <c r="I210" s="217" t="str">
        <f t="shared" si="1"/>
        <v/>
      </c>
      <c r="J210" s="230" t="str">
        <f t="array" ref="J210">IFERROR(INDEX(I$2:I$218,SMALL(IF(I$2:I$218&lt;&gt;"",ROW(I$2:I$218)-1),ROW(A209))),"")</f>
        <v/>
      </c>
      <c r="K210" s="231" t="str">
        <f t="shared" si="2"/>
        <v/>
      </c>
      <c r="L210" s="232" t="str">
        <f t="array" ref="L210">IFERROR(INDEX(K$2:K$218,SMALL(IF(K$2:K$218&lt;&gt;"",ROW(K$2:K$218)-1),ROW(C209))),"")</f>
        <v/>
      </c>
      <c r="M210" s="231" t="str">
        <f t="shared" si="3"/>
        <v/>
      </c>
      <c r="N210" s="230" t="str">
        <f t="array" ref="N210">IFERROR(INDEX(M$2:M$218,SMALL(IF(M$2:M$218&lt;&gt;"",ROW(M$2:M$218)-1),ROW(D209))),"")</f>
        <v/>
      </c>
      <c r="O210" s="231" t="str">
        <f t="shared" si="4"/>
        <v/>
      </c>
      <c r="P210" s="232" t="str">
        <f t="array" ref="P210">IFERROR(INDEX(O$2:O$218,SMALL(IF(O$2:O$218&lt;&gt;"",ROW(O$2:O$218)-1),ROW(G209))),"")</f>
        <v/>
      </c>
      <c r="Q210" s="5"/>
    </row>
    <row r="211" spans="1:17" s="61" customFormat="1" ht="15.75" customHeight="1" x14ac:dyDescent="0.2">
      <c r="A211" s="216" t="str">
        <f t="shared" si="10"/>
        <v xml:space="preserve"> </v>
      </c>
      <c r="B211" s="144"/>
      <c r="C211" s="144"/>
      <c r="D211" s="144"/>
      <c r="E211" s="144"/>
      <c r="F211" s="144"/>
      <c r="G211" s="216" t="str">
        <f>IF(D211="","",VLOOKUP(D211,'Liste des clubs'!A:B,2,FALSE))</f>
        <v/>
      </c>
      <c r="H211" s="233"/>
      <c r="I211" s="217" t="str">
        <f t="shared" si="1"/>
        <v/>
      </c>
      <c r="J211" s="230" t="str">
        <f t="array" ref="J211">IFERROR(INDEX(I$2:I$218,SMALL(IF(I$2:I$218&lt;&gt;"",ROW(I$2:I$218)-1),ROW(A210))),"")</f>
        <v/>
      </c>
      <c r="K211" s="231" t="str">
        <f t="shared" si="2"/>
        <v/>
      </c>
      <c r="L211" s="232" t="str">
        <f t="array" ref="L211">IFERROR(INDEX(K$2:K$218,SMALL(IF(K$2:K$218&lt;&gt;"",ROW(K$2:K$218)-1),ROW(C210))),"")</f>
        <v/>
      </c>
      <c r="M211" s="231" t="str">
        <f t="shared" si="3"/>
        <v/>
      </c>
      <c r="N211" s="230" t="str">
        <f t="array" ref="N211">IFERROR(INDEX(M$2:M$218,SMALL(IF(M$2:M$218&lt;&gt;"",ROW(M$2:M$218)-1),ROW(D210))),"")</f>
        <v/>
      </c>
      <c r="O211" s="231" t="str">
        <f t="shared" si="4"/>
        <v/>
      </c>
      <c r="P211" s="232" t="str">
        <f t="array" ref="P211">IFERROR(INDEX(O$2:O$218,SMALL(IF(O$2:O$218&lt;&gt;"",ROW(O$2:O$218)-1),ROW(G210))),"")</f>
        <v/>
      </c>
      <c r="Q211" s="5"/>
    </row>
    <row r="212" spans="1:17" s="61" customFormat="1" ht="15.75" customHeight="1" x14ac:dyDescent="0.2">
      <c r="A212" s="216" t="str">
        <f t="shared" si="10"/>
        <v xml:space="preserve"> </v>
      </c>
      <c r="B212" s="144"/>
      <c r="C212" s="144"/>
      <c r="D212" s="144"/>
      <c r="E212" s="144"/>
      <c r="F212" s="144"/>
      <c r="G212" s="216" t="str">
        <f>IF(D212="","",VLOOKUP(D212,'Liste des clubs'!A:B,2,FALSE))</f>
        <v/>
      </c>
      <c r="H212" s="233"/>
      <c r="I212" s="217" t="str">
        <f t="shared" si="1"/>
        <v/>
      </c>
      <c r="J212" s="230" t="str">
        <f t="array" ref="J212">IFERROR(INDEX(I$2:I$218,SMALL(IF(I$2:I$218&lt;&gt;"",ROW(I$2:I$218)-1),ROW(A211))),"")</f>
        <v/>
      </c>
      <c r="K212" s="231" t="str">
        <f t="shared" si="2"/>
        <v/>
      </c>
      <c r="L212" s="232" t="str">
        <f t="array" ref="L212">IFERROR(INDEX(K$2:K$218,SMALL(IF(K$2:K$218&lt;&gt;"",ROW(K$2:K$218)-1),ROW(C211))),"")</f>
        <v/>
      </c>
      <c r="M212" s="231" t="str">
        <f t="shared" si="3"/>
        <v/>
      </c>
      <c r="N212" s="230" t="str">
        <f t="array" ref="N212">IFERROR(INDEX(M$2:M$218,SMALL(IF(M$2:M$218&lt;&gt;"",ROW(M$2:M$218)-1),ROW(D211))),"")</f>
        <v/>
      </c>
      <c r="O212" s="231" t="str">
        <f t="shared" si="4"/>
        <v/>
      </c>
      <c r="P212" s="232" t="str">
        <f t="array" ref="P212">IFERROR(INDEX(O$2:O$218,SMALL(IF(O$2:O$218&lt;&gt;"",ROW(O$2:O$218)-1),ROW(G211))),"")</f>
        <v/>
      </c>
      <c r="Q212" s="5"/>
    </row>
    <row r="213" spans="1:17" s="61" customFormat="1" ht="15.75" customHeight="1" x14ac:dyDescent="0.2">
      <c r="A213" s="216" t="str">
        <f t="shared" si="10"/>
        <v xml:space="preserve"> </v>
      </c>
      <c r="B213" s="146"/>
      <c r="C213" s="146"/>
      <c r="D213" s="146"/>
      <c r="E213" s="142"/>
      <c r="F213" s="142"/>
      <c r="G213" s="216" t="str">
        <f>IF(D213="","",VLOOKUP(D213,'Liste des clubs'!A:B,2,FALSE))</f>
        <v/>
      </c>
      <c r="H213" s="233"/>
      <c r="I213" s="217" t="str">
        <f t="shared" si="1"/>
        <v/>
      </c>
      <c r="J213" s="230" t="str">
        <f t="array" ref="J213">IFERROR(INDEX(I$2:I$218,SMALL(IF(I$2:I$218&lt;&gt;"",ROW(I$2:I$218)-1),ROW(A212))),"")</f>
        <v/>
      </c>
      <c r="K213" s="231" t="str">
        <f t="shared" si="2"/>
        <v/>
      </c>
      <c r="L213" s="232" t="str">
        <f t="array" ref="L213">IFERROR(INDEX(K$2:K$218,SMALL(IF(K$2:K$218&lt;&gt;"",ROW(K$2:K$218)-1),ROW(C212))),"")</f>
        <v/>
      </c>
      <c r="M213" s="231" t="str">
        <f t="shared" si="3"/>
        <v/>
      </c>
      <c r="N213" s="230" t="str">
        <f t="array" ref="N213">IFERROR(INDEX(M$2:M$218,SMALL(IF(M$2:M$218&lt;&gt;"",ROW(M$2:M$218)-1),ROW(D212))),"")</f>
        <v/>
      </c>
      <c r="O213" s="231" t="str">
        <f t="shared" si="4"/>
        <v/>
      </c>
      <c r="P213" s="232" t="str">
        <f t="array" ref="P213">IFERROR(INDEX(O$2:O$218,SMALL(IF(O$2:O$218&lt;&gt;"",ROW(O$2:O$218)-1),ROW(G212))),"")</f>
        <v/>
      </c>
      <c r="Q213" s="5"/>
    </row>
    <row r="214" spans="1:17" s="61" customFormat="1" ht="15.75" customHeight="1" x14ac:dyDescent="0.2">
      <c r="A214" s="216" t="str">
        <f t="shared" si="10"/>
        <v xml:space="preserve"> </v>
      </c>
      <c r="B214" s="144"/>
      <c r="C214" s="144"/>
      <c r="D214" s="144"/>
      <c r="E214" s="144"/>
      <c r="F214" s="144"/>
      <c r="G214" s="216" t="str">
        <f>IF(D214="","",VLOOKUP(D214,'Liste des clubs'!A:B,2,FALSE))</f>
        <v/>
      </c>
      <c r="H214" s="233"/>
      <c r="I214" s="217" t="str">
        <f t="shared" si="1"/>
        <v/>
      </c>
      <c r="J214" s="230" t="str">
        <f t="array" ref="J214">IFERROR(INDEX(I$2:I$218,SMALL(IF(I$2:I$218&lt;&gt;"",ROW(I$2:I$218)-1),ROW(A213))),"")</f>
        <v/>
      </c>
      <c r="K214" s="231" t="str">
        <f t="shared" si="2"/>
        <v/>
      </c>
      <c r="L214" s="232" t="str">
        <f t="array" ref="L214">IFERROR(INDEX(K$2:K$218,SMALL(IF(K$2:K$218&lt;&gt;"",ROW(K$2:K$218)-1),ROW(C213))),"")</f>
        <v/>
      </c>
      <c r="M214" s="231" t="str">
        <f t="shared" si="3"/>
        <v/>
      </c>
      <c r="N214" s="230" t="str">
        <f t="array" ref="N214">IFERROR(INDEX(M$2:M$218,SMALL(IF(M$2:M$218&lt;&gt;"",ROW(M$2:M$218)-1),ROW(D213))),"")</f>
        <v/>
      </c>
      <c r="O214" s="231" t="str">
        <f t="shared" si="4"/>
        <v/>
      </c>
      <c r="P214" s="232" t="str">
        <f t="array" ref="P214">IFERROR(INDEX(O$2:O$218,SMALL(IF(O$2:O$218&lt;&gt;"",ROW(O$2:O$218)-1),ROW(G213))),"")</f>
        <v/>
      </c>
      <c r="Q214" s="5"/>
    </row>
    <row r="215" spans="1:17" s="61" customFormat="1" ht="15.75" customHeight="1" x14ac:dyDescent="0.2">
      <c r="A215" s="216" t="str">
        <f t="shared" si="10"/>
        <v xml:space="preserve"> </v>
      </c>
      <c r="B215" s="144"/>
      <c r="C215" s="144"/>
      <c r="D215" s="144"/>
      <c r="E215" s="144"/>
      <c r="F215" s="144"/>
      <c r="G215" s="216" t="str">
        <f>IF(D215="","",VLOOKUP(D215,'Liste des clubs'!A:B,2,FALSE))</f>
        <v/>
      </c>
      <c r="H215" s="233"/>
      <c r="I215" s="217" t="str">
        <f t="shared" si="1"/>
        <v/>
      </c>
      <c r="J215" s="230" t="str">
        <f t="array" ref="J215">IFERROR(INDEX(I$2:I$218,SMALL(IF(I$2:I$218&lt;&gt;"",ROW(I$2:I$218)-1),ROW(A214))),"")</f>
        <v/>
      </c>
      <c r="K215" s="231" t="str">
        <f t="shared" si="2"/>
        <v/>
      </c>
      <c r="L215" s="232" t="str">
        <f t="array" ref="L215">IFERROR(INDEX(K$2:K$218,SMALL(IF(K$2:K$218&lt;&gt;"",ROW(K$2:K$218)-1),ROW(C214))),"")</f>
        <v/>
      </c>
      <c r="M215" s="231" t="str">
        <f t="shared" si="3"/>
        <v/>
      </c>
      <c r="N215" s="230" t="str">
        <f t="array" ref="N215">IFERROR(INDEX(M$2:M$218,SMALL(IF(M$2:M$218&lt;&gt;"",ROW(M$2:M$218)-1),ROW(D214))),"")</f>
        <v/>
      </c>
      <c r="O215" s="231" t="str">
        <f t="shared" si="4"/>
        <v/>
      </c>
      <c r="P215" s="232" t="str">
        <f t="array" ref="P215">IFERROR(INDEX(O$2:O$218,SMALL(IF(O$2:O$218&lt;&gt;"",ROW(O$2:O$218)-1),ROW(G214))),"")</f>
        <v/>
      </c>
      <c r="Q215" s="5"/>
    </row>
    <row r="216" spans="1:17" s="61" customFormat="1" ht="15.75" customHeight="1" x14ac:dyDescent="0.2">
      <c r="A216" s="216" t="str">
        <f t="shared" si="10"/>
        <v xml:space="preserve"> </v>
      </c>
      <c r="B216" s="144"/>
      <c r="C216" s="144"/>
      <c r="D216" s="144"/>
      <c r="E216" s="144"/>
      <c r="F216" s="144"/>
      <c r="G216" s="216" t="str">
        <f>IF(D216="","",VLOOKUP(D216,'Liste des clubs'!A:B,2,FALSE))</f>
        <v/>
      </c>
      <c r="H216" s="233"/>
      <c r="I216" s="217" t="str">
        <f t="shared" si="1"/>
        <v/>
      </c>
      <c r="J216" s="230" t="str">
        <f t="array" ref="J216">IFERROR(INDEX(I$2:I$218,SMALL(IF(I$2:I$218&lt;&gt;"",ROW(I$2:I$218)-1),ROW(A215))),"")</f>
        <v/>
      </c>
      <c r="K216" s="231" t="str">
        <f t="shared" si="2"/>
        <v/>
      </c>
      <c r="L216" s="232" t="str">
        <f t="array" ref="L216">IFERROR(INDEX(K$2:K$218,SMALL(IF(K$2:K$218&lt;&gt;"",ROW(K$2:K$218)-1),ROW(C215))),"")</f>
        <v/>
      </c>
      <c r="M216" s="231" t="str">
        <f t="shared" si="3"/>
        <v/>
      </c>
      <c r="N216" s="230" t="str">
        <f t="array" ref="N216">IFERROR(INDEX(M$2:M$218,SMALL(IF(M$2:M$218&lt;&gt;"",ROW(M$2:M$218)-1),ROW(D215))),"")</f>
        <v/>
      </c>
      <c r="O216" s="231" t="str">
        <f t="shared" si="4"/>
        <v/>
      </c>
      <c r="P216" s="232" t="str">
        <f t="array" ref="P216">IFERROR(INDEX(O$2:O$218,SMALL(IF(O$2:O$218&lt;&gt;"",ROW(O$2:O$218)-1),ROW(G215))),"")</f>
        <v/>
      </c>
      <c r="Q216" s="5"/>
    </row>
    <row r="217" spans="1:17" s="61" customFormat="1" ht="15.75" customHeight="1" x14ac:dyDescent="0.2">
      <c r="A217" s="216" t="str">
        <f t="shared" si="10"/>
        <v xml:space="preserve"> </v>
      </c>
      <c r="B217" s="144"/>
      <c r="C217" s="144"/>
      <c r="D217" s="144"/>
      <c r="E217" s="144"/>
      <c r="F217" s="144"/>
      <c r="G217" s="216" t="str">
        <f>IF(D217="","",VLOOKUP(D217,'Liste des clubs'!A:B,2,FALSE))</f>
        <v/>
      </c>
      <c r="H217" s="233"/>
      <c r="I217" s="217" t="str">
        <f t="shared" si="1"/>
        <v/>
      </c>
      <c r="J217" s="230" t="str">
        <f t="array" ref="J217">IFERROR(INDEX(I$2:I$218,SMALL(IF(I$2:I$218&lt;&gt;"",ROW(I$2:I$218)-1),ROW(A216))),"")</f>
        <v/>
      </c>
      <c r="K217" s="231" t="str">
        <f t="shared" si="2"/>
        <v/>
      </c>
      <c r="L217" s="232" t="str">
        <f t="array" ref="L217">IFERROR(INDEX(K$2:K$218,SMALL(IF(K$2:K$218&lt;&gt;"",ROW(K$2:K$218)-1),ROW(C216))),"")</f>
        <v/>
      </c>
      <c r="M217" s="231" t="str">
        <f t="shared" si="3"/>
        <v/>
      </c>
      <c r="N217" s="230" t="str">
        <f t="array" ref="N217">IFERROR(INDEX(M$2:M$218,SMALL(IF(M$2:M$218&lt;&gt;"",ROW(M$2:M$218)-1),ROW(D216))),"")</f>
        <v/>
      </c>
      <c r="O217" s="231" t="str">
        <f t="shared" si="4"/>
        <v/>
      </c>
      <c r="P217" s="232" t="str">
        <f t="array" ref="P217">IFERROR(INDEX(O$2:O$218,SMALL(IF(O$2:O$218&lt;&gt;"",ROW(O$2:O$218)-1),ROW(G216))),"")</f>
        <v/>
      </c>
      <c r="Q217" s="5"/>
    </row>
    <row r="218" spans="1:17" s="61" customFormat="1" ht="15.75" customHeight="1" x14ac:dyDescent="0.2">
      <c r="A218" s="216" t="str">
        <f t="shared" si="10"/>
        <v xml:space="preserve"> </v>
      </c>
      <c r="B218" s="146"/>
      <c r="C218" s="146"/>
      <c r="D218" s="146"/>
      <c r="E218" s="142"/>
      <c r="F218" s="142"/>
      <c r="G218" s="216" t="str">
        <f>IF(D218="","",VLOOKUP(D218,'Liste des clubs'!A:B,2,FALSE))</f>
        <v/>
      </c>
      <c r="H218" s="233"/>
      <c r="I218" s="217" t="str">
        <f t="shared" si="1"/>
        <v/>
      </c>
      <c r="J218" s="230" t="str">
        <f t="array" ref="J218">IFERROR(INDEX(I$2:I$218,SMALL(IF(I$2:I$218&lt;&gt;"",ROW(I$2:I$218)-1),ROW(A217))),"")</f>
        <v/>
      </c>
      <c r="K218" s="231" t="str">
        <f t="shared" si="2"/>
        <v/>
      </c>
      <c r="L218" s="232" t="str">
        <f t="array" ref="L218">IFERROR(INDEX(K$2:K$218,SMALL(IF(K$2:K$218&lt;&gt;"",ROW(K$2:K$218)-1),ROW(C217))),"")</f>
        <v/>
      </c>
      <c r="M218" s="231" t="str">
        <f t="shared" si="3"/>
        <v/>
      </c>
      <c r="N218" s="230" t="str">
        <f t="array" ref="N218">IFERROR(INDEX(M$2:M$218,SMALL(IF(M$2:M$218&lt;&gt;"",ROW(M$2:M$218)-1),ROW(D217))),"")</f>
        <v/>
      </c>
      <c r="O218" s="231" t="str">
        <f t="shared" si="4"/>
        <v/>
      </c>
      <c r="P218" s="232" t="str">
        <f t="array" ref="P218">IFERROR(INDEX(O$2:O$218,SMALL(IF(O$2:O$218&lt;&gt;"",ROW(O$2:O$218)-1),ROW(G217))),"")</f>
        <v/>
      </c>
      <c r="Q218" s="5"/>
    </row>
    <row r="219" spans="1:17" s="61" customFormat="1" ht="15.75" customHeight="1" x14ac:dyDescent="0.2">
      <c r="A219" s="216" t="str">
        <f t="shared" si="10"/>
        <v xml:space="preserve"> </v>
      </c>
      <c r="B219" s="144"/>
      <c r="C219" s="144"/>
      <c r="D219" s="144"/>
      <c r="E219" s="144"/>
      <c r="F219" s="144"/>
      <c r="G219" s="216" t="str">
        <f>IF(D219="","",VLOOKUP(D219,'Liste des clubs'!A:B,2,FALSE))</f>
        <v/>
      </c>
      <c r="H219" s="233"/>
      <c r="I219" s="217" t="str">
        <f t="shared" si="1"/>
        <v/>
      </c>
      <c r="J219" s="230" t="str">
        <f t="array" ref="J219">IFERROR(INDEX(I$2:I$218,SMALL(IF(I$2:I$218&lt;&gt;"",ROW(I$2:I$218)-1),ROW(A218))),"")</f>
        <v/>
      </c>
      <c r="K219" s="231" t="str">
        <f t="shared" si="2"/>
        <v/>
      </c>
      <c r="L219" s="232" t="str">
        <f t="array" ref="L219">IFERROR(INDEX(K$2:K$218,SMALL(IF(K$2:K$218&lt;&gt;"",ROW(K$2:K$218)-1),ROW(C218))),"")</f>
        <v/>
      </c>
      <c r="M219" s="231" t="str">
        <f t="shared" si="3"/>
        <v/>
      </c>
      <c r="N219" s="230" t="str">
        <f t="array" ref="N219">IFERROR(INDEX(M$2:M$218,SMALL(IF(M$2:M$218&lt;&gt;"",ROW(M$2:M$218)-1),ROW(D218))),"")</f>
        <v/>
      </c>
      <c r="O219" s="231" t="str">
        <f t="shared" si="4"/>
        <v/>
      </c>
      <c r="P219" s="232" t="str">
        <f t="array" ref="P219">IFERROR(INDEX(O$2:O$218,SMALL(IF(O$2:O$218&lt;&gt;"",ROW(O$2:O$218)-1),ROW(G218))),"")</f>
        <v/>
      </c>
      <c r="Q219" s="5"/>
    </row>
    <row r="220" spans="1:17" s="61" customFormat="1" ht="15.75" customHeight="1" x14ac:dyDescent="0.2">
      <c r="A220" s="216" t="str">
        <f t="shared" si="10"/>
        <v xml:space="preserve"> </v>
      </c>
      <c r="B220" s="144"/>
      <c r="C220" s="144"/>
      <c r="D220" s="144"/>
      <c r="E220" s="144"/>
      <c r="F220" s="144"/>
      <c r="G220" s="216" t="str">
        <f>IF(D220="","",VLOOKUP(D220,'Liste des clubs'!A:B,2,FALSE))</f>
        <v/>
      </c>
      <c r="H220" s="233"/>
      <c r="I220" s="217" t="str">
        <f t="shared" si="1"/>
        <v/>
      </c>
      <c r="J220" s="230" t="str">
        <f t="array" ref="J220">IFERROR(INDEX(I$2:I$218,SMALL(IF(I$2:I$218&lt;&gt;"",ROW(I$2:I$218)-1),ROW(A219))),"")</f>
        <v/>
      </c>
      <c r="K220" s="231" t="str">
        <f t="shared" si="2"/>
        <v/>
      </c>
      <c r="L220" s="232" t="str">
        <f t="array" ref="L220">IFERROR(INDEX(K$2:K$218,SMALL(IF(K$2:K$218&lt;&gt;"",ROW(K$2:K$218)-1),ROW(C219))),"")</f>
        <v/>
      </c>
      <c r="M220" s="231" t="str">
        <f t="shared" si="3"/>
        <v/>
      </c>
      <c r="N220" s="230" t="str">
        <f t="array" ref="N220">IFERROR(INDEX(M$2:M$218,SMALL(IF(M$2:M$218&lt;&gt;"",ROW(M$2:M$218)-1),ROW(D219))),"")</f>
        <v/>
      </c>
      <c r="O220" s="231" t="str">
        <f t="shared" si="4"/>
        <v/>
      </c>
      <c r="P220" s="232" t="str">
        <f t="array" ref="P220">IFERROR(INDEX(O$2:O$218,SMALL(IF(O$2:O$218&lt;&gt;"",ROW(O$2:O$218)-1),ROW(G219))),"")</f>
        <v/>
      </c>
      <c r="Q220" s="5"/>
    </row>
    <row r="221" spans="1:17" s="61" customFormat="1" ht="15.75" customHeight="1" x14ac:dyDescent="0.2">
      <c r="A221" s="216" t="str">
        <f t="shared" si="10"/>
        <v xml:space="preserve"> </v>
      </c>
      <c r="B221" s="217"/>
      <c r="C221" s="217"/>
      <c r="D221" s="144"/>
      <c r="E221" s="144"/>
      <c r="F221" s="144"/>
      <c r="G221" s="216" t="str">
        <f>IF(D221="","",VLOOKUP(D221,'Liste des clubs'!A:B,2,FALSE))</f>
        <v/>
      </c>
      <c r="H221" s="233"/>
      <c r="I221" s="217" t="str">
        <f t="shared" si="1"/>
        <v/>
      </c>
      <c r="J221" s="230" t="str">
        <f t="array" ref="J221">IFERROR(INDEX(I$2:I$218,SMALL(IF(I$2:I$218&lt;&gt;"",ROW(I$2:I$218)-1),ROW(A220))),"")</f>
        <v/>
      </c>
      <c r="K221" s="231" t="str">
        <f t="shared" si="2"/>
        <v/>
      </c>
      <c r="L221" s="232" t="str">
        <f t="array" ref="L221">IFERROR(INDEX(K$2:K$218,SMALL(IF(K$2:K$218&lt;&gt;"",ROW(K$2:K$218)-1),ROW(C220))),"")</f>
        <v/>
      </c>
      <c r="M221" s="231" t="str">
        <f t="shared" si="3"/>
        <v/>
      </c>
      <c r="N221" s="230" t="str">
        <f t="array" ref="N221">IFERROR(INDEX(M$2:M$218,SMALL(IF(M$2:M$218&lt;&gt;"",ROW(M$2:M$218)-1),ROW(D220))),"")</f>
        <v/>
      </c>
      <c r="O221" s="231" t="str">
        <f t="shared" si="4"/>
        <v/>
      </c>
      <c r="P221" s="232" t="str">
        <f t="array" ref="P221">IFERROR(INDEX(O$2:O$218,SMALL(IF(O$2:O$218&lt;&gt;"",ROW(O$2:O$218)-1),ROW(G220))),"")</f>
        <v/>
      </c>
      <c r="Q221" s="5"/>
    </row>
    <row r="222" spans="1:17" s="61" customFormat="1" ht="15.75" customHeight="1" x14ac:dyDescent="0.2">
      <c r="A222" s="216" t="str">
        <f t="shared" si="10"/>
        <v xml:space="preserve"> </v>
      </c>
      <c r="B222" s="217"/>
      <c r="C222" s="217"/>
      <c r="D222" s="144"/>
      <c r="E222" s="144"/>
      <c r="F222" s="144"/>
      <c r="G222" s="216" t="str">
        <f>IF(D222="","",VLOOKUP(D222,'Liste des clubs'!A:B,2,FALSE))</f>
        <v/>
      </c>
      <c r="H222" s="233"/>
      <c r="I222" s="217" t="str">
        <f t="shared" si="1"/>
        <v/>
      </c>
      <c r="J222" s="230" t="str">
        <f t="array" ref="J222">IFERROR(INDEX(I$2:I$218,SMALL(IF(I$2:I$218&lt;&gt;"",ROW(I$2:I$218)-1),ROW(A221))),"")</f>
        <v/>
      </c>
      <c r="K222" s="231" t="str">
        <f t="shared" si="2"/>
        <v/>
      </c>
      <c r="L222" s="232" t="str">
        <f t="array" ref="L222">IFERROR(INDEX(K$2:K$218,SMALL(IF(K$2:K$218&lt;&gt;"",ROW(K$2:K$218)-1),ROW(C221))),"")</f>
        <v/>
      </c>
      <c r="M222" s="231" t="str">
        <f t="shared" si="3"/>
        <v/>
      </c>
      <c r="N222" s="230" t="str">
        <f t="array" ref="N222">IFERROR(INDEX(M$2:M$218,SMALL(IF(M$2:M$218&lt;&gt;"",ROW(M$2:M$218)-1),ROW(D221))),"")</f>
        <v/>
      </c>
      <c r="O222" s="231" t="str">
        <f t="shared" si="4"/>
        <v/>
      </c>
      <c r="P222" s="232" t="str">
        <f t="array" ref="P222">IFERROR(INDEX(O$2:O$218,SMALL(IF(O$2:O$218&lt;&gt;"",ROW(O$2:O$218)-1),ROW(G221))),"")</f>
        <v/>
      </c>
      <c r="Q222" s="5"/>
    </row>
    <row r="223" spans="1:17" s="61" customFormat="1" ht="15.75" customHeight="1" x14ac:dyDescent="0.2">
      <c r="A223" s="216" t="str">
        <f t="shared" si="10"/>
        <v xml:space="preserve"> </v>
      </c>
      <c r="B223" s="217"/>
      <c r="C223" s="217"/>
      <c r="D223" s="144"/>
      <c r="E223" s="144"/>
      <c r="F223" s="144"/>
      <c r="G223" s="216" t="str">
        <f>IF(D223="","",VLOOKUP(D223,'Liste des clubs'!A:B,2,FALSE))</f>
        <v/>
      </c>
      <c r="H223" s="233"/>
      <c r="I223" s="217" t="str">
        <f t="shared" si="1"/>
        <v/>
      </c>
      <c r="J223" s="230" t="str">
        <f t="array" ref="J223">IFERROR(INDEX(I$2:I$218,SMALL(IF(I$2:I$218&lt;&gt;"",ROW(I$2:I$218)-1),ROW(A222))),"")</f>
        <v/>
      </c>
      <c r="K223" s="231" t="str">
        <f t="shared" si="2"/>
        <v/>
      </c>
      <c r="L223" s="232" t="str">
        <f t="array" ref="L223">IFERROR(INDEX(K$2:K$218,SMALL(IF(K$2:K$218&lt;&gt;"",ROW(K$2:K$218)-1),ROW(C222))),"")</f>
        <v/>
      </c>
      <c r="M223" s="231" t="str">
        <f t="shared" si="3"/>
        <v/>
      </c>
      <c r="N223" s="230" t="str">
        <f t="array" ref="N223">IFERROR(INDEX(M$2:M$218,SMALL(IF(M$2:M$218&lt;&gt;"",ROW(M$2:M$218)-1),ROW(D222))),"")</f>
        <v/>
      </c>
      <c r="O223" s="231" t="str">
        <f t="shared" si="4"/>
        <v/>
      </c>
      <c r="P223" s="232" t="str">
        <f t="array" ref="P223">IFERROR(INDEX(O$2:O$218,SMALL(IF(O$2:O$218&lt;&gt;"",ROW(O$2:O$218)-1),ROW(G222))),"")</f>
        <v/>
      </c>
      <c r="Q223" s="5"/>
    </row>
    <row r="224" spans="1:17" s="61" customFormat="1" ht="15.75" customHeight="1" x14ac:dyDescent="0.2">
      <c r="A224" s="216" t="str">
        <f t="shared" si="10"/>
        <v xml:space="preserve"> </v>
      </c>
      <c r="B224" s="217"/>
      <c r="C224" s="217"/>
      <c r="D224" s="144"/>
      <c r="E224" s="144"/>
      <c r="F224" s="144"/>
      <c r="G224" s="216" t="str">
        <f>IF(D224="","",VLOOKUP(D224,'Liste des clubs'!A:B,2,FALSE))</f>
        <v/>
      </c>
      <c r="H224" s="233"/>
      <c r="I224" s="217" t="str">
        <f t="shared" si="1"/>
        <v/>
      </c>
      <c r="J224" s="230" t="str">
        <f t="array" ref="J224">IFERROR(INDEX(I$2:I$218,SMALL(IF(I$2:I$218&lt;&gt;"",ROW(I$2:I$218)-1),ROW(A223))),"")</f>
        <v/>
      </c>
      <c r="K224" s="231" t="str">
        <f t="shared" si="2"/>
        <v/>
      </c>
      <c r="L224" s="232" t="str">
        <f t="array" ref="L224">IFERROR(INDEX(K$2:K$218,SMALL(IF(K$2:K$218&lt;&gt;"",ROW(K$2:K$218)-1),ROW(C223))),"")</f>
        <v/>
      </c>
      <c r="M224" s="231" t="str">
        <f t="shared" si="3"/>
        <v/>
      </c>
      <c r="N224" s="230" t="str">
        <f t="array" ref="N224">IFERROR(INDEX(M$2:M$218,SMALL(IF(M$2:M$218&lt;&gt;"",ROW(M$2:M$218)-1),ROW(D223))),"")</f>
        <v/>
      </c>
      <c r="O224" s="231" t="str">
        <f t="shared" si="4"/>
        <v/>
      </c>
      <c r="P224" s="232" t="str">
        <f t="array" ref="P224">IFERROR(INDEX(O$2:O$218,SMALL(IF(O$2:O$218&lt;&gt;"",ROW(O$2:O$218)-1),ROW(G223))),"")</f>
        <v/>
      </c>
      <c r="Q224" s="5"/>
    </row>
    <row r="225" spans="1:17" s="61" customFormat="1" ht="15.75" customHeight="1" x14ac:dyDescent="0.2">
      <c r="A225" s="216" t="str">
        <f t="shared" si="10"/>
        <v xml:space="preserve"> </v>
      </c>
      <c r="B225" s="217"/>
      <c r="C225" s="217"/>
      <c r="D225" s="144"/>
      <c r="E225" s="144"/>
      <c r="F225" s="144"/>
      <c r="G225" s="216" t="str">
        <f>IF(D225="","",VLOOKUP(D225,'Liste des clubs'!A:B,2,FALSE))</f>
        <v/>
      </c>
      <c r="H225" s="233"/>
      <c r="I225" s="217" t="str">
        <f t="shared" si="1"/>
        <v/>
      </c>
      <c r="J225" s="230" t="str">
        <f t="array" ref="J225">IFERROR(INDEX(I$2:I$218,SMALL(IF(I$2:I$218&lt;&gt;"",ROW(I$2:I$218)-1),ROW(A224))),"")</f>
        <v/>
      </c>
      <c r="K225" s="231" t="str">
        <f t="shared" si="2"/>
        <v/>
      </c>
      <c r="L225" s="232" t="str">
        <f t="array" ref="L225">IFERROR(INDEX(K$2:K$218,SMALL(IF(K$2:K$218&lt;&gt;"",ROW(K$2:K$218)-1),ROW(C224))),"")</f>
        <v/>
      </c>
      <c r="M225" s="231" t="str">
        <f t="shared" si="3"/>
        <v/>
      </c>
      <c r="N225" s="230" t="str">
        <f t="array" ref="N225">IFERROR(INDEX(M$2:M$218,SMALL(IF(M$2:M$218&lt;&gt;"",ROW(M$2:M$218)-1),ROW(D224))),"")</f>
        <v/>
      </c>
      <c r="O225" s="231" t="str">
        <f t="shared" si="4"/>
        <v/>
      </c>
      <c r="P225" s="232" t="str">
        <f t="array" ref="P225">IFERROR(INDEX(O$2:O$218,SMALL(IF(O$2:O$218&lt;&gt;"",ROW(O$2:O$218)-1),ROW(G224))),"")</f>
        <v/>
      </c>
      <c r="Q225" s="5"/>
    </row>
    <row r="226" spans="1:17" s="61" customFormat="1" ht="15.75" customHeight="1" x14ac:dyDescent="0.2">
      <c r="A226" s="216" t="str">
        <f t="shared" si="10"/>
        <v xml:space="preserve"> </v>
      </c>
      <c r="B226" s="217"/>
      <c r="C226" s="217"/>
      <c r="D226" s="144"/>
      <c r="E226" s="144"/>
      <c r="F226" s="144"/>
      <c r="G226" s="216" t="str">
        <f>IF(D226="","",VLOOKUP(D226,'Liste des clubs'!A:B,2,FALSE))</f>
        <v/>
      </c>
      <c r="H226" s="233"/>
      <c r="I226" s="217" t="str">
        <f t="shared" si="1"/>
        <v/>
      </c>
      <c r="J226" s="230" t="str">
        <f t="array" ref="J226">IFERROR(INDEX(I$2:I$218,SMALL(IF(I$2:I$218&lt;&gt;"",ROW(I$2:I$218)-1),ROW(A225))),"")</f>
        <v/>
      </c>
      <c r="K226" s="231" t="str">
        <f t="shared" si="2"/>
        <v/>
      </c>
      <c r="L226" s="232" t="str">
        <f t="array" ref="L226">IFERROR(INDEX(K$2:K$218,SMALL(IF(K$2:K$218&lt;&gt;"",ROW(K$2:K$218)-1),ROW(C225))),"")</f>
        <v/>
      </c>
      <c r="M226" s="231" t="str">
        <f t="shared" si="3"/>
        <v/>
      </c>
      <c r="N226" s="230" t="str">
        <f t="array" ref="N226">IFERROR(INDEX(M$2:M$218,SMALL(IF(M$2:M$218&lt;&gt;"",ROW(M$2:M$218)-1),ROW(D225))),"")</f>
        <v/>
      </c>
      <c r="O226" s="231" t="str">
        <f t="shared" si="4"/>
        <v/>
      </c>
      <c r="P226" s="232" t="str">
        <f t="array" ref="P226">IFERROR(INDEX(O$2:O$218,SMALL(IF(O$2:O$218&lt;&gt;"",ROW(O$2:O$218)-1),ROW(G225))),"")</f>
        <v/>
      </c>
      <c r="Q226" s="5"/>
    </row>
    <row r="227" spans="1:17" s="61" customFormat="1" ht="15.75" customHeight="1" x14ac:dyDescent="0.2">
      <c r="A227" s="216" t="str">
        <f t="shared" si="10"/>
        <v xml:space="preserve"> </v>
      </c>
      <c r="B227" s="217"/>
      <c r="C227" s="217"/>
      <c r="D227" s="144"/>
      <c r="E227" s="144"/>
      <c r="F227" s="144"/>
      <c r="G227" s="216" t="str">
        <f>IF(D227="","",VLOOKUP(D227,'Liste des clubs'!A:B,2,FALSE))</f>
        <v/>
      </c>
      <c r="H227" s="233"/>
      <c r="I227" s="217" t="str">
        <f t="shared" si="1"/>
        <v/>
      </c>
      <c r="J227" s="230" t="str">
        <f t="array" ref="J227">IFERROR(INDEX(I$2:I$218,SMALL(IF(I$2:I$218&lt;&gt;"",ROW(I$2:I$218)-1),ROW(A226))),"")</f>
        <v/>
      </c>
      <c r="K227" s="231" t="str">
        <f t="shared" si="2"/>
        <v/>
      </c>
      <c r="L227" s="232" t="str">
        <f t="array" ref="L227">IFERROR(INDEX(K$2:K$218,SMALL(IF(K$2:K$218&lt;&gt;"",ROW(K$2:K$218)-1),ROW(C226))),"")</f>
        <v/>
      </c>
      <c r="M227" s="231" t="str">
        <f t="shared" si="3"/>
        <v/>
      </c>
      <c r="N227" s="230" t="str">
        <f t="array" ref="N227">IFERROR(INDEX(M$2:M$218,SMALL(IF(M$2:M$218&lt;&gt;"",ROW(M$2:M$218)-1),ROW(D226))),"")</f>
        <v/>
      </c>
      <c r="O227" s="231" t="str">
        <f t="shared" si="4"/>
        <v/>
      </c>
      <c r="P227" s="232" t="str">
        <f t="array" ref="P227">IFERROR(INDEX(O$2:O$218,SMALL(IF(O$2:O$218&lt;&gt;"",ROW(O$2:O$218)-1),ROW(G226))),"")</f>
        <v/>
      </c>
      <c r="Q227" s="5"/>
    </row>
    <row r="228" spans="1:17" s="61" customFormat="1" ht="15.75" customHeight="1" x14ac:dyDescent="0.2">
      <c r="A228" s="216" t="str">
        <f t="shared" si="10"/>
        <v xml:space="preserve"> </v>
      </c>
      <c r="B228" s="217"/>
      <c r="C228" s="217"/>
      <c r="D228" s="144"/>
      <c r="E228" s="144"/>
      <c r="F228" s="144"/>
      <c r="G228" s="216" t="str">
        <f>IF(D228="","",VLOOKUP(D228,'Liste des clubs'!A:B,2,FALSE))</f>
        <v/>
      </c>
      <c r="H228" s="233"/>
      <c r="I228" s="217" t="str">
        <f t="shared" si="1"/>
        <v/>
      </c>
      <c r="J228" s="230" t="str">
        <f t="array" ref="J228">IFERROR(INDEX(I$2:I$218,SMALL(IF(I$2:I$218&lt;&gt;"",ROW(I$2:I$218)-1),ROW(A227))),"")</f>
        <v/>
      </c>
      <c r="K228" s="231" t="str">
        <f t="shared" si="2"/>
        <v/>
      </c>
      <c r="L228" s="232" t="str">
        <f t="array" ref="L228">IFERROR(INDEX(K$2:K$218,SMALL(IF(K$2:K$218&lt;&gt;"",ROW(K$2:K$218)-1),ROW(C227))),"")</f>
        <v/>
      </c>
      <c r="M228" s="231" t="str">
        <f t="shared" si="3"/>
        <v/>
      </c>
      <c r="N228" s="230" t="str">
        <f t="array" ref="N228">IFERROR(INDEX(M$2:M$218,SMALL(IF(M$2:M$218&lt;&gt;"",ROW(M$2:M$218)-1),ROW(D227))),"")</f>
        <v/>
      </c>
      <c r="O228" s="231" t="str">
        <f t="shared" si="4"/>
        <v/>
      </c>
      <c r="P228" s="232" t="str">
        <f t="array" ref="P228">IFERROR(INDEX(O$2:O$218,SMALL(IF(O$2:O$218&lt;&gt;"",ROW(O$2:O$218)-1),ROW(G227))),"")</f>
        <v/>
      </c>
      <c r="Q228" s="5"/>
    </row>
    <row r="229" spans="1:17" s="61" customFormat="1" ht="15.75" customHeight="1" x14ac:dyDescent="0.2">
      <c r="A229" s="216" t="str">
        <f t="shared" si="10"/>
        <v xml:space="preserve"> </v>
      </c>
      <c r="B229" s="217"/>
      <c r="C229" s="217"/>
      <c r="D229" s="144"/>
      <c r="E229" s="144"/>
      <c r="F229" s="144"/>
      <c r="G229" s="216" t="str">
        <f>IF(D229="","",VLOOKUP(D229,'Liste des clubs'!A:B,2,FALSE))</f>
        <v/>
      </c>
      <c r="H229" s="233"/>
      <c r="I229" s="217" t="str">
        <f t="shared" si="1"/>
        <v/>
      </c>
      <c r="J229" s="230" t="str">
        <f t="array" ref="J229">IFERROR(INDEX(I$2:I$218,SMALL(IF(I$2:I$218&lt;&gt;"",ROW(I$2:I$218)-1),ROW(A228))),"")</f>
        <v/>
      </c>
      <c r="K229" s="231" t="str">
        <f t="shared" si="2"/>
        <v/>
      </c>
      <c r="L229" s="232" t="str">
        <f t="array" ref="L229">IFERROR(INDEX(K$2:K$218,SMALL(IF(K$2:K$218&lt;&gt;"",ROW(K$2:K$218)-1),ROW(C228))),"")</f>
        <v/>
      </c>
      <c r="M229" s="231" t="str">
        <f t="shared" si="3"/>
        <v/>
      </c>
      <c r="N229" s="230" t="str">
        <f t="array" ref="N229">IFERROR(INDEX(M$2:M$218,SMALL(IF(M$2:M$218&lt;&gt;"",ROW(M$2:M$218)-1),ROW(D228))),"")</f>
        <v/>
      </c>
      <c r="O229" s="231" t="str">
        <f t="shared" si="4"/>
        <v/>
      </c>
      <c r="P229" s="232" t="str">
        <f t="array" ref="P229">IFERROR(INDEX(O$2:O$218,SMALL(IF(O$2:O$218&lt;&gt;"",ROW(O$2:O$218)-1),ROW(G228))),"")</f>
        <v/>
      </c>
      <c r="Q229" s="5"/>
    </row>
    <row r="230" spans="1:17" s="61" customFormat="1" ht="15.75" customHeight="1" x14ac:dyDescent="0.2">
      <c r="A230" s="216" t="str">
        <f t="shared" si="10"/>
        <v xml:space="preserve"> </v>
      </c>
      <c r="B230" s="217"/>
      <c r="C230" s="217"/>
      <c r="D230" s="144"/>
      <c r="E230" s="144"/>
      <c r="F230" s="144"/>
      <c r="G230" s="216" t="str">
        <f>IF(D230="","",VLOOKUP(D230,'Liste des clubs'!A:B,2,FALSE))</f>
        <v/>
      </c>
      <c r="H230" s="233"/>
      <c r="I230" s="217" t="str">
        <f t="shared" si="1"/>
        <v/>
      </c>
      <c r="J230" s="230" t="str">
        <f t="array" ref="J230">IFERROR(INDEX(I$2:I$218,SMALL(IF(I$2:I$218&lt;&gt;"",ROW(I$2:I$218)-1),ROW(A229))),"")</f>
        <v/>
      </c>
      <c r="K230" s="231" t="str">
        <f t="shared" si="2"/>
        <v/>
      </c>
      <c r="L230" s="232" t="str">
        <f t="array" ref="L230">IFERROR(INDEX(K$2:K$218,SMALL(IF(K$2:K$218&lt;&gt;"",ROW(K$2:K$218)-1),ROW(C229))),"")</f>
        <v/>
      </c>
      <c r="M230" s="231" t="str">
        <f t="shared" si="3"/>
        <v/>
      </c>
      <c r="N230" s="230" t="str">
        <f t="array" ref="N230">IFERROR(INDEX(M$2:M$218,SMALL(IF(M$2:M$218&lt;&gt;"",ROW(M$2:M$218)-1),ROW(D229))),"")</f>
        <v/>
      </c>
      <c r="O230" s="231" t="str">
        <f t="shared" si="4"/>
        <v/>
      </c>
      <c r="P230" s="232" t="str">
        <f t="array" ref="P230">IFERROR(INDEX(O$2:O$218,SMALL(IF(O$2:O$218&lt;&gt;"",ROW(O$2:O$218)-1),ROW(G229))),"")</f>
        <v/>
      </c>
      <c r="Q230" s="5"/>
    </row>
    <row r="231" spans="1:17" s="61" customFormat="1" ht="15.75" customHeight="1" x14ac:dyDescent="0.2">
      <c r="A231" s="216" t="str">
        <f t="shared" si="10"/>
        <v xml:space="preserve"> </v>
      </c>
      <c r="B231" s="217"/>
      <c r="C231" s="217"/>
      <c r="D231" s="144"/>
      <c r="E231" s="144"/>
      <c r="F231" s="144"/>
      <c r="G231" s="216" t="str">
        <f>IF(D231="","",VLOOKUP(D231,'Liste des clubs'!A:B,2,FALSE))</f>
        <v/>
      </c>
      <c r="H231" s="233"/>
      <c r="I231" s="217" t="str">
        <f t="shared" si="1"/>
        <v/>
      </c>
      <c r="J231" s="230" t="str">
        <f t="array" ref="J231">IFERROR(INDEX(I$2:I$218,SMALL(IF(I$2:I$218&lt;&gt;"",ROW(I$2:I$218)-1),ROW(A230))),"")</f>
        <v/>
      </c>
      <c r="K231" s="231" t="str">
        <f t="shared" si="2"/>
        <v/>
      </c>
      <c r="L231" s="232" t="str">
        <f t="array" ref="L231">IFERROR(INDEX(K$2:K$218,SMALL(IF(K$2:K$218&lt;&gt;"",ROW(K$2:K$218)-1),ROW(C230))),"")</f>
        <v/>
      </c>
      <c r="M231" s="231" t="str">
        <f t="shared" si="3"/>
        <v/>
      </c>
      <c r="N231" s="230" t="str">
        <f t="array" ref="N231">IFERROR(INDEX(M$2:M$218,SMALL(IF(M$2:M$218&lt;&gt;"",ROW(M$2:M$218)-1),ROW(D230))),"")</f>
        <v/>
      </c>
      <c r="O231" s="231" t="str">
        <f t="shared" si="4"/>
        <v/>
      </c>
      <c r="P231" s="232" t="str">
        <f t="array" ref="P231">IFERROR(INDEX(O$2:O$218,SMALL(IF(O$2:O$218&lt;&gt;"",ROW(O$2:O$218)-1),ROW(G230))),"")</f>
        <v/>
      </c>
      <c r="Q231" s="5"/>
    </row>
    <row r="232" spans="1:17" s="61" customFormat="1" ht="15.75" customHeight="1" x14ac:dyDescent="0.2">
      <c r="A232" s="216" t="str">
        <f t="shared" si="10"/>
        <v xml:space="preserve"> </v>
      </c>
      <c r="B232" s="217"/>
      <c r="C232" s="217"/>
      <c r="D232" s="144"/>
      <c r="E232" s="144"/>
      <c r="F232" s="144"/>
      <c r="G232" s="216" t="str">
        <f>IF(D232="","",VLOOKUP(D232,'Liste des clubs'!A:B,2,FALSE))</f>
        <v/>
      </c>
      <c r="H232" s="233"/>
      <c r="I232" s="217" t="str">
        <f t="shared" si="1"/>
        <v/>
      </c>
      <c r="J232" s="230" t="str">
        <f t="array" ref="J232">IFERROR(INDEX(I$2:I$218,SMALL(IF(I$2:I$218&lt;&gt;"",ROW(I$2:I$218)-1),ROW(A231))),"")</f>
        <v/>
      </c>
      <c r="K232" s="231" t="str">
        <f t="shared" si="2"/>
        <v/>
      </c>
      <c r="L232" s="232" t="str">
        <f t="array" ref="L232">IFERROR(INDEX(K$2:K$218,SMALL(IF(K$2:K$218&lt;&gt;"",ROW(K$2:K$218)-1),ROW(C231))),"")</f>
        <v/>
      </c>
      <c r="M232" s="231" t="str">
        <f t="shared" si="3"/>
        <v/>
      </c>
      <c r="N232" s="230" t="str">
        <f t="array" ref="N232">IFERROR(INDEX(M$2:M$218,SMALL(IF(M$2:M$218&lt;&gt;"",ROW(M$2:M$218)-1),ROW(D231))),"")</f>
        <v/>
      </c>
      <c r="O232" s="231" t="str">
        <f t="shared" si="4"/>
        <v/>
      </c>
      <c r="P232" s="232" t="str">
        <f t="array" ref="P232">IFERROR(INDEX(O$2:O$218,SMALL(IF(O$2:O$218&lt;&gt;"",ROW(O$2:O$218)-1),ROW(G231))),"")</f>
        <v/>
      </c>
      <c r="Q232" s="5"/>
    </row>
    <row r="233" spans="1:17" s="61" customFormat="1" ht="15.75" customHeight="1" x14ac:dyDescent="0.2">
      <c r="A233" s="216" t="str">
        <f t="shared" si="10"/>
        <v xml:space="preserve"> </v>
      </c>
      <c r="B233" s="217"/>
      <c r="C233" s="217"/>
      <c r="D233" s="144"/>
      <c r="E233" s="144"/>
      <c r="F233" s="144"/>
      <c r="G233" s="216" t="str">
        <f>IF(D233="","",VLOOKUP(D233,'Liste des clubs'!A:B,2,FALSE))</f>
        <v/>
      </c>
      <c r="H233" s="233"/>
      <c r="I233" s="217" t="str">
        <f t="shared" si="1"/>
        <v/>
      </c>
      <c r="J233" s="230" t="str">
        <f t="array" ref="J233">IFERROR(INDEX(I$2:I$218,SMALL(IF(I$2:I$218&lt;&gt;"",ROW(I$2:I$218)-1),ROW(A232))),"")</f>
        <v/>
      </c>
      <c r="K233" s="231" t="str">
        <f t="shared" si="2"/>
        <v/>
      </c>
      <c r="L233" s="232" t="str">
        <f t="array" ref="L233">IFERROR(INDEX(K$2:K$218,SMALL(IF(K$2:K$218&lt;&gt;"",ROW(K$2:K$218)-1),ROW(C232))),"")</f>
        <v/>
      </c>
      <c r="M233" s="231" t="str">
        <f t="shared" si="3"/>
        <v/>
      </c>
      <c r="N233" s="230" t="str">
        <f t="array" ref="N233">IFERROR(INDEX(M$2:M$218,SMALL(IF(M$2:M$218&lt;&gt;"",ROW(M$2:M$218)-1),ROW(D232))),"")</f>
        <v/>
      </c>
      <c r="O233" s="231" t="str">
        <f t="shared" si="4"/>
        <v/>
      </c>
      <c r="P233" s="232" t="str">
        <f t="array" ref="P233">IFERROR(INDEX(O$2:O$218,SMALL(IF(O$2:O$218&lt;&gt;"",ROW(O$2:O$218)-1),ROW(G232))),"")</f>
        <v/>
      </c>
      <c r="Q233" s="5"/>
    </row>
    <row r="234" spans="1:17" s="61" customFormat="1" ht="15.75" customHeight="1" x14ac:dyDescent="0.2">
      <c r="A234" s="216" t="str">
        <f t="shared" si="10"/>
        <v xml:space="preserve"> </v>
      </c>
      <c r="B234" s="217"/>
      <c r="C234" s="217"/>
      <c r="D234" s="144"/>
      <c r="E234" s="144"/>
      <c r="F234" s="144"/>
      <c r="G234" s="216" t="str">
        <f>IF(D234="","",VLOOKUP(D234,'Liste des clubs'!A:B,2,FALSE))</f>
        <v/>
      </c>
      <c r="H234" s="233"/>
      <c r="I234" s="217" t="str">
        <f t="shared" si="1"/>
        <v/>
      </c>
      <c r="J234" s="230" t="str">
        <f t="array" ref="J234">IFERROR(INDEX(I$2:I$218,SMALL(IF(I$2:I$218&lt;&gt;"",ROW(I$2:I$218)-1),ROW(A233))),"")</f>
        <v/>
      </c>
      <c r="K234" s="231" t="str">
        <f t="shared" si="2"/>
        <v/>
      </c>
      <c r="L234" s="232" t="str">
        <f t="array" ref="L234">IFERROR(INDEX(K$2:K$218,SMALL(IF(K$2:K$218&lt;&gt;"",ROW(K$2:K$218)-1),ROW(C233))),"")</f>
        <v/>
      </c>
      <c r="M234" s="231" t="str">
        <f t="shared" si="3"/>
        <v/>
      </c>
      <c r="N234" s="230" t="str">
        <f t="array" ref="N234">IFERROR(INDEX(M$2:M$218,SMALL(IF(M$2:M$218&lt;&gt;"",ROW(M$2:M$218)-1),ROW(D233))),"")</f>
        <v/>
      </c>
      <c r="O234" s="231" t="str">
        <f t="shared" si="4"/>
        <v/>
      </c>
      <c r="P234" s="232" t="str">
        <f t="array" ref="P234">IFERROR(INDEX(O$2:O$218,SMALL(IF(O$2:O$218&lt;&gt;"",ROW(O$2:O$218)-1),ROW(G233))),"")</f>
        <v/>
      </c>
      <c r="Q234" s="5"/>
    </row>
    <row r="235" spans="1:17" s="61" customFormat="1" ht="15.75" customHeight="1" x14ac:dyDescent="0.2">
      <c r="A235" s="216" t="str">
        <f t="shared" si="10"/>
        <v xml:space="preserve"> </v>
      </c>
      <c r="B235" s="217"/>
      <c r="C235" s="217"/>
      <c r="D235" s="144"/>
      <c r="E235" s="144"/>
      <c r="F235" s="144"/>
      <c r="G235" s="216" t="str">
        <f>IF(D235="","",VLOOKUP(D235,'Liste des clubs'!A:B,2,FALSE))</f>
        <v/>
      </c>
      <c r="H235" s="233"/>
      <c r="I235" s="217" t="str">
        <f t="shared" ref="I235:I298" si="11">IF($H235=I$1,$A235,"")</f>
        <v/>
      </c>
      <c r="J235" s="230" t="str">
        <f t="array" ref="J235">IFERROR(INDEX(I$2:I$218,SMALL(IF(I$2:I$218&lt;&gt;"",ROW(I$2:I$218)-1),ROW(A234))),"")</f>
        <v/>
      </c>
      <c r="K235" s="231" t="str">
        <f t="shared" ref="K235:K298" si="12">IF($H235=K$1,$A235,"")</f>
        <v/>
      </c>
      <c r="L235" s="232" t="str">
        <f t="array" ref="L235">IFERROR(INDEX(K$2:K$218,SMALL(IF(K$2:K$218&lt;&gt;"",ROW(K$2:K$218)-1),ROW(C234))),"")</f>
        <v/>
      </c>
      <c r="M235" s="231" t="str">
        <f t="shared" ref="M235:M298" si="13">IF($H235=M$1,$A235,"")</f>
        <v/>
      </c>
      <c r="N235" s="230" t="str">
        <f t="array" ref="N235">IFERROR(INDEX(M$2:M$218,SMALL(IF(M$2:M$218&lt;&gt;"",ROW(M$2:M$218)-1),ROW(D234))),"")</f>
        <v/>
      </c>
      <c r="O235" s="231" t="str">
        <f t="shared" ref="O235:O298" si="14">IF($H235=O$1,$A235,"")</f>
        <v/>
      </c>
      <c r="P235" s="232" t="str">
        <f t="array" ref="P235">IFERROR(INDEX(O$2:O$218,SMALL(IF(O$2:O$218&lt;&gt;"",ROW(O$2:O$218)-1),ROW(G234))),"")</f>
        <v/>
      </c>
      <c r="Q235" s="5"/>
    </row>
    <row r="236" spans="1:17" s="61" customFormat="1" ht="15.75" customHeight="1" x14ac:dyDescent="0.2">
      <c r="A236" s="216" t="str">
        <f t="shared" si="10"/>
        <v xml:space="preserve"> </v>
      </c>
      <c r="B236" s="217"/>
      <c r="C236" s="217"/>
      <c r="D236" s="144"/>
      <c r="E236" s="144"/>
      <c r="F236" s="144"/>
      <c r="G236" s="216" t="str">
        <f>IF(D236="","",VLOOKUP(D236,'Liste des clubs'!A:B,2,FALSE))</f>
        <v/>
      </c>
      <c r="H236" s="233"/>
      <c r="I236" s="217" t="str">
        <f t="shared" si="11"/>
        <v/>
      </c>
      <c r="J236" s="230" t="str">
        <f t="array" ref="J236">IFERROR(INDEX(I$2:I$218,SMALL(IF(I$2:I$218&lt;&gt;"",ROW(I$2:I$218)-1),ROW(A235))),"")</f>
        <v/>
      </c>
      <c r="K236" s="231" t="str">
        <f t="shared" si="12"/>
        <v/>
      </c>
      <c r="L236" s="232" t="str">
        <f t="array" ref="L236">IFERROR(INDEX(K$2:K$218,SMALL(IF(K$2:K$218&lt;&gt;"",ROW(K$2:K$218)-1),ROW(C235))),"")</f>
        <v/>
      </c>
      <c r="M236" s="231" t="str">
        <f t="shared" si="13"/>
        <v/>
      </c>
      <c r="N236" s="230" t="str">
        <f t="array" ref="N236">IFERROR(INDEX(M$2:M$218,SMALL(IF(M$2:M$218&lt;&gt;"",ROW(M$2:M$218)-1),ROW(D235))),"")</f>
        <v/>
      </c>
      <c r="O236" s="231" t="str">
        <f t="shared" si="14"/>
        <v/>
      </c>
      <c r="P236" s="232" t="str">
        <f t="array" ref="P236">IFERROR(INDEX(O$2:O$218,SMALL(IF(O$2:O$218&lt;&gt;"",ROW(O$2:O$218)-1),ROW(G235))),"")</f>
        <v/>
      </c>
      <c r="Q236" s="5"/>
    </row>
    <row r="237" spans="1:17" s="61" customFormat="1" ht="15.75" customHeight="1" x14ac:dyDescent="0.2">
      <c r="A237" s="216" t="str">
        <f t="shared" si="10"/>
        <v xml:space="preserve"> </v>
      </c>
      <c r="B237" s="217"/>
      <c r="C237" s="217"/>
      <c r="D237" s="144"/>
      <c r="E237" s="144"/>
      <c r="F237" s="144"/>
      <c r="G237" s="216" t="str">
        <f>IF(D237="","",VLOOKUP(D237,'Liste des clubs'!A:B,2,FALSE))</f>
        <v/>
      </c>
      <c r="H237" s="233"/>
      <c r="I237" s="217" t="str">
        <f t="shared" si="11"/>
        <v/>
      </c>
      <c r="J237" s="230" t="str">
        <f t="array" ref="J237">IFERROR(INDEX(I$2:I$218,SMALL(IF(I$2:I$218&lt;&gt;"",ROW(I$2:I$218)-1),ROW(A236))),"")</f>
        <v/>
      </c>
      <c r="K237" s="231" t="str">
        <f t="shared" si="12"/>
        <v/>
      </c>
      <c r="L237" s="232" t="str">
        <f t="array" ref="L237">IFERROR(INDEX(K$2:K$218,SMALL(IF(K$2:K$218&lt;&gt;"",ROW(K$2:K$218)-1),ROW(C236))),"")</f>
        <v/>
      </c>
      <c r="M237" s="231" t="str">
        <f t="shared" si="13"/>
        <v/>
      </c>
      <c r="N237" s="230" t="str">
        <f t="array" ref="N237">IFERROR(INDEX(M$2:M$218,SMALL(IF(M$2:M$218&lt;&gt;"",ROW(M$2:M$218)-1),ROW(D236))),"")</f>
        <v/>
      </c>
      <c r="O237" s="231" t="str">
        <f t="shared" si="14"/>
        <v/>
      </c>
      <c r="P237" s="232" t="str">
        <f t="array" ref="P237">IFERROR(INDEX(O$2:O$218,SMALL(IF(O$2:O$218&lt;&gt;"",ROW(O$2:O$218)-1),ROW(G236))),"")</f>
        <v/>
      </c>
      <c r="Q237" s="5"/>
    </row>
    <row r="238" spans="1:17" s="61" customFormat="1" ht="15.75" customHeight="1" x14ac:dyDescent="0.2">
      <c r="A238" s="216" t="str">
        <f t="shared" si="10"/>
        <v xml:space="preserve"> </v>
      </c>
      <c r="B238" s="217"/>
      <c r="C238" s="217"/>
      <c r="D238" s="144"/>
      <c r="E238" s="144"/>
      <c r="F238" s="144"/>
      <c r="G238" s="216" t="str">
        <f>IF(D238="","",VLOOKUP(D238,'Liste des clubs'!A:B,2,FALSE))</f>
        <v/>
      </c>
      <c r="H238" s="233"/>
      <c r="I238" s="217" t="str">
        <f t="shared" si="11"/>
        <v/>
      </c>
      <c r="J238" s="230" t="str">
        <f t="array" ref="J238">IFERROR(INDEX(I$2:I$218,SMALL(IF(I$2:I$218&lt;&gt;"",ROW(I$2:I$218)-1),ROW(A237))),"")</f>
        <v/>
      </c>
      <c r="K238" s="231" t="str">
        <f t="shared" si="12"/>
        <v/>
      </c>
      <c r="L238" s="232" t="str">
        <f t="array" ref="L238">IFERROR(INDEX(K$2:K$218,SMALL(IF(K$2:K$218&lt;&gt;"",ROW(K$2:K$218)-1),ROW(C237))),"")</f>
        <v/>
      </c>
      <c r="M238" s="231" t="str">
        <f t="shared" si="13"/>
        <v/>
      </c>
      <c r="N238" s="230" t="str">
        <f t="array" ref="N238">IFERROR(INDEX(M$2:M$218,SMALL(IF(M$2:M$218&lt;&gt;"",ROW(M$2:M$218)-1),ROW(D237))),"")</f>
        <v/>
      </c>
      <c r="O238" s="231" t="str">
        <f t="shared" si="14"/>
        <v/>
      </c>
      <c r="P238" s="232" t="str">
        <f t="array" ref="P238">IFERROR(INDEX(O$2:O$218,SMALL(IF(O$2:O$218&lt;&gt;"",ROW(O$2:O$218)-1),ROW(G237))),"")</f>
        <v/>
      </c>
      <c r="Q238" s="5"/>
    </row>
    <row r="239" spans="1:17" s="61" customFormat="1" ht="15.75" customHeight="1" x14ac:dyDescent="0.2">
      <c r="A239" s="216" t="str">
        <f t="shared" si="10"/>
        <v xml:space="preserve"> </v>
      </c>
      <c r="B239" s="217"/>
      <c r="C239" s="217"/>
      <c r="D239" s="144"/>
      <c r="E239" s="144"/>
      <c r="F239" s="144"/>
      <c r="G239" s="216" t="str">
        <f>IF(D239="","",VLOOKUP(D239,'Liste des clubs'!A:B,2,FALSE))</f>
        <v/>
      </c>
      <c r="H239" s="233"/>
      <c r="I239" s="217" t="str">
        <f t="shared" si="11"/>
        <v/>
      </c>
      <c r="J239" s="230" t="str">
        <f t="array" ref="J239">IFERROR(INDEX(I$2:I$218,SMALL(IF(I$2:I$218&lt;&gt;"",ROW(I$2:I$218)-1),ROW(A238))),"")</f>
        <v/>
      </c>
      <c r="K239" s="231" t="str">
        <f t="shared" si="12"/>
        <v/>
      </c>
      <c r="L239" s="232" t="str">
        <f t="array" ref="L239">IFERROR(INDEX(K$2:K$218,SMALL(IF(K$2:K$218&lt;&gt;"",ROW(K$2:K$218)-1),ROW(C238))),"")</f>
        <v/>
      </c>
      <c r="M239" s="231" t="str">
        <f t="shared" si="13"/>
        <v/>
      </c>
      <c r="N239" s="230" t="str">
        <f t="array" ref="N239">IFERROR(INDEX(M$2:M$218,SMALL(IF(M$2:M$218&lt;&gt;"",ROW(M$2:M$218)-1),ROW(D238))),"")</f>
        <v/>
      </c>
      <c r="O239" s="231" t="str">
        <f t="shared" si="14"/>
        <v/>
      </c>
      <c r="P239" s="232" t="str">
        <f t="array" ref="P239">IFERROR(INDEX(O$2:O$218,SMALL(IF(O$2:O$218&lt;&gt;"",ROW(O$2:O$218)-1),ROW(G238))),"")</f>
        <v/>
      </c>
      <c r="Q239" s="5"/>
    </row>
    <row r="240" spans="1:17" s="61" customFormat="1" ht="15.75" customHeight="1" x14ac:dyDescent="0.2">
      <c r="A240" s="216" t="str">
        <f t="shared" si="10"/>
        <v xml:space="preserve"> </v>
      </c>
      <c r="B240" s="217"/>
      <c r="C240" s="217"/>
      <c r="D240" s="144"/>
      <c r="E240" s="144"/>
      <c r="F240" s="144"/>
      <c r="G240" s="216" t="str">
        <f>IF(D240="","",VLOOKUP(D240,'Liste des clubs'!A:B,2,FALSE))</f>
        <v/>
      </c>
      <c r="H240" s="233"/>
      <c r="I240" s="217" t="str">
        <f t="shared" si="11"/>
        <v/>
      </c>
      <c r="J240" s="230" t="str">
        <f t="array" ref="J240">IFERROR(INDEX(I$2:I$218,SMALL(IF(I$2:I$218&lt;&gt;"",ROW(I$2:I$218)-1),ROW(A239))),"")</f>
        <v/>
      </c>
      <c r="K240" s="231" t="str">
        <f t="shared" si="12"/>
        <v/>
      </c>
      <c r="L240" s="232" t="str">
        <f t="array" ref="L240">IFERROR(INDEX(K$2:K$218,SMALL(IF(K$2:K$218&lt;&gt;"",ROW(K$2:K$218)-1),ROW(C239))),"")</f>
        <v/>
      </c>
      <c r="M240" s="231" t="str">
        <f t="shared" si="13"/>
        <v/>
      </c>
      <c r="N240" s="230" t="str">
        <f t="array" ref="N240">IFERROR(INDEX(M$2:M$218,SMALL(IF(M$2:M$218&lt;&gt;"",ROW(M$2:M$218)-1),ROW(D239))),"")</f>
        <v/>
      </c>
      <c r="O240" s="231" t="str">
        <f t="shared" si="14"/>
        <v/>
      </c>
      <c r="P240" s="232" t="str">
        <f t="array" ref="P240">IFERROR(INDEX(O$2:O$218,SMALL(IF(O$2:O$218&lt;&gt;"",ROW(O$2:O$218)-1),ROW(G239))),"")</f>
        <v/>
      </c>
      <c r="Q240" s="5"/>
    </row>
    <row r="241" spans="1:17" s="61" customFormat="1" ht="15.75" customHeight="1" x14ac:dyDescent="0.2">
      <c r="A241" s="216" t="str">
        <f t="shared" si="10"/>
        <v xml:space="preserve"> </v>
      </c>
      <c r="B241" s="217"/>
      <c r="C241" s="217"/>
      <c r="D241" s="144"/>
      <c r="E241" s="144"/>
      <c r="F241" s="144"/>
      <c r="G241" s="216" t="str">
        <f>IF(D241="","",VLOOKUP(D241,'Liste des clubs'!A:B,2,FALSE))</f>
        <v/>
      </c>
      <c r="H241" s="233"/>
      <c r="I241" s="217" t="str">
        <f t="shared" si="11"/>
        <v/>
      </c>
      <c r="J241" s="230" t="str">
        <f t="array" ref="J241">IFERROR(INDEX(I$2:I$218,SMALL(IF(I$2:I$218&lt;&gt;"",ROW(I$2:I$218)-1),ROW(A240))),"")</f>
        <v/>
      </c>
      <c r="K241" s="231" t="str">
        <f t="shared" si="12"/>
        <v/>
      </c>
      <c r="L241" s="232" t="str">
        <f t="array" ref="L241">IFERROR(INDEX(K$2:K$218,SMALL(IF(K$2:K$218&lt;&gt;"",ROW(K$2:K$218)-1),ROW(C240))),"")</f>
        <v/>
      </c>
      <c r="M241" s="231" t="str">
        <f t="shared" si="13"/>
        <v/>
      </c>
      <c r="N241" s="230" t="str">
        <f t="array" ref="N241">IFERROR(INDEX(M$2:M$218,SMALL(IF(M$2:M$218&lt;&gt;"",ROW(M$2:M$218)-1),ROW(D240))),"")</f>
        <v/>
      </c>
      <c r="O241" s="231" t="str">
        <f t="shared" si="14"/>
        <v/>
      </c>
      <c r="P241" s="232" t="str">
        <f t="array" ref="P241">IFERROR(INDEX(O$2:O$218,SMALL(IF(O$2:O$218&lt;&gt;"",ROW(O$2:O$218)-1),ROW(G240))),"")</f>
        <v/>
      </c>
      <c r="Q241" s="5"/>
    </row>
    <row r="242" spans="1:17" s="61" customFormat="1" ht="15.75" customHeight="1" x14ac:dyDescent="0.2">
      <c r="A242" s="216" t="str">
        <f t="shared" si="10"/>
        <v xml:space="preserve"> </v>
      </c>
      <c r="B242" s="217"/>
      <c r="C242" s="217"/>
      <c r="D242" s="144"/>
      <c r="E242" s="144"/>
      <c r="F242" s="144"/>
      <c r="G242" s="216" t="str">
        <f>IF(D242="","",VLOOKUP(D242,'Liste des clubs'!A:B,2,FALSE))</f>
        <v/>
      </c>
      <c r="H242" s="233"/>
      <c r="I242" s="217" t="str">
        <f t="shared" si="11"/>
        <v/>
      </c>
      <c r="J242" s="230" t="str">
        <f t="array" ref="J242">IFERROR(INDEX(I$2:I$218,SMALL(IF(I$2:I$218&lt;&gt;"",ROW(I$2:I$218)-1),ROW(A241))),"")</f>
        <v/>
      </c>
      <c r="K242" s="231" t="str">
        <f t="shared" si="12"/>
        <v/>
      </c>
      <c r="L242" s="232" t="str">
        <f t="array" ref="L242">IFERROR(INDEX(K$2:K$218,SMALL(IF(K$2:K$218&lt;&gt;"",ROW(K$2:K$218)-1),ROW(C241))),"")</f>
        <v/>
      </c>
      <c r="M242" s="231" t="str">
        <f t="shared" si="13"/>
        <v/>
      </c>
      <c r="N242" s="230" t="str">
        <f t="array" ref="N242">IFERROR(INDEX(M$2:M$218,SMALL(IF(M$2:M$218&lt;&gt;"",ROW(M$2:M$218)-1),ROW(D241))),"")</f>
        <v/>
      </c>
      <c r="O242" s="231" t="str">
        <f t="shared" si="14"/>
        <v/>
      </c>
      <c r="P242" s="232" t="str">
        <f t="array" ref="P242">IFERROR(INDEX(O$2:O$218,SMALL(IF(O$2:O$218&lt;&gt;"",ROW(O$2:O$218)-1),ROW(G241))),"")</f>
        <v/>
      </c>
      <c r="Q242" s="5"/>
    </row>
    <row r="243" spans="1:17" s="61" customFormat="1" ht="15.75" customHeight="1" x14ac:dyDescent="0.2">
      <c r="A243" s="216" t="str">
        <f t="shared" si="10"/>
        <v xml:space="preserve"> </v>
      </c>
      <c r="B243" s="217"/>
      <c r="C243" s="217"/>
      <c r="D243" s="144"/>
      <c r="E243" s="144"/>
      <c r="F243" s="144"/>
      <c r="G243" s="216" t="str">
        <f>IF(D243="","",VLOOKUP(D243,'Liste des clubs'!A:B,2,FALSE))</f>
        <v/>
      </c>
      <c r="H243" s="233"/>
      <c r="I243" s="217" t="str">
        <f t="shared" si="11"/>
        <v/>
      </c>
      <c r="J243" s="230" t="str">
        <f t="array" ref="J243">IFERROR(INDEX(I$2:I$218,SMALL(IF(I$2:I$218&lt;&gt;"",ROW(I$2:I$218)-1),ROW(A242))),"")</f>
        <v/>
      </c>
      <c r="K243" s="231" t="str">
        <f t="shared" si="12"/>
        <v/>
      </c>
      <c r="L243" s="232" t="str">
        <f t="array" ref="L243">IFERROR(INDEX(K$2:K$218,SMALL(IF(K$2:K$218&lt;&gt;"",ROW(K$2:K$218)-1),ROW(C242))),"")</f>
        <v/>
      </c>
      <c r="M243" s="231" t="str">
        <f t="shared" si="13"/>
        <v/>
      </c>
      <c r="N243" s="230" t="str">
        <f t="array" ref="N243">IFERROR(INDEX(M$2:M$218,SMALL(IF(M$2:M$218&lt;&gt;"",ROW(M$2:M$218)-1),ROW(D242))),"")</f>
        <v/>
      </c>
      <c r="O243" s="231" t="str">
        <f t="shared" si="14"/>
        <v/>
      </c>
      <c r="P243" s="232" t="str">
        <f t="array" ref="P243">IFERROR(INDEX(O$2:O$218,SMALL(IF(O$2:O$218&lt;&gt;"",ROW(O$2:O$218)-1),ROW(G242))),"")</f>
        <v/>
      </c>
      <c r="Q243" s="5"/>
    </row>
    <row r="244" spans="1:17" s="61" customFormat="1" ht="15.75" customHeight="1" x14ac:dyDescent="0.2">
      <c r="A244" s="216" t="str">
        <f t="shared" si="10"/>
        <v xml:space="preserve"> </v>
      </c>
      <c r="B244" s="217"/>
      <c r="C244" s="217"/>
      <c r="D244" s="144"/>
      <c r="E244" s="144"/>
      <c r="F244" s="144"/>
      <c r="G244" s="216" t="str">
        <f>IF(D244="","",VLOOKUP(D244,'Liste des clubs'!A:B,2,FALSE))</f>
        <v/>
      </c>
      <c r="H244" s="233"/>
      <c r="I244" s="217" t="str">
        <f t="shared" si="11"/>
        <v/>
      </c>
      <c r="J244" s="230" t="str">
        <f t="array" ref="J244">IFERROR(INDEX(I$2:I$218,SMALL(IF(I$2:I$218&lt;&gt;"",ROW(I$2:I$218)-1),ROW(A243))),"")</f>
        <v/>
      </c>
      <c r="K244" s="231" t="str">
        <f t="shared" si="12"/>
        <v/>
      </c>
      <c r="L244" s="232" t="str">
        <f t="array" ref="L244">IFERROR(INDEX(K$2:K$218,SMALL(IF(K$2:K$218&lt;&gt;"",ROW(K$2:K$218)-1),ROW(C243))),"")</f>
        <v/>
      </c>
      <c r="M244" s="231" t="str">
        <f t="shared" si="13"/>
        <v/>
      </c>
      <c r="N244" s="230" t="str">
        <f t="array" ref="N244">IFERROR(INDEX(M$2:M$218,SMALL(IF(M$2:M$218&lt;&gt;"",ROW(M$2:M$218)-1),ROW(D243))),"")</f>
        <v/>
      </c>
      <c r="O244" s="231" t="str">
        <f t="shared" si="14"/>
        <v/>
      </c>
      <c r="P244" s="232" t="str">
        <f t="array" ref="P244">IFERROR(INDEX(O$2:O$218,SMALL(IF(O$2:O$218&lt;&gt;"",ROW(O$2:O$218)-1),ROW(G243))),"")</f>
        <v/>
      </c>
      <c r="Q244" s="5"/>
    </row>
    <row r="245" spans="1:17" s="61" customFormat="1" ht="15.75" customHeight="1" x14ac:dyDescent="0.2">
      <c r="A245" s="216" t="str">
        <f t="shared" si="10"/>
        <v xml:space="preserve"> </v>
      </c>
      <c r="B245" s="217"/>
      <c r="C245" s="217"/>
      <c r="D245" s="144"/>
      <c r="E245" s="144"/>
      <c r="F245" s="144"/>
      <c r="G245" s="216" t="str">
        <f>IF(D245="","",VLOOKUP(D245,'Liste des clubs'!A:B,2,FALSE))</f>
        <v/>
      </c>
      <c r="H245" s="233"/>
      <c r="I245" s="217" t="str">
        <f t="shared" si="11"/>
        <v/>
      </c>
      <c r="J245" s="230" t="str">
        <f t="array" ref="J245">IFERROR(INDEX(I$2:I$218,SMALL(IF(I$2:I$218&lt;&gt;"",ROW(I$2:I$218)-1),ROW(A244))),"")</f>
        <v/>
      </c>
      <c r="K245" s="231" t="str">
        <f t="shared" si="12"/>
        <v/>
      </c>
      <c r="L245" s="232" t="str">
        <f t="array" ref="L245">IFERROR(INDEX(K$2:K$218,SMALL(IF(K$2:K$218&lt;&gt;"",ROW(K$2:K$218)-1),ROW(C244))),"")</f>
        <v/>
      </c>
      <c r="M245" s="231" t="str">
        <f t="shared" si="13"/>
        <v/>
      </c>
      <c r="N245" s="230" t="str">
        <f t="array" ref="N245">IFERROR(INDEX(M$2:M$218,SMALL(IF(M$2:M$218&lt;&gt;"",ROW(M$2:M$218)-1),ROW(D244))),"")</f>
        <v/>
      </c>
      <c r="O245" s="231" t="str">
        <f t="shared" si="14"/>
        <v/>
      </c>
      <c r="P245" s="232" t="str">
        <f t="array" ref="P245">IFERROR(INDEX(O$2:O$218,SMALL(IF(O$2:O$218&lt;&gt;"",ROW(O$2:O$218)-1),ROW(G244))),"")</f>
        <v/>
      </c>
      <c r="Q245" s="5"/>
    </row>
    <row r="246" spans="1:17" s="61" customFormat="1" ht="15.75" customHeight="1" x14ac:dyDescent="0.2">
      <c r="A246" s="216" t="str">
        <f t="shared" si="10"/>
        <v xml:space="preserve"> </v>
      </c>
      <c r="B246" s="217"/>
      <c r="C246" s="217"/>
      <c r="D246" s="144"/>
      <c r="E246" s="144"/>
      <c r="F246" s="144"/>
      <c r="G246" s="216" t="str">
        <f>IF(D246="","",VLOOKUP(D246,'Liste des clubs'!A:B,2,FALSE))</f>
        <v/>
      </c>
      <c r="H246" s="233"/>
      <c r="I246" s="217" t="str">
        <f t="shared" si="11"/>
        <v/>
      </c>
      <c r="J246" s="230" t="str">
        <f t="array" ref="J246">IFERROR(INDEX(I$2:I$218,SMALL(IF(I$2:I$218&lt;&gt;"",ROW(I$2:I$218)-1),ROW(A245))),"")</f>
        <v/>
      </c>
      <c r="K246" s="231" t="str">
        <f t="shared" si="12"/>
        <v/>
      </c>
      <c r="L246" s="232" t="str">
        <f t="array" ref="L246">IFERROR(INDEX(K$2:K$218,SMALL(IF(K$2:K$218&lt;&gt;"",ROW(K$2:K$218)-1),ROW(C245))),"")</f>
        <v/>
      </c>
      <c r="M246" s="231" t="str">
        <f t="shared" si="13"/>
        <v/>
      </c>
      <c r="N246" s="230" t="str">
        <f t="array" ref="N246">IFERROR(INDEX(M$2:M$218,SMALL(IF(M$2:M$218&lt;&gt;"",ROW(M$2:M$218)-1),ROW(D245))),"")</f>
        <v/>
      </c>
      <c r="O246" s="231" t="str">
        <f t="shared" si="14"/>
        <v/>
      </c>
      <c r="P246" s="232" t="str">
        <f t="array" ref="P246">IFERROR(INDEX(O$2:O$218,SMALL(IF(O$2:O$218&lt;&gt;"",ROW(O$2:O$218)-1),ROW(G245))),"")</f>
        <v/>
      </c>
      <c r="Q246" s="5"/>
    </row>
    <row r="247" spans="1:17" s="61" customFormat="1" ht="15.75" customHeight="1" x14ac:dyDescent="0.2">
      <c r="A247" s="216" t="str">
        <f t="shared" si="10"/>
        <v xml:space="preserve"> </v>
      </c>
      <c r="B247" s="217"/>
      <c r="C247" s="217"/>
      <c r="D247" s="144"/>
      <c r="E247" s="144"/>
      <c r="F247" s="144"/>
      <c r="G247" s="216" t="str">
        <f>IF(D247="","",VLOOKUP(D247,'Liste des clubs'!A:B,2,FALSE))</f>
        <v/>
      </c>
      <c r="H247" s="233"/>
      <c r="I247" s="217" t="str">
        <f t="shared" si="11"/>
        <v/>
      </c>
      <c r="J247" s="230" t="str">
        <f t="array" ref="J247">IFERROR(INDEX(I$2:I$218,SMALL(IF(I$2:I$218&lt;&gt;"",ROW(I$2:I$218)-1),ROW(A246))),"")</f>
        <v/>
      </c>
      <c r="K247" s="231" t="str">
        <f t="shared" si="12"/>
        <v/>
      </c>
      <c r="L247" s="232" t="str">
        <f t="array" ref="L247">IFERROR(INDEX(K$2:K$218,SMALL(IF(K$2:K$218&lt;&gt;"",ROW(K$2:K$218)-1),ROW(C246))),"")</f>
        <v/>
      </c>
      <c r="M247" s="231" t="str">
        <f t="shared" si="13"/>
        <v/>
      </c>
      <c r="N247" s="230" t="str">
        <f t="array" ref="N247">IFERROR(INDEX(M$2:M$218,SMALL(IF(M$2:M$218&lt;&gt;"",ROW(M$2:M$218)-1),ROW(D246))),"")</f>
        <v/>
      </c>
      <c r="O247" s="231" t="str">
        <f t="shared" si="14"/>
        <v/>
      </c>
      <c r="P247" s="232" t="str">
        <f t="array" ref="P247">IFERROR(INDEX(O$2:O$218,SMALL(IF(O$2:O$218&lt;&gt;"",ROW(O$2:O$218)-1),ROW(G246))),"")</f>
        <v/>
      </c>
      <c r="Q247" s="5"/>
    </row>
    <row r="248" spans="1:17" s="61" customFormat="1" ht="15.75" customHeight="1" x14ac:dyDescent="0.2">
      <c r="A248" s="216" t="str">
        <f t="shared" si="10"/>
        <v xml:space="preserve"> </v>
      </c>
      <c r="B248" s="217"/>
      <c r="C248" s="217"/>
      <c r="D248" s="144"/>
      <c r="E248" s="144"/>
      <c r="F248" s="144"/>
      <c r="G248" s="216" t="str">
        <f>IF(D248="","",VLOOKUP(D248,'Liste des clubs'!A:B,2,FALSE))</f>
        <v/>
      </c>
      <c r="H248" s="233"/>
      <c r="I248" s="217" t="str">
        <f t="shared" si="11"/>
        <v/>
      </c>
      <c r="J248" s="230" t="str">
        <f t="array" ref="J248">IFERROR(INDEX(I$2:I$218,SMALL(IF(I$2:I$218&lt;&gt;"",ROW(I$2:I$218)-1),ROW(A247))),"")</f>
        <v/>
      </c>
      <c r="K248" s="231" t="str">
        <f t="shared" si="12"/>
        <v/>
      </c>
      <c r="L248" s="232" t="str">
        <f t="array" ref="L248">IFERROR(INDEX(K$2:K$218,SMALL(IF(K$2:K$218&lt;&gt;"",ROW(K$2:K$218)-1),ROW(C247))),"")</f>
        <v/>
      </c>
      <c r="M248" s="231" t="str">
        <f t="shared" si="13"/>
        <v/>
      </c>
      <c r="N248" s="230" t="str">
        <f t="array" ref="N248">IFERROR(INDEX(M$2:M$218,SMALL(IF(M$2:M$218&lt;&gt;"",ROW(M$2:M$218)-1),ROW(D247))),"")</f>
        <v/>
      </c>
      <c r="O248" s="231" t="str">
        <f t="shared" si="14"/>
        <v/>
      </c>
      <c r="P248" s="232" t="str">
        <f t="array" ref="P248">IFERROR(INDEX(O$2:O$218,SMALL(IF(O$2:O$218&lt;&gt;"",ROW(O$2:O$218)-1),ROW(G247))),"")</f>
        <v/>
      </c>
      <c r="Q248" s="5"/>
    </row>
    <row r="249" spans="1:17" s="61" customFormat="1" ht="15.75" customHeight="1" x14ac:dyDescent="0.2">
      <c r="A249" s="216" t="str">
        <f t="shared" si="10"/>
        <v xml:space="preserve"> </v>
      </c>
      <c r="B249" s="217"/>
      <c r="C249" s="217"/>
      <c r="D249" s="144"/>
      <c r="E249" s="144"/>
      <c r="F249" s="144"/>
      <c r="G249" s="216" t="str">
        <f>IF(D249="","",VLOOKUP(D249,'Liste des clubs'!A:B,2,FALSE))</f>
        <v/>
      </c>
      <c r="H249" s="233"/>
      <c r="I249" s="217" t="str">
        <f t="shared" si="11"/>
        <v/>
      </c>
      <c r="J249" s="230" t="str">
        <f t="array" ref="J249">IFERROR(INDEX(I$2:I$218,SMALL(IF(I$2:I$218&lt;&gt;"",ROW(I$2:I$218)-1),ROW(A248))),"")</f>
        <v/>
      </c>
      <c r="K249" s="231" t="str">
        <f t="shared" si="12"/>
        <v/>
      </c>
      <c r="L249" s="232" t="str">
        <f t="array" ref="L249">IFERROR(INDEX(K$2:K$218,SMALL(IF(K$2:K$218&lt;&gt;"",ROW(K$2:K$218)-1),ROW(C248))),"")</f>
        <v/>
      </c>
      <c r="M249" s="231" t="str">
        <f t="shared" si="13"/>
        <v/>
      </c>
      <c r="N249" s="230" t="str">
        <f t="array" ref="N249">IFERROR(INDEX(M$2:M$218,SMALL(IF(M$2:M$218&lt;&gt;"",ROW(M$2:M$218)-1),ROW(D248))),"")</f>
        <v/>
      </c>
      <c r="O249" s="231" t="str">
        <f t="shared" si="14"/>
        <v/>
      </c>
      <c r="P249" s="232" t="str">
        <f t="array" ref="P249">IFERROR(INDEX(O$2:O$218,SMALL(IF(O$2:O$218&lt;&gt;"",ROW(O$2:O$218)-1),ROW(G248))),"")</f>
        <v/>
      </c>
      <c r="Q249" s="5"/>
    </row>
    <row r="250" spans="1:17" s="61" customFormat="1" ht="15.75" customHeight="1" x14ac:dyDescent="0.2">
      <c r="A250" s="216" t="str">
        <f t="shared" si="10"/>
        <v xml:space="preserve"> </v>
      </c>
      <c r="B250" s="217"/>
      <c r="C250" s="217"/>
      <c r="D250" s="144"/>
      <c r="E250" s="144"/>
      <c r="F250" s="144"/>
      <c r="G250" s="216" t="str">
        <f>IF(D250="","",VLOOKUP(D250,'Liste des clubs'!A:B,2,FALSE))</f>
        <v/>
      </c>
      <c r="H250" s="233"/>
      <c r="I250" s="217" t="str">
        <f t="shared" si="11"/>
        <v/>
      </c>
      <c r="J250" s="230" t="str">
        <f t="array" ref="J250">IFERROR(INDEX(I$2:I$218,SMALL(IF(I$2:I$218&lt;&gt;"",ROW(I$2:I$218)-1),ROW(A249))),"")</f>
        <v/>
      </c>
      <c r="K250" s="231" t="str">
        <f t="shared" si="12"/>
        <v/>
      </c>
      <c r="L250" s="232" t="str">
        <f t="array" ref="L250">IFERROR(INDEX(K$2:K$218,SMALL(IF(K$2:K$218&lt;&gt;"",ROW(K$2:K$218)-1),ROW(C249))),"")</f>
        <v/>
      </c>
      <c r="M250" s="231" t="str">
        <f t="shared" si="13"/>
        <v/>
      </c>
      <c r="N250" s="230" t="str">
        <f t="array" ref="N250">IFERROR(INDEX(M$2:M$218,SMALL(IF(M$2:M$218&lt;&gt;"",ROW(M$2:M$218)-1),ROW(D249))),"")</f>
        <v/>
      </c>
      <c r="O250" s="231" t="str">
        <f t="shared" si="14"/>
        <v/>
      </c>
      <c r="P250" s="232" t="str">
        <f t="array" ref="P250">IFERROR(INDEX(O$2:O$218,SMALL(IF(O$2:O$218&lt;&gt;"",ROW(O$2:O$218)-1),ROW(G249))),"")</f>
        <v/>
      </c>
      <c r="Q250" s="5"/>
    </row>
    <row r="251" spans="1:17" s="61" customFormat="1" ht="15.75" customHeight="1" x14ac:dyDescent="0.2">
      <c r="A251" s="216" t="str">
        <f t="shared" si="10"/>
        <v xml:space="preserve"> </v>
      </c>
      <c r="B251" s="217"/>
      <c r="C251" s="217"/>
      <c r="D251" s="144"/>
      <c r="E251" s="144"/>
      <c r="F251" s="144"/>
      <c r="G251" s="216" t="str">
        <f>IF(D251="","",VLOOKUP(D251,'Liste des clubs'!A:B,2,FALSE))</f>
        <v/>
      </c>
      <c r="H251" s="233"/>
      <c r="I251" s="217" t="str">
        <f t="shared" si="11"/>
        <v/>
      </c>
      <c r="J251" s="230" t="str">
        <f t="array" ref="J251">IFERROR(INDEX(I$2:I$218,SMALL(IF(I$2:I$218&lt;&gt;"",ROW(I$2:I$218)-1),ROW(A250))),"")</f>
        <v/>
      </c>
      <c r="K251" s="231" t="str">
        <f t="shared" si="12"/>
        <v/>
      </c>
      <c r="L251" s="232" t="str">
        <f t="array" ref="L251">IFERROR(INDEX(K$2:K$218,SMALL(IF(K$2:K$218&lt;&gt;"",ROW(K$2:K$218)-1),ROW(C250))),"")</f>
        <v/>
      </c>
      <c r="M251" s="231" t="str">
        <f t="shared" si="13"/>
        <v/>
      </c>
      <c r="N251" s="230" t="str">
        <f t="array" ref="N251">IFERROR(INDEX(M$2:M$218,SMALL(IF(M$2:M$218&lt;&gt;"",ROW(M$2:M$218)-1),ROW(D250))),"")</f>
        <v/>
      </c>
      <c r="O251" s="231" t="str">
        <f t="shared" si="14"/>
        <v/>
      </c>
      <c r="P251" s="232" t="str">
        <f t="array" ref="P251">IFERROR(INDEX(O$2:O$218,SMALL(IF(O$2:O$218&lt;&gt;"",ROW(O$2:O$218)-1),ROW(G250))),"")</f>
        <v/>
      </c>
      <c r="Q251" s="5"/>
    </row>
    <row r="252" spans="1:17" s="61" customFormat="1" ht="15.75" customHeight="1" x14ac:dyDescent="0.2">
      <c r="A252" s="216" t="str">
        <f t="shared" si="10"/>
        <v xml:space="preserve"> </v>
      </c>
      <c r="B252" s="217"/>
      <c r="C252" s="217"/>
      <c r="D252" s="144"/>
      <c r="E252" s="144"/>
      <c r="F252" s="144"/>
      <c r="G252" s="216" t="str">
        <f>IF(D252="","",VLOOKUP(D252,'Liste des clubs'!A:B,2,FALSE))</f>
        <v/>
      </c>
      <c r="H252" s="233"/>
      <c r="I252" s="217" t="str">
        <f t="shared" si="11"/>
        <v/>
      </c>
      <c r="J252" s="230" t="str">
        <f t="array" ref="J252">IFERROR(INDEX(I$2:I$218,SMALL(IF(I$2:I$218&lt;&gt;"",ROW(I$2:I$218)-1),ROW(A251))),"")</f>
        <v/>
      </c>
      <c r="K252" s="231" t="str">
        <f t="shared" si="12"/>
        <v/>
      </c>
      <c r="L252" s="232" t="str">
        <f t="array" ref="L252">IFERROR(INDEX(K$2:K$218,SMALL(IF(K$2:K$218&lt;&gt;"",ROW(K$2:K$218)-1),ROW(C251))),"")</f>
        <v/>
      </c>
      <c r="M252" s="231" t="str">
        <f t="shared" si="13"/>
        <v/>
      </c>
      <c r="N252" s="230" t="str">
        <f t="array" ref="N252">IFERROR(INDEX(M$2:M$218,SMALL(IF(M$2:M$218&lt;&gt;"",ROW(M$2:M$218)-1),ROW(D251))),"")</f>
        <v/>
      </c>
      <c r="O252" s="231" t="str">
        <f t="shared" si="14"/>
        <v/>
      </c>
      <c r="P252" s="232" t="str">
        <f t="array" ref="P252">IFERROR(INDEX(O$2:O$218,SMALL(IF(O$2:O$218&lt;&gt;"",ROW(O$2:O$218)-1),ROW(G251))),"")</f>
        <v/>
      </c>
      <c r="Q252" s="5"/>
    </row>
    <row r="253" spans="1:17" s="61" customFormat="1" ht="15.75" customHeight="1" x14ac:dyDescent="0.2">
      <c r="A253" s="216" t="str">
        <f t="shared" si="10"/>
        <v xml:space="preserve"> </v>
      </c>
      <c r="B253" s="217"/>
      <c r="C253" s="217"/>
      <c r="D253" s="144"/>
      <c r="E253" s="144"/>
      <c r="F253" s="144"/>
      <c r="G253" s="216" t="str">
        <f>IF(D253="","",VLOOKUP(D253,'Liste des clubs'!A:B,2,FALSE))</f>
        <v/>
      </c>
      <c r="H253" s="233"/>
      <c r="I253" s="217" t="str">
        <f t="shared" si="11"/>
        <v/>
      </c>
      <c r="J253" s="230" t="str">
        <f t="array" ref="J253">IFERROR(INDEX(I$2:I$218,SMALL(IF(I$2:I$218&lt;&gt;"",ROW(I$2:I$218)-1),ROW(A252))),"")</f>
        <v/>
      </c>
      <c r="K253" s="231" t="str">
        <f t="shared" si="12"/>
        <v/>
      </c>
      <c r="L253" s="232" t="str">
        <f t="array" ref="L253">IFERROR(INDEX(K$2:K$218,SMALL(IF(K$2:K$218&lt;&gt;"",ROW(K$2:K$218)-1),ROW(C252))),"")</f>
        <v/>
      </c>
      <c r="M253" s="231" t="str">
        <f t="shared" si="13"/>
        <v/>
      </c>
      <c r="N253" s="230" t="str">
        <f t="array" ref="N253">IFERROR(INDEX(M$2:M$218,SMALL(IF(M$2:M$218&lt;&gt;"",ROW(M$2:M$218)-1),ROW(D252))),"")</f>
        <v/>
      </c>
      <c r="O253" s="231" t="str">
        <f t="shared" si="14"/>
        <v/>
      </c>
      <c r="P253" s="232" t="str">
        <f t="array" ref="P253">IFERROR(INDEX(O$2:O$218,SMALL(IF(O$2:O$218&lt;&gt;"",ROW(O$2:O$218)-1),ROW(G252))),"")</f>
        <v/>
      </c>
      <c r="Q253" s="5"/>
    </row>
    <row r="254" spans="1:17" s="61" customFormat="1" ht="15.75" customHeight="1" x14ac:dyDescent="0.2">
      <c r="A254" s="216" t="str">
        <f t="shared" si="10"/>
        <v xml:space="preserve"> </v>
      </c>
      <c r="B254" s="217"/>
      <c r="C254" s="217"/>
      <c r="D254" s="144"/>
      <c r="E254" s="144"/>
      <c r="F254" s="144"/>
      <c r="G254" s="216" t="str">
        <f>IF(D254="","",VLOOKUP(D254,'Liste des clubs'!A:B,2,FALSE))</f>
        <v/>
      </c>
      <c r="H254" s="233"/>
      <c r="I254" s="217" t="str">
        <f t="shared" si="11"/>
        <v/>
      </c>
      <c r="J254" s="230" t="str">
        <f t="array" ref="J254">IFERROR(INDEX(I$2:I$218,SMALL(IF(I$2:I$218&lt;&gt;"",ROW(I$2:I$218)-1),ROW(A253))),"")</f>
        <v/>
      </c>
      <c r="K254" s="231" t="str">
        <f t="shared" si="12"/>
        <v/>
      </c>
      <c r="L254" s="232" t="str">
        <f t="array" ref="L254">IFERROR(INDEX(K$2:K$218,SMALL(IF(K$2:K$218&lt;&gt;"",ROW(K$2:K$218)-1),ROW(C253))),"")</f>
        <v/>
      </c>
      <c r="M254" s="231" t="str">
        <f t="shared" si="13"/>
        <v/>
      </c>
      <c r="N254" s="230" t="str">
        <f t="array" ref="N254">IFERROR(INDEX(M$2:M$218,SMALL(IF(M$2:M$218&lt;&gt;"",ROW(M$2:M$218)-1),ROW(D253))),"")</f>
        <v/>
      </c>
      <c r="O254" s="231" t="str">
        <f t="shared" si="14"/>
        <v/>
      </c>
      <c r="P254" s="232" t="str">
        <f t="array" ref="P254">IFERROR(INDEX(O$2:O$218,SMALL(IF(O$2:O$218&lt;&gt;"",ROW(O$2:O$218)-1),ROW(G253))),"")</f>
        <v/>
      </c>
      <c r="Q254" s="5"/>
    </row>
    <row r="255" spans="1:17" s="61" customFormat="1" ht="15.75" customHeight="1" x14ac:dyDescent="0.2">
      <c r="A255" s="216" t="str">
        <f t="shared" si="10"/>
        <v xml:space="preserve"> </v>
      </c>
      <c r="B255" s="217"/>
      <c r="C255" s="217"/>
      <c r="D255" s="144"/>
      <c r="E255" s="144"/>
      <c r="F255" s="144"/>
      <c r="G255" s="216" t="str">
        <f>IF(D255="","",VLOOKUP(D255,'Liste des clubs'!A:B,2,FALSE))</f>
        <v/>
      </c>
      <c r="H255" s="233"/>
      <c r="I255" s="217" t="str">
        <f t="shared" si="11"/>
        <v/>
      </c>
      <c r="J255" s="230" t="str">
        <f t="array" ref="J255">IFERROR(INDEX(I$2:I$218,SMALL(IF(I$2:I$218&lt;&gt;"",ROW(I$2:I$218)-1),ROW(A254))),"")</f>
        <v/>
      </c>
      <c r="K255" s="231" t="str">
        <f t="shared" si="12"/>
        <v/>
      </c>
      <c r="L255" s="232" t="str">
        <f t="array" ref="L255">IFERROR(INDEX(K$2:K$218,SMALL(IF(K$2:K$218&lt;&gt;"",ROW(K$2:K$218)-1),ROW(C254))),"")</f>
        <v/>
      </c>
      <c r="M255" s="231" t="str">
        <f t="shared" si="13"/>
        <v/>
      </c>
      <c r="N255" s="230" t="str">
        <f t="array" ref="N255">IFERROR(INDEX(M$2:M$218,SMALL(IF(M$2:M$218&lt;&gt;"",ROW(M$2:M$218)-1),ROW(D254))),"")</f>
        <v/>
      </c>
      <c r="O255" s="231" t="str">
        <f t="shared" si="14"/>
        <v/>
      </c>
      <c r="P255" s="232" t="str">
        <f t="array" ref="P255">IFERROR(INDEX(O$2:O$218,SMALL(IF(O$2:O$218&lt;&gt;"",ROW(O$2:O$218)-1),ROW(G254))),"")</f>
        <v/>
      </c>
      <c r="Q255" s="5"/>
    </row>
    <row r="256" spans="1:17" s="61" customFormat="1" ht="15.75" customHeight="1" x14ac:dyDescent="0.2">
      <c r="A256" s="216" t="str">
        <f t="shared" si="10"/>
        <v xml:space="preserve"> </v>
      </c>
      <c r="B256" s="217"/>
      <c r="C256" s="217"/>
      <c r="D256" s="144"/>
      <c r="E256" s="144"/>
      <c r="F256" s="144"/>
      <c r="G256" s="216" t="str">
        <f>IF(D256="","",VLOOKUP(D256,'Liste des clubs'!A:B,2,FALSE))</f>
        <v/>
      </c>
      <c r="H256" s="233"/>
      <c r="I256" s="217" t="str">
        <f t="shared" si="11"/>
        <v/>
      </c>
      <c r="J256" s="230" t="str">
        <f t="array" ref="J256">IFERROR(INDEX(I$2:I$218,SMALL(IF(I$2:I$218&lt;&gt;"",ROW(I$2:I$218)-1),ROW(A255))),"")</f>
        <v/>
      </c>
      <c r="K256" s="231" t="str">
        <f t="shared" si="12"/>
        <v/>
      </c>
      <c r="L256" s="232" t="str">
        <f t="array" ref="L256">IFERROR(INDEX(K$2:K$218,SMALL(IF(K$2:K$218&lt;&gt;"",ROW(K$2:K$218)-1),ROW(C255))),"")</f>
        <v/>
      </c>
      <c r="M256" s="231" t="str">
        <f t="shared" si="13"/>
        <v/>
      </c>
      <c r="N256" s="230" t="str">
        <f t="array" ref="N256">IFERROR(INDEX(M$2:M$218,SMALL(IF(M$2:M$218&lt;&gt;"",ROW(M$2:M$218)-1),ROW(D255))),"")</f>
        <v/>
      </c>
      <c r="O256" s="231" t="str">
        <f t="shared" si="14"/>
        <v/>
      </c>
      <c r="P256" s="232" t="str">
        <f t="array" ref="P256">IFERROR(INDEX(O$2:O$218,SMALL(IF(O$2:O$218&lt;&gt;"",ROW(O$2:O$218)-1),ROW(G255))),"")</f>
        <v/>
      </c>
      <c r="Q256" s="5"/>
    </row>
    <row r="257" spans="1:17" s="61" customFormat="1" ht="15.75" customHeight="1" x14ac:dyDescent="0.2">
      <c r="A257" s="216" t="str">
        <f t="shared" si="10"/>
        <v xml:space="preserve"> </v>
      </c>
      <c r="B257" s="217"/>
      <c r="C257" s="217"/>
      <c r="D257" s="144"/>
      <c r="E257" s="144"/>
      <c r="F257" s="144"/>
      <c r="G257" s="216" t="str">
        <f>IF(D257="","",VLOOKUP(D257,'Liste des clubs'!A:B,2,FALSE))</f>
        <v/>
      </c>
      <c r="H257" s="233"/>
      <c r="I257" s="217" t="str">
        <f t="shared" si="11"/>
        <v/>
      </c>
      <c r="J257" s="230" t="str">
        <f t="array" ref="J257">IFERROR(INDEX(I$2:I$218,SMALL(IF(I$2:I$218&lt;&gt;"",ROW(I$2:I$218)-1),ROW(A256))),"")</f>
        <v/>
      </c>
      <c r="K257" s="231" t="str">
        <f t="shared" si="12"/>
        <v/>
      </c>
      <c r="L257" s="232" t="str">
        <f t="array" ref="L257">IFERROR(INDEX(K$2:K$218,SMALL(IF(K$2:K$218&lt;&gt;"",ROW(K$2:K$218)-1),ROW(C256))),"")</f>
        <v/>
      </c>
      <c r="M257" s="231" t="str">
        <f t="shared" si="13"/>
        <v/>
      </c>
      <c r="N257" s="230" t="str">
        <f t="array" ref="N257">IFERROR(INDEX(M$2:M$218,SMALL(IF(M$2:M$218&lt;&gt;"",ROW(M$2:M$218)-1),ROW(D256))),"")</f>
        <v/>
      </c>
      <c r="O257" s="231" t="str">
        <f t="shared" si="14"/>
        <v/>
      </c>
      <c r="P257" s="232" t="str">
        <f t="array" ref="P257">IFERROR(INDEX(O$2:O$218,SMALL(IF(O$2:O$218&lt;&gt;"",ROW(O$2:O$218)-1),ROW(G256))),"")</f>
        <v/>
      </c>
      <c r="Q257" s="5"/>
    </row>
    <row r="258" spans="1:17" s="61" customFormat="1" ht="15.75" customHeight="1" x14ac:dyDescent="0.2">
      <c r="A258" s="216" t="str">
        <f t="shared" si="10"/>
        <v xml:space="preserve"> </v>
      </c>
      <c r="B258" s="217"/>
      <c r="C258" s="217"/>
      <c r="D258" s="144"/>
      <c r="E258" s="144"/>
      <c r="F258" s="144"/>
      <c r="G258" s="216" t="str">
        <f>IF(D258="","",VLOOKUP(D258,'Liste des clubs'!A:B,2,FALSE))</f>
        <v/>
      </c>
      <c r="H258" s="233"/>
      <c r="I258" s="217" t="str">
        <f t="shared" si="11"/>
        <v/>
      </c>
      <c r="J258" s="230" t="str">
        <f t="array" ref="J258">IFERROR(INDEX(I$2:I$218,SMALL(IF(I$2:I$218&lt;&gt;"",ROW(I$2:I$218)-1),ROW(A257))),"")</f>
        <v/>
      </c>
      <c r="K258" s="231" t="str">
        <f t="shared" si="12"/>
        <v/>
      </c>
      <c r="L258" s="232" t="str">
        <f t="array" ref="L258">IFERROR(INDEX(K$2:K$218,SMALL(IF(K$2:K$218&lt;&gt;"",ROW(K$2:K$218)-1),ROW(C257))),"")</f>
        <v/>
      </c>
      <c r="M258" s="231" t="str">
        <f t="shared" si="13"/>
        <v/>
      </c>
      <c r="N258" s="230" t="str">
        <f t="array" ref="N258">IFERROR(INDEX(M$2:M$218,SMALL(IF(M$2:M$218&lt;&gt;"",ROW(M$2:M$218)-1),ROW(D257))),"")</f>
        <v/>
      </c>
      <c r="O258" s="231" t="str">
        <f t="shared" si="14"/>
        <v/>
      </c>
      <c r="P258" s="232" t="str">
        <f t="array" ref="P258">IFERROR(INDEX(O$2:O$218,SMALL(IF(O$2:O$218&lt;&gt;"",ROW(O$2:O$218)-1),ROW(G257))),"")</f>
        <v/>
      </c>
      <c r="Q258" s="5"/>
    </row>
    <row r="259" spans="1:17" s="61" customFormat="1" ht="15.75" customHeight="1" x14ac:dyDescent="0.2">
      <c r="A259" s="216" t="str">
        <f t="shared" si="10"/>
        <v xml:space="preserve"> </v>
      </c>
      <c r="B259" s="217"/>
      <c r="C259" s="217"/>
      <c r="D259" s="144"/>
      <c r="E259" s="144"/>
      <c r="F259" s="144"/>
      <c r="G259" s="216" t="str">
        <f>IF(D259="","",VLOOKUP(D259,'Liste des clubs'!A:B,2,FALSE))</f>
        <v/>
      </c>
      <c r="H259" s="233"/>
      <c r="I259" s="217" t="str">
        <f t="shared" si="11"/>
        <v/>
      </c>
      <c r="J259" s="230" t="str">
        <f t="array" ref="J259">IFERROR(INDEX(I$2:I$218,SMALL(IF(I$2:I$218&lt;&gt;"",ROW(I$2:I$218)-1),ROW(A258))),"")</f>
        <v/>
      </c>
      <c r="K259" s="231" t="str">
        <f t="shared" si="12"/>
        <v/>
      </c>
      <c r="L259" s="232" t="str">
        <f t="array" ref="L259">IFERROR(INDEX(K$2:K$218,SMALL(IF(K$2:K$218&lt;&gt;"",ROW(K$2:K$218)-1),ROW(C258))),"")</f>
        <v/>
      </c>
      <c r="M259" s="231" t="str">
        <f t="shared" si="13"/>
        <v/>
      </c>
      <c r="N259" s="230" t="str">
        <f t="array" ref="N259">IFERROR(INDEX(M$2:M$218,SMALL(IF(M$2:M$218&lt;&gt;"",ROW(M$2:M$218)-1),ROW(D258))),"")</f>
        <v/>
      </c>
      <c r="O259" s="231" t="str">
        <f t="shared" si="14"/>
        <v/>
      </c>
      <c r="P259" s="232" t="str">
        <f t="array" ref="P259">IFERROR(INDEX(O$2:O$218,SMALL(IF(O$2:O$218&lt;&gt;"",ROW(O$2:O$218)-1),ROW(G258))),"")</f>
        <v/>
      </c>
      <c r="Q259" s="5"/>
    </row>
    <row r="260" spans="1:17" s="61" customFormat="1" ht="15.75" customHeight="1" x14ac:dyDescent="0.2">
      <c r="A260" s="216" t="str">
        <f t="shared" ref="A260:A323" si="15">UPPER(B260)&amp;" "&amp;PROPER(C260)</f>
        <v xml:space="preserve"> </v>
      </c>
      <c r="B260" s="217"/>
      <c r="C260" s="217"/>
      <c r="D260" s="144"/>
      <c r="E260" s="144"/>
      <c r="F260" s="144"/>
      <c r="G260" s="216" t="str">
        <f>IF(D260="","",VLOOKUP(D260,'Liste des clubs'!A:B,2,FALSE))</f>
        <v/>
      </c>
      <c r="H260" s="233"/>
      <c r="I260" s="217" t="str">
        <f t="shared" si="11"/>
        <v/>
      </c>
      <c r="J260" s="230" t="str">
        <f t="array" ref="J260">IFERROR(INDEX(I$2:I$218,SMALL(IF(I$2:I$218&lt;&gt;"",ROW(I$2:I$218)-1),ROW(A259))),"")</f>
        <v/>
      </c>
      <c r="K260" s="231" t="str">
        <f t="shared" si="12"/>
        <v/>
      </c>
      <c r="L260" s="232" t="str">
        <f t="array" ref="L260">IFERROR(INDEX(K$2:K$218,SMALL(IF(K$2:K$218&lt;&gt;"",ROW(K$2:K$218)-1),ROW(C259))),"")</f>
        <v/>
      </c>
      <c r="M260" s="231" t="str">
        <f t="shared" si="13"/>
        <v/>
      </c>
      <c r="N260" s="230" t="str">
        <f t="array" ref="N260">IFERROR(INDEX(M$2:M$218,SMALL(IF(M$2:M$218&lt;&gt;"",ROW(M$2:M$218)-1),ROW(D259))),"")</f>
        <v/>
      </c>
      <c r="O260" s="231" t="str">
        <f t="shared" si="14"/>
        <v/>
      </c>
      <c r="P260" s="232" t="str">
        <f t="array" ref="P260">IFERROR(INDEX(O$2:O$218,SMALL(IF(O$2:O$218&lt;&gt;"",ROW(O$2:O$218)-1),ROW(G259))),"")</f>
        <v/>
      </c>
      <c r="Q260" s="5"/>
    </row>
    <row r="261" spans="1:17" s="61" customFormat="1" ht="15.75" customHeight="1" x14ac:dyDescent="0.2">
      <c r="A261" s="216" t="str">
        <f t="shared" si="15"/>
        <v xml:space="preserve"> </v>
      </c>
      <c r="B261" s="217"/>
      <c r="C261" s="217"/>
      <c r="D261" s="144"/>
      <c r="E261" s="144"/>
      <c r="F261" s="144"/>
      <c r="G261" s="216" t="str">
        <f>IF(D261="","",VLOOKUP(D261,'Liste des clubs'!A:B,2,FALSE))</f>
        <v/>
      </c>
      <c r="H261" s="233"/>
      <c r="I261" s="217" t="str">
        <f t="shared" si="11"/>
        <v/>
      </c>
      <c r="J261" s="230" t="str">
        <f t="array" ref="J261">IFERROR(INDEX(I$2:I$218,SMALL(IF(I$2:I$218&lt;&gt;"",ROW(I$2:I$218)-1),ROW(A260))),"")</f>
        <v/>
      </c>
      <c r="K261" s="231" t="str">
        <f t="shared" si="12"/>
        <v/>
      </c>
      <c r="L261" s="232" t="str">
        <f t="array" ref="L261">IFERROR(INDEX(K$2:K$218,SMALL(IF(K$2:K$218&lt;&gt;"",ROW(K$2:K$218)-1),ROW(C260))),"")</f>
        <v/>
      </c>
      <c r="M261" s="231" t="str">
        <f t="shared" si="13"/>
        <v/>
      </c>
      <c r="N261" s="230" t="str">
        <f t="array" ref="N261">IFERROR(INDEX(M$2:M$218,SMALL(IF(M$2:M$218&lt;&gt;"",ROW(M$2:M$218)-1),ROW(D260))),"")</f>
        <v/>
      </c>
      <c r="O261" s="231" t="str">
        <f t="shared" si="14"/>
        <v/>
      </c>
      <c r="P261" s="232" t="str">
        <f t="array" ref="P261">IFERROR(INDEX(O$2:O$218,SMALL(IF(O$2:O$218&lt;&gt;"",ROW(O$2:O$218)-1),ROW(G260))),"")</f>
        <v/>
      </c>
      <c r="Q261" s="5"/>
    </row>
    <row r="262" spans="1:17" s="61" customFormat="1" ht="15.75" customHeight="1" x14ac:dyDescent="0.2">
      <c r="A262" s="216" t="str">
        <f t="shared" si="15"/>
        <v xml:space="preserve"> </v>
      </c>
      <c r="B262" s="217"/>
      <c r="C262" s="217"/>
      <c r="D262" s="144"/>
      <c r="E262" s="144"/>
      <c r="F262" s="144"/>
      <c r="G262" s="216" t="str">
        <f>IF(D262="","",VLOOKUP(D262,'Liste des clubs'!A:B,2,FALSE))</f>
        <v/>
      </c>
      <c r="H262" s="233"/>
      <c r="I262" s="217" t="str">
        <f t="shared" si="11"/>
        <v/>
      </c>
      <c r="J262" s="230" t="str">
        <f t="array" ref="J262">IFERROR(INDEX(I$2:I$218,SMALL(IF(I$2:I$218&lt;&gt;"",ROW(I$2:I$218)-1),ROW(A261))),"")</f>
        <v/>
      </c>
      <c r="K262" s="231" t="str">
        <f t="shared" si="12"/>
        <v/>
      </c>
      <c r="L262" s="232" t="str">
        <f t="array" ref="L262">IFERROR(INDEX(K$2:K$218,SMALL(IF(K$2:K$218&lt;&gt;"",ROW(K$2:K$218)-1),ROW(C261))),"")</f>
        <v/>
      </c>
      <c r="M262" s="231" t="str">
        <f t="shared" si="13"/>
        <v/>
      </c>
      <c r="N262" s="230" t="str">
        <f t="array" ref="N262">IFERROR(INDEX(M$2:M$218,SMALL(IF(M$2:M$218&lt;&gt;"",ROW(M$2:M$218)-1),ROW(D261))),"")</f>
        <v/>
      </c>
      <c r="O262" s="231" t="str">
        <f t="shared" si="14"/>
        <v/>
      </c>
      <c r="P262" s="232" t="str">
        <f t="array" ref="P262">IFERROR(INDEX(O$2:O$218,SMALL(IF(O$2:O$218&lt;&gt;"",ROW(O$2:O$218)-1),ROW(G261))),"")</f>
        <v/>
      </c>
      <c r="Q262" s="5"/>
    </row>
    <row r="263" spans="1:17" s="61" customFormat="1" ht="15.75" customHeight="1" x14ac:dyDescent="0.2">
      <c r="A263" s="216" t="str">
        <f t="shared" si="15"/>
        <v xml:space="preserve"> </v>
      </c>
      <c r="B263" s="217"/>
      <c r="C263" s="217"/>
      <c r="D263" s="144"/>
      <c r="E263" s="144"/>
      <c r="F263" s="144"/>
      <c r="G263" s="216" t="str">
        <f>IF(D263="","",VLOOKUP(D263,'Liste des clubs'!A:B,2,FALSE))</f>
        <v/>
      </c>
      <c r="H263" s="233"/>
      <c r="I263" s="217" t="str">
        <f t="shared" si="11"/>
        <v/>
      </c>
      <c r="J263" s="230" t="str">
        <f t="array" ref="J263">IFERROR(INDEX(I$2:I$218,SMALL(IF(I$2:I$218&lt;&gt;"",ROW(I$2:I$218)-1),ROW(A262))),"")</f>
        <v/>
      </c>
      <c r="K263" s="231" t="str">
        <f t="shared" si="12"/>
        <v/>
      </c>
      <c r="L263" s="232" t="str">
        <f t="array" ref="L263">IFERROR(INDEX(K$2:K$218,SMALL(IF(K$2:K$218&lt;&gt;"",ROW(K$2:K$218)-1),ROW(C262))),"")</f>
        <v/>
      </c>
      <c r="M263" s="231" t="str">
        <f t="shared" si="13"/>
        <v/>
      </c>
      <c r="N263" s="230" t="str">
        <f t="array" ref="N263">IFERROR(INDEX(M$2:M$218,SMALL(IF(M$2:M$218&lt;&gt;"",ROW(M$2:M$218)-1),ROW(D262))),"")</f>
        <v/>
      </c>
      <c r="O263" s="231" t="str">
        <f t="shared" si="14"/>
        <v/>
      </c>
      <c r="P263" s="232" t="str">
        <f t="array" ref="P263">IFERROR(INDEX(O$2:O$218,SMALL(IF(O$2:O$218&lt;&gt;"",ROW(O$2:O$218)-1),ROW(G262))),"")</f>
        <v/>
      </c>
      <c r="Q263" s="5"/>
    </row>
    <row r="264" spans="1:17" s="61" customFormat="1" ht="15.75" customHeight="1" x14ac:dyDescent="0.2">
      <c r="A264" s="216" t="str">
        <f t="shared" si="15"/>
        <v xml:space="preserve"> </v>
      </c>
      <c r="B264" s="217"/>
      <c r="C264" s="217"/>
      <c r="D264" s="144"/>
      <c r="E264" s="144"/>
      <c r="F264" s="144"/>
      <c r="G264" s="216" t="str">
        <f>IF(D264="","",VLOOKUP(D264,'Liste des clubs'!A:B,2,FALSE))</f>
        <v/>
      </c>
      <c r="H264" s="233"/>
      <c r="I264" s="217" t="str">
        <f t="shared" si="11"/>
        <v/>
      </c>
      <c r="J264" s="230" t="str">
        <f t="array" ref="J264">IFERROR(INDEX(I$2:I$218,SMALL(IF(I$2:I$218&lt;&gt;"",ROW(I$2:I$218)-1),ROW(A263))),"")</f>
        <v/>
      </c>
      <c r="K264" s="231" t="str">
        <f t="shared" si="12"/>
        <v/>
      </c>
      <c r="L264" s="232" t="str">
        <f t="array" ref="L264">IFERROR(INDEX(K$2:K$218,SMALL(IF(K$2:K$218&lt;&gt;"",ROW(K$2:K$218)-1),ROW(C263))),"")</f>
        <v/>
      </c>
      <c r="M264" s="231" t="str">
        <f t="shared" si="13"/>
        <v/>
      </c>
      <c r="N264" s="230" t="str">
        <f t="array" ref="N264">IFERROR(INDEX(M$2:M$218,SMALL(IF(M$2:M$218&lt;&gt;"",ROW(M$2:M$218)-1),ROW(D263))),"")</f>
        <v/>
      </c>
      <c r="O264" s="231" t="str">
        <f t="shared" si="14"/>
        <v/>
      </c>
      <c r="P264" s="232" t="str">
        <f t="array" ref="P264">IFERROR(INDEX(O$2:O$218,SMALL(IF(O$2:O$218&lt;&gt;"",ROW(O$2:O$218)-1),ROW(G263))),"")</f>
        <v/>
      </c>
      <c r="Q264" s="5"/>
    </row>
    <row r="265" spans="1:17" s="61" customFormat="1" ht="15.75" customHeight="1" x14ac:dyDescent="0.2">
      <c r="A265" s="216" t="str">
        <f t="shared" si="15"/>
        <v xml:space="preserve"> </v>
      </c>
      <c r="B265" s="217"/>
      <c r="C265" s="217"/>
      <c r="D265" s="144"/>
      <c r="E265" s="144"/>
      <c r="F265" s="144"/>
      <c r="G265" s="216" t="str">
        <f>IF(D265="","",VLOOKUP(D265,'Liste des clubs'!A:B,2,FALSE))</f>
        <v/>
      </c>
      <c r="H265" s="233"/>
      <c r="I265" s="217" t="str">
        <f t="shared" si="11"/>
        <v/>
      </c>
      <c r="J265" s="230" t="str">
        <f t="array" ref="J265">IFERROR(INDEX(I$2:I$218,SMALL(IF(I$2:I$218&lt;&gt;"",ROW(I$2:I$218)-1),ROW(A264))),"")</f>
        <v/>
      </c>
      <c r="K265" s="231" t="str">
        <f t="shared" si="12"/>
        <v/>
      </c>
      <c r="L265" s="232" t="str">
        <f t="array" ref="L265">IFERROR(INDEX(K$2:K$218,SMALL(IF(K$2:K$218&lt;&gt;"",ROW(K$2:K$218)-1),ROW(C264))),"")</f>
        <v/>
      </c>
      <c r="M265" s="231" t="str">
        <f t="shared" si="13"/>
        <v/>
      </c>
      <c r="N265" s="230" t="str">
        <f t="array" ref="N265">IFERROR(INDEX(M$2:M$218,SMALL(IF(M$2:M$218&lt;&gt;"",ROW(M$2:M$218)-1),ROW(D264))),"")</f>
        <v/>
      </c>
      <c r="O265" s="231" t="str">
        <f t="shared" si="14"/>
        <v/>
      </c>
      <c r="P265" s="232" t="str">
        <f t="array" ref="P265">IFERROR(INDEX(O$2:O$218,SMALL(IF(O$2:O$218&lt;&gt;"",ROW(O$2:O$218)-1),ROW(G264))),"")</f>
        <v/>
      </c>
      <c r="Q265" s="5"/>
    </row>
    <row r="266" spans="1:17" s="61" customFormat="1" ht="15.75" customHeight="1" x14ac:dyDescent="0.2">
      <c r="A266" s="216" t="str">
        <f t="shared" si="15"/>
        <v xml:space="preserve"> </v>
      </c>
      <c r="B266" s="217"/>
      <c r="C266" s="217"/>
      <c r="D266" s="144"/>
      <c r="E266" s="144"/>
      <c r="F266" s="144"/>
      <c r="G266" s="216" t="str">
        <f>IF(D266="","",VLOOKUP(D266,'Liste des clubs'!A:B,2,FALSE))</f>
        <v/>
      </c>
      <c r="H266" s="233"/>
      <c r="I266" s="217" t="str">
        <f t="shared" si="11"/>
        <v/>
      </c>
      <c r="J266" s="230" t="str">
        <f t="array" ref="J266">IFERROR(INDEX(I$2:I$218,SMALL(IF(I$2:I$218&lt;&gt;"",ROW(I$2:I$218)-1),ROW(A265))),"")</f>
        <v/>
      </c>
      <c r="K266" s="231" t="str">
        <f t="shared" si="12"/>
        <v/>
      </c>
      <c r="L266" s="232" t="str">
        <f t="array" ref="L266">IFERROR(INDEX(K$2:K$218,SMALL(IF(K$2:K$218&lt;&gt;"",ROW(K$2:K$218)-1),ROW(C265))),"")</f>
        <v/>
      </c>
      <c r="M266" s="231" t="str">
        <f t="shared" si="13"/>
        <v/>
      </c>
      <c r="N266" s="230" t="str">
        <f t="array" ref="N266">IFERROR(INDEX(M$2:M$218,SMALL(IF(M$2:M$218&lt;&gt;"",ROW(M$2:M$218)-1),ROW(D265))),"")</f>
        <v/>
      </c>
      <c r="O266" s="231" t="str">
        <f t="shared" si="14"/>
        <v/>
      </c>
      <c r="P266" s="232" t="str">
        <f t="array" ref="P266">IFERROR(INDEX(O$2:O$218,SMALL(IF(O$2:O$218&lt;&gt;"",ROW(O$2:O$218)-1),ROW(G265))),"")</f>
        <v/>
      </c>
      <c r="Q266" s="5"/>
    </row>
    <row r="267" spans="1:17" s="61" customFormat="1" ht="15.75" customHeight="1" x14ac:dyDescent="0.2">
      <c r="A267" s="216" t="str">
        <f t="shared" si="15"/>
        <v xml:space="preserve"> </v>
      </c>
      <c r="B267" s="217"/>
      <c r="C267" s="217"/>
      <c r="D267" s="144"/>
      <c r="E267" s="144"/>
      <c r="F267" s="144"/>
      <c r="G267" s="216" t="str">
        <f>IF(D267="","",VLOOKUP(D267,'Liste des clubs'!A:B,2,FALSE))</f>
        <v/>
      </c>
      <c r="H267" s="233"/>
      <c r="I267" s="217" t="str">
        <f t="shared" si="11"/>
        <v/>
      </c>
      <c r="J267" s="230" t="str">
        <f t="array" ref="J267">IFERROR(INDEX(I$2:I$218,SMALL(IF(I$2:I$218&lt;&gt;"",ROW(I$2:I$218)-1),ROW(A266))),"")</f>
        <v/>
      </c>
      <c r="K267" s="231" t="str">
        <f t="shared" si="12"/>
        <v/>
      </c>
      <c r="L267" s="232" t="str">
        <f t="array" ref="L267">IFERROR(INDEX(K$2:K$218,SMALL(IF(K$2:K$218&lt;&gt;"",ROW(K$2:K$218)-1),ROW(C266))),"")</f>
        <v/>
      </c>
      <c r="M267" s="231" t="str">
        <f t="shared" si="13"/>
        <v/>
      </c>
      <c r="N267" s="230" t="str">
        <f t="array" ref="N267">IFERROR(INDEX(M$2:M$218,SMALL(IF(M$2:M$218&lt;&gt;"",ROW(M$2:M$218)-1),ROW(D266))),"")</f>
        <v/>
      </c>
      <c r="O267" s="231" t="str">
        <f t="shared" si="14"/>
        <v/>
      </c>
      <c r="P267" s="232" t="str">
        <f t="array" ref="P267">IFERROR(INDEX(O$2:O$218,SMALL(IF(O$2:O$218&lt;&gt;"",ROW(O$2:O$218)-1),ROW(G266))),"")</f>
        <v/>
      </c>
      <c r="Q267" s="5"/>
    </row>
    <row r="268" spans="1:17" s="61" customFormat="1" ht="15.75" customHeight="1" x14ac:dyDescent="0.2">
      <c r="A268" s="216" t="str">
        <f t="shared" si="15"/>
        <v xml:space="preserve"> </v>
      </c>
      <c r="B268" s="217"/>
      <c r="C268" s="217"/>
      <c r="D268" s="144"/>
      <c r="E268" s="144"/>
      <c r="F268" s="144"/>
      <c r="G268" s="216" t="str">
        <f>IF(D268="","",VLOOKUP(D268,'Liste des clubs'!A:B,2,FALSE))</f>
        <v/>
      </c>
      <c r="H268" s="233"/>
      <c r="I268" s="217" t="str">
        <f t="shared" si="11"/>
        <v/>
      </c>
      <c r="J268" s="230" t="str">
        <f t="array" ref="J268">IFERROR(INDEX(I$2:I$218,SMALL(IF(I$2:I$218&lt;&gt;"",ROW(I$2:I$218)-1),ROW(A267))),"")</f>
        <v/>
      </c>
      <c r="K268" s="231" t="str">
        <f t="shared" si="12"/>
        <v/>
      </c>
      <c r="L268" s="232" t="str">
        <f t="array" ref="L268">IFERROR(INDEX(K$2:K$218,SMALL(IF(K$2:K$218&lt;&gt;"",ROW(K$2:K$218)-1),ROW(C267))),"")</f>
        <v/>
      </c>
      <c r="M268" s="231" t="str">
        <f t="shared" si="13"/>
        <v/>
      </c>
      <c r="N268" s="230" t="str">
        <f t="array" ref="N268">IFERROR(INDEX(M$2:M$218,SMALL(IF(M$2:M$218&lt;&gt;"",ROW(M$2:M$218)-1),ROW(D267))),"")</f>
        <v/>
      </c>
      <c r="O268" s="231" t="str">
        <f t="shared" si="14"/>
        <v/>
      </c>
      <c r="P268" s="232" t="str">
        <f t="array" ref="P268">IFERROR(INDEX(O$2:O$218,SMALL(IF(O$2:O$218&lt;&gt;"",ROW(O$2:O$218)-1),ROW(G267))),"")</f>
        <v/>
      </c>
      <c r="Q268" s="5"/>
    </row>
    <row r="269" spans="1:17" s="61" customFormat="1" ht="15.75" customHeight="1" x14ac:dyDescent="0.2">
      <c r="A269" s="216" t="str">
        <f t="shared" si="15"/>
        <v xml:space="preserve"> </v>
      </c>
      <c r="B269" s="217"/>
      <c r="C269" s="217"/>
      <c r="D269" s="144"/>
      <c r="E269" s="144"/>
      <c r="F269" s="144"/>
      <c r="G269" s="216" t="str">
        <f>IF(D269="","",VLOOKUP(D269,'Liste des clubs'!A:B,2,FALSE))</f>
        <v/>
      </c>
      <c r="H269" s="233"/>
      <c r="I269" s="217" t="str">
        <f t="shared" si="11"/>
        <v/>
      </c>
      <c r="J269" s="230" t="str">
        <f t="array" ref="J269">IFERROR(INDEX(I$2:I$218,SMALL(IF(I$2:I$218&lt;&gt;"",ROW(I$2:I$218)-1),ROW(A268))),"")</f>
        <v/>
      </c>
      <c r="K269" s="231" t="str">
        <f t="shared" si="12"/>
        <v/>
      </c>
      <c r="L269" s="232" t="str">
        <f t="array" ref="L269">IFERROR(INDEX(K$2:K$218,SMALL(IF(K$2:K$218&lt;&gt;"",ROW(K$2:K$218)-1),ROW(C268))),"")</f>
        <v/>
      </c>
      <c r="M269" s="231" t="str">
        <f t="shared" si="13"/>
        <v/>
      </c>
      <c r="N269" s="230" t="str">
        <f t="array" ref="N269">IFERROR(INDEX(M$2:M$218,SMALL(IF(M$2:M$218&lt;&gt;"",ROW(M$2:M$218)-1),ROW(D268))),"")</f>
        <v/>
      </c>
      <c r="O269" s="231" t="str">
        <f t="shared" si="14"/>
        <v/>
      </c>
      <c r="P269" s="232" t="str">
        <f t="array" ref="P269">IFERROR(INDEX(O$2:O$218,SMALL(IF(O$2:O$218&lt;&gt;"",ROW(O$2:O$218)-1),ROW(G268))),"")</f>
        <v/>
      </c>
      <c r="Q269" s="5"/>
    </row>
    <row r="270" spans="1:17" s="61" customFormat="1" ht="15.75" customHeight="1" x14ac:dyDescent="0.2">
      <c r="A270" s="216" t="str">
        <f t="shared" si="15"/>
        <v xml:space="preserve"> </v>
      </c>
      <c r="B270" s="217"/>
      <c r="C270" s="217"/>
      <c r="D270" s="144"/>
      <c r="E270" s="144"/>
      <c r="F270" s="144"/>
      <c r="G270" s="216" t="str">
        <f>IF(D270="","",VLOOKUP(D270,'Liste des clubs'!A:B,2,FALSE))</f>
        <v/>
      </c>
      <c r="H270" s="233"/>
      <c r="I270" s="217" t="str">
        <f t="shared" si="11"/>
        <v/>
      </c>
      <c r="J270" s="230" t="str">
        <f t="array" ref="J270">IFERROR(INDEX(I$2:I$218,SMALL(IF(I$2:I$218&lt;&gt;"",ROW(I$2:I$218)-1),ROW(A269))),"")</f>
        <v/>
      </c>
      <c r="K270" s="231" t="str">
        <f t="shared" si="12"/>
        <v/>
      </c>
      <c r="L270" s="232" t="str">
        <f t="array" ref="L270">IFERROR(INDEX(K$2:K$218,SMALL(IF(K$2:K$218&lt;&gt;"",ROW(K$2:K$218)-1),ROW(C269))),"")</f>
        <v/>
      </c>
      <c r="M270" s="231" t="str">
        <f t="shared" si="13"/>
        <v/>
      </c>
      <c r="N270" s="230" t="str">
        <f t="array" ref="N270">IFERROR(INDEX(M$2:M$218,SMALL(IF(M$2:M$218&lt;&gt;"",ROW(M$2:M$218)-1),ROW(D269))),"")</f>
        <v/>
      </c>
      <c r="O270" s="231" t="str">
        <f t="shared" si="14"/>
        <v/>
      </c>
      <c r="P270" s="232" t="str">
        <f t="array" ref="P270">IFERROR(INDEX(O$2:O$218,SMALL(IF(O$2:O$218&lt;&gt;"",ROW(O$2:O$218)-1),ROW(G269))),"")</f>
        <v/>
      </c>
      <c r="Q270" s="5"/>
    </row>
    <row r="271" spans="1:17" s="61" customFormat="1" ht="15.75" customHeight="1" x14ac:dyDescent="0.2">
      <c r="A271" s="216" t="str">
        <f t="shared" si="15"/>
        <v xml:space="preserve"> </v>
      </c>
      <c r="B271" s="217"/>
      <c r="C271" s="217"/>
      <c r="D271" s="144"/>
      <c r="E271" s="144"/>
      <c r="F271" s="144"/>
      <c r="G271" s="216" t="str">
        <f>IF(D271="","",VLOOKUP(D271,'Liste des clubs'!A:B,2,FALSE))</f>
        <v/>
      </c>
      <c r="H271" s="233"/>
      <c r="I271" s="217" t="str">
        <f t="shared" si="11"/>
        <v/>
      </c>
      <c r="J271" s="230" t="str">
        <f t="array" ref="J271">IFERROR(INDEX(I$2:I$218,SMALL(IF(I$2:I$218&lt;&gt;"",ROW(I$2:I$218)-1),ROW(A270))),"")</f>
        <v/>
      </c>
      <c r="K271" s="231" t="str">
        <f t="shared" si="12"/>
        <v/>
      </c>
      <c r="L271" s="232" t="str">
        <f t="array" ref="L271">IFERROR(INDEX(K$2:K$218,SMALL(IF(K$2:K$218&lt;&gt;"",ROW(K$2:K$218)-1),ROW(C270))),"")</f>
        <v/>
      </c>
      <c r="M271" s="231" t="str">
        <f t="shared" si="13"/>
        <v/>
      </c>
      <c r="N271" s="230" t="str">
        <f t="array" ref="N271">IFERROR(INDEX(M$2:M$218,SMALL(IF(M$2:M$218&lt;&gt;"",ROW(M$2:M$218)-1),ROW(D270))),"")</f>
        <v/>
      </c>
      <c r="O271" s="231" t="str">
        <f t="shared" si="14"/>
        <v/>
      </c>
      <c r="P271" s="232" t="str">
        <f t="array" ref="P271">IFERROR(INDEX(O$2:O$218,SMALL(IF(O$2:O$218&lt;&gt;"",ROW(O$2:O$218)-1),ROW(G270))),"")</f>
        <v/>
      </c>
      <c r="Q271" s="5"/>
    </row>
    <row r="272" spans="1:17" s="61" customFormat="1" ht="15.75" customHeight="1" x14ac:dyDescent="0.2">
      <c r="A272" s="216" t="str">
        <f t="shared" si="15"/>
        <v xml:space="preserve"> </v>
      </c>
      <c r="B272" s="217"/>
      <c r="C272" s="217"/>
      <c r="D272" s="144"/>
      <c r="E272" s="144"/>
      <c r="F272" s="144"/>
      <c r="G272" s="216" t="str">
        <f>IF(D272="","",VLOOKUP(D272,'Liste des clubs'!A:B,2,FALSE))</f>
        <v/>
      </c>
      <c r="H272" s="233"/>
      <c r="I272" s="217" t="str">
        <f t="shared" si="11"/>
        <v/>
      </c>
      <c r="J272" s="230" t="str">
        <f t="array" ref="J272">IFERROR(INDEX(I$2:I$218,SMALL(IF(I$2:I$218&lt;&gt;"",ROW(I$2:I$218)-1),ROW(A271))),"")</f>
        <v/>
      </c>
      <c r="K272" s="231" t="str">
        <f t="shared" si="12"/>
        <v/>
      </c>
      <c r="L272" s="232" t="str">
        <f t="array" ref="L272">IFERROR(INDEX(K$2:K$218,SMALL(IF(K$2:K$218&lt;&gt;"",ROW(K$2:K$218)-1),ROW(C271))),"")</f>
        <v/>
      </c>
      <c r="M272" s="231" t="str">
        <f t="shared" si="13"/>
        <v/>
      </c>
      <c r="N272" s="230" t="str">
        <f t="array" ref="N272">IFERROR(INDEX(M$2:M$218,SMALL(IF(M$2:M$218&lt;&gt;"",ROW(M$2:M$218)-1),ROW(D271))),"")</f>
        <v/>
      </c>
      <c r="O272" s="231" t="str">
        <f t="shared" si="14"/>
        <v/>
      </c>
      <c r="P272" s="232" t="str">
        <f t="array" ref="P272">IFERROR(INDEX(O$2:O$218,SMALL(IF(O$2:O$218&lt;&gt;"",ROW(O$2:O$218)-1),ROW(G271))),"")</f>
        <v/>
      </c>
      <c r="Q272" s="5"/>
    </row>
    <row r="273" spans="1:17" s="61" customFormat="1" ht="15.75" customHeight="1" x14ac:dyDescent="0.2">
      <c r="A273" s="216" t="str">
        <f t="shared" si="15"/>
        <v xml:space="preserve"> </v>
      </c>
      <c r="B273" s="217"/>
      <c r="C273" s="217"/>
      <c r="D273" s="144"/>
      <c r="E273" s="144"/>
      <c r="F273" s="144"/>
      <c r="G273" s="216" t="str">
        <f>IF(D273="","",VLOOKUP(D273,'Liste des clubs'!A:B,2,FALSE))</f>
        <v/>
      </c>
      <c r="H273" s="233"/>
      <c r="I273" s="217" t="str">
        <f t="shared" si="11"/>
        <v/>
      </c>
      <c r="J273" s="230" t="str">
        <f t="array" ref="J273">IFERROR(INDEX(I$2:I$218,SMALL(IF(I$2:I$218&lt;&gt;"",ROW(I$2:I$218)-1),ROW(A272))),"")</f>
        <v/>
      </c>
      <c r="K273" s="231" t="str">
        <f t="shared" si="12"/>
        <v/>
      </c>
      <c r="L273" s="232" t="str">
        <f t="array" ref="L273">IFERROR(INDEX(K$2:K$218,SMALL(IF(K$2:K$218&lt;&gt;"",ROW(K$2:K$218)-1),ROW(C272))),"")</f>
        <v/>
      </c>
      <c r="M273" s="231" t="str">
        <f t="shared" si="13"/>
        <v/>
      </c>
      <c r="N273" s="230" t="str">
        <f t="array" ref="N273">IFERROR(INDEX(M$2:M$218,SMALL(IF(M$2:M$218&lt;&gt;"",ROW(M$2:M$218)-1),ROW(D272))),"")</f>
        <v/>
      </c>
      <c r="O273" s="231" t="str">
        <f t="shared" si="14"/>
        <v/>
      </c>
      <c r="P273" s="232" t="str">
        <f t="array" ref="P273">IFERROR(INDEX(O$2:O$218,SMALL(IF(O$2:O$218&lt;&gt;"",ROW(O$2:O$218)-1),ROW(G272))),"")</f>
        <v/>
      </c>
      <c r="Q273" s="5"/>
    </row>
    <row r="274" spans="1:17" s="61" customFormat="1" ht="15.75" customHeight="1" x14ac:dyDescent="0.2">
      <c r="A274" s="216" t="str">
        <f t="shared" si="15"/>
        <v xml:space="preserve"> </v>
      </c>
      <c r="B274" s="217"/>
      <c r="C274" s="217"/>
      <c r="D274" s="144"/>
      <c r="E274" s="144"/>
      <c r="F274" s="144"/>
      <c r="G274" s="216" t="str">
        <f>IF(D274="","",VLOOKUP(D274,'Liste des clubs'!A:B,2,FALSE))</f>
        <v/>
      </c>
      <c r="H274" s="233"/>
      <c r="I274" s="217" t="str">
        <f t="shared" si="11"/>
        <v/>
      </c>
      <c r="J274" s="230" t="str">
        <f t="array" ref="J274">IFERROR(INDEX(I$2:I$218,SMALL(IF(I$2:I$218&lt;&gt;"",ROW(I$2:I$218)-1),ROW(A273))),"")</f>
        <v/>
      </c>
      <c r="K274" s="231" t="str">
        <f t="shared" si="12"/>
        <v/>
      </c>
      <c r="L274" s="232" t="str">
        <f t="array" ref="L274">IFERROR(INDEX(K$2:K$218,SMALL(IF(K$2:K$218&lt;&gt;"",ROW(K$2:K$218)-1),ROW(C273))),"")</f>
        <v/>
      </c>
      <c r="M274" s="231" t="str">
        <f t="shared" si="13"/>
        <v/>
      </c>
      <c r="N274" s="230" t="str">
        <f t="array" ref="N274">IFERROR(INDEX(M$2:M$218,SMALL(IF(M$2:M$218&lt;&gt;"",ROW(M$2:M$218)-1),ROW(D273))),"")</f>
        <v/>
      </c>
      <c r="O274" s="231" t="str">
        <f t="shared" si="14"/>
        <v/>
      </c>
      <c r="P274" s="232" t="str">
        <f t="array" ref="P274">IFERROR(INDEX(O$2:O$218,SMALL(IF(O$2:O$218&lt;&gt;"",ROW(O$2:O$218)-1),ROW(G273))),"")</f>
        <v/>
      </c>
      <c r="Q274" s="5"/>
    </row>
    <row r="275" spans="1:17" s="61" customFormat="1" ht="15.75" customHeight="1" x14ac:dyDescent="0.2">
      <c r="A275" s="216" t="str">
        <f t="shared" si="15"/>
        <v xml:space="preserve"> </v>
      </c>
      <c r="B275" s="217"/>
      <c r="C275" s="217"/>
      <c r="D275" s="144"/>
      <c r="E275" s="144"/>
      <c r="F275" s="144"/>
      <c r="G275" s="216" t="str">
        <f>IF(D275="","",VLOOKUP(D275,'Liste des clubs'!A:B,2,FALSE))</f>
        <v/>
      </c>
      <c r="H275" s="233"/>
      <c r="I275" s="217" t="str">
        <f t="shared" si="11"/>
        <v/>
      </c>
      <c r="J275" s="230" t="str">
        <f t="array" ref="J275">IFERROR(INDEX(I$2:I$218,SMALL(IF(I$2:I$218&lt;&gt;"",ROW(I$2:I$218)-1),ROW(A274))),"")</f>
        <v/>
      </c>
      <c r="K275" s="231" t="str">
        <f t="shared" si="12"/>
        <v/>
      </c>
      <c r="L275" s="232" t="str">
        <f t="array" ref="L275">IFERROR(INDEX(K$2:K$218,SMALL(IF(K$2:K$218&lt;&gt;"",ROW(K$2:K$218)-1),ROW(C274))),"")</f>
        <v/>
      </c>
      <c r="M275" s="231" t="str">
        <f t="shared" si="13"/>
        <v/>
      </c>
      <c r="N275" s="230" t="str">
        <f t="array" ref="N275">IFERROR(INDEX(M$2:M$218,SMALL(IF(M$2:M$218&lt;&gt;"",ROW(M$2:M$218)-1),ROW(D274))),"")</f>
        <v/>
      </c>
      <c r="O275" s="231" t="str">
        <f t="shared" si="14"/>
        <v/>
      </c>
      <c r="P275" s="232" t="str">
        <f t="array" ref="P275">IFERROR(INDEX(O$2:O$218,SMALL(IF(O$2:O$218&lt;&gt;"",ROW(O$2:O$218)-1),ROW(G274))),"")</f>
        <v/>
      </c>
      <c r="Q275" s="5"/>
    </row>
    <row r="276" spans="1:17" s="61" customFormat="1" ht="15.75" customHeight="1" x14ac:dyDescent="0.2">
      <c r="A276" s="216" t="str">
        <f t="shared" si="15"/>
        <v xml:space="preserve"> </v>
      </c>
      <c r="B276" s="217"/>
      <c r="C276" s="217"/>
      <c r="D276" s="144"/>
      <c r="E276" s="144"/>
      <c r="F276" s="144"/>
      <c r="G276" s="216" t="str">
        <f>IF(D276="","",VLOOKUP(D276,'Liste des clubs'!A:B,2,FALSE))</f>
        <v/>
      </c>
      <c r="H276" s="233"/>
      <c r="I276" s="217" t="str">
        <f t="shared" si="11"/>
        <v/>
      </c>
      <c r="J276" s="230" t="str">
        <f t="array" ref="J276">IFERROR(INDEX(I$2:I$218,SMALL(IF(I$2:I$218&lt;&gt;"",ROW(I$2:I$218)-1),ROW(A275))),"")</f>
        <v/>
      </c>
      <c r="K276" s="231" t="str">
        <f t="shared" si="12"/>
        <v/>
      </c>
      <c r="L276" s="232" t="str">
        <f t="array" ref="L276">IFERROR(INDEX(K$2:K$218,SMALL(IF(K$2:K$218&lt;&gt;"",ROW(K$2:K$218)-1),ROW(C275))),"")</f>
        <v/>
      </c>
      <c r="M276" s="231" t="str">
        <f t="shared" si="13"/>
        <v/>
      </c>
      <c r="N276" s="230" t="str">
        <f t="array" ref="N276">IFERROR(INDEX(M$2:M$218,SMALL(IF(M$2:M$218&lt;&gt;"",ROW(M$2:M$218)-1),ROW(D275))),"")</f>
        <v/>
      </c>
      <c r="O276" s="231" t="str">
        <f t="shared" si="14"/>
        <v/>
      </c>
      <c r="P276" s="232" t="str">
        <f t="array" ref="P276">IFERROR(INDEX(O$2:O$218,SMALL(IF(O$2:O$218&lt;&gt;"",ROW(O$2:O$218)-1),ROW(G275))),"")</f>
        <v/>
      </c>
      <c r="Q276" s="5"/>
    </row>
    <row r="277" spans="1:17" s="61" customFormat="1" ht="15.75" customHeight="1" x14ac:dyDescent="0.2">
      <c r="A277" s="216" t="str">
        <f t="shared" si="15"/>
        <v xml:space="preserve"> </v>
      </c>
      <c r="B277" s="217"/>
      <c r="C277" s="217"/>
      <c r="D277" s="144"/>
      <c r="E277" s="144"/>
      <c r="F277" s="144"/>
      <c r="G277" s="216" t="str">
        <f>IF(D277="","",VLOOKUP(D277,'Liste des clubs'!A:B,2,FALSE))</f>
        <v/>
      </c>
      <c r="H277" s="233"/>
      <c r="I277" s="217" t="str">
        <f t="shared" si="11"/>
        <v/>
      </c>
      <c r="J277" s="230" t="str">
        <f t="array" ref="J277">IFERROR(INDEX(I$2:I$218,SMALL(IF(I$2:I$218&lt;&gt;"",ROW(I$2:I$218)-1),ROW(A276))),"")</f>
        <v/>
      </c>
      <c r="K277" s="231" t="str">
        <f t="shared" si="12"/>
        <v/>
      </c>
      <c r="L277" s="232" t="str">
        <f t="array" ref="L277">IFERROR(INDEX(K$2:K$218,SMALL(IF(K$2:K$218&lt;&gt;"",ROW(K$2:K$218)-1),ROW(C276))),"")</f>
        <v/>
      </c>
      <c r="M277" s="231" t="str">
        <f t="shared" si="13"/>
        <v/>
      </c>
      <c r="N277" s="230" t="str">
        <f t="array" ref="N277">IFERROR(INDEX(M$2:M$218,SMALL(IF(M$2:M$218&lt;&gt;"",ROW(M$2:M$218)-1),ROW(D276))),"")</f>
        <v/>
      </c>
      <c r="O277" s="231" t="str">
        <f t="shared" si="14"/>
        <v/>
      </c>
      <c r="P277" s="232" t="str">
        <f t="array" ref="P277">IFERROR(INDEX(O$2:O$218,SMALL(IF(O$2:O$218&lt;&gt;"",ROW(O$2:O$218)-1),ROW(G276))),"")</f>
        <v/>
      </c>
      <c r="Q277" s="5"/>
    </row>
    <row r="278" spans="1:17" s="61" customFormat="1" ht="15.75" customHeight="1" x14ac:dyDescent="0.2">
      <c r="A278" s="216" t="str">
        <f t="shared" si="15"/>
        <v xml:space="preserve"> </v>
      </c>
      <c r="B278" s="217"/>
      <c r="C278" s="217"/>
      <c r="D278" s="144"/>
      <c r="E278" s="144"/>
      <c r="F278" s="144"/>
      <c r="G278" s="216" t="str">
        <f>IF(D278="","",VLOOKUP(D278,'Liste des clubs'!A:B,2,FALSE))</f>
        <v/>
      </c>
      <c r="H278" s="233"/>
      <c r="I278" s="217" t="str">
        <f t="shared" si="11"/>
        <v/>
      </c>
      <c r="J278" s="230" t="str">
        <f t="array" ref="J278">IFERROR(INDEX(I$2:I$218,SMALL(IF(I$2:I$218&lt;&gt;"",ROW(I$2:I$218)-1),ROW(A277))),"")</f>
        <v/>
      </c>
      <c r="K278" s="231" t="str">
        <f t="shared" si="12"/>
        <v/>
      </c>
      <c r="L278" s="232" t="str">
        <f t="array" ref="L278">IFERROR(INDEX(K$2:K$218,SMALL(IF(K$2:K$218&lt;&gt;"",ROW(K$2:K$218)-1),ROW(C277))),"")</f>
        <v/>
      </c>
      <c r="M278" s="231" t="str">
        <f t="shared" si="13"/>
        <v/>
      </c>
      <c r="N278" s="230" t="str">
        <f t="array" ref="N278">IFERROR(INDEX(M$2:M$218,SMALL(IF(M$2:M$218&lt;&gt;"",ROW(M$2:M$218)-1),ROW(D277))),"")</f>
        <v/>
      </c>
      <c r="O278" s="231" t="str">
        <f t="shared" si="14"/>
        <v/>
      </c>
      <c r="P278" s="232" t="str">
        <f t="array" ref="P278">IFERROR(INDEX(O$2:O$218,SMALL(IF(O$2:O$218&lt;&gt;"",ROW(O$2:O$218)-1),ROW(G277))),"")</f>
        <v/>
      </c>
      <c r="Q278" s="5"/>
    </row>
    <row r="279" spans="1:17" s="61" customFormat="1" ht="15.75" customHeight="1" x14ac:dyDescent="0.2">
      <c r="A279" s="216" t="str">
        <f t="shared" si="15"/>
        <v xml:space="preserve"> </v>
      </c>
      <c r="B279" s="217"/>
      <c r="C279" s="217"/>
      <c r="D279" s="144"/>
      <c r="E279" s="144"/>
      <c r="F279" s="144"/>
      <c r="G279" s="216" t="str">
        <f>IF(D279="","",VLOOKUP(D279,'Liste des clubs'!A:B,2,FALSE))</f>
        <v/>
      </c>
      <c r="H279" s="233"/>
      <c r="I279" s="217" t="str">
        <f t="shared" si="11"/>
        <v/>
      </c>
      <c r="J279" s="230" t="str">
        <f t="array" ref="J279">IFERROR(INDEX(I$2:I$218,SMALL(IF(I$2:I$218&lt;&gt;"",ROW(I$2:I$218)-1),ROW(A278))),"")</f>
        <v/>
      </c>
      <c r="K279" s="231" t="str">
        <f t="shared" si="12"/>
        <v/>
      </c>
      <c r="L279" s="232" t="str">
        <f t="array" ref="L279">IFERROR(INDEX(K$2:K$218,SMALL(IF(K$2:K$218&lt;&gt;"",ROW(K$2:K$218)-1),ROW(C278))),"")</f>
        <v/>
      </c>
      <c r="M279" s="231" t="str">
        <f t="shared" si="13"/>
        <v/>
      </c>
      <c r="N279" s="230" t="str">
        <f t="array" ref="N279">IFERROR(INDEX(M$2:M$218,SMALL(IF(M$2:M$218&lt;&gt;"",ROW(M$2:M$218)-1),ROW(D278))),"")</f>
        <v/>
      </c>
      <c r="O279" s="231" t="str">
        <f t="shared" si="14"/>
        <v/>
      </c>
      <c r="P279" s="232" t="str">
        <f t="array" ref="P279">IFERROR(INDEX(O$2:O$218,SMALL(IF(O$2:O$218&lt;&gt;"",ROW(O$2:O$218)-1),ROW(G278))),"")</f>
        <v/>
      </c>
      <c r="Q279" s="5"/>
    </row>
    <row r="280" spans="1:17" s="61" customFormat="1" ht="15.75" customHeight="1" x14ac:dyDescent="0.2">
      <c r="A280" s="216" t="str">
        <f t="shared" si="15"/>
        <v xml:space="preserve"> </v>
      </c>
      <c r="B280" s="217"/>
      <c r="C280" s="217"/>
      <c r="D280" s="144"/>
      <c r="E280" s="144"/>
      <c r="F280" s="144"/>
      <c r="G280" s="216" t="str">
        <f>IF(D280="","",VLOOKUP(D280,'Liste des clubs'!A:B,2,FALSE))</f>
        <v/>
      </c>
      <c r="H280" s="233"/>
      <c r="I280" s="217" t="str">
        <f t="shared" si="11"/>
        <v/>
      </c>
      <c r="J280" s="230" t="str">
        <f t="array" ref="J280">IFERROR(INDEX(I$2:I$218,SMALL(IF(I$2:I$218&lt;&gt;"",ROW(I$2:I$218)-1),ROW(A279))),"")</f>
        <v/>
      </c>
      <c r="K280" s="231" t="str">
        <f t="shared" si="12"/>
        <v/>
      </c>
      <c r="L280" s="232" t="str">
        <f t="array" ref="L280">IFERROR(INDEX(K$2:K$218,SMALL(IF(K$2:K$218&lt;&gt;"",ROW(K$2:K$218)-1),ROW(C279))),"")</f>
        <v/>
      </c>
      <c r="M280" s="231" t="str">
        <f t="shared" si="13"/>
        <v/>
      </c>
      <c r="N280" s="230" t="str">
        <f t="array" ref="N280">IFERROR(INDEX(M$2:M$218,SMALL(IF(M$2:M$218&lt;&gt;"",ROW(M$2:M$218)-1),ROW(D279))),"")</f>
        <v/>
      </c>
      <c r="O280" s="231" t="str">
        <f t="shared" si="14"/>
        <v/>
      </c>
      <c r="P280" s="232" t="str">
        <f t="array" ref="P280">IFERROR(INDEX(O$2:O$218,SMALL(IF(O$2:O$218&lt;&gt;"",ROW(O$2:O$218)-1),ROW(G279))),"")</f>
        <v/>
      </c>
      <c r="Q280" s="5"/>
    </row>
    <row r="281" spans="1:17" s="61" customFormat="1" ht="15.75" customHeight="1" x14ac:dyDescent="0.2">
      <c r="A281" s="216" t="str">
        <f t="shared" si="15"/>
        <v xml:space="preserve"> </v>
      </c>
      <c r="B281" s="217"/>
      <c r="C281" s="217"/>
      <c r="D281" s="144"/>
      <c r="E281" s="144"/>
      <c r="F281" s="144"/>
      <c r="G281" s="216" t="str">
        <f>IF(D281="","",VLOOKUP(D281,'Liste des clubs'!A:B,2,FALSE))</f>
        <v/>
      </c>
      <c r="H281" s="233"/>
      <c r="I281" s="217" t="str">
        <f t="shared" si="11"/>
        <v/>
      </c>
      <c r="J281" s="230" t="str">
        <f t="array" ref="J281">IFERROR(INDEX(I$2:I$218,SMALL(IF(I$2:I$218&lt;&gt;"",ROW(I$2:I$218)-1),ROW(A280))),"")</f>
        <v/>
      </c>
      <c r="K281" s="231" t="str">
        <f t="shared" si="12"/>
        <v/>
      </c>
      <c r="L281" s="232" t="str">
        <f t="array" ref="L281">IFERROR(INDEX(K$2:K$218,SMALL(IF(K$2:K$218&lt;&gt;"",ROW(K$2:K$218)-1),ROW(C280))),"")</f>
        <v/>
      </c>
      <c r="M281" s="231" t="str">
        <f t="shared" si="13"/>
        <v/>
      </c>
      <c r="N281" s="230" t="str">
        <f t="array" ref="N281">IFERROR(INDEX(M$2:M$218,SMALL(IF(M$2:M$218&lt;&gt;"",ROW(M$2:M$218)-1),ROW(D280))),"")</f>
        <v/>
      </c>
      <c r="O281" s="231" t="str">
        <f t="shared" si="14"/>
        <v/>
      </c>
      <c r="P281" s="232" t="str">
        <f t="array" ref="P281">IFERROR(INDEX(O$2:O$218,SMALL(IF(O$2:O$218&lt;&gt;"",ROW(O$2:O$218)-1),ROW(G280))),"")</f>
        <v/>
      </c>
      <c r="Q281" s="5"/>
    </row>
    <row r="282" spans="1:17" s="61" customFormat="1" ht="15.75" customHeight="1" x14ac:dyDescent="0.2">
      <c r="A282" s="216" t="str">
        <f t="shared" si="15"/>
        <v xml:space="preserve"> </v>
      </c>
      <c r="B282" s="217"/>
      <c r="C282" s="217"/>
      <c r="D282" s="144"/>
      <c r="E282" s="144"/>
      <c r="F282" s="144"/>
      <c r="G282" s="216" t="str">
        <f>IF(D282="","",VLOOKUP(D282,'Liste des clubs'!A:B,2,FALSE))</f>
        <v/>
      </c>
      <c r="H282" s="233"/>
      <c r="I282" s="217" t="str">
        <f t="shared" si="11"/>
        <v/>
      </c>
      <c r="J282" s="230" t="str">
        <f t="array" ref="J282">IFERROR(INDEX(I$2:I$218,SMALL(IF(I$2:I$218&lt;&gt;"",ROW(I$2:I$218)-1),ROW(A281))),"")</f>
        <v/>
      </c>
      <c r="K282" s="231" t="str">
        <f t="shared" si="12"/>
        <v/>
      </c>
      <c r="L282" s="232" t="str">
        <f t="array" ref="L282">IFERROR(INDEX(K$2:K$218,SMALL(IF(K$2:K$218&lt;&gt;"",ROW(K$2:K$218)-1),ROW(C281))),"")</f>
        <v/>
      </c>
      <c r="M282" s="231" t="str">
        <f t="shared" si="13"/>
        <v/>
      </c>
      <c r="N282" s="230" t="str">
        <f t="array" ref="N282">IFERROR(INDEX(M$2:M$218,SMALL(IF(M$2:M$218&lt;&gt;"",ROW(M$2:M$218)-1),ROW(D281))),"")</f>
        <v/>
      </c>
      <c r="O282" s="231" t="str">
        <f t="shared" si="14"/>
        <v/>
      </c>
      <c r="P282" s="232" t="str">
        <f t="array" ref="P282">IFERROR(INDEX(O$2:O$218,SMALL(IF(O$2:O$218&lt;&gt;"",ROW(O$2:O$218)-1),ROW(G281))),"")</f>
        <v/>
      </c>
      <c r="Q282" s="5"/>
    </row>
    <row r="283" spans="1:17" s="61" customFormat="1" ht="15.75" customHeight="1" x14ac:dyDescent="0.2">
      <c r="A283" s="216" t="str">
        <f t="shared" si="15"/>
        <v xml:space="preserve"> </v>
      </c>
      <c r="B283" s="217"/>
      <c r="C283" s="217"/>
      <c r="D283" s="144"/>
      <c r="E283" s="144"/>
      <c r="F283" s="144"/>
      <c r="G283" s="216" t="str">
        <f>IF(D283="","",VLOOKUP(D283,'Liste des clubs'!A:B,2,FALSE))</f>
        <v/>
      </c>
      <c r="H283" s="233"/>
      <c r="I283" s="217" t="str">
        <f t="shared" si="11"/>
        <v/>
      </c>
      <c r="J283" s="230" t="str">
        <f t="array" ref="J283">IFERROR(INDEX(I$2:I$218,SMALL(IF(I$2:I$218&lt;&gt;"",ROW(I$2:I$218)-1),ROW(A282))),"")</f>
        <v/>
      </c>
      <c r="K283" s="231" t="str">
        <f t="shared" si="12"/>
        <v/>
      </c>
      <c r="L283" s="232" t="str">
        <f t="array" ref="L283">IFERROR(INDEX(K$2:K$218,SMALL(IF(K$2:K$218&lt;&gt;"",ROW(K$2:K$218)-1),ROW(C282))),"")</f>
        <v/>
      </c>
      <c r="M283" s="231" t="str">
        <f t="shared" si="13"/>
        <v/>
      </c>
      <c r="N283" s="230" t="str">
        <f t="array" ref="N283">IFERROR(INDEX(M$2:M$218,SMALL(IF(M$2:M$218&lt;&gt;"",ROW(M$2:M$218)-1),ROW(D282))),"")</f>
        <v/>
      </c>
      <c r="O283" s="231" t="str">
        <f t="shared" si="14"/>
        <v/>
      </c>
      <c r="P283" s="232" t="str">
        <f t="array" ref="P283">IFERROR(INDEX(O$2:O$218,SMALL(IF(O$2:O$218&lt;&gt;"",ROW(O$2:O$218)-1),ROW(G282))),"")</f>
        <v/>
      </c>
      <c r="Q283" s="5"/>
    </row>
    <row r="284" spans="1:17" s="61" customFormat="1" ht="15.75" customHeight="1" x14ac:dyDescent="0.2">
      <c r="A284" s="216" t="str">
        <f t="shared" si="15"/>
        <v xml:space="preserve"> </v>
      </c>
      <c r="B284" s="217"/>
      <c r="C284" s="217"/>
      <c r="D284" s="144"/>
      <c r="E284" s="144"/>
      <c r="F284" s="144"/>
      <c r="G284" s="216" t="str">
        <f>IF(D284="","",VLOOKUP(D284,'Liste des clubs'!A:B,2,FALSE))</f>
        <v/>
      </c>
      <c r="H284" s="233"/>
      <c r="I284" s="217" t="str">
        <f t="shared" si="11"/>
        <v/>
      </c>
      <c r="J284" s="230" t="str">
        <f t="array" ref="J284">IFERROR(INDEX(I$2:I$218,SMALL(IF(I$2:I$218&lt;&gt;"",ROW(I$2:I$218)-1),ROW(A283))),"")</f>
        <v/>
      </c>
      <c r="K284" s="231" t="str">
        <f t="shared" si="12"/>
        <v/>
      </c>
      <c r="L284" s="232" t="str">
        <f t="array" ref="L284">IFERROR(INDEX(K$2:K$218,SMALL(IF(K$2:K$218&lt;&gt;"",ROW(K$2:K$218)-1),ROW(C283))),"")</f>
        <v/>
      </c>
      <c r="M284" s="231" t="str">
        <f t="shared" si="13"/>
        <v/>
      </c>
      <c r="N284" s="230" t="str">
        <f t="array" ref="N284">IFERROR(INDEX(M$2:M$218,SMALL(IF(M$2:M$218&lt;&gt;"",ROW(M$2:M$218)-1),ROW(D283))),"")</f>
        <v/>
      </c>
      <c r="O284" s="231" t="str">
        <f t="shared" si="14"/>
        <v/>
      </c>
      <c r="P284" s="232" t="str">
        <f t="array" ref="P284">IFERROR(INDEX(O$2:O$218,SMALL(IF(O$2:O$218&lt;&gt;"",ROW(O$2:O$218)-1),ROW(G283))),"")</f>
        <v/>
      </c>
      <c r="Q284" s="5"/>
    </row>
    <row r="285" spans="1:17" s="61" customFormat="1" ht="15.75" customHeight="1" x14ac:dyDescent="0.2">
      <c r="A285" s="216" t="str">
        <f t="shared" si="15"/>
        <v xml:space="preserve"> </v>
      </c>
      <c r="B285" s="217"/>
      <c r="C285" s="217"/>
      <c r="D285" s="144"/>
      <c r="E285" s="144"/>
      <c r="F285" s="144"/>
      <c r="G285" s="216" t="str">
        <f>IF(D285="","",VLOOKUP(D285,'Liste des clubs'!A:B,2,FALSE))</f>
        <v/>
      </c>
      <c r="H285" s="233"/>
      <c r="I285" s="217" t="str">
        <f t="shared" si="11"/>
        <v/>
      </c>
      <c r="J285" s="230" t="str">
        <f t="array" ref="J285">IFERROR(INDEX(I$2:I$218,SMALL(IF(I$2:I$218&lt;&gt;"",ROW(I$2:I$218)-1),ROW(A284))),"")</f>
        <v/>
      </c>
      <c r="K285" s="231" t="str">
        <f t="shared" si="12"/>
        <v/>
      </c>
      <c r="L285" s="232" t="str">
        <f t="array" ref="L285">IFERROR(INDEX(K$2:K$218,SMALL(IF(K$2:K$218&lt;&gt;"",ROW(K$2:K$218)-1),ROW(C284))),"")</f>
        <v/>
      </c>
      <c r="M285" s="231" t="str">
        <f t="shared" si="13"/>
        <v/>
      </c>
      <c r="N285" s="230" t="str">
        <f t="array" ref="N285">IFERROR(INDEX(M$2:M$218,SMALL(IF(M$2:M$218&lt;&gt;"",ROW(M$2:M$218)-1),ROW(D284))),"")</f>
        <v/>
      </c>
      <c r="O285" s="231" t="str">
        <f t="shared" si="14"/>
        <v/>
      </c>
      <c r="P285" s="232" t="str">
        <f t="array" ref="P285">IFERROR(INDEX(O$2:O$218,SMALL(IF(O$2:O$218&lt;&gt;"",ROW(O$2:O$218)-1),ROW(G284))),"")</f>
        <v/>
      </c>
      <c r="Q285" s="5"/>
    </row>
    <row r="286" spans="1:17" s="61" customFormat="1" ht="15.75" customHeight="1" x14ac:dyDescent="0.2">
      <c r="A286" s="216" t="str">
        <f t="shared" si="15"/>
        <v xml:space="preserve"> </v>
      </c>
      <c r="B286" s="217"/>
      <c r="C286" s="217"/>
      <c r="D286" s="144"/>
      <c r="E286" s="144"/>
      <c r="F286" s="144"/>
      <c r="G286" s="216" t="str">
        <f>IF(D286="","",VLOOKUP(D286,'Liste des clubs'!A:B,2,FALSE))</f>
        <v/>
      </c>
      <c r="H286" s="233"/>
      <c r="I286" s="217" t="str">
        <f t="shared" si="11"/>
        <v/>
      </c>
      <c r="J286" s="230" t="str">
        <f t="array" ref="J286">IFERROR(INDEX(I$2:I$218,SMALL(IF(I$2:I$218&lt;&gt;"",ROW(I$2:I$218)-1),ROW(A285))),"")</f>
        <v/>
      </c>
      <c r="K286" s="231" t="str">
        <f t="shared" si="12"/>
        <v/>
      </c>
      <c r="L286" s="232" t="str">
        <f t="array" ref="L286">IFERROR(INDEX(K$2:K$218,SMALL(IF(K$2:K$218&lt;&gt;"",ROW(K$2:K$218)-1),ROW(C285))),"")</f>
        <v/>
      </c>
      <c r="M286" s="231" t="str">
        <f t="shared" si="13"/>
        <v/>
      </c>
      <c r="N286" s="230" t="str">
        <f t="array" ref="N286">IFERROR(INDEX(M$2:M$218,SMALL(IF(M$2:M$218&lt;&gt;"",ROW(M$2:M$218)-1),ROW(D285))),"")</f>
        <v/>
      </c>
      <c r="O286" s="231" t="str">
        <f t="shared" si="14"/>
        <v/>
      </c>
      <c r="P286" s="232" t="str">
        <f t="array" ref="P286">IFERROR(INDEX(O$2:O$218,SMALL(IF(O$2:O$218&lt;&gt;"",ROW(O$2:O$218)-1),ROW(G285))),"")</f>
        <v/>
      </c>
      <c r="Q286" s="5"/>
    </row>
    <row r="287" spans="1:17" s="61" customFormat="1" ht="15.75" customHeight="1" x14ac:dyDescent="0.2">
      <c r="A287" s="216" t="str">
        <f t="shared" si="15"/>
        <v xml:space="preserve"> </v>
      </c>
      <c r="B287" s="217"/>
      <c r="C287" s="217"/>
      <c r="D287" s="144"/>
      <c r="E287" s="144"/>
      <c r="F287" s="144"/>
      <c r="G287" s="216" t="str">
        <f>IF(D287="","",VLOOKUP(D287,'Liste des clubs'!A:B,2,FALSE))</f>
        <v/>
      </c>
      <c r="H287" s="233"/>
      <c r="I287" s="217" t="str">
        <f t="shared" si="11"/>
        <v/>
      </c>
      <c r="J287" s="230" t="str">
        <f t="array" ref="J287">IFERROR(INDEX(I$2:I$218,SMALL(IF(I$2:I$218&lt;&gt;"",ROW(I$2:I$218)-1),ROW(A286))),"")</f>
        <v/>
      </c>
      <c r="K287" s="231" t="str">
        <f t="shared" si="12"/>
        <v/>
      </c>
      <c r="L287" s="232" t="str">
        <f t="array" ref="L287">IFERROR(INDEX(K$2:K$218,SMALL(IF(K$2:K$218&lt;&gt;"",ROW(K$2:K$218)-1),ROW(C286))),"")</f>
        <v/>
      </c>
      <c r="M287" s="231" t="str">
        <f t="shared" si="13"/>
        <v/>
      </c>
      <c r="N287" s="230" t="str">
        <f t="array" ref="N287">IFERROR(INDEX(M$2:M$218,SMALL(IF(M$2:M$218&lt;&gt;"",ROW(M$2:M$218)-1),ROW(D286))),"")</f>
        <v/>
      </c>
      <c r="O287" s="231" t="str">
        <f t="shared" si="14"/>
        <v/>
      </c>
      <c r="P287" s="232" t="str">
        <f t="array" ref="P287">IFERROR(INDEX(O$2:O$218,SMALL(IF(O$2:O$218&lt;&gt;"",ROW(O$2:O$218)-1),ROW(G286))),"")</f>
        <v/>
      </c>
      <c r="Q287" s="5"/>
    </row>
    <row r="288" spans="1:17" s="61" customFormat="1" ht="15.75" customHeight="1" x14ac:dyDescent="0.2">
      <c r="A288" s="216" t="str">
        <f t="shared" si="15"/>
        <v xml:space="preserve"> </v>
      </c>
      <c r="B288" s="217"/>
      <c r="C288" s="217"/>
      <c r="D288" s="144"/>
      <c r="E288" s="144"/>
      <c r="F288" s="144"/>
      <c r="G288" s="216" t="str">
        <f>IF(D288="","",VLOOKUP(D288,'Liste des clubs'!A:B,2,FALSE))</f>
        <v/>
      </c>
      <c r="H288" s="233"/>
      <c r="I288" s="217" t="str">
        <f t="shared" si="11"/>
        <v/>
      </c>
      <c r="J288" s="230" t="str">
        <f t="array" ref="J288">IFERROR(INDEX(I$2:I$218,SMALL(IF(I$2:I$218&lt;&gt;"",ROW(I$2:I$218)-1),ROW(A287))),"")</f>
        <v/>
      </c>
      <c r="K288" s="231" t="str">
        <f t="shared" si="12"/>
        <v/>
      </c>
      <c r="L288" s="232" t="str">
        <f t="array" ref="L288">IFERROR(INDEX(K$2:K$218,SMALL(IF(K$2:K$218&lt;&gt;"",ROW(K$2:K$218)-1),ROW(C287))),"")</f>
        <v/>
      </c>
      <c r="M288" s="231" t="str">
        <f t="shared" si="13"/>
        <v/>
      </c>
      <c r="N288" s="230" t="str">
        <f t="array" ref="N288">IFERROR(INDEX(M$2:M$218,SMALL(IF(M$2:M$218&lt;&gt;"",ROW(M$2:M$218)-1),ROW(D287))),"")</f>
        <v/>
      </c>
      <c r="O288" s="231" t="str">
        <f t="shared" si="14"/>
        <v/>
      </c>
      <c r="P288" s="232" t="str">
        <f t="array" ref="P288">IFERROR(INDEX(O$2:O$218,SMALL(IF(O$2:O$218&lt;&gt;"",ROW(O$2:O$218)-1),ROW(G287))),"")</f>
        <v/>
      </c>
      <c r="Q288" s="5"/>
    </row>
    <row r="289" spans="1:17" s="61" customFormat="1" ht="15.75" customHeight="1" x14ac:dyDescent="0.2">
      <c r="A289" s="216" t="str">
        <f t="shared" si="15"/>
        <v xml:space="preserve"> </v>
      </c>
      <c r="B289" s="217"/>
      <c r="C289" s="217"/>
      <c r="D289" s="144"/>
      <c r="E289" s="144"/>
      <c r="F289" s="144"/>
      <c r="G289" s="216" t="str">
        <f>IF(D289="","",VLOOKUP(D289,'Liste des clubs'!A:B,2,FALSE))</f>
        <v/>
      </c>
      <c r="H289" s="233"/>
      <c r="I289" s="217" t="str">
        <f t="shared" si="11"/>
        <v/>
      </c>
      <c r="J289" s="230" t="str">
        <f t="array" ref="J289">IFERROR(INDEX(I$2:I$218,SMALL(IF(I$2:I$218&lt;&gt;"",ROW(I$2:I$218)-1),ROW(A288))),"")</f>
        <v/>
      </c>
      <c r="K289" s="231" t="str">
        <f t="shared" si="12"/>
        <v/>
      </c>
      <c r="L289" s="232" t="str">
        <f t="array" ref="L289">IFERROR(INDEX(K$2:K$218,SMALL(IF(K$2:K$218&lt;&gt;"",ROW(K$2:K$218)-1),ROW(C288))),"")</f>
        <v/>
      </c>
      <c r="M289" s="231" t="str">
        <f t="shared" si="13"/>
        <v/>
      </c>
      <c r="N289" s="230" t="str">
        <f t="array" ref="N289">IFERROR(INDEX(M$2:M$218,SMALL(IF(M$2:M$218&lt;&gt;"",ROW(M$2:M$218)-1),ROW(D288))),"")</f>
        <v/>
      </c>
      <c r="O289" s="231" t="str">
        <f t="shared" si="14"/>
        <v/>
      </c>
      <c r="P289" s="232" t="str">
        <f t="array" ref="P289">IFERROR(INDEX(O$2:O$218,SMALL(IF(O$2:O$218&lt;&gt;"",ROW(O$2:O$218)-1),ROW(G288))),"")</f>
        <v/>
      </c>
      <c r="Q289" s="5"/>
    </row>
    <row r="290" spans="1:17" s="61" customFormat="1" ht="15.75" customHeight="1" x14ac:dyDescent="0.2">
      <c r="A290" s="216" t="str">
        <f t="shared" si="15"/>
        <v xml:space="preserve"> </v>
      </c>
      <c r="B290" s="217"/>
      <c r="C290" s="217"/>
      <c r="D290" s="144"/>
      <c r="E290" s="144"/>
      <c r="F290" s="144"/>
      <c r="G290" s="216" t="str">
        <f>IF(D290="","",VLOOKUP(D290,'Liste des clubs'!A:B,2,FALSE))</f>
        <v/>
      </c>
      <c r="H290" s="233"/>
      <c r="I290" s="217" t="str">
        <f t="shared" si="11"/>
        <v/>
      </c>
      <c r="J290" s="230" t="str">
        <f t="array" ref="J290">IFERROR(INDEX(I$2:I$218,SMALL(IF(I$2:I$218&lt;&gt;"",ROW(I$2:I$218)-1),ROW(A289))),"")</f>
        <v/>
      </c>
      <c r="K290" s="231" t="str">
        <f t="shared" si="12"/>
        <v/>
      </c>
      <c r="L290" s="232" t="str">
        <f t="array" ref="L290">IFERROR(INDEX(K$2:K$218,SMALL(IF(K$2:K$218&lt;&gt;"",ROW(K$2:K$218)-1),ROW(C289))),"")</f>
        <v/>
      </c>
      <c r="M290" s="231" t="str">
        <f t="shared" si="13"/>
        <v/>
      </c>
      <c r="N290" s="230" t="str">
        <f t="array" ref="N290">IFERROR(INDEX(M$2:M$218,SMALL(IF(M$2:M$218&lt;&gt;"",ROW(M$2:M$218)-1),ROW(D289))),"")</f>
        <v/>
      </c>
      <c r="O290" s="231" t="str">
        <f t="shared" si="14"/>
        <v/>
      </c>
      <c r="P290" s="232" t="str">
        <f t="array" ref="P290">IFERROR(INDEX(O$2:O$218,SMALL(IF(O$2:O$218&lt;&gt;"",ROW(O$2:O$218)-1),ROW(G289))),"")</f>
        <v/>
      </c>
      <c r="Q290" s="5"/>
    </row>
    <row r="291" spans="1:17" s="61" customFormat="1" ht="15.75" customHeight="1" x14ac:dyDescent="0.2">
      <c r="A291" s="216" t="str">
        <f t="shared" si="15"/>
        <v xml:space="preserve"> </v>
      </c>
      <c r="B291" s="217"/>
      <c r="C291" s="217"/>
      <c r="D291" s="144"/>
      <c r="E291" s="144"/>
      <c r="F291" s="144"/>
      <c r="G291" s="216" t="str">
        <f>IF(D291="","",VLOOKUP(D291,'Liste des clubs'!A:B,2,FALSE))</f>
        <v/>
      </c>
      <c r="H291" s="233"/>
      <c r="I291" s="217" t="str">
        <f t="shared" si="11"/>
        <v/>
      </c>
      <c r="J291" s="230" t="str">
        <f t="array" ref="J291">IFERROR(INDEX(I$2:I$218,SMALL(IF(I$2:I$218&lt;&gt;"",ROW(I$2:I$218)-1),ROW(A290))),"")</f>
        <v/>
      </c>
      <c r="K291" s="231" t="str">
        <f t="shared" si="12"/>
        <v/>
      </c>
      <c r="L291" s="232" t="str">
        <f t="array" ref="L291">IFERROR(INDEX(K$2:K$218,SMALL(IF(K$2:K$218&lt;&gt;"",ROW(K$2:K$218)-1),ROW(C290))),"")</f>
        <v/>
      </c>
      <c r="M291" s="231" t="str">
        <f t="shared" si="13"/>
        <v/>
      </c>
      <c r="N291" s="230" t="str">
        <f t="array" ref="N291">IFERROR(INDEX(M$2:M$218,SMALL(IF(M$2:M$218&lt;&gt;"",ROW(M$2:M$218)-1),ROW(D290))),"")</f>
        <v/>
      </c>
      <c r="O291" s="231" t="str">
        <f t="shared" si="14"/>
        <v/>
      </c>
      <c r="P291" s="232" t="str">
        <f t="array" ref="P291">IFERROR(INDEX(O$2:O$218,SMALL(IF(O$2:O$218&lt;&gt;"",ROW(O$2:O$218)-1),ROW(G290))),"")</f>
        <v/>
      </c>
      <c r="Q291" s="5"/>
    </row>
    <row r="292" spans="1:17" s="61" customFormat="1" ht="15.75" customHeight="1" x14ac:dyDescent="0.2">
      <c r="A292" s="216" t="str">
        <f t="shared" si="15"/>
        <v xml:space="preserve"> </v>
      </c>
      <c r="B292" s="217"/>
      <c r="C292" s="217"/>
      <c r="D292" s="144"/>
      <c r="E292" s="144"/>
      <c r="F292" s="144"/>
      <c r="G292" s="216" t="str">
        <f>IF(D292="","",VLOOKUP(D292,'Liste des clubs'!A:B,2,FALSE))</f>
        <v/>
      </c>
      <c r="H292" s="233"/>
      <c r="I292" s="217" t="str">
        <f t="shared" si="11"/>
        <v/>
      </c>
      <c r="J292" s="230" t="str">
        <f t="array" ref="J292">IFERROR(INDEX(I$2:I$218,SMALL(IF(I$2:I$218&lt;&gt;"",ROW(I$2:I$218)-1),ROW(A291))),"")</f>
        <v/>
      </c>
      <c r="K292" s="231" t="str">
        <f t="shared" si="12"/>
        <v/>
      </c>
      <c r="L292" s="232" t="str">
        <f t="array" ref="L292">IFERROR(INDEX(K$2:K$218,SMALL(IF(K$2:K$218&lt;&gt;"",ROW(K$2:K$218)-1),ROW(C291))),"")</f>
        <v/>
      </c>
      <c r="M292" s="231" t="str">
        <f t="shared" si="13"/>
        <v/>
      </c>
      <c r="N292" s="230" t="str">
        <f t="array" ref="N292">IFERROR(INDEX(M$2:M$218,SMALL(IF(M$2:M$218&lt;&gt;"",ROW(M$2:M$218)-1),ROW(D291))),"")</f>
        <v/>
      </c>
      <c r="O292" s="231" t="str">
        <f t="shared" si="14"/>
        <v/>
      </c>
      <c r="P292" s="232" t="str">
        <f t="array" ref="P292">IFERROR(INDEX(O$2:O$218,SMALL(IF(O$2:O$218&lt;&gt;"",ROW(O$2:O$218)-1),ROW(G291))),"")</f>
        <v/>
      </c>
      <c r="Q292" s="5"/>
    </row>
    <row r="293" spans="1:17" s="61" customFormat="1" ht="15.75" customHeight="1" x14ac:dyDescent="0.2">
      <c r="A293" s="216" t="str">
        <f t="shared" si="15"/>
        <v xml:space="preserve"> </v>
      </c>
      <c r="B293" s="217"/>
      <c r="C293" s="217"/>
      <c r="D293" s="144"/>
      <c r="E293" s="144"/>
      <c r="F293" s="144"/>
      <c r="G293" s="216" t="str">
        <f>IF(D293="","",VLOOKUP(D293,'Liste des clubs'!A:B,2,FALSE))</f>
        <v/>
      </c>
      <c r="H293" s="233"/>
      <c r="I293" s="217" t="str">
        <f t="shared" si="11"/>
        <v/>
      </c>
      <c r="J293" s="230" t="str">
        <f t="array" ref="J293">IFERROR(INDEX(I$2:I$218,SMALL(IF(I$2:I$218&lt;&gt;"",ROW(I$2:I$218)-1),ROW(A292))),"")</f>
        <v/>
      </c>
      <c r="K293" s="231" t="str">
        <f t="shared" si="12"/>
        <v/>
      </c>
      <c r="L293" s="232" t="str">
        <f t="array" ref="L293">IFERROR(INDEX(K$2:K$218,SMALL(IF(K$2:K$218&lt;&gt;"",ROW(K$2:K$218)-1),ROW(C292))),"")</f>
        <v/>
      </c>
      <c r="M293" s="231" t="str">
        <f t="shared" si="13"/>
        <v/>
      </c>
      <c r="N293" s="230" t="str">
        <f t="array" ref="N293">IFERROR(INDEX(M$2:M$218,SMALL(IF(M$2:M$218&lt;&gt;"",ROW(M$2:M$218)-1),ROW(D292))),"")</f>
        <v/>
      </c>
      <c r="O293" s="231" t="str">
        <f t="shared" si="14"/>
        <v/>
      </c>
      <c r="P293" s="232" t="str">
        <f t="array" ref="P293">IFERROR(INDEX(O$2:O$218,SMALL(IF(O$2:O$218&lt;&gt;"",ROW(O$2:O$218)-1),ROW(G292))),"")</f>
        <v/>
      </c>
      <c r="Q293" s="5"/>
    </row>
    <row r="294" spans="1:17" s="61" customFormat="1" ht="15.75" customHeight="1" x14ac:dyDescent="0.2">
      <c r="A294" s="216" t="str">
        <f t="shared" si="15"/>
        <v xml:space="preserve"> </v>
      </c>
      <c r="B294" s="217"/>
      <c r="C294" s="217"/>
      <c r="D294" s="144"/>
      <c r="E294" s="144"/>
      <c r="F294" s="144"/>
      <c r="G294" s="216" t="str">
        <f>IF(D294="","",VLOOKUP(D294,'Liste des clubs'!A:B,2,FALSE))</f>
        <v/>
      </c>
      <c r="H294" s="233"/>
      <c r="I294" s="217" t="str">
        <f t="shared" si="11"/>
        <v/>
      </c>
      <c r="J294" s="230" t="str">
        <f t="array" ref="J294">IFERROR(INDEX(I$2:I$218,SMALL(IF(I$2:I$218&lt;&gt;"",ROW(I$2:I$218)-1),ROW(A293))),"")</f>
        <v/>
      </c>
      <c r="K294" s="231" t="str">
        <f t="shared" si="12"/>
        <v/>
      </c>
      <c r="L294" s="232" t="str">
        <f t="array" ref="L294">IFERROR(INDEX(K$2:K$218,SMALL(IF(K$2:K$218&lt;&gt;"",ROW(K$2:K$218)-1),ROW(C293))),"")</f>
        <v/>
      </c>
      <c r="M294" s="231" t="str">
        <f t="shared" si="13"/>
        <v/>
      </c>
      <c r="N294" s="230" t="str">
        <f t="array" ref="N294">IFERROR(INDEX(M$2:M$218,SMALL(IF(M$2:M$218&lt;&gt;"",ROW(M$2:M$218)-1),ROW(D293))),"")</f>
        <v/>
      </c>
      <c r="O294" s="231" t="str">
        <f t="shared" si="14"/>
        <v/>
      </c>
      <c r="P294" s="232" t="str">
        <f t="array" ref="P294">IFERROR(INDEX(O$2:O$218,SMALL(IF(O$2:O$218&lt;&gt;"",ROW(O$2:O$218)-1),ROW(G293))),"")</f>
        <v/>
      </c>
      <c r="Q294" s="5"/>
    </row>
    <row r="295" spans="1:17" s="61" customFormat="1" ht="15.75" customHeight="1" x14ac:dyDescent="0.2">
      <c r="A295" s="216" t="str">
        <f t="shared" si="15"/>
        <v xml:space="preserve"> </v>
      </c>
      <c r="B295" s="217"/>
      <c r="C295" s="217"/>
      <c r="D295" s="144"/>
      <c r="E295" s="144"/>
      <c r="F295" s="144"/>
      <c r="G295" s="216" t="str">
        <f>IF(D295="","",VLOOKUP(D295,'Liste des clubs'!A:B,2,FALSE))</f>
        <v/>
      </c>
      <c r="H295" s="233"/>
      <c r="I295" s="217" t="str">
        <f t="shared" si="11"/>
        <v/>
      </c>
      <c r="J295" s="230" t="str">
        <f t="array" ref="J295">IFERROR(INDEX(I$2:I$218,SMALL(IF(I$2:I$218&lt;&gt;"",ROW(I$2:I$218)-1),ROW(A294))),"")</f>
        <v/>
      </c>
      <c r="K295" s="231" t="str">
        <f t="shared" si="12"/>
        <v/>
      </c>
      <c r="L295" s="232" t="str">
        <f t="array" ref="L295">IFERROR(INDEX(K$2:K$218,SMALL(IF(K$2:K$218&lt;&gt;"",ROW(K$2:K$218)-1),ROW(C294))),"")</f>
        <v/>
      </c>
      <c r="M295" s="231" t="str">
        <f t="shared" si="13"/>
        <v/>
      </c>
      <c r="N295" s="230" t="str">
        <f t="array" ref="N295">IFERROR(INDEX(M$2:M$218,SMALL(IF(M$2:M$218&lt;&gt;"",ROW(M$2:M$218)-1),ROW(D294))),"")</f>
        <v/>
      </c>
      <c r="O295" s="231" t="str">
        <f t="shared" si="14"/>
        <v/>
      </c>
      <c r="P295" s="232" t="str">
        <f t="array" ref="P295">IFERROR(INDEX(O$2:O$218,SMALL(IF(O$2:O$218&lt;&gt;"",ROW(O$2:O$218)-1),ROW(G294))),"")</f>
        <v/>
      </c>
      <c r="Q295" s="5"/>
    </row>
    <row r="296" spans="1:17" s="61" customFormat="1" ht="15.75" customHeight="1" x14ac:dyDescent="0.2">
      <c r="A296" s="216" t="str">
        <f t="shared" si="15"/>
        <v xml:space="preserve"> </v>
      </c>
      <c r="B296" s="217"/>
      <c r="C296" s="217"/>
      <c r="D296" s="144"/>
      <c r="E296" s="144"/>
      <c r="F296" s="144"/>
      <c r="G296" s="216" t="str">
        <f>IF(D296="","",VLOOKUP(D296,'Liste des clubs'!A:B,2,FALSE))</f>
        <v/>
      </c>
      <c r="H296" s="233"/>
      <c r="I296" s="217" t="str">
        <f t="shared" si="11"/>
        <v/>
      </c>
      <c r="J296" s="230" t="str">
        <f t="array" ref="J296">IFERROR(INDEX(I$2:I$218,SMALL(IF(I$2:I$218&lt;&gt;"",ROW(I$2:I$218)-1),ROW(A295))),"")</f>
        <v/>
      </c>
      <c r="K296" s="231" t="str">
        <f t="shared" si="12"/>
        <v/>
      </c>
      <c r="L296" s="232" t="str">
        <f t="array" ref="L296">IFERROR(INDEX(K$2:K$218,SMALL(IF(K$2:K$218&lt;&gt;"",ROW(K$2:K$218)-1),ROW(C295))),"")</f>
        <v/>
      </c>
      <c r="M296" s="231" t="str">
        <f t="shared" si="13"/>
        <v/>
      </c>
      <c r="N296" s="230" t="str">
        <f t="array" ref="N296">IFERROR(INDEX(M$2:M$218,SMALL(IF(M$2:M$218&lt;&gt;"",ROW(M$2:M$218)-1),ROW(D295))),"")</f>
        <v/>
      </c>
      <c r="O296" s="231" t="str">
        <f t="shared" si="14"/>
        <v/>
      </c>
      <c r="P296" s="232" t="str">
        <f t="array" ref="P296">IFERROR(INDEX(O$2:O$218,SMALL(IF(O$2:O$218&lt;&gt;"",ROW(O$2:O$218)-1),ROW(G295))),"")</f>
        <v/>
      </c>
      <c r="Q296" s="5"/>
    </row>
    <row r="297" spans="1:17" s="61" customFormat="1" ht="15.75" customHeight="1" x14ac:dyDescent="0.2">
      <c r="A297" s="216" t="str">
        <f t="shared" si="15"/>
        <v xml:space="preserve"> </v>
      </c>
      <c r="B297" s="217"/>
      <c r="C297" s="217"/>
      <c r="D297" s="144"/>
      <c r="E297" s="144"/>
      <c r="F297" s="144"/>
      <c r="G297" s="216" t="str">
        <f>IF(D297="","",VLOOKUP(D297,'Liste des clubs'!A:B,2,FALSE))</f>
        <v/>
      </c>
      <c r="H297" s="233"/>
      <c r="I297" s="217" t="str">
        <f t="shared" si="11"/>
        <v/>
      </c>
      <c r="J297" s="230" t="str">
        <f t="array" ref="J297">IFERROR(INDEX(I$2:I$218,SMALL(IF(I$2:I$218&lt;&gt;"",ROW(I$2:I$218)-1),ROW(A296))),"")</f>
        <v/>
      </c>
      <c r="K297" s="231" t="str">
        <f t="shared" si="12"/>
        <v/>
      </c>
      <c r="L297" s="232" t="str">
        <f t="array" ref="L297">IFERROR(INDEX(K$2:K$218,SMALL(IF(K$2:K$218&lt;&gt;"",ROW(K$2:K$218)-1),ROW(C296))),"")</f>
        <v/>
      </c>
      <c r="M297" s="231" t="str">
        <f t="shared" si="13"/>
        <v/>
      </c>
      <c r="N297" s="230" t="str">
        <f t="array" ref="N297">IFERROR(INDEX(M$2:M$218,SMALL(IF(M$2:M$218&lt;&gt;"",ROW(M$2:M$218)-1),ROW(D296))),"")</f>
        <v/>
      </c>
      <c r="O297" s="231" t="str">
        <f t="shared" si="14"/>
        <v/>
      </c>
      <c r="P297" s="232" t="str">
        <f t="array" ref="P297">IFERROR(INDEX(O$2:O$218,SMALL(IF(O$2:O$218&lt;&gt;"",ROW(O$2:O$218)-1),ROW(G296))),"")</f>
        <v/>
      </c>
      <c r="Q297" s="5"/>
    </row>
    <row r="298" spans="1:17" s="61" customFormat="1" ht="15.75" customHeight="1" x14ac:dyDescent="0.2">
      <c r="A298" s="216" t="str">
        <f t="shared" si="15"/>
        <v xml:space="preserve"> </v>
      </c>
      <c r="B298" s="217"/>
      <c r="C298" s="217"/>
      <c r="D298" s="144"/>
      <c r="E298" s="144"/>
      <c r="F298" s="144"/>
      <c r="G298" s="216" t="str">
        <f>IF(D298="","",VLOOKUP(D298,'Liste des clubs'!A:B,2,FALSE))</f>
        <v/>
      </c>
      <c r="H298" s="233"/>
      <c r="I298" s="217" t="str">
        <f t="shared" si="11"/>
        <v/>
      </c>
      <c r="J298" s="230" t="str">
        <f t="array" ref="J298">IFERROR(INDEX(I$2:I$218,SMALL(IF(I$2:I$218&lt;&gt;"",ROW(I$2:I$218)-1),ROW(A297))),"")</f>
        <v/>
      </c>
      <c r="K298" s="231" t="str">
        <f t="shared" si="12"/>
        <v/>
      </c>
      <c r="L298" s="232" t="str">
        <f t="array" ref="L298">IFERROR(INDEX(K$2:K$218,SMALL(IF(K$2:K$218&lt;&gt;"",ROW(K$2:K$218)-1),ROW(C297))),"")</f>
        <v/>
      </c>
      <c r="M298" s="231" t="str">
        <f t="shared" si="13"/>
        <v/>
      </c>
      <c r="N298" s="230" t="str">
        <f t="array" ref="N298">IFERROR(INDEX(M$2:M$218,SMALL(IF(M$2:M$218&lt;&gt;"",ROW(M$2:M$218)-1),ROW(D297))),"")</f>
        <v/>
      </c>
      <c r="O298" s="231" t="str">
        <f t="shared" si="14"/>
        <v/>
      </c>
      <c r="P298" s="232" t="str">
        <f t="array" ref="P298">IFERROR(INDEX(O$2:O$218,SMALL(IF(O$2:O$218&lt;&gt;"",ROW(O$2:O$218)-1),ROW(G297))),"")</f>
        <v/>
      </c>
      <c r="Q298" s="5"/>
    </row>
    <row r="299" spans="1:17" ht="15.75" customHeight="1" x14ac:dyDescent="0.2">
      <c r="A299" s="216" t="str">
        <f t="shared" si="15"/>
        <v xml:space="preserve"> </v>
      </c>
      <c r="B299" s="217"/>
      <c r="C299" s="217"/>
      <c r="D299" s="144"/>
      <c r="E299" s="144"/>
      <c r="F299" s="144"/>
      <c r="G299" s="216" t="str">
        <f>IF(D299="","",VLOOKUP(D299,'Liste des clubs'!A:B,2,FALSE))</f>
        <v/>
      </c>
      <c r="H299" s="233"/>
      <c r="I299" s="217" t="str">
        <f t="shared" ref="I299:I362" si="16">IF($H299=I$1,$A299,"")</f>
        <v/>
      </c>
      <c r="J299" s="230" t="str">
        <f t="array" ref="J299">IFERROR(INDEX(I$2:I$218,SMALL(IF(I$2:I$218&lt;&gt;"",ROW(I$2:I$218)-1),ROW(A298))),"")</f>
        <v/>
      </c>
      <c r="K299" s="231" t="str">
        <f t="shared" ref="K299:K362" si="17">IF($H299=K$1,$A299,"")</f>
        <v/>
      </c>
      <c r="L299" s="232" t="str">
        <f t="array" ref="L299">IFERROR(INDEX(K$2:K$218,SMALL(IF(K$2:K$218&lt;&gt;"",ROW(K$2:K$218)-1),ROW(C298))),"")</f>
        <v/>
      </c>
      <c r="M299" s="231" t="str">
        <f t="shared" ref="M299:M362" si="18">IF($H299=M$1,$A299,"")</f>
        <v/>
      </c>
      <c r="N299" s="230" t="str">
        <f t="array" ref="N299">IFERROR(INDEX(M$2:M$218,SMALL(IF(M$2:M$218&lt;&gt;"",ROW(M$2:M$218)-1),ROW(D298))),"")</f>
        <v/>
      </c>
      <c r="O299" s="231" t="str">
        <f t="shared" ref="O299:O362" si="19">IF($H299=O$1,$A299,"")</f>
        <v/>
      </c>
      <c r="P299" s="232" t="str">
        <f t="array" ref="P299">IFERROR(INDEX(O$2:O$218,SMALL(IF(O$2:O$218&lt;&gt;"",ROW(O$2:O$218)-1),ROW(G298))),"")</f>
        <v/>
      </c>
      <c r="Q299" s="5"/>
    </row>
    <row r="300" spans="1:17" ht="15.75" customHeight="1" x14ac:dyDescent="0.2">
      <c r="A300" s="216" t="str">
        <f t="shared" si="15"/>
        <v xml:space="preserve"> </v>
      </c>
      <c r="B300" s="217"/>
      <c r="C300" s="217"/>
      <c r="D300" s="144"/>
      <c r="E300" s="144"/>
      <c r="F300" s="144"/>
      <c r="G300" s="216" t="str">
        <f>IF(D300="","",VLOOKUP(D300,'Liste des clubs'!A:B,2,FALSE))</f>
        <v/>
      </c>
      <c r="H300" s="233"/>
      <c r="I300" s="217" t="str">
        <f t="shared" si="16"/>
        <v/>
      </c>
      <c r="J300" s="230" t="str">
        <f t="array" ref="J300">IFERROR(INDEX(I$2:I$218,SMALL(IF(I$2:I$218&lt;&gt;"",ROW(I$2:I$218)-1),ROW(A299))),"")</f>
        <v/>
      </c>
      <c r="K300" s="231" t="str">
        <f t="shared" si="17"/>
        <v/>
      </c>
      <c r="L300" s="232" t="str">
        <f t="array" ref="L300">IFERROR(INDEX(K$2:K$218,SMALL(IF(K$2:K$218&lt;&gt;"",ROW(K$2:K$218)-1),ROW(C299))),"")</f>
        <v/>
      </c>
      <c r="M300" s="231" t="str">
        <f t="shared" si="18"/>
        <v/>
      </c>
      <c r="N300" s="230" t="str">
        <f t="array" ref="N300">IFERROR(INDEX(M$2:M$218,SMALL(IF(M$2:M$218&lt;&gt;"",ROW(M$2:M$218)-1),ROW(D299))),"")</f>
        <v/>
      </c>
      <c r="O300" s="231" t="str">
        <f t="shared" si="19"/>
        <v/>
      </c>
      <c r="P300" s="232" t="str">
        <f t="array" ref="P300">IFERROR(INDEX(O$2:O$218,SMALL(IF(O$2:O$218&lt;&gt;"",ROW(O$2:O$218)-1),ROW(G299))),"")</f>
        <v/>
      </c>
      <c r="Q300" s="5"/>
    </row>
    <row r="301" spans="1:17" ht="15.75" customHeight="1" x14ac:dyDescent="0.2">
      <c r="A301" s="216" t="str">
        <f t="shared" si="15"/>
        <v xml:space="preserve"> </v>
      </c>
      <c r="B301" s="217"/>
      <c r="C301" s="217"/>
      <c r="D301" s="144"/>
      <c r="E301" s="144"/>
      <c r="F301" s="144"/>
      <c r="G301" s="216" t="str">
        <f>IF(D301="","",VLOOKUP(D301,'Liste des clubs'!A:B,2,FALSE))</f>
        <v/>
      </c>
      <c r="H301" s="233"/>
      <c r="I301" s="217" t="str">
        <f t="shared" si="16"/>
        <v/>
      </c>
      <c r="J301" s="230" t="str">
        <f t="array" ref="J301">IFERROR(INDEX(I$2:I$218,SMALL(IF(I$2:I$218&lt;&gt;"",ROW(I$2:I$218)-1),ROW(A300))),"")</f>
        <v/>
      </c>
      <c r="K301" s="231" t="str">
        <f t="shared" si="17"/>
        <v/>
      </c>
      <c r="L301" s="232" t="str">
        <f t="array" ref="L301">IFERROR(INDEX(K$2:K$218,SMALL(IF(K$2:K$218&lt;&gt;"",ROW(K$2:K$218)-1),ROW(C300))),"")</f>
        <v/>
      </c>
      <c r="M301" s="231" t="str">
        <f t="shared" si="18"/>
        <v/>
      </c>
      <c r="N301" s="230" t="str">
        <f t="array" ref="N301">IFERROR(INDEX(M$2:M$218,SMALL(IF(M$2:M$218&lt;&gt;"",ROW(M$2:M$218)-1),ROW(D300))),"")</f>
        <v/>
      </c>
      <c r="O301" s="231" t="str">
        <f t="shared" si="19"/>
        <v/>
      </c>
      <c r="P301" s="232" t="str">
        <f t="array" ref="P301">IFERROR(INDEX(O$2:O$218,SMALL(IF(O$2:O$218&lt;&gt;"",ROW(O$2:O$218)-1),ROW(G300))),"")</f>
        <v/>
      </c>
      <c r="Q301" s="5"/>
    </row>
    <row r="302" spans="1:17" ht="15.75" customHeight="1" x14ac:dyDescent="0.2">
      <c r="A302" s="216" t="str">
        <f t="shared" si="15"/>
        <v xml:space="preserve"> </v>
      </c>
      <c r="B302" s="217"/>
      <c r="C302" s="217"/>
      <c r="D302" s="144"/>
      <c r="E302" s="144"/>
      <c r="F302" s="144"/>
      <c r="G302" s="216" t="str">
        <f>IF(D302="","",VLOOKUP(D302,'Liste des clubs'!A:B,2,FALSE))</f>
        <v/>
      </c>
      <c r="H302" s="233"/>
      <c r="I302" s="217" t="str">
        <f t="shared" si="16"/>
        <v/>
      </c>
      <c r="J302" s="230" t="str">
        <f t="array" ref="J302">IFERROR(INDEX(I$2:I$218,SMALL(IF(I$2:I$218&lt;&gt;"",ROW(I$2:I$218)-1),ROW(A301))),"")</f>
        <v/>
      </c>
      <c r="K302" s="231" t="str">
        <f t="shared" si="17"/>
        <v/>
      </c>
      <c r="L302" s="232" t="str">
        <f t="array" ref="L302">IFERROR(INDEX(K$2:K$218,SMALL(IF(K$2:K$218&lt;&gt;"",ROW(K$2:K$218)-1),ROW(C301))),"")</f>
        <v/>
      </c>
      <c r="M302" s="231" t="str">
        <f t="shared" si="18"/>
        <v/>
      </c>
      <c r="N302" s="230" t="str">
        <f t="array" ref="N302">IFERROR(INDEX(M$2:M$218,SMALL(IF(M$2:M$218&lt;&gt;"",ROW(M$2:M$218)-1),ROW(D301))),"")</f>
        <v/>
      </c>
      <c r="O302" s="231" t="str">
        <f t="shared" si="19"/>
        <v/>
      </c>
      <c r="P302" s="232" t="str">
        <f t="array" ref="P302">IFERROR(INDEX(O$2:O$218,SMALL(IF(O$2:O$218&lt;&gt;"",ROW(O$2:O$218)-1),ROW(G301))),"")</f>
        <v/>
      </c>
      <c r="Q302" s="5"/>
    </row>
    <row r="303" spans="1:17" ht="15.75" customHeight="1" x14ac:dyDescent="0.2">
      <c r="A303" s="216" t="str">
        <f t="shared" si="15"/>
        <v xml:space="preserve"> </v>
      </c>
      <c r="B303" s="217"/>
      <c r="C303" s="217"/>
      <c r="D303" s="144"/>
      <c r="E303" s="144"/>
      <c r="F303" s="144"/>
      <c r="G303" s="216" t="str">
        <f>IF(D303="","",VLOOKUP(D303,'Liste des clubs'!A:B,2,FALSE))</f>
        <v/>
      </c>
      <c r="H303" s="233"/>
      <c r="I303" s="217" t="str">
        <f t="shared" si="16"/>
        <v/>
      </c>
      <c r="J303" s="230" t="str">
        <f t="array" ref="J303">IFERROR(INDEX(I$2:I$218,SMALL(IF(I$2:I$218&lt;&gt;"",ROW(I$2:I$218)-1),ROW(A302))),"")</f>
        <v/>
      </c>
      <c r="K303" s="231" t="str">
        <f t="shared" si="17"/>
        <v/>
      </c>
      <c r="L303" s="232" t="str">
        <f t="array" ref="L303">IFERROR(INDEX(K$2:K$218,SMALL(IF(K$2:K$218&lt;&gt;"",ROW(K$2:K$218)-1),ROW(C302))),"")</f>
        <v/>
      </c>
      <c r="M303" s="231" t="str">
        <f t="shared" si="18"/>
        <v/>
      </c>
      <c r="N303" s="230" t="str">
        <f t="array" ref="N303">IFERROR(INDEX(M$2:M$218,SMALL(IF(M$2:M$218&lt;&gt;"",ROW(M$2:M$218)-1),ROW(D302))),"")</f>
        <v/>
      </c>
      <c r="O303" s="231" t="str">
        <f t="shared" si="19"/>
        <v/>
      </c>
      <c r="P303" s="232" t="str">
        <f t="array" ref="P303">IFERROR(INDEX(O$2:O$218,SMALL(IF(O$2:O$218&lt;&gt;"",ROW(O$2:O$218)-1),ROW(G302))),"")</f>
        <v/>
      </c>
    </row>
    <row r="304" spans="1:17" ht="15.75" customHeight="1" x14ac:dyDescent="0.2">
      <c r="A304" s="216" t="str">
        <f t="shared" si="15"/>
        <v xml:space="preserve"> </v>
      </c>
      <c r="B304" s="217"/>
      <c r="C304" s="217"/>
      <c r="D304" s="144"/>
      <c r="E304" s="144"/>
      <c r="F304" s="144"/>
      <c r="G304" s="216" t="str">
        <f>IF(D304="","",VLOOKUP(D304,'Liste des clubs'!A:B,2,FALSE))</f>
        <v/>
      </c>
      <c r="H304" s="233"/>
      <c r="I304" s="217" t="str">
        <f t="shared" si="16"/>
        <v/>
      </c>
      <c r="J304" s="230" t="str">
        <f t="array" ref="J304">IFERROR(INDEX(I$2:I$218,SMALL(IF(I$2:I$218&lt;&gt;"",ROW(I$2:I$218)-1),ROW(A303))),"")</f>
        <v/>
      </c>
      <c r="K304" s="231" t="str">
        <f t="shared" si="17"/>
        <v/>
      </c>
      <c r="L304" s="232" t="str">
        <f t="array" ref="L304">IFERROR(INDEX(K$2:K$218,SMALL(IF(K$2:K$218&lt;&gt;"",ROW(K$2:K$218)-1),ROW(C303))),"")</f>
        <v/>
      </c>
      <c r="M304" s="231" t="str">
        <f t="shared" si="18"/>
        <v/>
      </c>
      <c r="N304" s="230" t="str">
        <f t="array" ref="N304">IFERROR(INDEX(M$2:M$218,SMALL(IF(M$2:M$218&lt;&gt;"",ROW(M$2:M$218)-1),ROW(D303))),"")</f>
        <v/>
      </c>
      <c r="O304" s="231" t="str">
        <f t="shared" si="19"/>
        <v/>
      </c>
      <c r="P304" s="232" t="str">
        <f t="array" ref="P304">IFERROR(INDEX(O$2:O$218,SMALL(IF(O$2:O$218&lt;&gt;"",ROW(O$2:O$218)-1),ROW(G303))),"")</f>
        <v/>
      </c>
    </row>
    <row r="305" spans="1:16" ht="15.75" customHeight="1" x14ac:dyDescent="0.2">
      <c r="A305" s="216" t="str">
        <f t="shared" si="15"/>
        <v xml:space="preserve"> </v>
      </c>
      <c r="B305" s="217"/>
      <c r="C305" s="217"/>
      <c r="D305" s="144"/>
      <c r="E305" s="144"/>
      <c r="F305" s="144"/>
      <c r="G305" s="216" t="str">
        <f>IF(D305="","",VLOOKUP(D305,'Liste des clubs'!A:B,2,FALSE))</f>
        <v/>
      </c>
      <c r="H305" s="233"/>
      <c r="I305" s="217" t="str">
        <f t="shared" si="16"/>
        <v/>
      </c>
      <c r="J305" s="230" t="str">
        <f t="array" ref="J305">IFERROR(INDEX(I$2:I$218,SMALL(IF(I$2:I$218&lt;&gt;"",ROW(I$2:I$218)-1),ROW(A304))),"")</f>
        <v/>
      </c>
      <c r="K305" s="231" t="str">
        <f t="shared" si="17"/>
        <v/>
      </c>
      <c r="L305" s="232" t="str">
        <f t="array" ref="L305">IFERROR(INDEX(K$2:K$218,SMALL(IF(K$2:K$218&lt;&gt;"",ROW(K$2:K$218)-1),ROW(C304))),"")</f>
        <v/>
      </c>
      <c r="M305" s="231" t="str">
        <f t="shared" si="18"/>
        <v/>
      </c>
      <c r="N305" s="230" t="str">
        <f t="array" ref="N305">IFERROR(INDEX(M$2:M$218,SMALL(IF(M$2:M$218&lt;&gt;"",ROW(M$2:M$218)-1),ROW(D304))),"")</f>
        <v/>
      </c>
      <c r="O305" s="231" t="str">
        <f t="shared" si="19"/>
        <v/>
      </c>
      <c r="P305" s="232" t="str">
        <f t="array" ref="P305">IFERROR(INDEX(O$2:O$218,SMALL(IF(O$2:O$218&lt;&gt;"",ROW(O$2:O$218)-1),ROW(G304))),"")</f>
        <v/>
      </c>
    </row>
    <row r="306" spans="1:16" ht="15.75" customHeight="1" x14ac:dyDescent="0.2">
      <c r="A306" s="216" t="str">
        <f t="shared" si="15"/>
        <v xml:space="preserve"> </v>
      </c>
      <c r="B306" s="217"/>
      <c r="C306" s="217"/>
      <c r="D306" s="144"/>
      <c r="E306" s="144"/>
      <c r="F306" s="144"/>
      <c r="G306" s="216" t="str">
        <f>IF(D306="","",VLOOKUP(D306,'Liste des clubs'!A:B,2,FALSE))</f>
        <v/>
      </c>
      <c r="H306" s="233"/>
      <c r="I306" s="217" t="str">
        <f t="shared" si="16"/>
        <v/>
      </c>
      <c r="J306" s="230" t="str">
        <f t="array" ref="J306">IFERROR(INDEX(I$2:I$218,SMALL(IF(I$2:I$218&lt;&gt;"",ROW(I$2:I$218)-1),ROW(A305))),"")</f>
        <v/>
      </c>
      <c r="K306" s="231" t="str">
        <f t="shared" si="17"/>
        <v/>
      </c>
      <c r="L306" s="232" t="str">
        <f t="array" ref="L306">IFERROR(INDEX(K$2:K$218,SMALL(IF(K$2:K$218&lt;&gt;"",ROW(K$2:K$218)-1),ROW(C305))),"")</f>
        <v/>
      </c>
      <c r="M306" s="231" t="str">
        <f t="shared" si="18"/>
        <v/>
      </c>
      <c r="N306" s="230" t="str">
        <f t="array" ref="N306">IFERROR(INDEX(M$2:M$218,SMALL(IF(M$2:M$218&lt;&gt;"",ROW(M$2:M$218)-1),ROW(D305))),"")</f>
        <v/>
      </c>
      <c r="O306" s="231" t="str">
        <f t="shared" si="19"/>
        <v/>
      </c>
      <c r="P306" s="232" t="str">
        <f t="array" ref="P306">IFERROR(INDEX(O$2:O$218,SMALL(IF(O$2:O$218&lt;&gt;"",ROW(O$2:O$218)-1),ROW(G305))),"")</f>
        <v/>
      </c>
    </row>
    <row r="307" spans="1:16" ht="15.75" customHeight="1" x14ac:dyDescent="0.2">
      <c r="A307" s="216" t="str">
        <f t="shared" si="15"/>
        <v xml:space="preserve"> </v>
      </c>
      <c r="B307" s="217"/>
      <c r="C307" s="217"/>
      <c r="D307" s="144"/>
      <c r="E307" s="144"/>
      <c r="F307" s="144"/>
      <c r="G307" s="216" t="str">
        <f>IF(D307="","",VLOOKUP(D307,'Liste des clubs'!A:B,2,FALSE))</f>
        <v/>
      </c>
      <c r="H307" s="233"/>
      <c r="I307" s="217" t="str">
        <f t="shared" si="16"/>
        <v/>
      </c>
      <c r="J307" s="230" t="str">
        <f t="array" ref="J307">IFERROR(INDEX(I$2:I$218,SMALL(IF(I$2:I$218&lt;&gt;"",ROW(I$2:I$218)-1),ROW(A306))),"")</f>
        <v/>
      </c>
      <c r="K307" s="231" t="str">
        <f t="shared" si="17"/>
        <v/>
      </c>
      <c r="L307" s="232" t="str">
        <f t="array" ref="L307">IFERROR(INDEX(K$2:K$218,SMALL(IF(K$2:K$218&lt;&gt;"",ROW(K$2:K$218)-1),ROW(C306))),"")</f>
        <v/>
      </c>
      <c r="M307" s="231" t="str">
        <f t="shared" si="18"/>
        <v/>
      </c>
      <c r="N307" s="230" t="str">
        <f t="array" ref="N307">IFERROR(INDEX(M$2:M$218,SMALL(IF(M$2:M$218&lt;&gt;"",ROW(M$2:M$218)-1),ROW(D306))),"")</f>
        <v/>
      </c>
      <c r="O307" s="231" t="str">
        <f t="shared" si="19"/>
        <v/>
      </c>
      <c r="P307" s="232" t="str">
        <f t="array" ref="P307">IFERROR(INDEX(O$2:O$218,SMALL(IF(O$2:O$218&lt;&gt;"",ROW(O$2:O$218)-1),ROW(G306))),"")</f>
        <v/>
      </c>
    </row>
    <row r="308" spans="1:16" ht="15.75" customHeight="1" x14ac:dyDescent="0.2">
      <c r="A308" s="216" t="str">
        <f t="shared" si="15"/>
        <v xml:space="preserve"> </v>
      </c>
      <c r="B308" s="217"/>
      <c r="C308" s="217"/>
      <c r="D308" s="144"/>
      <c r="E308" s="144"/>
      <c r="F308" s="144"/>
      <c r="G308" s="216" t="str">
        <f>IF(D308="","",VLOOKUP(D308,'Liste des clubs'!A:B,2,FALSE))</f>
        <v/>
      </c>
      <c r="H308" s="233"/>
      <c r="I308" s="217" t="str">
        <f t="shared" si="16"/>
        <v/>
      </c>
      <c r="J308" s="230" t="str">
        <f t="array" ref="J308">IFERROR(INDEX(I$2:I$218,SMALL(IF(I$2:I$218&lt;&gt;"",ROW(I$2:I$218)-1),ROW(A307))),"")</f>
        <v/>
      </c>
      <c r="K308" s="231" t="str">
        <f t="shared" si="17"/>
        <v/>
      </c>
      <c r="L308" s="232" t="str">
        <f t="array" ref="L308">IFERROR(INDEX(K$2:K$218,SMALL(IF(K$2:K$218&lt;&gt;"",ROW(K$2:K$218)-1),ROW(C307))),"")</f>
        <v/>
      </c>
      <c r="M308" s="231" t="str">
        <f t="shared" si="18"/>
        <v/>
      </c>
      <c r="N308" s="230" t="str">
        <f t="array" ref="N308">IFERROR(INDEX(M$2:M$218,SMALL(IF(M$2:M$218&lt;&gt;"",ROW(M$2:M$218)-1),ROW(D307))),"")</f>
        <v/>
      </c>
      <c r="O308" s="231" t="str">
        <f t="shared" si="19"/>
        <v/>
      </c>
      <c r="P308" s="232" t="str">
        <f t="array" ref="P308">IFERROR(INDEX(O$2:O$218,SMALL(IF(O$2:O$218&lt;&gt;"",ROW(O$2:O$218)-1),ROW(G307))),"")</f>
        <v/>
      </c>
    </row>
    <row r="309" spans="1:16" ht="15.75" customHeight="1" x14ac:dyDescent="0.2">
      <c r="A309" s="216" t="str">
        <f t="shared" si="15"/>
        <v xml:space="preserve"> </v>
      </c>
      <c r="B309" s="217"/>
      <c r="C309" s="217"/>
      <c r="D309" s="144"/>
      <c r="E309" s="144"/>
      <c r="F309" s="144"/>
      <c r="G309" s="216" t="str">
        <f>IF(D309="","",VLOOKUP(D309,'Liste des clubs'!A:B,2,FALSE))</f>
        <v/>
      </c>
      <c r="H309" s="233"/>
      <c r="I309" s="217" t="str">
        <f t="shared" si="16"/>
        <v/>
      </c>
      <c r="J309" s="230" t="str">
        <f t="array" ref="J309">IFERROR(INDEX(I$2:I$218,SMALL(IF(I$2:I$218&lt;&gt;"",ROW(I$2:I$218)-1),ROW(A308))),"")</f>
        <v/>
      </c>
      <c r="K309" s="231" t="str">
        <f t="shared" si="17"/>
        <v/>
      </c>
      <c r="L309" s="232" t="str">
        <f t="array" ref="L309">IFERROR(INDEX(K$2:K$218,SMALL(IF(K$2:K$218&lt;&gt;"",ROW(K$2:K$218)-1),ROW(C308))),"")</f>
        <v/>
      </c>
      <c r="M309" s="231" t="str">
        <f t="shared" si="18"/>
        <v/>
      </c>
      <c r="N309" s="230" t="str">
        <f t="array" ref="N309">IFERROR(INDEX(M$2:M$218,SMALL(IF(M$2:M$218&lt;&gt;"",ROW(M$2:M$218)-1),ROW(D308))),"")</f>
        <v/>
      </c>
      <c r="O309" s="231" t="str">
        <f t="shared" si="19"/>
        <v/>
      </c>
      <c r="P309" s="232" t="str">
        <f t="array" ref="P309">IFERROR(INDEX(O$2:O$218,SMALL(IF(O$2:O$218&lt;&gt;"",ROW(O$2:O$218)-1),ROW(G308))),"")</f>
        <v/>
      </c>
    </row>
    <row r="310" spans="1:16" ht="15.75" customHeight="1" x14ac:dyDescent="0.2">
      <c r="A310" s="216" t="str">
        <f t="shared" si="15"/>
        <v xml:space="preserve"> </v>
      </c>
      <c r="B310" s="217"/>
      <c r="C310" s="217"/>
      <c r="D310" s="144"/>
      <c r="E310" s="144"/>
      <c r="F310" s="144"/>
      <c r="G310" s="216" t="str">
        <f>IF(D310="","",VLOOKUP(D310,'Liste des clubs'!A:B,2,FALSE))</f>
        <v/>
      </c>
      <c r="H310" s="233"/>
      <c r="I310" s="217" t="str">
        <f t="shared" si="16"/>
        <v/>
      </c>
      <c r="J310" s="230" t="str">
        <f t="array" ref="J310">IFERROR(INDEX(I$2:I$218,SMALL(IF(I$2:I$218&lt;&gt;"",ROW(I$2:I$218)-1),ROW(A309))),"")</f>
        <v/>
      </c>
      <c r="K310" s="231" t="str">
        <f t="shared" si="17"/>
        <v/>
      </c>
      <c r="L310" s="232" t="str">
        <f t="array" ref="L310">IFERROR(INDEX(K$2:K$218,SMALL(IF(K$2:K$218&lt;&gt;"",ROW(K$2:K$218)-1),ROW(C309))),"")</f>
        <v/>
      </c>
      <c r="M310" s="231" t="str">
        <f t="shared" si="18"/>
        <v/>
      </c>
      <c r="N310" s="230" t="str">
        <f t="array" ref="N310">IFERROR(INDEX(M$2:M$218,SMALL(IF(M$2:M$218&lt;&gt;"",ROW(M$2:M$218)-1),ROW(D309))),"")</f>
        <v/>
      </c>
      <c r="O310" s="231" t="str">
        <f t="shared" si="19"/>
        <v/>
      </c>
      <c r="P310" s="232" t="str">
        <f t="array" ref="P310">IFERROR(INDEX(O$2:O$218,SMALL(IF(O$2:O$218&lt;&gt;"",ROW(O$2:O$218)-1),ROW(G309))),"")</f>
        <v/>
      </c>
    </row>
    <row r="311" spans="1:16" ht="15.75" customHeight="1" x14ac:dyDescent="0.2">
      <c r="A311" s="216" t="str">
        <f t="shared" si="15"/>
        <v xml:space="preserve"> </v>
      </c>
      <c r="B311" s="217"/>
      <c r="C311" s="217"/>
      <c r="D311" s="144"/>
      <c r="E311" s="144"/>
      <c r="F311" s="144"/>
      <c r="G311" s="216" t="str">
        <f>IF(D311="","",VLOOKUP(D311,'Liste des clubs'!A:B,2,FALSE))</f>
        <v/>
      </c>
      <c r="H311" s="233"/>
      <c r="I311" s="217" t="str">
        <f t="shared" si="16"/>
        <v/>
      </c>
      <c r="J311" s="230" t="str">
        <f t="array" ref="J311">IFERROR(INDEX(I$2:I$218,SMALL(IF(I$2:I$218&lt;&gt;"",ROW(I$2:I$218)-1),ROW(A310))),"")</f>
        <v/>
      </c>
      <c r="K311" s="231" t="str">
        <f t="shared" si="17"/>
        <v/>
      </c>
      <c r="L311" s="232" t="str">
        <f t="array" ref="L311">IFERROR(INDEX(K$2:K$218,SMALL(IF(K$2:K$218&lt;&gt;"",ROW(K$2:K$218)-1),ROW(C310))),"")</f>
        <v/>
      </c>
      <c r="M311" s="231" t="str">
        <f t="shared" si="18"/>
        <v/>
      </c>
      <c r="N311" s="230" t="str">
        <f t="array" ref="N311">IFERROR(INDEX(M$2:M$218,SMALL(IF(M$2:M$218&lt;&gt;"",ROW(M$2:M$218)-1),ROW(D310))),"")</f>
        <v/>
      </c>
      <c r="O311" s="231" t="str">
        <f t="shared" si="19"/>
        <v/>
      </c>
      <c r="P311" s="232" t="str">
        <f t="array" ref="P311">IFERROR(INDEX(O$2:O$218,SMALL(IF(O$2:O$218&lt;&gt;"",ROW(O$2:O$218)-1),ROW(G310))),"")</f>
        <v/>
      </c>
    </row>
    <row r="312" spans="1:16" ht="15.75" customHeight="1" x14ac:dyDescent="0.2">
      <c r="A312" s="216" t="str">
        <f t="shared" si="15"/>
        <v xml:space="preserve"> </v>
      </c>
      <c r="B312" s="217"/>
      <c r="C312" s="217"/>
      <c r="D312" s="144"/>
      <c r="E312" s="144"/>
      <c r="F312" s="144"/>
      <c r="G312" s="216" t="str">
        <f>IF(D312="","",VLOOKUP(D312,'Liste des clubs'!A:B,2,FALSE))</f>
        <v/>
      </c>
      <c r="H312" s="233"/>
      <c r="I312" s="217" t="str">
        <f t="shared" si="16"/>
        <v/>
      </c>
      <c r="J312" s="230" t="str">
        <f t="array" ref="J312">IFERROR(INDEX(I$2:I$218,SMALL(IF(I$2:I$218&lt;&gt;"",ROW(I$2:I$218)-1),ROW(A311))),"")</f>
        <v/>
      </c>
      <c r="K312" s="231" t="str">
        <f t="shared" si="17"/>
        <v/>
      </c>
      <c r="L312" s="232" t="str">
        <f t="array" ref="L312">IFERROR(INDEX(K$2:K$218,SMALL(IF(K$2:K$218&lt;&gt;"",ROW(K$2:K$218)-1),ROW(C311))),"")</f>
        <v/>
      </c>
      <c r="M312" s="231" t="str">
        <f t="shared" si="18"/>
        <v/>
      </c>
      <c r="N312" s="230" t="str">
        <f t="array" ref="N312">IFERROR(INDEX(M$2:M$218,SMALL(IF(M$2:M$218&lt;&gt;"",ROW(M$2:M$218)-1),ROW(D311))),"")</f>
        <v/>
      </c>
      <c r="O312" s="231" t="str">
        <f t="shared" si="19"/>
        <v/>
      </c>
      <c r="P312" s="232" t="str">
        <f t="array" ref="P312">IFERROR(INDEX(O$2:O$218,SMALL(IF(O$2:O$218&lt;&gt;"",ROW(O$2:O$218)-1),ROW(G311))),"")</f>
        <v/>
      </c>
    </row>
    <row r="313" spans="1:16" ht="15.75" customHeight="1" x14ac:dyDescent="0.2">
      <c r="A313" s="216" t="str">
        <f t="shared" si="15"/>
        <v xml:space="preserve"> </v>
      </c>
      <c r="B313" s="217"/>
      <c r="C313" s="217"/>
      <c r="D313" s="144"/>
      <c r="E313" s="144"/>
      <c r="F313" s="144"/>
      <c r="G313" s="216" t="str">
        <f>IF(D313="","",VLOOKUP(D313,'Liste des clubs'!A:B,2,FALSE))</f>
        <v/>
      </c>
      <c r="H313" s="233"/>
      <c r="I313" s="217" t="str">
        <f t="shared" si="16"/>
        <v/>
      </c>
      <c r="J313" s="230" t="str">
        <f t="array" ref="J313">IFERROR(INDEX(I$2:I$218,SMALL(IF(I$2:I$218&lt;&gt;"",ROW(I$2:I$218)-1),ROW(A312))),"")</f>
        <v/>
      </c>
      <c r="K313" s="231" t="str">
        <f t="shared" si="17"/>
        <v/>
      </c>
      <c r="L313" s="232" t="str">
        <f t="array" ref="L313">IFERROR(INDEX(K$2:K$218,SMALL(IF(K$2:K$218&lt;&gt;"",ROW(K$2:K$218)-1),ROW(C312))),"")</f>
        <v/>
      </c>
      <c r="M313" s="231" t="str">
        <f t="shared" si="18"/>
        <v/>
      </c>
      <c r="N313" s="230" t="str">
        <f t="array" ref="N313">IFERROR(INDEX(M$2:M$218,SMALL(IF(M$2:M$218&lt;&gt;"",ROW(M$2:M$218)-1),ROW(D312))),"")</f>
        <v/>
      </c>
      <c r="O313" s="231" t="str">
        <f t="shared" si="19"/>
        <v/>
      </c>
      <c r="P313" s="232" t="str">
        <f t="array" ref="P313">IFERROR(INDEX(O$2:O$218,SMALL(IF(O$2:O$218&lt;&gt;"",ROW(O$2:O$218)-1),ROW(G312))),"")</f>
        <v/>
      </c>
    </row>
    <row r="314" spans="1:16" ht="15.75" customHeight="1" x14ac:dyDescent="0.2">
      <c r="A314" s="216" t="str">
        <f t="shared" si="15"/>
        <v xml:space="preserve"> </v>
      </c>
      <c r="B314" s="217"/>
      <c r="C314" s="217"/>
      <c r="D314" s="144"/>
      <c r="E314" s="144"/>
      <c r="F314" s="144"/>
      <c r="G314" s="216" t="str">
        <f>IF(D314="","",VLOOKUP(D314,'Liste des clubs'!A:B,2,FALSE))</f>
        <v/>
      </c>
      <c r="H314" s="233"/>
      <c r="I314" s="217" t="str">
        <f t="shared" si="16"/>
        <v/>
      </c>
      <c r="J314" s="230" t="str">
        <f t="array" ref="J314">IFERROR(INDEX(I$2:I$218,SMALL(IF(I$2:I$218&lt;&gt;"",ROW(I$2:I$218)-1),ROW(A313))),"")</f>
        <v/>
      </c>
      <c r="K314" s="231" t="str">
        <f t="shared" si="17"/>
        <v/>
      </c>
      <c r="L314" s="232" t="str">
        <f t="array" ref="L314">IFERROR(INDEX(K$2:K$218,SMALL(IF(K$2:K$218&lt;&gt;"",ROW(K$2:K$218)-1),ROW(C313))),"")</f>
        <v/>
      </c>
      <c r="M314" s="231" t="str">
        <f t="shared" si="18"/>
        <v/>
      </c>
      <c r="N314" s="230" t="str">
        <f t="array" ref="N314">IFERROR(INDEX(M$2:M$218,SMALL(IF(M$2:M$218&lt;&gt;"",ROW(M$2:M$218)-1),ROW(D313))),"")</f>
        <v/>
      </c>
      <c r="O314" s="231" t="str">
        <f t="shared" si="19"/>
        <v/>
      </c>
      <c r="P314" s="232" t="str">
        <f t="array" ref="P314">IFERROR(INDEX(O$2:O$218,SMALL(IF(O$2:O$218&lt;&gt;"",ROW(O$2:O$218)-1),ROW(G313))),"")</f>
        <v/>
      </c>
    </row>
    <row r="315" spans="1:16" ht="15.75" customHeight="1" x14ac:dyDescent="0.2">
      <c r="A315" s="216" t="str">
        <f t="shared" si="15"/>
        <v xml:space="preserve"> </v>
      </c>
      <c r="B315" s="217"/>
      <c r="C315" s="217"/>
      <c r="D315" s="144"/>
      <c r="E315" s="144"/>
      <c r="F315" s="144"/>
      <c r="G315" s="216" t="str">
        <f>IF(D315="","",VLOOKUP(D315,'Liste des clubs'!A:B,2,FALSE))</f>
        <v/>
      </c>
      <c r="H315" s="233"/>
      <c r="I315" s="217" t="str">
        <f t="shared" si="16"/>
        <v/>
      </c>
      <c r="J315" s="230" t="str">
        <f t="array" ref="J315">IFERROR(INDEX(I$2:I$218,SMALL(IF(I$2:I$218&lt;&gt;"",ROW(I$2:I$218)-1),ROW(A314))),"")</f>
        <v/>
      </c>
      <c r="K315" s="231" t="str">
        <f t="shared" si="17"/>
        <v/>
      </c>
      <c r="L315" s="232" t="str">
        <f t="array" ref="L315">IFERROR(INDEX(K$2:K$218,SMALL(IF(K$2:K$218&lt;&gt;"",ROW(K$2:K$218)-1),ROW(C314))),"")</f>
        <v/>
      </c>
      <c r="M315" s="231" t="str">
        <f t="shared" si="18"/>
        <v/>
      </c>
      <c r="N315" s="230" t="str">
        <f t="array" ref="N315">IFERROR(INDEX(M$2:M$218,SMALL(IF(M$2:M$218&lt;&gt;"",ROW(M$2:M$218)-1),ROW(D314))),"")</f>
        <v/>
      </c>
      <c r="O315" s="231" t="str">
        <f t="shared" si="19"/>
        <v/>
      </c>
      <c r="P315" s="232" t="str">
        <f t="array" ref="P315">IFERROR(INDEX(O$2:O$218,SMALL(IF(O$2:O$218&lt;&gt;"",ROW(O$2:O$218)-1),ROW(G314))),"")</f>
        <v/>
      </c>
    </row>
    <row r="316" spans="1:16" ht="15.75" customHeight="1" x14ac:dyDescent="0.2">
      <c r="A316" s="216" t="str">
        <f t="shared" si="15"/>
        <v xml:space="preserve"> </v>
      </c>
      <c r="B316" s="217"/>
      <c r="C316" s="217"/>
      <c r="D316" s="144"/>
      <c r="E316" s="144"/>
      <c r="F316" s="144"/>
      <c r="G316" s="216" t="str">
        <f>IF(D316="","",VLOOKUP(D316,'Liste des clubs'!A:B,2,FALSE))</f>
        <v/>
      </c>
      <c r="H316" s="233"/>
      <c r="I316" s="217" t="str">
        <f t="shared" si="16"/>
        <v/>
      </c>
      <c r="J316" s="230" t="str">
        <f t="array" ref="J316">IFERROR(INDEX(I$2:I$218,SMALL(IF(I$2:I$218&lt;&gt;"",ROW(I$2:I$218)-1),ROW(A315))),"")</f>
        <v/>
      </c>
      <c r="K316" s="231" t="str">
        <f t="shared" si="17"/>
        <v/>
      </c>
      <c r="L316" s="232" t="str">
        <f t="array" ref="L316">IFERROR(INDEX(K$2:K$218,SMALL(IF(K$2:K$218&lt;&gt;"",ROW(K$2:K$218)-1),ROW(C315))),"")</f>
        <v/>
      </c>
      <c r="M316" s="231" t="str">
        <f t="shared" si="18"/>
        <v/>
      </c>
      <c r="N316" s="230" t="str">
        <f t="array" ref="N316">IFERROR(INDEX(M$2:M$218,SMALL(IF(M$2:M$218&lt;&gt;"",ROW(M$2:M$218)-1),ROW(D315))),"")</f>
        <v/>
      </c>
      <c r="O316" s="231" t="str">
        <f t="shared" si="19"/>
        <v/>
      </c>
      <c r="P316" s="232" t="str">
        <f t="array" ref="P316">IFERROR(INDEX(O$2:O$218,SMALL(IF(O$2:O$218&lt;&gt;"",ROW(O$2:O$218)-1),ROW(G315))),"")</f>
        <v/>
      </c>
    </row>
    <row r="317" spans="1:16" ht="15.75" customHeight="1" x14ac:dyDescent="0.2">
      <c r="A317" s="216" t="str">
        <f t="shared" si="15"/>
        <v xml:space="preserve"> </v>
      </c>
      <c r="B317" s="217"/>
      <c r="C317" s="217"/>
      <c r="D317" s="144"/>
      <c r="E317" s="144"/>
      <c r="F317" s="144"/>
      <c r="G317" s="216" t="str">
        <f>IF(D317="","",VLOOKUP(D317,'Liste des clubs'!A:B,2,FALSE))</f>
        <v/>
      </c>
      <c r="H317" s="233"/>
      <c r="I317" s="217" t="str">
        <f t="shared" si="16"/>
        <v/>
      </c>
      <c r="J317" s="230" t="str">
        <f t="array" ref="J317">IFERROR(INDEX(I$2:I$218,SMALL(IF(I$2:I$218&lt;&gt;"",ROW(I$2:I$218)-1),ROW(A316))),"")</f>
        <v/>
      </c>
      <c r="K317" s="231" t="str">
        <f t="shared" si="17"/>
        <v/>
      </c>
      <c r="L317" s="232" t="str">
        <f t="array" ref="L317">IFERROR(INDEX(K$2:K$218,SMALL(IF(K$2:K$218&lt;&gt;"",ROW(K$2:K$218)-1),ROW(C316))),"")</f>
        <v/>
      </c>
      <c r="M317" s="231" t="str">
        <f t="shared" si="18"/>
        <v/>
      </c>
      <c r="N317" s="230" t="str">
        <f t="array" ref="N317">IFERROR(INDEX(M$2:M$218,SMALL(IF(M$2:M$218&lt;&gt;"",ROW(M$2:M$218)-1),ROW(D316))),"")</f>
        <v/>
      </c>
      <c r="O317" s="231" t="str">
        <f t="shared" si="19"/>
        <v/>
      </c>
      <c r="P317" s="232" t="str">
        <f t="array" ref="P317">IFERROR(INDEX(O$2:O$218,SMALL(IF(O$2:O$218&lt;&gt;"",ROW(O$2:O$218)-1),ROW(G316))),"")</f>
        <v/>
      </c>
    </row>
    <row r="318" spans="1:16" ht="15.75" customHeight="1" x14ac:dyDescent="0.2">
      <c r="A318" s="216" t="str">
        <f t="shared" si="15"/>
        <v xml:space="preserve"> </v>
      </c>
      <c r="B318" s="217"/>
      <c r="C318" s="217"/>
      <c r="D318" s="144"/>
      <c r="E318" s="144"/>
      <c r="F318" s="144"/>
      <c r="G318" s="216" t="str">
        <f>IF(D318="","",VLOOKUP(D318,'Liste des clubs'!A:B,2,FALSE))</f>
        <v/>
      </c>
      <c r="H318" s="233"/>
      <c r="I318" s="217" t="str">
        <f t="shared" si="16"/>
        <v/>
      </c>
      <c r="J318" s="230" t="str">
        <f t="array" ref="J318">IFERROR(INDEX(I$2:I$218,SMALL(IF(I$2:I$218&lt;&gt;"",ROW(I$2:I$218)-1),ROW(A317))),"")</f>
        <v/>
      </c>
      <c r="K318" s="231" t="str">
        <f t="shared" si="17"/>
        <v/>
      </c>
      <c r="L318" s="232" t="str">
        <f t="array" ref="L318">IFERROR(INDEX(K$2:K$218,SMALL(IF(K$2:K$218&lt;&gt;"",ROW(K$2:K$218)-1),ROW(C317))),"")</f>
        <v/>
      </c>
      <c r="M318" s="231" t="str">
        <f t="shared" si="18"/>
        <v/>
      </c>
      <c r="N318" s="230" t="str">
        <f t="array" ref="N318">IFERROR(INDEX(M$2:M$218,SMALL(IF(M$2:M$218&lt;&gt;"",ROW(M$2:M$218)-1),ROW(D317))),"")</f>
        <v/>
      </c>
      <c r="O318" s="231" t="str">
        <f t="shared" si="19"/>
        <v/>
      </c>
      <c r="P318" s="232" t="str">
        <f t="array" ref="P318">IFERROR(INDEX(O$2:O$218,SMALL(IF(O$2:O$218&lt;&gt;"",ROW(O$2:O$218)-1),ROW(G317))),"")</f>
        <v/>
      </c>
    </row>
    <row r="319" spans="1:16" ht="15.75" customHeight="1" x14ac:dyDescent="0.2">
      <c r="A319" s="216" t="str">
        <f t="shared" si="15"/>
        <v xml:space="preserve"> </v>
      </c>
      <c r="B319" s="217"/>
      <c r="C319" s="217"/>
      <c r="D319" s="144"/>
      <c r="E319" s="144"/>
      <c r="F319" s="144"/>
      <c r="G319" s="216" t="str">
        <f>IF(D319="","",VLOOKUP(D319,'Liste des clubs'!A:B,2,FALSE))</f>
        <v/>
      </c>
      <c r="H319" s="233"/>
      <c r="I319" s="217" t="str">
        <f t="shared" si="16"/>
        <v/>
      </c>
      <c r="J319" s="230" t="str">
        <f t="array" ref="J319">IFERROR(INDEX(I$2:I$218,SMALL(IF(I$2:I$218&lt;&gt;"",ROW(I$2:I$218)-1),ROW(A318))),"")</f>
        <v/>
      </c>
      <c r="K319" s="231" t="str">
        <f t="shared" si="17"/>
        <v/>
      </c>
      <c r="L319" s="232" t="str">
        <f t="array" ref="L319">IFERROR(INDEX(K$2:K$218,SMALL(IF(K$2:K$218&lt;&gt;"",ROW(K$2:K$218)-1),ROW(C318))),"")</f>
        <v/>
      </c>
      <c r="M319" s="231" t="str">
        <f t="shared" si="18"/>
        <v/>
      </c>
      <c r="N319" s="230" t="str">
        <f t="array" ref="N319">IFERROR(INDEX(M$2:M$218,SMALL(IF(M$2:M$218&lt;&gt;"",ROW(M$2:M$218)-1),ROW(D318))),"")</f>
        <v/>
      </c>
      <c r="O319" s="231" t="str">
        <f t="shared" si="19"/>
        <v/>
      </c>
      <c r="P319" s="232" t="str">
        <f t="array" ref="P319">IFERROR(INDEX(O$2:O$218,SMALL(IF(O$2:O$218&lt;&gt;"",ROW(O$2:O$218)-1),ROW(G318))),"")</f>
        <v/>
      </c>
    </row>
    <row r="320" spans="1:16" ht="15.75" customHeight="1" x14ac:dyDescent="0.2">
      <c r="A320" s="216" t="str">
        <f t="shared" si="15"/>
        <v xml:space="preserve"> </v>
      </c>
      <c r="B320" s="217"/>
      <c r="C320" s="217"/>
      <c r="D320" s="144"/>
      <c r="E320" s="144"/>
      <c r="F320" s="144"/>
      <c r="G320" s="216" t="str">
        <f>IF(D320="","",VLOOKUP(D320,'Liste des clubs'!A:B,2,FALSE))</f>
        <v/>
      </c>
      <c r="H320" s="233"/>
      <c r="I320" s="217" t="str">
        <f t="shared" si="16"/>
        <v/>
      </c>
      <c r="J320" s="230" t="str">
        <f t="array" ref="J320">IFERROR(INDEX(I$2:I$218,SMALL(IF(I$2:I$218&lt;&gt;"",ROW(I$2:I$218)-1),ROW(A319))),"")</f>
        <v/>
      </c>
      <c r="K320" s="231" t="str">
        <f t="shared" si="17"/>
        <v/>
      </c>
      <c r="L320" s="232" t="str">
        <f t="array" ref="L320">IFERROR(INDEX(K$2:K$218,SMALL(IF(K$2:K$218&lt;&gt;"",ROW(K$2:K$218)-1),ROW(C319))),"")</f>
        <v/>
      </c>
      <c r="M320" s="231" t="str">
        <f t="shared" si="18"/>
        <v/>
      </c>
      <c r="N320" s="230" t="str">
        <f t="array" ref="N320">IFERROR(INDEX(M$2:M$218,SMALL(IF(M$2:M$218&lt;&gt;"",ROW(M$2:M$218)-1),ROW(D319))),"")</f>
        <v/>
      </c>
      <c r="O320" s="231" t="str">
        <f t="shared" si="19"/>
        <v/>
      </c>
      <c r="P320" s="232" t="str">
        <f t="array" ref="P320">IFERROR(INDEX(O$2:O$218,SMALL(IF(O$2:O$218&lt;&gt;"",ROW(O$2:O$218)-1),ROW(G319))),"")</f>
        <v/>
      </c>
    </row>
    <row r="321" spans="1:16" ht="15.75" customHeight="1" x14ac:dyDescent="0.2">
      <c r="A321" s="216" t="str">
        <f t="shared" si="15"/>
        <v xml:space="preserve"> </v>
      </c>
      <c r="B321" s="217"/>
      <c r="C321" s="217"/>
      <c r="D321" s="144"/>
      <c r="E321" s="144"/>
      <c r="F321" s="144"/>
      <c r="G321" s="216" t="str">
        <f>IF(D321="","",VLOOKUP(D321,'Liste des clubs'!A:B,2,FALSE))</f>
        <v/>
      </c>
      <c r="H321" s="233"/>
      <c r="I321" s="217" t="str">
        <f t="shared" si="16"/>
        <v/>
      </c>
      <c r="J321" s="230" t="str">
        <f t="array" ref="J321">IFERROR(INDEX(I$2:I$218,SMALL(IF(I$2:I$218&lt;&gt;"",ROW(I$2:I$218)-1),ROW(A320))),"")</f>
        <v/>
      </c>
      <c r="K321" s="231" t="str">
        <f t="shared" si="17"/>
        <v/>
      </c>
      <c r="L321" s="232" t="str">
        <f t="array" ref="L321">IFERROR(INDEX(K$2:K$218,SMALL(IF(K$2:K$218&lt;&gt;"",ROW(K$2:K$218)-1),ROW(C320))),"")</f>
        <v/>
      </c>
      <c r="M321" s="231" t="str">
        <f t="shared" si="18"/>
        <v/>
      </c>
      <c r="N321" s="230" t="str">
        <f t="array" ref="N321">IFERROR(INDEX(M$2:M$218,SMALL(IF(M$2:M$218&lt;&gt;"",ROW(M$2:M$218)-1),ROW(D320))),"")</f>
        <v/>
      </c>
      <c r="O321" s="231" t="str">
        <f t="shared" si="19"/>
        <v/>
      </c>
      <c r="P321" s="232" t="str">
        <f t="array" ref="P321">IFERROR(INDEX(O$2:O$218,SMALL(IF(O$2:O$218&lt;&gt;"",ROW(O$2:O$218)-1),ROW(G320))),"")</f>
        <v/>
      </c>
    </row>
    <row r="322" spans="1:16" ht="15.75" customHeight="1" x14ac:dyDescent="0.2">
      <c r="A322" s="216" t="str">
        <f t="shared" si="15"/>
        <v xml:space="preserve"> </v>
      </c>
      <c r="B322" s="217"/>
      <c r="C322" s="217"/>
      <c r="D322" s="144"/>
      <c r="E322" s="144"/>
      <c r="F322" s="144"/>
      <c r="G322" s="216" t="str">
        <f>IF(D322="","",VLOOKUP(D322,'Liste des clubs'!A:B,2,FALSE))</f>
        <v/>
      </c>
      <c r="H322" s="233"/>
      <c r="I322" s="217" t="str">
        <f t="shared" si="16"/>
        <v/>
      </c>
      <c r="J322" s="230" t="str">
        <f t="array" ref="J322">IFERROR(INDEX(I$2:I$218,SMALL(IF(I$2:I$218&lt;&gt;"",ROW(I$2:I$218)-1),ROW(A321))),"")</f>
        <v/>
      </c>
      <c r="K322" s="231" t="str">
        <f t="shared" si="17"/>
        <v/>
      </c>
      <c r="L322" s="232" t="str">
        <f t="array" ref="L322">IFERROR(INDEX(K$2:K$218,SMALL(IF(K$2:K$218&lt;&gt;"",ROW(K$2:K$218)-1),ROW(C321))),"")</f>
        <v/>
      </c>
      <c r="M322" s="231" t="str">
        <f t="shared" si="18"/>
        <v/>
      </c>
      <c r="N322" s="230" t="str">
        <f t="array" ref="N322">IFERROR(INDEX(M$2:M$218,SMALL(IF(M$2:M$218&lt;&gt;"",ROW(M$2:M$218)-1),ROW(D321))),"")</f>
        <v/>
      </c>
      <c r="O322" s="231" t="str">
        <f t="shared" si="19"/>
        <v/>
      </c>
      <c r="P322" s="232" t="str">
        <f t="array" ref="P322">IFERROR(INDEX(O$2:O$218,SMALL(IF(O$2:O$218&lt;&gt;"",ROW(O$2:O$218)-1),ROW(G321))),"")</f>
        <v/>
      </c>
    </row>
    <row r="323" spans="1:16" ht="15.75" customHeight="1" x14ac:dyDescent="0.2">
      <c r="A323" s="216" t="str">
        <f t="shared" si="15"/>
        <v xml:space="preserve"> </v>
      </c>
      <c r="B323" s="217"/>
      <c r="C323" s="217"/>
      <c r="D323" s="144"/>
      <c r="E323" s="144"/>
      <c r="F323" s="144"/>
      <c r="G323" s="216" t="str">
        <f>IF(D323="","",VLOOKUP(D323,'Liste des clubs'!A:B,2,FALSE))</f>
        <v/>
      </c>
      <c r="H323" s="233"/>
      <c r="I323" s="217" t="str">
        <f t="shared" si="16"/>
        <v/>
      </c>
      <c r="J323" s="230" t="str">
        <f t="array" ref="J323">IFERROR(INDEX(I$2:I$218,SMALL(IF(I$2:I$218&lt;&gt;"",ROW(I$2:I$218)-1),ROW(A322))),"")</f>
        <v/>
      </c>
      <c r="K323" s="231" t="str">
        <f t="shared" si="17"/>
        <v/>
      </c>
      <c r="L323" s="232" t="str">
        <f t="array" ref="L323">IFERROR(INDEX(K$2:K$218,SMALL(IF(K$2:K$218&lt;&gt;"",ROW(K$2:K$218)-1),ROW(C322))),"")</f>
        <v/>
      </c>
      <c r="M323" s="231" t="str">
        <f t="shared" si="18"/>
        <v/>
      </c>
      <c r="N323" s="230" t="str">
        <f t="array" ref="N323">IFERROR(INDEX(M$2:M$218,SMALL(IF(M$2:M$218&lt;&gt;"",ROW(M$2:M$218)-1),ROW(D322))),"")</f>
        <v/>
      </c>
      <c r="O323" s="231" t="str">
        <f t="shared" si="19"/>
        <v/>
      </c>
      <c r="P323" s="232" t="str">
        <f t="array" ref="P323">IFERROR(INDEX(O$2:O$218,SMALL(IF(O$2:O$218&lt;&gt;"",ROW(O$2:O$218)-1),ROW(G322))),"")</f>
        <v/>
      </c>
    </row>
    <row r="324" spans="1:16" ht="15.75" customHeight="1" x14ac:dyDescent="0.2">
      <c r="A324" s="216" t="str">
        <f t="shared" ref="A324:A387" si="20">UPPER(B324)&amp;" "&amp;PROPER(C324)</f>
        <v xml:space="preserve"> </v>
      </c>
      <c r="B324" s="217"/>
      <c r="C324" s="217"/>
      <c r="D324" s="144"/>
      <c r="E324" s="144"/>
      <c r="F324" s="144"/>
      <c r="G324" s="216" t="str">
        <f>IF(D324="","",VLOOKUP(D324,'Liste des clubs'!A:B,2,FALSE))</f>
        <v/>
      </c>
      <c r="H324" s="233"/>
      <c r="I324" s="217" t="str">
        <f t="shared" si="16"/>
        <v/>
      </c>
      <c r="J324" s="230" t="str">
        <f t="array" ref="J324">IFERROR(INDEX(I$2:I$218,SMALL(IF(I$2:I$218&lt;&gt;"",ROW(I$2:I$218)-1),ROW(A323))),"")</f>
        <v/>
      </c>
      <c r="K324" s="231" t="str">
        <f t="shared" si="17"/>
        <v/>
      </c>
      <c r="L324" s="232" t="str">
        <f t="array" ref="L324">IFERROR(INDEX(K$2:K$218,SMALL(IF(K$2:K$218&lt;&gt;"",ROW(K$2:K$218)-1),ROW(C323))),"")</f>
        <v/>
      </c>
      <c r="M324" s="231" t="str">
        <f t="shared" si="18"/>
        <v/>
      </c>
      <c r="N324" s="230" t="str">
        <f t="array" ref="N324">IFERROR(INDEX(M$2:M$218,SMALL(IF(M$2:M$218&lt;&gt;"",ROW(M$2:M$218)-1),ROW(D323))),"")</f>
        <v/>
      </c>
      <c r="O324" s="231" t="str">
        <f t="shared" si="19"/>
        <v/>
      </c>
      <c r="P324" s="232" t="str">
        <f t="array" ref="P324">IFERROR(INDEX(O$2:O$218,SMALL(IF(O$2:O$218&lt;&gt;"",ROW(O$2:O$218)-1),ROW(G323))),"")</f>
        <v/>
      </c>
    </row>
    <row r="325" spans="1:16" ht="15.75" customHeight="1" x14ac:dyDescent="0.2">
      <c r="A325" s="216" t="str">
        <f t="shared" si="20"/>
        <v xml:space="preserve"> </v>
      </c>
      <c r="B325" s="217"/>
      <c r="C325" s="217"/>
      <c r="D325" s="144"/>
      <c r="E325" s="144"/>
      <c r="F325" s="144"/>
      <c r="G325" s="216" t="str">
        <f>IF(D325="","",VLOOKUP(D325,'Liste des clubs'!A:B,2,FALSE))</f>
        <v/>
      </c>
      <c r="H325" s="233"/>
      <c r="I325" s="217" t="str">
        <f t="shared" si="16"/>
        <v/>
      </c>
      <c r="J325" s="230" t="str">
        <f t="array" ref="J325">IFERROR(INDEX(I$2:I$218,SMALL(IF(I$2:I$218&lt;&gt;"",ROW(I$2:I$218)-1),ROW(A324))),"")</f>
        <v/>
      </c>
      <c r="K325" s="231" t="str">
        <f t="shared" si="17"/>
        <v/>
      </c>
      <c r="L325" s="232" t="str">
        <f t="array" ref="L325">IFERROR(INDEX(K$2:K$218,SMALL(IF(K$2:K$218&lt;&gt;"",ROW(K$2:K$218)-1),ROW(C324))),"")</f>
        <v/>
      </c>
      <c r="M325" s="231" t="str">
        <f t="shared" si="18"/>
        <v/>
      </c>
      <c r="N325" s="230" t="str">
        <f t="array" ref="N325">IFERROR(INDEX(M$2:M$218,SMALL(IF(M$2:M$218&lt;&gt;"",ROW(M$2:M$218)-1),ROW(D324))),"")</f>
        <v/>
      </c>
      <c r="O325" s="231" t="str">
        <f t="shared" si="19"/>
        <v/>
      </c>
      <c r="P325" s="232" t="str">
        <f t="array" ref="P325">IFERROR(INDEX(O$2:O$218,SMALL(IF(O$2:O$218&lt;&gt;"",ROW(O$2:O$218)-1),ROW(G324))),"")</f>
        <v/>
      </c>
    </row>
    <row r="326" spans="1:16" ht="15.75" customHeight="1" x14ac:dyDescent="0.2">
      <c r="A326" s="216" t="str">
        <f t="shared" si="20"/>
        <v xml:space="preserve"> </v>
      </c>
      <c r="B326" s="217"/>
      <c r="C326" s="217"/>
      <c r="D326" s="144"/>
      <c r="E326" s="144"/>
      <c r="F326" s="144"/>
      <c r="G326" s="216" t="str">
        <f>IF(D326="","",VLOOKUP(D326,'Liste des clubs'!A:B,2,FALSE))</f>
        <v/>
      </c>
      <c r="H326" s="233"/>
      <c r="I326" s="217" t="str">
        <f t="shared" si="16"/>
        <v/>
      </c>
      <c r="J326" s="230" t="str">
        <f t="array" ref="J326">IFERROR(INDEX(I$2:I$218,SMALL(IF(I$2:I$218&lt;&gt;"",ROW(I$2:I$218)-1),ROW(A325))),"")</f>
        <v/>
      </c>
      <c r="K326" s="231" t="str">
        <f t="shared" si="17"/>
        <v/>
      </c>
      <c r="L326" s="232" t="str">
        <f t="array" ref="L326">IFERROR(INDEX(K$2:K$218,SMALL(IF(K$2:K$218&lt;&gt;"",ROW(K$2:K$218)-1),ROW(C325))),"")</f>
        <v/>
      </c>
      <c r="M326" s="231" t="str">
        <f t="shared" si="18"/>
        <v/>
      </c>
      <c r="N326" s="230" t="str">
        <f t="array" ref="N326">IFERROR(INDEX(M$2:M$218,SMALL(IF(M$2:M$218&lt;&gt;"",ROW(M$2:M$218)-1),ROW(D325))),"")</f>
        <v/>
      </c>
      <c r="O326" s="231" t="str">
        <f t="shared" si="19"/>
        <v/>
      </c>
      <c r="P326" s="232" t="str">
        <f t="array" ref="P326">IFERROR(INDEX(O$2:O$218,SMALL(IF(O$2:O$218&lt;&gt;"",ROW(O$2:O$218)-1),ROW(G325))),"")</f>
        <v/>
      </c>
    </row>
    <row r="327" spans="1:16" ht="15.75" customHeight="1" x14ac:dyDescent="0.2">
      <c r="A327" s="216" t="str">
        <f t="shared" si="20"/>
        <v xml:space="preserve"> </v>
      </c>
      <c r="B327" s="217"/>
      <c r="C327" s="217"/>
      <c r="D327" s="144"/>
      <c r="E327" s="144"/>
      <c r="F327" s="144"/>
      <c r="G327" s="216" t="str">
        <f>IF(D327="","",VLOOKUP(D327,'Liste des clubs'!A:B,2,FALSE))</f>
        <v/>
      </c>
      <c r="H327" s="233"/>
      <c r="I327" s="217" t="str">
        <f t="shared" si="16"/>
        <v/>
      </c>
      <c r="J327" s="230" t="str">
        <f t="array" ref="J327">IFERROR(INDEX(I$2:I$218,SMALL(IF(I$2:I$218&lt;&gt;"",ROW(I$2:I$218)-1),ROW(A326))),"")</f>
        <v/>
      </c>
      <c r="K327" s="231" t="str">
        <f t="shared" si="17"/>
        <v/>
      </c>
      <c r="L327" s="232" t="str">
        <f t="array" ref="L327">IFERROR(INDEX(K$2:K$218,SMALL(IF(K$2:K$218&lt;&gt;"",ROW(K$2:K$218)-1),ROW(C326))),"")</f>
        <v/>
      </c>
      <c r="M327" s="231" t="str">
        <f t="shared" si="18"/>
        <v/>
      </c>
      <c r="N327" s="230" t="str">
        <f t="array" ref="N327">IFERROR(INDEX(M$2:M$218,SMALL(IF(M$2:M$218&lt;&gt;"",ROW(M$2:M$218)-1),ROW(D326))),"")</f>
        <v/>
      </c>
      <c r="O327" s="231" t="str">
        <f t="shared" si="19"/>
        <v/>
      </c>
      <c r="P327" s="232" t="str">
        <f t="array" ref="P327">IFERROR(INDEX(O$2:O$218,SMALL(IF(O$2:O$218&lt;&gt;"",ROW(O$2:O$218)-1),ROW(G326))),"")</f>
        <v/>
      </c>
    </row>
    <row r="328" spans="1:16" ht="15.75" customHeight="1" x14ac:dyDescent="0.2">
      <c r="A328" s="216" t="str">
        <f t="shared" si="20"/>
        <v xml:space="preserve"> </v>
      </c>
      <c r="B328" s="217"/>
      <c r="C328" s="217"/>
      <c r="D328" s="144"/>
      <c r="E328" s="144"/>
      <c r="F328" s="144"/>
      <c r="G328" s="216" t="str">
        <f>IF(D328="","",VLOOKUP(D328,'Liste des clubs'!A:B,2,FALSE))</f>
        <v/>
      </c>
      <c r="H328" s="233"/>
      <c r="I328" s="217" t="str">
        <f t="shared" si="16"/>
        <v/>
      </c>
      <c r="J328" s="230" t="str">
        <f t="array" ref="J328">IFERROR(INDEX(I$2:I$218,SMALL(IF(I$2:I$218&lt;&gt;"",ROW(I$2:I$218)-1),ROW(A327))),"")</f>
        <v/>
      </c>
      <c r="K328" s="231" t="str">
        <f t="shared" si="17"/>
        <v/>
      </c>
      <c r="L328" s="232" t="str">
        <f t="array" ref="L328">IFERROR(INDEX(K$2:K$218,SMALL(IF(K$2:K$218&lt;&gt;"",ROW(K$2:K$218)-1),ROW(C327))),"")</f>
        <v/>
      </c>
      <c r="M328" s="231" t="str">
        <f t="shared" si="18"/>
        <v/>
      </c>
      <c r="N328" s="230" t="str">
        <f t="array" ref="N328">IFERROR(INDEX(M$2:M$218,SMALL(IF(M$2:M$218&lt;&gt;"",ROW(M$2:M$218)-1),ROW(D327))),"")</f>
        <v/>
      </c>
      <c r="O328" s="231" t="str">
        <f t="shared" si="19"/>
        <v/>
      </c>
      <c r="P328" s="232" t="str">
        <f t="array" ref="P328">IFERROR(INDEX(O$2:O$218,SMALL(IF(O$2:O$218&lt;&gt;"",ROW(O$2:O$218)-1),ROW(G327))),"")</f>
        <v/>
      </c>
    </row>
    <row r="329" spans="1:16" ht="15.75" customHeight="1" x14ac:dyDescent="0.2">
      <c r="A329" s="216" t="str">
        <f t="shared" si="20"/>
        <v xml:space="preserve"> </v>
      </c>
      <c r="B329" s="217"/>
      <c r="C329" s="217"/>
      <c r="D329" s="144"/>
      <c r="E329" s="144"/>
      <c r="F329" s="144"/>
      <c r="G329" s="216" t="str">
        <f>IF(D329="","",VLOOKUP(D329,'Liste des clubs'!A:B,2,FALSE))</f>
        <v/>
      </c>
      <c r="H329" s="233"/>
      <c r="I329" s="217" t="str">
        <f t="shared" si="16"/>
        <v/>
      </c>
      <c r="J329" s="230" t="str">
        <f t="array" ref="J329">IFERROR(INDEX(I$2:I$218,SMALL(IF(I$2:I$218&lt;&gt;"",ROW(I$2:I$218)-1),ROW(A328))),"")</f>
        <v/>
      </c>
      <c r="K329" s="231" t="str">
        <f t="shared" si="17"/>
        <v/>
      </c>
      <c r="L329" s="232" t="str">
        <f t="array" ref="L329">IFERROR(INDEX(K$2:K$218,SMALL(IF(K$2:K$218&lt;&gt;"",ROW(K$2:K$218)-1),ROW(C328))),"")</f>
        <v/>
      </c>
      <c r="M329" s="231" t="str">
        <f t="shared" si="18"/>
        <v/>
      </c>
      <c r="N329" s="230" t="str">
        <f t="array" ref="N329">IFERROR(INDEX(M$2:M$218,SMALL(IF(M$2:M$218&lt;&gt;"",ROW(M$2:M$218)-1),ROW(D328))),"")</f>
        <v/>
      </c>
      <c r="O329" s="231" t="str">
        <f t="shared" si="19"/>
        <v/>
      </c>
      <c r="P329" s="232" t="str">
        <f t="array" ref="P329">IFERROR(INDEX(O$2:O$218,SMALL(IF(O$2:O$218&lt;&gt;"",ROW(O$2:O$218)-1),ROW(G328))),"")</f>
        <v/>
      </c>
    </row>
    <row r="330" spans="1:16" ht="15.75" customHeight="1" x14ac:dyDescent="0.2">
      <c r="A330" s="216" t="str">
        <f t="shared" si="20"/>
        <v xml:space="preserve"> </v>
      </c>
      <c r="B330" s="217"/>
      <c r="C330" s="217"/>
      <c r="D330" s="144"/>
      <c r="E330" s="144"/>
      <c r="F330" s="144"/>
      <c r="G330" s="216" t="str">
        <f>IF(D330="","",VLOOKUP(D330,'Liste des clubs'!A:B,2,FALSE))</f>
        <v/>
      </c>
      <c r="H330" s="233"/>
      <c r="I330" s="217" t="str">
        <f t="shared" si="16"/>
        <v/>
      </c>
      <c r="J330" s="230" t="str">
        <f t="array" ref="J330">IFERROR(INDEX(I$2:I$218,SMALL(IF(I$2:I$218&lt;&gt;"",ROW(I$2:I$218)-1),ROW(A329))),"")</f>
        <v/>
      </c>
      <c r="K330" s="231" t="str">
        <f t="shared" si="17"/>
        <v/>
      </c>
      <c r="L330" s="232" t="str">
        <f t="array" ref="L330">IFERROR(INDEX(K$2:K$218,SMALL(IF(K$2:K$218&lt;&gt;"",ROW(K$2:K$218)-1),ROW(C329))),"")</f>
        <v/>
      </c>
      <c r="M330" s="231" t="str">
        <f t="shared" si="18"/>
        <v/>
      </c>
      <c r="N330" s="230" t="str">
        <f t="array" ref="N330">IFERROR(INDEX(M$2:M$218,SMALL(IF(M$2:M$218&lt;&gt;"",ROW(M$2:M$218)-1),ROW(D329))),"")</f>
        <v/>
      </c>
      <c r="O330" s="231" t="str">
        <f t="shared" si="19"/>
        <v/>
      </c>
      <c r="P330" s="232" t="str">
        <f t="array" ref="P330">IFERROR(INDEX(O$2:O$218,SMALL(IF(O$2:O$218&lt;&gt;"",ROW(O$2:O$218)-1),ROW(G329))),"")</f>
        <v/>
      </c>
    </row>
    <row r="331" spans="1:16" ht="15.75" customHeight="1" x14ac:dyDescent="0.2">
      <c r="A331" s="216" t="str">
        <f t="shared" si="20"/>
        <v xml:space="preserve"> </v>
      </c>
      <c r="B331" s="217"/>
      <c r="C331" s="217"/>
      <c r="D331" s="144"/>
      <c r="E331" s="144"/>
      <c r="F331" s="144"/>
      <c r="G331" s="216" t="str">
        <f>IF(D331="","",VLOOKUP(D331,'Liste des clubs'!A:B,2,FALSE))</f>
        <v/>
      </c>
      <c r="H331" s="233"/>
      <c r="I331" s="217" t="str">
        <f t="shared" si="16"/>
        <v/>
      </c>
      <c r="J331" s="230" t="str">
        <f t="array" ref="J331">IFERROR(INDEX(I$2:I$218,SMALL(IF(I$2:I$218&lt;&gt;"",ROW(I$2:I$218)-1),ROW(A330))),"")</f>
        <v/>
      </c>
      <c r="K331" s="231" t="str">
        <f t="shared" si="17"/>
        <v/>
      </c>
      <c r="L331" s="232" t="str">
        <f t="array" ref="L331">IFERROR(INDEX(K$2:K$218,SMALL(IF(K$2:K$218&lt;&gt;"",ROW(K$2:K$218)-1),ROW(C330))),"")</f>
        <v/>
      </c>
      <c r="M331" s="231" t="str">
        <f t="shared" si="18"/>
        <v/>
      </c>
      <c r="N331" s="230" t="str">
        <f t="array" ref="N331">IFERROR(INDEX(M$2:M$218,SMALL(IF(M$2:M$218&lt;&gt;"",ROW(M$2:M$218)-1),ROW(D330))),"")</f>
        <v/>
      </c>
      <c r="O331" s="231" t="str">
        <f t="shared" si="19"/>
        <v/>
      </c>
      <c r="P331" s="232" t="str">
        <f t="array" ref="P331">IFERROR(INDEX(O$2:O$218,SMALL(IF(O$2:O$218&lt;&gt;"",ROW(O$2:O$218)-1),ROW(G330))),"")</f>
        <v/>
      </c>
    </row>
    <row r="332" spans="1:16" ht="15.75" customHeight="1" x14ac:dyDescent="0.2">
      <c r="A332" s="216" t="str">
        <f t="shared" si="20"/>
        <v xml:space="preserve"> </v>
      </c>
      <c r="B332" s="217"/>
      <c r="C332" s="217"/>
      <c r="D332" s="144"/>
      <c r="E332" s="144"/>
      <c r="F332" s="144"/>
      <c r="G332" s="216" t="str">
        <f>IF(D332="","",VLOOKUP(D332,'Liste des clubs'!A:B,2,FALSE))</f>
        <v/>
      </c>
      <c r="H332" s="233"/>
      <c r="I332" s="217" t="str">
        <f t="shared" si="16"/>
        <v/>
      </c>
      <c r="J332" s="230" t="str">
        <f t="array" ref="J332">IFERROR(INDEX(I$2:I$218,SMALL(IF(I$2:I$218&lt;&gt;"",ROW(I$2:I$218)-1),ROW(A331))),"")</f>
        <v/>
      </c>
      <c r="K332" s="231" t="str">
        <f t="shared" si="17"/>
        <v/>
      </c>
      <c r="L332" s="232" t="str">
        <f t="array" ref="L332">IFERROR(INDEX(K$2:K$218,SMALL(IF(K$2:K$218&lt;&gt;"",ROW(K$2:K$218)-1),ROW(C331))),"")</f>
        <v/>
      </c>
      <c r="M332" s="231" t="str">
        <f t="shared" si="18"/>
        <v/>
      </c>
      <c r="N332" s="230" t="str">
        <f t="array" ref="N332">IFERROR(INDEX(M$2:M$218,SMALL(IF(M$2:M$218&lt;&gt;"",ROW(M$2:M$218)-1),ROW(D331))),"")</f>
        <v/>
      </c>
      <c r="O332" s="231" t="str">
        <f t="shared" si="19"/>
        <v/>
      </c>
      <c r="P332" s="232" t="str">
        <f t="array" ref="P332">IFERROR(INDEX(O$2:O$218,SMALL(IF(O$2:O$218&lt;&gt;"",ROW(O$2:O$218)-1),ROW(G331))),"")</f>
        <v/>
      </c>
    </row>
    <row r="333" spans="1:16" ht="15.75" customHeight="1" x14ac:dyDescent="0.2">
      <c r="A333" s="216" t="str">
        <f t="shared" si="20"/>
        <v xml:space="preserve"> </v>
      </c>
      <c r="B333" s="217"/>
      <c r="C333" s="217"/>
      <c r="D333" s="144"/>
      <c r="E333" s="144"/>
      <c r="F333" s="144"/>
      <c r="G333" s="216" t="str">
        <f>IF(D333="","",VLOOKUP(D333,'Liste des clubs'!A:B,2,FALSE))</f>
        <v/>
      </c>
      <c r="H333" s="233"/>
      <c r="I333" s="217" t="str">
        <f t="shared" si="16"/>
        <v/>
      </c>
      <c r="J333" s="230" t="str">
        <f t="array" ref="J333">IFERROR(INDEX(I$2:I$218,SMALL(IF(I$2:I$218&lt;&gt;"",ROW(I$2:I$218)-1),ROW(A332))),"")</f>
        <v/>
      </c>
      <c r="K333" s="231" t="str">
        <f t="shared" si="17"/>
        <v/>
      </c>
      <c r="L333" s="232" t="str">
        <f t="array" ref="L333">IFERROR(INDEX(K$2:K$218,SMALL(IF(K$2:K$218&lt;&gt;"",ROW(K$2:K$218)-1),ROW(C332))),"")</f>
        <v/>
      </c>
      <c r="M333" s="231" t="str">
        <f t="shared" si="18"/>
        <v/>
      </c>
      <c r="N333" s="230" t="str">
        <f t="array" ref="N333">IFERROR(INDEX(M$2:M$218,SMALL(IF(M$2:M$218&lt;&gt;"",ROW(M$2:M$218)-1),ROW(D332))),"")</f>
        <v/>
      </c>
      <c r="O333" s="231" t="str">
        <f t="shared" si="19"/>
        <v/>
      </c>
      <c r="P333" s="232" t="str">
        <f t="array" ref="P333">IFERROR(INDEX(O$2:O$218,SMALL(IF(O$2:O$218&lt;&gt;"",ROW(O$2:O$218)-1),ROW(G332))),"")</f>
        <v/>
      </c>
    </row>
    <row r="334" spans="1:16" ht="15.75" customHeight="1" x14ac:dyDescent="0.2">
      <c r="A334" s="216" t="str">
        <f t="shared" si="20"/>
        <v xml:space="preserve"> </v>
      </c>
      <c r="B334" s="217"/>
      <c r="C334" s="217"/>
      <c r="D334" s="144"/>
      <c r="E334" s="144"/>
      <c r="F334" s="144"/>
      <c r="G334" s="216" t="str">
        <f>IF(D334="","",VLOOKUP(D334,'Liste des clubs'!A:B,2,FALSE))</f>
        <v/>
      </c>
      <c r="H334" s="233"/>
      <c r="I334" s="217" t="str">
        <f t="shared" si="16"/>
        <v/>
      </c>
      <c r="J334" s="230" t="str">
        <f t="array" ref="J334">IFERROR(INDEX(I$2:I$218,SMALL(IF(I$2:I$218&lt;&gt;"",ROW(I$2:I$218)-1),ROW(A333))),"")</f>
        <v/>
      </c>
      <c r="K334" s="231" t="str">
        <f t="shared" si="17"/>
        <v/>
      </c>
      <c r="L334" s="232" t="str">
        <f t="array" ref="L334">IFERROR(INDEX(K$2:K$218,SMALL(IF(K$2:K$218&lt;&gt;"",ROW(K$2:K$218)-1),ROW(C333))),"")</f>
        <v/>
      </c>
      <c r="M334" s="231" t="str">
        <f t="shared" si="18"/>
        <v/>
      </c>
      <c r="N334" s="230" t="str">
        <f t="array" ref="N334">IFERROR(INDEX(M$2:M$218,SMALL(IF(M$2:M$218&lt;&gt;"",ROW(M$2:M$218)-1),ROW(D333))),"")</f>
        <v/>
      </c>
      <c r="O334" s="231" t="str">
        <f t="shared" si="19"/>
        <v/>
      </c>
      <c r="P334" s="232" t="str">
        <f t="array" ref="P334">IFERROR(INDEX(O$2:O$218,SMALL(IF(O$2:O$218&lt;&gt;"",ROW(O$2:O$218)-1),ROW(G333))),"")</f>
        <v/>
      </c>
    </row>
    <row r="335" spans="1:16" ht="15.75" customHeight="1" x14ac:dyDescent="0.2">
      <c r="A335" s="216" t="str">
        <f t="shared" si="20"/>
        <v xml:space="preserve"> </v>
      </c>
      <c r="B335" s="217"/>
      <c r="C335" s="217"/>
      <c r="D335" s="144"/>
      <c r="E335" s="144"/>
      <c r="F335" s="144"/>
      <c r="G335" s="216" t="str">
        <f>IF(D335="","",VLOOKUP(D335,'Liste des clubs'!A:B,2,FALSE))</f>
        <v/>
      </c>
      <c r="H335" s="233"/>
      <c r="I335" s="217" t="str">
        <f t="shared" si="16"/>
        <v/>
      </c>
      <c r="J335" s="230" t="str">
        <f t="array" ref="J335">IFERROR(INDEX(I$2:I$218,SMALL(IF(I$2:I$218&lt;&gt;"",ROW(I$2:I$218)-1),ROW(A334))),"")</f>
        <v/>
      </c>
      <c r="K335" s="231" t="str">
        <f t="shared" si="17"/>
        <v/>
      </c>
      <c r="L335" s="232" t="str">
        <f t="array" ref="L335">IFERROR(INDEX(K$2:K$218,SMALL(IF(K$2:K$218&lt;&gt;"",ROW(K$2:K$218)-1),ROW(C334))),"")</f>
        <v/>
      </c>
      <c r="M335" s="231" t="str">
        <f t="shared" si="18"/>
        <v/>
      </c>
      <c r="N335" s="230" t="str">
        <f t="array" ref="N335">IFERROR(INDEX(M$2:M$218,SMALL(IF(M$2:M$218&lt;&gt;"",ROW(M$2:M$218)-1),ROW(D334))),"")</f>
        <v/>
      </c>
      <c r="O335" s="231" t="str">
        <f t="shared" si="19"/>
        <v/>
      </c>
      <c r="P335" s="232" t="str">
        <f t="array" ref="P335">IFERROR(INDEX(O$2:O$218,SMALL(IF(O$2:O$218&lt;&gt;"",ROW(O$2:O$218)-1),ROW(G334))),"")</f>
        <v/>
      </c>
    </row>
    <row r="336" spans="1:16" ht="15.75" customHeight="1" x14ac:dyDescent="0.2">
      <c r="A336" s="216" t="str">
        <f t="shared" si="20"/>
        <v xml:space="preserve"> </v>
      </c>
      <c r="B336" s="217"/>
      <c r="C336" s="217"/>
      <c r="D336" s="144"/>
      <c r="E336" s="144"/>
      <c r="F336" s="144"/>
      <c r="G336" s="216" t="str">
        <f>IF(D336="","",VLOOKUP(D336,'Liste des clubs'!A:B,2,FALSE))</f>
        <v/>
      </c>
      <c r="H336" s="233"/>
      <c r="I336" s="217" t="str">
        <f t="shared" si="16"/>
        <v/>
      </c>
      <c r="J336" s="230" t="str">
        <f t="array" ref="J336">IFERROR(INDEX(I$2:I$218,SMALL(IF(I$2:I$218&lt;&gt;"",ROW(I$2:I$218)-1),ROW(A335))),"")</f>
        <v/>
      </c>
      <c r="K336" s="231" t="str">
        <f t="shared" si="17"/>
        <v/>
      </c>
      <c r="L336" s="232" t="str">
        <f t="array" ref="L336">IFERROR(INDEX(K$2:K$218,SMALL(IF(K$2:K$218&lt;&gt;"",ROW(K$2:K$218)-1),ROW(C335))),"")</f>
        <v/>
      </c>
      <c r="M336" s="231" t="str">
        <f t="shared" si="18"/>
        <v/>
      </c>
      <c r="N336" s="230" t="str">
        <f t="array" ref="N336">IFERROR(INDEX(M$2:M$218,SMALL(IF(M$2:M$218&lt;&gt;"",ROW(M$2:M$218)-1),ROW(D335))),"")</f>
        <v/>
      </c>
      <c r="O336" s="231" t="str">
        <f t="shared" si="19"/>
        <v/>
      </c>
      <c r="P336" s="232" t="str">
        <f t="array" ref="P336">IFERROR(INDEX(O$2:O$218,SMALL(IF(O$2:O$218&lt;&gt;"",ROW(O$2:O$218)-1),ROW(G335))),"")</f>
        <v/>
      </c>
    </row>
    <row r="337" spans="1:16" ht="15.75" customHeight="1" x14ac:dyDescent="0.2">
      <c r="A337" s="216" t="str">
        <f t="shared" si="20"/>
        <v xml:space="preserve"> </v>
      </c>
      <c r="B337" s="217"/>
      <c r="C337" s="217"/>
      <c r="D337" s="144"/>
      <c r="E337" s="144"/>
      <c r="F337" s="144"/>
      <c r="G337" s="216" t="str">
        <f>IF(D337="","",VLOOKUP(D337,'Liste des clubs'!A:B,2,FALSE))</f>
        <v/>
      </c>
      <c r="H337" s="233"/>
      <c r="I337" s="217" t="str">
        <f t="shared" si="16"/>
        <v/>
      </c>
      <c r="J337" s="230" t="str">
        <f t="array" ref="J337">IFERROR(INDEX(I$2:I$218,SMALL(IF(I$2:I$218&lt;&gt;"",ROW(I$2:I$218)-1),ROW(A336))),"")</f>
        <v/>
      </c>
      <c r="K337" s="231" t="str">
        <f t="shared" si="17"/>
        <v/>
      </c>
      <c r="L337" s="232" t="str">
        <f t="array" ref="L337">IFERROR(INDEX(K$2:K$218,SMALL(IF(K$2:K$218&lt;&gt;"",ROW(K$2:K$218)-1),ROW(C336))),"")</f>
        <v/>
      </c>
      <c r="M337" s="231" t="str">
        <f t="shared" si="18"/>
        <v/>
      </c>
      <c r="N337" s="230" t="str">
        <f t="array" ref="N337">IFERROR(INDEX(M$2:M$218,SMALL(IF(M$2:M$218&lt;&gt;"",ROW(M$2:M$218)-1),ROW(D336))),"")</f>
        <v/>
      </c>
      <c r="O337" s="231" t="str">
        <f t="shared" si="19"/>
        <v/>
      </c>
      <c r="P337" s="232" t="str">
        <f t="array" ref="P337">IFERROR(INDEX(O$2:O$218,SMALL(IF(O$2:O$218&lt;&gt;"",ROW(O$2:O$218)-1),ROW(G336))),"")</f>
        <v/>
      </c>
    </row>
    <row r="338" spans="1:16" ht="15.75" customHeight="1" x14ac:dyDescent="0.2">
      <c r="A338" s="216" t="str">
        <f t="shared" si="20"/>
        <v xml:space="preserve"> </v>
      </c>
      <c r="B338" s="217"/>
      <c r="C338" s="217"/>
      <c r="D338" s="144"/>
      <c r="E338" s="144"/>
      <c r="F338" s="144"/>
      <c r="G338" s="216" t="str">
        <f>IF(D338="","",VLOOKUP(D338,'Liste des clubs'!A:B,2,FALSE))</f>
        <v/>
      </c>
      <c r="H338" s="233"/>
      <c r="I338" s="217" t="str">
        <f t="shared" si="16"/>
        <v/>
      </c>
      <c r="J338" s="230" t="str">
        <f t="array" ref="J338">IFERROR(INDEX(I$2:I$218,SMALL(IF(I$2:I$218&lt;&gt;"",ROW(I$2:I$218)-1),ROW(A337))),"")</f>
        <v/>
      </c>
      <c r="K338" s="231" t="str">
        <f t="shared" si="17"/>
        <v/>
      </c>
      <c r="L338" s="232" t="str">
        <f t="array" ref="L338">IFERROR(INDEX(K$2:K$218,SMALL(IF(K$2:K$218&lt;&gt;"",ROW(K$2:K$218)-1),ROW(C337))),"")</f>
        <v/>
      </c>
      <c r="M338" s="231" t="str">
        <f t="shared" si="18"/>
        <v/>
      </c>
      <c r="N338" s="230" t="str">
        <f t="array" ref="N338">IFERROR(INDEX(M$2:M$218,SMALL(IF(M$2:M$218&lt;&gt;"",ROW(M$2:M$218)-1),ROW(D337))),"")</f>
        <v/>
      </c>
      <c r="O338" s="231" t="str">
        <f t="shared" si="19"/>
        <v/>
      </c>
      <c r="P338" s="232" t="str">
        <f t="array" ref="P338">IFERROR(INDEX(O$2:O$218,SMALL(IF(O$2:O$218&lt;&gt;"",ROW(O$2:O$218)-1),ROW(G337))),"")</f>
        <v/>
      </c>
    </row>
    <row r="339" spans="1:16" ht="15.75" customHeight="1" x14ac:dyDescent="0.2">
      <c r="A339" s="216" t="str">
        <f t="shared" si="20"/>
        <v xml:space="preserve"> </v>
      </c>
      <c r="B339" s="217"/>
      <c r="C339" s="217"/>
      <c r="D339" s="144"/>
      <c r="E339" s="144"/>
      <c r="F339" s="144"/>
      <c r="G339" s="216" t="str">
        <f>IF(D339="","",VLOOKUP(D339,'Liste des clubs'!A:B,2,FALSE))</f>
        <v/>
      </c>
      <c r="H339" s="233"/>
      <c r="I339" s="217" t="str">
        <f t="shared" si="16"/>
        <v/>
      </c>
      <c r="J339" s="230" t="str">
        <f t="array" ref="J339">IFERROR(INDEX(I$2:I$218,SMALL(IF(I$2:I$218&lt;&gt;"",ROW(I$2:I$218)-1),ROW(A338))),"")</f>
        <v/>
      </c>
      <c r="K339" s="231" t="str">
        <f t="shared" si="17"/>
        <v/>
      </c>
      <c r="L339" s="232" t="str">
        <f t="array" ref="L339">IFERROR(INDEX(K$2:K$218,SMALL(IF(K$2:K$218&lt;&gt;"",ROW(K$2:K$218)-1),ROW(C338))),"")</f>
        <v/>
      </c>
      <c r="M339" s="231" t="str">
        <f t="shared" si="18"/>
        <v/>
      </c>
      <c r="N339" s="230" t="str">
        <f t="array" ref="N339">IFERROR(INDEX(M$2:M$218,SMALL(IF(M$2:M$218&lt;&gt;"",ROW(M$2:M$218)-1),ROW(D338))),"")</f>
        <v/>
      </c>
      <c r="O339" s="231" t="str">
        <f t="shared" si="19"/>
        <v/>
      </c>
      <c r="P339" s="232" t="str">
        <f t="array" ref="P339">IFERROR(INDEX(O$2:O$218,SMALL(IF(O$2:O$218&lt;&gt;"",ROW(O$2:O$218)-1),ROW(G338))),"")</f>
        <v/>
      </c>
    </row>
    <row r="340" spans="1:16" ht="15.75" customHeight="1" x14ac:dyDescent="0.2">
      <c r="A340" s="216" t="str">
        <f t="shared" si="20"/>
        <v xml:space="preserve"> </v>
      </c>
      <c r="B340" s="217"/>
      <c r="C340" s="217"/>
      <c r="D340" s="144"/>
      <c r="E340" s="144"/>
      <c r="F340" s="144"/>
      <c r="G340" s="216" t="str">
        <f>IF(D340="","",VLOOKUP(D340,'Liste des clubs'!A:B,2,FALSE))</f>
        <v/>
      </c>
      <c r="H340" s="233"/>
      <c r="I340" s="217" t="str">
        <f t="shared" si="16"/>
        <v/>
      </c>
      <c r="J340" s="230" t="str">
        <f t="array" ref="J340">IFERROR(INDEX(I$2:I$218,SMALL(IF(I$2:I$218&lt;&gt;"",ROW(I$2:I$218)-1),ROW(A339))),"")</f>
        <v/>
      </c>
      <c r="K340" s="231" t="str">
        <f t="shared" si="17"/>
        <v/>
      </c>
      <c r="L340" s="232" t="str">
        <f t="array" ref="L340">IFERROR(INDEX(K$2:K$218,SMALL(IF(K$2:K$218&lt;&gt;"",ROW(K$2:K$218)-1),ROW(C339))),"")</f>
        <v/>
      </c>
      <c r="M340" s="231" t="str">
        <f t="shared" si="18"/>
        <v/>
      </c>
      <c r="N340" s="230" t="str">
        <f t="array" ref="N340">IFERROR(INDEX(M$2:M$218,SMALL(IF(M$2:M$218&lt;&gt;"",ROW(M$2:M$218)-1),ROW(D339))),"")</f>
        <v/>
      </c>
      <c r="O340" s="231" t="str">
        <f t="shared" si="19"/>
        <v/>
      </c>
      <c r="P340" s="232" t="str">
        <f t="array" ref="P340">IFERROR(INDEX(O$2:O$218,SMALL(IF(O$2:O$218&lt;&gt;"",ROW(O$2:O$218)-1),ROW(G339))),"")</f>
        <v/>
      </c>
    </row>
    <row r="341" spans="1:16" ht="15.75" customHeight="1" x14ac:dyDescent="0.2">
      <c r="A341" s="216" t="str">
        <f t="shared" si="20"/>
        <v xml:space="preserve"> </v>
      </c>
      <c r="B341" s="217"/>
      <c r="C341" s="217"/>
      <c r="D341" s="144"/>
      <c r="E341" s="144"/>
      <c r="F341" s="144"/>
      <c r="G341" s="216" t="str">
        <f>IF(D341="","",VLOOKUP(D341,'Liste des clubs'!A:B,2,FALSE))</f>
        <v/>
      </c>
      <c r="H341" s="233"/>
      <c r="I341" s="217" t="str">
        <f t="shared" si="16"/>
        <v/>
      </c>
      <c r="J341" s="230" t="str">
        <f t="array" ref="J341">IFERROR(INDEX(I$2:I$218,SMALL(IF(I$2:I$218&lt;&gt;"",ROW(I$2:I$218)-1),ROW(A340))),"")</f>
        <v/>
      </c>
      <c r="K341" s="231" t="str">
        <f t="shared" si="17"/>
        <v/>
      </c>
      <c r="L341" s="232" t="str">
        <f t="array" ref="L341">IFERROR(INDEX(K$2:K$218,SMALL(IF(K$2:K$218&lt;&gt;"",ROW(K$2:K$218)-1),ROW(C340))),"")</f>
        <v/>
      </c>
      <c r="M341" s="231" t="str">
        <f t="shared" si="18"/>
        <v/>
      </c>
      <c r="N341" s="230" t="str">
        <f t="array" ref="N341">IFERROR(INDEX(M$2:M$218,SMALL(IF(M$2:M$218&lt;&gt;"",ROW(M$2:M$218)-1),ROW(D340))),"")</f>
        <v/>
      </c>
      <c r="O341" s="231" t="str">
        <f t="shared" si="19"/>
        <v/>
      </c>
      <c r="P341" s="232" t="str">
        <f t="array" ref="P341">IFERROR(INDEX(O$2:O$218,SMALL(IF(O$2:O$218&lt;&gt;"",ROW(O$2:O$218)-1),ROW(G340))),"")</f>
        <v/>
      </c>
    </row>
    <row r="342" spans="1:16" ht="15.75" customHeight="1" x14ac:dyDescent="0.2">
      <c r="A342" s="216" t="str">
        <f t="shared" si="20"/>
        <v xml:space="preserve"> </v>
      </c>
      <c r="B342" s="217"/>
      <c r="C342" s="217"/>
      <c r="D342" s="144"/>
      <c r="E342" s="144"/>
      <c r="F342" s="144"/>
      <c r="G342" s="216" t="str">
        <f>IF(D342="","",VLOOKUP(D342,'Liste des clubs'!A:B,2,FALSE))</f>
        <v/>
      </c>
      <c r="H342" s="233"/>
      <c r="I342" s="217" t="str">
        <f t="shared" si="16"/>
        <v/>
      </c>
      <c r="J342" s="230" t="str">
        <f t="array" ref="J342">IFERROR(INDEX(I$2:I$218,SMALL(IF(I$2:I$218&lt;&gt;"",ROW(I$2:I$218)-1),ROW(A341))),"")</f>
        <v/>
      </c>
      <c r="K342" s="231" t="str">
        <f t="shared" si="17"/>
        <v/>
      </c>
      <c r="L342" s="232" t="str">
        <f t="array" ref="L342">IFERROR(INDEX(K$2:K$218,SMALL(IF(K$2:K$218&lt;&gt;"",ROW(K$2:K$218)-1),ROW(C341))),"")</f>
        <v/>
      </c>
      <c r="M342" s="231" t="str">
        <f t="shared" si="18"/>
        <v/>
      </c>
      <c r="N342" s="230" t="str">
        <f t="array" ref="N342">IFERROR(INDEX(M$2:M$218,SMALL(IF(M$2:M$218&lt;&gt;"",ROW(M$2:M$218)-1),ROW(D341))),"")</f>
        <v/>
      </c>
      <c r="O342" s="231" t="str">
        <f t="shared" si="19"/>
        <v/>
      </c>
      <c r="P342" s="232" t="str">
        <f t="array" ref="P342">IFERROR(INDEX(O$2:O$218,SMALL(IF(O$2:O$218&lt;&gt;"",ROW(O$2:O$218)-1),ROW(G341))),"")</f>
        <v/>
      </c>
    </row>
    <row r="343" spans="1:16" ht="15.75" customHeight="1" x14ac:dyDescent="0.2">
      <c r="A343" s="216" t="str">
        <f t="shared" si="20"/>
        <v xml:space="preserve"> </v>
      </c>
      <c r="B343" s="217"/>
      <c r="C343" s="217"/>
      <c r="D343" s="144"/>
      <c r="E343" s="144"/>
      <c r="F343" s="144"/>
      <c r="G343" s="216" t="str">
        <f>IF(D343="","",VLOOKUP(D343,'Liste des clubs'!A:B,2,FALSE))</f>
        <v/>
      </c>
      <c r="H343" s="233"/>
      <c r="I343" s="217" t="str">
        <f t="shared" si="16"/>
        <v/>
      </c>
      <c r="J343" s="230" t="str">
        <f t="array" ref="J343">IFERROR(INDEX(I$2:I$218,SMALL(IF(I$2:I$218&lt;&gt;"",ROW(I$2:I$218)-1),ROW(A342))),"")</f>
        <v/>
      </c>
      <c r="K343" s="231" t="str">
        <f t="shared" si="17"/>
        <v/>
      </c>
      <c r="L343" s="232" t="str">
        <f t="array" ref="L343">IFERROR(INDEX(K$2:K$218,SMALL(IF(K$2:K$218&lt;&gt;"",ROW(K$2:K$218)-1),ROW(C342))),"")</f>
        <v/>
      </c>
      <c r="M343" s="231" t="str">
        <f t="shared" si="18"/>
        <v/>
      </c>
      <c r="N343" s="230" t="str">
        <f t="array" ref="N343">IFERROR(INDEX(M$2:M$218,SMALL(IF(M$2:M$218&lt;&gt;"",ROW(M$2:M$218)-1),ROW(D342))),"")</f>
        <v/>
      </c>
      <c r="O343" s="231" t="str">
        <f t="shared" si="19"/>
        <v/>
      </c>
      <c r="P343" s="232" t="str">
        <f t="array" ref="P343">IFERROR(INDEX(O$2:O$218,SMALL(IF(O$2:O$218&lt;&gt;"",ROW(O$2:O$218)-1),ROW(G342))),"")</f>
        <v/>
      </c>
    </row>
    <row r="344" spans="1:16" ht="15.75" customHeight="1" x14ac:dyDescent="0.2">
      <c r="A344" s="216" t="str">
        <f t="shared" si="20"/>
        <v xml:space="preserve"> </v>
      </c>
      <c r="B344" s="217"/>
      <c r="C344" s="217"/>
      <c r="D344" s="144"/>
      <c r="E344" s="144"/>
      <c r="F344" s="144"/>
      <c r="G344" s="216" t="str">
        <f>IF(D344="","",VLOOKUP(D344,'Liste des clubs'!A:B,2,FALSE))</f>
        <v/>
      </c>
      <c r="H344" s="233"/>
      <c r="I344" s="217" t="str">
        <f t="shared" si="16"/>
        <v/>
      </c>
      <c r="J344" s="230" t="str">
        <f t="array" ref="J344">IFERROR(INDEX(I$2:I$218,SMALL(IF(I$2:I$218&lt;&gt;"",ROW(I$2:I$218)-1),ROW(A343))),"")</f>
        <v/>
      </c>
      <c r="K344" s="231" t="str">
        <f t="shared" si="17"/>
        <v/>
      </c>
      <c r="L344" s="232" t="str">
        <f t="array" ref="L344">IFERROR(INDEX(K$2:K$218,SMALL(IF(K$2:K$218&lt;&gt;"",ROW(K$2:K$218)-1),ROW(C343))),"")</f>
        <v/>
      </c>
      <c r="M344" s="231" t="str">
        <f t="shared" si="18"/>
        <v/>
      </c>
      <c r="N344" s="230" t="str">
        <f t="array" ref="N344">IFERROR(INDEX(M$2:M$218,SMALL(IF(M$2:M$218&lt;&gt;"",ROW(M$2:M$218)-1),ROW(D343))),"")</f>
        <v/>
      </c>
      <c r="O344" s="231" t="str">
        <f t="shared" si="19"/>
        <v/>
      </c>
      <c r="P344" s="232" t="str">
        <f t="array" ref="P344">IFERROR(INDEX(O$2:O$218,SMALL(IF(O$2:O$218&lt;&gt;"",ROW(O$2:O$218)-1),ROW(G343))),"")</f>
        <v/>
      </c>
    </row>
    <row r="345" spans="1:16" ht="15.75" customHeight="1" x14ac:dyDescent="0.2">
      <c r="A345" s="216" t="str">
        <f t="shared" si="20"/>
        <v xml:space="preserve"> </v>
      </c>
      <c r="B345" s="217"/>
      <c r="C345" s="217"/>
      <c r="D345" s="144"/>
      <c r="E345" s="144"/>
      <c r="F345" s="144"/>
      <c r="G345" s="216" t="str">
        <f>IF(D345="","",VLOOKUP(D345,'Liste des clubs'!A:B,2,FALSE))</f>
        <v/>
      </c>
      <c r="H345" s="233"/>
      <c r="I345" s="217" t="str">
        <f t="shared" si="16"/>
        <v/>
      </c>
      <c r="J345" s="230" t="str">
        <f t="array" ref="J345">IFERROR(INDEX(I$2:I$218,SMALL(IF(I$2:I$218&lt;&gt;"",ROW(I$2:I$218)-1),ROW(A344))),"")</f>
        <v/>
      </c>
      <c r="K345" s="231" t="str">
        <f t="shared" si="17"/>
        <v/>
      </c>
      <c r="L345" s="232" t="str">
        <f t="array" ref="L345">IFERROR(INDEX(K$2:K$218,SMALL(IF(K$2:K$218&lt;&gt;"",ROW(K$2:K$218)-1),ROW(C344))),"")</f>
        <v/>
      </c>
      <c r="M345" s="231" t="str">
        <f t="shared" si="18"/>
        <v/>
      </c>
      <c r="N345" s="230" t="str">
        <f t="array" ref="N345">IFERROR(INDEX(M$2:M$218,SMALL(IF(M$2:M$218&lt;&gt;"",ROW(M$2:M$218)-1),ROW(D344))),"")</f>
        <v/>
      </c>
      <c r="O345" s="231" t="str">
        <f t="shared" si="19"/>
        <v/>
      </c>
      <c r="P345" s="232" t="str">
        <f t="array" ref="P345">IFERROR(INDEX(O$2:O$218,SMALL(IF(O$2:O$218&lt;&gt;"",ROW(O$2:O$218)-1),ROW(G344))),"")</f>
        <v/>
      </c>
    </row>
    <row r="346" spans="1:16" ht="15.75" customHeight="1" x14ac:dyDescent="0.2">
      <c r="A346" s="216" t="str">
        <f t="shared" si="20"/>
        <v xml:space="preserve"> </v>
      </c>
      <c r="B346" s="217"/>
      <c r="C346" s="217"/>
      <c r="D346" s="144"/>
      <c r="E346" s="144"/>
      <c r="F346" s="144"/>
      <c r="G346" s="216" t="str">
        <f>IF(D346="","",VLOOKUP(D346,'Liste des clubs'!A:B,2,FALSE))</f>
        <v/>
      </c>
      <c r="H346" s="233"/>
      <c r="I346" s="217" t="str">
        <f t="shared" si="16"/>
        <v/>
      </c>
      <c r="J346" s="230" t="str">
        <f t="array" ref="J346">IFERROR(INDEX(I$2:I$218,SMALL(IF(I$2:I$218&lt;&gt;"",ROW(I$2:I$218)-1),ROW(A345))),"")</f>
        <v/>
      </c>
      <c r="K346" s="231" t="str">
        <f t="shared" si="17"/>
        <v/>
      </c>
      <c r="L346" s="232" t="str">
        <f t="array" ref="L346">IFERROR(INDEX(K$2:K$218,SMALL(IF(K$2:K$218&lt;&gt;"",ROW(K$2:K$218)-1),ROW(C345))),"")</f>
        <v/>
      </c>
      <c r="M346" s="231" t="str">
        <f t="shared" si="18"/>
        <v/>
      </c>
      <c r="N346" s="230" t="str">
        <f t="array" ref="N346">IFERROR(INDEX(M$2:M$218,SMALL(IF(M$2:M$218&lt;&gt;"",ROW(M$2:M$218)-1),ROW(D345))),"")</f>
        <v/>
      </c>
      <c r="O346" s="231" t="str">
        <f t="shared" si="19"/>
        <v/>
      </c>
      <c r="P346" s="232" t="str">
        <f t="array" ref="P346">IFERROR(INDEX(O$2:O$218,SMALL(IF(O$2:O$218&lt;&gt;"",ROW(O$2:O$218)-1),ROW(G345))),"")</f>
        <v/>
      </c>
    </row>
    <row r="347" spans="1:16" ht="15.75" customHeight="1" x14ac:dyDescent="0.2">
      <c r="A347" s="216" t="str">
        <f t="shared" si="20"/>
        <v xml:space="preserve"> </v>
      </c>
      <c r="B347" s="217"/>
      <c r="C347" s="217"/>
      <c r="D347" s="144"/>
      <c r="E347" s="144"/>
      <c r="F347" s="144"/>
      <c r="G347" s="216" t="str">
        <f>IF(D347="","",VLOOKUP(D347,'Liste des clubs'!A:B,2,FALSE))</f>
        <v/>
      </c>
      <c r="H347" s="233"/>
      <c r="I347" s="217" t="str">
        <f t="shared" si="16"/>
        <v/>
      </c>
      <c r="J347" s="230" t="str">
        <f t="array" ref="J347">IFERROR(INDEX(I$2:I$218,SMALL(IF(I$2:I$218&lt;&gt;"",ROW(I$2:I$218)-1),ROW(A346))),"")</f>
        <v/>
      </c>
      <c r="K347" s="231" t="str">
        <f t="shared" si="17"/>
        <v/>
      </c>
      <c r="L347" s="232" t="str">
        <f t="array" ref="L347">IFERROR(INDEX(K$2:K$218,SMALL(IF(K$2:K$218&lt;&gt;"",ROW(K$2:K$218)-1),ROW(C346))),"")</f>
        <v/>
      </c>
      <c r="M347" s="231" t="str">
        <f t="shared" si="18"/>
        <v/>
      </c>
      <c r="N347" s="230" t="str">
        <f t="array" ref="N347">IFERROR(INDEX(M$2:M$218,SMALL(IF(M$2:M$218&lt;&gt;"",ROW(M$2:M$218)-1),ROW(D346))),"")</f>
        <v/>
      </c>
      <c r="O347" s="231" t="str">
        <f t="shared" si="19"/>
        <v/>
      </c>
      <c r="P347" s="232" t="str">
        <f t="array" ref="P347">IFERROR(INDEX(O$2:O$218,SMALL(IF(O$2:O$218&lt;&gt;"",ROW(O$2:O$218)-1),ROW(G346))),"")</f>
        <v/>
      </c>
    </row>
    <row r="348" spans="1:16" ht="15.75" customHeight="1" x14ac:dyDescent="0.2">
      <c r="A348" s="216" t="str">
        <f t="shared" si="20"/>
        <v xml:space="preserve"> </v>
      </c>
      <c r="B348" s="217"/>
      <c r="C348" s="217"/>
      <c r="D348" s="144"/>
      <c r="E348" s="144"/>
      <c r="F348" s="144"/>
      <c r="G348" s="216" t="str">
        <f>IF(D348="","",VLOOKUP(D348,'Liste des clubs'!A:B,2,FALSE))</f>
        <v/>
      </c>
      <c r="H348" s="233"/>
      <c r="I348" s="217" t="str">
        <f t="shared" si="16"/>
        <v/>
      </c>
      <c r="J348" s="230" t="str">
        <f t="array" ref="J348">IFERROR(INDEX(I$2:I$218,SMALL(IF(I$2:I$218&lt;&gt;"",ROW(I$2:I$218)-1),ROW(A347))),"")</f>
        <v/>
      </c>
      <c r="K348" s="231" t="str">
        <f t="shared" si="17"/>
        <v/>
      </c>
      <c r="L348" s="232" t="str">
        <f t="array" ref="L348">IFERROR(INDEX(K$2:K$218,SMALL(IF(K$2:K$218&lt;&gt;"",ROW(K$2:K$218)-1),ROW(C347))),"")</f>
        <v/>
      </c>
      <c r="M348" s="231" t="str">
        <f t="shared" si="18"/>
        <v/>
      </c>
      <c r="N348" s="230" t="str">
        <f t="array" ref="N348">IFERROR(INDEX(M$2:M$218,SMALL(IF(M$2:M$218&lt;&gt;"",ROW(M$2:M$218)-1),ROW(D347))),"")</f>
        <v/>
      </c>
      <c r="O348" s="231" t="str">
        <f t="shared" si="19"/>
        <v/>
      </c>
      <c r="P348" s="232" t="str">
        <f t="array" ref="P348">IFERROR(INDEX(O$2:O$218,SMALL(IF(O$2:O$218&lt;&gt;"",ROW(O$2:O$218)-1),ROW(G347))),"")</f>
        <v/>
      </c>
    </row>
    <row r="349" spans="1:16" ht="15.75" customHeight="1" x14ac:dyDescent="0.2">
      <c r="A349" s="216" t="str">
        <f t="shared" si="20"/>
        <v xml:space="preserve"> </v>
      </c>
      <c r="B349" s="217"/>
      <c r="C349" s="217"/>
      <c r="D349" s="144"/>
      <c r="E349" s="144"/>
      <c r="F349" s="144"/>
      <c r="G349" s="216" t="str">
        <f>IF(D349="","",VLOOKUP(D349,'Liste des clubs'!A:B,2,FALSE))</f>
        <v/>
      </c>
      <c r="H349" s="233"/>
      <c r="I349" s="217" t="str">
        <f t="shared" si="16"/>
        <v/>
      </c>
      <c r="J349" s="230" t="str">
        <f t="array" ref="J349">IFERROR(INDEX(I$2:I$218,SMALL(IF(I$2:I$218&lt;&gt;"",ROW(I$2:I$218)-1),ROW(A348))),"")</f>
        <v/>
      </c>
      <c r="K349" s="231" t="str">
        <f t="shared" si="17"/>
        <v/>
      </c>
      <c r="L349" s="232" t="str">
        <f t="array" ref="L349">IFERROR(INDEX(K$2:K$218,SMALL(IF(K$2:K$218&lt;&gt;"",ROW(K$2:K$218)-1),ROW(C348))),"")</f>
        <v/>
      </c>
      <c r="M349" s="231" t="str">
        <f t="shared" si="18"/>
        <v/>
      </c>
      <c r="N349" s="230" t="str">
        <f t="array" ref="N349">IFERROR(INDEX(M$2:M$218,SMALL(IF(M$2:M$218&lt;&gt;"",ROW(M$2:M$218)-1),ROW(D348))),"")</f>
        <v/>
      </c>
      <c r="O349" s="231" t="str">
        <f t="shared" si="19"/>
        <v/>
      </c>
      <c r="P349" s="232" t="str">
        <f t="array" ref="P349">IFERROR(INDEX(O$2:O$218,SMALL(IF(O$2:O$218&lt;&gt;"",ROW(O$2:O$218)-1),ROW(G348))),"")</f>
        <v/>
      </c>
    </row>
    <row r="350" spans="1:16" ht="15.75" customHeight="1" x14ac:dyDescent="0.2">
      <c r="A350" s="216" t="str">
        <f t="shared" si="20"/>
        <v xml:space="preserve"> </v>
      </c>
      <c r="B350" s="217"/>
      <c r="C350" s="217"/>
      <c r="D350" s="144"/>
      <c r="E350" s="144"/>
      <c r="F350" s="144"/>
      <c r="G350" s="216" t="str">
        <f>IF(D350="","",VLOOKUP(D350,'Liste des clubs'!A:B,2,FALSE))</f>
        <v/>
      </c>
      <c r="H350" s="233"/>
      <c r="I350" s="217" t="str">
        <f t="shared" si="16"/>
        <v/>
      </c>
      <c r="J350" s="230" t="str">
        <f t="array" ref="J350">IFERROR(INDEX(I$2:I$218,SMALL(IF(I$2:I$218&lt;&gt;"",ROW(I$2:I$218)-1),ROW(A349))),"")</f>
        <v/>
      </c>
      <c r="K350" s="231" t="str">
        <f t="shared" si="17"/>
        <v/>
      </c>
      <c r="L350" s="232" t="str">
        <f t="array" ref="L350">IFERROR(INDEX(K$2:K$218,SMALL(IF(K$2:K$218&lt;&gt;"",ROW(K$2:K$218)-1),ROW(C349))),"")</f>
        <v/>
      </c>
      <c r="M350" s="231" t="str">
        <f t="shared" si="18"/>
        <v/>
      </c>
      <c r="N350" s="230" t="str">
        <f t="array" ref="N350">IFERROR(INDEX(M$2:M$218,SMALL(IF(M$2:M$218&lt;&gt;"",ROW(M$2:M$218)-1),ROW(D349))),"")</f>
        <v/>
      </c>
      <c r="O350" s="231" t="str">
        <f t="shared" si="19"/>
        <v/>
      </c>
      <c r="P350" s="232" t="str">
        <f t="array" ref="P350">IFERROR(INDEX(O$2:O$218,SMALL(IF(O$2:O$218&lt;&gt;"",ROW(O$2:O$218)-1),ROW(G349))),"")</f>
        <v/>
      </c>
    </row>
    <row r="351" spans="1:16" ht="15.75" customHeight="1" x14ac:dyDescent="0.2">
      <c r="A351" s="216" t="str">
        <f t="shared" si="20"/>
        <v xml:space="preserve"> </v>
      </c>
      <c r="B351" s="217"/>
      <c r="C351" s="217"/>
      <c r="D351" s="144"/>
      <c r="E351" s="144"/>
      <c r="F351" s="144"/>
      <c r="G351" s="216" t="str">
        <f>IF(D351="","",VLOOKUP(D351,'Liste des clubs'!A:B,2,FALSE))</f>
        <v/>
      </c>
      <c r="H351" s="233"/>
      <c r="I351" s="217" t="str">
        <f t="shared" si="16"/>
        <v/>
      </c>
      <c r="J351" s="230" t="str">
        <f t="array" ref="J351">IFERROR(INDEX(I$2:I$218,SMALL(IF(I$2:I$218&lt;&gt;"",ROW(I$2:I$218)-1),ROW(A350))),"")</f>
        <v/>
      </c>
      <c r="K351" s="231" t="str">
        <f t="shared" si="17"/>
        <v/>
      </c>
      <c r="L351" s="232" t="str">
        <f t="array" ref="L351">IFERROR(INDEX(K$2:K$218,SMALL(IF(K$2:K$218&lt;&gt;"",ROW(K$2:K$218)-1),ROW(C350))),"")</f>
        <v/>
      </c>
      <c r="M351" s="231" t="str">
        <f t="shared" si="18"/>
        <v/>
      </c>
      <c r="N351" s="230" t="str">
        <f t="array" ref="N351">IFERROR(INDEX(M$2:M$218,SMALL(IF(M$2:M$218&lt;&gt;"",ROW(M$2:M$218)-1),ROW(D350))),"")</f>
        <v/>
      </c>
      <c r="O351" s="231" t="str">
        <f t="shared" si="19"/>
        <v/>
      </c>
      <c r="P351" s="232" t="str">
        <f t="array" ref="P351">IFERROR(INDEX(O$2:O$218,SMALL(IF(O$2:O$218&lt;&gt;"",ROW(O$2:O$218)-1),ROW(G350))),"")</f>
        <v/>
      </c>
    </row>
    <row r="352" spans="1:16" ht="15.75" customHeight="1" x14ac:dyDescent="0.2">
      <c r="A352" s="216" t="str">
        <f t="shared" si="20"/>
        <v xml:space="preserve"> </v>
      </c>
      <c r="B352" s="217"/>
      <c r="C352" s="217"/>
      <c r="D352" s="144"/>
      <c r="E352" s="144"/>
      <c r="F352" s="144"/>
      <c r="G352" s="216" t="str">
        <f>IF(D352="","",VLOOKUP(D352,'Liste des clubs'!A:B,2,FALSE))</f>
        <v/>
      </c>
      <c r="H352" s="233"/>
      <c r="I352" s="217" t="str">
        <f t="shared" si="16"/>
        <v/>
      </c>
      <c r="J352" s="230" t="str">
        <f t="array" ref="J352">IFERROR(INDEX(I$2:I$218,SMALL(IF(I$2:I$218&lt;&gt;"",ROW(I$2:I$218)-1),ROW(A351))),"")</f>
        <v/>
      </c>
      <c r="K352" s="231" t="str">
        <f t="shared" si="17"/>
        <v/>
      </c>
      <c r="L352" s="232" t="str">
        <f t="array" ref="L352">IFERROR(INDEX(K$2:K$218,SMALL(IF(K$2:K$218&lt;&gt;"",ROW(K$2:K$218)-1),ROW(C351))),"")</f>
        <v/>
      </c>
      <c r="M352" s="231" t="str">
        <f t="shared" si="18"/>
        <v/>
      </c>
      <c r="N352" s="230" t="str">
        <f t="array" ref="N352">IFERROR(INDEX(M$2:M$218,SMALL(IF(M$2:M$218&lt;&gt;"",ROW(M$2:M$218)-1),ROW(D351))),"")</f>
        <v/>
      </c>
      <c r="O352" s="231" t="str">
        <f t="shared" si="19"/>
        <v/>
      </c>
      <c r="P352" s="232" t="str">
        <f t="array" ref="P352">IFERROR(INDEX(O$2:O$218,SMALL(IF(O$2:O$218&lt;&gt;"",ROW(O$2:O$218)-1),ROW(G351))),"")</f>
        <v/>
      </c>
    </row>
    <row r="353" spans="1:16" ht="15.75" customHeight="1" x14ac:dyDescent="0.2">
      <c r="A353" s="216" t="str">
        <f t="shared" si="20"/>
        <v xml:space="preserve"> </v>
      </c>
      <c r="B353" s="217"/>
      <c r="C353" s="217"/>
      <c r="D353" s="144"/>
      <c r="E353" s="144"/>
      <c r="F353" s="144"/>
      <c r="G353" s="216" t="str">
        <f>IF(D353="","",VLOOKUP(D353,'Liste des clubs'!A:B,2,FALSE))</f>
        <v/>
      </c>
      <c r="H353" s="233"/>
      <c r="I353" s="217" t="str">
        <f t="shared" si="16"/>
        <v/>
      </c>
      <c r="J353" s="230" t="str">
        <f t="array" ref="J353">IFERROR(INDEX(I$2:I$218,SMALL(IF(I$2:I$218&lt;&gt;"",ROW(I$2:I$218)-1),ROW(A352))),"")</f>
        <v/>
      </c>
      <c r="K353" s="231" t="str">
        <f t="shared" si="17"/>
        <v/>
      </c>
      <c r="L353" s="232" t="str">
        <f t="array" ref="L353">IFERROR(INDEX(K$2:K$218,SMALL(IF(K$2:K$218&lt;&gt;"",ROW(K$2:K$218)-1),ROW(C352))),"")</f>
        <v/>
      </c>
      <c r="M353" s="231" t="str">
        <f t="shared" si="18"/>
        <v/>
      </c>
      <c r="N353" s="230" t="str">
        <f t="array" ref="N353">IFERROR(INDEX(M$2:M$218,SMALL(IF(M$2:M$218&lt;&gt;"",ROW(M$2:M$218)-1),ROW(D352))),"")</f>
        <v/>
      </c>
      <c r="O353" s="231" t="str">
        <f t="shared" si="19"/>
        <v/>
      </c>
      <c r="P353" s="232" t="str">
        <f t="array" ref="P353">IFERROR(INDEX(O$2:O$218,SMALL(IF(O$2:O$218&lt;&gt;"",ROW(O$2:O$218)-1),ROW(G352))),"")</f>
        <v/>
      </c>
    </row>
    <row r="354" spans="1:16" ht="15.75" customHeight="1" x14ac:dyDescent="0.2">
      <c r="A354" s="216" t="str">
        <f t="shared" si="20"/>
        <v xml:space="preserve"> </v>
      </c>
      <c r="B354" s="217"/>
      <c r="C354" s="217"/>
      <c r="D354" s="144"/>
      <c r="E354" s="144"/>
      <c r="F354" s="144"/>
      <c r="G354" s="216" t="str">
        <f>IF(D354="","",VLOOKUP(D354,'Liste des clubs'!A:B,2,FALSE))</f>
        <v/>
      </c>
      <c r="H354" s="233"/>
      <c r="I354" s="217" t="str">
        <f t="shared" si="16"/>
        <v/>
      </c>
      <c r="J354" s="230" t="str">
        <f t="array" ref="J354">IFERROR(INDEX(I$2:I$218,SMALL(IF(I$2:I$218&lt;&gt;"",ROW(I$2:I$218)-1),ROW(A353))),"")</f>
        <v/>
      </c>
      <c r="K354" s="231" t="str">
        <f t="shared" si="17"/>
        <v/>
      </c>
      <c r="L354" s="232" t="str">
        <f t="array" ref="L354">IFERROR(INDEX(K$2:K$218,SMALL(IF(K$2:K$218&lt;&gt;"",ROW(K$2:K$218)-1),ROW(C353))),"")</f>
        <v/>
      </c>
      <c r="M354" s="231" t="str">
        <f t="shared" si="18"/>
        <v/>
      </c>
      <c r="N354" s="230" t="str">
        <f t="array" ref="N354">IFERROR(INDEX(M$2:M$218,SMALL(IF(M$2:M$218&lt;&gt;"",ROW(M$2:M$218)-1),ROW(D353))),"")</f>
        <v/>
      </c>
      <c r="O354" s="231" t="str">
        <f t="shared" si="19"/>
        <v/>
      </c>
      <c r="P354" s="232" t="str">
        <f t="array" ref="P354">IFERROR(INDEX(O$2:O$218,SMALL(IF(O$2:O$218&lt;&gt;"",ROW(O$2:O$218)-1),ROW(G353))),"")</f>
        <v/>
      </c>
    </row>
    <row r="355" spans="1:16" ht="15.75" customHeight="1" x14ac:dyDescent="0.2">
      <c r="A355" s="216" t="str">
        <f t="shared" si="20"/>
        <v xml:space="preserve"> </v>
      </c>
      <c r="B355" s="217"/>
      <c r="C355" s="217"/>
      <c r="D355" s="144"/>
      <c r="E355" s="144"/>
      <c r="F355" s="144"/>
      <c r="G355" s="216" t="str">
        <f>IF(D355="","",VLOOKUP(D355,'Liste des clubs'!A:B,2,FALSE))</f>
        <v/>
      </c>
      <c r="H355" s="233"/>
      <c r="I355" s="217" t="str">
        <f t="shared" si="16"/>
        <v/>
      </c>
      <c r="J355" s="230" t="str">
        <f t="array" ref="J355">IFERROR(INDEX(I$2:I$218,SMALL(IF(I$2:I$218&lt;&gt;"",ROW(I$2:I$218)-1),ROW(A354))),"")</f>
        <v/>
      </c>
      <c r="K355" s="231" t="str">
        <f t="shared" si="17"/>
        <v/>
      </c>
      <c r="L355" s="232" t="str">
        <f t="array" ref="L355">IFERROR(INDEX(K$2:K$218,SMALL(IF(K$2:K$218&lt;&gt;"",ROW(K$2:K$218)-1),ROW(C354))),"")</f>
        <v/>
      </c>
      <c r="M355" s="231" t="str">
        <f t="shared" si="18"/>
        <v/>
      </c>
      <c r="N355" s="230" t="str">
        <f t="array" ref="N355">IFERROR(INDEX(M$2:M$218,SMALL(IF(M$2:M$218&lt;&gt;"",ROW(M$2:M$218)-1),ROW(D354))),"")</f>
        <v/>
      </c>
      <c r="O355" s="231" t="str">
        <f t="shared" si="19"/>
        <v/>
      </c>
      <c r="P355" s="232" t="str">
        <f t="array" ref="P355">IFERROR(INDEX(O$2:O$218,SMALL(IF(O$2:O$218&lt;&gt;"",ROW(O$2:O$218)-1),ROW(G354))),"")</f>
        <v/>
      </c>
    </row>
    <row r="356" spans="1:16" ht="15.75" customHeight="1" x14ac:dyDescent="0.2">
      <c r="A356" s="216" t="str">
        <f t="shared" si="20"/>
        <v xml:space="preserve"> </v>
      </c>
      <c r="B356" s="217"/>
      <c r="C356" s="217"/>
      <c r="D356" s="144"/>
      <c r="E356" s="144"/>
      <c r="F356" s="144"/>
      <c r="G356" s="216" t="str">
        <f>IF(D356="","",VLOOKUP(D356,'Liste des clubs'!A:B,2,FALSE))</f>
        <v/>
      </c>
      <c r="H356" s="233"/>
      <c r="I356" s="217" t="str">
        <f t="shared" si="16"/>
        <v/>
      </c>
      <c r="J356" s="230" t="str">
        <f t="array" ref="J356">IFERROR(INDEX(I$2:I$218,SMALL(IF(I$2:I$218&lt;&gt;"",ROW(I$2:I$218)-1),ROW(A355))),"")</f>
        <v/>
      </c>
      <c r="K356" s="231" t="str">
        <f t="shared" si="17"/>
        <v/>
      </c>
      <c r="L356" s="232" t="str">
        <f t="array" ref="L356">IFERROR(INDEX(K$2:K$218,SMALL(IF(K$2:K$218&lt;&gt;"",ROW(K$2:K$218)-1),ROW(C355))),"")</f>
        <v/>
      </c>
      <c r="M356" s="231" t="str">
        <f t="shared" si="18"/>
        <v/>
      </c>
      <c r="N356" s="230" t="str">
        <f t="array" ref="N356">IFERROR(INDEX(M$2:M$218,SMALL(IF(M$2:M$218&lt;&gt;"",ROW(M$2:M$218)-1),ROW(D355))),"")</f>
        <v/>
      </c>
      <c r="O356" s="231" t="str">
        <f t="shared" si="19"/>
        <v/>
      </c>
      <c r="P356" s="232" t="str">
        <f t="array" ref="P356">IFERROR(INDEX(O$2:O$218,SMALL(IF(O$2:O$218&lt;&gt;"",ROW(O$2:O$218)-1),ROW(G355))),"")</f>
        <v/>
      </c>
    </row>
    <row r="357" spans="1:16" ht="15.75" customHeight="1" x14ac:dyDescent="0.2">
      <c r="A357" s="216" t="str">
        <f t="shared" si="20"/>
        <v xml:space="preserve"> </v>
      </c>
      <c r="B357" s="217"/>
      <c r="C357" s="217"/>
      <c r="D357" s="144"/>
      <c r="E357" s="144"/>
      <c r="F357" s="144"/>
      <c r="G357" s="216" t="str">
        <f>IF(D357="","",VLOOKUP(D357,'Liste des clubs'!A:B,2,FALSE))</f>
        <v/>
      </c>
      <c r="H357" s="233"/>
      <c r="I357" s="217" t="str">
        <f t="shared" si="16"/>
        <v/>
      </c>
      <c r="J357" s="230" t="str">
        <f t="array" ref="J357">IFERROR(INDEX(I$2:I$218,SMALL(IF(I$2:I$218&lt;&gt;"",ROW(I$2:I$218)-1),ROW(A356))),"")</f>
        <v/>
      </c>
      <c r="K357" s="231" t="str">
        <f t="shared" si="17"/>
        <v/>
      </c>
      <c r="L357" s="232" t="str">
        <f t="array" ref="L357">IFERROR(INDEX(K$2:K$218,SMALL(IF(K$2:K$218&lt;&gt;"",ROW(K$2:K$218)-1),ROW(C356))),"")</f>
        <v/>
      </c>
      <c r="M357" s="231" t="str">
        <f t="shared" si="18"/>
        <v/>
      </c>
      <c r="N357" s="230" t="str">
        <f t="array" ref="N357">IFERROR(INDEX(M$2:M$218,SMALL(IF(M$2:M$218&lt;&gt;"",ROW(M$2:M$218)-1),ROW(D356))),"")</f>
        <v/>
      </c>
      <c r="O357" s="231" t="str">
        <f t="shared" si="19"/>
        <v/>
      </c>
      <c r="P357" s="232" t="str">
        <f t="array" ref="P357">IFERROR(INDEX(O$2:O$218,SMALL(IF(O$2:O$218&lt;&gt;"",ROW(O$2:O$218)-1),ROW(G356))),"")</f>
        <v/>
      </c>
    </row>
    <row r="358" spans="1:16" ht="15.75" customHeight="1" x14ac:dyDescent="0.2">
      <c r="A358" s="216" t="str">
        <f t="shared" si="20"/>
        <v xml:space="preserve"> </v>
      </c>
      <c r="B358" s="217"/>
      <c r="C358" s="217"/>
      <c r="D358" s="144"/>
      <c r="E358" s="144"/>
      <c r="F358" s="144"/>
      <c r="G358" s="216" t="str">
        <f>IF(D358="","",VLOOKUP(D358,'Liste des clubs'!A:B,2,FALSE))</f>
        <v/>
      </c>
      <c r="H358" s="233"/>
      <c r="I358" s="217" t="str">
        <f t="shared" si="16"/>
        <v/>
      </c>
      <c r="J358" s="230" t="str">
        <f t="array" ref="J358">IFERROR(INDEX(I$2:I$218,SMALL(IF(I$2:I$218&lt;&gt;"",ROW(I$2:I$218)-1),ROW(A357))),"")</f>
        <v/>
      </c>
      <c r="K358" s="231" t="str">
        <f t="shared" si="17"/>
        <v/>
      </c>
      <c r="L358" s="232" t="str">
        <f t="array" ref="L358">IFERROR(INDEX(K$2:K$218,SMALL(IF(K$2:K$218&lt;&gt;"",ROW(K$2:K$218)-1),ROW(C357))),"")</f>
        <v/>
      </c>
      <c r="M358" s="231" t="str">
        <f t="shared" si="18"/>
        <v/>
      </c>
      <c r="N358" s="230" t="str">
        <f t="array" ref="N358">IFERROR(INDEX(M$2:M$218,SMALL(IF(M$2:M$218&lt;&gt;"",ROW(M$2:M$218)-1),ROW(D357))),"")</f>
        <v/>
      </c>
      <c r="O358" s="231" t="str">
        <f t="shared" si="19"/>
        <v/>
      </c>
      <c r="P358" s="232" t="str">
        <f t="array" ref="P358">IFERROR(INDEX(O$2:O$218,SMALL(IF(O$2:O$218&lt;&gt;"",ROW(O$2:O$218)-1),ROW(G357))),"")</f>
        <v/>
      </c>
    </row>
    <row r="359" spans="1:16" ht="15.75" customHeight="1" x14ac:dyDescent="0.2">
      <c r="A359" s="216" t="str">
        <f t="shared" si="20"/>
        <v xml:space="preserve"> </v>
      </c>
      <c r="B359" s="217"/>
      <c r="C359" s="217"/>
      <c r="D359" s="144"/>
      <c r="E359" s="144"/>
      <c r="F359" s="144"/>
      <c r="G359" s="216" t="str">
        <f>IF(D359="","",VLOOKUP(D359,'Liste des clubs'!A:B,2,FALSE))</f>
        <v/>
      </c>
      <c r="H359" s="233"/>
      <c r="I359" s="217" t="str">
        <f t="shared" si="16"/>
        <v/>
      </c>
      <c r="J359" s="230" t="str">
        <f t="array" ref="J359">IFERROR(INDEX(I$2:I$218,SMALL(IF(I$2:I$218&lt;&gt;"",ROW(I$2:I$218)-1),ROW(A358))),"")</f>
        <v/>
      </c>
      <c r="K359" s="231" t="str">
        <f t="shared" si="17"/>
        <v/>
      </c>
      <c r="L359" s="232" t="str">
        <f t="array" ref="L359">IFERROR(INDEX(K$2:K$218,SMALL(IF(K$2:K$218&lt;&gt;"",ROW(K$2:K$218)-1),ROW(C358))),"")</f>
        <v/>
      </c>
      <c r="M359" s="231" t="str">
        <f t="shared" si="18"/>
        <v/>
      </c>
      <c r="N359" s="230" t="str">
        <f t="array" ref="N359">IFERROR(INDEX(M$2:M$218,SMALL(IF(M$2:M$218&lt;&gt;"",ROW(M$2:M$218)-1),ROW(D358))),"")</f>
        <v/>
      </c>
      <c r="O359" s="231" t="str">
        <f t="shared" si="19"/>
        <v/>
      </c>
      <c r="P359" s="232" t="str">
        <f t="array" ref="P359">IFERROR(INDEX(O$2:O$218,SMALL(IF(O$2:O$218&lt;&gt;"",ROW(O$2:O$218)-1),ROW(G358))),"")</f>
        <v/>
      </c>
    </row>
    <row r="360" spans="1:16" ht="15.75" customHeight="1" x14ac:dyDescent="0.2">
      <c r="A360" s="216" t="str">
        <f t="shared" si="20"/>
        <v xml:space="preserve"> </v>
      </c>
      <c r="B360" s="217"/>
      <c r="C360" s="217"/>
      <c r="D360" s="144"/>
      <c r="E360" s="144"/>
      <c r="F360" s="144"/>
      <c r="G360" s="216" t="str">
        <f>IF(D360="","",VLOOKUP(D360,'Liste des clubs'!A:B,2,FALSE))</f>
        <v/>
      </c>
      <c r="H360" s="233"/>
      <c r="I360" s="217" t="str">
        <f t="shared" si="16"/>
        <v/>
      </c>
      <c r="J360" s="230" t="str">
        <f t="array" ref="J360">IFERROR(INDEX(I$2:I$218,SMALL(IF(I$2:I$218&lt;&gt;"",ROW(I$2:I$218)-1),ROW(A359))),"")</f>
        <v/>
      </c>
      <c r="K360" s="231" t="str">
        <f t="shared" si="17"/>
        <v/>
      </c>
      <c r="L360" s="232" t="str">
        <f t="array" ref="L360">IFERROR(INDEX(K$2:K$218,SMALL(IF(K$2:K$218&lt;&gt;"",ROW(K$2:K$218)-1),ROW(C359))),"")</f>
        <v/>
      </c>
      <c r="M360" s="231" t="str">
        <f t="shared" si="18"/>
        <v/>
      </c>
      <c r="N360" s="230" t="str">
        <f t="array" ref="N360">IFERROR(INDEX(M$2:M$218,SMALL(IF(M$2:M$218&lt;&gt;"",ROW(M$2:M$218)-1),ROW(D359))),"")</f>
        <v/>
      </c>
      <c r="O360" s="231" t="str">
        <f t="shared" si="19"/>
        <v/>
      </c>
      <c r="P360" s="232" t="str">
        <f t="array" ref="P360">IFERROR(INDEX(O$2:O$218,SMALL(IF(O$2:O$218&lt;&gt;"",ROW(O$2:O$218)-1),ROW(G359))),"")</f>
        <v/>
      </c>
    </row>
    <row r="361" spans="1:16" ht="15.75" customHeight="1" x14ac:dyDescent="0.2">
      <c r="A361" s="216" t="str">
        <f t="shared" si="20"/>
        <v xml:space="preserve"> </v>
      </c>
      <c r="B361" s="217"/>
      <c r="C361" s="217"/>
      <c r="D361" s="144"/>
      <c r="E361" s="144"/>
      <c r="F361" s="144"/>
      <c r="G361" s="216" t="str">
        <f>IF(D361="","",VLOOKUP(D361,'Liste des clubs'!A:B,2,FALSE))</f>
        <v/>
      </c>
      <c r="H361" s="233"/>
      <c r="I361" s="217" t="str">
        <f t="shared" si="16"/>
        <v/>
      </c>
      <c r="J361" s="230" t="str">
        <f t="array" ref="J361">IFERROR(INDEX(I$2:I$218,SMALL(IF(I$2:I$218&lt;&gt;"",ROW(I$2:I$218)-1),ROW(A360))),"")</f>
        <v/>
      </c>
      <c r="K361" s="231" t="str">
        <f t="shared" si="17"/>
        <v/>
      </c>
      <c r="L361" s="232" t="str">
        <f t="array" ref="L361">IFERROR(INDEX(K$2:K$218,SMALL(IF(K$2:K$218&lt;&gt;"",ROW(K$2:K$218)-1),ROW(C360))),"")</f>
        <v/>
      </c>
      <c r="M361" s="231" t="str">
        <f t="shared" si="18"/>
        <v/>
      </c>
      <c r="N361" s="230" t="str">
        <f t="array" ref="N361">IFERROR(INDEX(M$2:M$218,SMALL(IF(M$2:M$218&lt;&gt;"",ROW(M$2:M$218)-1),ROW(D360))),"")</f>
        <v/>
      </c>
      <c r="O361" s="231" t="str">
        <f t="shared" si="19"/>
        <v/>
      </c>
      <c r="P361" s="232" t="str">
        <f t="array" ref="P361">IFERROR(INDEX(O$2:O$218,SMALL(IF(O$2:O$218&lt;&gt;"",ROW(O$2:O$218)-1),ROW(G360))),"")</f>
        <v/>
      </c>
    </row>
    <row r="362" spans="1:16" ht="15.75" customHeight="1" x14ac:dyDescent="0.2">
      <c r="A362" s="216" t="str">
        <f t="shared" si="20"/>
        <v xml:space="preserve"> </v>
      </c>
      <c r="B362" s="217"/>
      <c r="C362" s="217"/>
      <c r="D362" s="144"/>
      <c r="E362" s="144"/>
      <c r="F362" s="144"/>
      <c r="G362" s="216" t="str">
        <f>IF(D362="","",VLOOKUP(D362,'Liste des clubs'!A:B,2,FALSE))</f>
        <v/>
      </c>
      <c r="H362" s="233"/>
      <c r="I362" s="217" t="str">
        <f t="shared" si="16"/>
        <v/>
      </c>
      <c r="J362" s="230" t="str">
        <f t="array" ref="J362">IFERROR(INDEX(I$2:I$218,SMALL(IF(I$2:I$218&lt;&gt;"",ROW(I$2:I$218)-1),ROW(A361))),"")</f>
        <v/>
      </c>
      <c r="K362" s="231" t="str">
        <f t="shared" si="17"/>
        <v/>
      </c>
      <c r="L362" s="232" t="str">
        <f t="array" ref="L362">IFERROR(INDEX(K$2:K$218,SMALL(IF(K$2:K$218&lt;&gt;"",ROW(K$2:K$218)-1),ROW(C361))),"")</f>
        <v/>
      </c>
      <c r="M362" s="231" t="str">
        <f t="shared" si="18"/>
        <v/>
      </c>
      <c r="N362" s="230" t="str">
        <f t="array" ref="N362">IFERROR(INDEX(M$2:M$218,SMALL(IF(M$2:M$218&lt;&gt;"",ROW(M$2:M$218)-1),ROW(D361))),"")</f>
        <v/>
      </c>
      <c r="O362" s="231" t="str">
        <f t="shared" si="19"/>
        <v/>
      </c>
      <c r="P362" s="232" t="str">
        <f t="array" ref="P362">IFERROR(INDEX(O$2:O$218,SMALL(IF(O$2:O$218&lt;&gt;"",ROW(O$2:O$218)-1),ROW(G361))),"")</f>
        <v/>
      </c>
    </row>
    <row r="363" spans="1:16" ht="15.75" customHeight="1" x14ac:dyDescent="0.2">
      <c r="A363" s="216" t="str">
        <f t="shared" si="20"/>
        <v xml:space="preserve"> </v>
      </c>
      <c r="B363" s="217"/>
      <c r="C363" s="217"/>
      <c r="D363" s="144"/>
      <c r="E363" s="144"/>
      <c r="F363" s="144"/>
      <c r="G363" s="216" t="str">
        <f>IF(D363="","",VLOOKUP(D363,'Liste des clubs'!A:B,2,FALSE))</f>
        <v/>
      </c>
      <c r="H363" s="233"/>
      <c r="I363" s="217" t="str">
        <f t="shared" ref="I363:I426" si="21">IF($H363=I$1,$A363,"")</f>
        <v/>
      </c>
      <c r="J363" s="230" t="str">
        <f t="array" ref="J363">IFERROR(INDEX(I$2:I$218,SMALL(IF(I$2:I$218&lt;&gt;"",ROW(I$2:I$218)-1),ROW(A362))),"")</f>
        <v/>
      </c>
      <c r="K363" s="231" t="str">
        <f t="shared" ref="K363:K426" si="22">IF($H363=K$1,$A363,"")</f>
        <v/>
      </c>
      <c r="L363" s="232" t="str">
        <f t="array" ref="L363">IFERROR(INDEX(K$2:K$218,SMALL(IF(K$2:K$218&lt;&gt;"",ROW(K$2:K$218)-1),ROW(C362))),"")</f>
        <v/>
      </c>
      <c r="M363" s="231" t="str">
        <f t="shared" ref="M363:M426" si="23">IF($H363=M$1,$A363,"")</f>
        <v/>
      </c>
      <c r="N363" s="230" t="str">
        <f t="array" ref="N363">IFERROR(INDEX(M$2:M$218,SMALL(IF(M$2:M$218&lt;&gt;"",ROW(M$2:M$218)-1),ROW(D362))),"")</f>
        <v/>
      </c>
      <c r="O363" s="231" t="str">
        <f t="shared" ref="O363:O426" si="24">IF($H363=O$1,$A363,"")</f>
        <v/>
      </c>
      <c r="P363" s="232" t="str">
        <f t="array" ref="P363">IFERROR(INDEX(O$2:O$218,SMALL(IF(O$2:O$218&lt;&gt;"",ROW(O$2:O$218)-1),ROW(G362))),"")</f>
        <v/>
      </c>
    </row>
    <row r="364" spans="1:16" ht="15.75" customHeight="1" x14ac:dyDescent="0.2">
      <c r="A364" s="216" t="str">
        <f t="shared" si="20"/>
        <v xml:space="preserve"> </v>
      </c>
      <c r="B364" s="217"/>
      <c r="C364" s="217"/>
      <c r="D364" s="144"/>
      <c r="E364" s="144"/>
      <c r="F364" s="144"/>
      <c r="G364" s="216" t="str">
        <f>IF(D364="","",VLOOKUP(D364,'Liste des clubs'!A:B,2,FALSE))</f>
        <v/>
      </c>
      <c r="H364" s="233"/>
      <c r="I364" s="217" t="str">
        <f t="shared" si="21"/>
        <v/>
      </c>
      <c r="J364" s="230" t="str">
        <f t="array" ref="J364">IFERROR(INDEX(I$2:I$218,SMALL(IF(I$2:I$218&lt;&gt;"",ROW(I$2:I$218)-1),ROW(A363))),"")</f>
        <v/>
      </c>
      <c r="K364" s="231" t="str">
        <f t="shared" si="22"/>
        <v/>
      </c>
      <c r="L364" s="232" t="str">
        <f t="array" ref="L364">IFERROR(INDEX(K$2:K$218,SMALL(IF(K$2:K$218&lt;&gt;"",ROW(K$2:K$218)-1),ROW(C363))),"")</f>
        <v/>
      </c>
      <c r="M364" s="231" t="str">
        <f t="shared" si="23"/>
        <v/>
      </c>
      <c r="N364" s="230" t="str">
        <f t="array" ref="N364">IFERROR(INDEX(M$2:M$218,SMALL(IF(M$2:M$218&lt;&gt;"",ROW(M$2:M$218)-1),ROW(D363))),"")</f>
        <v/>
      </c>
      <c r="O364" s="231" t="str">
        <f t="shared" si="24"/>
        <v/>
      </c>
      <c r="P364" s="232" t="str">
        <f t="array" ref="P364">IFERROR(INDEX(O$2:O$218,SMALL(IF(O$2:O$218&lt;&gt;"",ROW(O$2:O$218)-1),ROW(G363))),"")</f>
        <v/>
      </c>
    </row>
    <row r="365" spans="1:16" ht="15.75" customHeight="1" x14ac:dyDescent="0.2">
      <c r="A365" s="216" t="str">
        <f t="shared" si="20"/>
        <v xml:space="preserve"> </v>
      </c>
      <c r="B365" s="217"/>
      <c r="C365" s="217"/>
      <c r="D365" s="144"/>
      <c r="E365" s="144"/>
      <c r="F365" s="144"/>
      <c r="G365" s="216" t="str">
        <f>IF(D365="","",VLOOKUP(D365,'Liste des clubs'!A:B,2,FALSE))</f>
        <v/>
      </c>
      <c r="H365" s="233"/>
      <c r="I365" s="217" t="str">
        <f t="shared" si="21"/>
        <v/>
      </c>
      <c r="J365" s="230" t="str">
        <f t="array" ref="J365">IFERROR(INDEX(I$2:I$218,SMALL(IF(I$2:I$218&lt;&gt;"",ROW(I$2:I$218)-1),ROW(A364))),"")</f>
        <v/>
      </c>
      <c r="K365" s="231" t="str">
        <f t="shared" si="22"/>
        <v/>
      </c>
      <c r="L365" s="232" t="str">
        <f t="array" ref="L365">IFERROR(INDEX(K$2:K$218,SMALL(IF(K$2:K$218&lt;&gt;"",ROW(K$2:K$218)-1),ROW(C364))),"")</f>
        <v/>
      </c>
      <c r="M365" s="231" t="str">
        <f t="shared" si="23"/>
        <v/>
      </c>
      <c r="N365" s="230" t="str">
        <f t="array" ref="N365">IFERROR(INDEX(M$2:M$218,SMALL(IF(M$2:M$218&lt;&gt;"",ROW(M$2:M$218)-1),ROW(D364))),"")</f>
        <v/>
      </c>
      <c r="O365" s="231" t="str">
        <f t="shared" si="24"/>
        <v/>
      </c>
      <c r="P365" s="232" t="str">
        <f t="array" ref="P365">IFERROR(INDEX(O$2:O$218,SMALL(IF(O$2:O$218&lt;&gt;"",ROW(O$2:O$218)-1),ROW(G364))),"")</f>
        <v/>
      </c>
    </row>
    <row r="366" spans="1:16" ht="15.75" customHeight="1" x14ac:dyDescent="0.2">
      <c r="A366" s="216" t="str">
        <f t="shared" si="20"/>
        <v xml:space="preserve"> </v>
      </c>
      <c r="B366" s="217"/>
      <c r="C366" s="217"/>
      <c r="D366" s="144"/>
      <c r="E366" s="144"/>
      <c r="F366" s="144"/>
      <c r="G366" s="216" t="str">
        <f>IF(D366="","",VLOOKUP(D366,'Liste des clubs'!A:B,2,FALSE))</f>
        <v/>
      </c>
      <c r="H366" s="233"/>
      <c r="I366" s="217" t="str">
        <f t="shared" si="21"/>
        <v/>
      </c>
      <c r="J366" s="230" t="str">
        <f t="array" ref="J366">IFERROR(INDEX(I$2:I$218,SMALL(IF(I$2:I$218&lt;&gt;"",ROW(I$2:I$218)-1),ROW(A365))),"")</f>
        <v/>
      </c>
      <c r="K366" s="231" t="str">
        <f t="shared" si="22"/>
        <v/>
      </c>
      <c r="L366" s="232" t="str">
        <f t="array" ref="L366">IFERROR(INDEX(K$2:K$218,SMALL(IF(K$2:K$218&lt;&gt;"",ROW(K$2:K$218)-1),ROW(C365))),"")</f>
        <v/>
      </c>
      <c r="M366" s="231" t="str">
        <f t="shared" si="23"/>
        <v/>
      </c>
      <c r="N366" s="230" t="str">
        <f t="array" ref="N366">IFERROR(INDEX(M$2:M$218,SMALL(IF(M$2:M$218&lt;&gt;"",ROW(M$2:M$218)-1),ROW(D365))),"")</f>
        <v/>
      </c>
      <c r="O366" s="231" t="str">
        <f t="shared" si="24"/>
        <v/>
      </c>
      <c r="P366" s="232" t="str">
        <f t="array" ref="P366">IFERROR(INDEX(O$2:O$218,SMALL(IF(O$2:O$218&lt;&gt;"",ROW(O$2:O$218)-1),ROW(G365))),"")</f>
        <v/>
      </c>
    </row>
    <row r="367" spans="1:16" ht="15.75" customHeight="1" x14ac:dyDescent="0.2">
      <c r="A367" s="216" t="str">
        <f t="shared" si="20"/>
        <v xml:space="preserve"> </v>
      </c>
      <c r="B367" s="217"/>
      <c r="C367" s="217"/>
      <c r="D367" s="144"/>
      <c r="E367" s="144"/>
      <c r="F367" s="144"/>
      <c r="G367" s="216" t="str">
        <f>IF(D367="","",VLOOKUP(D367,'Liste des clubs'!A:B,2,FALSE))</f>
        <v/>
      </c>
      <c r="H367" s="233"/>
      <c r="I367" s="217" t="str">
        <f t="shared" si="21"/>
        <v/>
      </c>
      <c r="J367" s="230" t="str">
        <f t="array" ref="J367">IFERROR(INDEX(I$2:I$218,SMALL(IF(I$2:I$218&lt;&gt;"",ROW(I$2:I$218)-1),ROW(A366))),"")</f>
        <v/>
      </c>
      <c r="K367" s="231" t="str">
        <f t="shared" si="22"/>
        <v/>
      </c>
      <c r="L367" s="232" t="str">
        <f t="array" ref="L367">IFERROR(INDEX(K$2:K$218,SMALL(IF(K$2:K$218&lt;&gt;"",ROW(K$2:K$218)-1),ROW(C366))),"")</f>
        <v/>
      </c>
      <c r="M367" s="231" t="str">
        <f t="shared" si="23"/>
        <v/>
      </c>
      <c r="N367" s="230" t="str">
        <f t="array" ref="N367">IFERROR(INDEX(M$2:M$218,SMALL(IF(M$2:M$218&lt;&gt;"",ROW(M$2:M$218)-1),ROW(D366))),"")</f>
        <v/>
      </c>
      <c r="O367" s="231" t="str">
        <f t="shared" si="24"/>
        <v/>
      </c>
      <c r="P367" s="232" t="str">
        <f t="array" ref="P367">IFERROR(INDEX(O$2:O$218,SMALL(IF(O$2:O$218&lt;&gt;"",ROW(O$2:O$218)-1),ROW(G366))),"")</f>
        <v/>
      </c>
    </row>
    <row r="368" spans="1:16" ht="15.75" customHeight="1" x14ac:dyDescent="0.2">
      <c r="A368" s="216" t="str">
        <f t="shared" si="20"/>
        <v xml:space="preserve"> </v>
      </c>
      <c r="B368" s="217"/>
      <c r="C368" s="217"/>
      <c r="D368" s="144"/>
      <c r="E368" s="144"/>
      <c r="F368" s="144"/>
      <c r="G368" s="216" t="str">
        <f>IF(D368="","",VLOOKUP(D368,'Liste des clubs'!A:B,2,FALSE))</f>
        <v/>
      </c>
      <c r="H368" s="233"/>
      <c r="I368" s="217" t="str">
        <f t="shared" si="21"/>
        <v/>
      </c>
      <c r="J368" s="230" t="str">
        <f t="array" ref="J368">IFERROR(INDEX(I$2:I$218,SMALL(IF(I$2:I$218&lt;&gt;"",ROW(I$2:I$218)-1),ROW(A367))),"")</f>
        <v/>
      </c>
      <c r="K368" s="231" t="str">
        <f t="shared" si="22"/>
        <v/>
      </c>
      <c r="L368" s="232" t="str">
        <f t="array" ref="L368">IFERROR(INDEX(K$2:K$218,SMALL(IF(K$2:K$218&lt;&gt;"",ROW(K$2:K$218)-1),ROW(C367))),"")</f>
        <v/>
      </c>
      <c r="M368" s="231" t="str">
        <f t="shared" si="23"/>
        <v/>
      </c>
      <c r="N368" s="230" t="str">
        <f t="array" ref="N368">IFERROR(INDEX(M$2:M$218,SMALL(IF(M$2:M$218&lt;&gt;"",ROW(M$2:M$218)-1),ROW(D367))),"")</f>
        <v/>
      </c>
      <c r="O368" s="231" t="str">
        <f t="shared" si="24"/>
        <v/>
      </c>
      <c r="P368" s="232" t="str">
        <f t="array" ref="P368">IFERROR(INDEX(O$2:O$218,SMALL(IF(O$2:O$218&lt;&gt;"",ROW(O$2:O$218)-1),ROW(G367))),"")</f>
        <v/>
      </c>
    </row>
    <row r="369" spans="1:16" ht="15.75" customHeight="1" x14ac:dyDescent="0.2">
      <c r="A369" s="216" t="str">
        <f t="shared" si="20"/>
        <v xml:space="preserve"> </v>
      </c>
      <c r="B369" s="217"/>
      <c r="C369" s="217"/>
      <c r="D369" s="144"/>
      <c r="E369" s="144"/>
      <c r="F369" s="144"/>
      <c r="G369" s="216" t="str">
        <f>IF(D369="","",VLOOKUP(D369,'Liste des clubs'!A:B,2,FALSE))</f>
        <v/>
      </c>
      <c r="H369" s="233"/>
      <c r="I369" s="217" t="str">
        <f t="shared" si="21"/>
        <v/>
      </c>
      <c r="J369" s="230" t="str">
        <f t="array" ref="J369">IFERROR(INDEX(I$2:I$218,SMALL(IF(I$2:I$218&lt;&gt;"",ROW(I$2:I$218)-1),ROW(A368))),"")</f>
        <v/>
      </c>
      <c r="K369" s="231" t="str">
        <f t="shared" si="22"/>
        <v/>
      </c>
      <c r="L369" s="232" t="str">
        <f t="array" ref="L369">IFERROR(INDEX(K$2:K$218,SMALL(IF(K$2:K$218&lt;&gt;"",ROW(K$2:K$218)-1),ROW(C368))),"")</f>
        <v/>
      </c>
      <c r="M369" s="231" t="str">
        <f t="shared" si="23"/>
        <v/>
      </c>
      <c r="N369" s="230" t="str">
        <f t="array" ref="N369">IFERROR(INDEX(M$2:M$218,SMALL(IF(M$2:M$218&lt;&gt;"",ROW(M$2:M$218)-1),ROW(D368))),"")</f>
        <v/>
      </c>
      <c r="O369" s="231" t="str">
        <f t="shared" si="24"/>
        <v/>
      </c>
      <c r="P369" s="232" t="str">
        <f t="array" ref="P369">IFERROR(INDEX(O$2:O$218,SMALL(IF(O$2:O$218&lt;&gt;"",ROW(O$2:O$218)-1),ROW(G368))),"")</f>
        <v/>
      </c>
    </row>
    <row r="370" spans="1:16" ht="15.75" customHeight="1" x14ac:dyDescent="0.2">
      <c r="A370" s="216" t="str">
        <f t="shared" si="20"/>
        <v xml:space="preserve"> </v>
      </c>
      <c r="B370" s="217"/>
      <c r="C370" s="217"/>
      <c r="D370" s="144"/>
      <c r="E370" s="144"/>
      <c r="F370" s="144"/>
      <c r="G370" s="216" t="str">
        <f>IF(D370="","",VLOOKUP(D370,'Liste des clubs'!A:B,2,FALSE))</f>
        <v/>
      </c>
      <c r="H370" s="233"/>
      <c r="I370" s="217" t="str">
        <f t="shared" si="21"/>
        <v/>
      </c>
      <c r="J370" s="230" t="str">
        <f t="array" ref="J370">IFERROR(INDEX(I$2:I$218,SMALL(IF(I$2:I$218&lt;&gt;"",ROW(I$2:I$218)-1),ROW(A369))),"")</f>
        <v/>
      </c>
      <c r="K370" s="231" t="str">
        <f t="shared" si="22"/>
        <v/>
      </c>
      <c r="L370" s="232" t="str">
        <f t="array" ref="L370">IFERROR(INDEX(K$2:K$218,SMALL(IF(K$2:K$218&lt;&gt;"",ROW(K$2:K$218)-1),ROW(C369))),"")</f>
        <v/>
      </c>
      <c r="M370" s="231" t="str">
        <f t="shared" si="23"/>
        <v/>
      </c>
      <c r="N370" s="230" t="str">
        <f t="array" ref="N370">IFERROR(INDEX(M$2:M$218,SMALL(IF(M$2:M$218&lt;&gt;"",ROW(M$2:M$218)-1),ROW(D369))),"")</f>
        <v/>
      </c>
      <c r="O370" s="231" t="str">
        <f t="shared" si="24"/>
        <v/>
      </c>
      <c r="P370" s="232" t="str">
        <f t="array" ref="P370">IFERROR(INDEX(O$2:O$218,SMALL(IF(O$2:O$218&lt;&gt;"",ROW(O$2:O$218)-1),ROW(G369))),"")</f>
        <v/>
      </c>
    </row>
    <row r="371" spans="1:16" ht="15.75" customHeight="1" x14ac:dyDescent="0.2">
      <c r="A371" s="216" t="str">
        <f t="shared" si="20"/>
        <v xml:space="preserve"> </v>
      </c>
      <c r="B371" s="217"/>
      <c r="C371" s="217"/>
      <c r="D371" s="144"/>
      <c r="E371" s="144"/>
      <c r="F371" s="144"/>
      <c r="G371" s="216" t="str">
        <f>IF(D371="","",VLOOKUP(D371,'Liste des clubs'!A:B,2,FALSE))</f>
        <v/>
      </c>
      <c r="H371" s="233"/>
      <c r="I371" s="217" t="str">
        <f t="shared" si="21"/>
        <v/>
      </c>
      <c r="J371" s="230" t="str">
        <f t="array" ref="J371">IFERROR(INDEX(I$2:I$218,SMALL(IF(I$2:I$218&lt;&gt;"",ROW(I$2:I$218)-1),ROW(A370))),"")</f>
        <v/>
      </c>
      <c r="K371" s="231" t="str">
        <f t="shared" si="22"/>
        <v/>
      </c>
      <c r="L371" s="232" t="str">
        <f t="array" ref="L371">IFERROR(INDEX(K$2:K$218,SMALL(IF(K$2:K$218&lt;&gt;"",ROW(K$2:K$218)-1),ROW(C370))),"")</f>
        <v/>
      </c>
      <c r="M371" s="231" t="str">
        <f t="shared" si="23"/>
        <v/>
      </c>
      <c r="N371" s="230" t="str">
        <f t="array" ref="N371">IFERROR(INDEX(M$2:M$218,SMALL(IF(M$2:M$218&lt;&gt;"",ROW(M$2:M$218)-1),ROW(D370))),"")</f>
        <v/>
      </c>
      <c r="O371" s="231" t="str">
        <f t="shared" si="24"/>
        <v/>
      </c>
      <c r="P371" s="232" t="str">
        <f t="array" ref="P371">IFERROR(INDEX(O$2:O$218,SMALL(IF(O$2:O$218&lt;&gt;"",ROW(O$2:O$218)-1),ROW(G370))),"")</f>
        <v/>
      </c>
    </row>
    <row r="372" spans="1:16" ht="15.75" customHeight="1" x14ac:dyDescent="0.2">
      <c r="A372" s="216" t="str">
        <f t="shared" si="20"/>
        <v xml:space="preserve"> </v>
      </c>
      <c r="B372" s="217"/>
      <c r="C372" s="217"/>
      <c r="D372" s="144"/>
      <c r="E372" s="144"/>
      <c r="F372" s="144"/>
      <c r="G372" s="216" t="str">
        <f>IF(D372="","",VLOOKUP(D372,'Liste des clubs'!A:B,2,FALSE))</f>
        <v/>
      </c>
      <c r="H372" s="233"/>
      <c r="I372" s="217" t="str">
        <f t="shared" si="21"/>
        <v/>
      </c>
      <c r="J372" s="230" t="str">
        <f t="array" ref="J372">IFERROR(INDEX(I$2:I$218,SMALL(IF(I$2:I$218&lt;&gt;"",ROW(I$2:I$218)-1),ROW(A371))),"")</f>
        <v/>
      </c>
      <c r="K372" s="231" t="str">
        <f t="shared" si="22"/>
        <v/>
      </c>
      <c r="L372" s="232" t="str">
        <f t="array" ref="L372">IFERROR(INDEX(K$2:K$218,SMALL(IF(K$2:K$218&lt;&gt;"",ROW(K$2:K$218)-1),ROW(C371))),"")</f>
        <v/>
      </c>
      <c r="M372" s="231" t="str">
        <f t="shared" si="23"/>
        <v/>
      </c>
      <c r="N372" s="230" t="str">
        <f t="array" ref="N372">IFERROR(INDEX(M$2:M$218,SMALL(IF(M$2:M$218&lt;&gt;"",ROW(M$2:M$218)-1),ROW(D371))),"")</f>
        <v/>
      </c>
      <c r="O372" s="231" t="str">
        <f t="shared" si="24"/>
        <v/>
      </c>
      <c r="P372" s="232" t="str">
        <f t="array" ref="P372">IFERROR(INDEX(O$2:O$218,SMALL(IF(O$2:O$218&lt;&gt;"",ROW(O$2:O$218)-1),ROW(G371))),"")</f>
        <v/>
      </c>
    </row>
    <row r="373" spans="1:16" ht="15.75" customHeight="1" x14ac:dyDescent="0.2">
      <c r="A373" s="216" t="str">
        <f t="shared" si="20"/>
        <v xml:space="preserve"> </v>
      </c>
      <c r="B373" s="217"/>
      <c r="C373" s="217"/>
      <c r="D373" s="144"/>
      <c r="E373" s="144"/>
      <c r="F373" s="144"/>
      <c r="G373" s="216" t="str">
        <f>IF(D373="","",VLOOKUP(D373,'Liste des clubs'!A:B,2,FALSE))</f>
        <v/>
      </c>
      <c r="H373" s="233"/>
      <c r="I373" s="217" t="str">
        <f t="shared" si="21"/>
        <v/>
      </c>
      <c r="J373" s="230" t="str">
        <f t="array" ref="J373">IFERROR(INDEX(I$2:I$218,SMALL(IF(I$2:I$218&lt;&gt;"",ROW(I$2:I$218)-1),ROW(A372))),"")</f>
        <v/>
      </c>
      <c r="K373" s="231" t="str">
        <f t="shared" si="22"/>
        <v/>
      </c>
      <c r="L373" s="232" t="str">
        <f t="array" ref="L373">IFERROR(INDEX(K$2:K$218,SMALL(IF(K$2:K$218&lt;&gt;"",ROW(K$2:K$218)-1),ROW(C372))),"")</f>
        <v/>
      </c>
      <c r="M373" s="231" t="str">
        <f t="shared" si="23"/>
        <v/>
      </c>
      <c r="N373" s="230" t="str">
        <f t="array" ref="N373">IFERROR(INDEX(M$2:M$218,SMALL(IF(M$2:M$218&lt;&gt;"",ROW(M$2:M$218)-1),ROW(D372))),"")</f>
        <v/>
      </c>
      <c r="O373" s="231" t="str">
        <f t="shared" si="24"/>
        <v/>
      </c>
      <c r="P373" s="232" t="str">
        <f t="array" ref="P373">IFERROR(INDEX(O$2:O$218,SMALL(IF(O$2:O$218&lt;&gt;"",ROW(O$2:O$218)-1),ROW(G372))),"")</f>
        <v/>
      </c>
    </row>
    <row r="374" spans="1:16" ht="15.75" customHeight="1" x14ac:dyDescent="0.2">
      <c r="A374" s="216" t="str">
        <f t="shared" si="20"/>
        <v xml:space="preserve"> </v>
      </c>
      <c r="B374" s="217"/>
      <c r="C374" s="217"/>
      <c r="D374" s="144"/>
      <c r="E374" s="144"/>
      <c r="F374" s="144"/>
      <c r="G374" s="216" t="str">
        <f>IF(D374="","",VLOOKUP(D374,'Liste des clubs'!A:B,2,FALSE))</f>
        <v/>
      </c>
      <c r="H374" s="233"/>
      <c r="I374" s="217" t="str">
        <f t="shared" si="21"/>
        <v/>
      </c>
      <c r="J374" s="230" t="str">
        <f t="array" ref="J374">IFERROR(INDEX(I$2:I$218,SMALL(IF(I$2:I$218&lt;&gt;"",ROW(I$2:I$218)-1),ROW(A373))),"")</f>
        <v/>
      </c>
      <c r="K374" s="231" t="str">
        <f t="shared" si="22"/>
        <v/>
      </c>
      <c r="L374" s="232" t="str">
        <f t="array" ref="L374">IFERROR(INDEX(K$2:K$218,SMALL(IF(K$2:K$218&lt;&gt;"",ROW(K$2:K$218)-1),ROW(C373))),"")</f>
        <v/>
      </c>
      <c r="M374" s="231" t="str">
        <f t="shared" si="23"/>
        <v/>
      </c>
      <c r="N374" s="230" t="str">
        <f t="array" ref="N374">IFERROR(INDEX(M$2:M$218,SMALL(IF(M$2:M$218&lt;&gt;"",ROW(M$2:M$218)-1),ROW(D373))),"")</f>
        <v/>
      </c>
      <c r="O374" s="231" t="str">
        <f t="shared" si="24"/>
        <v/>
      </c>
      <c r="P374" s="232" t="str">
        <f t="array" ref="P374">IFERROR(INDEX(O$2:O$218,SMALL(IF(O$2:O$218&lt;&gt;"",ROW(O$2:O$218)-1),ROW(G373))),"")</f>
        <v/>
      </c>
    </row>
    <row r="375" spans="1:16" ht="15.75" customHeight="1" x14ac:dyDescent="0.2">
      <c r="A375" s="216" t="str">
        <f t="shared" si="20"/>
        <v xml:space="preserve"> </v>
      </c>
      <c r="B375" s="217"/>
      <c r="C375" s="217"/>
      <c r="D375" s="144"/>
      <c r="E375" s="144"/>
      <c r="F375" s="144"/>
      <c r="G375" s="216" t="str">
        <f>IF(D375="","",VLOOKUP(D375,'Liste des clubs'!A:B,2,FALSE))</f>
        <v/>
      </c>
      <c r="H375" s="233"/>
      <c r="I375" s="217" t="str">
        <f t="shared" si="21"/>
        <v/>
      </c>
      <c r="J375" s="230" t="str">
        <f t="array" ref="J375">IFERROR(INDEX(I$2:I$218,SMALL(IF(I$2:I$218&lt;&gt;"",ROW(I$2:I$218)-1),ROW(A374))),"")</f>
        <v/>
      </c>
      <c r="K375" s="231" t="str">
        <f t="shared" si="22"/>
        <v/>
      </c>
      <c r="L375" s="232" t="str">
        <f t="array" ref="L375">IFERROR(INDEX(K$2:K$218,SMALL(IF(K$2:K$218&lt;&gt;"",ROW(K$2:K$218)-1),ROW(C374))),"")</f>
        <v/>
      </c>
      <c r="M375" s="231" t="str">
        <f t="shared" si="23"/>
        <v/>
      </c>
      <c r="N375" s="230" t="str">
        <f t="array" ref="N375">IFERROR(INDEX(M$2:M$218,SMALL(IF(M$2:M$218&lt;&gt;"",ROW(M$2:M$218)-1),ROW(D374))),"")</f>
        <v/>
      </c>
      <c r="O375" s="231" t="str">
        <f t="shared" si="24"/>
        <v/>
      </c>
      <c r="P375" s="232" t="str">
        <f t="array" ref="P375">IFERROR(INDEX(O$2:O$218,SMALL(IF(O$2:O$218&lt;&gt;"",ROW(O$2:O$218)-1),ROW(G374))),"")</f>
        <v/>
      </c>
    </row>
    <row r="376" spans="1:16" ht="15.75" customHeight="1" x14ac:dyDescent="0.2">
      <c r="A376" s="216" t="str">
        <f t="shared" si="20"/>
        <v xml:space="preserve"> </v>
      </c>
      <c r="B376" s="217"/>
      <c r="C376" s="217"/>
      <c r="D376" s="144"/>
      <c r="E376" s="144"/>
      <c r="F376" s="144"/>
      <c r="G376" s="216" t="str">
        <f>IF(D376="","",VLOOKUP(D376,'Liste des clubs'!A:B,2,FALSE))</f>
        <v/>
      </c>
      <c r="H376" s="233"/>
      <c r="I376" s="217" t="str">
        <f t="shared" si="21"/>
        <v/>
      </c>
      <c r="J376" s="230" t="str">
        <f t="array" ref="J376">IFERROR(INDEX(I$2:I$218,SMALL(IF(I$2:I$218&lt;&gt;"",ROW(I$2:I$218)-1),ROW(A375))),"")</f>
        <v/>
      </c>
      <c r="K376" s="231" t="str">
        <f t="shared" si="22"/>
        <v/>
      </c>
      <c r="L376" s="232" t="str">
        <f t="array" ref="L376">IFERROR(INDEX(K$2:K$218,SMALL(IF(K$2:K$218&lt;&gt;"",ROW(K$2:K$218)-1),ROW(C375))),"")</f>
        <v/>
      </c>
      <c r="M376" s="231" t="str">
        <f t="shared" si="23"/>
        <v/>
      </c>
      <c r="N376" s="230" t="str">
        <f t="array" ref="N376">IFERROR(INDEX(M$2:M$218,SMALL(IF(M$2:M$218&lt;&gt;"",ROW(M$2:M$218)-1),ROW(D375))),"")</f>
        <v/>
      </c>
      <c r="O376" s="231" t="str">
        <f t="shared" si="24"/>
        <v/>
      </c>
      <c r="P376" s="232" t="str">
        <f t="array" ref="P376">IFERROR(INDEX(O$2:O$218,SMALL(IF(O$2:O$218&lt;&gt;"",ROW(O$2:O$218)-1),ROW(G375))),"")</f>
        <v/>
      </c>
    </row>
    <row r="377" spans="1:16" ht="15.75" customHeight="1" x14ac:dyDescent="0.2">
      <c r="A377" s="216" t="str">
        <f t="shared" si="20"/>
        <v xml:space="preserve"> </v>
      </c>
      <c r="B377" s="217"/>
      <c r="C377" s="217"/>
      <c r="D377" s="144"/>
      <c r="E377" s="144"/>
      <c r="F377" s="144"/>
      <c r="G377" s="216" t="str">
        <f>IF(D377="","",VLOOKUP(D377,'Liste des clubs'!A:B,2,FALSE))</f>
        <v/>
      </c>
      <c r="H377" s="233"/>
      <c r="I377" s="217" t="str">
        <f t="shared" si="21"/>
        <v/>
      </c>
      <c r="J377" s="230" t="str">
        <f t="array" ref="J377">IFERROR(INDEX(I$2:I$218,SMALL(IF(I$2:I$218&lt;&gt;"",ROW(I$2:I$218)-1),ROW(A376))),"")</f>
        <v/>
      </c>
      <c r="K377" s="231" t="str">
        <f t="shared" si="22"/>
        <v/>
      </c>
      <c r="L377" s="232" t="str">
        <f t="array" ref="L377">IFERROR(INDEX(K$2:K$218,SMALL(IF(K$2:K$218&lt;&gt;"",ROW(K$2:K$218)-1),ROW(C376))),"")</f>
        <v/>
      </c>
      <c r="M377" s="231" t="str">
        <f t="shared" si="23"/>
        <v/>
      </c>
      <c r="N377" s="230" t="str">
        <f t="array" ref="N377">IFERROR(INDEX(M$2:M$218,SMALL(IF(M$2:M$218&lt;&gt;"",ROW(M$2:M$218)-1),ROW(D376))),"")</f>
        <v/>
      </c>
      <c r="O377" s="231" t="str">
        <f t="shared" si="24"/>
        <v/>
      </c>
      <c r="P377" s="232" t="str">
        <f t="array" ref="P377">IFERROR(INDEX(O$2:O$218,SMALL(IF(O$2:O$218&lt;&gt;"",ROW(O$2:O$218)-1),ROW(G376))),"")</f>
        <v/>
      </c>
    </row>
    <row r="378" spans="1:16" ht="15.75" customHeight="1" x14ac:dyDescent="0.2">
      <c r="A378" s="216" t="str">
        <f t="shared" si="20"/>
        <v xml:space="preserve"> </v>
      </c>
      <c r="B378" s="217"/>
      <c r="C378" s="217"/>
      <c r="D378" s="144"/>
      <c r="E378" s="144"/>
      <c r="F378" s="144"/>
      <c r="G378" s="216" t="str">
        <f>IF(D378="","",VLOOKUP(D378,'Liste des clubs'!A:B,2,FALSE))</f>
        <v/>
      </c>
      <c r="H378" s="233"/>
      <c r="I378" s="217" t="str">
        <f t="shared" si="21"/>
        <v/>
      </c>
      <c r="J378" s="230" t="str">
        <f t="array" ref="J378">IFERROR(INDEX(I$2:I$218,SMALL(IF(I$2:I$218&lt;&gt;"",ROW(I$2:I$218)-1),ROW(A377))),"")</f>
        <v/>
      </c>
      <c r="K378" s="231" t="str">
        <f t="shared" si="22"/>
        <v/>
      </c>
      <c r="L378" s="232" t="str">
        <f t="array" ref="L378">IFERROR(INDEX(K$2:K$218,SMALL(IF(K$2:K$218&lt;&gt;"",ROW(K$2:K$218)-1),ROW(C377))),"")</f>
        <v/>
      </c>
      <c r="M378" s="231" t="str">
        <f t="shared" si="23"/>
        <v/>
      </c>
      <c r="N378" s="230" t="str">
        <f t="array" ref="N378">IFERROR(INDEX(M$2:M$218,SMALL(IF(M$2:M$218&lt;&gt;"",ROW(M$2:M$218)-1),ROW(D377))),"")</f>
        <v/>
      </c>
      <c r="O378" s="231" t="str">
        <f t="shared" si="24"/>
        <v/>
      </c>
      <c r="P378" s="232" t="str">
        <f t="array" ref="P378">IFERROR(INDEX(O$2:O$218,SMALL(IF(O$2:O$218&lt;&gt;"",ROW(O$2:O$218)-1),ROW(G377))),"")</f>
        <v/>
      </c>
    </row>
    <row r="379" spans="1:16" ht="15.75" customHeight="1" x14ac:dyDescent="0.2">
      <c r="A379" s="216" t="str">
        <f t="shared" si="20"/>
        <v xml:space="preserve"> </v>
      </c>
      <c r="B379" s="217"/>
      <c r="C379" s="217"/>
      <c r="D379" s="144"/>
      <c r="E379" s="144"/>
      <c r="F379" s="144"/>
      <c r="G379" s="216" t="str">
        <f>IF(D379="","",VLOOKUP(D379,'Liste des clubs'!A:B,2,FALSE))</f>
        <v/>
      </c>
      <c r="H379" s="233"/>
      <c r="I379" s="217" t="str">
        <f t="shared" si="21"/>
        <v/>
      </c>
      <c r="J379" s="230" t="str">
        <f t="array" ref="J379">IFERROR(INDEX(I$2:I$218,SMALL(IF(I$2:I$218&lt;&gt;"",ROW(I$2:I$218)-1),ROW(A378))),"")</f>
        <v/>
      </c>
      <c r="K379" s="231" t="str">
        <f t="shared" si="22"/>
        <v/>
      </c>
      <c r="L379" s="232" t="str">
        <f t="array" ref="L379">IFERROR(INDEX(K$2:K$218,SMALL(IF(K$2:K$218&lt;&gt;"",ROW(K$2:K$218)-1),ROW(C378))),"")</f>
        <v/>
      </c>
      <c r="M379" s="231" t="str">
        <f t="shared" si="23"/>
        <v/>
      </c>
      <c r="N379" s="230" t="str">
        <f t="array" ref="N379">IFERROR(INDEX(M$2:M$218,SMALL(IF(M$2:M$218&lt;&gt;"",ROW(M$2:M$218)-1),ROW(D378))),"")</f>
        <v/>
      </c>
      <c r="O379" s="231" t="str">
        <f t="shared" si="24"/>
        <v/>
      </c>
      <c r="P379" s="232" t="str">
        <f t="array" ref="P379">IFERROR(INDEX(O$2:O$218,SMALL(IF(O$2:O$218&lt;&gt;"",ROW(O$2:O$218)-1),ROW(G378))),"")</f>
        <v/>
      </c>
    </row>
    <row r="380" spans="1:16" ht="15.75" customHeight="1" x14ac:dyDescent="0.2">
      <c r="A380" s="216" t="str">
        <f t="shared" si="20"/>
        <v xml:space="preserve"> </v>
      </c>
      <c r="B380" s="217"/>
      <c r="C380" s="217"/>
      <c r="D380" s="144"/>
      <c r="E380" s="144"/>
      <c r="F380" s="144"/>
      <c r="G380" s="216" t="str">
        <f>IF(D380="","",VLOOKUP(D380,'Liste des clubs'!A:B,2,FALSE))</f>
        <v/>
      </c>
      <c r="H380" s="233"/>
      <c r="I380" s="217" t="str">
        <f t="shared" si="21"/>
        <v/>
      </c>
      <c r="J380" s="230" t="str">
        <f t="array" ref="J380">IFERROR(INDEX(I$2:I$218,SMALL(IF(I$2:I$218&lt;&gt;"",ROW(I$2:I$218)-1),ROW(A379))),"")</f>
        <v/>
      </c>
      <c r="K380" s="231" t="str">
        <f t="shared" si="22"/>
        <v/>
      </c>
      <c r="L380" s="232" t="str">
        <f t="array" ref="L380">IFERROR(INDEX(K$2:K$218,SMALL(IF(K$2:K$218&lt;&gt;"",ROW(K$2:K$218)-1),ROW(C379))),"")</f>
        <v/>
      </c>
      <c r="M380" s="231" t="str">
        <f t="shared" si="23"/>
        <v/>
      </c>
      <c r="N380" s="230" t="str">
        <f t="array" ref="N380">IFERROR(INDEX(M$2:M$218,SMALL(IF(M$2:M$218&lt;&gt;"",ROW(M$2:M$218)-1),ROW(D379))),"")</f>
        <v/>
      </c>
      <c r="O380" s="231" t="str">
        <f t="shared" si="24"/>
        <v/>
      </c>
      <c r="P380" s="232" t="str">
        <f t="array" ref="P380">IFERROR(INDEX(O$2:O$218,SMALL(IF(O$2:O$218&lt;&gt;"",ROW(O$2:O$218)-1),ROW(G379))),"")</f>
        <v/>
      </c>
    </row>
    <row r="381" spans="1:16" ht="15.75" customHeight="1" x14ac:dyDescent="0.2">
      <c r="A381" s="216" t="str">
        <f t="shared" si="20"/>
        <v xml:space="preserve"> </v>
      </c>
      <c r="B381" s="217"/>
      <c r="C381" s="217"/>
      <c r="D381" s="144"/>
      <c r="E381" s="144"/>
      <c r="F381" s="144"/>
      <c r="G381" s="216" t="str">
        <f>IF(D381="","",VLOOKUP(D381,'Liste des clubs'!A:B,2,FALSE))</f>
        <v/>
      </c>
      <c r="H381" s="233"/>
      <c r="I381" s="217" t="str">
        <f t="shared" si="21"/>
        <v/>
      </c>
      <c r="J381" s="230" t="str">
        <f t="array" ref="J381">IFERROR(INDEX(I$2:I$218,SMALL(IF(I$2:I$218&lt;&gt;"",ROW(I$2:I$218)-1),ROW(A380))),"")</f>
        <v/>
      </c>
      <c r="K381" s="231" t="str">
        <f t="shared" si="22"/>
        <v/>
      </c>
      <c r="L381" s="232" t="str">
        <f t="array" ref="L381">IFERROR(INDEX(K$2:K$218,SMALL(IF(K$2:K$218&lt;&gt;"",ROW(K$2:K$218)-1),ROW(C380))),"")</f>
        <v/>
      </c>
      <c r="M381" s="231" t="str">
        <f t="shared" si="23"/>
        <v/>
      </c>
      <c r="N381" s="230" t="str">
        <f t="array" ref="N381">IFERROR(INDEX(M$2:M$218,SMALL(IF(M$2:M$218&lt;&gt;"",ROW(M$2:M$218)-1),ROW(D380))),"")</f>
        <v/>
      </c>
      <c r="O381" s="231" t="str">
        <f t="shared" si="24"/>
        <v/>
      </c>
      <c r="P381" s="232" t="str">
        <f t="array" ref="P381">IFERROR(INDEX(O$2:O$218,SMALL(IF(O$2:O$218&lt;&gt;"",ROW(O$2:O$218)-1),ROW(G380))),"")</f>
        <v/>
      </c>
    </row>
    <row r="382" spans="1:16" ht="15.75" customHeight="1" x14ac:dyDescent="0.2">
      <c r="A382" s="216" t="str">
        <f t="shared" si="20"/>
        <v xml:space="preserve"> </v>
      </c>
      <c r="B382" s="217"/>
      <c r="C382" s="217"/>
      <c r="D382" s="144"/>
      <c r="E382" s="144"/>
      <c r="F382" s="144"/>
      <c r="G382" s="216" t="str">
        <f>IF(D382="","",VLOOKUP(D382,'Liste des clubs'!A:B,2,FALSE))</f>
        <v/>
      </c>
      <c r="H382" s="233"/>
      <c r="I382" s="217" t="str">
        <f t="shared" si="21"/>
        <v/>
      </c>
      <c r="J382" s="230" t="str">
        <f t="array" ref="J382">IFERROR(INDEX(I$2:I$218,SMALL(IF(I$2:I$218&lt;&gt;"",ROW(I$2:I$218)-1),ROW(A381))),"")</f>
        <v/>
      </c>
      <c r="K382" s="231" t="str">
        <f t="shared" si="22"/>
        <v/>
      </c>
      <c r="L382" s="232" t="str">
        <f t="array" ref="L382">IFERROR(INDEX(K$2:K$218,SMALL(IF(K$2:K$218&lt;&gt;"",ROW(K$2:K$218)-1),ROW(C381))),"")</f>
        <v/>
      </c>
      <c r="M382" s="231" t="str">
        <f t="shared" si="23"/>
        <v/>
      </c>
      <c r="N382" s="230" t="str">
        <f t="array" ref="N382">IFERROR(INDEX(M$2:M$218,SMALL(IF(M$2:M$218&lt;&gt;"",ROW(M$2:M$218)-1),ROW(D381))),"")</f>
        <v/>
      </c>
      <c r="O382" s="231" t="str">
        <f t="shared" si="24"/>
        <v/>
      </c>
      <c r="P382" s="232" t="str">
        <f t="array" ref="P382">IFERROR(INDEX(O$2:O$218,SMALL(IF(O$2:O$218&lt;&gt;"",ROW(O$2:O$218)-1),ROW(G381))),"")</f>
        <v/>
      </c>
    </row>
    <row r="383" spans="1:16" ht="15.75" customHeight="1" x14ac:dyDescent="0.2">
      <c r="A383" s="216" t="str">
        <f t="shared" si="20"/>
        <v xml:space="preserve"> </v>
      </c>
      <c r="B383" s="217"/>
      <c r="C383" s="217"/>
      <c r="D383" s="144"/>
      <c r="E383" s="144"/>
      <c r="F383" s="144"/>
      <c r="G383" s="216" t="str">
        <f>IF(D383="","",VLOOKUP(D383,'Liste des clubs'!A:B,2,FALSE))</f>
        <v/>
      </c>
      <c r="H383" s="233"/>
      <c r="I383" s="217" t="str">
        <f t="shared" si="21"/>
        <v/>
      </c>
      <c r="J383" s="230" t="str">
        <f t="array" ref="J383">IFERROR(INDEX(I$2:I$218,SMALL(IF(I$2:I$218&lt;&gt;"",ROW(I$2:I$218)-1),ROW(A382))),"")</f>
        <v/>
      </c>
      <c r="K383" s="231" t="str">
        <f t="shared" si="22"/>
        <v/>
      </c>
      <c r="L383" s="232" t="str">
        <f t="array" ref="L383">IFERROR(INDEX(K$2:K$218,SMALL(IF(K$2:K$218&lt;&gt;"",ROW(K$2:K$218)-1),ROW(C382))),"")</f>
        <v/>
      </c>
      <c r="M383" s="231" t="str">
        <f t="shared" si="23"/>
        <v/>
      </c>
      <c r="N383" s="230" t="str">
        <f t="array" ref="N383">IFERROR(INDEX(M$2:M$218,SMALL(IF(M$2:M$218&lt;&gt;"",ROW(M$2:M$218)-1),ROW(D382))),"")</f>
        <v/>
      </c>
      <c r="O383" s="231" t="str">
        <f t="shared" si="24"/>
        <v/>
      </c>
      <c r="P383" s="232" t="str">
        <f t="array" ref="P383">IFERROR(INDEX(O$2:O$218,SMALL(IF(O$2:O$218&lt;&gt;"",ROW(O$2:O$218)-1),ROW(G382))),"")</f>
        <v/>
      </c>
    </row>
    <row r="384" spans="1:16" ht="15.75" customHeight="1" x14ac:dyDescent="0.2">
      <c r="A384" s="216" t="str">
        <f t="shared" si="20"/>
        <v xml:space="preserve"> </v>
      </c>
      <c r="B384" s="217"/>
      <c r="C384" s="217"/>
      <c r="D384" s="144"/>
      <c r="E384" s="144"/>
      <c r="F384" s="144"/>
      <c r="G384" s="216" t="str">
        <f>IF(D384="","",VLOOKUP(D384,'Liste des clubs'!A:B,2,FALSE))</f>
        <v/>
      </c>
      <c r="H384" s="233"/>
      <c r="I384" s="217" t="str">
        <f t="shared" si="21"/>
        <v/>
      </c>
      <c r="J384" s="230" t="str">
        <f t="array" ref="J384">IFERROR(INDEX(I$2:I$218,SMALL(IF(I$2:I$218&lt;&gt;"",ROW(I$2:I$218)-1),ROW(A383))),"")</f>
        <v/>
      </c>
      <c r="K384" s="231" t="str">
        <f t="shared" si="22"/>
        <v/>
      </c>
      <c r="L384" s="232" t="str">
        <f t="array" ref="L384">IFERROR(INDEX(K$2:K$218,SMALL(IF(K$2:K$218&lt;&gt;"",ROW(K$2:K$218)-1),ROW(C383))),"")</f>
        <v/>
      </c>
      <c r="M384" s="231" t="str">
        <f t="shared" si="23"/>
        <v/>
      </c>
      <c r="N384" s="230" t="str">
        <f t="array" ref="N384">IFERROR(INDEX(M$2:M$218,SMALL(IF(M$2:M$218&lt;&gt;"",ROW(M$2:M$218)-1),ROW(D383))),"")</f>
        <v/>
      </c>
      <c r="O384" s="231" t="str">
        <f t="shared" si="24"/>
        <v/>
      </c>
      <c r="P384" s="232" t="str">
        <f t="array" ref="P384">IFERROR(INDEX(O$2:O$218,SMALL(IF(O$2:O$218&lt;&gt;"",ROW(O$2:O$218)-1),ROW(G383))),"")</f>
        <v/>
      </c>
    </row>
    <row r="385" spans="1:16" ht="15.75" customHeight="1" x14ac:dyDescent="0.2">
      <c r="A385" s="216" t="str">
        <f t="shared" si="20"/>
        <v xml:space="preserve"> </v>
      </c>
      <c r="B385" s="217"/>
      <c r="C385" s="217"/>
      <c r="D385" s="144"/>
      <c r="E385" s="144"/>
      <c r="F385" s="144"/>
      <c r="G385" s="216" t="str">
        <f>IF(D385="","",VLOOKUP(D385,'Liste des clubs'!A:B,2,FALSE))</f>
        <v/>
      </c>
      <c r="H385" s="233"/>
      <c r="I385" s="217" t="str">
        <f t="shared" si="21"/>
        <v/>
      </c>
      <c r="J385" s="230" t="str">
        <f t="array" ref="J385">IFERROR(INDEX(I$2:I$218,SMALL(IF(I$2:I$218&lt;&gt;"",ROW(I$2:I$218)-1),ROW(A384))),"")</f>
        <v/>
      </c>
      <c r="K385" s="231" t="str">
        <f t="shared" si="22"/>
        <v/>
      </c>
      <c r="L385" s="232" t="str">
        <f t="array" ref="L385">IFERROR(INDEX(K$2:K$218,SMALL(IF(K$2:K$218&lt;&gt;"",ROW(K$2:K$218)-1),ROW(C384))),"")</f>
        <v/>
      </c>
      <c r="M385" s="231" t="str">
        <f t="shared" si="23"/>
        <v/>
      </c>
      <c r="N385" s="230" t="str">
        <f t="array" ref="N385">IFERROR(INDEX(M$2:M$218,SMALL(IF(M$2:M$218&lt;&gt;"",ROW(M$2:M$218)-1),ROW(D384))),"")</f>
        <v/>
      </c>
      <c r="O385" s="231" t="str">
        <f t="shared" si="24"/>
        <v/>
      </c>
      <c r="P385" s="232" t="str">
        <f t="array" ref="P385">IFERROR(INDEX(O$2:O$218,SMALL(IF(O$2:O$218&lt;&gt;"",ROW(O$2:O$218)-1),ROW(G384))),"")</f>
        <v/>
      </c>
    </row>
    <row r="386" spans="1:16" ht="15.75" customHeight="1" x14ac:dyDescent="0.2">
      <c r="A386" s="216" t="str">
        <f t="shared" si="20"/>
        <v xml:space="preserve"> </v>
      </c>
      <c r="B386" s="217"/>
      <c r="C386" s="217"/>
      <c r="D386" s="144"/>
      <c r="E386" s="144"/>
      <c r="F386" s="144"/>
      <c r="G386" s="216" t="str">
        <f>IF(D386="","",VLOOKUP(D386,'Liste des clubs'!A:B,2,FALSE))</f>
        <v/>
      </c>
      <c r="H386" s="233"/>
      <c r="I386" s="217" t="str">
        <f t="shared" si="21"/>
        <v/>
      </c>
      <c r="J386" s="230" t="str">
        <f t="array" ref="J386">IFERROR(INDEX(I$2:I$218,SMALL(IF(I$2:I$218&lt;&gt;"",ROW(I$2:I$218)-1),ROW(A385))),"")</f>
        <v/>
      </c>
      <c r="K386" s="231" t="str">
        <f t="shared" si="22"/>
        <v/>
      </c>
      <c r="L386" s="232" t="str">
        <f t="array" ref="L386">IFERROR(INDEX(K$2:K$218,SMALL(IF(K$2:K$218&lt;&gt;"",ROW(K$2:K$218)-1),ROW(C385))),"")</f>
        <v/>
      </c>
      <c r="M386" s="231" t="str">
        <f t="shared" si="23"/>
        <v/>
      </c>
      <c r="N386" s="230" t="str">
        <f t="array" ref="N386">IFERROR(INDEX(M$2:M$218,SMALL(IF(M$2:M$218&lt;&gt;"",ROW(M$2:M$218)-1),ROW(D385))),"")</f>
        <v/>
      </c>
      <c r="O386" s="231" t="str">
        <f t="shared" si="24"/>
        <v/>
      </c>
      <c r="P386" s="232" t="str">
        <f t="array" ref="P386">IFERROR(INDEX(O$2:O$218,SMALL(IF(O$2:O$218&lt;&gt;"",ROW(O$2:O$218)-1),ROW(G385))),"")</f>
        <v/>
      </c>
    </row>
    <row r="387" spans="1:16" ht="15.75" customHeight="1" x14ac:dyDescent="0.2">
      <c r="A387" s="216" t="str">
        <f t="shared" si="20"/>
        <v xml:space="preserve"> </v>
      </c>
      <c r="B387" s="217"/>
      <c r="C387" s="217"/>
      <c r="D387" s="144"/>
      <c r="E387" s="144"/>
      <c r="F387" s="144"/>
      <c r="G387" s="216" t="str">
        <f>IF(D387="","",VLOOKUP(D387,'Liste des clubs'!A:B,2,FALSE))</f>
        <v/>
      </c>
      <c r="H387" s="233"/>
      <c r="I387" s="217" t="str">
        <f t="shared" si="21"/>
        <v/>
      </c>
      <c r="J387" s="230" t="str">
        <f t="array" ref="J387">IFERROR(INDEX(I$2:I$218,SMALL(IF(I$2:I$218&lt;&gt;"",ROW(I$2:I$218)-1),ROW(A386))),"")</f>
        <v/>
      </c>
      <c r="K387" s="231" t="str">
        <f t="shared" si="22"/>
        <v/>
      </c>
      <c r="L387" s="232" t="str">
        <f t="array" ref="L387">IFERROR(INDEX(K$2:K$218,SMALL(IF(K$2:K$218&lt;&gt;"",ROW(K$2:K$218)-1),ROW(C386))),"")</f>
        <v/>
      </c>
      <c r="M387" s="231" t="str">
        <f t="shared" si="23"/>
        <v/>
      </c>
      <c r="N387" s="230" t="str">
        <f t="array" ref="N387">IFERROR(INDEX(M$2:M$218,SMALL(IF(M$2:M$218&lt;&gt;"",ROW(M$2:M$218)-1),ROW(D386))),"")</f>
        <v/>
      </c>
      <c r="O387" s="231" t="str">
        <f t="shared" si="24"/>
        <v/>
      </c>
      <c r="P387" s="232" t="str">
        <f t="array" ref="P387">IFERROR(INDEX(O$2:O$218,SMALL(IF(O$2:O$218&lt;&gt;"",ROW(O$2:O$218)-1),ROW(G386))),"")</f>
        <v/>
      </c>
    </row>
    <row r="388" spans="1:16" ht="15.75" customHeight="1" x14ac:dyDescent="0.2">
      <c r="A388" s="216" t="str">
        <f t="shared" ref="A388:A451" si="25">UPPER(B388)&amp;" "&amp;PROPER(C388)</f>
        <v xml:space="preserve"> </v>
      </c>
      <c r="B388" s="217"/>
      <c r="C388" s="217"/>
      <c r="D388" s="144"/>
      <c r="E388" s="144"/>
      <c r="F388" s="144"/>
      <c r="G388" s="216" t="str">
        <f>IF(D388="","",VLOOKUP(D388,'Liste des clubs'!A:B,2,FALSE))</f>
        <v/>
      </c>
      <c r="H388" s="233"/>
      <c r="I388" s="217" t="str">
        <f t="shared" si="21"/>
        <v/>
      </c>
      <c r="J388" s="230" t="str">
        <f t="array" ref="J388">IFERROR(INDEX(I$2:I$218,SMALL(IF(I$2:I$218&lt;&gt;"",ROW(I$2:I$218)-1),ROW(A387))),"")</f>
        <v/>
      </c>
      <c r="K388" s="231" t="str">
        <f t="shared" si="22"/>
        <v/>
      </c>
      <c r="L388" s="232" t="str">
        <f t="array" ref="L388">IFERROR(INDEX(K$2:K$218,SMALL(IF(K$2:K$218&lt;&gt;"",ROW(K$2:K$218)-1),ROW(C387))),"")</f>
        <v/>
      </c>
      <c r="M388" s="231" t="str">
        <f t="shared" si="23"/>
        <v/>
      </c>
      <c r="N388" s="230" t="str">
        <f t="array" ref="N388">IFERROR(INDEX(M$2:M$218,SMALL(IF(M$2:M$218&lt;&gt;"",ROW(M$2:M$218)-1),ROW(D387))),"")</f>
        <v/>
      </c>
      <c r="O388" s="231" t="str">
        <f t="shared" si="24"/>
        <v/>
      </c>
      <c r="P388" s="232" t="str">
        <f t="array" ref="P388">IFERROR(INDEX(O$2:O$218,SMALL(IF(O$2:O$218&lt;&gt;"",ROW(O$2:O$218)-1),ROW(G387))),"")</f>
        <v/>
      </c>
    </row>
    <row r="389" spans="1:16" ht="15.75" customHeight="1" x14ac:dyDescent="0.2">
      <c r="A389" s="216" t="str">
        <f t="shared" si="25"/>
        <v xml:space="preserve"> </v>
      </c>
      <c r="B389" s="217"/>
      <c r="C389" s="217"/>
      <c r="D389" s="144"/>
      <c r="E389" s="144"/>
      <c r="F389" s="144"/>
      <c r="G389" s="216" t="str">
        <f>IF(D389="","",VLOOKUP(D389,'Liste des clubs'!A:B,2,FALSE))</f>
        <v/>
      </c>
      <c r="H389" s="233"/>
      <c r="I389" s="217" t="str">
        <f t="shared" si="21"/>
        <v/>
      </c>
      <c r="J389" s="230" t="str">
        <f t="array" ref="J389">IFERROR(INDEX(I$2:I$218,SMALL(IF(I$2:I$218&lt;&gt;"",ROW(I$2:I$218)-1),ROW(A388))),"")</f>
        <v/>
      </c>
      <c r="K389" s="231" t="str">
        <f t="shared" si="22"/>
        <v/>
      </c>
      <c r="L389" s="232" t="str">
        <f t="array" ref="L389">IFERROR(INDEX(K$2:K$218,SMALL(IF(K$2:K$218&lt;&gt;"",ROW(K$2:K$218)-1),ROW(C388))),"")</f>
        <v/>
      </c>
      <c r="M389" s="231" t="str">
        <f t="shared" si="23"/>
        <v/>
      </c>
      <c r="N389" s="230" t="str">
        <f t="array" ref="N389">IFERROR(INDEX(M$2:M$218,SMALL(IF(M$2:M$218&lt;&gt;"",ROW(M$2:M$218)-1),ROW(D388))),"")</f>
        <v/>
      </c>
      <c r="O389" s="231" t="str">
        <f t="shared" si="24"/>
        <v/>
      </c>
      <c r="P389" s="232" t="str">
        <f t="array" ref="P389">IFERROR(INDEX(O$2:O$218,SMALL(IF(O$2:O$218&lt;&gt;"",ROW(O$2:O$218)-1),ROW(G388))),"")</f>
        <v/>
      </c>
    </row>
    <row r="390" spans="1:16" ht="15.75" customHeight="1" x14ac:dyDescent="0.2">
      <c r="A390" s="216" t="str">
        <f t="shared" si="25"/>
        <v xml:space="preserve"> </v>
      </c>
      <c r="B390" s="217"/>
      <c r="C390" s="217"/>
      <c r="D390" s="144"/>
      <c r="E390" s="144"/>
      <c r="F390" s="144"/>
      <c r="G390" s="216" t="str">
        <f>IF(D390="","",VLOOKUP(D390,'Liste des clubs'!A:B,2,FALSE))</f>
        <v/>
      </c>
      <c r="H390" s="233"/>
      <c r="I390" s="217" t="str">
        <f t="shared" si="21"/>
        <v/>
      </c>
      <c r="J390" s="230" t="str">
        <f t="array" ref="J390">IFERROR(INDEX(I$2:I$218,SMALL(IF(I$2:I$218&lt;&gt;"",ROW(I$2:I$218)-1),ROW(A389))),"")</f>
        <v/>
      </c>
      <c r="K390" s="231" t="str">
        <f t="shared" si="22"/>
        <v/>
      </c>
      <c r="L390" s="232" t="str">
        <f t="array" ref="L390">IFERROR(INDEX(K$2:K$218,SMALL(IF(K$2:K$218&lt;&gt;"",ROW(K$2:K$218)-1),ROW(C389))),"")</f>
        <v/>
      </c>
      <c r="M390" s="231" t="str">
        <f t="shared" si="23"/>
        <v/>
      </c>
      <c r="N390" s="230" t="str">
        <f t="array" ref="N390">IFERROR(INDEX(M$2:M$218,SMALL(IF(M$2:M$218&lt;&gt;"",ROW(M$2:M$218)-1),ROW(D389))),"")</f>
        <v/>
      </c>
      <c r="O390" s="231" t="str">
        <f t="shared" si="24"/>
        <v/>
      </c>
      <c r="P390" s="232" t="str">
        <f t="array" ref="P390">IFERROR(INDEX(O$2:O$218,SMALL(IF(O$2:O$218&lt;&gt;"",ROW(O$2:O$218)-1),ROW(G389))),"")</f>
        <v/>
      </c>
    </row>
    <row r="391" spans="1:16" ht="15.75" customHeight="1" x14ac:dyDescent="0.2">
      <c r="A391" s="216" t="str">
        <f t="shared" si="25"/>
        <v xml:space="preserve"> </v>
      </c>
      <c r="B391" s="217"/>
      <c r="C391" s="217"/>
      <c r="D391" s="144"/>
      <c r="E391" s="144"/>
      <c r="F391" s="144"/>
      <c r="G391" s="216" t="str">
        <f>IF(D391="","",VLOOKUP(D391,'Liste des clubs'!A:B,2,FALSE))</f>
        <v/>
      </c>
      <c r="H391" s="233"/>
      <c r="I391" s="217" t="str">
        <f t="shared" si="21"/>
        <v/>
      </c>
      <c r="J391" s="230" t="str">
        <f t="array" ref="J391">IFERROR(INDEX(I$2:I$218,SMALL(IF(I$2:I$218&lt;&gt;"",ROW(I$2:I$218)-1),ROW(A390))),"")</f>
        <v/>
      </c>
      <c r="K391" s="231" t="str">
        <f t="shared" si="22"/>
        <v/>
      </c>
      <c r="L391" s="232" t="str">
        <f t="array" ref="L391">IFERROR(INDEX(K$2:K$218,SMALL(IF(K$2:K$218&lt;&gt;"",ROW(K$2:K$218)-1),ROW(C390))),"")</f>
        <v/>
      </c>
      <c r="M391" s="231" t="str">
        <f t="shared" si="23"/>
        <v/>
      </c>
      <c r="N391" s="230" t="str">
        <f t="array" ref="N391">IFERROR(INDEX(M$2:M$218,SMALL(IF(M$2:M$218&lt;&gt;"",ROW(M$2:M$218)-1),ROW(D390))),"")</f>
        <v/>
      </c>
      <c r="O391" s="231" t="str">
        <f t="shared" si="24"/>
        <v/>
      </c>
      <c r="P391" s="232" t="str">
        <f t="array" ref="P391">IFERROR(INDEX(O$2:O$218,SMALL(IF(O$2:O$218&lt;&gt;"",ROW(O$2:O$218)-1),ROW(G390))),"")</f>
        <v/>
      </c>
    </row>
    <row r="392" spans="1:16" ht="15.75" customHeight="1" x14ac:dyDescent="0.2">
      <c r="A392" s="216" t="str">
        <f t="shared" si="25"/>
        <v xml:space="preserve"> </v>
      </c>
      <c r="B392" s="217"/>
      <c r="C392" s="217"/>
      <c r="D392" s="144"/>
      <c r="E392" s="144"/>
      <c r="F392" s="144"/>
      <c r="G392" s="216" t="str">
        <f>IF(D392="","",VLOOKUP(D392,'Liste des clubs'!A:B,2,FALSE))</f>
        <v/>
      </c>
      <c r="H392" s="233"/>
      <c r="I392" s="217" t="str">
        <f t="shared" si="21"/>
        <v/>
      </c>
      <c r="J392" s="230" t="str">
        <f t="array" ref="J392">IFERROR(INDEX(I$2:I$218,SMALL(IF(I$2:I$218&lt;&gt;"",ROW(I$2:I$218)-1),ROW(A391))),"")</f>
        <v/>
      </c>
      <c r="K392" s="231" t="str">
        <f t="shared" si="22"/>
        <v/>
      </c>
      <c r="L392" s="232" t="str">
        <f t="array" ref="L392">IFERROR(INDEX(K$2:K$218,SMALL(IF(K$2:K$218&lt;&gt;"",ROW(K$2:K$218)-1),ROW(C391))),"")</f>
        <v/>
      </c>
      <c r="M392" s="231" t="str">
        <f t="shared" si="23"/>
        <v/>
      </c>
      <c r="N392" s="230" t="str">
        <f t="array" ref="N392">IFERROR(INDEX(M$2:M$218,SMALL(IF(M$2:M$218&lt;&gt;"",ROW(M$2:M$218)-1),ROW(D391))),"")</f>
        <v/>
      </c>
      <c r="O392" s="231" t="str">
        <f t="shared" si="24"/>
        <v/>
      </c>
      <c r="P392" s="232" t="str">
        <f t="array" ref="P392">IFERROR(INDEX(O$2:O$218,SMALL(IF(O$2:O$218&lt;&gt;"",ROW(O$2:O$218)-1),ROW(G391))),"")</f>
        <v/>
      </c>
    </row>
    <row r="393" spans="1:16" ht="15.75" customHeight="1" x14ac:dyDescent="0.2">
      <c r="A393" s="216" t="str">
        <f t="shared" si="25"/>
        <v xml:space="preserve"> </v>
      </c>
      <c r="B393" s="217"/>
      <c r="C393" s="217"/>
      <c r="D393" s="144"/>
      <c r="E393" s="144"/>
      <c r="F393" s="144"/>
      <c r="G393" s="216" t="str">
        <f>IF(D393="","",VLOOKUP(D393,'Liste des clubs'!A:B,2,FALSE))</f>
        <v/>
      </c>
      <c r="H393" s="233"/>
      <c r="I393" s="217" t="str">
        <f t="shared" si="21"/>
        <v/>
      </c>
      <c r="J393" s="230" t="str">
        <f t="array" ref="J393">IFERROR(INDEX(I$2:I$218,SMALL(IF(I$2:I$218&lt;&gt;"",ROW(I$2:I$218)-1),ROW(A392))),"")</f>
        <v/>
      </c>
      <c r="K393" s="231" t="str">
        <f t="shared" si="22"/>
        <v/>
      </c>
      <c r="L393" s="232" t="str">
        <f t="array" ref="L393">IFERROR(INDEX(K$2:K$218,SMALL(IF(K$2:K$218&lt;&gt;"",ROW(K$2:K$218)-1),ROW(C392))),"")</f>
        <v/>
      </c>
      <c r="M393" s="231" t="str">
        <f t="shared" si="23"/>
        <v/>
      </c>
      <c r="N393" s="230" t="str">
        <f t="array" ref="N393">IFERROR(INDEX(M$2:M$218,SMALL(IF(M$2:M$218&lt;&gt;"",ROW(M$2:M$218)-1),ROW(D392))),"")</f>
        <v/>
      </c>
      <c r="O393" s="231" t="str">
        <f t="shared" si="24"/>
        <v/>
      </c>
      <c r="P393" s="232" t="str">
        <f t="array" ref="P393">IFERROR(INDEX(O$2:O$218,SMALL(IF(O$2:O$218&lt;&gt;"",ROW(O$2:O$218)-1),ROW(G392))),"")</f>
        <v/>
      </c>
    </row>
    <row r="394" spans="1:16" ht="15.75" customHeight="1" x14ac:dyDescent="0.2">
      <c r="A394" s="216" t="str">
        <f t="shared" si="25"/>
        <v xml:space="preserve"> </v>
      </c>
      <c r="B394" s="217"/>
      <c r="C394" s="217"/>
      <c r="D394" s="144"/>
      <c r="E394" s="144"/>
      <c r="F394" s="144"/>
      <c r="G394" s="216" t="str">
        <f>IF(D394="","",VLOOKUP(D394,'Liste des clubs'!A:B,2,FALSE))</f>
        <v/>
      </c>
      <c r="H394" s="233"/>
      <c r="I394" s="217" t="str">
        <f t="shared" si="21"/>
        <v/>
      </c>
      <c r="J394" s="230" t="str">
        <f t="array" ref="J394">IFERROR(INDEX(I$2:I$218,SMALL(IF(I$2:I$218&lt;&gt;"",ROW(I$2:I$218)-1),ROW(A393))),"")</f>
        <v/>
      </c>
      <c r="K394" s="231" t="str">
        <f t="shared" si="22"/>
        <v/>
      </c>
      <c r="L394" s="232" t="str">
        <f t="array" ref="L394">IFERROR(INDEX(K$2:K$218,SMALL(IF(K$2:K$218&lt;&gt;"",ROW(K$2:K$218)-1),ROW(C393))),"")</f>
        <v/>
      </c>
      <c r="M394" s="231" t="str">
        <f t="shared" si="23"/>
        <v/>
      </c>
      <c r="N394" s="230" t="str">
        <f t="array" ref="N394">IFERROR(INDEX(M$2:M$218,SMALL(IF(M$2:M$218&lt;&gt;"",ROW(M$2:M$218)-1),ROW(D393))),"")</f>
        <v/>
      </c>
      <c r="O394" s="231" t="str">
        <f t="shared" si="24"/>
        <v/>
      </c>
      <c r="P394" s="232" t="str">
        <f t="array" ref="P394">IFERROR(INDEX(O$2:O$218,SMALL(IF(O$2:O$218&lt;&gt;"",ROW(O$2:O$218)-1),ROW(G393))),"")</f>
        <v/>
      </c>
    </row>
    <row r="395" spans="1:16" ht="15.75" customHeight="1" x14ac:dyDescent="0.2">
      <c r="A395" s="216" t="str">
        <f t="shared" si="25"/>
        <v xml:space="preserve"> </v>
      </c>
      <c r="B395" s="217"/>
      <c r="C395" s="217"/>
      <c r="D395" s="144"/>
      <c r="E395" s="144"/>
      <c r="F395" s="144"/>
      <c r="G395" s="216" t="str">
        <f>IF(D395="","",VLOOKUP(D395,'Liste des clubs'!A:B,2,FALSE))</f>
        <v/>
      </c>
      <c r="H395" s="233"/>
      <c r="I395" s="217" t="str">
        <f t="shared" si="21"/>
        <v/>
      </c>
      <c r="J395" s="230" t="str">
        <f t="array" ref="J395">IFERROR(INDEX(I$2:I$218,SMALL(IF(I$2:I$218&lt;&gt;"",ROW(I$2:I$218)-1),ROW(A394))),"")</f>
        <v/>
      </c>
      <c r="K395" s="231" t="str">
        <f t="shared" si="22"/>
        <v/>
      </c>
      <c r="L395" s="232" t="str">
        <f t="array" ref="L395">IFERROR(INDEX(K$2:K$218,SMALL(IF(K$2:K$218&lt;&gt;"",ROW(K$2:K$218)-1),ROW(C394))),"")</f>
        <v/>
      </c>
      <c r="M395" s="231" t="str">
        <f t="shared" si="23"/>
        <v/>
      </c>
      <c r="N395" s="230" t="str">
        <f t="array" ref="N395">IFERROR(INDEX(M$2:M$218,SMALL(IF(M$2:M$218&lt;&gt;"",ROW(M$2:M$218)-1),ROW(D394))),"")</f>
        <v/>
      </c>
      <c r="O395" s="231" t="str">
        <f t="shared" si="24"/>
        <v/>
      </c>
      <c r="P395" s="232" t="str">
        <f t="array" ref="P395">IFERROR(INDEX(O$2:O$218,SMALL(IF(O$2:O$218&lt;&gt;"",ROW(O$2:O$218)-1),ROW(G394))),"")</f>
        <v/>
      </c>
    </row>
    <row r="396" spans="1:16" ht="15.75" customHeight="1" x14ac:dyDescent="0.2">
      <c r="A396" s="216" t="str">
        <f t="shared" si="25"/>
        <v xml:space="preserve"> </v>
      </c>
      <c r="B396" s="217"/>
      <c r="C396" s="217"/>
      <c r="D396" s="144"/>
      <c r="E396" s="144"/>
      <c r="F396" s="144"/>
      <c r="G396" s="216" t="str">
        <f>IF(D396="","",VLOOKUP(D396,'Liste des clubs'!A:B,2,FALSE))</f>
        <v/>
      </c>
      <c r="H396" s="233"/>
      <c r="I396" s="217" t="str">
        <f t="shared" si="21"/>
        <v/>
      </c>
      <c r="J396" s="230" t="str">
        <f t="array" ref="J396">IFERROR(INDEX(I$2:I$218,SMALL(IF(I$2:I$218&lt;&gt;"",ROW(I$2:I$218)-1),ROW(A395))),"")</f>
        <v/>
      </c>
      <c r="K396" s="231" t="str">
        <f t="shared" si="22"/>
        <v/>
      </c>
      <c r="L396" s="232" t="str">
        <f t="array" ref="L396">IFERROR(INDEX(K$2:K$218,SMALL(IF(K$2:K$218&lt;&gt;"",ROW(K$2:K$218)-1),ROW(C395))),"")</f>
        <v/>
      </c>
      <c r="M396" s="231" t="str">
        <f t="shared" si="23"/>
        <v/>
      </c>
      <c r="N396" s="230" t="str">
        <f t="array" ref="N396">IFERROR(INDEX(M$2:M$218,SMALL(IF(M$2:M$218&lt;&gt;"",ROW(M$2:M$218)-1),ROW(D395))),"")</f>
        <v/>
      </c>
      <c r="O396" s="231" t="str">
        <f t="shared" si="24"/>
        <v/>
      </c>
      <c r="P396" s="232" t="str">
        <f t="array" ref="P396">IFERROR(INDEX(O$2:O$218,SMALL(IF(O$2:O$218&lt;&gt;"",ROW(O$2:O$218)-1),ROW(G395))),"")</f>
        <v/>
      </c>
    </row>
    <row r="397" spans="1:16" ht="15.75" customHeight="1" x14ac:dyDescent="0.2">
      <c r="A397" s="216" t="str">
        <f t="shared" si="25"/>
        <v xml:space="preserve"> </v>
      </c>
      <c r="B397" s="217"/>
      <c r="C397" s="217"/>
      <c r="D397" s="144"/>
      <c r="E397" s="144"/>
      <c r="F397" s="144"/>
      <c r="G397" s="216" t="str">
        <f>IF(D397="","",VLOOKUP(D397,'Liste des clubs'!A:B,2,FALSE))</f>
        <v/>
      </c>
      <c r="H397" s="233"/>
      <c r="I397" s="217" t="str">
        <f t="shared" si="21"/>
        <v/>
      </c>
      <c r="J397" s="230" t="str">
        <f t="array" ref="J397">IFERROR(INDEX(I$2:I$218,SMALL(IF(I$2:I$218&lt;&gt;"",ROW(I$2:I$218)-1),ROW(A396))),"")</f>
        <v/>
      </c>
      <c r="K397" s="231" t="str">
        <f t="shared" si="22"/>
        <v/>
      </c>
      <c r="L397" s="232" t="str">
        <f t="array" ref="L397">IFERROR(INDEX(K$2:K$218,SMALL(IF(K$2:K$218&lt;&gt;"",ROW(K$2:K$218)-1),ROW(C396))),"")</f>
        <v/>
      </c>
      <c r="M397" s="231" t="str">
        <f t="shared" si="23"/>
        <v/>
      </c>
      <c r="N397" s="230" t="str">
        <f t="array" ref="N397">IFERROR(INDEX(M$2:M$218,SMALL(IF(M$2:M$218&lt;&gt;"",ROW(M$2:M$218)-1),ROW(D396))),"")</f>
        <v/>
      </c>
      <c r="O397" s="231" t="str">
        <f t="shared" si="24"/>
        <v/>
      </c>
      <c r="P397" s="232" t="str">
        <f t="array" ref="P397">IFERROR(INDEX(O$2:O$218,SMALL(IF(O$2:O$218&lt;&gt;"",ROW(O$2:O$218)-1),ROW(G396))),"")</f>
        <v/>
      </c>
    </row>
    <row r="398" spans="1:16" ht="15.75" customHeight="1" x14ac:dyDescent="0.2">
      <c r="A398" s="216" t="str">
        <f t="shared" si="25"/>
        <v xml:space="preserve"> </v>
      </c>
      <c r="B398" s="217"/>
      <c r="C398" s="217"/>
      <c r="D398" s="144"/>
      <c r="E398" s="144"/>
      <c r="F398" s="144"/>
      <c r="G398" s="216" t="str">
        <f>IF(D398="","",VLOOKUP(D398,'Liste des clubs'!A:B,2,FALSE))</f>
        <v/>
      </c>
      <c r="H398" s="233"/>
      <c r="I398" s="217" t="str">
        <f t="shared" si="21"/>
        <v/>
      </c>
      <c r="J398" s="230" t="str">
        <f t="array" ref="J398">IFERROR(INDEX(I$2:I$218,SMALL(IF(I$2:I$218&lt;&gt;"",ROW(I$2:I$218)-1),ROW(A397))),"")</f>
        <v/>
      </c>
      <c r="K398" s="231" t="str">
        <f t="shared" si="22"/>
        <v/>
      </c>
      <c r="L398" s="232" t="str">
        <f t="array" ref="L398">IFERROR(INDEX(K$2:K$218,SMALL(IF(K$2:K$218&lt;&gt;"",ROW(K$2:K$218)-1),ROW(C397))),"")</f>
        <v/>
      </c>
      <c r="M398" s="231" t="str">
        <f t="shared" si="23"/>
        <v/>
      </c>
      <c r="N398" s="230" t="str">
        <f t="array" ref="N398">IFERROR(INDEX(M$2:M$218,SMALL(IF(M$2:M$218&lt;&gt;"",ROW(M$2:M$218)-1),ROW(D397))),"")</f>
        <v/>
      </c>
      <c r="O398" s="231" t="str">
        <f t="shared" si="24"/>
        <v/>
      </c>
      <c r="P398" s="232" t="str">
        <f t="array" ref="P398">IFERROR(INDEX(O$2:O$218,SMALL(IF(O$2:O$218&lt;&gt;"",ROW(O$2:O$218)-1),ROW(G397))),"")</f>
        <v/>
      </c>
    </row>
    <row r="399" spans="1:16" ht="15.75" customHeight="1" x14ac:dyDescent="0.2">
      <c r="A399" s="216" t="str">
        <f t="shared" si="25"/>
        <v xml:space="preserve"> </v>
      </c>
      <c r="B399" s="217"/>
      <c r="C399" s="217"/>
      <c r="D399" s="144"/>
      <c r="E399" s="144"/>
      <c r="F399" s="144"/>
      <c r="G399" s="216" t="str">
        <f>IF(D399="","",VLOOKUP(D399,'Liste des clubs'!A:B,2,FALSE))</f>
        <v/>
      </c>
      <c r="H399" s="233"/>
      <c r="I399" s="217" t="str">
        <f t="shared" si="21"/>
        <v/>
      </c>
      <c r="J399" s="230" t="str">
        <f t="array" ref="J399">IFERROR(INDEX(I$2:I$218,SMALL(IF(I$2:I$218&lt;&gt;"",ROW(I$2:I$218)-1),ROW(A398))),"")</f>
        <v/>
      </c>
      <c r="K399" s="231" t="str">
        <f t="shared" si="22"/>
        <v/>
      </c>
      <c r="L399" s="232" t="str">
        <f t="array" ref="L399">IFERROR(INDEX(K$2:K$218,SMALL(IF(K$2:K$218&lt;&gt;"",ROW(K$2:K$218)-1),ROW(C398))),"")</f>
        <v/>
      </c>
      <c r="M399" s="231" t="str">
        <f t="shared" si="23"/>
        <v/>
      </c>
      <c r="N399" s="230" t="str">
        <f t="array" ref="N399">IFERROR(INDEX(M$2:M$218,SMALL(IF(M$2:M$218&lt;&gt;"",ROW(M$2:M$218)-1),ROW(D398))),"")</f>
        <v/>
      </c>
      <c r="O399" s="231" t="str">
        <f t="shared" si="24"/>
        <v/>
      </c>
      <c r="P399" s="232" t="str">
        <f t="array" ref="P399">IFERROR(INDEX(O$2:O$218,SMALL(IF(O$2:O$218&lt;&gt;"",ROW(O$2:O$218)-1),ROW(G398))),"")</f>
        <v/>
      </c>
    </row>
    <row r="400" spans="1:16" ht="15.75" customHeight="1" x14ac:dyDescent="0.2">
      <c r="A400" s="216" t="str">
        <f t="shared" si="25"/>
        <v xml:space="preserve"> </v>
      </c>
      <c r="B400" s="217"/>
      <c r="C400" s="217"/>
      <c r="D400" s="144"/>
      <c r="E400" s="144"/>
      <c r="F400" s="144"/>
      <c r="G400" s="216" t="str">
        <f>IF(D400="","",VLOOKUP(D400,'Liste des clubs'!A:B,2,FALSE))</f>
        <v/>
      </c>
      <c r="H400" s="233"/>
      <c r="I400" s="217" t="str">
        <f t="shared" si="21"/>
        <v/>
      </c>
      <c r="J400" s="230" t="str">
        <f t="array" ref="J400">IFERROR(INDEX(I$2:I$218,SMALL(IF(I$2:I$218&lt;&gt;"",ROW(I$2:I$218)-1),ROW(A399))),"")</f>
        <v/>
      </c>
      <c r="K400" s="231" t="str">
        <f t="shared" si="22"/>
        <v/>
      </c>
      <c r="L400" s="232" t="str">
        <f t="array" ref="L400">IFERROR(INDEX(K$2:K$218,SMALL(IF(K$2:K$218&lt;&gt;"",ROW(K$2:K$218)-1),ROW(C399))),"")</f>
        <v/>
      </c>
      <c r="M400" s="231" t="str">
        <f t="shared" si="23"/>
        <v/>
      </c>
      <c r="N400" s="230" t="str">
        <f t="array" ref="N400">IFERROR(INDEX(M$2:M$218,SMALL(IF(M$2:M$218&lt;&gt;"",ROW(M$2:M$218)-1),ROW(D399))),"")</f>
        <v/>
      </c>
      <c r="O400" s="231" t="str">
        <f t="shared" si="24"/>
        <v/>
      </c>
      <c r="P400" s="232" t="str">
        <f t="array" ref="P400">IFERROR(INDEX(O$2:O$218,SMALL(IF(O$2:O$218&lt;&gt;"",ROW(O$2:O$218)-1),ROW(G399))),"")</f>
        <v/>
      </c>
    </row>
    <row r="401" spans="1:16" ht="15.75" customHeight="1" x14ac:dyDescent="0.2">
      <c r="A401" s="216" t="str">
        <f t="shared" si="25"/>
        <v xml:space="preserve"> </v>
      </c>
      <c r="B401" s="217"/>
      <c r="C401" s="217"/>
      <c r="D401" s="144"/>
      <c r="E401" s="144"/>
      <c r="F401" s="144"/>
      <c r="G401" s="216" t="str">
        <f>IF(D401="","",VLOOKUP(D401,'Liste des clubs'!A:B,2,FALSE))</f>
        <v/>
      </c>
      <c r="H401" s="233"/>
      <c r="I401" s="217" t="str">
        <f t="shared" si="21"/>
        <v/>
      </c>
      <c r="J401" s="230" t="str">
        <f t="array" ref="J401">IFERROR(INDEX(I$2:I$218,SMALL(IF(I$2:I$218&lt;&gt;"",ROW(I$2:I$218)-1),ROW(A400))),"")</f>
        <v/>
      </c>
      <c r="K401" s="231" t="str">
        <f t="shared" si="22"/>
        <v/>
      </c>
      <c r="L401" s="232" t="str">
        <f t="array" ref="L401">IFERROR(INDEX(K$2:K$218,SMALL(IF(K$2:K$218&lt;&gt;"",ROW(K$2:K$218)-1),ROW(C400))),"")</f>
        <v/>
      </c>
      <c r="M401" s="231" t="str">
        <f t="shared" si="23"/>
        <v/>
      </c>
      <c r="N401" s="230" t="str">
        <f t="array" ref="N401">IFERROR(INDEX(M$2:M$218,SMALL(IF(M$2:M$218&lt;&gt;"",ROW(M$2:M$218)-1),ROW(D400))),"")</f>
        <v/>
      </c>
      <c r="O401" s="231" t="str">
        <f t="shared" si="24"/>
        <v/>
      </c>
      <c r="P401" s="232" t="str">
        <f t="array" ref="P401">IFERROR(INDEX(O$2:O$218,SMALL(IF(O$2:O$218&lt;&gt;"",ROW(O$2:O$218)-1),ROW(G400))),"")</f>
        <v/>
      </c>
    </row>
    <row r="402" spans="1:16" ht="15.75" customHeight="1" x14ac:dyDescent="0.2">
      <c r="A402" s="216" t="str">
        <f t="shared" si="25"/>
        <v xml:space="preserve"> </v>
      </c>
      <c r="B402" s="217"/>
      <c r="C402" s="217"/>
      <c r="D402" s="144"/>
      <c r="E402" s="144"/>
      <c r="F402" s="144"/>
      <c r="G402" s="216" t="str">
        <f>IF(D402="","",VLOOKUP(D402,'Liste des clubs'!A:B,2,FALSE))</f>
        <v/>
      </c>
      <c r="H402" s="233"/>
      <c r="I402" s="217" t="str">
        <f t="shared" si="21"/>
        <v/>
      </c>
      <c r="J402" s="230" t="str">
        <f t="array" ref="J402">IFERROR(INDEX(I$2:I$218,SMALL(IF(I$2:I$218&lt;&gt;"",ROW(I$2:I$218)-1),ROW(A401))),"")</f>
        <v/>
      </c>
      <c r="K402" s="231" t="str">
        <f t="shared" si="22"/>
        <v/>
      </c>
      <c r="L402" s="232" t="str">
        <f t="array" ref="L402">IFERROR(INDEX(K$2:K$218,SMALL(IF(K$2:K$218&lt;&gt;"",ROW(K$2:K$218)-1),ROW(C401))),"")</f>
        <v/>
      </c>
      <c r="M402" s="231" t="str">
        <f t="shared" si="23"/>
        <v/>
      </c>
      <c r="N402" s="230" t="str">
        <f t="array" ref="N402">IFERROR(INDEX(M$2:M$218,SMALL(IF(M$2:M$218&lt;&gt;"",ROW(M$2:M$218)-1),ROW(D401))),"")</f>
        <v/>
      </c>
      <c r="O402" s="231" t="str">
        <f t="shared" si="24"/>
        <v/>
      </c>
      <c r="P402" s="232" t="str">
        <f t="array" ref="P402">IFERROR(INDEX(O$2:O$218,SMALL(IF(O$2:O$218&lt;&gt;"",ROW(O$2:O$218)-1),ROW(G401))),"")</f>
        <v/>
      </c>
    </row>
    <row r="403" spans="1:16" ht="15.75" customHeight="1" x14ac:dyDescent="0.2">
      <c r="A403" s="216" t="str">
        <f t="shared" si="25"/>
        <v xml:space="preserve"> </v>
      </c>
      <c r="B403" s="217"/>
      <c r="C403" s="217"/>
      <c r="D403" s="144"/>
      <c r="E403" s="144"/>
      <c r="F403" s="144"/>
      <c r="G403" s="216" t="str">
        <f>IF(D403="","",VLOOKUP(D403,'Liste des clubs'!A:B,2,FALSE))</f>
        <v/>
      </c>
      <c r="H403" s="233"/>
      <c r="I403" s="217" t="str">
        <f t="shared" si="21"/>
        <v/>
      </c>
      <c r="J403" s="230" t="str">
        <f t="array" ref="J403">IFERROR(INDEX(I$2:I$218,SMALL(IF(I$2:I$218&lt;&gt;"",ROW(I$2:I$218)-1),ROW(A402))),"")</f>
        <v/>
      </c>
      <c r="K403" s="231" t="str">
        <f t="shared" si="22"/>
        <v/>
      </c>
      <c r="L403" s="232" t="str">
        <f t="array" ref="L403">IFERROR(INDEX(K$2:K$218,SMALL(IF(K$2:K$218&lt;&gt;"",ROW(K$2:K$218)-1),ROW(C402))),"")</f>
        <v/>
      </c>
      <c r="M403" s="231" t="str">
        <f t="shared" si="23"/>
        <v/>
      </c>
      <c r="N403" s="230" t="str">
        <f t="array" ref="N403">IFERROR(INDEX(M$2:M$218,SMALL(IF(M$2:M$218&lt;&gt;"",ROW(M$2:M$218)-1),ROW(D402))),"")</f>
        <v/>
      </c>
      <c r="O403" s="231" t="str">
        <f t="shared" si="24"/>
        <v/>
      </c>
      <c r="P403" s="232" t="str">
        <f t="array" ref="P403">IFERROR(INDEX(O$2:O$218,SMALL(IF(O$2:O$218&lt;&gt;"",ROW(O$2:O$218)-1),ROW(G402))),"")</f>
        <v/>
      </c>
    </row>
    <row r="404" spans="1:16" ht="15.75" customHeight="1" x14ac:dyDescent="0.2">
      <c r="A404" s="216" t="str">
        <f t="shared" si="25"/>
        <v xml:space="preserve"> </v>
      </c>
      <c r="B404" s="217"/>
      <c r="C404" s="217"/>
      <c r="D404" s="144"/>
      <c r="E404" s="144"/>
      <c r="F404" s="144"/>
      <c r="G404" s="216" t="str">
        <f>IF(D404="","",VLOOKUP(D404,'Liste des clubs'!A:B,2,FALSE))</f>
        <v/>
      </c>
      <c r="H404" s="233"/>
      <c r="I404" s="217" t="str">
        <f t="shared" si="21"/>
        <v/>
      </c>
      <c r="J404" s="230" t="str">
        <f t="array" ref="J404">IFERROR(INDEX(I$2:I$218,SMALL(IF(I$2:I$218&lt;&gt;"",ROW(I$2:I$218)-1),ROW(A403))),"")</f>
        <v/>
      </c>
      <c r="K404" s="231" t="str">
        <f t="shared" si="22"/>
        <v/>
      </c>
      <c r="L404" s="232" t="str">
        <f t="array" ref="L404">IFERROR(INDEX(K$2:K$218,SMALL(IF(K$2:K$218&lt;&gt;"",ROW(K$2:K$218)-1),ROW(C403))),"")</f>
        <v/>
      </c>
      <c r="M404" s="231" t="str">
        <f t="shared" si="23"/>
        <v/>
      </c>
      <c r="N404" s="230" t="str">
        <f t="array" ref="N404">IFERROR(INDEX(M$2:M$218,SMALL(IF(M$2:M$218&lt;&gt;"",ROW(M$2:M$218)-1),ROW(D403))),"")</f>
        <v/>
      </c>
      <c r="O404" s="231" t="str">
        <f t="shared" si="24"/>
        <v/>
      </c>
      <c r="P404" s="232" t="str">
        <f t="array" ref="P404">IFERROR(INDEX(O$2:O$218,SMALL(IF(O$2:O$218&lt;&gt;"",ROW(O$2:O$218)-1),ROW(G403))),"")</f>
        <v/>
      </c>
    </row>
    <row r="405" spans="1:16" ht="15.75" customHeight="1" x14ac:dyDescent="0.2">
      <c r="A405" s="216" t="str">
        <f t="shared" si="25"/>
        <v xml:space="preserve"> </v>
      </c>
      <c r="B405" s="217"/>
      <c r="C405" s="217"/>
      <c r="D405" s="144"/>
      <c r="E405" s="144"/>
      <c r="F405" s="144"/>
      <c r="G405" s="216" t="str">
        <f>IF(D405="","",VLOOKUP(D405,'Liste des clubs'!A:B,2,FALSE))</f>
        <v/>
      </c>
      <c r="H405" s="233"/>
      <c r="I405" s="217" t="str">
        <f t="shared" si="21"/>
        <v/>
      </c>
      <c r="J405" s="230" t="str">
        <f t="array" ref="J405">IFERROR(INDEX(I$2:I$218,SMALL(IF(I$2:I$218&lt;&gt;"",ROW(I$2:I$218)-1),ROW(A404))),"")</f>
        <v/>
      </c>
      <c r="K405" s="231" t="str">
        <f t="shared" si="22"/>
        <v/>
      </c>
      <c r="L405" s="232" t="str">
        <f t="array" ref="L405">IFERROR(INDEX(K$2:K$218,SMALL(IF(K$2:K$218&lt;&gt;"",ROW(K$2:K$218)-1),ROW(C404))),"")</f>
        <v/>
      </c>
      <c r="M405" s="231" t="str">
        <f t="shared" si="23"/>
        <v/>
      </c>
      <c r="N405" s="230" t="str">
        <f t="array" ref="N405">IFERROR(INDEX(M$2:M$218,SMALL(IF(M$2:M$218&lt;&gt;"",ROW(M$2:M$218)-1),ROW(D404))),"")</f>
        <v/>
      </c>
      <c r="O405" s="231" t="str">
        <f t="shared" si="24"/>
        <v/>
      </c>
      <c r="P405" s="232" t="str">
        <f t="array" ref="P405">IFERROR(INDEX(O$2:O$218,SMALL(IF(O$2:O$218&lt;&gt;"",ROW(O$2:O$218)-1),ROW(G404))),"")</f>
        <v/>
      </c>
    </row>
    <row r="406" spans="1:16" ht="15.75" customHeight="1" x14ac:dyDescent="0.2">
      <c r="A406" s="216" t="str">
        <f t="shared" si="25"/>
        <v xml:space="preserve"> </v>
      </c>
      <c r="B406" s="217"/>
      <c r="C406" s="217"/>
      <c r="D406" s="144"/>
      <c r="E406" s="144"/>
      <c r="F406" s="144"/>
      <c r="G406" s="216" t="str">
        <f>IF(D406="","",VLOOKUP(D406,'Liste des clubs'!A:B,2,FALSE))</f>
        <v/>
      </c>
      <c r="H406" s="233"/>
      <c r="I406" s="217" t="str">
        <f t="shared" si="21"/>
        <v/>
      </c>
      <c r="J406" s="230" t="str">
        <f t="array" ref="J406">IFERROR(INDEX(I$2:I$218,SMALL(IF(I$2:I$218&lt;&gt;"",ROW(I$2:I$218)-1),ROW(A405))),"")</f>
        <v/>
      </c>
      <c r="K406" s="231" t="str">
        <f t="shared" si="22"/>
        <v/>
      </c>
      <c r="L406" s="232" t="str">
        <f t="array" ref="L406">IFERROR(INDEX(K$2:K$218,SMALL(IF(K$2:K$218&lt;&gt;"",ROW(K$2:K$218)-1),ROW(C405))),"")</f>
        <v/>
      </c>
      <c r="M406" s="231" t="str">
        <f t="shared" si="23"/>
        <v/>
      </c>
      <c r="N406" s="230" t="str">
        <f t="array" ref="N406">IFERROR(INDEX(M$2:M$218,SMALL(IF(M$2:M$218&lt;&gt;"",ROW(M$2:M$218)-1),ROW(D405))),"")</f>
        <v/>
      </c>
      <c r="O406" s="231" t="str">
        <f t="shared" si="24"/>
        <v/>
      </c>
      <c r="P406" s="232" t="str">
        <f t="array" ref="P406">IFERROR(INDEX(O$2:O$218,SMALL(IF(O$2:O$218&lt;&gt;"",ROW(O$2:O$218)-1),ROW(G405))),"")</f>
        <v/>
      </c>
    </row>
    <row r="407" spans="1:16" ht="15.75" customHeight="1" x14ac:dyDescent="0.2">
      <c r="A407" s="216" t="str">
        <f t="shared" si="25"/>
        <v xml:space="preserve"> </v>
      </c>
      <c r="B407" s="217"/>
      <c r="C407" s="217"/>
      <c r="D407" s="144"/>
      <c r="E407" s="144"/>
      <c r="F407" s="144"/>
      <c r="G407" s="216" t="str">
        <f>IF(D407="","",VLOOKUP(D407,'Liste des clubs'!A:B,2,FALSE))</f>
        <v/>
      </c>
      <c r="H407" s="233"/>
      <c r="I407" s="217" t="str">
        <f t="shared" si="21"/>
        <v/>
      </c>
      <c r="J407" s="230" t="str">
        <f t="array" ref="J407">IFERROR(INDEX(I$2:I$218,SMALL(IF(I$2:I$218&lt;&gt;"",ROW(I$2:I$218)-1),ROW(A406))),"")</f>
        <v/>
      </c>
      <c r="K407" s="231" t="str">
        <f t="shared" si="22"/>
        <v/>
      </c>
      <c r="L407" s="232" t="str">
        <f t="array" ref="L407">IFERROR(INDEX(K$2:K$218,SMALL(IF(K$2:K$218&lt;&gt;"",ROW(K$2:K$218)-1),ROW(C406))),"")</f>
        <v/>
      </c>
      <c r="M407" s="231" t="str">
        <f t="shared" si="23"/>
        <v/>
      </c>
      <c r="N407" s="230" t="str">
        <f t="array" ref="N407">IFERROR(INDEX(M$2:M$218,SMALL(IF(M$2:M$218&lt;&gt;"",ROW(M$2:M$218)-1),ROW(D406))),"")</f>
        <v/>
      </c>
      <c r="O407" s="231" t="str">
        <f t="shared" si="24"/>
        <v/>
      </c>
      <c r="P407" s="232" t="str">
        <f t="array" ref="P407">IFERROR(INDEX(O$2:O$218,SMALL(IF(O$2:O$218&lt;&gt;"",ROW(O$2:O$218)-1),ROW(G406))),"")</f>
        <v/>
      </c>
    </row>
    <row r="408" spans="1:16" ht="15.75" customHeight="1" x14ac:dyDescent="0.2">
      <c r="A408" s="216" t="str">
        <f t="shared" si="25"/>
        <v xml:space="preserve"> </v>
      </c>
      <c r="B408" s="217"/>
      <c r="C408" s="217"/>
      <c r="D408" s="144"/>
      <c r="E408" s="144"/>
      <c r="F408" s="144"/>
      <c r="G408" s="216" t="str">
        <f>IF(D408="","",VLOOKUP(D408,'Liste des clubs'!A:B,2,FALSE))</f>
        <v/>
      </c>
      <c r="H408" s="233"/>
      <c r="I408" s="217" t="str">
        <f t="shared" si="21"/>
        <v/>
      </c>
      <c r="J408" s="230" t="str">
        <f t="array" ref="J408">IFERROR(INDEX(I$2:I$218,SMALL(IF(I$2:I$218&lt;&gt;"",ROW(I$2:I$218)-1),ROW(A407))),"")</f>
        <v/>
      </c>
      <c r="K408" s="231" t="str">
        <f t="shared" si="22"/>
        <v/>
      </c>
      <c r="L408" s="232" t="str">
        <f t="array" ref="L408">IFERROR(INDEX(K$2:K$218,SMALL(IF(K$2:K$218&lt;&gt;"",ROW(K$2:K$218)-1),ROW(C407))),"")</f>
        <v/>
      </c>
      <c r="M408" s="231" t="str">
        <f t="shared" si="23"/>
        <v/>
      </c>
      <c r="N408" s="230" t="str">
        <f t="array" ref="N408">IFERROR(INDEX(M$2:M$218,SMALL(IF(M$2:M$218&lt;&gt;"",ROW(M$2:M$218)-1),ROW(D407))),"")</f>
        <v/>
      </c>
      <c r="O408" s="231" t="str">
        <f t="shared" si="24"/>
        <v/>
      </c>
      <c r="P408" s="232" t="str">
        <f t="array" ref="P408">IFERROR(INDEX(O$2:O$218,SMALL(IF(O$2:O$218&lt;&gt;"",ROW(O$2:O$218)-1),ROW(G407))),"")</f>
        <v/>
      </c>
    </row>
    <row r="409" spans="1:16" ht="15.75" customHeight="1" x14ac:dyDescent="0.2">
      <c r="A409" s="216" t="str">
        <f t="shared" si="25"/>
        <v xml:space="preserve"> </v>
      </c>
      <c r="B409" s="217"/>
      <c r="C409" s="217"/>
      <c r="D409" s="144"/>
      <c r="E409" s="144"/>
      <c r="F409" s="144"/>
      <c r="G409" s="216" t="str">
        <f>IF(D409="","",VLOOKUP(D409,'Liste des clubs'!A:B,2,FALSE))</f>
        <v/>
      </c>
      <c r="H409" s="233"/>
      <c r="I409" s="217" t="str">
        <f t="shared" si="21"/>
        <v/>
      </c>
      <c r="J409" s="230" t="str">
        <f t="array" ref="J409">IFERROR(INDEX(I$2:I$218,SMALL(IF(I$2:I$218&lt;&gt;"",ROW(I$2:I$218)-1),ROW(A408))),"")</f>
        <v/>
      </c>
      <c r="K409" s="231" t="str">
        <f t="shared" si="22"/>
        <v/>
      </c>
      <c r="L409" s="232" t="str">
        <f t="array" ref="L409">IFERROR(INDEX(K$2:K$218,SMALL(IF(K$2:K$218&lt;&gt;"",ROW(K$2:K$218)-1),ROW(C408))),"")</f>
        <v/>
      </c>
      <c r="M409" s="231" t="str">
        <f t="shared" si="23"/>
        <v/>
      </c>
      <c r="N409" s="230" t="str">
        <f t="array" ref="N409">IFERROR(INDEX(M$2:M$218,SMALL(IF(M$2:M$218&lt;&gt;"",ROW(M$2:M$218)-1),ROW(D408))),"")</f>
        <v/>
      </c>
      <c r="O409" s="231" t="str">
        <f t="shared" si="24"/>
        <v/>
      </c>
      <c r="P409" s="232" t="str">
        <f t="array" ref="P409">IFERROR(INDEX(O$2:O$218,SMALL(IF(O$2:O$218&lt;&gt;"",ROW(O$2:O$218)-1),ROW(G408))),"")</f>
        <v/>
      </c>
    </row>
    <row r="410" spans="1:16" ht="15.75" customHeight="1" x14ac:dyDescent="0.2">
      <c r="A410" s="216" t="str">
        <f t="shared" si="25"/>
        <v xml:space="preserve"> </v>
      </c>
      <c r="B410" s="217"/>
      <c r="C410" s="217"/>
      <c r="D410" s="144"/>
      <c r="E410" s="144"/>
      <c r="F410" s="144"/>
      <c r="G410" s="216" t="str">
        <f>IF(D410="","",VLOOKUP(D410,'Liste des clubs'!A:B,2,FALSE))</f>
        <v/>
      </c>
      <c r="H410" s="233"/>
      <c r="I410" s="217" t="str">
        <f t="shared" si="21"/>
        <v/>
      </c>
      <c r="J410" s="230" t="str">
        <f t="array" ref="J410">IFERROR(INDEX(I$2:I$218,SMALL(IF(I$2:I$218&lt;&gt;"",ROW(I$2:I$218)-1),ROW(A409))),"")</f>
        <v/>
      </c>
      <c r="K410" s="231" t="str">
        <f t="shared" si="22"/>
        <v/>
      </c>
      <c r="L410" s="232" t="str">
        <f t="array" ref="L410">IFERROR(INDEX(K$2:K$218,SMALL(IF(K$2:K$218&lt;&gt;"",ROW(K$2:K$218)-1),ROW(C409))),"")</f>
        <v/>
      </c>
      <c r="M410" s="231" t="str">
        <f t="shared" si="23"/>
        <v/>
      </c>
      <c r="N410" s="230" t="str">
        <f t="array" ref="N410">IFERROR(INDEX(M$2:M$218,SMALL(IF(M$2:M$218&lt;&gt;"",ROW(M$2:M$218)-1),ROW(D409))),"")</f>
        <v/>
      </c>
      <c r="O410" s="231" t="str">
        <f t="shared" si="24"/>
        <v/>
      </c>
      <c r="P410" s="232" t="str">
        <f t="array" ref="P410">IFERROR(INDEX(O$2:O$218,SMALL(IF(O$2:O$218&lt;&gt;"",ROW(O$2:O$218)-1),ROW(G409))),"")</f>
        <v/>
      </c>
    </row>
    <row r="411" spans="1:16" ht="15.75" customHeight="1" x14ac:dyDescent="0.2">
      <c r="A411" s="216" t="str">
        <f t="shared" si="25"/>
        <v xml:space="preserve"> </v>
      </c>
      <c r="B411" s="217"/>
      <c r="C411" s="217"/>
      <c r="D411" s="144"/>
      <c r="E411" s="144"/>
      <c r="F411" s="144"/>
      <c r="G411" s="216" t="str">
        <f>IF(D411="","",VLOOKUP(D411,'Liste des clubs'!A:B,2,FALSE))</f>
        <v/>
      </c>
      <c r="H411" s="233"/>
      <c r="I411" s="217" t="str">
        <f t="shared" si="21"/>
        <v/>
      </c>
      <c r="J411" s="230" t="str">
        <f t="array" ref="J411">IFERROR(INDEX(I$2:I$218,SMALL(IF(I$2:I$218&lt;&gt;"",ROW(I$2:I$218)-1),ROW(A410))),"")</f>
        <v/>
      </c>
      <c r="K411" s="231" t="str">
        <f t="shared" si="22"/>
        <v/>
      </c>
      <c r="L411" s="232" t="str">
        <f t="array" ref="L411">IFERROR(INDEX(K$2:K$218,SMALL(IF(K$2:K$218&lt;&gt;"",ROW(K$2:K$218)-1),ROW(C410))),"")</f>
        <v/>
      </c>
      <c r="M411" s="231" t="str">
        <f t="shared" si="23"/>
        <v/>
      </c>
      <c r="N411" s="230" t="str">
        <f t="array" ref="N411">IFERROR(INDEX(M$2:M$218,SMALL(IF(M$2:M$218&lt;&gt;"",ROW(M$2:M$218)-1),ROW(D410))),"")</f>
        <v/>
      </c>
      <c r="O411" s="231" t="str">
        <f t="shared" si="24"/>
        <v/>
      </c>
      <c r="P411" s="232" t="str">
        <f t="array" ref="P411">IFERROR(INDEX(O$2:O$218,SMALL(IF(O$2:O$218&lt;&gt;"",ROW(O$2:O$218)-1),ROW(G410))),"")</f>
        <v/>
      </c>
    </row>
    <row r="412" spans="1:16" ht="15.75" customHeight="1" x14ac:dyDescent="0.2">
      <c r="A412" s="216" t="str">
        <f t="shared" si="25"/>
        <v xml:space="preserve"> </v>
      </c>
      <c r="B412" s="217"/>
      <c r="C412" s="217"/>
      <c r="D412" s="144"/>
      <c r="E412" s="144"/>
      <c r="F412" s="144"/>
      <c r="G412" s="216" t="str">
        <f>IF(D412="","",VLOOKUP(D412,'Liste des clubs'!A:B,2,FALSE))</f>
        <v/>
      </c>
      <c r="H412" s="233"/>
      <c r="I412" s="217" t="str">
        <f t="shared" si="21"/>
        <v/>
      </c>
      <c r="J412" s="230" t="str">
        <f t="array" ref="J412">IFERROR(INDEX(I$2:I$218,SMALL(IF(I$2:I$218&lt;&gt;"",ROW(I$2:I$218)-1),ROW(A411))),"")</f>
        <v/>
      </c>
      <c r="K412" s="231" t="str">
        <f t="shared" si="22"/>
        <v/>
      </c>
      <c r="L412" s="232" t="str">
        <f t="array" ref="L412">IFERROR(INDEX(K$2:K$218,SMALL(IF(K$2:K$218&lt;&gt;"",ROW(K$2:K$218)-1),ROW(C411))),"")</f>
        <v/>
      </c>
      <c r="M412" s="231" t="str">
        <f t="shared" si="23"/>
        <v/>
      </c>
      <c r="N412" s="230" t="str">
        <f t="array" ref="N412">IFERROR(INDEX(M$2:M$218,SMALL(IF(M$2:M$218&lt;&gt;"",ROW(M$2:M$218)-1),ROW(D411))),"")</f>
        <v/>
      </c>
      <c r="O412" s="231" t="str">
        <f t="shared" si="24"/>
        <v/>
      </c>
      <c r="P412" s="232" t="str">
        <f t="array" ref="P412">IFERROR(INDEX(O$2:O$218,SMALL(IF(O$2:O$218&lt;&gt;"",ROW(O$2:O$218)-1),ROW(G411))),"")</f>
        <v/>
      </c>
    </row>
    <row r="413" spans="1:16" ht="15.75" customHeight="1" x14ac:dyDescent="0.2">
      <c r="A413" s="216" t="str">
        <f t="shared" si="25"/>
        <v xml:space="preserve"> </v>
      </c>
      <c r="B413" s="217"/>
      <c r="C413" s="217"/>
      <c r="D413" s="144"/>
      <c r="E413" s="144"/>
      <c r="F413" s="144"/>
      <c r="G413" s="216" t="str">
        <f>IF(D413="","",VLOOKUP(D413,'Liste des clubs'!A:B,2,FALSE))</f>
        <v/>
      </c>
      <c r="H413" s="233"/>
      <c r="I413" s="217" t="str">
        <f t="shared" si="21"/>
        <v/>
      </c>
      <c r="J413" s="230" t="str">
        <f t="array" ref="J413">IFERROR(INDEX(I$2:I$218,SMALL(IF(I$2:I$218&lt;&gt;"",ROW(I$2:I$218)-1),ROW(A412))),"")</f>
        <v/>
      </c>
      <c r="K413" s="231" t="str">
        <f t="shared" si="22"/>
        <v/>
      </c>
      <c r="L413" s="232" t="str">
        <f t="array" ref="L413">IFERROR(INDEX(K$2:K$218,SMALL(IF(K$2:K$218&lt;&gt;"",ROW(K$2:K$218)-1),ROW(C412))),"")</f>
        <v/>
      </c>
      <c r="M413" s="231" t="str">
        <f t="shared" si="23"/>
        <v/>
      </c>
      <c r="N413" s="230" t="str">
        <f t="array" ref="N413">IFERROR(INDEX(M$2:M$218,SMALL(IF(M$2:M$218&lt;&gt;"",ROW(M$2:M$218)-1),ROW(D412))),"")</f>
        <v/>
      </c>
      <c r="O413" s="231" t="str">
        <f t="shared" si="24"/>
        <v/>
      </c>
      <c r="P413" s="232" t="str">
        <f t="array" ref="P413">IFERROR(INDEX(O$2:O$218,SMALL(IF(O$2:O$218&lt;&gt;"",ROW(O$2:O$218)-1),ROW(G412))),"")</f>
        <v/>
      </c>
    </row>
    <row r="414" spans="1:16" ht="15.75" customHeight="1" x14ac:dyDescent="0.2">
      <c r="A414" s="216" t="str">
        <f t="shared" si="25"/>
        <v xml:space="preserve"> </v>
      </c>
      <c r="B414" s="217"/>
      <c r="C414" s="217"/>
      <c r="D414" s="144"/>
      <c r="E414" s="144"/>
      <c r="F414" s="144"/>
      <c r="G414" s="216" t="str">
        <f>IF(D414="","",VLOOKUP(D414,'Liste des clubs'!A:B,2,FALSE))</f>
        <v/>
      </c>
      <c r="H414" s="233"/>
      <c r="I414" s="217" t="str">
        <f t="shared" si="21"/>
        <v/>
      </c>
      <c r="J414" s="230" t="str">
        <f t="array" ref="J414">IFERROR(INDEX(I$2:I$218,SMALL(IF(I$2:I$218&lt;&gt;"",ROW(I$2:I$218)-1),ROW(A413))),"")</f>
        <v/>
      </c>
      <c r="K414" s="231" t="str">
        <f t="shared" si="22"/>
        <v/>
      </c>
      <c r="L414" s="232" t="str">
        <f t="array" ref="L414">IFERROR(INDEX(K$2:K$218,SMALL(IF(K$2:K$218&lt;&gt;"",ROW(K$2:K$218)-1),ROW(C413))),"")</f>
        <v/>
      </c>
      <c r="M414" s="231" t="str">
        <f t="shared" si="23"/>
        <v/>
      </c>
      <c r="N414" s="230" t="str">
        <f t="array" ref="N414">IFERROR(INDEX(M$2:M$218,SMALL(IF(M$2:M$218&lt;&gt;"",ROW(M$2:M$218)-1),ROW(D413))),"")</f>
        <v/>
      </c>
      <c r="O414" s="231" t="str">
        <f t="shared" si="24"/>
        <v/>
      </c>
      <c r="P414" s="232" t="str">
        <f t="array" ref="P414">IFERROR(INDEX(O$2:O$218,SMALL(IF(O$2:O$218&lt;&gt;"",ROW(O$2:O$218)-1),ROW(G413))),"")</f>
        <v/>
      </c>
    </row>
    <row r="415" spans="1:16" ht="15.75" customHeight="1" x14ac:dyDescent="0.2">
      <c r="A415" s="216" t="str">
        <f t="shared" si="25"/>
        <v xml:space="preserve"> </v>
      </c>
      <c r="B415" s="217"/>
      <c r="C415" s="217"/>
      <c r="D415" s="144"/>
      <c r="E415" s="144"/>
      <c r="F415" s="144"/>
      <c r="G415" s="216" t="str">
        <f>IF(D415="","",VLOOKUP(D415,'Liste des clubs'!A:B,2,FALSE))</f>
        <v/>
      </c>
      <c r="H415" s="233"/>
      <c r="I415" s="217" t="str">
        <f t="shared" si="21"/>
        <v/>
      </c>
      <c r="J415" s="230" t="str">
        <f t="array" ref="J415">IFERROR(INDEX(I$2:I$218,SMALL(IF(I$2:I$218&lt;&gt;"",ROW(I$2:I$218)-1),ROW(A414))),"")</f>
        <v/>
      </c>
      <c r="K415" s="231" t="str">
        <f t="shared" si="22"/>
        <v/>
      </c>
      <c r="L415" s="232" t="str">
        <f t="array" ref="L415">IFERROR(INDEX(K$2:K$218,SMALL(IF(K$2:K$218&lt;&gt;"",ROW(K$2:K$218)-1),ROW(C414))),"")</f>
        <v/>
      </c>
      <c r="M415" s="231" t="str">
        <f t="shared" si="23"/>
        <v/>
      </c>
      <c r="N415" s="230" t="str">
        <f t="array" ref="N415">IFERROR(INDEX(M$2:M$218,SMALL(IF(M$2:M$218&lt;&gt;"",ROW(M$2:M$218)-1),ROW(D414))),"")</f>
        <v/>
      </c>
      <c r="O415" s="231" t="str">
        <f t="shared" si="24"/>
        <v/>
      </c>
      <c r="P415" s="232" t="str">
        <f t="array" ref="P415">IFERROR(INDEX(O$2:O$218,SMALL(IF(O$2:O$218&lt;&gt;"",ROW(O$2:O$218)-1),ROW(G414))),"")</f>
        <v/>
      </c>
    </row>
    <row r="416" spans="1:16" ht="15.75" customHeight="1" x14ac:dyDescent="0.2">
      <c r="A416" s="216" t="str">
        <f t="shared" si="25"/>
        <v xml:space="preserve"> </v>
      </c>
      <c r="B416" s="217"/>
      <c r="C416" s="217"/>
      <c r="D416" s="144"/>
      <c r="E416" s="144"/>
      <c r="F416" s="144"/>
      <c r="G416" s="216" t="str">
        <f>IF(D416="","",VLOOKUP(D416,'Liste des clubs'!A:B,2,FALSE))</f>
        <v/>
      </c>
      <c r="H416" s="233"/>
      <c r="I416" s="217" t="str">
        <f t="shared" si="21"/>
        <v/>
      </c>
      <c r="J416" s="230" t="str">
        <f t="array" ref="J416">IFERROR(INDEX(I$2:I$218,SMALL(IF(I$2:I$218&lt;&gt;"",ROW(I$2:I$218)-1),ROW(A415))),"")</f>
        <v/>
      </c>
      <c r="K416" s="231" t="str">
        <f t="shared" si="22"/>
        <v/>
      </c>
      <c r="L416" s="232" t="str">
        <f t="array" ref="L416">IFERROR(INDEX(K$2:K$218,SMALL(IF(K$2:K$218&lt;&gt;"",ROW(K$2:K$218)-1),ROW(C415))),"")</f>
        <v/>
      </c>
      <c r="M416" s="231" t="str">
        <f t="shared" si="23"/>
        <v/>
      </c>
      <c r="N416" s="230" t="str">
        <f t="array" ref="N416">IFERROR(INDEX(M$2:M$218,SMALL(IF(M$2:M$218&lt;&gt;"",ROW(M$2:M$218)-1),ROW(D415))),"")</f>
        <v/>
      </c>
      <c r="O416" s="231" t="str">
        <f t="shared" si="24"/>
        <v/>
      </c>
      <c r="P416" s="232" t="str">
        <f t="array" ref="P416">IFERROR(INDEX(O$2:O$218,SMALL(IF(O$2:O$218&lt;&gt;"",ROW(O$2:O$218)-1),ROW(G415))),"")</f>
        <v/>
      </c>
    </row>
    <row r="417" spans="1:16" ht="15.75" customHeight="1" x14ac:dyDescent="0.2">
      <c r="A417" s="216" t="str">
        <f t="shared" si="25"/>
        <v xml:space="preserve"> </v>
      </c>
      <c r="B417" s="217"/>
      <c r="C417" s="217"/>
      <c r="D417" s="144"/>
      <c r="E417" s="144"/>
      <c r="F417" s="144"/>
      <c r="G417" s="216" t="str">
        <f>IF(D417="","",VLOOKUP(D417,'Liste des clubs'!A:B,2,FALSE))</f>
        <v/>
      </c>
      <c r="H417" s="233"/>
      <c r="I417" s="217" t="str">
        <f t="shared" si="21"/>
        <v/>
      </c>
      <c r="J417" s="230" t="str">
        <f t="array" ref="J417">IFERROR(INDEX(I$2:I$218,SMALL(IF(I$2:I$218&lt;&gt;"",ROW(I$2:I$218)-1),ROW(A416))),"")</f>
        <v/>
      </c>
      <c r="K417" s="231" t="str">
        <f t="shared" si="22"/>
        <v/>
      </c>
      <c r="L417" s="232" t="str">
        <f t="array" ref="L417">IFERROR(INDEX(K$2:K$218,SMALL(IF(K$2:K$218&lt;&gt;"",ROW(K$2:K$218)-1),ROW(C416))),"")</f>
        <v/>
      </c>
      <c r="M417" s="231" t="str">
        <f t="shared" si="23"/>
        <v/>
      </c>
      <c r="N417" s="230" t="str">
        <f t="array" ref="N417">IFERROR(INDEX(M$2:M$218,SMALL(IF(M$2:M$218&lt;&gt;"",ROW(M$2:M$218)-1),ROW(D416))),"")</f>
        <v/>
      </c>
      <c r="O417" s="231" t="str">
        <f t="shared" si="24"/>
        <v/>
      </c>
      <c r="P417" s="232" t="str">
        <f t="array" ref="P417">IFERROR(INDEX(O$2:O$218,SMALL(IF(O$2:O$218&lt;&gt;"",ROW(O$2:O$218)-1),ROW(G416))),"")</f>
        <v/>
      </c>
    </row>
    <row r="418" spans="1:16" ht="15.75" customHeight="1" x14ac:dyDescent="0.2">
      <c r="A418" s="216" t="str">
        <f t="shared" si="25"/>
        <v xml:space="preserve"> </v>
      </c>
      <c r="B418" s="217"/>
      <c r="C418" s="217"/>
      <c r="D418" s="144"/>
      <c r="E418" s="144"/>
      <c r="F418" s="144"/>
      <c r="G418" s="216" t="str">
        <f>IF(D418="","",VLOOKUP(D418,'Liste des clubs'!A:B,2,FALSE))</f>
        <v/>
      </c>
      <c r="H418" s="233"/>
      <c r="I418" s="217" t="str">
        <f t="shared" si="21"/>
        <v/>
      </c>
      <c r="J418" s="230" t="str">
        <f t="array" ref="J418">IFERROR(INDEX(I$2:I$218,SMALL(IF(I$2:I$218&lt;&gt;"",ROW(I$2:I$218)-1),ROW(A417))),"")</f>
        <v/>
      </c>
      <c r="K418" s="231" t="str">
        <f t="shared" si="22"/>
        <v/>
      </c>
      <c r="L418" s="232" t="str">
        <f t="array" ref="L418">IFERROR(INDEX(K$2:K$218,SMALL(IF(K$2:K$218&lt;&gt;"",ROW(K$2:K$218)-1),ROW(C417))),"")</f>
        <v/>
      </c>
      <c r="M418" s="231" t="str">
        <f t="shared" si="23"/>
        <v/>
      </c>
      <c r="N418" s="230" t="str">
        <f t="array" ref="N418">IFERROR(INDEX(M$2:M$218,SMALL(IF(M$2:M$218&lt;&gt;"",ROW(M$2:M$218)-1),ROW(D417))),"")</f>
        <v/>
      </c>
      <c r="O418" s="231" t="str">
        <f t="shared" si="24"/>
        <v/>
      </c>
      <c r="P418" s="232" t="str">
        <f t="array" ref="P418">IFERROR(INDEX(O$2:O$218,SMALL(IF(O$2:O$218&lt;&gt;"",ROW(O$2:O$218)-1),ROW(G417))),"")</f>
        <v/>
      </c>
    </row>
    <row r="419" spans="1:16" ht="15.75" customHeight="1" x14ac:dyDescent="0.2">
      <c r="A419" s="216" t="str">
        <f t="shared" si="25"/>
        <v xml:space="preserve"> </v>
      </c>
      <c r="B419" s="217"/>
      <c r="C419" s="217"/>
      <c r="D419" s="144"/>
      <c r="E419" s="144"/>
      <c r="F419" s="144"/>
      <c r="G419" s="216" t="str">
        <f>IF(D419="","",VLOOKUP(D419,'Liste des clubs'!A:B,2,FALSE))</f>
        <v/>
      </c>
      <c r="H419" s="233"/>
      <c r="I419" s="217" t="str">
        <f t="shared" si="21"/>
        <v/>
      </c>
      <c r="J419" s="230" t="str">
        <f t="array" ref="J419">IFERROR(INDEX(I$2:I$218,SMALL(IF(I$2:I$218&lt;&gt;"",ROW(I$2:I$218)-1),ROW(A418))),"")</f>
        <v/>
      </c>
      <c r="K419" s="231" t="str">
        <f t="shared" si="22"/>
        <v/>
      </c>
      <c r="L419" s="232" t="str">
        <f t="array" ref="L419">IFERROR(INDEX(K$2:K$218,SMALL(IF(K$2:K$218&lt;&gt;"",ROW(K$2:K$218)-1),ROW(C418))),"")</f>
        <v/>
      </c>
      <c r="M419" s="231" t="str">
        <f t="shared" si="23"/>
        <v/>
      </c>
      <c r="N419" s="230" t="str">
        <f t="array" ref="N419">IFERROR(INDEX(M$2:M$218,SMALL(IF(M$2:M$218&lt;&gt;"",ROW(M$2:M$218)-1),ROW(D418))),"")</f>
        <v/>
      </c>
      <c r="O419" s="231" t="str">
        <f t="shared" si="24"/>
        <v/>
      </c>
      <c r="P419" s="232" t="str">
        <f t="array" ref="P419">IFERROR(INDEX(O$2:O$218,SMALL(IF(O$2:O$218&lt;&gt;"",ROW(O$2:O$218)-1),ROW(G418))),"")</f>
        <v/>
      </c>
    </row>
    <row r="420" spans="1:16" ht="15.75" customHeight="1" x14ac:dyDescent="0.2">
      <c r="A420" s="216" t="str">
        <f t="shared" si="25"/>
        <v xml:space="preserve"> </v>
      </c>
      <c r="B420" s="217"/>
      <c r="C420" s="217"/>
      <c r="D420" s="144"/>
      <c r="E420" s="144"/>
      <c r="F420" s="144"/>
      <c r="G420" s="216" t="str">
        <f>IF(D420="","",VLOOKUP(D420,'Liste des clubs'!A:B,2,FALSE))</f>
        <v/>
      </c>
      <c r="H420" s="233"/>
      <c r="I420" s="217" t="str">
        <f t="shared" si="21"/>
        <v/>
      </c>
      <c r="J420" s="230" t="str">
        <f t="array" ref="J420">IFERROR(INDEX(I$2:I$218,SMALL(IF(I$2:I$218&lt;&gt;"",ROW(I$2:I$218)-1),ROW(A419))),"")</f>
        <v/>
      </c>
      <c r="K420" s="231" t="str">
        <f t="shared" si="22"/>
        <v/>
      </c>
      <c r="L420" s="232" t="str">
        <f t="array" ref="L420">IFERROR(INDEX(K$2:K$218,SMALL(IF(K$2:K$218&lt;&gt;"",ROW(K$2:K$218)-1),ROW(C419))),"")</f>
        <v/>
      </c>
      <c r="M420" s="231" t="str">
        <f t="shared" si="23"/>
        <v/>
      </c>
      <c r="N420" s="230" t="str">
        <f t="array" ref="N420">IFERROR(INDEX(M$2:M$218,SMALL(IF(M$2:M$218&lt;&gt;"",ROW(M$2:M$218)-1),ROW(D419))),"")</f>
        <v/>
      </c>
      <c r="O420" s="231" t="str">
        <f t="shared" si="24"/>
        <v/>
      </c>
      <c r="P420" s="232" t="str">
        <f t="array" ref="P420">IFERROR(INDEX(O$2:O$218,SMALL(IF(O$2:O$218&lt;&gt;"",ROW(O$2:O$218)-1),ROW(G419))),"")</f>
        <v/>
      </c>
    </row>
    <row r="421" spans="1:16" ht="15.75" customHeight="1" x14ac:dyDescent="0.2">
      <c r="A421" s="216" t="str">
        <f t="shared" si="25"/>
        <v xml:space="preserve"> </v>
      </c>
      <c r="B421" s="217"/>
      <c r="C421" s="217"/>
      <c r="D421" s="144"/>
      <c r="E421" s="144"/>
      <c r="F421" s="144"/>
      <c r="G421" s="216" t="str">
        <f>IF(D421="","",VLOOKUP(D421,'Liste des clubs'!A:B,2,FALSE))</f>
        <v/>
      </c>
      <c r="H421" s="233"/>
      <c r="I421" s="217" t="str">
        <f t="shared" si="21"/>
        <v/>
      </c>
      <c r="J421" s="230" t="str">
        <f t="array" ref="J421">IFERROR(INDEX(I$2:I$218,SMALL(IF(I$2:I$218&lt;&gt;"",ROW(I$2:I$218)-1),ROW(A420))),"")</f>
        <v/>
      </c>
      <c r="K421" s="231" t="str">
        <f t="shared" si="22"/>
        <v/>
      </c>
      <c r="L421" s="232" t="str">
        <f t="array" ref="L421">IFERROR(INDEX(K$2:K$218,SMALL(IF(K$2:K$218&lt;&gt;"",ROW(K$2:K$218)-1),ROW(C420))),"")</f>
        <v/>
      </c>
      <c r="M421" s="231" t="str">
        <f t="shared" si="23"/>
        <v/>
      </c>
      <c r="N421" s="230" t="str">
        <f t="array" ref="N421">IFERROR(INDEX(M$2:M$218,SMALL(IF(M$2:M$218&lt;&gt;"",ROW(M$2:M$218)-1),ROW(D420))),"")</f>
        <v/>
      </c>
      <c r="O421" s="231" t="str">
        <f t="shared" si="24"/>
        <v/>
      </c>
      <c r="P421" s="232" t="str">
        <f t="array" ref="P421">IFERROR(INDEX(O$2:O$218,SMALL(IF(O$2:O$218&lt;&gt;"",ROW(O$2:O$218)-1),ROW(G420))),"")</f>
        <v/>
      </c>
    </row>
    <row r="422" spans="1:16" ht="15.75" customHeight="1" x14ac:dyDescent="0.2">
      <c r="A422" s="216" t="str">
        <f t="shared" si="25"/>
        <v xml:space="preserve"> </v>
      </c>
      <c r="B422" s="217"/>
      <c r="C422" s="217"/>
      <c r="D422" s="144"/>
      <c r="E422" s="144"/>
      <c r="F422" s="144"/>
      <c r="G422" s="216" t="str">
        <f>IF(D422="","",VLOOKUP(D422,'Liste des clubs'!A:B,2,FALSE))</f>
        <v/>
      </c>
      <c r="H422" s="233"/>
      <c r="I422" s="217" t="str">
        <f t="shared" si="21"/>
        <v/>
      </c>
      <c r="J422" s="230" t="str">
        <f t="array" ref="J422">IFERROR(INDEX(I$2:I$218,SMALL(IF(I$2:I$218&lt;&gt;"",ROW(I$2:I$218)-1),ROW(A421))),"")</f>
        <v/>
      </c>
      <c r="K422" s="231" t="str">
        <f t="shared" si="22"/>
        <v/>
      </c>
      <c r="L422" s="232" t="str">
        <f t="array" ref="L422">IFERROR(INDEX(K$2:K$218,SMALL(IF(K$2:K$218&lt;&gt;"",ROW(K$2:K$218)-1),ROW(C421))),"")</f>
        <v/>
      </c>
      <c r="M422" s="231" t="str">
        <f t="shared" si="23"/>
        <v/>
      </c>
      <c r="N422" s="230" t="str">
        <f t="array" ref="N422">IFERROR(INDEX(M$2:M$218,SMALL(IF(M$2:M$218&lt;&gt;"",ROW(M$2:M$218)-1),ROW(D421))),"")</f>
        <v/>
      </c>
      <c r="O422" s="231" t="str">
        <f t="shared" si="24"/>
        <v/>
      </c>
      <c r="P422" s="232" t="str">
        <f t="array" ref="P422">IFERROR(INDEX(O$2:O$218,SMALL(IF(O$2:O$218&lt;&gt;"",ROW(O$2:O$218)-1),ROW(G421))),"")</f>
        <v/>
      </c>
    </row>
    <row r="423" spans="1:16" ht="15.75" customHeight="1" x14ac:dyDescent="0.2">
      <c r="A423" s="216" t="str">
        <f t="shared" si="25"/>
        <v xml:space="preserve"> </v>
      </c>
      <c r="B423" s="217"/>
      <c r="C423" s="217"/>
      <c r="D423" s="144"/>
      <c r="E423" s="144"/>
      <c r="F423" s="144"/>
      <c r="G423" s="216" t="str">
        <f>IF(D423="","",VLOOKUP(D423,'Liste des clubs'!A:B,2,FALSE))</f>
        <v/>
      </c>
      <c r="H423" s="233"/>
      <c r="I423" s="217" t="str">
        <f t="shared" si="21"/>
        <v/>
      </c>
      <c r="J423" s="230" t="str">
        <f t="array" ref="J423">IFERROR(INDEX(I$2:I$218,SMALL(IF(I$2:I$218&lt;&gt;"",ROW(I$2:I$218)-1),ROW(A422))),"")</f>
        <v/>
      </c>
      <c r="K423" s="231" t="str">
        <f t="shared" si="22"/>
        <v/>
      </c>
      <c r="L423" s="232" t="str">
        <f t="array" ref="L423">IFERROR(INDEX(K$2:K$218,SMALL(IF(K$2:K$218&lt;&gt;"",ROW(K$2:K$218)-1),ROW(C422))),"")</f>
        <v/>
      </c>
      <c r="M423" s="231" t="str">
        <f t="shared" si="23"/>
        <v/>
      </c>
      <c r="N423" s="230" t="str">
        <f t="array" ref="N423">IFERROR(INDEX(M$2:M$218,SMALL(IF(M$2:M$218&lt;&gt;"",ROW(M$2:M$218)-1),ROW(D422))),"")</f>
        <v/>
      </c>
      <c r="O423" s="231" t="str">
        <f t="shared" si="24"/>
        <v/>
      </c>
      <c r="P423" s="232" t="str">
        <f t="array" ref="P423">IFERROR(INDEX(O$2:O$218,SMALL(IF(O$2:O$218&lt;&gt;"",ROW(O$2:O$218)-1),ROW(G422))),"")</f>
        <v/>
      </c>
    </row>
    <row r="424" spans="1:16" ht="15.75" customHeight="1" x14ac:dyDescent="0.2">
      <c r="A424" s="216" t="str">
        <f t="shared" si="25"/>
        <v xml:space="preserve"> </v>
      </c>
      <c r="B424" s="217"/>
      <c r="C424" s="217"/>
      <c r="D424" s="144"/>
      <c r="E424" s="144"/>
      <c r="F424" s="144"/>
      <c r="G424" s="216" t="str">
        <f>IF(D424="","",VLOOKUP(D424,'Liste des clubs'!A:B,2,FALSE))</f>
        <v/>
      </c>
      <c r="H424" s="233"/>
      <c r="I424" s="217" t="str">
        <f t="shared" si="21"/>
        <v/>
      </c>
      <c r="J424" s="230" t="str">
        <f t="array" ref="J424">IFERROR(INDEX(I$2:I$218,SMALL(IF(I$2:I$218&lt;&gt;"",ROW(I$2:I$218)-1),ROW(A423))),"")</f>
        <v/>
      </c>
      <c r="K424" s="231" t="str">
        <f t="shared" si="22"/>
        <v/>
      </c>
      <c r="L424" s="232" t="str">
        <f t="array" ref="L424">IFERROR(INDEX(K$2:K$218,SMALL(IF(K$2:K$218&lt;&gt;"",ROW(K$2:K$218)-1),ROW(C423))),"")</f>
        <v/>
      </c>
      <c r="M424" s="231" t="str">
        <f t="shared" si="23"/>
        <v/>
      </c>
      <c r="N424" s="230" t="str">
        <f t="array" ref="N424">IFERROR(INDEX(M$2:M$218,SMALL(IF(M$2:M$218&lt;&gt;"",ROW(M$2:M$218)-1),ROW(D423))),"")</f>
        <v/>
      </c>
      <c r="O424" s="231" t="str">
        <f t="shared" si="24"/>
        <v/>
      </c>
      <c r="P424" s="232" t="str">
        <f t="array" ref="P424">IFERROR(INDEX(O$2:O$218,SMALL(IF(O$2:O$218&lt;&gt;"",ROW(O$2:O$218)-1),ROW(G423))),"")</f>
        <v/>
      </c>
    </row>
    <row r="425" spans="1:16" ht="15.75" customHeight="1" x14ac:dyDescent="0.2">
      <c r="A425" s="216" t="str">
        <f t="shared" si="25"/>
        <v xml:space="preserve"> </v>
      </c>
      <c r="B425" s="217"/>
      <c r="C425" s="217"/>
      <c r="D425" s="144"/>
      <c r="E425" s="144"/>
      <c r="F425" s="144"/>
      <c r="G425" s="216" t="str">
        <f>IF(D425="","",VLOOKUP(D425,'Liste des clubs'!A:B,2,FALSE))</f>
        <v/>
      </c>
      <c r="H425" s="233"/>
      <c r="I425" s="217" t="str">
        <f t="shared" si="21"/>
        <v/>
      </c>
      <c r="J425" s="230" t="str">
        <f t="array" ref="J425">IFERROR(INDEX(I$2:I$218,SMALL(IF(I$2:I$218&lt;&gt;"",ROW(I$2:I$218)-1),ROW(A424))),"")</f>
        <v/>
      </c>
      <c r="K425" s="231" t="str">
        <f t="shared" si="22"/>
        <v/>
      </c>
      <c r="L425" s="232" t="str">
        <f t="array" ref="L425">IFERROR(INDEX(K$2:K$218,SMALL(IF(K$2:K$218&lt;&gt;"",ROW(K$2:K$218)-1),ROW(C424))),"")</f>
        <v/>
      </c>
      <c r="M425" s="231" t="str">
        <f t="shared" si="23"/>
        <v/>
      </c>
      <c r="N425" s="230" t="str">
        <f t="array" ref="N425">IFERROR(INDEX(M$2:M$218,SMALL(IF(M$2:M$218&lt;&gt;"",ROW(M$2:M$218)-1),ROW(D424))),"")</f>
        <v/>
      </c>
      <c r="O425" s="231" t="str">
        <f t="shared" si="24"/>
        <v/>
      </c>
      <c r="P425" s="232" t="str">
        <f t="array" ref="P425">IFERROR(INDEX(O$2:O$218,SMALL(IF(O$2:O$218&lt;&gt;"",ROW(O$2:O$218)-1),ROW(G424))),"")</f>
        <v/>
      </c>
    </row>
    <row r="426" spans="1:16" ht="15.75" customHeight="1" x14ac:dyDescent="0.2">
      <c r="A426" s="216" t="str">
        <f t="shared" si="25"/>
        <v xml:space="preserve"> </v>
      </c>
      <c r="B426" s="217"/>
      <c r="C426" s="217"/>
      <c r="D426" s="144"/>
      <c r="E426" s="144"/>
      <c r="F426" s="144"/>
      <c r="G426" s="216" t="str">
        <f>IF(D426="","",VLOOKUP(D426,'Liste des clubs'!A:B,2,FALSE))</f>
        <v/>
      </c>
      <c r="H426" s="233"/>
      <c r="I426" s="217" t="str">
        <f t="shared" si="21"/>
        <v/>
      </c>
      <c r="J426" s="230" t="str">
        <f t="array" ref="J426">IFERROR(INDEX(I$2:I$218,SMALL(IF(I$2:I$218&lt;&gt;"",ROW(I$2:I$218)-1),ROW(A425))),"")</f>
        <v/>
      </c>
      <c r="K426" s="231" t="str">
        <f t="shared" si="22"/>
        <v/>
      </c>
      <c r="L426" s="232" t="str">
        <f t="array" ref="L426">IFERROR(INDEX(K$2:K$218,SMALL(IF(K$2:K$218&lt;&gt;"",ROW(K$2:K$218)-1),ROW(C425))),"")</f>
        <v/>
      </c>
      <c r="M426" s="231" t="str">
        <f t="shared" si="23"/>
        <v/>
      </c>
      <c r="N426" s="230" t="str">
        <f t="array" ref="N426">IFERROR(INDEX(M$2:M$218,SMALL(IF(M$2:M$218&lt;&gt;"",ROW(M$2:M$218)-1),ROW(D425))),"")</f>
        <v/>
      </c>
      <c r="O426" s="231" t="str">
        <f t="shared" si="24"/>
        <v/>
      </c>
      <c r="P426" s="232" t="str">
        <f t="array" ref="P426">IFERROR(INDEX(O$2:O$218,SMALL(IF(O$2:O$218&lt;&gt;"",ROW(O$2:O$218)-1),ROW(G425))),"")</f>
        <v/>
      </c>
    </row>
    <row r="427" spans="1:16" ht="15.75" customHeight="1" x14ac:dyDescent="0.2">
      <c r="A427" s="216" t="str">
        <f t="shared" si="25"/>
        <v xml:space="preserve"> </v>
      </c>
      <c r="B427" s="217"/>
      <c r="C427" s="217"/>
      <c r="D427" s="144"/>
      <c r="E427" s="144"/>
      <c r="F427" s="144"/>
      <c r="G427" s="216" t="str">
        <f>IF(D427="","",VLOOKUP(D427,'Liste des clubs'!A:B,2,FALSE))</f>
        <v/>
      </c>
      <c r="H427" s="233"/>
      <c r="I427" s="217" t="str">
        <f t="shared" ref="I427:I490" si="26">IF($H427=I$1,$A427,"")</f>
        <v/>
      </c>
      <c r="J427" s="230" t="str">
        <f t="array" ref="J427">IFERROR(INDEX(I$2:I$218,SMALL(IF(I$2:I$218&lt;&gt;"",ROW(I$2:I$218)-1),ROW(A426))),"")</f>
        <v/>
      </c>
      <c r="K427" s="231" t="str">
        <f t="shared" ref="K427:K490" si="27">IF($H427=K$1,$A427,"")</f>
        <v/>
      </c>
      <c r="L427" s="232" t="str">
        <f t="array" ref="L427">IFERROR(INDEX(K$2:K$218,SMALL(IF(K$2:K$218&lt;&gt;"",ROW(K$2:K$218)-1),ROW(C426))),"")</f>
        <v/>
      </c>
      <c r="M427" s="231" t="str">
        <f t="shared" ref="M427:M490" si="28">IF($H427=M$1,$A427,"")</f>
        <v/>
      </c>
      <c r="N427" s="230" t="str">
        <f t="array" ref="N427">IFERROR(INDEX(M$2:M$218,SMALL(IF(M$2:M$218&lt;&gt;"",ROW(M$2:M$218)-1),ROW(D426))),"")</f>
        <v/>
      </c>
      <c r="O427" s="231" t="str">
        <f t="shared" ref="O427:O490" si="29">IF($H427=O$1,$A427,"")</f>
        <v/>
      </c>
      <c r="P427" s="232" t="str">
        <f t="array" ref="P427">IFERROR(INDEX(O$2:O$218,SMALL(IF(O$2:O$218&lt;&gt;"",ROW(O$2:O$218)-1),ROW(G426))),"")</f>
        <v/>
      </c>
    </row>
    <row r="428" spans="1:16" ht="15.75" customHeight="1" x14ac:dyDescent="0.2">
      <c r="A428" s="216" t="str">
        <f t="shared" si="25"/>
        <v xml:space="preserve"> </v>
      </c>
      <c r="B428" s="217"/>
      <c r="C428" s="217"/>
      <c r="D428" s="144"/>
      <c r="E428" s="144"/>
      <c r="F428" s="144"/>
      <c r="G428" s="216" t="str">
        <f>IF(D428="","",VLOOKUP(D428,'Liste des clubs'!A:B,2,FALSE))</f>
        <v/>
      </c>
      <c r="H428" s="233"/>
      <c r="I428" s="217" t="str">
        <f t="shared" si="26"/>
        <v/>
      </c>
      <c r="J428" s="230" t="str">
        <f t="array" ref="J428">IFERROR(INDEX(I$2:I$218,SMALL(IF(I$2:I$218&lt;&gt;"",ROW(I$2:I$218)-1),ROW(A427))),"")</f>
        <v/>
      </c>
      <c r="K428" s="231" t="str">
        <f t="shared" si="27"/>
        <v/>
      </c>
      <c r="L428" s="232" t="str">
        <f t="array" ref="L428">IFERROR(INDEX(K$2:K$218,SMALL(IF(K$2:K$218&lt;&gt;"",ROW(K$2:K$218)-1),ROW(C427))),"")</f>
        <v/>
      </c>
      <c r="M428" s="231" t="str">
        <f t="shared" si="28"/>
        <v/>
      </c>
      <c r="N428" s="230" t="str">
        <f t="array" ref="N428">IFERROR(INDEX(M$2:M$218,SMALL(IF(M$2:M$218&lt;&gt;"",ROW(M$2:M$218)-1),ROW(D427))),"")</f>
        <v/>
      </c>
      <c r="O428" s="231" t="str">
        <f t="shared" si="29"/>
        <v/>
      </c>
      <c r="P428" s="232" t="str">
        <f t="array" ref="P428">IFERROR(INDEX(O$2:O$218,SMALL(IF(O$2:O$218&lt;&gt;"",ROW(O$2:O$218)-1),ROW(G427))),"")</f>
        <v/>
      </c>
    </row>
    <row r="429" spans="1:16" ht="15.75" customHeight="1" x14ac:dyDescent="0.2">
      <c r="A429" s="216" t="str">
        <f t="shared" si="25"/>
        <v xml:space="preserve"> </v>
      </c>
      <c r="B429" s="217"/>
      <c r="C429" s="217"/>
      <c r="D429" s="144"/>
      <c r="E429" s="144"/>
      <c r="F429" s="144"/>
      <c r="G429" s="216" t="str">
        <f>IF(D429="","",VLOOKUP(D429,'Liste des clubs'!A:B,2,FALSE))</f>
        <v/>
      </c>
      <c r="H429" s="233"/>
      <c r="I429" s="217" t="str">
        <f t="shared" si="26"/>
        <v/>
      </c>
      <c r="J429" s="230" t="str">
        <f t="array" ref="J429">IFERROR(INDEX(I$2:I$218,SMALL(IF(I$2:I$218&lt;&gt;"",ROW(I$2:I$218)-1),ROW(A428))),"")</f>
        <v/>
      </c>
      <c r="K429" s="231" t="str">
        <f t="shared" si="27"/>
        <v/>
      </c>
      <c r="L429" s="232" t="str">
        <f t="array" ref="L429">IFERROR(INDEX(K$2:K$218,SMALL(IF(K$2:K$218&lt;&gt;"",ROW(K$2:K$218)-1),ROW(C428))),"")</f>
        <v/>
      </c>
      <c r="M429" s="231" t="str">
        <f t="shared" si="28"/>
        <v/>
      </c>
      <c r="N429" s="230" t="str">
        <f t="array" ref="N429">IFERROR(INDEX(M$2:M$218,SMALL(IF(M$2:M$218&lt;&gt;"",ROW(M$2:M$218)-1),ROW(D428))),"")</f>
        <v/>
      </c>
      <c r="O429" s="231" t="str">
        <f t="shared" si="29"/>
        <v/>
      </c>
      <c r="P429" s="232" t="str">
        <f t="array" ref="P429">IFERROR(INDEX(O$2:O$218,SMALL(IF(O$2:O$218&lt;&gt;"",ROW(O$2:O$218)-1),ROW(G428))),"")</f>
        <v/>
      </c>
    </row>
    <row r="430" spans="1:16" ht="15.75" customHeight="1" x14ac:dyDescent="0.2">
      <c r="A430" s="216" t="str">
        <f t="shared" si="25"/>
        <v xml:space="preserve"> </v>
      </c>
      <c r="B430" s="217"/>
      <c r="C430" s="217"/>
      <c r="D430" s="144"/>
      <c r="E430" s="144"/>
      <c r="F430" s="144"/>
      <c r="G430" s="216" t="str">
        <f>IF(D430="","",VLOOKUP(D430,'Liste des clubs'!A:B,2,FALSE))</f>
        <v/>
      </c>
      <c r="H430" s="233"/>
      <c r="I430" s="217" t="str">
        <f t="shared" si="26"/>
        <v/>
      </c>
      <c r="J430" s="230" t="str">
        <f t="array" ref="J430">IFERROR(INDEX(I$2:I$218,SMALL(IF(I$2:I$218&lt;&gt;"",ROW(I$2:I$218)-1),ROW(A429))),"")</f>
        <v/>
      </c>
      <c r="K430" s="231" t="str">
        <f t="shared" si="27"/>
        <v/>
      </c>
      <c r="L430" s="232" t="str">
        <f t="array" ref="L430">IFERROR(INDEX(K$2:K$218,SMALL(IF(K$2:K$218&lt;&gt;"",ROW(K$2:K$218)-1),ROW(C429))),"")</f>
        <v/>
      </c>
      <c r="M430" s="231" t="str">
        <f t="shared" si="28"/>
        <v/>
      </c>
      <c r="N430" s="230" t="str">
        <f t="array" ref="N430">IFERROR(INDEX(M$2:M$218,SMALL(IF(M$2:M$218&lt;&gt;"",ROW(M$2:M$218)-1),ROW(D429))),"")</f>
        <v/>
      </c>
      <c r="O430" s="231" t="str">
        <f t="shared" si="29"/>
        <v/>
      </c>
      <c r="P430" s="232" t="str">
        <f t="array" ref="P430">IFERROR(INDEX(O$2:O$218,SMALL(IF(O$2:O$218&lt;&gt;"",ROW(O$2:O$218)-1),ROW(G429))),"")</f>
        <v/>
      </c>
    </row>
    <row r="431" spans="1:16" ht="15.75" customHeight="1" x14ac:dyDescent="0.2">
      <c r="A431" s="216" t="str">
        <f t="shared" si="25"/>
        <v xml:space="preserve"> </v>
      </c>
      <c r="B431" s="217"/>
      <c r="C431" s="217"/>
      <c r="D431" s="144"/>
      <c r="E431" s="144"/>
      <c r="F431" s="144"/>
      <c r="G431" s="216" t="str">
        <f>IF(D431="","",VLOOKUP(D431,'Liste des clubs'!A:B,2,FALSE))</f>
        <v/>
      </c>
      <c r="H431" s="233"/>
      <c r="I431" s="217" t="str">
        <f t="shared" si="26"/>
        <v/>
      </c>
      <c r="J431" s="230" t="str">
        <f t="array" ref="J431">IFERROR(INDEX(I$2:I$218,SMALL(IF(I$2:I$218&lt;&gt;"",ROW(I$2:I$218)-1),ROW(A430))),"")</f>
        <v/>
      </c>
      <c r="K431" s="231" t="str">
        <f t="shared" si="27"/>
        <v/>
      </c>
      <c r="L431" s="232" t="str">
        <f t="array" ref="L431">IFERROR(INDEX(K$2:K$218,SMALL(IF(K$2:K$218&lt;&gt;"",ROW(K$2:K$218)-1),ROW(C430))),"")</f>
        <v/>
      </c>
      <c r="M431" s="231" t="str">
        <f t="shared" si="28"/>
        <v/>
      </c>
      <c r="N431" s="230" t="str">
        <f t="array" ref="N431">IFERROR(INDEX(M$2:M$218,SMALL(IF(M$2:M$218&lt;&gt;"",ROW(M$2:M$218)-1),ROW(D430))),"")</f>
        <v/>
      </c>
      <c r="O431" s="231" t="str">
        <f t="shared" si="29"/>
        <v/>
      </c>
      <c r="P431" s="232" t="str">
        <f t="array" ref="P431">IFERROR(INDEX(O$2:O$218,SMALL(IF(O$2:O$218&lt;&gt;"",ROW(O$2:O$218)-1),ROW(G430))),"")</f>
        <v/>
      </c>
    </row>
    <row r="432" spans="1:16" ht="15.75" customHeight="1" x14ac:dyDescent="0.2">
      <c r="A432" s="216" t="str">
        <f t="shared" si="25"/>
        <v xml:space="preserve"> </v>
      </c>
      <c r="B432" s="217"/>
      <c r="C432" s="217"/>
      <c r="D432" s="144"/>
      <c r="E432" s="144"/>
      <c r="F432" s="144"/>
      <c r="G432" s="216" t="str">
        <f>IF(D432="","",VLOOKUP(D432,'Liste des clubs'!A:B,2,FALSE))</f>
        <v/>
      </c>
      <c r="H432" s="233"/>
      <c r="I432" s="217" t="str">
        <f t="shared" si="26"/>
        <v/>
      </c>
      <c r="J432" s="230" t="str">
        <f t="array" ref="J432">IFERROR(INDEX(I$2:I$218,SMALL(IF(I$2:I$218&lt;&gt;"",ROW(I$2:I$218)-1),ROW(A431))),"")</f>
        <v/>
      </c>
      <c r="K432" s="231" t="str">
        <f t="shared" si="27"/>
        <v/>
      </c>
      <c r="L432" s="232" t="str">
        <f t="array" ref="L432">IFERROR(INDEX(K$2:K$218,SMALL(IF(K$2:K$218&lt;&gt;"",ROW(K$2:K$218)-1),ROW(C431))),"")</f>
        <v/>
      </c>
      <c r="M432" s="231" t="str">
        <f t="shared" si="28"/>
        <v/>
      </c>
      <c r="N432" s="230" t="str">
        <f t="array" ref="N432">IFERROR(INDEX(M$2:M$218,SMALL(IF(M$2:M$218&lt;&gt;"",ROW(M$2:M$218)-1),ROW(D431))),"")</f>
        <v/>
      </c>
      <c r="O432" s="231" t="str">
        <f t="shared" si="29"/>
        <v/>
      </c>
      <c r="P432" s="232" t="str">
        <f t="array" ref="P432">IFERROR(INDEX(O$2:O$218,SMALL(IF(O$2:O$218&lt;&gt;"",ROW(O$2:O$218)-1),ROW(G431))),"")</f>
        <v/>
      </c>
    </row>
    <row r="433" spans="1:16" ht="15.75" customHeight="1" x14ac:dyDescent="0.2">
      <c r="A433" s="216" t="str">
        <f t="shared" si="25"/>
        <v xml:space="preserve"> </v>
      </c>
      <c r="B433" s="217"/>
      <c r="C433" s="217"/>
      <c r="D433" s="144"/>
      <c r="E433" s="144"/>
      <c r="F433" s="144"/>
      <c r="G433" s="216" t="str">
        <f>IF(D433="","",VLOOKUP(D433,'Liste des clubs'!A:B,2,FALSE))</f>
        <v/>
      </c>
      <c r="H433" s="233"/>
      <c r="I433" s="217" t="str">
        <f t="shared" si="26"/>
        <v/>
      </c>
      <c r="J433" s="230" t="str">
        <f t="array" ref="J433">IFERROR(INDEX(I$2:I$218,SMALL(IF(I$2:I$218&lt;&gt;"",ROW(I$2:I$218)-1),ROW(A432))),"")</f>
        <v/>
      </c>
      <c r="K433" s="231" t="str">
        <f t="shared" si="27"/>
        <v/>
      </c>
      <c r="L433" s="232" t="str">
        <f t="array" ref="L433">IFERROR(INDEX(K$2:K$218,SMALL(IF(K$2:K$218&lt;&gt;"",ROW(K$2:K$218)-1),ROW(C432))),"")</f>
        <v/>
      </c>
      <c r="M433" s="231" t="str">
        <f t="shared" si="28"/>
        <v/>
      </c>
      <c r="N433" s="230" t="str">
        <f t="array" ref="N433">IFERROR(INDEX(M$2:M$218,SMALL(IF(M$2:M$218&lt;&gt;"",ROW(M$2:M$218)-1),ROW(D432))),"")</f>
        <v/>
      </c>
      <c r="O433" s="231" t="str">
        <f t="shared" si="29"/>
        <v/>
      </c>
      <c r="P433" s="232" t="str">
        <f t="array" ref="P433">IFERROR(INDEX(O$2:O$218,SMALL(IF(O$2:O$218&lt;&gt;"",ROW(O$2:O$218)-1),ROW(G432))),"")</f>
        <v/>
      </c>
    </row>
    <row r="434" spans="1:16" ht="15.75" customHeight="1" x14ac:dyDescent="0.2">
      <c r="A434" s="216" t="str">
        <f t="shared" si="25"/>
        <v xml:space="preserve"> </v>
      </c>
      <c r="B434" s="217"/>
      <c r="C434" s="217"/>
      <c r="D434" s="144"/>
      <c r="E434" s="144"/>
      <c r="F434" s="144"/>
      <c r="G434" s="216" t="str">
        <f>IF(D434="","",VLOOKUP(D434,'Liste des clubs'!A:B,2,FALSE))</f>
        <v/>
      </c>
      <c r="H434" s="233"/>
      <c r="I434" s="217" t="str">
        <f t="shared" si="26"/>
        <v/>
      </c>
      <c r="J434" s="230" t="str">
        <f t="array" ref="J434">IFERROR(INDEX(I$2:I$218,SMALL(IF(I$2:I$218&lt;&gt;"",ROW(I$2:I$218)-1),ROW(A433))),"")</f>
        <v/>
      </c>
      <c r="K434" s="231" t="str">
        <f t="shared" si="27"/>
        <v/>
      </c>
      <c r="L434" s="232" t="str">
        <f t="array" ref="L434">IFERROR(INDEX(K$2:K$218,SMALL(IF(K$2:K$218&lt;&gt;"",ROW(K$2:K$218)-1),ROW(C433))),"")</f>
        <v/>
      </c>
      <c r="M434" s="231" t="str">
        <f t="shared" si="28"/>
        <v/>
      </c>
      <c r="N434" s="230" t="str">
        <f t="array" ref="N434">IFERROR(INDEX(M$2:M$218,SMALL(IF(M$2:M$218&lt;&gt;"",ROW(M$2:M$218)-1),ROW(D433))),"")</f>
        <v/>
      </c>
      <c r="O434" s="231" t="str">
        <f t="shared" si="29"/>
        <v/>
      </c>
      <c r="P434" s="232" t="str">
        <f t="array" ref="P434">IFERROR(INDEX(O$2:O$218,SMALL(IF(O$2:O$218&lt;&gt;"",ROW(O$2:O$218)-1),ROW(G433))),"")</f>
        <v/>
      </c>
    </row>
    <row r="435" spans="1:16" ht="15.75" customHeight="1" x14ac:dyDescent="0.2">
      <c r="A435" s="216" t="str">
        <f t="shared" si="25"/>
        <v xml:space="preserve"> </v>
      </c>
      <c r="B435" s="217"/>
      <c r="C435" s="217"/>
      <c r="D435" s="144"/>
      <c r="E435" s="144"/>
      <c r="F435" s="144"/>
      <c r="G435" s="216" t="str">
        <f>IF(D435="","",VLOOKUP(D435,'Liste des clubs'!A:B,2,FALSE))</f>
        <v/>
      </c>
      <c r="H435" s="233"/>
      <c r="I435" s="217" t="str">
        <f t="shared" si="26"/>
        <v/>
      </c>
      <c r="J435" s="230" t="str">
        <f t="array" ref="J435">IFERROR(INDEX(I$2:I$218,SMALL(IF(I$2:I$218&lt;&gt;"",ROW(I$2:I$218)-1),ROW(A434))),"")</f>
        <v/>
      </c>
      <c r="K435" s="231" t="str">
        <f t="shared" si="27"/>
        <v/>
      </c>
      <c r="L435" s="232" t="str">
        <f t="array" ref="L435">IFERROR(INDEX(K$2:K$218,SMALL(IF(K$2:K$218&lt;&gt;"",ROW(K$2:K$218)-1),ROW(C434))),"")</f>
        <v/>
      </c>
      <c r="M435" s="231" t="str">
        <f t="shared" si="28"/>
        <v/>
      </c>
      <c r="N435" s="230" t="str">
        <f t="array" ref="N435">IFERROR(INDEX(M$2:M$218,SMALL(IF(M$2:M$218&lt;&gt;"",ROW(M$2:M$218)-1),ROW(D434))),"")</f>
        <v/>
      </c>
      <c r="O435" s="231" t="str">
        <f t="shared" si="29"/>
        <v/>
      </c>
      <c r="P435" s="232" t="str">
        <f t="array" ref="P435">IFERROR(INDEX(O$2:O$218,SMALL(IF(O$2:O$218&lt;&gt;"",ROW(O$2:O$218)-1),ROW(G434))),"")</f>
        <v/>
      </c>
    </row>
    <row r="436" spans="1:16" ht="15.75" customHeight="1" x14ac:dyDescent="0.2">
      <c r="A436" s="216" t="str">
        <f t="shared" si="25"/>
        <v xml:space="preserve"> </v>
      </c>
      <c r="B436" s="217"/>
      <c r="C436" s="217"/>
      <c r="D436" s="144"/>
      <c r="E436" s="144"/>
      <c r="F436" s="144"/>
      <c r="G436" s="216" t="str">
        <f>IF(D436="","",VLOOKUP(D436,'Liste des clubs'!A:B,2,FALSE))</f>
        <v/>
      </c>
      <c r="H436" s="233"/>
      <c r="I436" s="217" t="str">
        <f t="shared" si="26"/>
        <v/>
      </c>
      <c r="J436" s="230" t="str">
        <f t="array" ref="J436">IFERROR(INDEX(I$2:I$218,SMALL(IF(I$2:I$218&lt;&gt;"",ROW(I$2:I$218)-1),ROW(A435))),"")</f>
        <v/>
      </c>
      <c r="K436" s="231" t="str">
        <f t="shared" si="27"/>
        <v/>
      </c>
      <c r="L436" s="232" t="str">
        <f t="array" ref="L436">IFERROR(INDEX(K$2:K$218,SMALL(IF(K$2:K$218&lt;&gt;"",ROW(K$2:K$218)-1),ROW(C435))),"")</f>
        <v/>
      </c>
      <c r="M436" s="231" t="str">
        <f t="shared" si="28"/>
        <v/>
      </c>
      <c r="N436" s="230" t="str">
        <f t="array" ref="N436">IFERROR(INDEX(M$2:M$218,SMALL(IF(M$2:M$218&lt;&gt;"",ROW(M$2:M$218)-1),ROW(D435))),"")</f>
        <v/>
      </c>
      <c r="O436" s="231" t="str">
        <f t="shared" si="29"/>
        <v/>
      </c>
      <c r="P436" s="232" t="str">
        <f t="array" ref="P436">IFERROR(INDEX(O$2:O$218,SMALL(IF(O$2:O$218&lt;&gt;"",ROW(O$2:O$218)-1),ROW(G435))),"")</f>
        <v/>
      </c>
    </row>
    <row r="437" spans="1:16" ht="15.75" customHeight="1" x14ac:dyDescent="0.2">
      <c r="A437" s="216" t="str">
        <f t="shared" si="25"/>
        <v xml:space="preserve"> </v>
      </c>
      <c r="B437" s="217"/>
      <c r="C437" s="217"/>
      <c r="D437" s="144"/>
      <c r="E437" s="144"/>
      <c r="F437" s="144"/>
      <c r="G437" s="216" t="str">
        <f>IF(D437="","",VLOOKUP(D437,'Liste des clubs'!A:B,2,FALSE))</f>
        <v/>
      </c>
      <c r="H437" s="233"/>
      <c r="I437" s="217" t="str">
        <f t="shared" si="26"/>
        <v/>
      </c>
      <c r="J437" s="230" t="str">
        <f t="array" ref="J437">IFERROR(INDEX(I$2:I$218,SMALL(IF(I$2:I$218&lt;&gt;"",ROW(I$2:I$218)-1),ROW(A436))),"")</f>
        <v/>
      </c>
      <c r="K437" s="231" t="str">
        <f t="shared" si="27"/>
        <v/>
      </c>
      <c r="L437" s="232" t="str">
        <f t="array" ref="L437">IFERROR(INDEX(K$2:K$218,SMALL(IF(K$2:K$218&lt;&gt;"",ROW(K$2:K$218)-1),ROW(C436))),"")</f>
        <v/>
      </c>
      <c r="M437" s="231" t="str">
        <f t="shared" si="28"/>
        <v/>
      </c>
      <c r="N437" s="230" t="str">
        <f t="array" ref="N437">IFERROR(INDEX(M$2:M$218,SMALL(IF(M$2:M$218&lt;&gt;"",ROW(M$2:M$218)-1),ROW(D436))),"")</f>
        <v/>
      </c>
      <c r="O437" s="231" t="str">
        <f t="shared" si="29"/>
        <v/>
      </c>
      <c r="P437" s="232" t="str">
        <f t="array" ref="P437">IFERROR(INDEX(O$2:O$218,SMALL(IF(O$2:O$218&lt;&gt;"",ROW(O$2:O$218)-1),ROW(G436))),"")</f>
        <v/>
      </c>
    </row>
    <row r="438" spans="1:16" ht="15.75" customHeight="1" x14ac:dyDescent="0.2">
      <c r="A438" s="216" t="str">
        <f t="shared" si="25"/>
        <v xml:space="preserve"> </v>
      </c>
      <c r="B438" s="217"/>
      <c r="C438" s="217"/>
      <c r="D438" s="144"/>
      <c r="E438" s="144"/>
      <c r="F438" s="144"/>
      <c r="G438" s="216" t="str">
        <f>IF(D438="","",VLOOKUP(D438,'Liste des clubs'!A:B,2,FALSE))</f>
        <v/>
      </c>
      <c r="H438" s="233"/>
      <c r="I438" s="217" t="str">
        <f t="shared" si="26"/>
        <v/>
      </c>
      <c r="J438" s="230" t="str">
        <f t="array" ref="J438">IFERROR(INDEX(I$2:I$218,SMALL(IF(I$2:I$218&lt;&gt;"",ROW(I$2:I$218)-1),ROW(A437))),"")</f>
        <v/>
      </c>
      <c r="K438" s="231" t="str">
        <f t="shared" si="27"/>
        <v/>
      </c>
      <c r="L438" s="232" t="str">
        <f t="array" ref="L438">IFERROR(INDEX(K$2:K$218,SMALL(IF(K$2:K$218&lt;&gt;"",ROW(K$2:K$218)-1),ROW(C437))),"")</f>
        <v/>
      </c>
      <c r="M438" s="231" t="str">
        <f t="shared" si="28"/>
        <v/>
      </c>
      <c r="N438" s="230" t="str">
        <f t="array" ref="N438">IFERROR(INDEX(M$2:M$218,SMALL(IF(M$2:M$218&lt;&gt;"",ROW(M$2:M$218)-1),ROW(D437))),"")</f>
        <v/>
      </c>
      <c r="O438" s="231" t="str">
        <f t="shared" si="29"/>
        <v/>
      </c>
      <c r="P438" s="232" t="str">
        <f t="array" ref="P438">IFERROR(INDEX(O$2:O$218,SMALL(IF(O$2:O$218&lt;&gt;"",ROW(O$2:O$218)-1),ROW(G437))),"")</f>
        <v/>
      </c>
    </row>
    <row r="439" spans="1:16" ht="15.75" customHeight="1" x14ac:dyDescent="0.2">
      <c r="A439" s="216" t="str">
        <f t="shared" si="25"/>
        <v xml:space="preserve"> </v>
      </c>
      <c r="B439" s="217"/>
      <c r="C439" s="217"/>
      <c r="D439" s="144"/>
      <c r="E439" s="144"/>
      <c r="F439" s="144"/>
      <c r="G439" s="216" t="str">
        <f>IF(D439="","",VLOOKUP(D439,'Liste des clubs'!A:B,2,FALSE))</f>
        <v/>
      </c>
      <c r="H439" s="233"/>
      <c r="I439" s="217" t="str">
        <f t="shared" si="26"/>
        <v/>
      </c>
      <c r="J439" s="230" t="str">
        <f t="array" ref="J439">IFERROR(INDEX(I$2:I$218,SMALL(IF(I$2:I$218&lt;&gt;"",ROW(I$2:I$218)-1),ROW(A438))),"")</f>
        <v/>
      </c>
      <c r="K439" s="231" t="str">
        <f t="shared" si="27"/>
        <v/>
      </c>
      <c r="L439" s="232" t="str">
        <f t="array" ref="L439">IFERROR(INDEX(K$2:K$218,SMALL(IF(K$2:K$218&lt;&gt;"",ROW(K$2:K$218)-1),ROW(C438))),"")</f>
        <v/>
      </c>
      <c r="M439" s="231" t="str">
        <f t="shared" si="28"/>
        <v/>
      </c>
      <c r="N439" s="230" t="str">
        <f t="array" ref="N439">IFERROR(INDEX(M$2:M$218,SMALL(IF(M$2:M$218&lt;&gt;"",ROW(M$2:M$218)-1),ROW(D438))),"")</f>
        <v/>
      </c>
      <c r="O439" s="231" t="str">
        <f t="shared" si="29"/>
        <v/>
      </c>
      <c r="P439" s="232" t="str">
        <f t="array" ref="P439">IFERROR(INDEX(O$2:O$218,SMALL(IF(O$2:O$218&lt;&gt;"",ROW(O$2:O$218)-1),ROW(G438))),"")</f>
        <v/>
      </c>
    </row>
    <row r="440" spans="1:16" ht="15.75" customHeight="1" x14ac:dyDescent="0.2">
      <c r="A440" s="216" t="str">
        <f t="shared" si="25"/>
        <v xml:space="preserve"> </v>
      </c>
      <c r="B440" s="217"/>
      <c r="C440" s="217"/>
      <c r="D440" s="144"/>
      <c r="E440" s="144"/>
      <c r="F440" s="144"/>
      <c r="G440" s="216" t="str">
        <f>IF(D440="","",VLOOKUP(D440,'Liste des clubs'!A:B,2,FALSE))</f>
        <v/>
      </c>
      <c r="H440" s="233"/>
      <c r="I440" s="217" t="str">
        <f t="shared" si="26"/>
        <v/>
      </c>
      <c r="J440" s="230" t="str">
        <f t="array" ref="J440">IFERROR(INDEX(I$2:I$218,SMALL(IF(I$2:I$218&lt;&gt;"",ROW(I$2:I$218)-1),ROW(A439))),"")</f>
        <v/>
      </c>
      <c r="K440" s="231" t="str">
        <f t="shared" si="27"/>
        <v/>
      </c>
      <c r="L440" s="232" t="str">
        <f t="array" ref="L440">IFERROR(INDEX(K$2:K$218,SMALL(IF(K$2:K$218&lt;&gt;"",ROW(K$2:K$218)-1),ROW(C439))),"")</f>
        <v/>
      </c>
      <c r="M440" s="231" t="str">
        <f t="shared" si="28"/>
        <v/>
      </c>
      <c r="N440" s="230" t="str">
        <f t="array" ref="N440">IFERROR(INDEX(M$2:M$218,SMALL(IF(M$2:M$218&lt;&gt;"",ROW(M$2:M$218)-1),ROW(D439))),"")</f>
        <v/>
      </c>
      <c r="O440" s="231" t="str">
        <f t="shared" si="29"/>
        <v/>
      </c>
      <c r="P440" s="232" t="str">
        <f t="array" ref="P440">IFERROR(INDEX(O$2:O$218,SMALL(IF(O$2:O$218&lt;&gt;"",ROW(O$2:O$218)-1),ROW(G439))),"")</f>
        <v/>
      </c>
    </row>
    <row r="441" spans="1:16" ht="15.75" customHeight="1" x14ac:dyDescent="0.2">
      <c r="A441" s="216" t="str">
        <f t="shared" si="25"/>
        <v xml:space="preserve"> </v>
      </c>
      <c r="B441" s="217"/>
      <c r="C441" s="217"/>
      <c r="D441" s="144"/>
      <c r="E441" s="144"/>
      <c r="F441" s="144"/>
      <c r="G441" s="216" t="str">
        <f>IF(D441="","",VLOOKUP(D441,'Liste des clubs'!A:B,2,FALSE))</f>
        <v/>
      </c>
      <c r="H441" s="233"/>
      <c r="I441" s="217" t="str">
        <f t="shared" si="26"/>
        <v/>
      </c>
      <c r="J441" s="230" t="str">
        <f t="array" ref="J441">IFERROR(INDEX(I$2:I$218,SMALL(IF(I$2:I$218&lt;&gt;"",ROW(I$2:I$218)-1),ROW(A440))),"")</f>
        <v/>
      </c>
      <c r="K441" s="231" t="str">
        <f t="shared" si="27"/>
        <v/>
      </c>
      <c r="L441" s="232" t="str">
        <f t="array" ref="L441">IFERROR(INDEX(K$2:K$218,SMALL(IF(K$2:K$218&lt;&gt;"",ROW(K$2:K$218)-1),ROW(C440))),"")</f>
        <v/>
      </c>
      <c r="M441" s="231" t="str">
        <f t="shared" si="28"/>
        <v/>
      </c>
      <c r="N441" s="230" t="str">
        <f t="array" ref="N441">IFERROR(INDEX(M$2:M$218,SMALL(IF(M$2:M$218&lt;&gt;"",ROW(M$2:M$218)-1),ROW(D440))),"")</f>
        <v/>
      </c>
      <c r="O441" s="231" t="str">
        <f t="shared" si="29"/>
        <v/>
      </c>
      <c r="P441" s="232" t="str">
        <f t="array" ref="P441">IFERROR(INDEX(O$2:O$218,SMALL(IF(O$2:O$218&lt;&gt;"",ROW(O$2:O$218)-1),ROW(G440))),"")</f>
        <v/>
      </c>
    </row>
    <row r="442" spans="1:16" ht="15.75" customHeight="1" x14ac:dyDescent="0.2">
      <c r="A442" s="216" t="str">
        <f t="shared" si="25"/>
        <v xml:space="preserve"> </v>
      </c>
      <c r="B442" s="217"/>
      <c r="C442" s="217"/>
      <c r="D442" s="144"/>
      <c r="E442" s="144"/>
      <c r="F442" s="144"/>
      <c r="G442" s="216" t="str">
        <f>IF(D442="","",VLOOKUP(D442,'Liste des clubs'!A:B,2,FALSE))</f>
        <v/>
      </c>
      <c r="H442" s="233"/>
      <c r="I442" s="217" t="str">
        <f t="shared" si="26"/>
        <v/>
      </c>
      <c r="J442" s="230" t="str">
        <f t="array" ref="J442">IFERROR(INDEX(I$2:I$218,SMALL(IF(I$2:I$218&lt;&gt;"",ROW(I$2:I$218)-1),ROW(A441))),"")</f>
        <v/>
      </c>
      <c r="K442" s="231" t="str">
        <f t="shared" si="27"/>
        <v/>
      </c>
      <c r="L442" s="232" t="str">
        <f t="array" ref="L442">IFERROR(INDEX(K$2:K$218,SMALL(IF(K$2:K$218&lt;&gt;"",ROW(K$2:K$218)-1),ROW(C441))),"")</f>
        <v/>
      </c>
      <c r="M442" s="231" t="str">
        <f t="shared" si="28"/>
        <v/>
      </c>
      <c r="N442" s="230" t="str">
        <f t="array" ref="N442">IFERROR(INDEX(M$2:M$218,SMALL(IF(M$2:M$218&lt;&gt;"",ROW(M$2:M$218)-1),ROW(D441))),"")</f>
        <v/>
      </c>
      <c r="O442" s="231" t="str">
        <f t="shared" si="29"/>
        <v/>
      </c>
      <c r="P442" s="232" t="str">
        <f t="array" ref="P442">IFERROR(INDEX(O$2:O$218,SMALL(IF(O$2:O$218&lt;&gt;"",ROW(O$2:O$218)-1),ROW(G441))),"")</f>
        <v/>
      </c>
    </row>
    <row r="443" spans="1:16" ht="15.75" customHeight="1" x14ac:dyDescent="0.2">
      <c r="A443" s="216" t="str">
        <f t="shared" si="25"/>
        <v xml:space="preserve"> </v>
      </c>
      <c r="B443" s="217"/>
      <c r="C443" s="217"/>
      <c r="D443" s="144"/>
      <c r="E443" s="144"/>
      <c r="F443" s="144"/>
      <c r="G443" s="216" t="str">
        <f>IF(D443="","",VLOOKUP(D443,'Liste des clubs'!A:B,2,FALSE))</f>
        <v/>
      </c>
      <c r="H443" s="233"/>
      <c r="I443" s="217" t="str">
        <f t="shared" si="26"/>
        <v/>
      </c>
      <c r="J443" s="230" t="str">
        <f t="array" ref="J443">IFERROR(INDEX(I$2:I$218,SMALL(IF(I$2:I$218&lt;&gt;"",ROW(I$2:I$218)-1),ROW(A442))),"")</f>
        <v/>
      </c>
      <c r="K443" s="231" t="str">
        <f t="shared" si="27"/>
        <v/>
      </c>
      <c r="L443" s="232" t="str">
        <f t="array" ref="L443">IFERROR(INDEX(K$2:K$218,SMALL(IF(K$2:K$218&lt;&gt;"",ROW(K$2:K$218)-1),ROW(C442))),"")</f>
        <v/>
      </c>
      <c r="M443" s="231" t="str">
        <f t="shared" si="28"/>
        <v/>
      </c>
      <c r="N443" s="230" t="str">
        <f t="array" ref="N443">IFERROR(INDEX(M$2:M$218,SMALL(IF(M$2:M$218&lt;&gt;"",ROW(M$2:M$218)-1),ROW(D442))),"")</f>
        <v/>
      </c>
      <c r="O443" s="231" t="str">
        <f t="shared" si="29"/>
        <v/>
      </c>
      <c r="P443" s="232" t="str">
        <f t="array" ref="P443">IFERROR(INDEX(O$2:O$218,SMALL(IF(O$2:O$218&lt;&gt;"",ROW(O$2:O$218)-1),ROW(G442))),"")</f>
        <v/>
      </c>
    </row>
    <row r="444" spans="1:16" ht="15.75" customHeight="1" x14ac:dyDescent="0.2">
      <c r="A444" s="216" t="str">
        <f t="shared" si="25"/>
        <v xml:space="preserve"> </v>
      </c>
      <c r="B444" s="217"/>
      <c r="C444" s="217"/>
      <c r="D444" s="144"/>
      <c r="E444" s="144"/>
      <c r="F444" s="144"/>
      <c r="G444" s="216" t="str">
        <f>IF(D444="","",VLOOKUP(D444,'Liste des clubs'!A:B,2,FALSE))</f>
        <v/>
      </c>
      <c r="H444" s="233"/>
      <c r="I444" s="217" t="str">
        <f t="shared" si="26"/>
        <v/>
      </c>
      <c r="J444" s="230" t="str">
        <f t="array" ref="J444">IFERROR(INDEX(I$2:I$218,SMALL(IF(I$2:I$218&lt;&gt;"",ROW(I$2:I$218)-1),ROW(A443))),"")</f>
        <v/>
      </c>
      <c r="K444" s="231" t="str">
        <f t="shared" si="27"/>
        <v/>
      </c>
      <c r="L444" s="232" t="str">
        <f t="array" ref="L444">IFERROR(INDEX(K$2:K$218,SMALL(IF(K$2:K$218&lt;&gt;"",ROW(K$2:K$218)-1),ROW(C443))),"")</f>
        <v/>
      </c>
      <c r="M444" s="231" t="str">
        <f t="shared" si="28"/>
        <v/>
      </c>
      <c r="N444" s="230" t="str">
        <f t="array" ref="N444">IFERROR(INDEX(M$2:M$218,SMALL(IF(M$2:M$218&lt;&gt;"",ROW(M$2:M$218)-1),ROW(D443))),"")</f>
        <v/>
      </c>
      <c r="O444" s="231" t="str">
        <f t="shared" si="29"/>
        <v/>
      </c>
      <c r="P444" s="232" t="str">
        <f t="array" ref="P444">IFERROR(INDEX(O$2:O$218,SMALL(IF(O$2:O$218&lt;&gt;"",ROW(O$2:O$218)-1),ROW(G443))),"")</f>
        <v/>
      </c>
    </row>
    <row r="445" spans="1:16" ht="15.75" customHeight="1" x14ac:dyDescent="0.2">
      <c r="A445" s="216" t="str">
        <f t="shared" si="25"/>
        <v xml:space="preserve"> </v>
      </c>
      <c r="B445" s="217"/>
      <c r="C445" s="217"/>
      <c r="D445" s="144"/>
      <c r="E445" s="144"/>
      <c r="F445" s="144"/>
      <c r="G445" s="216" t="str">
        <f>IF(D445="","",VLOOKUP(D445,'Liste des clubs'!A:B,2,FALSE))</f>
        <v/>
      </c>
      <c r="H445" s="233"/>
      <c r="I445" s="217" t="str">
        <f t="shared" si="26"/>
        <v/>
      </c>
      <c r="J445" s="230" t="str">
        <f t="array" ref="J445">IFERROR(INDEX(I$2:I$218,SMALL(IF(I$2:I$218&lt;&gt;"",ROW(I$2:I$218)-1),ROW(A444))),"")</f>
        <v/>
      </c>
      <c r="K445" s="231" t="str">
        <f t="shared" si="27"/>
        <v/>
      </c>
      <c r="L445" s="232" t="str">
        <f t="array" ref="L445">IFERROR(INDEX(K$2:K$218,SMALL(IF(K$2:K$218&lt;&gt;"",ROW(K$2:K$218)-1),ROW(C444))),"")</f>
        <v/>
      </c>
      <c r="M445" s="231" t="str">
        <f t="shared" si="28"/>
        <v/>
      </c>
      <c r="N445" s="230" t="str">
        <f t="array" ref="N445">IFERROR(INDEX(M$2:M$218,SMALL(IF(M$2:M$218&lt;&gt;"",ROW(M$2:M$218)-1),ROW(D444))),"")</f>
        <v/>
      </c>
      <c r="O445" s="231" t="str">
        <f t="shared" si="29"/>
        <v/>
      </c>
      <c r="P445" s="232" t="str">
        <f t="array" ref="P445">IFERROR(INDEX(O$2:O$218,SMALL(IF(O$2:O$218&lt;&gt;"",ROW(O$2:O$218)-1),ROW(G444))),"")</f>
        <v/>
      </c>
    </row>
    <row r="446" spans="1:16" ht="15.75" customHeight="1" x14ac:dyDescent="0.2">
      <c r="A446" s="216" t="str">
        <f t="shared" si="25"/>
        <v xml:space="preserve"> </v>
      </c>
      <c r="B446" s="217"/>
      <c r="C446" s="217"/>
      <c r="D446" s="144"/>
      <c r="E446" s="144"/>
      <c r="F446" s="144"/>
      <c r="G446" s="216" t="str">
        <f>IF(D446="","",VLOOKUP(D446,'Liste des clubs'!A:B,2,FALSE))</f>
        <v/>
      </c>
      <c r="H446" s="233"/>
      <c r="I446" s="217" t="str">
        <f t="shared" si="26"/>
        <v/>
      </c>
      <c r="J446" s="230" t="str">
        <f t="array" ref="J446">IFERROR(INDEX(I$2:I$218,SMALL(IF(I$2:I$218&lt;&gt;"",ROW(I$2:I$218)-1),ROW(A445))),"")</f>
        <v/>
      </c>
      <c r="K446" s="231" t="str">
        <f t="shared" si="27"/>
        <v/>
      </c>
      <c r="L446" s="232" t="str">
        <f t="array" ref="L446">IFERROR(INDEX(K$2:K$218,SMALL(IF(K$2:K$218&lt;&gt;"",ROW(K$2:K$218)-1),ROW(C445))),"")</f>
        <v/>
      </c>
      <c r="M446" s="231" t="str">
        <f t="shared" si="28"/>
        <v/>
      </c>
      <c r="N446" s="230" t="str">
        <f t="array" ref="N446">IFERROR(INDEX(M$2:M$218,SMALL(IF(M$2:M$218&lt;&gt;"",ROW(M$2:M$218)-1),ROW(D445))),"")</f>
        <v/>
      </c>
      <c r="O446" s="231" t="str">
        <f t="shared" si="29"/>
        <v/>
      </c>
      <c r="P446" s="232" t="str">
        <f t="array" ref="P446">IFERROR(INDEX(O$2:O$218,SMALL(IF(O$2:O$218&lt;&gt;"",ROW(O$2:O$218)-1),ROW(G445))),"")</f>
        <v/>
      </c>
    </row>
    <row r="447" spans="1:16" ht="15.75" customHeight="1" x14ac:dyDescent="0.2">
      <c r="A447" s="216" t="str">
        <f t="shared" si="25"/>
        <v xml:space="preserve"> </v>
      </c>
      <c r="B447" s="217"/>
      <c r="C447" s="217"/>
      <c r="D447" s="144"/>
      <c r="E447" s="144"/>
      <c r="F447" s="144"/>
      <c r="G447" s="216" t="str">
        <f>IF(D447="","",VLOOKUP(D447,'Liste des clubs'!A:B,2,FALSE))</f>
        <v/>
      </c>
      <c r="H447" s="233"/>
      <c r="I447" s="217" t="str">
        <f t="shared" si="26"/>
        <v/>
      </c>
      <c r="J447" s="230" t="str">
        <f t="array" ref="J447">IFERROR(INDEX(I$2:I$218,SMALL(IF(I$2:I$218&lt;&gt;"",ROW(I$2:I$218)-1),ROW(A446))),"")</f>
        <v/>
      </c>
      <c r="K447" s="231" t="str">
        <f t="shared" si="27"/>
        <v/>
      </c>
      <c r="L447" s="232" t="str">
        <f t="array" ref="L447">IFERROR(INDEX(K$2:K$218,SMALL(IF(K$2:K$218&lt;&gt;"",ROW(K$2:K$218)-1),ROW(C446))),"")</f>
        <v/>
      </c>
      <c r="M447" s="231" t="str">
        <f t="shared" si="28"/>
        <v/>
      </c>
      <c r="N447" s="230" t="str">
        <f t="array" ref="N447">IFERROR(INDEX(M$2:M$218,SMALL(IF(M$2:M$218&lt;&gt;"",ROW(M$2:M$218)-1),ROW(D446))),"")</f>
        <v/>
      </c>
      <c r="O447" s="231" t="str">
        <f t="shared" si="29"/>
        <v/>
      </c>
      <c r="P447" s="232" t="str">
        <f t="array" ref="P447">IFERROR(INDEX(O$2:O$218,SMALL(IF(O$2:O$218&lt;&gt;"",ROW(O$2:O$218)-1),ROW(G446))),"")</f>
        <v/>
      </c>
    </row>
    <row r="448" spans="1:16" ht="15.75" customHeight="1" x14ac:dyDescent="0.2">
      <c r="A448" s="216" t="str">
        <f t="shared" si="25"/>
        <v xml:space="preserve"> </v>
      </c>
      <c r="B448" s="217"/>
      <c r="C448" s="217"/>
      <c r="D448" s="144"/>
      <c r="E448" s="144"/>
      <c r="F448" s="144"/>
      <c r="G448" s="216" t="str">
        <f>IF(D448="","",VLOOKUP(D448,'Liste des clubs'!A:B,2,FALSE))</f>
        <v/>
      </c>
      <c r="H448" s="233"/>
      <c r="I448" s="217" t="str">
        <f t="shared" si="26"/>
        <v/>
      </c>
      <c r="J448" s="230" t="str">
        <f t="array" ref="J448">IFERROR(INDEX(I$2:I$218,SMALL(IF(I$2:I$218&lt;&gt;"",ROW(I$2:I$218)-1),ROW(A447))),"")</f>
        <v/>
      </c>
      <c r="K448" s="231" t="str">
        <f t="shared" si="27"/>
        <v/>
      </c>
      <c r="L448" s="232" t="str">
        <f t="array" ref="L448">IFERROR(INDEX(K$2:K$218,SMALL(IF(K$2:K$218&lt;&gt;"",ROW(K$2:K$218)-1),ROW(C447))),"")</f>
        <v/>
      </c>
      <c r="M448" s="231" t="str">
        <f t="shared" si="28"/>
        <v/>
      </c>
      <c r="N448" s="230" t="str">
        <f t="array" ref="N448">IFERROR(INDEX(M$2:M$218,SMALL(IF(M$2:M$218&lt;&gt;"",ROW(M$2:M$218)-1),ROW(D447))),"")</f>
        <v/>
      </c>
      <c r="O448" s="231" t="str">
        <f t="shared" si="29"/>
        <v/>
      </c>
      <c r="P448" s="232" t="str">
        <f t="array" ref="P448">IFERROR(INDEX(O$2:O$218,SMALL(IF(O$2:O$218&lt;&gt;"",ROW(O$2:O$218)-1),ROW(G447))),"")</f>
        <v/>
      </c>
    </row>
    <row r="449" spans="1:16" ht="15.75" customHeight="1" x14ac:dyDescent="0.2">
      <c r="A449" s="216" t="str">
        <f t="shared" si="25"/>
        <v xml:space="preserve"> </v>
      </c>
      <c r="B449" s="217"/>
      <c r="C449" s="217"/>
      <c r="D449" s="144"/>
      <c r="E449" s="144"/>
      <c r="F449" s="144"/>
      <c r="G449" s="216" t="str">
        <f>IF(D449="","",VLOOKUP(D449,'Liste des clubs'!A:B,2,FALSE))</f>
        <v/>
      </c>
      <c r="H449" s="233"/>
      <c r="I449" s="217" t="str">
        <f t="shared" si="26"/>
        <v/>
      </c>
      <c r="J449" s="230" t="str">
        <f t="array" ref="J449">IFERROR(INDEX(I$2:I$218,SMALL(IF(I$2:I$218&lt;&gt;"",ROW(I$2:I$218)-1),ROW(A448))),"")</f>
        <v/>
      </c>
      <c r="K449" s="231" t="str">
        <f t="shared" si="27"/>
        <v/>
      </c>
      <c r="L449" s="232" t="str">
        <f t="array" ref="L449">IFERROR(INDEX(K$2:K$218,SMALL(IF(K$2:K$218&lt;&gt;"",ROW(K$2:K$218)-1),ROW(C448))),"")</f>
        <v/>
      </c>
      <c r="M449" s="231" t="str">
        <f t="shared" si="28"/>
        <v/>
      </c>
      <c r="N449" s="230" t="str">
        <f t="array" ref="N449">IFERROR(INDEX(M$2:M$218,SMALL(IF(M$2:M$218&lt;&gt;"",ROW(M$2:M$218)-1),ROW(D448))),"")</f>
        <v/>
      </c>
      <c r="O449" s="231" t="str">
        <f t="shared" si="29"/>
        <v/>
      </c>
      <c r="P449" s="232" t="str">
        <f t="array" ref="P449">IFERROR(INDEX(O$2:O$218,SMALL(IF(O$2:O$218&lt;&gt;"",ROW(O$2:O$218)-1),ROW(G448))),"")</f>
        <v/>
      </c>
    </row>
    <row r="450" spans="1:16" ht="15.75" customHeight="1" x14ac:dyDescent="0.2">
      <c r="A450" s="216" t="str">
        <f t="shared" si="25"/>
        <v xml:space="preserve"> </v>
      </c>
      <c r="B450" s="217"/>
      <c r="C450" s="217"/>
      <c r="D450" s="144"/>
      <c r="E450" s="144"/>
      <c r="F450" s="144"/>
      <c r="G450" s="216" t="str">
        <f>IF(D450="","",VLOOKUP(D450,'Liste des clubs'!A:B,2,FALSE))</f>
        <v/>
      </c>
      <c r="H450" s="233"/>
      <c r="I450" s="217" t="str">
        <f t="shared" si="26"/>
        <v/>
      </c>
      <c r="J450" s="230" t="str">
        <f t="array" ref="J450">IFERROR(INDEX(I$2:I$218,SMALL(IF(I$2:I$218&lt;&gt;"",ROW(I$2:I$218)-1),ROW(A449))),"")</f>
        <v/>
      </c>
      <c r="K450" s="231" t="str">
        <f t="shared" si="27"/>
        <v/>
      </c>
      <c r="L450" s="232" t="str">
        <f t="array" ref="L450">IFERROR(INDEX(K$2:K$218,SMALL(IF(K$2:K$218&lt;&gt;"",ROW(K$2:K$218)-1),ROW(C449))),"")</f>
        <v/>
      </c>
      <c r="M450" s="231" t="str">
        <f t="shared" si="28"/>
        <v/>
      </c>
      <c r="N450" s="230" t="str">
        <f t="array" ref="N450">IFERROR(INDEX(M$2:M$218,SMALL(IF(M$2:M$218&lt;&gt;"",ROW(M$2:M$218)-1),ROW(D449))),"")</f>
        <v/>
      </c>
      <c r="O450" s="231" t="str">
        <f t="shared" si="29"/>
        <v/>
      </c>
      <c r="P450" s="232" t="str">
        <f t="array" ref="P450">IFERROR(INDEX(O$2:O$218,SMALL(IF(O$2:O$218&lt;&gt;"",ROW(O$2:O$218)-1),ROW(G449))),"")</f>
        <v/>
      </c>
    </row>
    <row r="451" spans="1:16" ht="15.75" customHeight="1" x14ac:dyDescent="0.2">
      <c r="A451" s="216" t="str">
        <f t="shared" si="25"/>
        <v xml:space="preserve"> </v>
      </c>
      <c r="B451" s="217"/>
      <c r="C451" s="217"/>
      <c r="D451" s="144"/>
      <c r="E451" s="144"/>
      <c r="F451" s="144"/>
      <c r="G451" s="216" t="str">
        <f>IF(D451="","",VLOOKUP(D451,'Liste des clubs'!A:B,2,FALSE))</f>
        <v/>
      </c>
      <c r="H451" s="233"/>
      <c r="I451" s="217" t="str">
        <f t="shared" si="26"/>
        <v/>
      </c>
      <c r="J451" s="230" t="str">
        <f t="array" ref="J451">IFERROR(INDEX(I$2:I$218,SMALL(IF(I$2:I$218&lt;&gt;"",ROW(I$2:I$218)-1),ROW(A450))),"")</f>
        <v/>
      </c>
      <c r="K451" s="231" t="str">
        <f t="shared" si="27"/>
        <v/>
      </c>
      <c r="L451" s="232" t="str">
        <f t="array" ref="L451">IFERROR(INDEX(K$2:K$218,SMALL(IF(K$2:K$218&lt;&gt;"",ROW(K$2:K$218)-1),ROW(C450))),"")</f>
        <v/>
      </c>
      <c r="M451" s="231" t="str">
        <f t="shared" si="28"/>
        <v/>
      </c>
      <c r="N451" s="230" t="str">
        <f t="array" ref="N451">IFERROR(INDEX(M$2:M$218,SMALL(IF(M$2:M$218&lt;&gt;"",ROW(M$2:M$218)-1),ROW(D450))),"")</f>
        <v/>
      </c>
      <c r="O451" s="231" t="str">
        <f t="shared" si="29"/>
        <v/>
      </c>
      <c r="P451" s="232" t="str">
        <f t="array" ref="P451">IFERROR(INDEX(O$2:O$218,SMALL(IF(O$2:O$218&lt;&gt;"",ROW(O$2:O$218)-1),ROW(G450))),"")</f>
        <v/>
      </c>
    </row>
    <row r="452" spans="1:16" ht="15.75" customHeight="1" x14ac:dyDescent="0.2">
      <c r="A452" s="216" t="str">
        <f t="shared" ref="A452:A515" si="30">UPPER(B452)&amp;" "&amp;PROPER(C452)</f>
        <v xml:space="preserve"> </v>
      </c>
      <c r="B452" s="217"/>
      <c r="C452" s="217"/>
      <c r="D452" s="144"/>
      <c r="E452" s="144"/>
      <c r="F452" s="144"/>
      <c r="G452" s="216" t="str">
        <f>IF(D452="","",VLOOKUP(D452,'Liste des clubs'!A:B,2,FALSE))</f>
        <v/>
      </c>
      <c r="H452" s="233"/>
      <c r="I452" s="217" t="str">
        <f t="shared" si="26"/>
        <v/>
      </c>
      <c r="J452" s="230" t="str">
        <f t="array" ref="J452">IFERROR(INDEX(I$2:I$218,SMALL(IF(I$2:I$218&lt;&gt;"",ROW(I$2:I$218)-1),ROW(A451))),"")</f>
        <v/>
      </c>
      <c r="K452" s="231" t="str">
        <f t="shared" si="27"/>
        <v/>
      </c>
      <c r="L452" s="232" t="str">
        <f t="array" ref="L452">IFERROR(INDEX(K$2:K$218,SMALL(IF(K$2:K$218&lt;&gt;"",ROW(K$2:K$218)-1),ROW(C451))),"")</f>
        <v/>
      </c>
      <c r="M452" s="231" t="str">
        <f t="shared" si="28"/>
        <v/>
      </c>
      <c r="N452" s="230" t="str">
        <f t="array" ref="N452">IFERROR(INDEX(M$2:M$218,SMALL(IF(M$2:M$218&lt;&gt;"",ROW(M$2:M$218)-1),ROW(D451))),"")</f>
        <v/>
      </c>
      <c r="O452" s="231" t="str">
        <f t="shared" si="29"/>
        <v/>
      </c>
      <c r="P452" s="232" t="str">
        <f t="array" ref="P452">IFERROR(INDEX(O$2:O$218,SMALL(IF(O$2:O$218&lt;&gt;"",ROW(O$2:O$218)-1),ROW(G451))),"")</f>
        <v/>
      </c>
    </row>
    <row r="453" spans="1:16" ht="15.75" customHeight="1" x14ac:dyDescent="0.2">
      <c r="A453" s="216" t="str">
        <f t="shared" si="30"/>
        <v xml:space="preserve"> </v>
      </c>
      <c r="B453" s="217"/>
      <c r="C453" s="217"/>
      <c r="D453" s="144"/>
      <c r="E453" s="144"/>
      <c r="F453" s="144"/>
      <c r="G453" s="216" t="str">
        <f>IF(D453="","",VLOOKUP(D453,'Liste des clubs'!A:B,2,FALSE))</f>
        <v/>
      </c>
      <c r="H453" s="233"/>
      <c r="I453" s="217" t="str">
        <f t="shared" si="26"/>
        <v/>
      </c>
      <c r="J453" s="230" t="str">
        <f t="array" ref="J453">IFERROR(INDEX(I$2:I$218,SMALL(IF(I$2:I$218&lt;&gt;"",ROW(I$2:I$218)-1),ROW(A452))),"")</f>
        <v/>
      </c>
      <c r="K453" s="231" t="str">
        <f t="shared" si="27"/>
        <v/>
      </c>
      <c r="L453" s="232" t="str">
        <f t="array" ref="L453">IFERROR(INDEX(K$2:K$218,SMALL(IF(K$2:K$218&lt;&gt;"",ROW(K$2:K$218)-1),ROW(C452))),"")</f>
        <v/>
      </c>
      <c r="M453" s="231" t="str">
        <f t="shared" si="28"/>
        <v/>
      </c>
      <c r="N453" s="230" t="str">
        <f t="array" ref="N453">IFERROR(INDEX(M$2:M$218,SMALL(IF(M$2:M$218&lt;&gt;"",ROW(M$2:M$218)-1),ROW(D452))),"")</f>
        <v/>
      </c>
      <c r="O453" s="231" t="str">
        <f t="shared" si="29"/>
        <v/>
      </c>
      <c r="P453" s="232" t="str">
        <f t="array" ref="P453">IFERROR(INDEX(O$2:O$218,SMALL(IF(O$2:O$218&lt;&gt;"",ROW(O$2:O$218)-1),ROW(G452))),"")</f>
        <v/>
      </c>
    </row>
    <row r="454" spans="1:16" ht="15.75" customHeight="1" x14ac:dyDescent="0.2">
      <c r="A454" s="216" t="str">
        <f t="shared" si="30"/>
        <v xml:space="preserve"> </v>
      </c>
      <c r="B454" s="217"/>
      <c r="C454" s="217"/>
      <c r="D454" s="144"/>
      <c r="E454" s="144"/>
      <c r="F454" s="144"/>
      <c r="G454" s="216" t="str">
        <f>IF(D454="","",VLOOKUP(D454,'Liste des clubs'!A:B,2,FALSE))</f>
        <v/>
      </c>
      <c r="H454" s="233"/>
      <c r="I454" s="217" t="str">
        <f t="shared" si="26"/>
        <v/>
      </c>
      <c r="J454" s="230" t="str">
        <f t="array" ref="J454">IFERROR(INDEX(I$2:I$218,SMALL(IF(I$2:I$218&lt;&gt;"",ROW(I$2:I$218)-1),ROW(A453))),"")</f>
        <v/>
      </c>
      <c r="K454" s="231" t="str">
        <f t="shared" si="27"/>
        <v/>
      </c>
      <c r="L454" s="232" t="str">
        <f t="array" ref="L454">IFERROR(INDEX(K$2:K$218,SMALL(IF(K$2:K$218&lt;&gt;"",ROW(K$2:K$218)-1),ROW(C453))),"")</f>
        <v/>
      </c>
      <c r="M454" s="231" t="str">
        <f t="shared" si="28"/>
        <v/>
      </c>
      <c r="N454" s="230" t="str">
        <f t="array" ref="N454">IFERROR(INDEX(M$2:M$218,SMALL(IF(M$2:M$218&lt;&gt;"",ROW(M$2:M$218)-1),ROW(D453))),"")</f>
        <v/>
      </c>
      <c r="O454" s="231" t="str">
        <f t="shared" si="29"/>
        <v/>
      </c>
      <c r="P454" s="232" t="str">
        <f t="array" ref="P454">IFERROR(INDEX(O$2:O$218,SMALL(IF(O$2:O$218&lt;&gt;"",ROW(O$2:O$218)-1),ROW(G453))),"")</f>
        <v/>
      </c>
    </row>
    <row r="455" spans="1:16" ht="15.75" customHeight="1" x14ac:dyDescent="0.2">
      <c r="A455" s="216" t="str">
        <f t="shared" si="30"/>
        <v xml:space="preserve"> </v>
      </c>
      <c r="B455" s="217"/>
      <c r="C455" s="217"/>
      <c r="D455" s="144"/>
      <c r="E455" s="144"/>
      <c r="F455" s="144"/>
      <c r="G455" s="216" t="str">
        <f>IF(D455="","",VLOOKUP(D455,'Liste des clubs'!A:B,2,FALSE))</f>
        <v/>
      </c>
      <c r="H455" s="233"/>
      <c r="I455" s="217" t="str">
        <f t="shared" si="26"/>
        <v/>
      </c>
      <c r="J455" s="230" t="str">
        <f t="array" ref="J455">IFERROR(INDEX(I$2:I$218,SMALL(IF(I$2:I$218&lt;&gt;"",ROW(I$2:I$218)-1),ROW(A454))),"")</f>
        <v/>
      </c>
      <c r="K455" s="231" t="str">
        <f t="shared" si="27"/>
        <v/>
      </c>
      <c r="L455" s="232" t="str">
        <f t="array" ref="L455">IFERROR(INDEX(K$2:K$218,SMALL(IF(K$2:K$218&lt;&gt;"",ROW(K$2:K$218)-1),ROW(C454))),"")</f>
        <v/>
      </c>
      <c r="M455" s="231" t="str">
        <f t="shared" si="28"/>
        <v/>
      </c>
      <c r="N455" s="230" t="str">
        <f t="array" ref="N455">IFERROR(INDEX(M$2:M$218,SMALL(IF(M$2:M$218&lt;&gt;"",ROW(M$2:M$218)-1),ROW(D454))),"")</f>
        <v/>
      </c>
      <c r="O455" s="231" t="str">
        <f t="shared" si="29"/>
        <v/>
      </c>
      <c r="P455" s="232" t="str">
        <f t="array" ref="P455">IFERROR(INDEX(O$2:O$218,SMALL(IF(O$2:O$218&lt;&gt;"",ROW(O$2:O$218)-1),ROW(G454))),"")</f>
        <v/>
      </c>
    </row>
    <row r="456" spans="1:16" ht="15.75" customHeight="1" x14ac:dyDescent="0.2">
      <c r="A456" s="216" t="str">
        <f t="shared" si="30"/>
        <v xml:space="preserve"> </v>
      </c>
      <c r="B456" s="217"/>
      <c r="C456" s="217"/>
      <c r="D456" s="144"/>
      <c r="E456" s="144"/>
      <c r="F456" s="144"/>
      <c r="G456" s="216" t="str">
        <f>IF(D456="","",VLOOKUP(D456,'Liste des clubs'!A:B,2,FALSE))</f>
        <v/>
      </c>
      <c r="H456" s="233"/>
      <c r="I456" s="217" t="str">
        <f t="shared" si="26"/>
        <v/>
      </c>
      <c r="J456" s="230" t="str">
        <f t="array" ref="J456">IFERROR(INDEX(I$2:I$218,SMALL(IF(I$2:I$218&lt;&gt;"",ROW(I$2:I$218)-1),ROW(A455))),"")</f>
        <v/>
      </c>
      <c r="K456" s="231" t="str">
        <f t="shared" si="27"/>
        <v/>
      </c>
      <c r="L456" s="232" t="str">
        <f t="array" ref="L456">IFERROR(INDEX(K$2:K$218,SMALL(IF(K$2:K$218&lt;&gt;"",ROW(K$2:K$218)-1),ROW(C455))),"")</f>
        <v/>
      </c>
      <c r="M456" s="231" t="str">
        <f t="shared" si="28"/>
        <v/>
      </c>
      <c r="N456" s="230" t="str">
        <f t="array" ref="N456">IFERROR(INDEX(M$2:M$218,SMALL(IF(M$2:M$218&lt;&gt;"",ROW(M$2:M$218)-1),ROW(D455))),"")</f>
        <v/>
      </c>
      <c r="O456" s="231" t="str">
        <f t="shared" si="29"/>
        <v/>
      </c>
      <c r="P456" s="232" t="str">
        <f t="array" ref="P456">IFERROR(INDEX(O$2:O$218,SMALL(IF(O$2:O$218&lt;&gt;"",ROW(O$2:O$218)-1),ROW(G455))),"")</f>
        <v/>
      </c>
    </row>
    <row r="457" spans="1:16" ht="15.75" customHeight="1" x14ac:dyDescent="0.2">
      <c r="A457" s="216" t="str">
        <f t="shared" si="30"/>
        <v xml:space="preserve"> </v>
      </c>
      <c r="B457" s="217"/>
      <c r="C457" s="217"/>
      <c r="D457" s="144"/>
      <c r="E457" s="144"/>
      <c r="F457" s="144"/>
      <c r="G457" s="216" t="str">
        <f>IF(D457="","",VLOOKUP(D457,'Liste des clubs'!A:B,2,FALSE))</f>
        <v/>
      </c>
      <c r="H457" s="233"/>
      <c r="I457" s="217" t="str">
        <f t="shared" si="26"/>
        <v/>
      </c>
      <c r="J457" s="230" t="str">
        <f t="array" ref="J457">IFERROR(INDEX(I$2:I$218,SMALL(IF(I$2:I$218&lt;&gt;"",ROW(I$2:I$218)-1),ROW(A456))),"")</f>
        <v/>
      </c>
      <c r="K457" s="231" t="str">
        <f t="shared" si="27"/>
        <v/>
      </c>
      <c r="L457" s="232" t="str">
        <f t="array" ref="L457">IFERROR(INDEX(K$2:K$218,SMALL(IF(K$2:K$218&lt;&gt;"",ROW(K$2:K$218)-1),ROW(C456))),"")</f>
        <v/>
      </c>
      <c r="M457" s="231" t="str">
        <f t="shared" si="28"/>
        <v/>
      </c>
      <c r="N457" s="230" t="str">
        <f t="array" ref="N457">IFERROR(INDEX(M$2:M$218,SMALL(IF(M$2:M$218&lt;&gt;"",ROW(M$2:M$218)-1),ROW(D456))),"")</f>
        <v/>
      </c>
      <c r="O457" s="231" t="str">
        <f t="shared" si="29"/>
        <v/>
      </c>
      <c r="P457" s="232" t="str">
        <f t="array" ref="P457">IFERROR(INDEX(O$2:O$218,SMALL(IF(O$2:O$218&lt;&gt;"",ROW(O$2:O$218)-1),ROW(G456))),"")</f>
        <v/>
      </c>
    </row>
    <row r="458" spans="1:16" ht="15.75" customHeight="1" x14ac:dyDescent="0.2">
      <c r="A458" s="216" t="str">
        <f t="shared" si="30"/>
        <v xml:space="preserve"> </v>
      </c>
      <c r="B458" s="217"/>
      <c r="C458" s="217"/>
      <c r="D458" s="144"/>
      <c r="E458" s="144"/>
      <c r="F458" s="144"/>
      <c r="G458" s="216" t="str">
        <f>IF(D458="","",VLOOKUP(D458,'Liste des clubs'!A:B,2,FALSE))</f>
        <v/>
      </c>
      <c r="H458" s="233"/>
      <c r="I458" s="217" t="str">
        <f t="shared" si="26"/>
        <v/>
      </c>
      <c r="J458" s="230" t="str">
        <f t="array" ref="J458">IFERROR(INDEX(I$2:I$218,SMALL(IF(I$2:I$218&lt;&gt;"",ROW(I$2:I$218)-1),ROW(A457))),"")</f>
        <v/>
      </c>
      <c r="K458" s="231" t="str">
        <f t="shared" si="27"/>
        <v/>
      </c>
      <c r="L458" s="232" t="str">
        <f t="array" ref="L458">IFERROR(INDEX(K$2:K$218,SMALL(IF(K$2:K$218&lt;&gt;"",ROW(K$2:K$218)-1),ROW(C457))),"")</f>
        <v/>
      </c>
      <c r="M458" s="231" t="str">
        <f t="shared" si="28"/>
        <v/>
      </c>
      <c r="N458" s="230" t="str">
        <f t="array" ref="N458">IFERROR(INDEX(M$2:M$218,SMALL(IF(M$2:M$218&lt;&gt;"",ROW(M$2:M$218)-1),ROW(D457))),"")</f>
        <v/>
      </c>
      <c r="O458" s="231" t="str">
        <f t="shared" si="29"/>
        <v/>
      </c>
      <c r="P458" s="232" t="str">
        <f t="array" ref="P458">IFERROR(INDEX(O$2:O$218,SMALL(IF(O$2:O$218&lt;&gt;"",ROW(O$2:O$218)-1),ROW(G457))),"")</f>
        <v/>
      </c>
    </row>
    <row r="459" spans="1:16" ht="15.75" customHeight="1" x14ac:dyDescent="0.2">
      <c r="A459" s="216" t="str">
        <f t="shared" si="30"/>
        <v xml:space="preserve"> </v>
      </c>
      <c r="B459" s="217"/>
      <c r="C459" s="217"/>
      <c r="D459" s="144"/>
      <c r="E459" s="144"/>
      <c r="F459" s="144"/>
      <c r="G459" s="216" t="str">
        <f>IF(D459="","",VLOOKUP(D459,'Liste des clubs'!A:B,2,FALSE))</f>
        <v/>
      </c>
      <c r="H459" s="233"/>
      <c r="I459" s="217" t="str">
        <f t="shared" si="26"/>
        <v/>
      </c>
      <c r="J459" s="230" t="str">
        <f t="array" ref="J459">IFERROR(INDEX(I$2:I$218,SMALL(IF(I$2:I$218&lt;&gt;"",ROW(I$2:I$218)-1),ROW(A458))),"")</f>
        <v/>
      </c>
      <c r="K459" s="231" t="str">
        <f t="shared" si="27"/>
        <v/>
      </c>
      <c r="L459" s="232" t="str">
        <f t="array" ref="L459">IFERROR(INDEX(K$2:K$218,SMALL(IF(K$2:K$218&lt;&gt;"",ROW(K$2:K$218)-1),ROW(C458))),"")</f>
        <v/>
      </c>
      <c r="M459" s="231" t="str">
        <f t="shared" si="28"/>
        <v/>
      </c>
      <c r="N459" s="230" t="str">
        <f t="array" ref="N459">IFERROR(INDEX(M$2:M$218,SMALL(IF(M$2:M$218&lt;&gt;"",ROW(M$2:M$218)-1),ROW(D458))),"")</f>
        <v/>
      </c>
      <c r="O459" s="231" t="str">
        <f t="shared" si="29"/>
        <v/>
      </c>
      <c r="P459" s="232" t="str">
        <f t="array" ref="P459">IFERROR(INDEX(O$2:O$218,SMALL(IF(O$2:O$218&lt;&gt;"",ROW(O$2:O$218)-1),ROW(G458))),"")</f>
        <v/>
      </c>
    </row>
    <row r="460" spans="1:16" ht="15.75" customHeight="1" x14ac:dyDescent="0.2">
      <c r="A460" s="216" t="str">
        <f t="shared" si="30"/>
        <v xml:space="preserve"> </v>
      </c>
      <c r="B460" s="217"/>
      <c r="C460" s="217"/>
      <c r="D460" s="144"/>
      <c r="E460" s="144"/>
      <c r="F460" s="144"/>
      <c r="G460" s="216" t="str">
        <f>IF(D460="","",VLOOKUP(D460,'Liste des clubs'!A:B,2,FALSE))</f>
        <v/>
      </c>
      <c r="H460" s="233"/>
      <c r="I460" s="217" t="str">
        <f t="shared" si="26"/>
        <v/>
      </c>
      <c r="J460" s="230" t="str">
        <f t="array" ref="J460">IFERROR(INDEX(I$2:I$218,SMALL(IF(I$2:I$218&lt;&gt;"",ROW(I$2:I$218)-1),ROW(A459))),"")</f>
        <v/>
      </c>
      <c r="K460" s="231" t="str">
        <f t="shared" si="27"/>
        <v/>
      </c>
      <c r="L460" s="232" t="str">
        <f t="array" ref="L460">IFERROR(INDEX(K$2:K$218,SMALL(IF(K$2:K$218&lt;&gt;"",ROW(K$2:K$218)-1),ROW(C459))),"")</f>
        <v/>
      </c>
      <c r="M460" s="231" t="str">
        <f t="shared" si="28"/>
        <v/>
      </c>
      <c r="N460" s="230" t="str">
        <f t="array" ref="N460">IFERROR(INDEX(M$2:M$218,SMALL(IF(M$2:M$218&lt;&gt;"",ROW(M$2:M$218)-1),ROW(D459))),"")</f>
        <v/>
      </c>
      <c r="O460" s="231" t="str">
        <f t="shared" si="29"/>
        <v/>
      </c>
      <c r="P460" s="232" t="str">
        <f t="array" ref="P460">IFERROR(INDEX(O$2:O$218,SMALL(IF(O$2:O$218&lt;&gt;"",ROW(O$2:O$218)-1),ROW(G459))),"")</f>
        <v/>
      </c>
    </row>
    <row r="461" spans="1:16" ht="15.75" customHeight="1" x14ac:dyDescent="0.2">
      <c r="A461" s="216" t="str">
        <f t="shared" si="30"/>
        <v xml:space="preserve"> </v>
      </c>
      <c r="B461" s="217"/>
      <c r="C461" s="217"/>
      <c r="D461" s="144"/>
      <c r="E461" s="144"/>
      <c r="F461" s="144"/>
      <c r="G461" s="216" t="str">
        <f>IF(D461="","",VLOOKUP(D461,'Liste des clubs'!A:B,2,FALSE))</f>
        <v/>
      </c>
      <c r="H461" s="233"/>
      <c r="I461" s="217" t="str">
        <f t="shared" si="26"/>
        <v/>
      </c>
      <c r="J461" s="230" t="str">
        <f t="array" ref="J461">IFERROR(INDEX(I$2:I$218,SMALL(IF(I$2:I$218&lt;&gt;"",ROW(I$2:I$218)-1),ROW(A460))),"")</f>
        <v/>
      </c>
      <c r="K461" s="231" t="str">
        <f t="shared" si="27"/>
        <v/>
      </c>
      <c r="L461" s="232" t="str">
        <f t="array" ref="L461">IFERROR(INDEX(K$2:K$218,SMALL(IF(K$2:K$218&lt;&gt;"",ROW(K$2:K$218)-1),ROW(C460))),"")</f>
        <v/>
      </c>
      <c r="M461" s="231" t="str">
        <f t="shared" si="28"/>
        <v/>
      </c>
      <c r="N461" s="230" t="str">
        <f t="array" ref="N461">IFERROR(INDEX(M$2:M$218,SMALL(IF(M$2:M$218&lt;&gt;"",ROW(M$2:M$218)-1),ROW(D460))),"")</f>
        <v/>
      </c>
      <c r="O461" s="231" t="str">
        <f t="shared" si="29"/>
        <v/>
      </c>
      <c r="P461" s="232" t="str">
        <f t="array" ref="P461">IFERROR(INDEX(O$2:O$218,SMALL(IF(O$2:O$218&lt;&gt;"",ROW(O$2:O$218)-1),ROW(G460))),"")</f>
        <v/>
      </c>
    </row>
    <row r="462" spans="1:16" ht="15.75" customHeight="1" x14ac:dyDescent="0.2">
      <c r="A462" s="216" t="str">
        <f t="shared" si="30"/>
        <v xml:space="preserve"> </v>
      </c>
      <c r="B462" s="217"/>
      <c r="C462" s="217"/>
      <c r="D462" s="144"/>
      <c r="E462" s="144"/>
      <c r="F462" s="144"/>
      <c r="G462" s="216" t="str">
        <f>IF(D462="","",VLOOKUP(D462,'Liste des clubs'!A:B,2,FALSE))</f>
        <v/>
      </c>
      <c r="H462" s="233"/>
      <c r="I462" s="217" t="str">
        <f t="shared" si="26"/>
        <v/>
      </c>
      <c r="J462" s="230" t="str">
        <f t="array" ref="J462">IFERROR(INDEX(I$2:I$218,SMALL(IF(I$2:I$218&lt;&gt;"",ROW(I$2:I$218)-1),ROW(A461))),"")</f>
        <v/>
      </c>
      <c r="K462" s="231" t="str">
        <f t="shared" si="27"/>
        <v/>
      </c>
      <c r="L462" s="232" t="str">
        <f t="array" ref="L462">IFERROR(INDEX(K$2:K$218,SMALL(IF(K$2:K$218&lt;&gt;"",ROW(K$2:K$218)-1),ROW(C461))),"")</f>
        <v/>
      </c>
      <c r="M462" s="231" t="str">
        <f t="shared" si="28"/>
        <v/>
      </c>
      <c r="N462" s="230" t="str">
        <f t="array" ref="N462">IFERROR(INDEX(M$2:M$218,SMALL(IF(M$2:M$218&lt;&gt;"",ROW(M$2:M$218)-1),ROW(D461))),"")</f>
        <v/>
      </c>
      <c r="O462" s="231" t="str">
        <f t="shared" si="29"/>
        <v/>
      </c>
      <c r="P462" s="232" t="str">
        <f t="array" ref="P462">IFERROR(INDEX(O$2:O$218,SMALL(IF(O$2:O$218&lt;&gt;"",ROW(O$2:O$218)-1),ROW(G461))),"")</f>
        <v/>
      </c>
    </row>
    <row r="463" spans="1:16" ht="15.75" customHeight="1" x14ac:dyDescent="0.2">
      <c r="A463" s="216" t="str">
        <f t="shared" si="30"/>
        <v xml:space="preserve"> </v>
      </c>
      <c r="B463" s="217"/>
      <c r="C463" s="217"/>
      <c r="D463" s="144"/>
      <c r="E463" s="144"/>
      <c r="F463" s="144"/>
      <c r="G463" s="216" t="str">
        <f>IF(D463="","",VLOOKUP(D463,'Liste des clubs'!A:B,2,FALSE))</f>
        <v/>
      </c>
      <c r="H463" s="233"/>
      <c r="I463" s="217" t="str">
        <f t="shared" si="26"/>
        <v/>
      </c>
      <c r="J463" s="230" t="str">
        <f t="array" ref="J463">IFERROR(INDEX(I$2:I$218,SMALL(IF(I$2:I$218&lt;&gt;"",ROW(I$2:I$218)-1),ROW(A462))),"")</f>
        <v/>
      </c>
      <c r="K463" s="231" t="str">
        <f t="shared" si="27"/>
        <v/>
      </c>
      <c r="L463" s="232" t="str">
        <f t="array" ref="L463">IFERROR(INDEX(K$2:K$218,SMALL(IF(K$2:K$218&lt;&gt;"",ROW(K$2:K$218)-1),ROW(C462))),"")</f>
        <v/>
      </c>
      <c r="M463" s="231" t="str">
        <f t="shared" si="28"/>
        <v/>
      </c>
      <c r="N463" s="230" t="str">
        <f t="array" ref="N463">IFERROR(INDEX(M$2:M$218,SMALL(IF(M$2:M$218&lt;&gt;"",ROW(M$2:M$218)-1),ROW(D462))),"")</f>
        <v/>
      </c>
      <c r="O463" s="231" t="str">
        <f t="shared" si="29"/>
        <v/>
      </c>
      <c r="P463" s="232" t="str">
        <f t="array" ref="P463">IFERROR(INDEX(O$2:O$218,SMALL(IF(O$2:O$218&lt;&gt;"",ROW(O$2:O$218)-1),ROW(G462))),"")</f>
        <v/>
      </c>
    </row>
    <row r="464" spans="1:16" ht="15.75" customHeight="1" x14ac:dyDescent="0.2">
      <c r="A464" s="216" t="str">
        <f t="shared" si="30"/>
        <v xml:space="preserve"> </v>
      </c>
      <c r="B464" s="217"/>
      <c r="C464" s="217"/>
      <c r="D464" s="144"/>
      <c r="E464" s="144"/>
      <c r="F464" s="144"/>
      <c r="G464" s="216" t="str">
        <f>IF(D464="","",VLOOKUP(D464,'Liste des clubs'!A:B,2,FALSE))</f>
        <v/>
      </c>
      <c r="H464" s="233"/>
      <c r="I464" s="217" t="str">
        <f t="shared" si="26"/>
        <v/>
      </c>
      <c r="J464" s="230" t="str">
        <f t="array" ref="J464">IFERROR(INDEX(I$2:I$218,SMALL(IF(I$2:I$218&lt;&gt;"",ROW(I$2:I$218)-1),ROW(A463))),"")</f>
        <v/>
      </c>
      <c r="K464" s="231" t="str">
        <f t="shared" si="27"/>
        <v/>
      </c>
      <c r="L464" s="232" t="str">
        <f t="array" ref="L464">IFERROR(INDEX(K$2:K$218,SMALL(IF(K$2:K$218&lt;&gt;"",ROW(K$2:K$218)-1),ROW(C463))),"")</f>
        <v/>
      </c>
      <c r="M464" s="231" t="str">
        <f t="shared" si="28"/>
        <v/>
      </c>
      <c r="N464" s="230" t="str">
        <f t="array" ref="N464">IFERROR(INDEX(M$2:M$218,SMALL(IF(M$2:M$218&lt;&gt;"",ROW(M$2:M$218)-1),ROW(D463))),"")</f>
        <v/>
      </c>
      <c r="O464" s="231" t="str">
        <f t="shared" si="29"/>
        <v/>
      </c>
      <c r="P464" s="232" t="str">
        <f t="array" ref="P464">IFERROR(INDEX(O$2:O$218,SMALL(IF(O$2:O$218&lt;&gt;"",ROW(O$2:O$218)-1),ROW(G463))),"")</f>
        <v/>
      </c>
    </row>
    <row r="465" spans="1:16" ht="15.75" customHeight="1" x14ac:dyDescent="0.2">
      <c r="A465" s="216" t="str">
        <f t="shared" si="30"/>
        <v xml:space="preserve"> </v>
      </c>
      <c r="B465" s="217"/>
      <c r="C465" s="217"/>
      <c r="D465" s="144"/>
      <c r="E465" s="144"/>
      <c r="F465" s="144"/>
      <c r="G465" s="216" t="str">
        <f>IF(D465="","",VLOOKUP(D465,'Liste des clubs'!A:B,2,FALSE))</f>
        <v/>
      </c>
      <c r="H465" s="233"/>
      <c r="I465" s="217" t="str">
        <f t="shared" si="26"/>
        <v/>
      </c>
      <c r="J465" s="230" t="str">
        <f t="array" ref="J465">IFERROR(INDEX(I$2:I$218,SMALL(IF(I$2:I$218&lt;&gt;"",ROW(I$2:I$218)-1),ROW(A464))),"")</f>
        <v/>
      </c>
      <c r="K465" s="231" t="str">
        <f t="shared" si="27"/>
        <v/>
      </c>
      <c r="L465" s="232" t="str">
        <f t="array" ref="L465">IFERROR(INDEX(K$2:K$218,SMALL(IF(K$2:K$218&lt;&gt;"",ROW(K$2:K$218)-1),ROW(C464))),"")</f>
        <v/>
      </c>
      <c r="M465" s="231" t="str">
        <f t="shared" si="28"/>
        <v/>
      </c>
      <c r="N465" s="230" t="str">
        <f t="array" ref="N465">IFERROR(INDEX(M$2:M$218,SMALL(IF(M$2:M$218&lt;&gt;"",ROW(M$2:M$218)-1),ROW(D464))),"")</f>
        <v/>
      </c>
      <c r="O465" s="231" t="str">
        <f t="shared" si="29"/>
        <v/>
      </c>
      <c r="P465" s="232" t="str">
        <f t="array" ref="P465">IFERROR(INDEX(O$2:O$218,SMALL(IF(O$2:O$218&lt;&gt;"",ROW(O$2:O$218)-1),ROW(G464))),"")</f>
        <v/>
      </c>
    </row>
    <row r="466" spans="1:16" ht="15.75" customHeight="1" x14ac:dyDescent="0.2">
      <c r="A466" s="216" t="str">
        <f t="shared" si="30"/>
        <v xml:space="preserve"> </v>
      </c>
      <c r="B466" s="217"/>
      <c r="C466" s="217"/>
      <c r="D466" s="144"/>
      <c r="E466" s="144"/>
      <c r="F466" s="144"/>
      <c r="G466" s="216" t="str">
        <f>IF(D466="","",VLOOKUP(D466,'Liste des clubs'!A:B,2,FALSE))</f>
        <v/>
      </c>
      <c r="H466" s="233"/>
      <c r="I466" s="217" t="str">
        <f t="shared" si="26"/>
        <v/>
      </c>
      <c r="J466" s="230" t="str">
        <f t="array" ref="J466">IFERROR(INDEX(I$2:I$218,SMALL(IF(I$2:I$218&lt;&gt;"",ROW(I$2:I$218)-1),ROW(A465))),"")</f>
        <v/>
      </c>
      <c r="K466" s="231" t="str">
        <f t="shared" si="27"/>
        <v/>
      </c>
      <c r="L466" s="232" t="str">
        <f t="array" ref="L466">IFERROR(INDEX(K$2:K$218,SMALL(IF(K$2:K$218&lt;&gt;"",ROW(K$2:K$218)-1),ROW(C465))),"")</f>
        <v/>
      </c>
      <c r="M466" s="231" t="str">
        <f t="shared" si="28"/>
        <v/>
      </c>
      <c r="N466" s="230" t="str">
        <f t="array" ref="N466">IFERROR(INDEX(M$2:M$218,SMALL(IF(M$2:M$218&lt;&gt;"",ROW(M$2:M$218)-1),ROW(D465))),"")</f>
        <v/>
      </c>
      <c r="O466" s="231" t="str">
        <f t="shared" si="29"/>
        <v/>
      </c>
      <c r="P466" s="232" t="str">
        <f t="array" ref="P466">IFERROR(INDEX(O$2:O$218,SMALL(IF(O$2:O$218&lt;&gt;"",ROW(O$2:O$218)-1),ROW(G465))),"")</f>
        <v/>
      </c>
    </row>
    <row r="467" spans="1:16" ht="15.75" customHeight="1" x14ac:dyDescent="0.2">
      <c r="A467" s="216" t="str">
        <f t="shared" si="30"/>
        <v xml:space="preserve"> </v>
      </c>
      <c r="B467" s="217"/>
      <c r="C467" s="217"/>
      <c r="D467" s="144"/>
      <c r="E467" s="144"/>
      <c r="F467" s="144"/>
      <c r="G467" s="216" t="str">
        <f>IF(D467="","",VLOOKUP(D467,'Liste des clubs'!A:B,2,FALSE))</f>
        <v/>
      </c>
      <c r="H467" s="233"/>
      <c r="I467" s="217" t="str">
        <f t="shared" si="26"/>
        <v/>
      </c>
      <c r="J467" s="230" t="str">
        <f t="array" ref="J467">IFERROR(INDEX(I$2:I$218,SMALL(IF(I$2:I$218&lt;&gt;"",ROW(I$2:I$218)-1),ROW(A466))),"")</f>
        <v/>
      </c>
      <c r="K467" s="231" t="str">
        <f t="shared" si="27"/>
        <v/>
      </c>
      <c r="L467" s="232" t="str">
        <f t="array" ref="L467">IFERROR(INDEX(K$2:K$218,SMALL(IF(K$2:K$218&lt;&gt;"",ROW(K$2:K$218)-1),ROW(C466))),"")</f>
        <v/>
      </c>
      <c r="M467" s="231" t="str">
        <f t="shared" si="28"/>
        <v/>
      </c>
      <c r="N467" s="230" t="str">
        <f t="array" ref="N467">IFERROR(INDEX(M$2:M$218,SMALL(IF(M$2:M$218&lt;&gt;"",ROW(M$2:M$218)-1),ROW(D466))),"")</f>
        <v/>
      </c>
      <c r="O467" s="231" t="str">
        <f t="shared" si="29"/>
        <v/>
      </c>
      <c r="P467" s="232" t="str">
        <f t="array" ref="P467">IFERROR(INDEX(O$2:O$218,SMALL(IF(O$2:O$218&lt;&gt;"",ROW(O$2:O$218)-1),ROW(G466))),"")</f>
        <v/>
      </c>
    </row>
    <row r="468" spans="1:16" ht="15.75" customHeight="1" x14ac:dyDescent="0.2">
      <c r="A468" s="216" t="str">
        <f t="shared" si="30"/>
        <v xml:space="preserve"> </v>
      </c>
      <c r="B468" s="217"/>
      <c r="C468" s="217"/>
      <c r="D468" s="144"/>
      <c r="E468" s="144"/>
      <c r="F468" s="144"/>
      <c r="G468" s="216" t="str">
        <f>IF(D468="","",VLOOKUP(D468,'Liste des clubs'!A:B,2,FALSE))</f>
        <v/>
      </c>
      <c r="H468" s="233"/>
      <c r="I468" s="217" t="str">
        <f t="shared" si="26"/>
        <v/>
      </c>
      <c r="J468" s="230" t="str">
        <f t="array" ref="J468">IFERROR(INDEX(I$2:I$218,SMALL(IF(I$2:I$218&lt;&gt;"",ROW(I$2:I$218)-1),ROW(A467))),"")</f>
        <v/>
      </c>
      <c r="K468" s="231" t="str">
        <f t="shared" si="27"/>
        <v/>
      </c>
      <c r="L468" s="232" t="str">
        <f t="array" ref="L468">IFERROR(INDEX(K$2:K$218,SMALL(IF(K$2:K$218&lt;&gt;"",ROW(K$2:K$218)-1),ROW(C467))),"")</f>
        <v/>
      </c>
      <c r="M468" s="231" t="str">
        <f t="shared" si="28"/>
        <v/>
      </c>
      <c r="N468" s="230" t="str">
        <f t="array" ref="N468">IFERROR(INDEX(M$2:M$218,SMALL(IF(M$2:M$218&lt;&gt;"",ROW(M$2:M$218)-1),ROW(D467))),"")</f>
        <v/>
      </c>
      <c r="O468" s="231" t="str">
        <f t="shared" si="29"/>
        <v/>
      </c>
      <c r="P468" s="232" t="str">
        <f t="array" ref="P468">IFERROR(INDEX(O$2:O$218,SMALL(IF(O$2:O$218&lt;&gt;"",ROW(O$2:O$218)-1),ROW(G467))),"")</f>
        <v/>
      </c>
    </row>
    <row r="469" spans="1:16" ht="15.75" customHeight="1" x14ac:dyDescent="0.2">
      <c r="A469" s="216" t="str">
        <f t="shared" si="30"/>
        <v xml:space="preserve"> </v>
      </c>
      <c r="B469" s="217"/>
      <c r="C469" s="217"/>
      <c r="D469" s="144"/>
      <c r="E469" s="144"/>
      <c r="F469" s="144"/>
      <c r="G469" s="216" t="str">
        <f>IF(D469="","",VLOOKUP(D469,'Liste des clubs'!A:B,2,FALSE))</f>
        <v/>
      </c>
      <c r="H469" s="233"/>
      <c r="I469" s="217" t="str">
        <f t="shared" si="26"/>
        <v/>
      </c>
      <c r="J469" s="230" t="str">
        <f t="array" ref="J469">IFERROR(INDEX(I$2:I$218,SMALL(IF(I$2:I$218&lt;&gt;"",ROW(I$2:I$218)-1),ROW(A468))),"")</f>
        <v/>
      </c>
      <c r="K469" s="231" t="str">
        <f t="shared" si="27"/>
        <v/>
      </c>
      <c r="L469" s="232" t="str">
        <f t="array" ref="L469">IFERROR(INDEX(K$2:K$218,SMALL(IF(K$2:K$218&lt;&gt;"",ROW(K$2:K$218)-1),ROW(C468))),"")</f>
        <v/>
      </c>
      <c r="M469" s="231" t="str">
        <f t="shared" si="28"/>
        <v/>
      </c>
      <c r="N469" s="230" t="str">
        <f t="array" ref="N469">IFERROR(INDEX(M$2:M$218,SMALL(IF(M$2:M$218&lt;&gt;"",ROW(M$2:M$218)-1),ROW(D468))),"")</f>
        <v/>
      </c>
      <c r="O469" s="231" t="str">
        <f t="shared" si="29"/>
        <v/>
      </c>
      <c r="P469" s="232" t="str">
        <f t="array" ref="P469">IFERROR(INDEX(O$2:O$218,SMALL(IF(O$2:O$218&lt;&gt;"",ROW(O$2:O$218)-1),ROW(G468))),"")</f>
        <v/>
      </c>
    </row>
    <row r="470" spans="1:16" ht="15.75" customHeight="1" x14ac:dyDescent="0.2">
      <c r="A470" s="216" t="str">
        <f t="shared" si="30"/>
        <v xml:space="preserve"> </v>
      </c>
      <c r="B470" s="217"/>
      <c r="C470" s="217"/>
      <c r="D470" s="144"/>
      <c r="E470" s="144"/>
      <c r="F470" s="144"/>
      <c r="G470" s="216" t="str">
        <f>IF(D470="","",VLOOKUP(D470,'Liste des clubs'!A:B,2,FALSE))</f>
        <v/>
      </c>
      <c r="H470" s="233"/>
      <c r="I470" s="217" t="str">
        <f t="shared" si="26"/>
        <v/>
      </c>
      <c r="J470" s="230" t="str">
        <f t="array" ref="J470">IFERROR(INDEX(I$2:I$218,SMALL(IF(I$2:I$218&lt;&gt;"",ROW(I$2:I$218)-1),ROW(A469))),"")</f>
        <v/>
      </c>
      <c r="K470" s="231" t="str">
        <f t="shared" si="27"/>
        <v/>
      </c>
      <c r="L470" s="232" t="str">
        <f t="array" ref="L470">IFERROR(INDEX(K$2:K$218,SMALL(IF(K$2:K$218&lt;&gt;"",ROW(K$2:K$218)-1),ROW(C469))),"")</f>
        <v/>
      </c>
      <c r="M470" s="231" t="str">
        <f t="shared" si="28"/>
        <v/>
      </c>
      <c r="N470" s="230" t="str">
        <f t="array" ref="N470">IFERROR(INDEX(M$2:M$218,SMALL(IF(M$2:M$218&lt;&gt;"",ROW(M$2:M$218)-1),ROW(D469))),"")</f>
        <v/>
      </c>
      <c r="O470" s="231" t="str">
        <f t="shared" si="29"/>
        <v/>
      </c>
      <c r="P470" s="232" t="str">
        <f t="array" ref="P470">IFERROR(INDEX(O$2:O$218,SMALL(IF(O$2:O$218&lt;&gt;"",ROW(O$2:O$218)-1),ROW(G469))),"")</f>
        <v/>
      </c>
    </row>
    <row r="471" spans="1:16" ht="15.75" customHeight="1" x14ac:dyDescent="0.2">
      <c r="A471" s="216" t="str">
        <f t="shared" si="30"/>
        <v xml:space="preserve"> </v>
      </c>
      <c r="B471" s="217"/>
      <c r="C471" s="217"/>
      <c r="D471" s="144"/>
      <c r="E471" s="144"/>
      <c r="F471" s="144"/>
      <c r="G471" s="216" t="str">
        <f>IF(D471="","",VLOOKUP(D471,'Liste des clubs'!A:B,2,FALSE))</f>
        <v/>
      </c>
      <c r="H471" s="233"/>
      <c r="I471" s="217" t="str">
        <f t="shared" si="26"/>
        <v/>
      </c>
      <c r="J471" s="230" t="str">
        <f t="array" ref="J471">IFERROR(INDEX(I$2:I$218,SMALL(IF(I$2:I$218&lt;&gt;"",ROW(I$2:I$218)-1),ROW(A470))),"")</f>
        <v/>
      </c>
      <c r="K471" s="231" t="str">
        <f t="shared" si="27"/>
        <v/>
      </c>
      <c r="L471" s="232" t="str">
        <f t="array" ref="L471">IFERROR(INDEX(K$2:K$218,SMALL(IF(K$2:K$218&lt;&gt;"",ROW(K$2:K$218)-1),ROW(C470))),"")</f>
        <v/>
      </c>
      <c r="M471" s="231" t="str">
        <f t="shared" si="28"/>
        <v/>
      </c>
      <c r="N471" s="230" t="str">
        <f t="array" ref="N471">IFERROR(INDEX(M$2:M$218,SMALL(IF(M$2:M$218&lt;&gt;"",ROW(M$2:M$218)-1),ROW(D470))),"")</f>
        <v/>
      </c>
      <c r="O471" s="231" t="str">
        <f t="shared" si="29"/>
        <v/>
      </c>
      <c r="P471" s="232" t="str">
        <f t="array" ref="P471">IFERROR(INDEX(O$2:O$218,SMALL(IF(O$2:O$218&lt;&gt;"",ROW(O$2:O$218)-1),ROW(G470))),"")</f>
        <v/>
      </c>
    </row>
    <row r="472" spans="1:16" ht="15.75" customHeight="1" x14ac:dyDescent="0.2">
      <c r="A472" s="216" t="str">
        <f t="shared" si="30"/>
        <v xml:space="preserve"> </v>
      </c>
      <c r="B472" s="217"/>
      <c r="C472" s="217"/>
      <c r="D472" s="144"/>
      <c r="E472" s="144"/>
      <c r="F472" s="144"/>
      <c r="G472" s="216" t="str">
        <f>IF(D472="","",VLOOKUP(D472,'Liste des clubs'!A:B,2,FALSE))</f>
        <v/>
      </c>
      <c r="H472" s="233"/>
      <c r="I472" s="217" t="str">
        <f t="shared" si="26"/>
        <v/>
      </c>
      <c r="J472" s="230" t="str">
        <f t="array" ref="J472">IFERROR(INDEX(I$2:I$218,SMALL(IF(I$2:I$218&lt;&gt;"",ROW(I$2:I$218)-1),ROW(A471))),"")</f>
        <v/>
      </c>
      <c r="K472" s="231" t="str">
        <f t="shared" si="27"/>
        <v/>
      </c>
      <c r="L472" s="232" t="str">
        <f t="array" ref="L472">IFERROR(INDEX(K$2:K$218,SMALL(IF(K$2:K$218&lt;&gt;"",ROW(K$2:K$218)-1),ROW(C471))),"")</f>
        <v/>
      </c>
      <c r="M472" s="231" t="str">
        <f t="shared" si="28"/>
        <v/>
      </c>
      <c r="N472" s="230" t="str">
        <f t="array" ref="N472">IFERROR(INDEX(M$2:M$218,SMALL(IF(M$2:M$218&lt;&gt;"",ROW(M$2:M$218)-1),ROW(D471))),"")</f>
        <v/>
      </c>
      <c r="O472" s="231" t="str">
        <f t="shared" si="29"/>
        <v/>
      </c>
      <c r="P472" s="232" t="str">
        <f t="array" ref="P472">IFERROR(INDEX(O$2:O$218,SMALL(IF(O$2:O$218&lt;&gt;"",ROW(O$2:O$218)-1),ROW(G471))),"")</f>
        <v/>
      </c>
    </row>
    <row r="473" spans="1:16" ht="15.75" customHeight="1" x14ac:dyDescent="0.2">
      <c r="A473" s="216" t="str">
        <f t="shared" si="30"/>
        <v xml:space="preserve"> </v>
      </c>
      <c r="B473" s="217"/>
      <c r="C473" s="217"/>
      <c r="D473" s="144"/>
      <c r="E473" s="144"/>
      <c r="F473" s="144"/>
      <c r="G473" s="216" t="str">
        <f>IF(D473="","",VLOOKUP(D473,'Liste des clubs'!A:B,2,FALSE))</f>
        <v/>
      </c>
      <c r="H473" s="233"/>
      <c r="I473" s="217" t="str">
        <f t="shared" si="26"/>
        <v/>
      </c>
      <c r="J473" s="230" t="str">
        <f t="array" ref="J473">IFERROR(INDEX(I$2:I$218,SMALL(IF(I$2:I$218&lt;&gt;"",ROW(I$2:I$218)-1),ROW(A472))),"")</f>
        <v/>
      </c>
      <c r="K473" s="231" t="str">
        <f t="shared" si="27"/>
        <v/>
      </c>
      <c r="L473" s="232" t="str">
        <f t="array" ref="L473">IFERROR(INDEX(K$2:K$218,SMALL(IF(K$2:K$218&lt;&gt;"",ROW(K$2:K$218)-1),ROW(C472))),"")</f>
        <v/>
      </c>
      <c r="M473" s="231" t="str">
        <f t="shared" si="28"/>
        <v/>
      </c>
      <c r="N473" s="230" t="str">
        <f t="array" ref="N473">IFERROR(INDEX(M$2:M$218,SMALL(IF(M$2:M$218&lt;&gt;"",ROW(M$2:M$218)-1),ROW(D472))),"")</f>
        <v/>
      </c>
      <c r="O473" s="231" t="str">
        <f t="shared" si="29"/>
        <v/>
      </c>
      <c r="P473" s="232" t="str">
        <f t="array" ref="P473">IFERROR(INDEX(O$2:O$218,SMALL(IF(O$2:O$218&lt;&gt;"",ROW(O$2:O$218)-1),ROW(G472))),"")</f>
        <v/>
      </c>
    </row>
    <row r="474" spans="1:16" ht="15.75" customHeight="1" x14ac:dyDescent="0.2">
      <c r="A474" s="216" t="str">
        <f t="shared" si="30"/>
        <v xml:space="preserve"> </v>
      </c>
      <c r="B474" s="217"/>
      <c r="C474" s="217"/>
      <c r="D474" s="144"/>
      <c r="E474" s="144"/>
      <c r="F474" s="144"/>
      <c r="G474" s="216" t="str">
        <f>IF(D474="","",VLOOKUP(D474,'Liste des clubs'!A:B,2,FALSE))</f>
        <v/>
      </c>
      <c r="H474" s="233"/>
      <c r="I474" s="217" t="str">
        <f t="shared" si="26"/>
        <v/>
      </c>
      <c r="J474" s="230" t="str">
        <f t="array" ref="J474">IFERROR(INDEX(I$2:I$218,SMALL(IF(I$2:I$218&lt;&gt;"",ROW(I$2:I$218)-1),ROW(A473))),"")</f>
        <v/>
      </c>
      <c r="K474" s="231" t="str">
        <f t="shared" si="27"/>
        <v/>
      </c>
      <c r="L474" s="232" t="str">
        <f t="array" ref="L474">IFERROR(INDEX(K$2:K$218,SMALL(IF(K$2:K$218&lt;&gt;"",ROW(K$2:K$218)-1),ROW(C473))),"")</f>
        <v/>
      </c>
      <c r="M474" s="231" t="str">
        <f t="shared" si="28"/>
        <v/>
      </c>
      <c r="N474" s="230" t="str">
        <f t="array" ref="N474">IFERROR(INDEX(M$2:M$218,SMALL(IF(M$2:M$218&lt;&gt;"",ROW(M$2:M$218)-1),ROW(D473))),"")</f>
        <v/>
      </c>
      <c r="O474" s="231" t="str">
        <f t="shared" si="29"/>
        <v/>
      </c>
      <c r="P474" s="232" t="str">
        <f t="array" ref="P474">IFERROR(INDEX(O$2:O$218,SMALL(IF(O$2:O$218&lt;&gt;"",ROW(O$2:O$218)-1),ROW(G473))),"")</f>
        <v/>
      </c>
    </row>
    <row r="475" spans="1:16" ht="15.75" customHeight="1" x14ac:dyDescent="0.2">
      <c r="A475" s="216" t="str">
        <f t="shared" si="30"/>
        <v xml:space="preserve"> </v>
      </c>
      <c r="B475" s="217"/>
      <c r="C475" s="217"/>
      <c r="D475" s="144"/>
      <c r="E475" s="144"/>
      <c r="F475" s="144"/>
      <c r="G475" s="216" t="str">
        <f>IF(D475="","",VLOOKUP(D475,'Liste des clubs'!A:B,2,FALSE))</f>
        <v/>
      </c>
      <c r="H475" s="233"/>
      <c r="I475" s="217" t="str">
        <f t="shared" si="26"/>
        <v/>
      </c>
      <c r="J475" s="230" t="str">
        <f t="array" ref="J475">IFERROR(INDEX(I$2:I$218,SMALL(IF(I$2:I$218&lt;&gt;"",ROW(I$2:I$218)-1),ROW(A474))),"")</f>
        <v/>
      </c>
      <c r="K475" s="231" t="str">
        <f t="shared" si="27"/>
        <v/>
      </c>
      <c r="L475" s="232" t="str">
        <f t="array" ref="L475">IFERROR(INDEX(K$2:K$218,SMALL(IF(K$2:K$218&lt;&gt;"",ROW(K$2:K$218)-1),ROW(C474))),"")</f>
        <v/>
      </c>
      <c r="M475" s="231" t="str">
        <f t="shared" si="28"/>
        <v/>
      </c>
      <c r="N475" s="230" t="str">
        <f t="array" ref="N475">IFERROR(INDEX(M$2:M$218,SMALL(IF(M$2:M$218&lt;&gt;"",ROW(M$2:M$218)-1),ROW(D474))),"")</f>
        <v/>
      </c>
      <c r="O475" s="231" t="str">
        <f t="shared" si="29"/>
        <v/>
      </c>
      <c r="P475" s="232" t="str">
        <f t="array" ref="P475">IFERROR(INDEX(O$2:O$218,SMALL(IF(O$2:O$218&lt;&gt;"",ROW(O$2:O$218)-1),ROW(G474))),"")</f>
        <v/>
      </c>
    </row>
    <row r="476" spans="1:16" ht="15.75" customHeight="1" x14ac:dyDescent="0.2">
      <c r="A476" s="216" t="str">
        <f t="shared" si="30"/>
        <v xml:space="preserve"> </v>
      </c>
      <c r="B476" s="217"/>
      <c r="C476" s="217"/>
      <c r="D476" s="144"/>
      <c r="E476" s="144"/>
      <c r="F476" s="144"/>
      <c r="G476" s="216" t="str">
        <f>IF(D476="","",VLOOKUP(D476,'Liste des clubs'!A:B,2,FALSE))</f>
        <v/>
      </c>
      <c r="H476" s="233"/>
      <c r="I476" s="217" t="str">
        <f t="shared" si="26"/>
        <v/>
      </c>
      <c r="J476" s="230" t="str">
        <f t="array" ref="J476">IFERROR(INDEX(I$2:I$218,SMALL(IF(I$2:I$218&lt;&gt;"",ROW(I$2:I$218)-1),ROW(A475))),"")</f>
        <v/>
      </c>
      <c r="K476" s="231" t="str">
        <f t="shared" si="27"/>
        <v/>
      </c>
      <c r="L476" s="232" t="str">
        <f t="array" ref="L476">IFERROR(INDEX(K$2:K$218,SMALL(IF(K$2:K$218&lt;&gt;"",ROW(K$2:K$218)-1),ROW(C475))),"")</f>
        <v/>
      </c>
      <c r="M476" s="231" t="str">
        <f t="shared" si="28"/>
        <v/>
      </c>
      <c r="N476" s="230" t="str">
        <f t="array" ref="N476">IFERROR(INDEX(M$2:M$218,SMALL(IF(M$2:M$218&lt;&gt;"",ROW(M$2:M$218)-1),ROW(D475))),"")</f>
        <v/>
      </c>
      <c r="O476" s="231" t="str">
        <f t="shared" si="29"/>
        <v/>
      </c>
      <c r="P476" s="232" t="str">
        <f t="array" ref="P476">IFERROR(INDEX(O$2:O$218,SMALL(IF(O$2:O$218&lt;&gt;"",ROW(O$2:O$218)-1),ROW(G475))),"")</f>
        <v/>
      </c>
    </row>
    <row r="477" spans="1:16" ht="15.75" customHeight="1" x14ac:dyDescent="0.2">
      <c r="A477" s="216" t="str">
        <f t="shared" si="30"/>
        <v xml:space="preserve"> </v>
      </c>
      <c r="B477" s="217"/>
      <c r="C477" s="217"/>
      <c r="D477" s="144"/>
      <c r="E477" s="144"/>
      <c r="F477" s="144"/>
      <c r="G477" s="216" t="str">
        <f>IF(D477="","",VLOOKUP(D477,'Liste des clubs'!A:B,2,FALSE))</f>
        <v/>
      </c>
      <c r="H477" s="233"/>
      <c r="I477" s="217" t="str">
        <f t="shared" si="26"/>
        <v/>
      </c>
      <c r="J477" s="230" t="str">
        <f t="array" ref="J477">IFERROR(INDEX(I$2:I$218,SMALL(IF(I$2:I$218&lt;&gt;"",ROW(I$2:I$218)-1),ROW(A476))),"")</f>
        <v/>
      </c>
      <c r="K477" s="231" t="str">
        <f t="shared" si="27"/>
        <v/>
      </c>
      <c r="L477" s="232" t="str">
        <f t="array" ref="L477">IFERROR(INDEX(K$2:K$218,SMALL(IF(K$2:K$218&lt;&gt;"",ROW(K$2:K$218)-1),ROW(C476))),"")</f>
        <v/>
      </c>
      <c r="M477" s="231" t="str">
        <f t="shared" si="28"/>
        <v/>
      </c>
      <c r="N477" s="230" t="str">
        <f t="array" ref="N477">IFERROR(INDEX(M$2:M$218,SMALL(IF(M$2:M$218&lt;&gt;"",ROW(M$2:M$218)-1),ROW(D476))),"")</f>
        <v/>
      </c>
      <c r="O477" s="231" t="str">
        <f t="shared" si="29"/>
        <v/>
      </c>
      <c r="P477" s="232" t="str">
        <f t="array" ref="P477">IFERROR(INDEX(O$2:O$218,SMALL(IF(O$2:O$218&lt;&gt;"",ROW(O$2:O$218)-1),ROW(G476))),"")</f>
        <v/>
      </c>
    </row>
    <row r="478" spans="1:16" ht="15.75" customHeight="1" x14ac:dyDescent="0.2">
      <c r="A478" s="216" t="str">
        <f t="shared" si="30"/>
        <v xml:space="preserve"> </v>
      </c>
      <c r="B478" s="217"/>
      <c r="C478" s="217"/>
      <c r="D478" s="144"/>
      <c r="E478" s="144"/>
      <c r="F478" s="144"/>
      <c r="G478" s="216" t="str">
        <f>IF(D478="","",VLOOKUP(D478,'Liste des clubs'!A:B,2,FALSE))</f>
        <v/>
      </c>
      <c r="H478" s="233"/>
      <c r="I478" s="217" t="str">
        <f t="shared" si="26"/>
        <v/>
      </c>
      <c r="J478" s="230" t="str">
        <f t="array" ref="J478">IFERROR(INDEX(I$2:I$218,SMALL(IF(I$2:I$218&lt;&gt;"",ROW(I$2:I$218)-1),ROW(A477))),"")</f>
        <v/>
      </c>
      <c r="K478" s="231" t="str">
        <f t="shared" si="27"/>
        <v/>
      </c>
      <c r="L478" s="232" t="str">
        <f t="array" ref="L478">IFERROR(INDEX(K$2:K$218,SMALL(IF(K$2:K$218&lt;&gt;"",ROW(K$2:K$218)-1),ROW(C477))),"")</f>
        <v/>
      </c>
      <c r="M478" s="231" t="str">
        <f t="shared" si="28"/>
        <v/>
      </c>
      <c r="N478" s="230" t="str">
        <f t="array" ref="N478">IFERROR(INDEX(M$2:M$218,SMALL(IF(M$2:M$218&lt;&gt;"",ROW(M$2:M$218)-1),ROW(D477))),"")</f>
        <v/>
      </c>
      <c r="O478" s="231" t="str">
        <f t="shared" si="29"/>
        <v/>
      </c>
      <c r="P478" s="232" t="str">
        <f t="array" ref="P478">IFERROR(INDEX(O$2:O$218,SMALL(IF(O$2:O$218&lt;&gt;"",ROW(O$2:O$218)-1),ROW(G477))),"")</f>
        <v/>
      </c>
    </row>
    <row r="479" spans="1:16" ht="15.75" customHeight="1" x14ac:dyDescent="0.2">
      <c r="A479" s="216" t="str">
        <f t="shared" si="30"/>
        <v xml:space="preserve"> </v>
      </c>
      <c r="B479" s="217"/>
      <c r="C479" s="217"/>
      <c r="D479" s="144"/>
      <c r="E479" s="144"/>
      <c r="F479" s="144"/>
      <c r="G479" s="216" t="str">
        <f>IF(D479="","",VLOOKUP(D479,'Liste des clubs'!A:B,2,FALSE))</f>
        <v/>
      </c>
      <c r="H479" s="233"/>
      <c r="I479" s="217" t="str">
        <f t="shared" si="26"/>
        <v/>
      </c>
      <c r="J479" s="230" t="str">
        <f t="array" ref="J479">IFERROR(INDEX(I$2:I$218,SMALL(IF(I$2:I$218&lt;&gt;"",ROW(I$2:I$218)-1),ROW(A478))),"")</f>
        <v/>
      </c>
      <c r="K479" s="231" t="str">
        <f t="shared" si="27"/>
        <v/>
      </c>
      <c r="L479" s="232" t="str">
        <f t="array" ref="L479">IFERROR(INDEX(K$2:K$218,SMALL(IF(K$2:K$218&lt;&gt;"",ROW(K$2:K$218)-1),ROW(C478))),"")</f>
        <v/>
      </c>
      <c r="M479" s="231" t="str">
        <f t="shared" si="28"/>
        <v/>
      </c>
      <c r="N479" s="230" t="str">
        <f t="array" ref="N479">IFERROR(INDEX(M$2:M$218,SMALL(IF(M$2:M$218&lt;&gt;"",ROW(M$2:M$218)-1),ROW(D478))),"")</f>
        <v/>
      </c>
      <c r="O479" s="231" t="str">
        <f t="shared" si="29"/>
        <v/>
      </c>
      <c r="P479" s="232" t="str">
        <f t="array" ref="P479">IFERROR(INDEX(O$2:O$218,SMALL(IF(O$2:O$218&lt;&gt;"",ROW(O$2:O$218)-1),ROW(G478))),"")</f>
        <v/>
      </c>
    </row>
    <row r="480" spans="1:16" ht="15.75" customHeight="1" x14ac:dyDescent="0.2">
      <c r="A480" s="216" t="str">
        <f t="shared" si="30"/>
        <v xml:space="preserve"> </v>
      </c>
      <c r="B480" s="217"/>
      <c r="C480" s="217"/>
      <c r="D480" s="144"/>
      <c r="E480" s="144"/>
      <c r="F480" s="144"/>
      <c r="G480" s="216" t="str">
        <f>IF(D480="","",VLOOKUP(D480,'Liste des clubs'!A:B,2,FALSE))</f>
        <v/>
      </c>
      <c r="H480" s="233"/>
      <c r="I480" s="217" t="str">
        <f t="shared" si="26"/>
        <v/>
      </c>
      <c r="J480" s="230" t="str">
        <f t="array" ref="J480">IFERROR(INDEX(I$2:I$218,SMALL(IF(I$2:I$218&lt;&gt;"",ROW(I$2:I$218)-1),ROW(A479))),"")</f>
        <v/>
      </c>
      <c r="K480" s="231" t="str">
        <f t="shared" si="27"/>
        <v/>
      </c>
      <c r="L480" s="232" t="str">
        <f t="array" ref="L480">IFERROR(INDEX(K$2:K$218,SMALL(IF(K$2:K$218&lt;&gt;"",ROW(K$2:K$218)-1),ROW(C479))),"")</f>
        <v/>
      </c>
      <c r="M480" s="231" t="str">
        <f t="shared" si="28"/>
        <v/>
      </c>
      <c r="N480" s="230" t="str">
        <f t="array" ref="N480">IFERROR(INDEX(M$2:M$218,SMALL(IF(M$2:M$218&lt;&gt;"",ROW(M$2:M$218)-1),ROW(D479))),"")</f>
        <v/>
      </c>
      <c r="O480" s="231" t="str">
        <f t="shared" si="29"/>
        <v/>
      </c>
      <c r="P480" s="232" t="str">
        <f t="array" ref="P480">IFERROR(INDEX(O$2:O$218,SMALL(IF(O$2:O$218&lt;&gt;"",ROW(O$2:O$218)-1),ROW(G479))),"")</f>
        <v/>
      </c>
    </row>
    <row r="481" spans="1:16" ht="15.75" customHeight="1" x14ac:dyDescent="0.2">
      <c r="A481" s="216" t="str">
        <f t="shared" si="30"/>
        <v xml:space="preserve"> </v>
      </c>
      <c r="B481" s="217"/>
      <c r="C481" s="217"/>
      <c r="D481" s="144"/>
      <c r="E481" s="144"/>
      <c r="F481" s="144"/>
      <c r="G481" s="216" t="str">
        <f>IF(D481="","",VLOOKUP(D481,'Liste des clubs'!A:B,2,FALSE))</f>
        <v/>
      </c>
      <c r="H481" s="233"/>
      <c r="I481" s="217" t="str">
        <f t="shared" si="26"/>
        <v/>
      </c>
      <c r="J481" s="230" t="str">
        <f t="array" ref="J481">IFERROR(INDEX(I$2:I$218,SMALL(IF(I$2:I$218&lt;&gt;"",ROW(I$2:I$218)-1),ROW(A480))),"")</f>
        <v/>
      </c>
      <c r="K481" s="231" t="str">
        <f t="shared" si="27"/>
        <v/>
      </c>
      <c r="L481" s="232" t="str">
        <f t="array" ref="L481">IFERROR(INDEX(K$2:K$218,SMALL(IF(K$2:K$218&lt;&gt;"",ROW(K$2:K$218)-1),ROW(C480))),"")</f>
        <v/>
      </c>
      <c r="M481" s="231" t="str">
        <f t="shared" si="28"/>
        <v/>
      </c>
      <c r="N481" s="230" t="str">
        <f t="array" ref="N481">IFERROR(INDEX(M$2:M$218,SMALL(IF(M$2:M$218&lt;&gt;"",ROW(M$2:M$218)-1),ROW(D480))),"")</f>
        <v/>
      </c>
      <c r="O481" s="231" t="str">
        <f t="shared" si="29"/>
        <v/>
      </c>
      <c r="P481" s="232" t="str">
        <f t="array" ref="P481">IFERROR(INDEX(O$2:O$218,SMALL(IF(O$2:O$218&lt;&gt;"",ROW(O$2:O$218)-1),ROW(G480))),"")</f>
        <v/>
      </c>
    </row>
    <row r="482" spans="1:16" ht="15.75" customHeight="1" x14ac:dyDescent="0.2">
      <c r="A482" s="216" t="str">
        <f t="shared" si="30"/>
        <v xml:space="preserve"> </v>
      </c>
      <c r="B482" s="217"/>
      <c r="C482" s="217"/>
      <c r="D482" s="144"/>
      <c r="E482" s="144"/>
      <c r="F482" s="144"/>
      <c r="G482" s="216" t="str">
        <f>IF(D482="","",VLOOKUP(D482,'Liste des clubs'!A:B,2,FALSE))</f>
        <v/>
      </c>
      <c r="H482" s="233"/>
      <c r="I482" s="217" t="str">
        <f t="shared" si="26"/>
        <v/>
      </c>
      <c r="J482" s="230" t="str">
        <f t="array" ref="J482">IFERROR(INDEX(I$2:I$218,SMALL(IF(I$2:I$218&lt;&gt;"",ROW(I$2:I$218)-1),ROW(A481))),"")</f>
        <v/>
      </c>
      <c r="K482" s="231" t="str">
        <f t="shared" si="27"/>
        <v/>
      </c>
      <c r="L482" s="232" t="str">
        <f t="array" ref="L482">IFERROR(INDEX(K$2:K$218,SMALL(IF(K$2:K$218&lt;&gt;"",ROW(K$2:K$218)-1),ROW(C481))),"")</f>
        <v/>
      </c>
      <c r="M482" s="231" t="str">
        <f t="shared" si="28"/>
        <v/>
      </c>
      <c r="N482" s="230" t="str">
        <f t="array" ref="N482">IFERROR(INDEX(M$2:M$218,SMALL(IF(M$2:M$218&lt;&gt;"",ROW(M$2:M$218)-1),ROW(D481))),"")</f>
        <v/>
      </c>
      <c r="O482" s="231" t="str">
        <f t="shared" si="29"/>
        <v/>
      </c>
      <c r="P482" s="232" t="str">
        <f t="array" ref="P482">IFERROR(INDEX(O$2:O$218,SMALL(IF(O$2:O$218&lt;&gt;"",ROW(O$2:O$218)-1),ROW(G481))),"")</f>
        <v/>
      </c>
    </row>
    <row r="483" spans="1:16" ht="15.75" customHeight="1" x14ac:dyDescent="0.2">
      <c r="A483" s="216" t="str">
        <f t="shared" si="30"/>
        <v xml:space="preserve"> </v>
      </c>
      <c r="B483" s="217"/>
      <c r="C483" s="217"/>
      <c r="D483" s="144"/>
      <c r="E483" s="144"/>
      <c r="F483" s="144"/>
      <c r="G483" s="216" t="str">
        <f>IF(D483="","",VLOOKUP(D483,'Liste des clubs'!A:B,2,FALSE))</f>
        <v/>
      </c>
      <c r="H483" s="233"/>
      <c r="I483" s="217" t="str">
        <f t="shared" si="26"/>
        <v/>
      </c>
      <c r="J483" s="230" t="str">
        <f t="array" ref="J483">IFERROR(INDEX(I$2:I$218,SMALL(IF(I$2:I$218&lt;&gt;"",ROW(I$2:I$218)-1),ROW(A482))),"")</f>
        <v/>
      </c>
      <c r="K483" s="231" t="str">
        <f t="shared" si="27"/>
        <v/>
      </c>
      <c r="L483" s="232" t="str">
        <f t="array" ref="L483">IFERROR(INDEX(K$2:K$218,SMALL(IF(K$2:K$218&lt;&gt;"",ROW(K$2:K$218)-1),ROW(C482))),"")</f>
        <v/>
      </c>
      <c r="M483" s="231" t="str">
        <f t="shared" si="28"/>
        <v/>
      </c>
      <c r="N483" s="230" t="str">
        <f t="array" ref="N483">IFERROR(INDEX(M$2:M$218,SMALL(IF(M$2:M$218&lt;&gt;"",ROW(M$2:M$218)-1),ROW(D482))),"")</f>
        <v/>
      </c>
      <c r="O483" s="231" t="str">
        <f t="shared" si="29"/>
        <v/>
      </c>
      <c r="P483" s="232" t="str">
        <f t="array" ref="P483">IFERROR(INDEX(O$2:O$218,SMALL(IF(O$2:O$218&lt;&gt;"",ROW(O$2:O$218)-1),ROW(G482))),"")</f>
        <v/>
      </c>
    </row>
    <row r="484" spans="1:16" ht="15.75" customHeight="1" x14ac:dyDescent="0.2">
      <c r="A484" s="216" t="str">
        <f t="shared" si="30"/>
        <v xml:space="preserve"> </v>
      </c>
      <c r="B484" s="217"/>
      <c r="C484" s="217"/>
      <c r="D484" s="144"/>
      <c r="E484" s="144"/>
      <c r="F484" s="144"/>
      <c r="G484" s="216" t="str">
        <f>IF(D484="","",VLOOKUP(D484,'Liste des clubs'!A:B,2,FALSE))</f>
        <v/>
      </c>
      <c r="H484" s="233"/>
      <c r="I484" s="217" t="str">
        <f t="shared" si="26"/>
        <v/>
      </c>
      <c r="J484" s="230" t="str">
        <f t="array" ref="J484">IFERROR(INDEX(I$2:I$218,SMALL(IF(I$2:I$218&lt;&gt;"",ROW(I$2:I$218)-1),ROW(A483))),"")</f>
        <v/>
      </c>
      <c r="K484" s="231" t="str">
        <f t="shared" si="27"/>
        <v/>
      </c>
      <c r="L484" s="232" t="str">
        <f t="array" ref="L484">IFERROR(INDEX(K$2:K$218,SMALL(IF(K$2:K$218&lt;&gt;"",ROW(K$2:K$218)-1),ROW(C483))),"")</f>
        <v/>
      </c>
      <c r="M484" s="231" t="str">
        <f t="shared" si="28"/>
        <v/>
      </c>
      <c r="N484" s="230" t="str">
        <f t="array" ref="N484">IFERROR(INDEX(M$2:M$218,SMALL(IF(M$2:M$218&lt;&gt;"",ROW(M$2:M$218)-1),ROW(D483))),"")</f>
        <v/>
      </c>
      <c r="O484" s="231" t="str">
        <f t="shared" si="29"/>
        <v/>
      </c>
      <c r="P484" s="232" t="str">
        <f t="array" ref="P484">IFERROR(INDEX(O$2:O$218,SMALL(IF(O$2:O$218&lt;&gt;"",ROW(O$2:O$218)-1),ROW(G483))),"")</f>
        <v/>
      </c>
    </row>
    <row r="485" spans="1:16" ht="15.75" customHeight="1" x14ac:dyDescent="0.2">
      <c r="A485" s="216" t="str">
        <f t="shared" si="30"/>
        <v xml:space="preserve"> </v>
      </c>
      <c r="B485" s="217"/>
      <c r="C485" s="217"/>
      <c r="D485" s="144"/>
      <c r="E485" s="144"/>
      <c r="F485" s="144"/>
      <c r="G485" s="216" t="str">
        <f>IF(D485="","",VLOOKUP(D485,'Liste des clubs'!A:B,2,FALSE))</f>
        <v/>
      </c>
      <c r="H485" s="233"/>
      <c r="I485" s="217" t="str">
        <f t="shared" si="26"/>
        <v/>
      </c>
      <c r="J485" s="230" t="str">
        <f t="array" ref="J485">IFERROR(INDEX(I$2:I$218,SMALL(IF(I$2:I$218&lt;&gt;"",ROW(I$2:I$218)-1),ROW(A484))),"")</f>
        <v/>
      </c>
      <c r="K485" s="231" t="str">
        <f t="shared" si="27"/>
        <v/>
      </c>
      <c r="L485" s="232" t="str">
        <f t="array" ref="L485">IFERROR(INDEX(K$2:K$218,SMALL(IF(K$2:K$218&lt;&gt;"",ROW(K$2:K$218)-1),ROW(C484))),"")</f>
        <v/>
      </c>
      <c r="M485" s="231" t="str">
        <f t="shared" si="28"/>
        <v/>
      </c>
      <c r="N485" s="230" t="str">
        <f t="array" ref="N485">IFERROR(INDEX(M$2:M$218,SMALL(IF(M$2:M$218&lt;&gt;"",ROW(M$2:M$218)-1),ROW(D484))),"")</f>
        <v/>
      </c>
      <c r="O485" s="231" t="str">
        <f t="shared" si="29"/>
        <v/>
      </c>
      <c r="P485" s="232" t="str">
        <f t="array" ref="P485">IFERROR(INDEX(O$2:O$218,SMALL(IF(O$2:O$218&lt;&gt;"",ROW(O$2:O$218)-1),ROW(G484))),"")</f>
        <v/>
      </c>
    </row>
    <row r="486" spans="1:16" ht="15.75" customHeight="1" x14ac:dyDescent="0.2">
      <c r="A486" s="216" t="str">
        <f t="shared" si="30"/>
        <v xml:space="preserve"> </v>
      </c>
      <c r="B486" s="217"/>
      <c r="C486" s="217"/>
      <c r="D486" s="144"/>
      <c r="E486" s="144"/>
      <c r="F486" s="144"/>
      <c r="G486" s="216" t="str">
        <f>IF(D486="","",VLOOKUP(D486,'Liste des clubs'!A:B,2,FALSE))</f>
        <v/>
      </c>
      <c r="H486" s="233"/>
      <c r="I486" s="217" t="str">
        <f t="shared" si="26"/>
        <v/>
      </c>
      <c r="J486" s="230" t="str">
        <f t="array" ref="J486">IFERROR(INDEX(I$2:I$218,SMALL(IF(I$2:I$218&lt;&gt;"",ROW(I$2:I$218)-1),ROW(A485))),"")</f>
        <v/>
      </c>
      <c r="K486" s="231" t="str">
        <f t="shared" si="27"/>
        <v/>
      </c>
      <c r="L486" s="232" t="str">
        <f t="array" ref="L486">IFERROR(INDEX(K$2:K$218,SMALL(IF(K$2:K$218&lt;&gt;"",ROW(K$2:K$218)-1),ROW(C485))),"")</f>
        <v/>
      </c>
      <c r="M486" s="231" t="str">
        <f t="shared" si="28"/>
        <v/>
      </c>
      <c r="N486" s="230" t="str">
        <f t="array" ref="N486">IFERROR(INDEX(M$2:M$218,SMALL(IF(M$2:M$218&lt;&gt;"",ROW(M$2:M$218)-1),ROW(D485))),"")</f>
        <v/>
      </c>
      <c r="O486" s="231" t="str">
        <f t="shared" si="29"/>
        <v/>
      </c>
      <c r="P486" s="232" t="str">
        <f t="array" ref="P486">IFERROR(INDEX(O$2:O$218,SMALL(IF(O$2:O$218&lt;&gt;"",ROW(O$2:O$218)-1),ROW(G485))),"")</f>
        <v/>
      </c>
    </row>
    <row r="487" spans="1:16" ht="15.75" customHeight="1" x14ac:dyDescent="0.2">
      <c r="A487" s="216" t="str">
        <f t="shared" si="30"/>
        <v xml:space="preserve"> </v>
      </c>
      <c r="B487" s="217"/>
      <c r="C487" s="217"/>
      <c r="D487" s="144"/>
      <c r="E487" s="144"/>
      <c r="F487" s="144"/>
      <c r="G487" s="216" t="str">
        <f>IF(D487="","",VLOOKUP(D487,'Liste des clubs'!A:B,2,FALSE))</f>
        <v/>
      </c>
      <c r="H487" s="233"/>
      <c r="I487" s="217" t="str">
        <f t="shared" si="26"/>
        <v/>
      </c>
      <c r="J487" s="230" t="str">
        <f t="array" ref="J487">IFERROR(INDEX(I$2:I$218,SMALL(IF(I$2:I$218&lt;&gt;"",ROW(I$2:I$218)-1),ROW(A486))),"")</f>
        <v/>
      </c>
      <c r="K487" s="231" t="str">
        <f t="shared" si="27"/>
        <v/>
      </c>
      <c r="L487" s="232" t="str">
        <f t="array" ref="L487">IFERROR(INDEX(K$2:K$218,SMALL(IF(K$2:K$218&lt;&gt;"",ROW(K$2:K$218)-1),ROW(C486))),"")</f>
        <v/>
      </c>
      <c r="M487" s="231" t="str">
        <f t="shared" si="28"/>
        <v/>
      </c>
      <c r="N487" s="230" t="str">
        <f t="array" ref="N487">IFERROR(INDEX(M$2:M$218,SMALL(IF(M$2:M$218&lt;&gt;"",ROW(M$2:M$218)-1),ROW(D486))),"")</f>
        <v/>
      </c>
      <c r="O487" s="231" t="str">
        <f t="shared" si="29"/>
        <v/>
      </c>
      <c r="P487" s="232" t="str">
        <f t="array" ref="P487">IFERROR(INDEX(O$2:O$218,SMALL(IF(O$2:O$218&lt;&gt;"",ROW(O$2:O$218)-1),ROW(G486))),"")</f>
        <v/>
      </c>
    </row>
    <row r="488" spans="1:16" ht="15.75" customHeight="1" x14ac:dyDescent="0.2">
      <c r="A488" s="216" t="str">
        <f t="shared" si="30"/>
        <v xml:space="preserve"> </v>
      </c>
      <c r="B488" s="217"/>
      <c r="C488" s="217"/>
      <c r="D488" s="144"/>
      <c r="E488" s="144"/>
      <c r="F488" s="144"/>
      <c r="G488" s="216" t="str">
        <f>IF(D488="","",VLOOKUP(D488,'Liste des clubs'!A:B,2,FALSE))</f>
        <v/>
      </c>
      <c r="H488" s="233"/>
      <c r="I488" s="217" t="str">
        <f t="shared" si="26"/>
        <v/>
      </c>
      <c r="J488" s="230" t="str">
        <f t="array" ref="J488">IFERROR(INDEX(I$2:I$218,SMALL(IF(I$2:I$218&lt;&gt;"",ROW(I$2:I$218)-1),ROW(A487))),"")</f>
        <v/>
      </c>
      <c r="K488" s="231" t="str">
        <f t="shared" si="27"/>
        <v/>
      </c>
      <c r="L488" s="232" t="str">
        <f t="array" ref="L488">IFERROR(INDEX(K$2:K$218,SMALL(IF(K$2:K$218&lt;&gt;"",ROW(K$2:K$218)-1),ROW(C487))),"")</f>
        <v/>
      </c>
      <c r="M488" s="231" t="str">
        <f t="shared" si="28"/>
        <v/>
      </c>
      <c r="N488" s="230" t="str">
        <f t="array" ref="N488">IFERROR(INDEX(M$2:M$218,SMALL(IF(M$2:M$218&lt;&gt;"",ROW(M$2:M$218)-1),ROW(D487))),"")</f>
        <v/>
      </c>
      <c r="O488" s="231" t="str">
        <f t="shared" si="29"/>
        <v/>
      </c>
      <c r="P488" s="232" t="str">
        <f t="array" ref="P488">IFERROR(INDEX(O$2:O$218,SMALL(IF(O$2:O$218&lt;&gt;"",ROW(O$2:O$218)-1),ROW(G487))),"")</f>
        <v/>
      </c>
    </row>
    <row r="489" spans="1:16" ht="15.75" customHeight="1" x14ac:dyDescent="0.2">
      <c r="A489" s="216" t="str">
        <f t="shared" si="30"/>
        <v xml:space="preserve"> </v>
      </c>
      <c r="B489" s="217"/>
      <c r="C489" s="217"/>
      <c r="D489" s="144"/>
      <c r="E489" s="144"/>
      <c r="F489" s="144"/>
      <c r="G489" s="216" t="str">
        <f>IF(D489="","",VLOOKUP(D489,'Liste des clubs'!A:B,2,FALSE))</f>
        <v/>
      </c>
      <c r="H489" s="233"/>
      <c r="I489" s="217" t="str">
        <f t="shared" si="26"/>
        <v/>
      </c>
      <c r="J489" s="230" t="str">
        <f t="array" ref="J489">IFERROR(INDEX(I$2:I$218,SMALL(IF(I$2:I$218&lt;&gt;"",ROW(I$2:I$218)-1),ROW(A488))),"")</f>
        <v/>
      </c>
      <c r="K489" s="231" t="str">
        <f t="shared" si="27"/>
        <v/>
      </c>
      <c r="L489" s="232" t="str">
        <f t="array" ref="L489">IFERROR(INDEX(K$2:K$218,SMALL(IF(K$2:K$218&lt;&gt;"",ROW(K$2:K$218)-1),ROW(C488))),"")</f>
        <v/>
      </c>
      <c r="M489" s="231" t="str">
        <f t="shared" si="28"/>
        <v/>
      </c>
      <c r="N489" s="230" t="str">
        <f t="array" ref="N489">IFERROR(INDEX(M$2:M$218,SMALL(IF(M$2:M$218&lt;&gt;"",ROW(M$2:M$218)-1),ROW(D488))),"")</f>
        <v/>
      </c>
      <c r="O489" s="231" t="str">
        <f t="shared" si="29"/>
        <v/>
      </c>
      <c r="P489" s="232" t="str">
        <f t="array" ref="P489">IFERROR(INDEX(O$2:O$218,SMALL(IF(O$2:O$218&lt;&gt;"",ROW(O$2:O$218)-1),ROW(G488))),"")</f>
        <v/>
      </c>
    </row>
    <row r="490" spans="1:16" ht="15.75" customHeight="1" x14ac:dyDescent="0.2">
      <c r="A490" s="216" t="str">
        <f t="shared" si="30"/>
        <v xml:space="preserve"> </v>
      </c>
      <c r="B490" s="217"/>
      <c r="C490" s="217"/>
      <c r="D490" s="144"/>
      <c r="E490" s="144"/>
      <c r="F490" s="144"/>
      <c r="G490" s="216" t="str">
        <f>IF(D490="","",VLOOKUP(D490,'Liste des clubs'!A:B,2,FALSE))</f>
        <v/>
      </c>
      <c r="H490" s="233"/>
      <c r="I490" s="217" t="str">
        <f t="shared" si="26"/>
        <v/>
      </c>
      <c r="J490" s="230" t="str">
        <f t="array" ref="J490">IFERROR(INDEX(I$2:I$218,SMALL(IF(I$2:I$218&lt;&gt;"",ROW(I$2:I$218)-1),ROW(A489))),"")</f>
        <v/>
      </c>
      <c r="K490" s="231" t="str">
        <f t="shared" si="27"/>
        <v/>
      </c>
      <c r="L490" s="232" t="str">
        <f t="array" ref="L490">IFERROR(INDEX(K$2:K$218,SMALL(IF(K$2:K$218&lt;&gt;"",ROW(K$2:K$218)-1),ROW(C489))),"")</f>
        <v/>
      </c>
      <c r="M490" s="231" t="str">
        <f t="shared" si="28"/>
        <v/>
      </c>
      <c r="N490" s="230" t="str">
        <f t="array" ref="N490">IFERROR(INDEX(M$2:M$218,SMALL(IF(M$2:M$218&lt;&gt;"",ROW(M$2:M$218)-1),ROW(D489))),"")</f>
        <v/>
      </c>
      <c r="O490" s="231" t="str">
        <f t="shared" si="29"/>
        <v/>
      </c>
      <c r="P490" s="232" t="str">
        <f t="array" ref="P490">IFERROR(INDEX(O$2:O$218,SMALL(IF(O$2:O$218&lt;&gt;"",ROW(O$2:O$218)-1),ROW(G489))),"")</f>
        <v/>
      </c>
    </row>
    <row r="491" spans="1:16" ht="15.75" customHeight="1" x14ac:dyDescent="0.2">
      <c r="A491" s="216" t="str">
        <f t="shared" si="30"/>
        <v xml:space="preserve"> </v>
      </c>
      <c r="B491" s="217"/>
      <c r="C491" s="217"/>
      <c r="D491" s="144"/>
      <c r="E491" s="144"/>
      <c r="F491" s="144"/>
      <c r="G491" s="216" t="str">
        <f>IF(D491="","",VLOOKUP(D491,'Liste des clubs'!A:B,2,FALSE))</f>
        <v/>
      </c>
      <c r="H491" s="233"/>
      <c r="I491" s="217" t="str">
        <f t="shared" ref="I491:I554" si="31">IF($H491=I$1,$A491,"")</f>
        <v/>
      </c>
      <c r="J491" s="230" t="str">
        <f t="array" ref="J491">IFERROR(INDEX(I$2:I$218,SMALL(IF(I$2:I$218&lt;&gt;"",ROW(I$2:I$218)-1),ROW(A490))),"")</f>
        <v/>
      </c>
      <c r="K491" s="231" t="str">
        <f t="shared" ref="K491:K554" si="32">IF($H491=K$1,$A491,"")</f>
        <v/>
      </c>
      <c r="L491" s="232" t="str">
        <f t="array" ref="L491">IFERROR(INDEX(K$2:K$218,SMALL(IF(K$2:K$218&lt;&gt;"",ROW(K$2:K$218)-1),ROW(C490))),"")</f>
        <v/>
      </c>
      <c r="M491" s="231" t="str">
        <f t="shared" ref="M491:M554" si="33">IF($H491=M$1,$A491,"")</f>
        <v/>
      </c>
      <c r="N491" s="230" t="str">
        <f t="array" ref="N491">IFERROR(INDEX(M$2:M$218,SMALL(IF(M$2:M$218&lt;&gt;"",ROW(M$2:M$218)-1),ROW(D490))),"")</f>
        <v/>
      </c>
      <c r="O491" s="231" t="str">
        <f t="shared" ref="O491:O554" si="34">IF($H491=O$1,$A491,"")</f>
        <v/>
      </c>
      <c r="P491" s="232" t="str">
        <f t="array" ref="P491">IFERROR(INDEX(O$2:O$218,SMALL(IF(O$2:O$218&lt;&gt;"",ROW(O$2:O$218)-1),ROW(G490))),"")</f>
        <v/>
      </c>
    </row>
    <row r="492" spans="1:16" ht="15.75" customHeight="1" x14ac:dyDescent="0.2">
      <c r="A492" s="216" t="str">
        <f t="shared" si="30"/>
        <v xml:space="preserve"> </v>
      </c>
      <c r="B492" s="217"/>
      <c r="C492" s="217"/>
      <c r="D492" s="144"/>
      <c r="E492" s="144"/>
      <c r="F492" s="144"/>
      <c r="G492" s="216" t="str">
        <f>IF(D492="","",VLOOKUP(D492,'Liste des clubs'!A:B,2,FALSE))</f>
        <v/>
      </c>
      <c r="H492" s="233"/>
      <c r="I492" s="217" t="str">
        <f t="shared" si="31"/>
        <v/>
      </c>
      <c r="J492" s="230" t="str">
        <f t="array" ref="J492">IFERROR(INDEX(I$2:I$218,SMALL(IF(I$2:I$218&lt;&gt;"",ROW(I$2:I$218)-1),ROW(A491))),"")</f>
        <v/>
      </c>
      <c r="K492" s="231" t="str">
        <f t="shared" si="32"/>
        <v/>
      </c>
      <c r="L492" s="232" t="str">
        <f t="array" ref="L492">IFERROR(INDEX(K$2:K$218,SMALL(IF(K$2:K$218&lt;&gt;"",ROW(K$2:K$218)-1),ROW(C491))),"")</f>
        <v/>
      </c>
      <c r="M492" s="231" t="str">
        <f t="shared" si="33"/>
        <v/>
      </c>
      <c r="N492" s="230" t="str">
        <f t="array" ref="N492">IFERROR(INDEX(M$2:M$218,SMALL(IF(M$2:M$218&lt;&gt;"",ROW(M$2:M$218)-1),ROW(D491))),"")</f>
        <v/>
      </c>
      <c r="O492" s="231" t="str">
        <f t="shared" si="34"/>
        <v/>
      </c>
      <c r="P492" s="232" t="str">
        <f t="array" ref="P492">IFERROR(INDEX(O$2:O$218,SMALL(IF(O$2:O$218&lt;&gt;"",ROW(O$2:O$218)-1),ROW(G491))),"")</f>
        <v/>
      </c>
    </row>
    <row r="493" spans="1:16" ht="15.75" customHeight="1" x14ac:dyDescent="0.2">
      <c r="A493" s="216" t="str">
        <f t="shared" si="30"/>
        <v xml:space="preserve"> </v>
      </c>
      <c r="B493" s="217"/>
      <c r="C493" s="217"/>
      <c r="D493" s="144"/>
      <c r="E493" s="144"/>
      <c r="F493" s="144"/>
      <c r="G493" s="216" t="str">
        <f>IF(D493="","",VLOOKUP(D493,'Liste des clubs'!A:B,2,FALSE))</f>
        <v/>
      </c>
      <c r="H493" s="233"/>
      <c r="I493" s="217" t="str">
        <f t="shared" si="31"/>
        <v/>
      </c>
      <c r="J493" s="230" t="str">
        <f t="array" ref="J493">IFERROR(INDEX(I$2:I$218,SMALL(IF(I$2:I$218&lt;&gt;"",ROW(I$2:I$218)-1),ROW(A492))),"")</f>
        <v/>
      </c>
      <c r="K493" s="231" t="str">
        <f t="shared" si="32"/>
        <v/>
      </c>
      <c r="L493" s="232" t="str">
        <f t="array" ref="L493">IFERROR(INDEX(K$2:K$218,SMALL(IF(K$2:K$218&lt;&gt;"",ROW(K$2:K$218)-1),ROW(C492))),"")</f>
        <v/>
      </c>
      <c r="M493" s="231" t="str">
        <f t="shared" si="33"/>
        <v/>
      </c>
      <c r="N493" s="230" t="str">
        <f t="array" ref="N493">IFERROR(INDEX(M$2:M$218,SMALL(IF(M$2:M$218&lt;&gt;"",ROW(M$2:M$218)-1),ROW(D492))),"")</f>
        <v/>
      </c>
      <c r="O493" s="231" t="str">
        <f t="shared" si="34"/>
        <v/>
      </c>
      <c r="P493" s="232" t="str">
        <f t="array" ref="P493">IFERROR(INDEX(O$2:O$218,SMALL(IF(O$2:O$218&lt;&gt;"",ROW(O$2:O$218)-1),ROW(G492))),"")</f>
        <v/>
      </c>
    </row>
    <row r="494" spans="1:16" ht="15.75" customHeight="1" x14ac:dyDescent="0.2">
      <c r="A494" s="216" t="str">
        <f t="shared" si="30"/>
        <v xml:space="preserve"> </v>
      </c>
      <c r="B494" s="217"/>
      <c r="C494" s="217"/>
      <c r="D494" s="144"/>
      <c r="E494" s="144"/>
      <c r="F494" s="144"/>
      <c r="G494" s="216" t="str">
        <f>IF(D494="","",VLOOKUP(D494,'Liste des clubs'!A:B,2,FALSE))</f>
        <v/>
      </c>
      <c r="H494" s="233"/>
      <c r="I494" s="217" t="str">
        <f t="shared" si="31"/>
        <v/>
      </c>
      <c r="J494" s="230" t="str">
        <f t="array" ref="J494">IFERROR(INDEX(I$2:I$218,SMALL(IF(I$2:I$218&lt;&gt;"",ROW(I$2:I$218)-1),ROW(A493))),"")</f>
        <v/>
      </c>
      <c r="K494" s="231" t="str">
        <f t="shared" si="32"/>
        <v/>
      </c>
      <c r="L494" s="232" t="str">
        <f t="array" ref="L494">IFERROR(INDEX(K$2:K$218,SMALL(IF(K$2:K$218&lt;&gt;"",ROW(K$2:K$218)-1),ROW(C493))),"")</f>
        <v/>
      </c>
      <c r="M494" s="231" t="str">
        <f t="shared" si="33"/>
        <v/>
      </c>
      <c r="N494" s="230" t="str">
        <f t="array" ref="N494">IFERROR(INDEX(M$2:M$218,SMALL(IF(M$2:M$218&lt;&gt;"",ROW(M$2:M$218)-1),ROW(D493))),"")</f>
        <v/>
      </c>
      <c r="O494" s="231" t="str">
        <f t="shared" si="34"/>
        <v/>
      </c>
      <c r="P494" s="232" t="str">
        <f t="array" ref="P494">IFERROR(INDEX(O$2:O$218,SMALL(IF(O$2:O$218&lt;&gt;"",ROW(O$2:O$218)-1),ROW(G493))),"")</f>
        <v/>
      </c>
    </row>
    <row r="495" spans="1:16" ht="15.75" customHeight="1" x14ac:dyDescent="0.2">
      <c r="A495" s="216" t="str">
        <f t="shared" si="30"/>
        <v xml:space="preserve"> </v>
      </c>
      <c r="B495" s="217"/>
      <c r="C495" s="217"/>
      <c r="D495" s="144"/>
      <c r="E495" s="144"/>
      <c r="F495" s="144"/>
      <c r="G495" s="216" t="str">
        <f>IF(D495="","",VLOOKUP(D495,'Liste des clubs'!A:B,2,FALSE))</f>
        <v/>
      </c>
      <c r="H495" s="233"/>
      <c r="I495" s="217" t="str">
        <f t="shared" si="31"/>
        <v/>
      </c>
      <c r="J495" s="230" t="str">
        <f t="array" ref="J495">IFERROR(INDEX(I$2:I$218,SMALL(IF(I$2:I$218&lt;&gt;"",ROW(I$2:I$218)-1),ROW(A494))),"")</f>
        <v/>
      </c>
      <c r="K495" s="231" t="str">
        <f t="shared" si="32"/>
        <v/>
      </c>
      <c r="L495" s="232" t="str">
        <f t="array" ref="L495">IFERROR(INDEX(K$2:K$218,SMALL(IF(K$2:K$218&lt;&gt;"",ROW(K$2:K$218)-1),ROW(C494))),"")</f>
        <v/>
      </c>
      <c r="M495" s="231" t="str">
        <f t="shared" si="33"/>
        <v/>
      </c>
      <c r="N495" s="230" t="str">
        <f t="array" ref="N495">IFERROR(INDEX(M$2:M$218,SMALL(IF(M$2:M$218&lt;&gt;"",ROW(M$2:M$218)-1),ROW(D494))),"")</f>
        <v/>
      </c>
      <c r="O495" s="231" t="str">
        <f t="shared" si="34"/>
        <v/>
      </c>
      <c r="P495" s="232" t="str">
        <f t="array" ref="P495">IFERROR(INDEX(O$2:O$218,SMALL(IF(O$2:O$218&lt;&gt;"",ROW(O$2:O$218)-1),ROW(G494))),"")</f>
        <v/>
      </c>
    </row>
    <row r="496" spans="1:16" ht="15.75" customHeight="1" x14ac:dyDescent="0.2">
      <c r="A496" s="216" t="str">
        <f t="shared" si="30"/>
        <v xml:space="preserve"> </v>
      </c>
      <c r="B496" s="217"/>
      <c r="C496" s="217"/>
      <c r="D496" s="144"/>
      <c r="E496" s="144"/>
      <c r="F496" s="144"/>
      <c r="G496" s="216" t="str">
        <f>IF(D496="","",VLOOKUP(D496,'Liste des clubs'!A:B,2,FALSE))</f>
        <v/>
      </c>
      <c r="H496" s="233"/>
      <c r="I496" s="217" t="str">
        <f t="shared" si="31"/>
        <v/>
      </c>
      <c r="J496" s="230" t="str">
        <f t="array" ref="J496">IFERROR(INDEX(I$2:I$218,SMALL(IF(I$2:I$218&lt;&gt;"",ROW(I$2:I$218)-1),ROW(A495))),"")</f>
        <v/>
      </c>
      <c r="K496" s="231" t="str">
        <f t="shared" si="32"/>
        <v/>
      </c>
      <c r="L496" s="232" t="str">
        <f t="array" ref="L496">IFERROR(INDEX(K$2:K$218,SMALL(IF(K$2:K$218&lt;&gt;"",ROW(K$2:K$218)-1),ROW(C495))),"")</f>
        <v/>
      </c>
      <c r="M496" s="231" t="str">
        <f t="shared" si="33"/>
        <v/>
      </c>
      <c r="N496" s="230" t="str">
        <f t="array" ref="N496">IFERROR(INDEX(M$2:M$218,SMALL(IF(M$2:M$218&lt;&gt;"",ROW(M$2:M$218)-1),ROW(D495))),"")</f>
        <v/>
      </c>
      <c r="O496" s="231" t="str">
        <f t="shared" si="34"/>
        <v/>
      </c>
      <c r="P496" s="232" t="str">
        <f t="array" ref="P496">IFERROR(INDEX(O$2:O$218,SMALL(IF(O$2:O$218&lt;&gt;"",ROW(O$2:O$218)-1),ROW(G495))),"")</f>
        <v/>
      </c>
    </row>
    <row r="497" spans="1:16" ht="15.75" customHeight="1" x14ac:dyDescent="0.2">
      <c r="A497" s="216" t="str">
        <f t="shared" si="30"/>
        <v xml:space="preserve"> </v>
      </c>
      <c r="B497" s="217"/>
      <c r="C497" s="217"/>
      <c r="D497" s="144"/>
      <c r="E497" s="144"/>
      <c r="F497" s="144"/>
      <c r="G497" s="216" t="str">
        <f>IF(D497="","",VLOOKUP(D497,'Liste des clubs'!A:B,2,FALSE))</f>
        <v/>
      </c>
      <c r="H497" s="233"/>
      <c r="I497" s="217" t="str">
        <f t="shared" si="31"/>
        <v/>
      </c>
      <c r="J497" s="230" t="str">
        <f t="array" ref="J497">IFERROR(INDEX(I$2:I$218,SMALL(IF(I$2:I$218&lt;&gt;"",ROW(I$2:I$218)-1),ROW(A496))),"")</f>
        <v/>
      </c>
      <c r="K497" s="231" t="str">
        <f t="shared" si="32"/>
        <v/>
      </c>
      <c r="L497" s="232" t="str">
        <f t="array" ref="L497">IFERROR(INDEX(K$2:K$218,SMALL(IF(K$2:K$218&lt;&gt;"",ROW(K$2:K$218)-1),ROW(C496))),"")</f>
        <v/>
      </c>
      <c r="M497" s="231" t="str">
        <f t="shared" si="33"/>
        <v/>
      </c>
      <c r="N497" s="230" t="str">
        <f t="array" ref="N497">IFERROR(INDEX(M$2:M$218,SMALL(IF(M$2:M$218&lt;&gt;"",ROW(M$2:M$218)-1),ROW(D496))),"")</f>
        <v/>
      </c>
      <c r="O497" s="231" t="str">
        <f t="shared" si="34"/>
        <v/>
      </c>
      <c r="P497" s="232" t="str">
        <f t="array" ref="P497">IFERROR(INDEX(O$2:O$218,SMALL(IF(O$2:O$218&lt;&gt;"",ROW(O$2:O$218)-1),ROW(G496))),"")</f>
        <v/>
      </c>
    </row>
    <row r="498" spans="1:16" ht="15.75" customHeight="1" x14ac:dyDescent="0.2">
      <c r="A498" s="216" t="str">
        <f t="shared" si="30"/>
        <v xml:space="preserve"> </v>
      </c>
      <c r="B498" s="217"/>
      <c r="C498" s="217"/>
      <c r="D498" s="144"/>
      <c r="E498" s="144"/>
      <c r="F498" s="144"/>
      <c r="G498" s="216" t="str">
        <f>IF(D498="","",VLOOKUP(D498,'Liste des clubs'!A:B,2,FALSE))</f>
        <v/>
      </c>
      <c r="H498" s="233"/>
      <c r="I498" s="217" t="str">
        <f t="shared" si="31"/>
        <v/>
      </c>
      <c r="J498" s="230" t="str">
        <f t="array" ref="J498">IFERROR(INDEX(I$2:I$218,SMALL(IF(I$2:I$218&lt;&gt;"",ROW(I$2:I$218)-1),ROW(A497))),"")</f>
        <v/>
      </c>
      <c r="K498" s="231" t="str">
        <f t="shared" si="32"/>
        <v/>
      </c>
      <c r="L498" s="232" t="str">
        <f t="array" ref="L498">IFERROR(INDEX(K$2:K$218,SMALL(IF(K$2:K$218&lt;&gt;"",ROW(K$2:K$218)-1),ROW(C497))),"")</f>
        <v/>
      </c>
      <c r="M498" s="231" t="str">
        <f t="shared" si="33"/>
        <v/>
      </c>
      <c r="N498" s="230" t="str">
        <f t="array" ref="N498">IFERROR(INDEX(M$2:M$218,SMALL(IF(M$2:M$218&lt;&gt;"",ROW(M$2:M$218)-1),ROW(D497))),"")</f>
        <v/>
      </c>
      <c r="O498" s="231" t="str">
        <f t="shared" si="34"/>
        <v/>
      </c>
      <c r="P498" s="232" t="str">
        <f t="array" ref="P498">IFERROR(INDEX(O$2:O$218,SMALL(IF(O$2:O$218&lt;&gt;"",ROW(O$2:O$218)-1),ROW(G497))),"")</f>
        <v/>
      </c>
    </row>
    <row r="499" spans="1:16" ht="15.75" customHeight="1" x14ac:dyDescent="0.2">
      <c r="A499" s="216" t="str">
        <f t="shared" si="30"/>
        <v xml:space="preserve"> </v>
      </c>
      <c r="B499" s="217"/>
      <c r="C499" s="217"/>
      <c r="D499" s="144"/>
      <c r="E499" s="144"/>
      <c r="F499" s="144"/>
      <c r="G499" s="216" t="str">
        <f>IF(D499="","",VLOOKUP(D499,'Liste des clubs'!A:B,2,FALSE))</f>
        <v/>
      </c>
      <c r="H499" s="233"/>
      <c r="I499" s="217" t="str">
        <f t="shared" si="31"/>
        <v/>
      </c>
      <c r="J499" s="230" t="str">
        <f t="array" ref="J499">IFERROR(INDEX(I$2:I$218,SMALL(IF(I$2:I$218&lt;&gt;"",ROW(I$2:I$218)-1),ROW(A498))),"")</f>
        <v/>
      </c>
      <c r="K499" s="231" t="str">
        <f t="shared" si="32"/>
        <v/>
      </c>
      <c r="L499" s="232" t="str">
        <f t="array" ref="L499">IFERROR(INDEX(K$2:K$218,SMALL(IF(K$2:K$218&lt;&gt;"",ROW(K$2:K$218)-1),ROW(C498))),"")</f>
        <v/>
      </c>
      <c r="M499" s="231" t="str">
        <f t="shared" si="33"/>
        <v/>
      </c>
      <c r="N499" s="230" t="str">
        <f t="array" ref="N499">IFERROR(INDEX(M$2:M$218,SMALL(IF(M$2:M$218&lt;&gt;"",ROW(M$2:M$218)-1),ROW(D498))),"")</f>
        <v/>
      </c>
      <c r="O499" s="231" t="str">
        <f t="shared" si="34"/>
        <v/>
      </c>
      <c r="P499" s="232" t="str">
        <f t="array" ref="P499">IFERROR(INDEX(O$2:O$218,SMALL(IF(O$2:O$218&lt;&gt;"",ROW(O$2:O$218)-1),ROW(G498))),"")</f>
        <v/>
      </c>
    </row>
    <row r="500" spans="1:16" ht="15.75" customHeight="1" x14ac:dyDescent="0.2">
      <c r="A500" s="216" t="str">
        <f t="shared" si="30"/>
        <v xml:space="preserve"> </v>
      </c>
      <c r="B500" s="217"/>
      <c r="C500" s="217"/>
      <c r="D500" s="144"/>
      <c r="E500" s="144"/>
      <c r="F500" s="144"/>
      <c r="G500" s="216" t="str">
        <f>IF(D500="","",VLOOKUP(D500,'Liste des clubs'!A:B,2,FALSE))</f>
        <v/>
      </c>
      <c r="H500" s="233"/>
      <c r="I500" s="217" t="str">
        <f t="shared" si="31"/>
        <v/>
      </c>
      <c r="J500" s="230" t="str">
        <f t="array" ref="J500">IFERROR(INDEX(I$2:I$218,SMALL(IF(I$2:I$218&lt;&gt;"",ROW(I$2:I$218)-1),ROW(A499))),"")</f>
        <v/>
      </c>
      <c r="K500" s="231" t="str">
        <f t="shared" si="32"/>
        <v/>
      </c>
      <c r="L500" s="232" t="str">
        <f t="array" ref="L500">IFERROR(INDEX(K$2:K$218,SMALL(IF(K$2:K$218&lt;&gt;"",ROW(K$2:K$218)-1),ROW(C499))),"")</f>
        <v/>
      </c>
      <c r="M500" s="231" t="str">
        <f t="shared" si="33"/>
        <v/>
      </c>
      <c r="N500" s="230" t="str">
        <f t="array" ref="N500">IFERROR(INDEX(M$2:M$218,SMALL(IF(M$2:M$218&lt;&gt;"",ROW(M$2:M$218)-1),ROW(D499))),"")</f>
        <v/>
      </c>
      <c r="O500" s="231" t="str">
        <f t="shared" si="34"/>
        <v/>
      </c>
      <c r="P500" s="232" t="str">
        <f t="array" ref="P500">IFERROR(INDEX(O$2:O$218,SMALL(IF(O$2:O$218&lt;&gt;"",ROW(O$2:O$218)-1),ROW(G499))),"")</f>
        <v/>
      </c>
    </row>
    <row r="501" spans="1:16" ht="15.75" customHeight="1" x14ac:dyDescent="0.2">
      <c r="A501" s="216" t="str">
        <f t="shared" si="30"/>
        <v xml:space="preserve"> </v>
      </c>
      <c r="B501" s="217"/>
      <c r="C501" s="217"/>
      <c r="D501" s="144"/>
      <c r="E501" s="144"/>
      <c r="F501" s="144"/>
      <c r="G501" s="216" t="str">
        <f>IF(D501="","",VLOOKUP(D501,'Liste des clubs'!A:B,2,FALSE))</f>
        <v/>
      </c>
      <c r="H501" s="233"/>
      <c r="I501" s="217" t="str">
        <f t="shared" si="31"/>
        <v/>
      </c>
      <c r="J501" s="230" t="str">
        <f t="array" ref="J501">IFERROR(INDEX(I$2:I$218,SMALL(IF(I$2:I$218&lt;&gt;"",ROW(I$2:I$218)-1),ROW(A500))),"")</f>
        <v/>
      </c>
      <c r="K501" s="231" t="str">
        <f t="shared" si="32"/>
        <v/>
      </c>
      <c r="L501" s="232" t="str">
        <f t="array" ref="L501">IFERROR(INDEX(K$2:K$218,SMALL(IF(K$2:K$218&lt;&gt;"",ROW(K$2:K$218)-1),ROW(C500))),"")</f>
        <v/>
      </c>
      <c r="M501" s="231" t="str">
        <f t="shared" si="33"/>
        <v/>
      </c>
      <c r="N501" s="230" t="str">
        <f t="array" ref="N501">IFERROR(INDEX(M$2:M$218,SMALL(IF(M$2:M$218&lt;&gt;"",ROW(M$2:M$218)-1),ROW(D500))),"")</f>
        <v/>
      </c>
      <c r="O501" s="231" t="str">
        <f t="shared" si="34"/>
        <v/>
      </c>
      <c r="P501" s="232" t="str">
        <f t="array" ref="P501">IFERROR(INDEX(O$2:O$218,SMALL(IF(O$2:O$218&lt;&gt;"",ROW(O$2:O$218)-1),ROW(G500))),"")</f>
        <v/>
      </c>
    </row>
    <row r="502" spans="1:16" ht="15.75" customHeight="1" x14ac:dyDescent="0.2">
      <c r="A502" s="216" t="str">
        <f t="shared" si="30"/>
        <v xml:space="preserve"> </v>
      </c>
      <c r="B502" s="217"/>
      <c r="C502" s="217"/>
      <c r="D502" s="144"/>
      <c r="E502" s="144"/>
      <c r="F502" s="144"/>
      <c r="G502" s="216" t="str">
        <f>IF(D502="","",VLOOKUP(D502,'Liste des clubs'!A:B,2,FALSE))</f>
        <v/>
      </c>
      <c r="H502" s="233"/>
      <c r="I502" s="217" t="str">
        <f t="shared" si="31"/>
        <v/>
      </c>
      <c r="J502" s="230" t="str">
        <f t="array" ref="J502">IFERROR(INDEX(I$2:I$218,SMALL(IF(I$2:I$218&lt;&gt;"",ROW(I$2:I$218)-1),ROW(A501))),"")</f>
        <v/>
      </c>
      <c r="K502" s="231" t="str">
        <f t="shared" si="32"/>
        <v/>
      </c>
      <c r="L502" s="232" t="str">
        <f t="array" ref="L502">IFERROR(INDEX(K$2:K$218,SMALL(IF(K$2:K$218&lt;&gt;"",ROW(K$2:K$218)-1),ROW(C501))),"")</f>
        <v/>
      </c>
      <c r="M502" s="231" t="str">
        <f t="shared" si="33"/>
        <v/>
      </c>
      <c r="N502" s="230" t="str">
        <f t="array" ref="N502">IFERROR(INDEX(M$2:M$218,SMALL(IF(M$2:M$218&lt;&gt;"",ROW(M$2:M$218)-1),ROW(D501))),"")</f>
        <v/>
      </c>
      <c r="O502" s="231" t="str">
        <f t="shared" si="34"/>
        <v/>
      </c>
      <c r="P502" s="232" t="str">
        <f t="array" ref="P502">IFERROR(INDEX(O$2:O$218,SMALL(IF(O$2:O$218&lt;&gt;"",ROW(O$2:O$218)-1),ROW(G501))),"")</f>
        <v/>
      </c>
    </row>
    <row r="503" spans="1:16" ht="15.75" customHeight="1" x14ac:dyDescent="0.2">
      <c r="A503" s="216" t="str">
        <f t="shared" si="30"/>
        <v xml:space="preserve"> </v>
      </c>
      <c r="B503" s="217"/>
      <c r="C503" s="217"/>
      <c r="D503" s="144"/>
      <c r="E503" s="144"/>
      <c r="F503" s="144"/>
      <c r="G503" s="216" t="str">
        <f>IF(D503="","",VLOOKUP(D503,'Liste des clubs'!A:B,2,FALSE))</f>
        <v/>
      </c>
      <c r="H503" s="233"/>
      <c r="I503" s="217" t="str">
        <f t="shared" si="31"/>
        <v/>
      </c>
      <c r="J503" s="230" t="str">
        <f t="array" ref="J503">IFERROR(INDEX(I$2:I$218,SMALL(IF(I$2:I$218&lt;&gt;"",ROW(I$2:I$218)-1),ROW(A502))),"")</f>
        <v/>
      </c>
      <c r="K503" s="231" t="str">
        <f t="shared" si="32"/>
        <v/>
      </c>
      <c r="L503" s="232" t="str">
        <f t="array" ref="L503">IFERROR(INDEX(K$2:K$218,SMALL(IF(K$2:K$218&lt;&gt;"",ROW(K$2:K$218)-1),ROW(C502))),"")</f>
        <v/>
      </c>
      <c r="M503" s="231" t="str">
        <f t="shared" si="33"/>
        <v/>
      </c>
      <c r="N503" s="230" t="str">
        <f t="array" ref="N503">IFERROR(INDEX(M$2:M$218,SMALL(IF(M$2:M$218&lt;&gt;"",ROW(M$2:M$218)-1),ROW(D502))),"")</f>
        <v/>
      </c>
      <c r="O503" s="231" t="str">
        <f t="shared" si="34"/>
        <v/>
      </c>
      <c r="P503" s="232" t="str">
        <f t="array" ref="P503">IFERROR(INDEX(O$2:O$218,SMALL(IF(O$2:O$218&lt;&gt;"",ROW(O$2:O$218)-1),ROW(G502))),"")</f>
        <v/>
      </c>
    </row>
    <row r="504" spans="1:16" ht="15.75" customHeight="1" x14ac:dyDescent="0.2">
      <c r="A504" s="216" t="str">
        <f t="shared" si="30"/>
        <v xml:space="preserve"> </v>
      </c>
      <c r="B504" s="217"/>
      <c r="C504" s="217"/>
      <c r="D504" s="144"/>
      <c r="E504" s="144"/>
      <c r="F504" s="144"/>
      <c r="G504" s="216" t="str">
        <f>IF(D504="","",VLOOKUP(D504,'Liste des clubs'!A:B,2,FALSE))</f>
        <v/>
      </c>
      <c r="H504" s="233"/>
      <c r="I504" s="217" t="str">
        <f t="shared" si="31"/>
        <v/>
      </c>
      <c r="J504" s="230" t="str">
        <f t="array" ref="J504">IFERROR(INDEX(I$2:I$218,SMALL(IF(I$2:I$218&lt;&gt;"",ROW(I$2:I$218)-1),ROW(A503))),"")</f>
        <v/>
      </c>
      <c r="K504" s="231" t="str">
        <f t="shared" si="32"/>
        <v/>
      </c>
      <c r="L504" s="232" t="str">
        <f t="array" ref="L504">IFERROR(INDEX(K$2:K$218,SMALL(IF(K$2:K$218&lt;&gt;"",ROW(K$2:K$218)-1),ROW(C503))),"")</f>
        <v/>
      </c>
      <c r="M504" s="231" t="str">
        <f t="shared" si="33"/>
        <v/>
      </c>
      <c r="N504" s="230" t="str">
        <f t="array" ref="N504">IFERROR(INDEX(M$2:M$218,SMALL(IF(M$2:M$218&lt;&gt;"",ROW(M$2:M$218)-1),ROW(D503))),"")</f>
        <v/>
      </c>
      <c r="O504" s="231" t="str">
        <f t="shared" si="34"/>
        <v/>
      </c>
      <c r="P504" s="232" t="str">
        <f t="array" ref="P504">IFERROR(INDEX(O$2:O$218,SMALL(IF(O$2:O$218&lt;&gt;"",ROW(O$2:O$218)-1),ROW(G503))),"")</f>
        <v/>
      </c>
    </row>
    <row r="505" spans="1:16" ht="15.75" customHeight="1" x14ac:dyDescent="0.2">
      <c r="A505" s="216" t="str">
        <f t="shared" si="30"/>
        <v xml:space="preserve"> </v>
      </c>
      <c r="B505" s="217"/>
      <c r="C505" s="217"/>
      <c r="D505" s="144"/>
      <c r="E505" s="144"/>
      <c r="F505" s="144"/>
      <c r="G505" s="216" t="str">
        <f>IF(D505="","",VLOOKUP(D505,'Liste des clubs'!A:B,2,FALSE))</f>
        <v/>
      </c>
      <c r="H505" s="233"/>
      <c r="I505" s="217" t="str">
        <f t="shared" si="31"/>
        <v/>
      </c>
      <c r="J505" s="230" t="str">
        <f t="array" ref="J505">IFERROR(INDEX(I$2:I$218,SMALL(IF(I$2:I$218&lt;&gt;"",ROW(I$2:I$218)-1),ROW(A504))),"")</f>
        <v/>
      </c>
      <c r="K505" s="231" t="str">
        <f t="shared" si="32"/>
        <v/>
      </c>
      <c r="L505" s="232" t="str">
        <f t="array" ref="L505">IFERROR(INDEX(K$2:K$218,SMALL(IF(K$2:K$218&lt;&gt;"",ROW(K$2:K$218)-1),ROW(C504))),"")</f>
        <v/>
      </c>
      <c r="M505" s="231" t="str">
        <f t="shared" si="33"/>
        <v/>
      </c>
      <c r="N505" s="230" t="str">
        <f t="array" ref="N505">IFERROR(INDEX(M$2:M$218,SMALL(IF(M$2:M$218&lt;&gt;"",ROW(M$2:M$218)-1),ROW(D504))),"")</f>
        <v/>
      </c>
      <c r="O505" s="231" t="str">
        <f t="shared" si="34"/>
        <v/>
      </c>
      <c r="P505" s="232" t="str">
        <f t="array" ref="P505">IFERROR(INDEX(O$2:O$218,SMALL(IF(O$2:O$218&lt;&gt;"",ROW(O$2:O$218)-1),ROW(G504))),"")</f>
        <v/>
      </c>
    </row>
    <row r="506" spans="1:16" ht="15.75" customHeight="1" x14ac:dyDescent="0.2">
      <c r="A506" s="216" t="str">
        <f t="shared" si="30"/>
        <v xml:space="preserve"> </v>
      </c>
      <c r="B506" s="217"/>
      <c r="C506" s="217"/>
      <c r="D506" s="144"/>
      <c r="E506" s="144"/>
      <c r="F506" s="144"/>
      <c r="G506" s="216" t="str">
        <f>IF(D506="","",VLOOKUP(D506,'Liste des clubs'!A:B,2,FALSE))</f>
        <v/>
      </c>
      <c r="H506" s="233"/>
      <c r="I506" s="217" t="str">
        <f t="shared" si="31"/>
        <v/>
      </c>
      <c r="J506" s="230" t="str">
        <f t="array" ref="J506">IFERROR(INDEX(I$2:I$218,SMALL(IF(I$2:I$218&lt;&gt;"",ROW(I$2:I$218)-1),ROW(A505))),"")</f>
        <v/>
      </c>
      <c r="K506" s="231" t="str">
        <f t="shared" si="32"/>
        <v/>
      </c>
      <c r="L506" s="232" t="str">
        <f t="array" ref="L506">IFERROR(INDEX(K$2:K$218,SMALL(IF(K$2:K$218&lt;&gt;"",ROW(K$2:K$218)-1),ROW(C505))),"")</f>
        <v/>
      </c>
      <c r="M506" s="231" t="str">
        <f t="shared" si="33"/>
        <v/>
      </c>
      <c r="N506" s="230" t="str">
        <f t="array" ref="N506">IFERROR(INDEX(M$2:M$218,SMALL(IF(M$2:M$218&lt;&gt;"",ROW(M$2:M$218)-1),ROW(D505))),"")</f>
        <v/>
      </c>
      <c r="O506" s="231" t="str">
        <f t="shared" si="34"/>
        <v/>
      </c>
      <c r="P506" s="232" t="str">
        <f t="array" ref="P506">IFERROR(INDEX(O$2:O$218,SMALL(IF(O$2:O$218&lt;&gt;"",ROW(O$2:O$218)-1),ROW(G505))),"")</f>
        <v/>
      </c>
    </row>
    <row r="507" spans="1:16" ht="15.75" customHeight="1" x14ac:dyDescent="0.2">
      <c r="A507" s="216" t="str">
        <f t="shared" si="30"/>
        <v xml:space="preserve"> </v>
      </c>
      <c r="B507" s="217"/>
      <c r="C507" s="217"/>
      <c r="D507" s="144"/>
      <c r="E507" s="144"/>
      <c r="F507" s="144"/>
      <c r="G507" s="216" t="str">
        <f>IF(D507="","",VLOOKUP(D507,'Liste des clubs'!A:B,2,FALSE))</f>
        <v/>
      </c>
      <c r="H507" s="233"/>
      <c r="I507" s="217" t="str">
        <f t="shared" si="31"/>
        <v/>
      </c>
      <c r="J507" s="230" t="str">
        <f t="array" ref="J507">IFERROR(INDEX(I$2:I$218,SMALL(IF(I$2:I$218&lt;&gt;"",ROW(I$2:I$218)-1),ROW(A506))),"")</f>
        <v/>
      </c>
      <c r="K507" s="231" t="str">
        <f t="shared" si="32"/>
        <v/>
      </c>
      <c r="L507" s="232" t="str">
        <f t="array" ref="L507">IFERROR(INDEX(K$2:K$218,SMALL(IF(K$2:K$218&lt;&gt;"",ROW(K$2:K$218)-1),ROW(C506))),"")</f>
        <v/>
      </c>
      <c r="M507" s="231" t="str">
        <f t="shared" si="33"/>
        <v/>
      </c>
      <c r="N507" s="230" t="str">
        <f t="array" ref="N507">IFERROR(INDEX(M$2:M$218,SMALL(IF(M$2:M$218&lt;&gt;"",ROW(M$2:M$218)-1),ROW(D506))),"")</f>
        <v/>
      </c>
      <c r="O507" s="231" t="str">
        <f t="shared" si="34"/>
        <v/>
      </c>
      <c r="P507" s="232" t="str">
        <f t="array" ref="P507">IFERROR(INDEX(O$2:O$218,SMALL(IF(O$2:O$218&lt;&gt;"",ROW(O$2:O$218)-1),ROW(G506))),"")</f>
        <v/>
      </c>
    </row>
    <row r="508" spans="1:16" ht="15.75" customHeight="1" x14ac:dyDescent="0.2">
      <c r="A508" s="216" t="str">
        <f t="shared" si="30"/>
        <v xml:space="preserve"> </v>
      </c>
      <c r="B508" s="217"/>
      <c r="C508" s="217"/>
      <c r="D508" s="144"/>
      <c r="E508" s="144"/>
      <c r="F508" s="144"/>
      <c r="G508" s="216" t="str">
        <f>IF(D508="","",VLOOKUP(D508,'Liste des clubs'!A:B,2,FALSE))</f>
        <v/>
      </c>
      <c r="H508" s="233"/>
      <c r="I508" s="217" t="str">
        <f t="shared" si="31"/>
        <v/>
      </c>
      <c r="J508" s="230" t="str">
        <f t="array" ref="J508">IFERROR(INDEX(I$2:I$218,SMALL(IF(I$2:I$218&lt;&gt;"",ROW(I$2:I$218)-1),ROW(A507))),"")</f>
        <v/>
      </c>
      <c r="K508" s="231" t="str">
        <f t="shared" si="32"/>
        <v/>
      </c>
      <c r="L508" s="232" t="str">
        <f t="array" ref="L508">IFERROR(INDEX(K$2:K$218,SMALL(IF(K$2:K$218&lt;&gt;"",ROW(K$2:K$218)-1),ROW(C507))),"")</f>
        <v/>
      </c>
      <c r="M508" s="231" t="str">
        <f t="shared" si="33"/>
        <v/>
      </c>
      <c r="N508" s="230" t="str">
        <f t="array" ref="N508">IFERROR(INDEX(M$2:M$218,SMALL(IF(M$2:M$218&lt;&gt;"",ROW(M$2:M$218)-1),ROW(D507))),"")</f>
        <v/>
      </c>
      <c r="O508" s="231" t="str">
        <f t="shared" si="34"/>
        <v/>
      </c>
      <c r="P508" s="232" t="str">
        <f t="array" ref="P508">IFERROR(INDEX(O$2:O$218,SMALL(IF(O$2:O$218&lt;&gt;"",ROW(O$2:O$218)-1),ROW(G507))),"")</f>
        <v/>
      </c>
    </row>
    <row r="509" spans="1:16" ht="15.75" customHeight="1" x14ac:dyDescent="0.2">
      <c r="A509" s="216" t="str">
        <f t="shared" si="30"/>
        <v xml:space="preserve"> </v>
      </c>
      <c r="B509" s="217"/>
      <c r="C509" s="217"/>
      <c r="D509" s="144"/>
      <c r="E509" s="144"/>
      <c r="F509" s="144"/>
      <c r="G509" s="216" t="str">
        <f>IF(D509="","",VLOOKUP(D509,'Liste des clubs'!A:B,2,FALSE))</f>
        <v/>
      </c>
      <c r="H509" s="233"/>
      <c r="I509" s="217" t="str">
        <f t="shared" si="31"/>
        <v/>
      </c>
      <c r="J509" s="230" t="str">
        <f t="array" ref="J509">IFERROR(INDEX(I$2:I$218,SMALL(IF(I$2:I$218&lt;&gt;"",ROW(I$2:I$218)-1),ROW(A508))),"")</f>
        <v/>
      </c>
      <c r="K509" s="231" t="str">
        <f t="shared" si="32"/>
        <v/>
      </c>
      <c r="L509" s="232" t="str">
        <f t="array" ref="L509">IFERROR(INDEX(K$2:K$218,SMALL(IF(K$2:K$218&lt;&gt;"",ROW(K$2:K$218)-1),ROW(C508))),"")</f>
        <v/>
      </c>
      <c r="M509" s="231" t="str">
        <f t="shared" si="33"/>
        <v/>
      </c>
      <c r="N509" s="230" t="str">
        <f t="array" ref="N509">IFERROR(INDEX(M$2:M$218,SMALL(IF(M$2:M$218&lt;&gt;"",ROW(M$2:M$218)-1),ROW(D508))),"")</f>
        <v/>
      </c>
      <c r="O509" s="231" t="str">
        <f t="shared" si="34"/>
        <v/>
      </c>
      <c r="P509" s="232" t="str">
        <f t="array" ref="P509">IFERROR(INDEX(O$2:O$218,SMALL(IF(O$2:O$218&lt;&gt;"",ROW(O$2:O$218)-1),ROW(G508))),"")</f>
        <v/>
      </c>
    </row>
    <row r="510" spans="1:16" ht="15.75" customHeight="1" x14ac:dyDescent="0.2">
      <c r="A510" s="216" t="str">
        <f t="shared" si="30"/>
        <v xml:space="preserve"> </v>
      </c>
      <c r="B510" s="217"/>
      <c r="C510" s="217"/>
      <c r="D510" s="144"/>
      <c r="E510" s="144"/>
      <c r="F510" s="144"/>
      <c r="G510" s="216" t="str">
        <f>IF(D510="","",VLOOKUP(D510,'Liste des clubs'!A:B,2,FALSE))</f>
        <v/>
      </c>
      <c r="H510" s="233"/>
      <c r="I510" s="217" t="str">
        <f t="shared" si="31"/>
        <v/>
      </c>
      <c r="J510" s="230" t="str">
        <f t="array" ref="J510">IFERROR(INDEX(I$2:I$218,SMALL(IF(I$2:I$218&lt;&gt;"",ROW(I$2:I$218)-1),ROW(A509))),"")</f>
        <v/>
      </c>
      <c r="K510" s="231" t="str">
        <f t="shared" si="32"/>
        <v/>
      </c>
      <c r="L510" s="232" t="str">
        <f t="array" ref="L510">IFERROR(INDEX(K$2:K$218,SMALL(IF(K$2:K$218&lt;&gt;"",ROW(K$2:K$218)-1),ROW(C509))),"")</f>
        <v/>
      </c>
      <c r="M510" s="231" t="str">
        <f t="shared" si="33"/>
        <v/>
      </c>
      <c r="N510" s="230" t="str">
        <f t="array" ref="N510">IFERROR(INDEX(M$2:M$218,SMALL(IF(M$2:M$218&lt;&gt;"",ROW(M$2:M$218)-1),ROW(D509))),"")</f>
        <v/>
      </c>
      <c r="O510" s="231" t="str">
        <f t="shared" si="34"/>
        <v/>
      </c>
      <c r="P510" s="232" t="str">
        <f t="array" ref="P510">IFERROR(INDEX(O$2:O$218,SMALL(IF(O$2:O$218&lt;&gt;"",ROW(O$2:O$218)-1),ROW(G509))),"")</f>
        <v/>
      </c>
    </row>
    <row r="511" spans="1:16" ht="15.75" customHeight="1" x14ac:dyDescent="0.2">
      <c r="A511" s="216" t="str">
        <f t="shared" si="30"/>
        <v xml:space="preserve"> </v>
      </c>
      <c r="B511" s="217"/>
      <c r="C511" s="217"/>
      <c r="D511" s="144"/>
      <c r="E511" s="144"/>
      <c r="F511" s="144"/>
      <c r="G511" s="216" t="str">
        <f>IF(D511="","",VLOOKUP(D511,'Liste des clubs'!A:B,2,FALSE))</f>
        <v/>
      </c>
      <c r="H511" s="233"/>
      <c r="I511" s="217" t="str">
        <f t="shared" si="31"/>
        <v/>
      </c>
      <c r="J511" s="230" t="str">
        <f t="array" ref="J511">IFERROR(INDEX(I$2:I$218,SMALL(IF(I$2:I$218&lt;&gt;"",ROW(I$2:I$218)-1),ROW(A510))),"")</f>
        <v/>
      </c>
      <c r="K511" s="231" t="str">
        <f t="shared" si="32"/>
        <v/>
      </c>
      <c r="L511" s="232" t="str">
        <f t="array" ref="L511">IFERROR(INDEX(K$2:K$218,SMALL(IF(K$2:K$218&lt;&gt;"",ROW(K$2:K$218)-1),ROW(C510))),"")</f>
        <v/>
      </c>
      <c r="M511" s="231" t="str">
        <f t="shared" si="33"/>
        <v/>
      </c>
      <c r="N511" s="230" t="str">
        <f t="array" ref="N511">IFERROR(INDEX(M$2:M$218,SMALL(IF(M$2:M$218&lt;&gt;"",ROW(M$2:M$218)-1),ROW(D510))),"")</f>
        <v/>
      </c>
      <c r="O511" s="231" t="str">
        <f t="shared" si="34"/>
        <v/>
      </c>
      <c r="P511" s="232" t="str">
        <f t="array" ref="P511">IFERROR(INDEX(O$2:O$218,SMALL(IF(O$2:O$218&lt;&gt;"",ROW(O$2:O$218)-1),ROW(G510))),"")</f>
        <v/>
      </c>
    </row>
    <row r="512" spans="1:16" ht="15.75" customHeight="1" x14ac:dyDescent="0.2">
      <c r="A512" s="216" t="str">
        <f t="shared" si="30"/>
        <v xml:space="preserve"> </v>
      </c>
      <c r="B512" s="217"/>
      <c r="C512" s="217"/>
      <c r="D512" s="144"/>
      <c r="E512" s="144"/>
      <c r="F512" s="144"/>
      <c r="G512" s="216" t="str">
        <f>IF(D512="","",VLOOKUP(D512,'Liste des clubs'!A:B,2,FALSE))</f>
        <v/>
      </c>
      <c r="H512" s="233"/>
      <c r="I512" s="217" t="str">
        <f t="shared" si="31"/>
        <v/>
      </c>
      <c r="J512" s="230" t="str">
        <f t="array" ref="J512">IFERROR(INDEX(I$2:I$218,SMALL(IF(I$2:I$218&lt;&gt;"",ROW(I$2:I$218)-1),ROW(A511))),"")</f>
        <v/>
      </c>
      <c r="K512" s="231" t="str">
        <f t="shared" si="32"/>
        <v/>
      </c>
      <c r="L512" s="232" t="str">
        <f t="array" ref="L512">IFERROR(INDEX(K$2:K$218,SMALL(IF(K$2:K$218&lt;&gt;"",ROW(K$2:K$218)-1),ROW(C511))),"")</f>
        <v/>
      </c>
      <c r="M512" s="231" t="str">
        <f t="shared" si="33"/>
        <v/>
      </c>
      <c r="N512" s="230" t="str">
        <f t="array" ref="N512">IFERROR(INDEX(M$2:M$218,SMALL(IF(M$2:M$218&lt;&gt;"",ROW(M$2:M$218)-1),ROW(D511))),"")</f>
        <v/>
      </c>
      <c r="O512" s="231" t="str">
        <f t="shared" si="34"/>
        <v/>
      </c>
      <c r="P512" s="232" t="str">
        <f t="array" ref="P512">IFERROR(INDEX(O$2:O$218,SMALL(IF(O$2:O$218&lt;&gt;"",ROW(O$2:O$218)-1),ROW(G511))),"")</f>
        <v/>
      </c>
    </row>
    <row r="513" spans="1:16" ht="15.75" customHeight="1" x14ac:dyDescent="0.2">
      <c r="A513" s="216" t="str">
        <f t="shared" si="30"/>
        <v xml:space="preserve"> </v>
      </c>
      <c r="B513" s="217"/>
      <c r="C513" s="217"/>
      <c r="D513" s="144"/>
      <c r="E513" s="144"/>
      <c r="F513" s="144"/>
      <c r="G513" s="216" t="str">
        <f>IF(D513="","",VLOOKUP(D513,'Liste des clubs'!A:B,2,FALSE))</f>
        <v/>
      </c>
      <c r="H513" s="233"/>
      <c r="I513" s="217" t="str">
        <f t="shared" si="31"/>
        <v/>
      </c>
      <c r="J513" s="230" t="str">
        <f t="array" ref="J513">IFERROR(INDEX(I$2:I$218,SMALL(IF(I$2:I$218&lt;&gt;"",ROW(I$2:I$218)-1),ROW(A512))),"")</f>
        <v/>
      </c>
      <c r="K513" s="231" t="str">
        <f t="shared" si="32"/>
        <v/>
      </c>
      <c r="L513" s="232" t="str">
        <f t="array" ref="L513">IFERROR(INDEX(K$2:K$218,SMALL(IF(K$2:K$218&lt;&gt;"",ROW(K$2:K$218)-1),ROW(C512))),"")</f>
        <v/>
      </c>
      <c r="M513" s="231" t="str">
        <f t="shared" si="33"/>
        <v/>
      </c>
      <c r="N513" s="230" t="str">
        <f t="array" ref="N513">IFERROR(INDEX(M$2:M$218,SMALL(IF(M$2:M$218&lt;&gt;"",ROW(M$2:M$218)-1),ROW(D512))),"")</f>
        <v/>
      </c>
      <c r="O513" s="231" t="str">
        <f t="shared" si="34"/>
        <v/>
      </c>
      <c r="P513" s="232" t="str">
        <f t="array" ref="P513">IFERROR(INDEX(O$2:O$218,SMALL(IF(O$2:O$218&lt;&gt;"",ROW(O$2:O$218)-1),ROW(G512))),"")</f>
        <v/>
      </c>
    </row>
    <row r="514" spans="1:16" ht="15.75" customHeight="1" x14ac:dyDescent="0.2">
      <c r="A514" s="216" t="str">
        <f t="shared" si="30"/>
        <v xml:space="preserve"> </v>
      </c>
      <c r="B514" s="217"/>
      <c r="C514" s="217"/>
      <c r="D514" s="144"/>
      <c r="E514" s="144"/>
      <c r="F514" s="144"/>
      <c r="G514" s="216" t="str">
        <f>IF(D514="","",VLOOKUP(D514,'Liste des clubs'!A:B,2,FALSE))</f>
        <v/>
      </c>
      <c r="H514" s="233"/>
      <c r="I514" s="217" t="str">
        <f t="shared" si="31"/>
        <v/>
      </c>
      <c r="J514" s="230" t="str">
        <f t="array" ref="J514">IFERROR(INDEX(I$2:I$218,SMALL(IF(I$2:I$218&lt;&gt;"",ROW(I$2:I$218)-1),ROW(A513))),"")</f>
        <v/>
      </c>
      <c r="K514" s="231" t="str">
        <f t="shared" si="32"/>
        <v/>
      </c>
      <c r="L514" s="232" t="str">
        <f t="array" ref="L514">IFERROR(INDEX(K$2:K$218,SMALL(IF(K$2:K$218&lt;&gt;"",ROW(K$2:K$218)-1),ROW(C513))),"")</f>
        <v/>
      </c>
      <c r="M514" s="231" t="str">
        <f t="shared" si="33"/>
        <v/>
      </c>
      <c r="N514" s="230" t="str">
        <f t="array" ref="N514">IFERROR(INDEX(M$2:M$218,SMALL(IF(M$2:M$218&lt;&gt;"",ROW(M$2:M$218)-1),ROW(D513))),"")</f>
        <v/>
      </c>
      <c r="O514" s="231" t="str">
        <f t="shared" si="34"/>
        <v/>
      </c>
      <c r="P514" s="232" t="str">
        <f t="array" ref="P514">IFERROR(INDEX(O$2:O$218,SMALL(IF(O$2:O$218&lt;&gt;"",ROW(O$2:O$218)-1),ROW(G513))),"")</f>
        <v/>
      </c>
    </row>
    <row r="515" spans="1:16" ht="15.75" customHeight="1" x14ac:dyDescent="0.2">
      <c r="A515" s="216" t="str">
        <f t="shared" si="30"/>
        <v xml:space="preserve"> </v>
      </c>
      <c r="B515" s="217"/>
      <c r="C515" s="217"/>
      <c r="D515" s="144"/>
      <c r="E515" s="144"/>
      <c r="F515" s="144"/>
      <c r="G515" s="216" t="str">
        <f>IF(D515="","",VLOOKUP(D515,'Liste des clubs'!A:B,2,FALSE))</f>
        <v/>
      </c>
      <c r="H515" s="233"/>
      <c r="I515" s="217" t="str">
        <f t="shared" si="31"/>
        <v/>
      </c>
      <c r="J515" s="230" t="str">
        <f t="array" ref="J515">IFERROR(INDEX(I$2:I$218,SMALL(IF(I$2:I$218&lt;&gt;"",ROW(I$2:I$218)-1),ROW(A514))),"")</f>
        <v/>
      </c>
      <c r="K515" s="231" t="str">
        <f t="shared" si="32"/>
        <v/>
      </c>
      <c r="L515" s="232" t="str">
        <f t="array" ref="L515">IFERROR(INDEX(K$2:K$218,SMALL(IF(K$2:K$218&lt;&gt;"",ROW(K$2:K$218)-1),ROW(C514))),"")</f>
        <v/>
      </c>
      <c r="M515" s="231" t="str">
        <f t="shared" si="33"/>
        <v/>
      </c>
      <c r="N515" s="230" t="str">
        <f t="array" ref="N515">IFERROR(INDEX(M$2:M$218,SMALL(IF(M$2:M$218&lt;&gt;"",ROW(M$2:M$218)-1),ROW(D514))),"")</f>
        <v/>
      </c>
      <c r="O515" s="231" t="str">
        <f t="shared" si="34"/>
        <v/>
      </c>
      <c r="P515" s="232" t="str">
        <f t="array" ref="P515">IFERROR(INDEX(O$2:O$218,SMALL(IF(O$2:O$218&lt;&gt;"",ROW(O$2:O$218)-1),ROW(G514))),"")</f>
        <v/>
      </c>
    </row>
    <row r="516" spans="1:16" ht="15.75" customHeight="1" x14ac:dyDescent="0.2">
      <c r="A516" s="216" t="str">
        <f t="shared" ref="A516:A579" si="35">UPPER(B516)&amp;" "&amp;PROPER(C516)</f>
        <v xml:space="preserve"> </v>
      </c>
      <c r="B516" s="217"/>
      <c r="C516" s="217"/>
      <c r="D516" s="144"/>
      <c r="E516" s="144"/>
      <c r="F516" s="144"/>
      <c r="G516" s="216" t="str">
        <f>IF(D516="","",VLOOKUP(D516,'Liste des clubs'!A:B,2,FALSE))</f>
        <v/>
      </c>
      <c r="H516" s="233"/>
      <c r="I516" s="217" t="str">
        <f t="shared" si="31"/>
        <v/>
      </c>
      <c r="J516" s="230" t="str">
        <f t="array" ref="J516">IFERROR(INDEX(I$2:I$218,SMALL(IF(I$2:I$218&lt;&gt;"",ROW(I$2:I$218)-1),ROW(A515))),"")</f>
        <v/>
      </c>
      <c r="K516" s="231" t="str">
        <f t="shared" si="32"/>
        <v/>
      </c>
      <c r="L516" s="232" t="str">
        <f t="array" ref="L516">IFERROR(INDEX(K$2:K$218,SMALL(IF(K$2:K$218&lt;&gt;"",ROW(K$2:K$218)-1),ROW(C515))),"")</f>
        <v/>
      </c>
      <c r="M516" s="231" t="str">
        <f t="shared" si="33"/>
        <v/>
      </c>
      <c r="N516" s="230" t="str">
        <f t="array" ref="N516">IFERROR(INDEX(M$2:M$218,SMALL(IF(M$2:M$218&lt;&gt;"",ROW(M$2:M$218)-1),ROW(D515))),"")</f>
        <v/>
      </c>
      <c r="O516" s="231" t="str">
        <f t="shared" si="34"/>
        <v/>
      </c>
      <c r="P516" s="232" t="str">
        <f t="array" ref="P516">IFERROR(INDEX(O$2:O$218,SMALL(IF(O$2:O$218&lt;&gt;"",ROW(O$2:O$218)-1),ROW(G515))),"")</f>
        <v/>
      </c>
    </row>
    <row r="517" spans="1:16" ht="15.75" customHeight="1" x14ac:dyDescent="0.2">
      <c r="A517" s="216" t="str">
        <f t="shared" si="35"/>
        <v xml:space="preserve"> </v>
      </c>
      <c r="B517" s="217"/>
      <c r="C517" s="217"/>
      <c r="D517" s="144"/>
      <c r="E517" s="144"/>
      <c r="F517" s="144"/>
      <c r="G517" s="216" t="str">
        <f>IF(D517="","",VLOOKUP(D517,'Liste des clubs'!A:B,2,FALSE))</f>
        <v/>
      </c>
      <c r="H517" s="233"/>
      <c r="I517" s="217" t="str">
        <f t="shared" si="31"/>
        <v/>
      </c>
      <c r="J517" s="230" t="str">
        <f t="array" ref="J517">IFERROR(INDEX(I$2:I$218,SMALL(IF(I$2:I$218&lt;&gt;"",ROW(I$2:I$218)-1),ROW(A516))),"")</f>
        <v/>
      </c>
      <c r="K517" s="231" t="str">
        <f t="shared" si="32"/>
        <v/>
      </c>
      <c r="L517" s="232" t="str">
        <f t="array" ref="L517">IFERROR(INDEX(K$2:K$218,SMALL(IF(K$2:K$218&lt;&gt;"",ROW(K$2:K$218)-1),ROW(C516))),"")</f>
        <v/>
      </c>
      <c r="M517" s="231" t="str">
        <f t="shared" si="33"/>
        <v/>
      </c>
      <c r="N517" s="230" t="str">
        <f t="array" ref="N517">IFERROR(INDEX(M$2:M$218,SMALL(IF(M$2:M$218&lt;&gt;"",ROW(M$2:M$218)-1),ROW(D516))),"")</f>
        <v/>
      </c>
      <c r="O517" s="231" t="str">
        <f t="shared" si="34"/>
        <v/>
      </c>
      <c r="P517" s="232" t="str">
        <f t="array" ref="P517">IFERROR(INDEX(O$2:O$218,SMALL(IF(O$2:O$218&lt;&gt;"",ROW(O$2:O$218)-1),ROW(G516))),"")</f>
        <v/>
      </c>
    </row>
    <row r="518" spans="1:16" ht="15.75" customHeight="1" x14ac:dyDescent="0.2">
      <c r="A518" s="216" t="str">
        <f t="shared" si="35"/>
        <v xml:space="preserve"> </v>
      </c>
      <c r="B518" s="217"/>
      <c r="C518" s="217"/>
      <c r="D518" s="144"/>
      <c r="E518" s="144"/>
      <c r="F518" s="144"/>
      <c r="G518" s="216" t="str">
        <f>IF(D518="","",VLOOKUP(D518,'Liste des clubs'!A:B,2,FALSE))</f>
        <v/>
      </c>
      <c r="H518" s="233"/>
      <c r="I518" s="217" t="str">
        <f t="shared" si="31"/>
        <v/>
      </c>
      <c r="J518" s="230" t="str">
        <f t="array" ref="J518">IFERROR(INDEX(I$2:I$218,SMALL(IF(I$2:I$218&lt;&gt;"",ROW(I$2:I$218)-1),ROW(A517))),"")</f>
        <v/>
      </c>
      <c r="K518" s="231" t="str">
        <f t="shared" si="32"/>
        <v/>
      </c>
      <c r="L518" s="232" t="str">
        <f t="array" ref="L518">IFERROR(INDEX(K$2:K$218,SMALL(IF(K$2:K$218&lt;&gt;"",ROW(K$2:K$218)-1),ROW(C517))),"")</f>
        <v/>
      </c>
      <c r="M518" s="231" t="str">
        <f t="shared" si="33"/>
        <v/>
      </c>
      <c r="N518" s="230" t="str">
        <f t="array" ref="N518">IFERROR(INDEX(M$2:M$218,SMALL(IF(M$2:M$218&lt;&gt;"",ROW(M$2:M$218)-1),ROW(D517))),"")</f>
        <v/>
      </c>
      <c r="O518" s="231" t="str">
        <f t="shared" si="34"/>
        <v/>
      </c>
      <c r="P518" s="232" t="str">
        <f t="array" ref="P518">IFERROR(INDEX(O$2:O$218,SMALL(IF(O$2:O$218&lt;&gt;"",ROW(O$2:O$218)-1),ROW(G517))),"")</f>
        <v/>
      </c>
    </row>
    <row r="519" spans="1:16" ht="15.75" customHeight="1" x14ac:dyDescent="0.2">
      <c r="A519" s="216" t="str">
        <f t="shared" si="35"/>
        <v xml:space="preserve"> </v>
      </c>
      <c r="B519" s="217"/>
      <c r="C519" s="217"/>
      <c r="D519" s="144"/>
      <c r="E519" s="144"/>
      <c r="F519" s="144"/>
      <c r="G519" s="216" t="str">
        <f>IF(D519="","",VLOOKUP(D519,'Liste des clubs'!A:B,2,FALSE))</f>
        <v/>
      </c>
      <c r="H519" s="233"/>
      <c r="I519" s="217" t="str">
        <f t="shared" si="31"/>
        <v/>
      </c>
      <c r="J519" s="230" t="str">
        <f t="array" ref="J519">IFERROR(INDEX(I$2:I$218,SMALL(IF(I$2:I$218&lt;&gt;"",ROW(I$2:I$218)-1),ROW(A518))),"")</f>
        <v/>
      </c>
      <c r="K519" s="231" t="str">
        <f t="shared" si="32"/>
        <v/>
      </c>
      <c r="L519" s="232" t="str">
        <f t="array" ref="L519">IFERROR(INDEX(K$2:K$218,SMALL(IF(K$2:K$218&lt;&gt;"",ROW(K$2:K$218)-1),ROW(C518))),"")</f>
        <v/>
      </c>
      <c r="M519" s="231" t="str">
        <f t="shared" si="33"/>
        <v/>
      </c>
      <c r="N519" s="230" t="str">
        <f t="array" ref="N519">IFERROR(INDEX(M$2:M$218,SMALL(IF(M$2:M$218&lt;&gt;"",ROW(M$2:M$218)-1),ROW(D518))),"")</f>
        <v/>
      </c>
      <c r="O519" s="231" t="str">
        <f t="shared" si="34"/>
        <v/>
      </c>
      <c r="P519" s="232" t="str">
        <f t="array" ref="P519">IFERROR(INDEX(O$2:O$218,SMALL(IF(O$2:O$218&lt;&gt;"",ROW(O$2:O$218)-1),ROW(G518))),"")</f>
        <v/>
      </c>
    </row>
    <row r="520" spans="1:16" ht="15.75" customHeight="1" x14ac:dyDescent="0.2">
      <c r="A520" s="216" t="str">
        <f t="shared" si="35"/>
        <v xml:space="preserve"> </v>
      </c>
      <c r="B520" s="217"/>
      <c r="C520" s="217"/>
      <c r="D520" s="144"/>
      <c r="E520" s="144"/>
      <c r="F520" s="144"/>
      <c r="G520" s="216" t="str">
        <f>IF(D520="","",VLOOKUP(D520,'Liste des clubs'!A:B,2,FALSE))</f>
        <v/>
      </c>
      <c r="H520" s="233"/>
      <c r="I520" s="217" t="str">
        <f t="shared" si="31"/>
        <v/>
      </c>
      <c r="J520" s="230" t="str">
        <f t="array" ref="J520">IFERROR(INDEX(I$2:I$218,SMALL(IF(I$2:I$218&lt;&gt;"",ROW(I$2:I$218)-1),ROW(A519))),"")</f>
        <v/>
      </c>
      <c r="K520" s="231" t="str">
        <f t="shared" si="32"/>
        <v/>
      </c>
      <c r="L520" s="232" t="str">
        <f t="array" ref="L520">IFERROR(INDEX(K$2:K$218,SMALL(IF(K$2:K$218&lt;&gt;"",ROW(K$2:K$218)-1),ROW(C519))),"")</f>
        <v/>
      </c>
      <c r="M520" s="231" t="str">
        <f t="shared" si="33"/>
        <v/>
      </c>
      <c r="N520" s="230" t="str">
        <f t="array" ref="N520">IFERROR(INDEX(M$2:M$218,SMALL(IF(M$2:M$218&lt;&gt;"",ROW(M$2:M$218)-1),ROW(D519))),"")</f>
        <v/>
      </c>
      <c r="O520" s="231" t="str">
        <f t="shared" si="34"/>
        <v/>
      </c>
      <c r="P520" s="232" t="str">
        <f t="array" ref="P520">IFERROR(INDEX(O$2:O$218,SMALL(IF(O$2:O$218&lt;&gt;"",ROW(O$2:O$218)-1),ROW(G519))),"")</f>
        <v/>
      </c>
    </row>
    <row r="521" spans="1:16" ht="15.75" customHeight="1" x14ac:dyDescent="0.2">
      <c r="A521" s="216" t="str">
        <f t="shared" si="35"/>
        <v xml:space="preserve"> </v>
      </c>
      <c r="B521" s="217"/>
      <c r="C521" s="217"/>
      <c r="D521" s="144"/>
      <c r="E521" s="144"/>
      <c r="F521" s="144"/>
      <c r="G521" s="216" t="str">
        <f>IF(D521="","",VLOOKUP(D521,'Liste des clubs'!A:B,2,FALSE))</f>
        <v/>
      </c>
      <c r="H521" s="233"/>
      <c r="I521" s="217" t="str">
        <f t="shared" si="31"/>
        <v/>
      </c>
      <c r="J521" s="230" t="str">
        <f t="array" ref="J521">IFERROR(INDEX(I$2:I$218,SMALL(IF(I$2:I$218&lt;&gt;"",ROW(I$2:I$218)-1),ROW(A520))),"")</f>
        <v/>
      </c>
      <c r="K521" s="231" t="str">
        <f t="shared" si="32"/>
        <v/>
      </c>
      <c r="L521" s="232" t="str">
        <f t="array" ref="L521">IFERROR(INDEX(K$2:K$218,SMALL(IF(K$2:K$218&lt;&gt;"",ROW(K$2:K$218)-1),ROW(C520))),"")</f>
        <v/>
      </c>
      <c r="M521" s="231" t="str">
        <f t="shared" si="33"/>
        <v/>
      </c>
      <c r="N521" s="230" t="str">
        <f t="array" ref="N521">IFERROR(INDEX(M$2:M$218,SMALL(IF(M$2:M$218&lt;&gt;"",ROW(M$2:M$218)-1),ROW(D520))),"")</f>
        <v/>
      </c>
      <c r="O521" s="231" t="str">
        <f t="shared" si="34"/>
        <v/>
      </c>
      <c r="P521" s="232" t="str">
        <f t="array" ref="P521">IFERROR(INDEX(O$2:O$218,SMALL(IF(O$2:O$218&lt;&gt;"",ROW(O$2:O$218)-1),ROW(G520))),"")</f>
        <v/>
      </c>
    </row>
    <row r="522" spans="1:16" ht="15.75" customHeight="1" x14ac:dyDescent="0.2">
      <c r="A522" s="216" t="str">
        <f t="shared" si="35"/>
        <v xml:space="preserve"> </v>
      </c>
      <c r="B522" s="217"/>
      <c r="C522" s="217"/>
      <c r="D522" s="144"/>
      <c r="E522" s="144"/>
      <c r="F522" s="144"/>
      <c r="G522" s="216" t="str">
        <f>IF(D522="","",VLOOKUP(D522,'Liste des clubs'!A:B,2,FALSE))</f>
        <v/>
      </c>
      <c r="H522" s="233"/>
      <c r="I522" s="217" t="str">
        <f t="shared" si="31"/>
        <v/>
      </c>
      <c r="J522" s="230" t="str">
        <f t="array" ref="J522">IFERROR(INDEX(I$2:I$218,SMALL(IF(I$2:I$218&lt;&gt;"",ROW(I$2:I$218)-1),ROW(A521))),"")</f>
        <v/>
      </c>
      <c r="K522" s="231" t="str">
        <f t="shared" si="32"/>
        <v/>
      </c>
      <c r="L522" s="232" t="str">
        <f t="array" ref="L522">IFERROR(INDEX(K$2:K$218,SMALL(IF(K$2:K$218&lt;&gt;"",ROW(K$2:K$218)-1),ROW(C521))),"")</f>
        <v/>
      </c>
      <c r="M522" s="231" t="str">
        <f t="shared" si="33"/>
        <v/>
      </c>
      <c r="N522" s="230" t="str">
        <f t="array" ref="N522">IFERROR(INDEX(M$2:M$218,SMALL(IF(M$2:M$218&lt;&gt;"",ROW(M$2:M$218)-1),ROW(D521))),"")</f>
        <v/>
      </c>
      <c r="O522" s="231" t="str">
        <f t="shared" si="34"/>
        <v/>
      </c>
      <c r="P522" s="232" t="str">
        <f t="array" ref="P522">IFERROR(INDEX(O$2:O$218,SMALL(IF(O$2:O$218&lt;&gt;"",ROW(O$2:O$218)-1),ROW(G521))),"")</f>
        <v/>
      </c>
    </row>
    <row r="523" spans="1:16" ht="15.75" customHeight="1" x14ac:dyDescent="0.2">
      <c r="A523" s="216" t="str">
        <f t="shared" si="35"/>
        <v xml:space="preserve"> </v>
      </c>
      <c r="B523" s="217"/>
      <c r="C523" s="217"/>
      <c r="D523" s="144"/>
      <c r="E523" s="144"/>
      <c r="F523" s="144"/>
      <c r="G523" s="216" t="str">
        <f>IF(D523="","",VLOOKUP(D523,'Liste des clubs'!A:B,2,FALSE))</f>
        <v/>
      </c>
      <c r="H523" s="233"/>
      <c r="I523" s="217" t="str">
        <f t="shared" si="31"/>
        <v/>
      </c>
      <c r="J523" s="230" t="str">
        <f t="array" ref="J523">IFERROR(INDEX(I$2:I$218,SMALL(IF(I$2:I$218&lt;&gt;"",ROW(I$2:I$218)-1),ROW(A522))),"")</f>
        <v/>
      </c>
      <c r="K523" s="231" t="str">
        <f t="shared" si="32"/>
        <v/>
      </c>
      <c r="L523" s="232" t="str">
        <f t="array" ref="L523">IFERROR(INDEX(K$2:K$218,SMALL(IF(K$2:K$218&lt;&gt;"",ROW(K$2:K$218)-1),ROW(C522))),"")</f>
        <v/>
      </c>
      <c r="M523" s="231" t="str">
        <f t="shared" si="33"/>
        <v/>
      </c>
      <c r="N523" s="230" t="str">
        <f t="array" ref="N523">IFERROR(INDEX(M$2:M$218,SMALL(IF(M$2:M$218&lt;&gt;"",ROW(M$2:M$218)-1),ROW(D522))),"")</f>
        <v/>
      </c>
      <c r="O523" s="231" t="str">
        <f t="shared" si="34"/>
        <v/>
      </c>
      <c r="P523" s="232" t="str">
        <f t="array" ref="P523">IFERROR(INDEX(O$2:O$218,SMALL(IF(O$2:O$218&lt;&gt;"",ROW(O$2:O$218)-1),ROW(G522))),"")</f>
        <v/>
      </c>
    </row>
    <row r="524" spans="1:16" ht="15.75" customHeight="1" x14ac:dyDescent="0.2">
      <c r="A524" s="216" t="str">
        <f t="shared" si="35"/>
        <v xml:space="preserve"> </v>
      </c>
      <c r="B524" s="217"/>
      <c r="C524" s="217"/>
      <c r="D524" s="144"/>
      <c r="E524" s="144"/>
      <c r="F524" s="144"/>
      <c r="G524" s="216" t="str">
        <f>IF(D524="","",VLOOKUP(D524,'Liste des clubs'!A:B,2,FALSE))</f>
        <v/>
      </c>
      <c r="H524" s="233"/>
      <c r="I524" s="217" t="str">
        <f t="shared" si="31"/>
        <v/>
      </c>
      <c r="J524" s="230" t="str">
        <f t="array" ref="J524">IFERROR(INDEX(I$2:I$218,SMALL(IF(I$2:I$218&lt;&gt;"",ROW(I$2:I$218)-1),ROW(A523))),"")</f>
        <v/>
      </c>
      <c r="K524" s="231" t="str">
        <f t="shared" si="32"/>
        <v/>
      </c>
      <c r="L524" s="232" t="str">
        <f t="array" ref="L524">IFERROR(INDEX(K$2:K$218,SMALL(IF(K$2:K$218&lt;&gt;"",ROW(K$2:K$218)-1),ROW(C523))),"")</f>
        <v/>
      </c>
      <c r="M524" s="231" t="str">
        <f t="shared" si="33"/>
        <v/>
      </c>
      <c r="N524" s="230" t="str">
        <f t="array" ref="N524">IFERROR(INDEX(M$2:M$218,SMALL(IF(M$2:M$218&lt;&gt;"",ROW(M$2:M$218)-1),ROW(D523))),"")</f>
        <v/>
      </c>
      <c r="O524" s="231" t="str">
        <f t="shared" si="34"/>
        <v/>
      </c>
      <c r="P524" s="232" t="str">
        <f t="array" ref="P524">IFERROR(INDEX(O$2:O$218,SMALL(IF(O$2:O$218&lt;&gt;"",ROW(O$2:O$218)-1),ROW(G523))),"")</f>
        <v/>
      </c>
    </row>
    <row r="525" spans="1:16" ht="15.75" customHeight="1" x14ac:dyDescent="0.2">
      <c r="A525" s="216" t="str">
        <f t="shared" si="35"/>
        <v xml:space="preserve"> </v>
      </c>
      <c r="B525" s="217"/>
      <c r="C525" s="217"/>
      <c r="D525" s="144"/>
      <c r="E525" s="144"/>
      <c r="F525" s="144"/>
      <c r="G525" s="216" t="str">
        <f>IF(D525="","",VLOOKUP(D525,'Liste des clubs'!A:B,2,FALSE))</f>
        <v/>
      </c>
      <c r="H525" s="233"/>
      <c r="I525" s="217" t="str">
        <f t="shared" si="31"/>
        <v/>
      </c>
      <c r="J525" s="230" t="str">
        <f t="array" ref="J525">IFERROR(INDEX(I$2:I$218,SMALL(IF(I$2:I$218&lt;&gt;"",ROW(I$2:I$218)-1),ROW(A524))),"")</f>
        <v/>
      </c>
      <c r="K525" s="231" t="str">
        <f t="shared" si="32"/>
        <v/>
      </c>
      <c r="L525" s="232" t="str">
        <f t="array" ref="L525">IFERROR(INDEX(K$2:K$218,SMALL(IF(K$2:K$218&lt;&gt;"",ROW(K$2:K$218)-1),ROW(C524))),"")</f>
        <v/>
      </c>
      <c r="M525" s="231" t="str">
        <f t="shared" si="33"/>
        <v/>
      </c>
      <c r="N525" s="230" t="str">
        <f t="array" ref="N525">IFERROR(INDEX(M$2:M$218,SMALL(IF(M$2:M$218&lt;&gt;"",ROW(M$2:M$218)-1),ROW(D524))),"")</f>
        <v/>
      </c>
      <c r="O525" s="231" t="str">
        <f t="shared" si="34"/>
        <v/>
      </c>
      <c r="P525" s="232" t="str">
        <f t="array" ref="P525">IFERROR(INDEX(O$2:O$218,SMALL(IF(O$2:O$218&lt;&gt;"",ROW(O$2:O$218)-1),ROW(G524))),"")</f>
        <v/>
      </c>
    </row>
    <row r="526" spans="1:16" ht="15.75" customHeight="1" x14ac:dyDescent="0.2">
      <c r="A526" s="216" t="str">
        <f t="shared" si="35"/>
        <v xml:space="preserve"> </v>
      </c>
      <c r="B526" s="217"/>
      <c r="C526" s="217"/>
      <c r="D526" s="144"/>
      <c r="E526" s="144"/>
      <c r="F526" s="144"/>
      <c r="G526" s="216" t="str">
        <f>IF(D526="","",VLOOKUP(D526,'Liste des clubs'!A:B,2,FALSE))</f>
        <v/>
      </c>
      <c r="H526" s="233"/>
      <c r="I526" s="217" t="str">
        <f t="shared" si="31"/>
        <v/>
      </c>
      <c r="J526" s="230" t="str">
        <f t="array" ref="J526">IFERROR(INDEX(I$2:I$218,SMALL(IF(I$2:I$218&lt;&gt;"",ROW(I$2:I$218)-1),ROW(A525))),"")</f>
        <v/>
      </c>
      <c r="K526" s="231" t="str">
        <f t="shared" si="32"/>
        <v/>
      </c>
      <c r="L526" s="232" t="str">
        <f t="array" ref="L526">IFERROR(INDEX(K$2:K$218,SMALL(IF(K$2:K$218&lt;&gt;"",ROW(K$2:K$218)-1),ROW(C525))),"")</f>
        <v/>
      </c>
      <c r="M526" s="231" t="str">
        <f t="shared" si="33"/>
        <v/>
      </c>
      <c r="N526" s="230" t="str">
        <f t="array" ref="N526">IFERROR(INDEX(M$2:M$218,SMALL(IF(M$2:M$218&lt;&gt;"",ROW(M$2:M$218)-1),ROW(D525))),"")</f>
        <v/>
      </c>
      <c r="O526" s="231" t="str">
        <f t="shared" si="34"/>
        <v/>
      </c>
      <c r="P526" s="232" t="str">
        <f t="array" ref="P526">IFERROR(INDEX(O$2:O$218,SMALL(IF(O$2:O$218&lt;&gt;"",ROW(O$2:O$218)-1),ROW(G525))),"")</f>
        <v/>
      </c>
    </row>
    <row r="527" spans="1:16" ht="15.75" customHeight="1" x14ac:dyDescent="0.2">
      <c r="A527" s="216" t="str">
        <f t="shared" si="35"/>
        <v xml:space="preserve"> </v>
      </c>
      <c r="B527" s="217"/>
      <c r="C527" s="217"/>
      <c r="D527" s="144"/>
      <c r="E527" s="144"/>
      <c r="F527" s="144"/>
      <c r="G527" s="216" t="str">
        <f>IF(D527="","",VLOOKUP(D527,'Liste des clubs'!A:B,2,FALSE))</f>
        <v/>
      </c>
      <c r="H527" s="233"/>
      <c r="I527" s="217" t="str">
        <f t="shared" si="31"/>
        <v/>
      </c>
      <c r="J527" s="230" t="str">
        <f t="array" ref="J527">IFERROR(INDEX(I$2:I$218,SMALL(IF(I$2:I$218&lt;&gt;"",ROW(I$2:I$218)-1),ROW(A526))),"")</f>
        <v/>
      </c>
      <c r="K527" s="231" t="str">
        <f t="shared" si="32"/>
        <v/>
      </c>
      <c r="L527" s="232" t="str">
        <f t="array" ref="L527">IFERROR(INDEX(K$2:K$218,SMALL(IF(K$2:K$218&lt;&gt;"",ROW(K$2:K$218)-1),ROW(C526))),"")</f>
        <v/>
      </c>
      <c r="M527" s="231" t="str">
        <f t="shared" si="33"/>
        <v/>
      </c>
      <c r="N527" s="230" t="str">
        <f t="array" ref="N527">IFERROR(INDEX(M$2:M$218,SMALL(IF(M$2:M$218&lt;&gt;"",ROW(M$2:M$218)-1),ROW(D526))),"")</f>
        <v/>
      </c>
      <c r="O527" s="231" t="str">
        <f t="shared" si="34"/>
        <v/>
      </c>
      <c r="P527" s="232" t="str">
        <f t="array" ref="P527">IFERROR(INDEX(O$2:O$218,SMALL(IF(O$2:O$218&lt;&gt;"",ROW(O$2:O$218)-1),ROW(G526))),"")</f>
        <v/>
      </c>
    </row>
    <row r="528" spans="1:16" ht="15.75" customHeight="1" x14ac:dyDescent="0.2">
      <c r="A528" s="216" t="str">
        <f t="shared" si="35"/>
        <v xml:space="preserve"> </v>
      </c>
      <c r="B528" s="217"/>
      <c r="C528" s="217"/>
      <c r="D528" s="144"/>
      <c r="E528" s="144"/>
      <c r="F528" s="144"/>
      <c r="G528" s="216" t="str">
        <f>IF(D528="","",VLOOKUP(D528,'Liste des clubs'!A:B,2,FALSE))</f>
        <v/>
      </c>
      <c r="H528" s="233"/>
      <c r="I528" s="217" t="str">
        <f t="shared" si="31"/>
        <v/>
      </c>
      <c r="J528" s="230" t="str">
        <f t="array" ref="J528">IFERROR(INDEX(I$2:I$218,SMALL(IF(I$2:I$218&lt;&gt;"",ROW(I$2:I$218)-1),ROW(A527))),"")</f>
        <v/>
      </c>
      <c r="K528" s="231" t="str">
        <f t="shared" si="32"/>
        <v/>
      </c>
      <c r="L528" s="232" t="str">
        <f t="array" ref="L528">IFERROR(INDEX(K$2:K$218,SMALL(IF(K$2:K$218&lt;&gt;"",ROW(K$2:K$218)-1),ROW(C527))),"")</f>
        <v/>
      </c>
      <c r="M528" s="231" t="str">
        <f t="shared" si="33"/>
        <v/>
      </c>
      <c r="N528" s="230" t="str">
        <f t="array" ref="N528">IFERROR(INDEX(M$2:M$218,SMALL(IF(M$2:M$218&lt;&gt;"",ROW(M$2:M$218)-1),ROW(D527))),"")</f>
        <v/>
      </c>
      <c r="O528" s="231" t="str">
        <f t="shared" si="34"/>
        <v/>
      </c>
      <c r="P528" s="232" t="str">
        <f t="array" ref="P528">IFERROR(INDEX(O$2:O$218,SMALL(IF(O$2:O$218&lt;&gt;"",ROW(O$2:O$218)-1),ROW(G527))),"")</f>
        <v/>
      </c>
    </row>
    <row r="529" spans="1:16" ht="15.75" customHeight="1" x14ac:dyDescent="0.2">
      <c r="A529" s="216" t="str">
        <f t="shared" si="35"/>
        <v xml:space="preserve"> </v>
      </c>
      <c r="B529" s="217"/>
      <c r="C529" s="217"/>
      <c r="D529" s="144"/>
      <c r="E529" s="144"/>
      <c r="F529" s="144"/>
      <c r="G529" s="216" t="str">
        <f>IF(D529="","",VLOOKUP(D529,'Liste des clubs'!A:B,2,FALSE))</f>
        <v/>
      </c>
      <c r="H529" s="233"/>
      <c r="I529" s="217" t="str">
        <f t="shared" si="31"/>
        <v/>
      </c>
      <c r="J529" s="230" t="str">
        <f t="array" ref="J529">IFERROR(INDEX(I$2:I$218,SMALL(IF(I$2:I$218&lt;&gt;"",ROW(I$2:I$218)-1),ROW(A528))),"")</f>
        <v/>
      </c>
      <c r="K529" s="231" t="str">
        <f t="shared" si="32"/>
        <v/>
      </c>
      <c r="L529" s="232" t="str">
        <f t="array" ref="L529">IFERROR(INDEX(K$2:K$218,SMALL(IF(K$2:K$218&lt;&gt;"",ROW(K$2:K$218)-1),ROW(C528))),"")</f>
        <v/>
      </c>
      <c r="M529" s="231" t="str">
        <f t="shared" si="33"/>
        <v/>
      </c>
      <c r="N529" s="230" t="str">
        <f t="array" ref="N529">IFERROR(INDEX(M$2:M$218,SMALL(IF(M$2:M$218&lt;&gt;"",ROW(M$2:M$218)-1),ROW(D528))),"")</f>
        <v/>
      </c>
      <c r="O529" s="231" t="str">
        <f t="shared" si="34"/>
        <v/>
      </c>
      <c r="P529" s="232" t="str">
        <f t="array" ref="P529">IFERROR(INDEX(O$2:O$218,SMALL(IF(O$2:O$218&lt;&gt;"",ROW(O$2:O$218)-1),ROW(G528))),"")</f>
        <v/>
      </c>
    </row>
    <row r="530" spans="1:16" ht="15.75" customHeight="1" x14ac:dyDescent="0.2">
      <c r="A530" s="216" t="str">
        <f t="shared" si="35"/>
        <v xml:space="preserve"> </v>
      </c>
      <c r="B530" s="217"/>
      <c r="C530" s="217"/>
      <c r="D530" s="144"/>
      <c r="E530" s="144"/>
      <c r="F530" s="144"/>
      <c r="G530" s="216" t="str">
        <f>IF(D530="","",VLOOKUP(D530,'Liste des clubs'!A:B,2,FALSE))</f>
        <v/>
      </c>
      <c r="H530" s="233"/>
      <c r="I530" s="217" t="str">
        <f t="shared" si="31"/>
        <v/>
      </c>
      <c r="J530" s="230" t="str">
        <f t="array" ref="J530">IFERROR(INDEX(I$2:I$218,SMALL(IF(I$2:I$218&lt;&gt;"",ROW(I$2:I$218)-1),ROW(A529))),"")</f>
        <v/>
      </c>
      <c r="K530" s="231" t="str">
        <f t="shared" si="32"/>
        <v/>
      </c>
      <c r="L530" s="232" t="str">
        <f t="array" ref="L530">IFERROR(INDEX(K$2:K$218,SMALL(IF(K$2:K$218&lt;&gt;"",ROW(K$2:K$218)-1),ROW(C529))),"")</f>
        <v/>
      </c>
      <c r="M530" s="231" t="str">
        <f t="shared" si="33"/>
        <v/>
      </c>
      <c r="N530" s="230" t="str">
        <f t="array" ref="N530">IFERROR(INDEX(M$2:M$218,SMALL(IF(M$2:M$218&lt;&gt;"",ROW(M$2:M$218)-1),ROW(D529))),"")</f>
        <v/>
      </c>
      <c r="O530" s="231" t="str">
        <f t="shared" si="34"/>
        <v/>
      </c>
      <c r="P530" s="232" t="str">
        <f t="array" ref="P530">IFERROR(INDEX(O$2:O$218,SMALL(IF(O$2:O$218&lt;&gt;"",ROW(O$2:O$218)-1),ROW(G529))),"")</f>
        <v/>
      </c>
    </row>
    <row r="531" spans="1:16" ht="15.75" customHeight="1" x14ac:dyDescent="0.2">
      <c r="A531" s="216" t="str">
        <f t="shared" si="35"/>
        <v xml:space="preserve"> </v>
      </c>
      <c r="B531" s="217"/>
      <c r="C531" s="217"/>
      <c r="D531" s="144"/>
      <c r="E531" s="144"/>
      <c r="F531" s="144"/>
      <c r="G531" s="216" t="str">
        <f>IF(D531="","",VLOOKUP(D531,'Liste des clubs'!A:B,2,FALSE))</f>
        <v/>
      </c>
      <c r="H531" s="233"/>
      <c r="I531" s="217" t="str">
        <f t="shared" si="31"/>
        <v/>
      </c>
      <c r="J531" s="230" t="str">
        <f t="array" ref="J531">IFERROR(INDEX(I$2:I$218,SMALL(IF(I$2:I$218&lt;&gt;"",ROW(I$2:I$218)-1),ROW(A530))),"")</f>
        <v/>
      </c>
      <c r="K531" s="231" t="str">
        <f t="shared" si="32"/>
        <v/>
      </c>
      <c r="L531" s="232" t="str">
        <f t="array" ref="L531">IFERROR(INDEX(K$2:K$218,SMALL(IF(K$2:K$218&lt;&gt;"",ROW(K$2:K$218)-1),ROW(C530))),"")</f>
        <v/>
      </c>
      <c r="M531" s="231" t="str">
        <f t="shared" si="33"/>
        <v/>
      </c>
      <c r="N531" s="230" t="str">
        <f t="array" ref="N531">IFERROR(INDEX(M$2:M$218,SMALL(IF(M$2:M$218&lt;&gt;"",ROW(M$2:M$218)-1),ROW(D530))),"")</f>
        <v/>
      </c>
      <c r="O531" s="231" t="str">
        <f t="shared" si="34"/>
        <v/>
      </c>
      <c r="P531" s="232" t="str">
        <f t="array" ref="P531">IFERROR(INDEX(O$2:O$218,SMALL(IF(O$2:O$218&lt;&gt;"",ROW(O$2:O$218)-1),ROW(G530))),"")</f>
        <v/>
      </c>
    </row>
    <row r="532" spans="1:16" ht="15.75" customHeight="1" x14ac:dyDescent="0.2">
      <c r="A532" s="216" t="str">
        <f t="shared" si="35"/>
        <v xml:space="preserve"> </v>
      </c>
      <c r="B532" s="217"/>
      <c r="C532" s="217"/>
      <c r="D532" s="144"/>
      <c r="E532" s="144"/>
      <c r="F532" s="144"/>
      <c r="G532" s="216" t="str">
        <f>IF(D532="","",VLOOKUP(D532,'Liste des clubs'!A:B,2,FALSE))</f>
        <v/>
      </c>
      <c r="H532" s="233"/>
      <c r="I532" s="217" t="str">
        <f t="shared" si="31"/>
        <v/>
      </c>
      <c r="J532" s="230" t="str">
        <f t="array" ref="J532">IFERROR(INDEX(I$2:I$218,SMALL(IF(I$2:I$218&lt;&gt;"",ROW(I$2:I$218)-1),ROW(A531))),"")</f>
        <v/>
      </c>
      <c r="K532" s="231" t="str">
        <f t="shared" si="32"/>
        <v/>
      </c>
      <c r="L532" s="232" t="str">
        <f t="array" ref="L532">IFERROR(INDEX(K$2:K$218,SMALL(IF(K$2:K$218&lt;&gt;"",ROW(K$2:K$218)-1),ROW(C531))),"")</f>
        <v/>
      </c>
      <c r="M532" s="231" t="str">
        <f t="shared" si="33"/>
        <v/>
      </c>
      <c r="N532" s="230" t="str">
        <f t="array" ref="N532">IFERROR(INDEX(M$2:M$218,SMALL(IF(M$2:M$218&lt;&gt;"",ROW(M$2:M$218)-1),ROW(D531))),"")</f>
        <v/>
      </c>
      <c r="O532" s="231" t="str">
        <f t="shared" si="34"/>
        <v/>
      </c>
      <c r="P532" s="232" t="str">
        <f t="array" ref="P532">IFERROR(INDEX(O$2:O$218,SMALL(IF(O$2:O$218&lt;&gt;"",ROW(O$2:O$218)-1),ROW(G531))),"")</f>
        <v/>
      </c>
    </row>
    <row r="533" spans="1:16" ht="15.75" customHeight="1" x14ac:dyDescent="0.2">
      <c r="A533" s="216" t="str">
        <f t="shared" si="35"/>
        <v xml:space="preserve"> </v>
      </c>
      <c r="B533" s="217"/>
      <c r="C533" s="217"/>
      <c r="D533" s="144"/>
      <c r="E533" s="144"/>
      <c r="F533" s="144"/>
      <c r="G533" s="216" t="str">
        <f>IF(D533="","",VLOOKUP(D533,'Liste des clubs'!A:B,2,FALSE))</f>
        <v/>
      </c>
      <c r="H533" s="233"/>
      <c r="I533" s="217" t="str">
        <f t="shared" si="31"/>
        <v/>
      </c>
      <c r="J533" s="230" t="str">
        <f t="array" ref="J533">IFERROR(INDEX(I$2:I$218,SMALL(IF(I$2:I$218&lt;&gt;"",ROW(I$2:I$218)-1),ROW(A532))),"")</f>
        <v/>
      </c>
      <c r="K533" s="231" t="str">
        <f t="shared" si="32"/>
        <v/>
      </c>
      <c r="L533" s="232" t="str">
        <f t="array" ref="L533">IFERROR(INDEX(K$2:K$218,SMALL(IF(K$2:K$218&lt;&gt;"",ROW(K$2:K$218)-1),ROW(C532))),"")</f>
        <v/>
      </c>
      <c r="M533" s="231" t="str">
        <f t="shared" si="33"/>
        <v/>
      </c>
      <c r="N533" s="230" t="str">
        <f t="array" ref="N533">IFERROR(INDEX(M$2:M$218,SMALL(IF(M$2:M$218&lt;&gt;"",ROW(M$2:M$218)-1),ROW(D532))),"")</f>
        <v/>
      </c>
      <c r="O533" s="231" t="str">
        <f t="shared" si="34"/>
        <v/>
      </c>
      <c r="P533" s="232" t="str">
        <f t="array" ref="P533">IFERROR(INDEX(O$2:O$218,SMALL(IF(O$2:O$218&lt;&gt;"",ROW(O$2:O$218)-1),ROW(G532))),"")</f>
        <v/>
      </c>
    </row>
    <row r="534" spans="1:16" ht="15.75" customHeight="1" x14ac:dyDescent="0.2">
      <c r="A534" s="216" t="str">
        <f t="shared" si="35"/>
        <v xml:space="preserve"> </v>
      </c>
      <c r="B534" s="217"/>
      <c r="C534" s="217"/>
      <c r="D534" s="144"/>
      <c r="E534" s="144"/>
      <c r="F534" s="144"/>
      <c r="G534" s="216" t="str">
        <f>IF(D534="","",VLOOKUP(D534,'Liste des clubs'!A:B,2,FALSE))</f>
        <v/>
      </c>
      <c r="H534" s="233"/>
      <c r="I534" s="217" t="str">
        <f t="shared" si="31"/>
        <v/>
      </c>
      <c r="J534" s="230" t="str">
        <f t="array" ref="J534">IFERROR(INDEX(I$2:I$218,SMALL(IF(I$2:I$218&lt;&gt;"",ROW(I$2:I$218)-1),ROW(A533))),"")</f>
        <v/>
      </c>
      <c r="K534" s="231" t="str">
        <f t="shared" si="32"/>
        <v/>
      </c>
      <c r="L534" s="232" t="str">
        <f t="array" ref="L534">IFERROR(INDEX(K$2:K$218,SMALL(IF(K$2:K$218&lt;&gt;"",ROW(K$2:K$218)-1),ROW(C533))),"")</f>
        <v/>
      </c>
      <c r="M534" s="231" t="str">
        <f t="shared" si="33"/>
        <v/>
      </c>
      <c r="N534" s="230" t="str">
        <f t="array" ref="N534">IFERROR(INDEX(M$2:M$218,SMALL(IF(M$2:M$218&lt;&gt;"",ROW(M$2:M$218)-1),ROW(D533))),"")</f>
        <v/>
      </c>
      <c r="O534" s="231" t="str">
        <f t="shared" si="34"/>
        <v/>
      </c>
      <c r="P534" s="232" t="str">
        <f t="array" ref="P534">IFERROR(INDEX(O$2:O$218,SMALL(IF(O$2:O$218&lt;&gt;"",ROW(O$2:O$218)-1),ROW(G533))),"")</f>
        <v/>
      </c>
    </row>
    <row r="535" spans="1:16" ht="15.75" customHeight="1" x14ac:dyDescent="0.2">
      <c r="A535" s="216" t="str">
        <f t="shared" si="35"/>
        <v xml:space="preserve"> </v>
      </c>
      <c r="B535" s="217"/>
      <c r="C535" s="217"/>
      <c r="D535" s="144"/>
      <c r="E535" s="144"/>
      <c r="F535" s="144"/>
      <c r="G535" s="216" t="str">
        <f>IF(D535="","",VLOOKUP(D535,'Liste des clubs'!A:B,2,FALSE))</f>
        <v/>
      </c>
      <c r="H535" s="233"/>
      <c r="I535" s="217" t="str">
        <f t="shared" si="31"/>
        <v/>
      </c>
      <c r="J535" s="230" t="str">
        <f t="array" ref="J535">IFERROR(INDEX(I$2:I$218,SMALL(IF(I$2:I$218&lt;&gt;"",ROW(I$2:I$218)-1),ROW(A534))),"")</f>
        <v/>
      </c>
      <c r="K535" s="231" t="str">
        <f t="shared" si="32"/>
        <v/>
      </c>
      <c r="L535" s="232" t="str">
        <f t="array" ref="L535">IFERROR(INDEX(K$2:K$218,SMALL(IF(K$2:K$218&lt;&gt;"",ROW(K$2:K$218)-1),ROW(C534))),"")</f>
        <v/>
      </c>
      <c r="M535" s="231" t="str">
        <f t="shared" si="33"/>
        <v/>
      </c>
      <c r="N535" s="230" t="str">
        <f t="array" ref="N535">IFERROR(INDEX(M$2:M$218,SMALL(IF(M$2:M$218&lt;&gt;"",ROW(M$2:M$218)-1),ROW(D534))),"")</f>
        <v/>
      </c>
      <c r="O535" s="231" t="str">
        <f t="shared" si="34"/>
        <v/>
      </c>
      <c r="P535" s="232" t="str">
        <f t="array" ref="P535">IFERROR(INDEX(O$2:O$218,SMALL(IF(O$2:O$218&lt;&gt;"",ROW(O$2:O$218)-1),ROW(G534))),"")</f>
        <v/>
      </c>
    </row>
    <row r="536" spans="1:16" ht="15.75" customHeight="1" x14ac:dyDescent="0.2">
      <c r="A536" s="216" t="str">
        <f t="shared" si="35"/>
        <v xml:space="preserve"> </v>
      </c>
      <c r="B536" s="217"/>
      <c r="C536" s="217"/>
      <c r="D536" s="144"/>
      <c r="E536" s="144"/>
      <c r="F536" s="144"/>
      <c r="G536" s="216" t="str">
        <f>IF(D536="","",VLOOKUP(D536,'Liste des clubs'!A:B,2,FALSE))</f>
        <v/>
      </c>
      <c r="H536" s="233"/>
      <c r="I536" s="217" t="str">
        <f t="shared" si="31"/>
        <v/>
      </c>
      <c r="J536" s="230" t="str">
        <f t="array" ref="J536">IFERROR(INDEX(I$2:I$218,SMALL(IF(I$2:I$218&lt;&gt;"",ROW(I$2:I$218)-1),ROW(A535))),"")</f>
        <v/>
      </c>
      <c r="K536" s="231" t="str">
        <f t="shared" si="32"/>
        <v/>
      </c>
      <c r="L536" s="232" t="str">
        <f t="array" ref="L536">IFERROR(INDEX(K$2:K$218,SMALL(IF(K$2:K$218&lt;&gt;"",ROW(K$2:K$218)-1),ROW(C535))),"")</f>
        <v/>
      </c>
      <c r="M536" s="231" t="str">
        <f t="shared" si="33"/>
        <v/>
      </c>
      <c r="N536" s="230" t="str">
        <f t="array" ref="N536">IFERROR(INDEX(M$2:M$218,SMALL(IF(M$2:M$218&lt;&gt;"",ROW(M$2:M$218)-1),ROW(D535))),"")</f>
        <v/>
      </c>
      <c r="O536" s="231" t="str">
        <f t="shared" si="34"/>
        <v/>
      </c>
      <c r="P536" s="232" t="str">
        <f t="array" ref="P536">IFERROR(INDEX(O$2:O$218,SMALL(IF(O$2:O$218&lt;&gt;"",ROW(O$2:O$218)-1),ROW(G535))),"")</f>
        <v/>
      </c>
    </row>
    <row r="537" spans="1:16" ht="15.75" customHeight="1" x14ac:dyDescent="0.2">
      <c r="A537" s="216" t="str">
        <f t="shared" si="35"/>
        <v xml:space="preserve"> </v>
      </c>
      <c r="B537" s="217"/>
      <c r="C537" s="217"/>
      <c r="D537" s="144"/>
      <c r="E537" s="144"/>
      <c r="F537" s="144"/>
      <c r="G537" s="216" t="str">
        <f>IF(D537="","",VLOOKUP(D537,'Liste des clubs'!A:B,2,FALSE))</f>
        <v/>
      </c>
      <c r="H537" s="233"/>
      <c r="I537" s="217" t="str">
        <f t="shared" si="31"/>
        <v/>
      </c>
      <c r="J537" s="230" t="str">
        <f t="array" ref="J537">IFERROR(INDEX(I$2:I$218,SMALL(IF(I$2:I$218&lt;&gt;"",ROW(I$2:I$218)-1),ROW(A536))),"")</f>
        <v/>
      </c>
      <c r="K537" s="231" t="str">
        <f t="shared" si="32"/>
        <v/>
      </c>
      <c r="L537" s="232" t="str">
        <f t="array" ref="L537">IFERROR(INDEX(K$2:K$218,SMALL(IF(K$2:K$218&lt;&gt;"",ROW(K$2:K$218)-1),ROW(C536))),"")</f>
        <v/>
      </c>
      <c r="M537" s="231" t="str">
        <f t="shared" si="33"/>
        <v/>
      </c>
      <c r="N537" s="230" t="str">
        <f t="array" ref="N537">IFERROR(INDEX(M$2:M$218,SMALL(IF(M$2:M$218&lt;&gt;"",ROW(M$2:M$218)-1),ROW(D536))),"")</f>
        <v/>
      </c>
      <c r="O537" s="231" t="str">
        <f t="shared" si="34"/>
        <v/>
      </c>
      <c r="P537" s="232" t="str">
        <f t="array" ref="P537">IFERROR(INDEX(O$2:O$218,SMALL(IF(O$2:O$218&lt;&gt;"",ROW(O$2:O$218)-1),ROW(G536))),"")</f>
        <v/>
      </c>
    </row>
    <row r="538" spans="1:16" ht="15.75" customHeight="1" x14ac:dyDescent="0.2">
      <c r="A538" s="216" t="str">
        <f t="shared" si="35"/>
        <v xml:space="preserve"> </v>
      </c>
      <c r="B538" s="218"/>
      <c r="C538" s="218"/>
      <c r="D538" s="219"/>
      <c r="E538" s="219"/>
      <c r="F538" s="219"/>
      <c r="G538" s="216" t="str">
        <f>IF(D538="","",VLOOKUP(D538,'Liste des clubs'!A:B,2,FALSE))</f>
        <v/>
      </c>
      <c r="H538" s="233"/>
      <c r="I538" s="217" t="str">
        <f t="shared" si="31"/>
        <v/>
      </c>
      <c r="J538" s="230" t="str">
        <f t="array" ref="J538">IFERROR(INDEX(I$2:I$218,SMALL(IF(I$2:I$218&lt;&gt;"",ROW(I$2:I$218)-1),ROW(A537))),"")</f>
        <v/>
      </c>
      <c r="K538" s="231" t="str">
        <f t="shared" si="32"/>
        <v/>
      </c>
      <c r="L538" s="232" t="str">
        <f t="array" ref="L538">IFERROR(INDEX(K$2:K$218,SMALL(IF(K$2:K$218&lt;&gt;"",ROW(K$2:K$218)-1),ROW(C537))),"")</f>
        <v/>
      </c>
      <c r="M538" s="231" t="str">
        <f t="shared" si="33"/>
        <v/>
      </c>
      <c r="N538" s="230" t="str">
        <f t="array" ref="N538">IFERROR(INDEX(M$2:M$218,SMALL(IF(M$2:M$218&lt;&gt;"",ROW(M$2:M$218)-1),ROW(D537))),"")</f>
        <v/>
      </c>
      <c r="O538" s="231" t="str">
        <f t="shared" si="34"/>
        <v/>
      </c>
      <c r="P538" s="232" t="str">
        <f t="array" ref="P538">IFERROR(INDEX(O$2:O$218,SMALL(IF(O$2:O$218&lt;&gt;"",ROW(O$2:O$218)-1),ROW(G537))),"")</f>
        <v/>
      </c>
    </row>
    <row r="539" spans="1:16" ht="15.75" customHeight="1" x14ac:dyDescent="0.2">
      <c r="A539" s="216" t="str">
        <f t="shared" si="35"/>
        <v xml:space="preserve"> </v>
      </c>
      <c r="B539" s="218"/>
      <c r="C539" s="218"/>
      <c r="D539" s="219"/>
      <c r="E539" s="219"/>
      <c r="F539" s="219"/>
      <c r="G539" s="216" t="str">
        <f>IF(D539="","",VLOOKUP(D539,'Liste des clubs'!A:B,2,FALSE))</f>
        <v/>
      </c>
      <c r="H539" s="233"/>
      <c r="I539" s="217" t="str">
        <f t="shared" si="31"/>
        <v/>
      </c>
      <c r="J539" s="230" t="str">
        <f t="array" ref="J539">IFERROR(INDEX(I$2:I$218,SMALL(IF(I$2:I$218&lt;&gt;"",ROW(I$2:I$218)-1),ROW(A538))),"")</f>
        <v/>
      </c>
      <c r="K539" s="231" t="str">
        <f t="shared" si="32"/>
        <v/>
      </c>
      <c r="L539" s="232" t="str">
        <f t="array" ref="L539">IFERROR(INDEX(K$2:K$218,SMALL(IF(K$2:K$218&lt;&gt;"",ROW(K$2:K$218)-1),ROW(C538))),"")</f>
        <v/>
      </c>
      <c r="M539" s="231" t="str">
        <f t="shared" si="33"/>
        <v/>
      </c>
      <c r="N539" s="230" t="str">
        <f t="array" ref="N539">IFERROR(INDEX(M$2:M$218,SMALL(IF(M$2:M$218&lt;&gt;"",ROW(M$2:M$218)-1),ROW(D538))),"")</f>
        <v/>
      </c>
      <c r="O539" s="231" t="str">
        <f t="shared" si="34"/>
        <v/>
      </c>
      <c r="P539" s="232" t="str">
        <f t="array" ref="P539">IFERROR(INDEX(O$2:O$218,SMALL(IF(O$2:O$218&lt;&gt;"",ROW(O$2:O$218)-1),ROW(G538))),"")</f>
        <v/>
      </c>
    </row>
    <row r="540" spans="1:16" ht="15.75" customHeight="1" x14ac:dyDescent="0.2">
      <c r="A540" s="216" t="str">
        <f t="shared" si="35"/>
        <v xml:space="preserve"> </v>
      </c>
      <c r="B540" s="218"/>
      <c r="C540" s="218"/>
      <c r="D540" s="219"/>
      <c r="E540" s="219"/>
      <c r="F540" s="219"/>
      <c r="G540" s="216" t="str">
        <f>IF(D540="","",VLOOKUP(D540,'Liste des clubs'!A:B,2,FALSE))</f>
        <v/>
      </c>
      <c r="H540" s="233"/>
      <c r="I540" s="217" t="str">
        <f t="shared" si="31"/>
        <v/>
      </c>
      <c r="J540" s="230" t="str">
        <f t="array" ref="J540">IFERROR(INDEX(I$2:I$218,SMALL(IF(I$2:I$218&lt;&gt;"",ROW(I$2:I$218)-1),ROW(A539))),"")</f>
        <v/>
      </c>
      <c r="K540" s="231" t="str">
        <f t="shared" si="32"/>
        <v/>
      </c>
      <c r="L540" s="232" t="str">
        <f t="array" ref="L540">IFERROR(INDEX(K$2:K$218,SMALL(IF(K$2:K$218&lt;&gt;"",ROW(K$2:K$218)-1),ROW(C539))),"")</f>
        <v/>
      </c>
      <c r="M540" s="231" t="str">
        <f t="shared" si="33"/>
        <v/>
      </c>
      <c r="N540" s="230" t="str">
        <f t="array" ref="N540">IFERROR(INDEX(M$2:M$218,SMALL(IF(M$2:M$218&lt;&gt;"",ROW(M$2:M$218)-1),ROW(D539))),"")</f>
        <v/>
      </c>
      <c r="O540" s="231" t="str">
        <f t="shared" si="34"/>
        <v/>
      </c>
      <c r="P540" s="232" t="str">
        <f t="array" ref="P540">IFERROR(INDEX(O$2:O$218,SMALL(IF(O$2:O$218&lt;&gt;"",ROW(O$2:O$218)-1),ROW(G539))),"")</f>
        <v/>
      </c>
    </row>
    <row r="541" spans="1:16" ht="15.75" customHeight="1" x14ac:dyDescent="0.2">
      <c r="A541" s="216" t="str">
        <f t="shared" si="35"/>
        <v xml:space="preserve"> </v>
      </c>
      <c r="B541" s="218"/>
      <c r="C541" s="218"/>
      <c r="D541" s="219"/>
      <c r="E541" s="219"/>
      <c r="F541" s="219"/>
      <c r="G541" s="216" t="str">
        <f>IF(D541="","",VLOOKUP(D541,'Liste des clubs'!A:B,2,FALSE))</f>
        <v/>
      </c>
      <c r="H541" s="233"/>
      <c r="I541" s="217" t="str">
        <f t="shared" si="31"/>
        <v/>
      </c>
      <c r="J541" s="230" t="str">
        <f t="array" ref="J541">IFERROR(INDEX(I$2:I$218,SMALL(IF(I$2:I$218&lt;&gt;"",ROW(I$2:I$218)-1),ROW(A540))),"")</f>
        <v/>
      </c>
      <c r="K541" s="231" t="str">
        <f t="shared" si="32"/>
        <v/>
      </c>
      <c r="L541" s="232" t="str">
        <f t="array" ref="L541">IFERROR(INDEX(K$2:K$218,SMALL(IF(K$2:K$218&lt;&gt;"",ROW(K$2:K$218)-1),ROW(C540))),"")</f>
        <v/>
      </c>
      <c r="M541" s="231" t="str">
        <f t="shared" si="33"/>
        <v/>
      </c>
      <c r="N541" s="230" t="str">
        <f t="array" ref="N541">IFERROR(INDEX(M$2:M$218,SMALL(IF(M$2:M$218&lt;&gt;"",ROW(M$2:M$218)-1),ROW(D540))),"")</f>
        <v/>
      </c>
      <c r="O541" s="231" t="str">
        <f t="shared" si="34"/>
        <v/>
      </c>
      <c r="P541" s="232" t="str">
        <f t="array" ref="P541">IFERROR(INDEX(O$2:O$218,SMALL(IF(O$2:O$218&lt;&gt;"",ROW(O$2:O$218)-1),ROW(G540))),"")</f>
        <v/>
      </c>
    </row>
    <row r="542" spans="1:16" ht="15.75" customHeight="1" x14ac:dyDescent="0.2">
      <c r="A542" s="216" t="str">
        <f t="shared" si="35"/>
        <v xml:space="preserve"> </v>
      </c>
      <c r="B542" s="218"/>
      <c r="C542" s="218"/>
      <c r="D542" s="219"/>
      <c r="E542" s="219"/>
      <c r="F542" s="219"/>
      <c r="G542" s="216" t="str">
        <f>IF(D542="","",VLOOKUP(D542,'Liste des clubs'!A:B,2,FALSE))</f>
        <v/>
      </c>
      <c r="H542" s="233"/>
      <c r="I542" s="217" t="str">
        <f t="shared" si="31"/>
        <v/>
      </c>
      <c r="J542" s="230" t="str">
        <f t="array" ref="J542">IFERROR(INDEX(I$2:I$218,SMALL(IF(I$2:I$218&lt;&gt;"",ROW(I$2:I$218)-1),ROW(A541))),"")</f>
        <v/>
      </c>
      <c r="K542" s="231" t="str">
        <f t="shared" si="32"/>
        <v/>
      </c>
      <c r="L542" s="232" t="str">
        <f t="array" ref="L542">IFERROR(INDEX(K$2:K$218,SMALL(IF(K$2:K$218&lt;&gt;"",ROW(K$2:K$218)-1),ROW(C541))),"")</f>
        <v/>
      </c>
      <c r="M542" s="231" t="str">
        <f t="shared" si="33"/>
        <v/>
      </c>
      <c r="N542" s="230" t="str">
        <f t="array" ref="N542">IFERROR(INDEX(M$2:M$218,SMALL(IF(M$2:M$218&lt;&gt;"",ROW(M$2:M$218)-1),ROW(D541))),"")</f>
        <v/>
      </c>
      <c r="O542" s="231" t="str">
        <f t="shared" si="34"/>
        <v/>
      </c>
      <c r="P542" s="232" t="str">
        <f t="array" ref="P542">IFERROR(INDEX(O$2:O$218,SMALL(IF(O$2:O$218&lt;&gt;"",ROW(O$2:O$218)-1),ROW(G541))),"")</f>
        <v/>
      </c>
    </row>
    <row r="543" spans="1:16" ht="15.75" customHeight="1" x14ac:dyDescent="0.2">
      <c r="A543" s="216" t="str">
        <f t="shared" si="35"/>
        <v xml:space="preserve"> </v>
      </c>
      <c r="B543" s="218"/>
      <c r="C543" s="218"/>
      <c r="D543" s="219"/>
      <c r="E543" s="219"/>
      <c r="F543" s="219"/>
      <c r="G543" s="216" t="str">
        <f>IF(D543="","",VLOOKUP(D543,'Liste des clubs'!A:B,2,FALSE))</f>
        <v/>
      </c>
      <c r="H543" s="233"/>
      <c r="I543" s="217" t="str">
        <f t="shared" si="31"/>
        <v/>
      </c>
      <c r="J543" s="230" t="str">
        <f t="array" ref="J543">IFERROR(INDEX(I$2:I$218,SMALL(IF(I$2:I$218&lt;&gt;"",ROW(I$2:I$218)-1),ROW(A542))),"")</f>
        <v/>
      </c>
      <c r="K543" s="231" t="str">
        <f t="shared" si="32"/>
        <v/>
      </c>
      <c r="L543" s="232" t="str">
        <f t="array" ref="L543">IFERROR(INDEX(K$2:K$218,SMALL(IF(K$2:K$218&lt;&gt;"",ROW(K$2:K$218)-1),ROW(C542))),"")</f>
        <v/>
      </c>
      <c r="M543" s="231" t="str">
        <f t="shared" si="33"/>
        <v/>
      </c>
      <c r="N543" s="230" t="str">
        <f t="array" ref="N543">IFERROR(INDEX(M$2:M$218,SMALL(IF(M$2:M$218&lt;&gt;"",ROW(M$2:M$218)-1),ROW(D542))),"")</f>
        <v/>
      </c>
      <c r="O543" s="231" t="str">
        <f t="shared" si="34"/>
        <v/>
      </c>
      <c r="P543" s="232" t="str">
        <f t="array" ref="P543">IFERROR(INDEX(O$2:O$218,SMALL(IF(O$2:O$218&lt;&gt;"",ROW(O$2:O$218)-1),ROW(G542))),"")</f>
        <v/>
      </c>
    </row>
    <row r="544" spans="1:16" ht="15.75" customHeight="1" x14ac:dyDescent="0.2">
      <c r="A544" s="216" t="str">
        <f t="shared" si="35"/>
        <v xml:space="preserve"> </v>
      </c>
      <c r="B544" s="218"/>
      <c r="C544" s="218"/>
      <c r="D544" s="219"/>
      <c r="E544" s="219"/>
      <c r="F544" s="219"/>
      <c r="G544" s="216" t="str">
        <f>IF(D544="","",VLOOKUP(D544,'Liste des clubs'!A:B,2,FALSE))</f>
        <v/>
      </c>
      <c r="H544" s="233"/>
      <c r="I544" s="217" t="str">
        <f t="shared" si="31"/>
        <v/>
      </c>
      <c r="J544" s="230" t="str">
        <f t="array" ref="J544">IFERROR(INDEX(I$2:I$218,SMALL(IF(I$2:I$218&lt;&gt;"",ROW(I$2:I$218)-1),ROW(A543))),"")</f>
        <v/>
      </c>
      <c r="K544" s="231" t="str">
        <f t="shared" si="32"/>
        <v/>
      </c>
      <c r="L544" s="232" t="str">
        <f t="array" ref="L544">IFERROR(INDEX(K$2:K$218,SMALL(IF(K$2:K$218&lt;&gt;"",ROW(K$2:K$218)-1),ROW(C543))),"")</f>
        <v/>
      </c>
      <c r="M544" s="231" t="str">
        <f t="shared" si="33"/>
        <v/>
      </c>
      <c r="N544" s="230" t="str">
        <f t="array" ref="N544">IFERROR(INDEX(M$2:M$218,SMALL(IF(M$2:M$218&lt;&gt;"",ROW(M$2:M$218)-1),ROW(D543))),"")</f>
        <v/>
      </c>
      <c r="O544" s="231" t="str">
        <f t="shared" si="34"/>
        <v/>
      </c>
      <c r="P544" s="232" t="str">
        <f t="array" ref="P544">IFERROR(INDEX(O$2:O$218,SMALL(IF(O$2:O$218&lt;&gt;"",ROW(O$2:O$218)-1),ROW(G543))),"")</f>
        <v/>
      </c>
    </row>
    <row r="545" spans="1:16" ht="15.75" customHeight="1" x14ac:dyDescent="0.2">
      <c r="A545" s="216" t="str">
        <f t="shared" si="35"/>
        <v xml:space="preserve"> </v>
      </c>
      <c r="B545" s="218"/>
      <c r="C545" s="218"/>
      <c r="D545" s="219"/>
      <c r="E545" s="219"/>
      <c r="F545" s="219"/>
      <c r="G545" s="216" t="str">
        <f>IF(D545="","",VLOOKUP(D545,'Liste des clubs'!A:B,2,FALSE))</f>
        <v/>
      </c>
      <c r="H545" s="233"/>
      <c r="I545" s="217" t="str">
        <f t="shared" si="31"/>
        <v/>
      </c>
      <c r="J545" s="230" t="str">
        <f t="array" ref="J545">IFERROR(INDEX(I$2:I$218,SMALL(IF(I$2:I$218&lt;&gt;"",ROW(I$2:I$218)-1),ROW(A544))),"")</f>
        <v/>
      </c>
      <c r="K545" s="231" t="str">
        <f t="shared" si="32"/>
        <v/>
      </c>
      <c r="L545" s="232" t="str">
        <f t="array" ref="L545">IFERROR(INDEX(K$2:K$218,SMALL(IF(K$2:K$218&lt;&gt;"",ROW(K$2:K$218)-1),ROW(C544))),"")</f>
        <v/>
      </c>
      <c r="M545" s="231" t="str">
        <f t="shared" si="33"/>
        <v/>
      </c>
      <c r="N545" s="230" t="str">
        <f t="array" ref="N545">IFERROR(INDEX(M$2:M$218,SMALL(IF(M$2:M$218&lt;&gt;"",ROW(M$2:M$218)-1),ROW(D544))),"")</f>
        <v/>
      </c>
      <c r="O545" s="231" t="str">
        <f t="shared" si="34"/>
        <v/>
      </c>
      <c r="P545" s="232" t="str">
        <f t="array" ref="P545">IFERROR(INDEX(O$2:O$218,SMALL(IF(O$2:O$218&lt;&gt;"",ROW(O$2:O$218)-1),ROW(G544))),"")</f>
        <v/>
      </c>
    </row>
    <row r="546" spans="1:16" ht="15.75" customHeight="1" x14ac:dyDescent="0.2">
      <c r="A546" s="216" t="str">
        <f t="shared" si="35"/>
        <v xml:space="preserve"> </v>
      </c>
      <c r="B546" s="218"/>
      <c r="C546" s="218"/>
      <c r="D546" s="219"/>
      <c r="E546" s="219"/>
      <c r="F546" s="219"/>
      <c r="G546" s="216" t="str">
        <f>IF(D546="","",VLOOKUP(D546,'Liste des clubs'!A:B,2,FALSE))</f>
        <v/>
      </c>
      <c r="H546" s="233"/>
      <c r="I546" s="217" t="str">
        <f t="shared" si="31"/>
        <v/>
      </c>
      <c r="J546" s="230" t="str">
        <f t="array" ref="J546">IFERROR(INDEX(I$2:I$218,SMALL(IF(I$2:I$218&lt;&gt;"",ROW(I$2:I$218)-1),ROW(A545))),"")</f>
        <v/>
      </c>
      <c r="K546" s="231" t="str">
        <f t="shared" si="32"/>
        <v/>
      </c>
      <c r="L546" s="232" t="str">
        <f t="array" ref="L546">IFERROR(INDEX(K$2:K$218,SMALL(IF(K$2:K$218&lt;&gt;"",ROW(K$2:K$218)-1),ROW(C545))),"")</f>
        <v/>
      </c>
      <c r="M546" s="231" t="str">
        <f t="shared" si="33"/>
        <v/>
      </c>
      <c r="N546" s="230" t="str">
        <f t="array" ref="N546">IFERROR(INDEX(M$2:M$218,SMALL(IF(M$2:M$218&lt;&gt;"",ROW(M$2:M$218)-1),ROW(D545))),"")</f>
        <v/>
      </c>
      <c r="O546" s="231" t="str">
        <f t="shared" si="34"/>
        <v/>
      </c>
      <c r="P546" s="232" t="str">
        <f t="array" ref="P546">IFERROR(INDEX(O$2:O$218,SMALL(IF(O$2:O$218&lt;&gt;"",ROW(O$2:O$218)-1),ROW(G545))),"")</f>
        <v/>
      </c>
    </row>
    <row r="547" spans="1:16" ht="15.75" customHeight="1" x14ac:dyDescent="0.2">
      <c r="A547" s="216" t="str">
        <f t="shared" si="35"/>
        <v xml:space="preserve"> </v>
      </c>
      <c r="B547" s="218"/>
      <c r="C547" s="218"/>
      <c r="D547" s="219"/>
      <c r="E547" s="219"/>
      <c r="F547" s="219"/>
      <c r="G547" s="216" t="str">
        <f>IF(D547="","",VLOOKUP(D547,'Liste des clubs'!A:B,2,FALSE))</f>
        <v/>
      </c>
      <c r="H547" s="233"/>
      <c r="I547" s="217" t="str">
        <f t="shared" si="31"/>
        <v/>
      </c>
      <c r="J547" s="230" t="str">
        <f t="array" ref="J547">IFERROR(INDEX(I$2:I$218,SMALL(IF(I$2:I$218&lt;&gt;"",ROW(I$2:I$218)-1),ROW(A546))),"")</f>
        <v/>
      </c>
      <c r="K547" s="231" t="str">
        <f t="shared" si="32"/>
        <v/>
      </c>
      <c r="L547" s="232" t="str">
        <f t="array" ref="L547">IFERROR(INDEX(K$2:K$218,SMALL(IF(K$2:K$218&lt;&gt;"",ROW(K$2:K$218)-1),ROW(C546))),"")</f>
        <v/>
      </c>
      <c r="M547" s="231" t="str">
        <f t="shared" si="33"/>
        <v/>
      </c>
      <c r="N547" s="230" t="str">
        <f t="array" ref="N547">IFERROR(INDEX(M$2:M$218,SMALL(IF(M$2:M$218&lt;&gt;"",ROW(M$2:M$218)-1),ROW(D546))),"")</f>
        <v/>
      </c>
      <c r="O547" s="231" t="str">
        <f t="shared" si="34"/>
        <v/>
      </c>
      <c r="P547" s="232" t="str">
        <f t="array" ref="P547">IFERROR(INDEX(O$2:O$218,SMALL(IF(O$2:O$218&lt;&gt;"",ROW(O$2:O$218)-1),ROW(G546))),"")</f>
        <v/>
      </c>
    </row>
    <row r="548" spans="1:16" ht="15.75" customHeight="1" x14ac:dyDescent="0.2">
      <c r="A548" s="216" t="str">
        <f t="shared" si="35"/>
        <v xml:space="preserve"> </v>
      </c>
      <c r="B548" s="218"/>
      <c r="C548" s="218"/>
      <c r="D548" s="219"/>
      <c r="E548" s="219"/>
      <c r="F548" s="219"/>
      <c r="G548" s="216" t="str">
        <f>IF(D548="","",VLOOKUP(D548,'Liste des clubs'!A:B,2,FALSE))</f>
        <v/>
      </c>
      <c r="H548" s="233"/>
      <c r="I548" s="217" t="str">
        <f t="shared" si="31"/>
        <v/>
      </c>
      <c r="J548" s="230" t="str">
        <f t="array" ref="J548">IFERROR(INDEX(I$2:I$218,SMALL(IF(I$2:I$218&lt;&gt;"",ROW(I$2:I$218)-1),ROW(A547))),"")</f>
        <v/>
      </c>
      <c r="K548" s="231" t="str">
        <f t="shared" si="32"/>
        <v/>
      </c>
      <c r="L548" s="232" t="str">
        <f t="array" ref="L548">IFERROR(INDEX(K$2:K$218,SMALL(IF(K$2:K$218&lt;&gt;"",ROW(K$2:K$218)-1),ROW(C547))),"")</f>
        <v/>
      </c>
      <c r="M548" s="231" t="str">
        <f t="shared" si="33"/>
        <v/>
      </c>
      <c r="N548" s="230" t="str">
        <f t="array" ref="N548">IFERROR(INDEX(M$2:M$218,SMALL(IF(M$2:M$218&lt;&gt;"",ROW(M$2:M$218)-1),ROW(D547))),"")</f>
        <v/>
      </c>
      <c r="O548" s="231" t="str">
        <f t="shared" si="34"/>
        <v/>
      </c>
      <c r="P548" s="232" t="str">
        <f t="array" ref="P548">IFERROR(INDEX(O$2:O$218,SMALL(IF(O$2:O$218&lt;&gt;"",ROW(O$2:O$218)-1),ROW(G547))),"")</f>
        <v/>
      </c>
    </row>
    <row r="549" spans="1:16" ht="15.75" customHeight="1" x14ac:dyDescent="0.2">
      <c r="A549" s="216" t="str">
        <f t="shared" si="35"/>
        <v xml:space="preserve"> </v>
      </c>
      <c r="B549" s="218"/>
      <c r="C549" s="218"/>
      <c r="D549" s="219"/>
      <c r="E549" s="219"/>
      <c r="F549" s="219"/>
      <c r="G549" s="216" t="str">
        <f>IF(D549="","",VLOOKUP(D549,'Liste des clubs'!A:B,2,FALSE))</f>
        <v/>
      </c>
      <c r="H549" s="233"/>
      <c r="I549" s="217" t="str">
        <f t="shared" si="31"/>
        <v/>
      </c>
      <c r="J549" s="230" t="str">
        <f t="array" ref="J549">IFERROR(INDEX(I$2:I$218,SMALL(IF(I$2:I$218&lt;&gt;"",ROW(I$2:I$218)-1),ROW(A548))),"")</f>
        <v/>
      </c>
      <c r="K549" s="231" t="str">
        <f t="shared" si="32"/>
        <v/>
      </c>
      <c r="L549" s="232" t="str">
        <f t="array" ref="L549">IFERROR(INDEX(K$2:K$218,SMALL(IF(K$2:K$218&lt;&gt;"",ROW(K$2:K$218)-1),ROW(C548))),"")</f>
        <v/>
      </c>
      <c r="M549" s="231" t="str">
        <f t="shared" si="33"/>
        <v/>
      </c>
      <c r="N549" s="230" t="str">
        <f t="array" ref="N549">IFERROR(INDEX(M$2:M$218,SMALL(IF(M$2:M$218&lt;&gt;"",ROW(M$2:M$218)-1),ROW(D548))),"")</f>
        <v/>
      </c>
      <c r="O549" s="231" t="str">
        <f t="shared" si="34"/>
        <v/>
      </c>
      <c r="P549" s="232" t="str">
        <f t="array" ref="P549">IFERROR(INDEX(O$2:O$218,SMALL(IF(O$2:O$218&lt;&gt;"",ROW(O$2:O$218)-1),ROW(G548))),"")</f>
        <v/>
      </c>
    </row>
    <row r="550" spans="1:16" ht="15.75" customHeight="1" x14ac:dyDescent="0.2">
      <c r="A550" s="216" t="str">
        <f t="shared" si="35"/>
        <v xml:space="preserve"> </v>
      </c>
      <c r="B550" s="218"/>
      <c r="C550" s="218"/>
      <c r="D550" s="219"/>
      <c r="E550" s="219"/>
      <c r="F550" s="219"/>
      <c r="G550" s="216" t="str">
        <f>IF(D550="","",VLOOKUP(D550,'Liste des clubs'!A:B,2,FALSE))</f>
        <v/>
      </c>
      <c r="H550" s="233"/>
      <c r="I550" s="217" t="str">
        <f t="shared" si="31"/>
        <v/>
      </c>
      <c r="J550" s="230" t="str">
        <f t="array" ref="J550">IFERROR(INDEX(I$2:I$218,SMALL(IF(I$2:I$218&lt;&gt;"",ROW(I$2:I$218)-1),ROW(A549))),"")</f>
        <v/>
      </c>
      <c r="K550" s="231" t="str">
        <f t="shared" si="32"/>
        <v/>
      </c>
      <c r="L550" s="232" t="str">
        <f t="array" ref="L550">IFERROR(INDEX(K$2:K$218,SMALL(IF(K$2:K$218&lt;&gt;"",ROW(K$2:K$218)-1),ROW(C549))),"")</f>
        <v/>
      </c>
      <c r="M550" s="231" t="str">
        <f t="shared" si="33"/>
        <v/>
      </c>
      <c r="N550" s="230" t="str">
        <f t="array" ref="N550">IFERROR(INDEX(M$2:M$218,SMALL(IF(M$2:M$218&lt;&gt;"",ROW(M$2:M$218)-1),ROW(D549))),"")</f>
        <v/>
      </c>
      <c r="O550" s="231" t="str">
        <f t="shared" si="34"/>
        <v/>
      </c>
      <c r="P550" s="232" t="str">
        <f t="array" ref="P550">IFERROR(INDEX(O$2:O$218,SMALL(IF(O$2:O$218&lt;&gt;"",ROW(O$2:O$218)-1),ROW(G549))),"")</f>
        <v/>
      </c>
    </row>
    <row r="551" spans="1:16" ht="15.75" customHeight="1" x14ac:dyDescent="0.2">
      <c r="A551" s="216" t="str">
        <f t="shared" si="35"/>
        <v xml:space="preserve"> </v>
      </c>
      <c r="B551" s="218"/>
      <c r="C551" s="218"/>
      <c r="D551" s="219"/>
      <c r="E551" s="219"/>
      <c r="F551" s="219"/>
      <c r="G551" s="216" t="str">
        <f>IF(D551="","",VLOOKUP(D551,'Liste des clubs'!A:B,2,FALSE))</f>
        <v/>
      </c>
      <c r="H551" s="233"/>
      <c r="I551" s="217" t="str">
        <f t="shared" si="31"/>
        <v/>
      </c>
      <c r="J551" s="230" t="str">
        <f t="array" ref="J551">IFERROR(INDEX(I$2:I$218,SMALL(IF(I$2:I$218&lt;&gt;"",ROW(I$2:I$218)-1),ROW(A550))),"")</f>
        <v/>
      </c>
      <c r="K551" s="231" t="str">
        <f t="shared" si="32"/>
        <v/>
      </c>
      <c r="L551" s="232" t="str">
        <f t="array" ref="L551">IFERROR(INDEX(K$2:K$218,SMALL(IF(K$2:K$218&lt;&gt;"",ROW(K$2:K$218)-1),ROW(C550))),"")</f>
        <v/>
      </c>
      <c r="M551" s="231" t="str">
        <f t="shared" si="33"/>
        <v/>
      </c>
      <c r="N551" s="230" t="str">
        <f t="array" ref="N551">IFERROR(INDEX(M$2:M$218,SMALL(IF(M$2:M$218&lt;&gt;"",ROW(M$2:M$218)-1),ROW(D550))),"")</f>
        <v/>
      </c>
      <c r="O551" s="231" t="str">
        <f t="shared" si="34"/>
        <v/>
      </c>
      <c r="P551" s="232" t="str">
        <f t="array" ref="P551">IFERROR(INDEX(O$2:O$218,SMALL(IF(O$2:O$218&lt;&gt;"",ROW(O$2:O$218)-1),ROW(G550))),"")</f>
        <v/>
      </c>
    </row>
    <row r="552" spans="1:16" ht="15.75" customHeight="1" x14ac:dyDescent="0.2">
      <c r="A552" s="216" t="str">
        <f t="shared" si="35"/>
        <v xml:space="preserve"> </v>
      </c>
      <c r="B552" s="218"/>
      <c r="C552" s="218"/>
      <c r="D552" s="219"/>
      <c r="E552" s="219"/>
      <c r="F552" s="219"/>
      <c r="G552" s="216" t="str">
        <f>IF(D552="","",VLOOKUP(D552,'Liste des clubs'!A:B,2,FALSE))</f>
        <v/>
      </c>
      <c r="H552" s="233"/>
      <c r="I552" s="217" t="str">
        <f t="shared" si="31"/>
        <v/>
      </c>
      <c r="J552" s="230" t="str">
        <f t="array" ref="J552">IFERROR(INDEX(I$2:I$218,SMALL(IF(I$2:I$218&lt;&gt;"",ROW(I$2:I$218)-1),ROW(A551))),"")</f>
        <v/>
      </c>
      <c r="K552" s="231" t="str">
        <f t="shared" si="32"/>
        <v/>
      </c>
      <c r="L552" s="232" t="str">
        <f t="array" ref="L552">IFERROR(INDEX(K$2:K$218,SMALL(IF(K$2:K$218&lt;&gt;"",ROW(K$2:K$218)-1),ROW(C551))),"")</f>
        <v/>
      </c>
      <c r="M552" s="231" t="str">
        <f t="shared" si="33"/>
        <v/>
      </c>
      <c r="N552" s="230" t="str">
        <f t="array" ref="N552">IFERROR(INDEX(M$2:M$218,SMALL(IF(M$2:M$218&lt;&gt;"",ROW(M$2:M$218)-1),ROW(D551))),"")</f>
        <v/>
      </c>
      <c r="O552" s="231" t="str">
        <f t="shared" si="34"/>
        <v/>
      </c>
      <c r="P552" s="232" t="str">
        <f t="array" ref="P552">IFERROR(INDEX(O$2:O$218,SMALL(IF(O$2:O$218&lt;&gt;"",ROW(O$2:O$218)-1),ROW(G551))),"")</f>
        <v/>
      </c>
    </row>
    <row r="553" spans="1:16" ht="15.75" customHeight="1" x14ac:dyDescent="0.2">
      <c r="A553" s="216" t="str">
        <f t="shared" si="35"/>
        <v xml:space="preserve"> </v>
      </c>
      <c r="B553" s="218"/>
      <c r="C553" s="218"/>
      <c r="D553" s="219"/>
      <c r="E553" s="219"/>
      <c r="F553" s="219"/>
      <c r="G553" s="216" t="str">
        <f>IF(D553="","",VLOOKUP(D553,'Liste des clubs'!A:B,2,FALSE))</f>
        <v/>
      </c>
      <c r="H553" s="233"/>
      <c r="I553" s="217" t="str">
        <f t="shared" si="31"/>
        <v/>
      </c>
      <c r="J553" s="230" t="str">
        <f t="array" ref="J553">IFERROR(INDEX(I$2:I$218,SMALL(IF(I$2:I$218&lt;&gt;"",ROW(I$2:I$218)-1),ROW(A552))),"")</f>
        <v/>
      </c>
      <c r="K553" s="231" t="str">
        <f t="shared" si="32"/>
        <v/>
      </c>
      <c r="L553" s="232" t="str">
        <f t="array" ref="L553">IFERROR(INDEX(K$2:K$218,SMALL(IF(K$2:K$218&lt;&gt;"",ROW(K$2:K$218)-1),ROW(C552))),"")</f>
        <v/>
      </c>
      <c r="M553" s="231" t="str">
        <f t="shared" si="33"/>
        <v/>
      </c>
      <c r="N553" s="230" t="str">
        <f t="array" ref="N553">IFERROR(INDEX(M$2:M$218,SMALL(IF(M$2:M$218&lt;&gt;"",ROW(M$2:M$218)-1),ROW(D552))),"")</f>
        <v/>
      </c>
      <c r="O553" s="231" t="str">
        <f t="shared" si="34"/>
        <v/>
      </c>
      <c r="P553" s="232" t="str">
        <f t="array" ref="P553">IFERROR(INDEX(O$2:O$218,SMALL(IF(O$2:O$218&lt;&gt;"",ROW(O$2:O$218)-1),ROW(G552))),"")</f>
        <v/>
      </c>
    </row>
    <row r="554" spans="1:16" ht="15.75" customHeight="1" x14ac:dyDescent="0.2">
      <c r="A554" s="216" t="str">
        <f t="shared" si="35"/>
        <v xml:space="preserve"> </v>
      </c>
      <c r="B554" s="218"/>
      <c r="C554" s="218"/>
      <c r="D554" s="219"/>
      <c r="E554" s="219"/>
      <c r="F554" s="219"/>
      <c r="G554" s="216" t="str">
        <f>IF(D554="","",VLOOKUP(D554,'Liste des clubs'!A:B,2,FALSE))</f>
        <v/>
      </c>
      <c r="H554" s="233"/>
      <c r="I554" s="217" t="str">
        <f t="shared" si="31"/>
        <v/>
      </c>
      <c r="J554" s="230" t="str">
        <f t="array" ref="J554">IFERROR(INDEX(I$2:I$218,SMALL(IF(I$2:I$218&lt;&gt;"",ROW(I$2:I$218)-1),ROW(A553))),"")</f>
        <v/>
      </c>
      <c r="K554" s="231" t="str">
        <f t="shared" si="32"/>
        <v/>
      </c>
      <c r="L554" s="232" t="str">
        <f t="array" ref="L554">IFERROR(INDEX(K$2:K$218,SMALL(IF(K$2:K$218&lt;&gt;"",ROW(K$2:K$218)-1),ROW(C553))),"")</f>
        <v/>
      </c>
      <c r="M554" s="231" t="str">
        <f t="shared" si="33"/>
        <v/>
      </c>
      <c r="N554" s="230" t="str">
        <f t="array" ref="N554">IFERROR(INDEX(M$2:M$218,SMALL(IF(M$2:M$218&lt;&gt;"",ROW(M$2:M$218)-1),ROW(D553))),"")</f>
        <v/>
      </c>
      <c r="O554" s="231" t="str">
        <f t="shared" si="34"/>
        <v/>
      </c>
      <c r="P554" s="232" t="str">
        <f t="array" ref="P554">IFERROR(INDEX(O$2:O$218,SMALL(IF(O$2:O$218&lt;&gt;"",ROW(O$2:O$218)-1),ROW(G553))),"")</f>
        <v/>
      </c>
    </row>
    <row r="555" spans="1:16" ht="15.75" customHeight="1" x14ac:dyDescent="0.2">
      <c r="A555" s="216" t="str">
        <f t="shared" si="35"/>
        <v xml:space="preserve"> </v>
      </c>
      <c r="B555" s="218"/>
      <c r="C555" s="218"/>
      <c r="D555" s="219"/>
      <c r="E555" s="219"/>
      <c r="F555" s="219"/>
      <c r="G555" s="216" t="str">
        <f>IF(D555="","",VLOOKUP(D555,'Liste des clubs'!A:B,2,FALSE))</f>
        <v/>
      </c>
      <c r="H555" s="233"/>
      <c r="I555" s="217" t="str">
        <f t="shared" ref="I555:I618" si="36">IF($H555=I$1,$A555,"")</f>
        <v/>
      </c>
      <c r="J555" s="230" t="str">
        <f t="array" ref="J555">IFERROR(INDEX(I$2:I$218,SMALL(IF(I$2:I$218&lt;&gt;"",ROW(I$2:I$218)-1),ROW(A554))),"")</f>
        <v/>
      </c>
      <c r="K555" s="231" t="str">
        <f t="shared" ref="K555:K618" si="37">IF($H555=K$1,$A555,"")</f>
        <v/>
      </c>
      <c r="L555" s="232" t="str">
        <f t="array" ref="L555">IFERROR(INDEX(K$2:K$218,SMALL(IF(K$2:K$218&lt;&gt;"",ROW(K$2:K$218)-1),ROW(C554))),"")</f>
        <v/>
      </c>
      <c r="M555" s="231" t="str">
        <f t="shared" ref="M555:M618" si="38">IF($H555=M$1,$A555,"")</f>
        <v/>
      </c>
      <c r="N555" s="230" t="str">
        <f t="array" ref="N555">IFERROR(INDEX(M$2:M$218,SMALL(IF(M$2:M$218&lt;&gt;"",ROW(M$2:M$218)-1),ROW(D554))),"")</f>
        <v/>
      </c>
      <c r="O555" s="231" t="str">
        <f t="shared" ref="O555:O618" si="39">IF($H555=O$1,$A555,"")</f>
        <v/>
      </c>
      <c r="P555" s="232" t="str">
        <f t="array" ref="P555">IFERROR(INDEX(O$2:O$218,SMALL(IF(O$2:O$218&lt;&gt;"",ROW(O$2:O$218)-1),ROW(G554))),"")</f>
        <v/>
      </c>
    </row>
    <row r="556" spans="1:16" ht="15.75" customHeight="1" x14ac:dyDescent="0.2">
      <c r="A556" s="216" t="str">
        <f t="shared" si="35"/>
        <v xml:space="preserve"> </v>
      </c>
      <c r="B556" s="218"/>
      <c r="C556" s="218"/>
      <c r="D556" s="219"/>
      <c r="E556" s="219"/>
      <c r="F556" s="219"/>
      <c r="G556" s="216" t="str">
        <f>IF(D556="","",VLOOKUP(D556,'Liste des clubs'!A:B,2,FALSE))</f>
        <v/>
      </c>
      <c r="H556" s="233"/>
      <c r="I556" s="217" t="str">
        <f t="shared" si="36"/>
        <v/>
      </c>
      <c r="J556" s="230" t="str">
        <f t="array" ref="J556">IFERROR(INDEX(I$2:I$218,SMALL(IF(I$2:I$218&lt;&gt;"",ROW(I$2:I$218)-1),ROW(A555))),"")</f>
        <v/>
      </c>
      <c r="K556" s="231" t="str">
        <f t="shared" si="37"/>
        <v/>
      </c>
      <c r="L556" s="232" t="str">
        <f t="array" ref="L556">IFERROR(INDEX(K$2:K$218,SMALL(IF(K$2:K$218&lt;&gt;"",ROW(K$2:K$218)-1),ROW(C555))),"")</f>
        <v/>
      </c>
      <c r="M556" s="231" t="str">
        <f t="shared" si="38"/>
        <v/>
      </c>
      <c r="N556" s="230" t="str">
        <f t="array" ref="N556">IFERROR(INDEX(M$2:M$218,SMALL(IF(M$2:M$218&lt;&gt;"",ROW(M$2:M$218)-1),ROW(D555))),"")</f>
        <v/>
      </c>
      <c r="O556" s="231" t="str">
        <f t="shared" si="39"/>
        <v/>
      </c>
      <c r="P556" s="232" t="str">
        <f t="array" ref="P556">IFERROR(INDEX(O$2:O$218,SMALL(IF(O$2:O$218&lt;&gt;"",ROW(O$2:O$218)-1),ROW(G555))),"")</f>
        <v/>
      </c>
    </row>
    <row r="557" spans="1:16" ht="15.75" customHeight="1" x14ac:dyDescent="0.2">
      <c r="A557" s="216" t="str">
        <f t="shared" si="35"/>
        <v xml:space="preserve"> </v>
      </c>
      <c r="B557" s="218"/>
      <c r="C557" s="218"/>
      <c r="D557" s="219"/>
      <c r="E557" s="219"/>
      <c r="F557" s="219"/>
      <c r="G557" s="216" t="str">
        <f>IF(D557="","",VLOOKUP(D557,'Liste des clubs'!A:B,2,FALSE))</f>
        <v/>
      </c>
      <c r="H557" s="233"/>
      <c r="I557" s="217" t="str">
        <f t="shared" si="36"/>
        <v/>
      </c>
      <c r="J557" s="230" t="str">
        <f t="array" ref="J557">IFERROR(INDEX(I$2:I$218,SMALL(IF(I$2:I$218&lt;&gt;"",ROW(I$2:I$218)-1),ROW(A556))),"")</f>
        <v/>
      </c>
      <c r="K557" s="231" t="str">
        <f t="shared" si="37"/>
        <v/>
      </c>
      <c r="L557" s="232" t="str">
        <f t="array" ref="L557">IFERROR(INDEX(K$2:K$218,SMALL(IF(K$2:K$218&lt;&gt;"",ROW(K$2:K$218)-1),ROW(C556))),"")</f>
        <v/>
      </c>
      <c r="M557" s="231" t="str">
        <f t="shared" si="38"/>
        <v/>
      </c>
      <c r="N557" s="230" t="str">
        <f t="array" ref="N557">IFERROR(INDEX(M$2:M$218,SMALL(IF(M$2:M$218&lt;&gt;"",ROW(M$2:M$218)-1),ROW(D556))),"")</f>
        <v/>
      </c>
      <c r="O557" s="231" t="str">
        <f t="shared" si="39"/>
        <v/>
      </c>
      <c r="P557" s="232" t="str">
        <f t="array" ref="P557">IFERROR(INDEX(O$2:O$218,SMALL(IF(O$2:O$218&lt;&gt;"",ROW(O$2:O$218)-1),ROW(G556))),"")</f>
        <v/>
      </c>
    </row>
    <row r="558" spans="1:16" ht="15.75" customHeight="1" x14ac:dyDescent="0.2">
      <c r="A558" s="216" t="str">
        <f t="shared" si="35"/>
        <v xml:space="preserve"> </v>
      </c>
      <c r="B558" s="218"/>
      <c r="C558" s="218"/>
      <c r="D558" s="219"/>
      <c r="E558" s="219"/>
      <c r="F558" s="219"/>
      <c r="G558" s="216" t="str">
        <f>IF(D558="","",VLOOKUP(D558,'Liste des clubs'!A:B,2,FALSE))</f>
        <v/>
      </c>
      <c r="H558" s="233"/>
      <c r="I558" s="217" t="str">
        <f t="shared" si="36"/>
        <v/>
      </c>
      <c r="J558" s="230" t="str">
        <f t="array" ref="J558">IFERROR(INDEX(I$2:I$218,SMALL(IF(I$2:I$218&lt;&gt;"",ROW(I$2:I$218)-1),ROW(A557))),"")</f>
        <v/>
      </c>
      <c r="K558" s="231" t="str">
        <f t="shared" si="37"/>
        <v/>
      </c>
      <c r="L558" s="232" t="str">
        <f t="array" ref="L558">IFERROR(INDEX(K$2:K$218,SMALL(IF(K$2:K$218&lt;&gt;"",ROW(K$2:K$218)-1),ROW(C557))),"")</f>
        <v/>
      </c>
      <c r="M558" s="231" t="str">
        <f t="shared" si="38"/>
        <v/>
      </c>
      <c r="N558" s="230" t="str">
        <f t="array" ref="N558">IFERROR(INDEX(M$2:M$218,SMALL(IF(M$2:M$218&lt;&gt;"",ROW(M$2:M$218)-1),ROW(D557))),"")</f>
        <v/>
      </c>
      <c r="O558" s="231" t="str">
        <f t="shared" si="39"/>
        <v/>
      </c>
      <c r="P558" s="232" t="str">
        <f t="array" ref="P558">IFERROR(INDEX(O$2:O$218,SMALL(IF(O$2:O$218&lt;&gt;"",ROW(O$2:O$218)-1),ROW(G557))),"")</f>
        <v/>
      </c>
    </row>
    <row r="559" spans="1:16" ht="15.75" customHeight="1" x14ac:dyDescent="0.2">
      <c r="A559" s="216" t="str">
        <f t="shared" si="35"/>
        <v xml:space="preserve"> </v>
      </c>
      <c r="B559" s="218"/>
      <c r="C559" s="218"/>
      <c r="D559" s="219"/>
      <c r="E559" s="219"/>
      <c r="F559" s="219"/>
      <c r="G559" s="216" t="str">
        <f>IF(D559="","",VLOOKUP(D559,'Liste des clubs'!A:B,2,FALSE))</f>
        <v/>
      </c>
      <c r="H559" s="233"/>
      <c r="I559" s="217" t="str">
        <f t="shared" si="36"/>
        <v/>
      </c>
      <c r="J559" s="230" t="str">
        <f t="array" ref="J559">IFERROR(INDEX(I$2:I$218,SMALL(IF(I$2:I$218&lt;&gt;"",ROW(I$2:I$218)-1),ROW(A558))),"")</f>
        <v/>
      </c>
      <c r="K559" s="231" t="str">
        <f t="shared" si="37"/>
        <v/>
      </c>
      <c r="L559" s="232" t="str">
        <f t="array" ref="L559">IFERROR(INDEX(K$2:K$218,SMALL(IF(K$2:K$218&lt;&gt;"",ROW(K$2:K$218)-1),ROW(C558))),"")</f>
        <v/>
      </c>
      <c r="M559" s="231" t="str">
        <f t="shared" si="38"/>
        <v/>
      </c>
      <c r="N559" s="230" t="str">
        <f t="array" ref="N559">IFERROR(INDEX(M$2:M$218,SMALL(IF(M$2:M$218&lt;&gt;"",ROW(M$2:M$218)-1),ROW(D558))),"")</f>
        <v/>
      </c>
      <c r="O559" s="231" t="str">
        <f t="shared" si="39"/>
        <v/>
      </c>
      <c r="P559" s="232" t="str">
        <f t="array" ref="P559">IFERROR(INDEX(O$2:O$218,SMALL(IF(O$2:O$218&lt;&gt;"",ROW(O$2:O$218)-1),ROW(G558))),"")</f>
        <v/>
      </c>
    </row>
    <row r="560" spans="1:16" ht="15.75" customHeight="1" x14ac:dyDescent="0.2">
      <c r="A560" s="216" t="str">
        <f t="shared" si="35"/>
        <v xml:space="preserve"> </v>
      </c>
      <c r="B560" s="218"/>
      <c r="C560" s="218"/>
      <c r="D560" s="219"/>
      <c r="E560" s="219"/>
      <c r="F560" s="219"/>
      <c r="G560" s="216" t="str">
        <f>IF(D560="","",VLOOKUP(D560,'Liste des clubs'!A:B,2,FALSE))</f>
        <v/>
      </c>
      <c r="H560" s="233"/>
      <c r="I560" s="217" t="str">
        <f t="shared" si="36"/>
        <v/>
      </c>
      <c r="J560" s="230" t="str">
        <f t="array" ref="J560">IFERROR(INDEX(I$2:I$218,SMALL(IF(I$2:I$218&lt;&gt;"",ROW(I$2:I$218)-1),ROW(A559))),"")</f>
        <v/>
      </c>
      <c r="K560" s="231" t="str">
        <f t="shared" si="37"/>
        <v/>
      </c>
      <c r="L560" s="232" t="str">
        <f t="array" ref="L560">IFERROR(INDEX(K$2:K$218,SMALL(IF(K$2:K$218&lt;&gt;"",ROW(K$2:K$218)-1),ROW(C559))),"")</f>
        <v/>
      </c>
      <c r="M560" s="231" t="str">
        <f t="shared" si="38"/>
        <v/>
      </c>
      <c r="N560" s="230" t="str">
        <f t="array" ref="N560">IFERROR(INDEX(M$2:M$218,SMALL(IF(M$2:M$218&lt;&gt;"",ROW(M$2:M$218)-1),ROW(D559))),"")</f>
        <v/>
      </c>
      <c r="O560" s="231" t="str">
        <f t="shared" si="39"/>
        <v/>
      </c>
      <c r="P560" s="232" t="str">
        <f t="array" ref="P560">IFERROR(INDEX(O$2:O$218,SMALL(IF(O$2:O$218&lt;&gt;"",ROW(O$2:O$218)-1),ROW(G559))),"")</f>
        <v/>
      </c>
    </row>
    <row r="561" spans="1:16" ht="15.75" customHeight="1" x14ac:dyDescent="0.2">
      <c r="A561" s="216" t="str">
        <f t="shared" si="35"/>
        <v xml:space="preserve"> </v>
      </c>
      <c r="B561" s="218"/>
      <c r="C561" s="218"/>
      <c r="D561" s="219"/>
      <c r="E561" s="219"/>
      <c r="F561" s="219"/>
      <c r="G561" s="216" t="str">
        <f>IF(D561="","",VLOOKUP(D561,'Liste des clubs'!A:B,2,FALSE))</f>
        <v/>
      </c>
      <c r="H561" s="233"/>
      <c r="I561" s="217" t="str">
        <f t="shared" si="36"/>
        <v/>
      </c>
      <c r="J561" s="230" t="str">
        <f t="array" ref="J561">IFERROR(INDEX(I$2:I$218,SMALL(IF(I$2:I$218&lt;&gt;"",ROW(I$2:I$218)-1),ROW(A560))),"")</f>
        <v/>
      </c>
      <c r="K561" s="231" t="str">
        <f t="shared" si="37"/>
        <v/>
      </c>
      <c r="L561" s="232" t="str">
        <f t="array" ref="L561">IFERROR(INDEX(K$2:K$218,SMALL(IF(K$2:K$218&lt;&gt;"",ROW(K$2:K$218)-1),ROW(C560))),"")</f>
        <v/>
      </c>
      <c r="M561" s="231" t="str">
        <f t="shared" si="38"/>
        <v/>
      </c>
      <c r="N561" s="230" t="str">
        <f t="array" ref="N561">IFERROR(INDEX(M$2:M$218,SMALL(IF(M$2:M$218&lt;&gt;"",ROW(M$2:M$218)-1),ROW(D560))),"")</f>
        <v/>
      </c>
      <c r="O561" s="231" t="str">
        <f t="shared" si="39"/>
        <v/>
      </c>
      <c r="P561" s="232" t="str">
        <f t="array" ref="P561">IFERROR(INDEX(O$2:O$218,SMALL(IF(O$2:O$218&lt;&gt;"",ROW(O$2:O$218)-1),ROW(G560))),"")</f>
        <v/>
      </c>
    </row>
    <row r="562" spans="1:16" ht="15.75" customHeight="1" x14ac:dyDescent="0.2">
      <c r="A562" s="216" t="str">
        <f t="shared" si="35"/>
        <v xml:space="preserve"> </v>
      </c>
      <c r="B562" s="218"/>
      <c r="C562" s="218"/>
      <c r="D562" s="219"/>
      <c r="E562" s="219"/>
      <c r="F562" s="219"/>
      <c r="G562" s="216" t="str">
        <f>IF(D562="","",VLOOKUP(D562,'Liste des clubs'!A:B,2,FALSE))</f>
        <v/>
      </c>
      <c r="H562" s="233"/>
      <c r="I562" s="217" t="str">
        <f t="shared" si="36"/>
        <v/>
      </c>
      <c r="J562" s="230" t="str">
        <f t="array" ref="J562">IFERROR(INDEX(I$2:I$218,SMALL(IF(I$2:I$218&lt;&gt;"",ROW(I$2:I$218)-1),ROW(A561))),"")</f>
        <v/>
      </c>
      <c r="K562" s="231" t="str">
        <f t="shared" si="37"/>
        <v/>
      </c>
      <c r="L562" s="232" t="str">
        <f t="array" ref="L562">IFERROR(INDEX(K$2:K$218,SMALL(IF(K$2:K$218&lt;&gt;"",ROW(K$2:K$218)-1),ROW(C561))),"")</f>
        <v/>
      </c>
      <c r="M562" s="231" t="str">
        <f t="shared" si="38"/>
        <v/>
      </c>
      <c r="N562" s="230" t="str">
        <f t="array" ref="N562">IFERROR(INDEX(M$2:M$218,SMALL(IF(M$2:M$218&lt;&gt;"",ROW(M$2:M$218)-1),ROW(D561))),"")</f>
        <v/>
      </c>
      <c r="O562" s="231" t="str">
        <f t="shared" si="39"/>
        <v/>
      </c>
      <c r="P562" s="232" t="str">
        <f t="array" ref="P562">IFERROR(INDEX(O$2:O$218,SMALL(IF(O$2:O$218&lt;&gt;"",ROW(O$2:O$218)-1),ROW(G561))),"")</f>
        <v/>
      </c>
    </row>
    <row r="563" spans="1:16" ht="15.75" customHeight="1" x14ac:dyDescent="0.2">
      <c r="A563" s="216" t="str">
        <f t="shared" si="35"/>
        <v xml:space="preserve"> </v>
      </c>
      <c r="B563" s="218"/>
      <c r="C563" s="218"/>
      <c r="D563" s="219"/>
      <c r="E563" s="219"/>
      <c r="F563" s="219"/>
      <c r="G563" s="216" t="str">
        <f>IF(D563="","",VLOOKUP(D563,'Liste des clubs'!A:B,2,FALSE))</f>
        <v/>
      </c>
      <c r="H563" s="233"/>
      <c r="I563" s="217" t="str">
        <f t="shared" si="36"/>
        <v/>
      </c>
      <c r="J563" s="230" t="str">
        <f t="array" ref="J563">IFERROR(INDEX(I$2:I$218,SMALL(IF(I$2:I$218&lt;&gt;"",ROW(I$2:I$218)-1),ROW(A562))),"")</f>
        <v/>
      </c>
      <c r="K563" s="231" t="str">
        <f t="shared" si="37"/>
        <v/>
      </c>
      <c r="L563" s="232" t="str">
        <f t="array" ref="L563">IFERROR(INDEX(K$2:K$218,SMALL(IF(K$2:K$218&lt;&gt;"",ROW(K$2:K$218)-1),ROW(C562))),"")</f>
        <v/>
      </c>
      <c r="M563" s="231" t="str">
        <f t="shared" si="38"/>
        <v/>
      </c>
      <c r="N563" s="230" t="str">
        <f t="array" ref="N563">IFERROR(INDEX(M$2:M$218,SMALL(IF(M$2:M$218&lt;&gt;"",ROW(M$2:M$218)-1),ROW(D562))),"")</f>
        <v/>
      </c>
      <c r="O563" s="231" t="str">
        <f t="shared" si="39"/>
        <v/>
      </c>
      <c r="P563" s="232" t="str">
        <f t="array" ref="P563">IFERROR(INDEX(O$2:O$218,SMALL(IF(O$2:O$218&lt;&gt;"",ROW(O$2:O$218)-1),ROW(G562))),"")</f>
        <v/>
      </c>
    </row>
    <row r="564" spans="1:16" ht="15.75" customHeight="1" x14ac:dyDescent="0.2">
      <c r="A564" s="216" t="str">
        <f t="shared" si="35"/>
        <v xml:space="preserve"> </v>
      </c>
      <c r="B564" s="218"/>
      <c r="C564" s="218"/>
      <c r="D564" s="219"/>
      <c r="E564" s="219"/>
      <c r="F564" s="219"/>
      <c r="G564" s="216" t="str">
        <f>IF(D564="","",VLOOKUP(D564,'Liste des clubs'!A:B,2,FALSE))</f>
        <v/>
      </c>
      <c r="H564" s="233"/>
      <c r="I564" s="217" t="str">
        <f t="shared" si="36"/>
        <v/>
      </c>
      <c r="J564" s="230" t="str">
        <f t="array" ref="J564">IFERROR(INDEX(I$2:I$218,SMALL(IF(I$2:I$218&lt;&gt;"",ROW(I$2:I$218)-1),ROW(A563))),"")</f>
        <v/>
      </c>
      <c r="K564" s="231" t="str">
        <f t="shared" si="37"/>
        <v/>
      </c>
      <c r="L564" s="232" t="str">
        <f t="array" ref="L564">IFERROR(INDEX(K$2:K$218,SMALL(IF(K$2:K$218&lt;&gt;"",ROW(K$2:K$218)-1),ROW(C563))),"")</f>
        <v/>
      </c>
      <c r="M564" s="231" t="str">
        <f t="shared" si="38"/>
        <v/>
      </c>
      <c r="N564" s="230" t="str">
        <f t="array" ref="N564">IFERROR(INDEX(M$2:M$218,SMALL(IF(M$2:M$218&lt;&gt;"",ROW(M$2:M$218)-1),ROW(D563))),"")</f>
        <v/>
      </c>
      <c r="O564" s="231" t="str">
        <f t="shared" si="39"/>
        <v/>
      </c>
      <c r="P564" s="232" t="str">
        <f t="array" ref="P564">IFERROR(INDEX(O$2:O$218,SMALL(IF(O$2:O$218&lt;&gt;"",ROW(O$2:O$218)-1),ROW(G563))),"")</f>
        <v/>
      </c>
    </row>
    <row r="565" spans="1:16" ht="15.75" customHeight="1" x14ac:dyDescent="0.2">
      <c r="A565" s="216" t="str">
        <f t="shared" si="35"/>
        <v xml:space="preserve"> </v>
      </c>
      <c r="B565" s="218"/>
      <c r="C565" s="218"/>
      <c r="D565" s="219"/>
      <c r="E565" s="219"/>
      <c r="F565" s="219"/>
      <c r="G565" s="216" t="str">
        <f>IF(D565="","",VLOOKUP(D565,'Liste des clubs'!A:B,2,FALSE))</f>
        <v/>
      </c>
      <c r="H565" s="233"/>
      <c r="I565" s="217" t="str">
        <f t="shared" si="36"/>
        <v/>
      </c>
      <c r="J565" s="230" t="str">
        <f t="array" ref="J565">IFERROR(INDEX(I$2:I$218,SMALL(IF(I$2:I$218&lt;&gt;"",ROW(I$2:I$218)-1),ROW(A564))),"")</f>
        <v/>
      </c>
      <c r="K565" s="231" t="str">
        <f t="shared" si="37"/>
        <v/>
      </c>
      <c r="L565" s="232" t="str">
        <f t="array" ref="L565">IFERROR(INDEX(K$2:K$218,SMALL(IF(K$2:K$218&lt;&gt;"",ROW(K$2:K$218)-1),ROW(C564))),"")</f>
        <v/>
      </c>
      <c r="M565" s="231" t="str">
        <f t="shared" si="38"/>
        <v/>
      </c>
      <c r="N565" s="230" t="str">
        <f t="array" ref="N565">IFERROR(INDEX(M$2:M$218,SMALL(IF(M$2:M$218&lt;&gt;"",ROW(M$2:M$218)-1),ROW(D564))),"")</f>
        <v/>
      </c>
      <c r="O565" s="231" t="str">
        <f t="shared" si="39"/>
        <v/>
      </c>
      <c r="P565" s="232" t="str">
        <f t="array" ref="P565">IFERROR(INDEX(O$2:O$218,SMALL(IF(O$2:O$218&lt;&gt;"",ROW(O$2:O$218)-1),ROW(G564))),"")</f>
        <v/>
      </c>
    </row>
    <row r="566" spans="1:16" ht="15.75" customHeight="1" x14ac:dyDescent="0.2">
      <c r="A566" s="216" t="str">
        <f t="shared" si="35"/>
        <v xml:space="preserve"> </v>
      </c>
      <c r="B566" s="218"/>
      <c r="C566" s="218"/>
      <c r="D566" s="219"/>
      <c r="E566" s="219"/>
      <c r="F566" s="219"/>
      <c r="G566" s="216" t="str">
        <f>IF(D566="","",VLOOKUP(D566,'Liste des clubs'!A:B,2,FALSE))</f>
        <v/>
      </c>
      <c r="H566" s="233"/>
      <c r="I566" s="217" t="str">
        <f t="shared" si="36"/>
        <v/>
      </c>
      <c r="J566" s="230" t="str">
        <f t="array" ref="J566">IFERROR(INDEX(I$2:I$218,SMALL(IF(I$2:I$218&lt;&gt;"",ROW(I$2:I$218)-1),ROW(A565))),"")</f>
        <v/>
      </c>
      <c r="K566" s="231" t="str">
        <f t="shared" si="37"/>
        <v/>
      </c>
      <c r="L566" s="232" t="str">
        <f t="array" ref="L566">IFERROR(INDEX(K$2:K$218,SMALL(IF(K$2:K$218&lt;&gt;"",ROW(K$2:K$218)-1),ROW(C565))),"")</f>
        <v/>
      </c>
      <c r="M566" s="231" t="str">
        <f t="shared" si="38"/>
        <v/>
      </c>
      <c r="N566" s="230" t="str">
        <f t="array" ref="N566">IFERROR(INDEX(M$2:M$218,SMALL(IF(M$2:M$218&lt;&gt;"",ROW(M$2:M$218)-1),ROW(D565))),"")</f>
        <v/>
      </c>
      <c r="O566" s="231" t="str">
        <f t="shared" si="39"/>
        <v/>
      </c>
      <c r="P566" s="232" t="str">
        <f t="array" ref="P566">IFERROR(INDEX(O$2:O$218,SMALL(IF(O$2:O$218&lt;&gt;"",ROW(O$2:O$218)-1),ROW(G565))),"")</f>
        <v/>
      </c>
    </row>
    <row r="567" spans="1:16" ht="15.75" customHeight="1" x14ac:dyDescent="0.2">
      <c r="A567" s="216" t="str">
        <f t="shared" si="35"/>
        <v xml:space="preserve"> </v>
      </c>
      <c r="B567" s="218"/>
      <c r="C567" s="218"/>
      <c r="D567" s="219"/>
      <c r="E567" s="219"/>
      <c r="F567" s="219"/>
      <c r="G567" s="216" t="str">
        <f>IF(D567="","",VLOOKUP(D567,'Liste des clubs'!A:B,2,FALSE))</f>
        <v/>
      </c>
      <c r="H567" s="233"/>
      <c r="I567" s="217" t="str">
        <f t="shared" si="36"/>
        <v/>
      </c>
      <c r="J567" s="230" t="str">
        <f t="array" ref="J567">IFERROR(INDEX(I$2:I$218,SMALL(IF(I$2:I$218&lt;&gt;"",ROW(I$2:I$218)-1),ROW(A566))),"")</f>
        <v/>
      </c>
      <c r="K567" s="231" t="str">
        <f t="shared" si="37"/>
        <v/>
      </c>
      <c r="L567" s="232" t="str">
        <f t="array" ref="L567">IFERROR(INDEX(K$2:K$218,SMALL(IF(K$2:K$218&lt;&gt;"",ROW(K$2:K$218)-1),ROW(C566))),"")</f>
        <v/>
      </c>
      <c r="M567" s="231" t="str">
        <f t="shared" si="38"/>
        <v/>
      </c>
      <c r="N567" s="230" t="str">
        <f t="array" ref="N567">IFERROR(INDEX(M$2:M$218,SMALL(IF(M$2:M$218&lt;&gt;"",ROW(M$2:M$218)-1),ROW(D566))),"")</f>
        <v/>
      </c>
      <c r="O567" s="231" t="str">
        <f t="shared" si="39"/>
        <v/>
      </c>
      <c r="P567" s="232" t="str">
        <f t="array" ref="P567">IFERROR(INDEX(O$2:O$218,SMALL(IF(O$2:O$218&lt;&gt;"",ROW(O$2:O$218)-1),ROW(G566))),"")</f>
        <v/>
      </c>
    </row>
    <row r="568" spans="1:16" ht="15.75" customHeight="1" x14ac:dyDescent="0.2">
      <c r="A568" s="216" t="str">
        <f t="shared" si="35"/>
        <v xml:space="preserve"> </v>
      </c>
      <c r="B568" s="218"/>
      <c r="C568" s="218"/>
      <c r="D568" s="219"/>
      <c r="E568" s="219"/>
      <c r="F568" s="219"/>
      <c r="G568" s="216" t="str">
        <f>IF(D568="","",VLOOKUP(D568,'Liste des clubs'!A:B,2,FALSE))</f>
        <v/>
      </c>
      <c r="H568" s="233"/>
      <c r="I568" s="217" t="str">
        <f t="shared" si="36"/>
        <v/>
      </c>
      <c r="J568" s="230" t="str">
        <f t="array" ref="J568">IFERROR(INDEX(I$2:I$218,SMALL(IF(I$2:I$218&lt;&gt;"",ROW(I$2:I$218)-1),ROW(A567))),"")</f>
        <v/>
      </c>
      <c r="K568" s="231" t="str">
        <f t="shared" si="37"/>
        <v/>
      </c>
      <c r="L568" s="232" t="str">
        <f t="array" ref="L568">IFERROR(INDEX(K$2:K$218,SMALL(IF(K$2:K$218&lt;&gt;"",ROW(K$2:K$218)-1),ROW(C567))),"")</f>
        <v/>
      </c>
      <c r="M568" s="231" t="str">
        <f t="shared" si="38"/>
        <v/>
      </c>
      <c r="N568" s="230" t="str">
        <f t="array" ref="N568">IFERROR(INDEX(M$2:M$218,SMALL(IF(M$2:M$218&lt;&gt;"",ROW(M$2:M$218)-1),ROW(D567))),"")</f>
        <v/>
      </c>
      <c r="O568" s="231" t="str">
        <f t="shared" si="39"/>
        <v/>
      </c>
      <c r="P568" s="232" t="str">
        <f t="array" ref="P568">IFERROR(INDEX(O$2:O$218,SMALL(IF(O$2:O$218&lt;&gt;"",ROW(O$2:O$218)-1),ROW(G567))),"")</f>
        <v/>
      </c>
    </row>
    <row r="569" spans="1:16" ht="15.75" customHeight="1" x14ac:dyDescent="0.2">
      <c r="A569" s="216" t="str">
        <f t="shared" si="35"/>
        <v xml:space="preserve"> </v>
      </c>
      <c r="B569" s="218"/>
      <c r="C569" s="218"/>
      <c r="D569" s="219"/>
      <c r="E569" s="219"/>
      <c r="F569" s="219"/>
      <c r="G569" s="216" t="str">
        <f>IF(D569="","",VLOOKUP(D569,'Liste des clubs'!A:B,2,FALSE))</f>
        <v/>
      </c>
      <c r="H569" s="233"/>
      <c r="I569" s="217" t="str">
        <f t="shared" si="36"/>
        <v/>
      </c>
      <c r="J569" s="230" t="str">
        <f t="array" ref="J569">IFERROR(INDEX(I$2:I$218,SMALL(IF(I$2:I$218&lt;&gt;"",ROW(I$2:I$218)-1),ROW(A568))),"")</f>
        <v/>
      </c>
      <c r="K569" s="231" t="str">
        <f t="shared" si="37"/>
        <v/>
      </c>
      <c r="L569" s="232" t="str">
        <f t="array" ref="L569">IFERROR(INDEX(K$2:K$218,SMALL(IF(K$2:K$218&lt;&gt;"",ROW(K$2:K$218)-1),ROW(C568))),"")</f>
        <v/>
      </c>
      <c r="M569" s="231" t="str">
        <f t="shared" si="38"/>
        <v/>
      </c>
      <c r="N569" s="230" t="str">
        <f t="array" ref="N569">IFERROR(INDEX(M$2:M$218,SMALL(IF(M$2:M$218&lt;&gt;"",ROW(M$2:M$218)-1),ROW(D568))),"")</f>
        <v/>
      </c>
      <c r="O569" s="231" t="str">
        <f t="shared" si="39"/>
        <v/>
      </c>
      <c r="P569" s="232" t="str">
        <f t="array" ref="P569">IFERROR(INDEX(O$2:O$218,SMALL(IF(O$2:O$218&lt;&gt;"",ROW(O$2:O$218)-1),ROW(G568))),"")</f>
        <v/>
      </c>
    </row>
    <row r="570" spans="1:16" ht="15.75" customHeight="1" x14ac:dyDescent="0.2">
      <c r="A570" s="216" t="str">
        <f t="shared" si="35"/>
        <v xml:space="preserve"> </v>
      </c>
      <c r="B570" s="218"/>
      <c r="C570" s="218"/>
      <c r="D570" s="219"/>
      <c r="E570" s="219"/>
      <c r="F570" s="219"/>
      <c r="G570" s="216" t="str">
        <f>IF(D570="","",VLOOKUP(D570,'Liste des clubs'!A:B,2,FALSE))</f>
        <v/>
      </c>
      <c r="H570" s="233"/>
      <c r="I570" s="217" t="str">
        <f t="shared" si="36"/>
        <v/>
      </c>
      <c r="J570" s="230" t="str">
        <f t="array" ref="J570">IFERROR(INDEX(I$2:I$218,SMALL(IF(I$2:I$218&lt;&gt;"",ROW(I$2:I$218)-1),ROW(A569))),"")</f>
        <v/>
      </c>
      <c r="K570" s="231" t="str">
        <f t="shared" si="37"/>
        <v/>
      </c>
      <c r="L570" s="232" t="str">
        <f t="array" ref="L570">IFERROR(INDEX(K$2:K$218,SMALL(IF(K$2:K$218&lt;&gt;"",ROW(K$2:K$218)-1),ROW(C569))),"")</f>
        <v/>
      </c>
      <c r="M570" s="231" t="str">
        <f t="shared" si="38"/>
        <v/>
      </c>
      <c r="N570" s="230" t="str">
        <f t="array" ref="N570">IFERROR(INDEX(M$2:M$218,SMALL(IF(M$2:M$218&lt;&gt;"",ROW(M$2:M$218)-1),ROW(D569))),"")</f>
        <v/>
      </c>
      <c r="O570" s="231" t="str">
        <f t="shared" si="39"/>
        <v/>
      </c>
      <c r="P570" s="232" t="str">
        <f t="array" ref="P570">IFERROR(INDEX(O$2:O$218,SMALL(IF(O$2:O$218&lt;&gt;"",ROW(O$2:O$218)-1),ROW(G569))),"")</f>
        <v/>
      </c>
    </row>
    <row r="571" spans="1:16" ht="15.75" customHeight="1" x14ac:dyDescent="0.2">
      <c r="A571" s="216" t="str">
        <f t="shared" si="35"/>
        <v xml:space="preserve"> </v>
      </c>
      <c r="B571" s="218"/>
      <c r="C571" s="218"/>
      <c r="D571" s="219"/>
      <c r="E571" s="219"/>
      <c r="F571" s="219"/>
      <c r="G571" s="216" t="str">
        <f>IF(D571="","",VLOOKUP(D571,'Liste des clubs'!A:B,2,FALSE))</f>
        <v/>
      </c>
      <c r="H571" s="233"/>
      <c r="I571" s="217" t="str">
        <f t="shared" si="36"/>
        <v/>
      </c>
      <c r="J571" s="230" t="str">
        <f t="array" ref="J571">IFERROR(INDEX(I$2:I$218,SMALL(IF(I$2:I$218&lt;&gt;"",ROW(I$2:I$218)-1),ROW(A570))),"")</f>
        <v/>
      </c>
      <c r="K571" s="231" t="str">
        <f t="shared" si="37"/>
        <v/>
      </c>
      <c r="L571" s="232" t="str">
        <f t="array" ref="L571">IFERROR(INDEX(K$2:K$218,SMALL(IF(K$2:K$218&lt;&gt;"",ROW(K$2:K$218)-1),ROW(C570))),"")</f>
        <v/>
      </c>
      <c r="M571" s="231" t="str">
        <f t="shared" si="38"/>
        <v/>
      </c>
      <c r="N571" s="230" t="str">
        <f t="array" ref="N571">IFERROR(INDEX(M$2:M$218,SMALL(IF(M$2:M$218&lt;&gt;"",ROW(M$2:M$218)-1),ROW(D570))),"")</f>
        <v/>
      </c>
      <c r="O571" s="231" t="str">
        <f t="shared" si="39"/>
        <v/>
      </c>
      <c r="P571" s="232" t="str">
        <f t="array" ref="P571">IFERROR(INDEX(O$2:O$218,SMALL(IF(O$2:O$218&lt;&gt;"",ROW(O$2:O$218)-1),ROW(G570))),"")</f>
        <v/>
      </c>
    </row>
    <row r="572" spans="1:16" ht="15.75" customHeight="1" x14ac:dyDescent="0.2">
      <c r="A572" s="216" t="str">
        <f t="shared" si="35"/>
        <v xml:space="preserve"> </v>
      </c>
      <c r="B572" s="218"/>
      <c r="C572" s="218"/>
      <c r="D572" s="219"/>
      <c r="E572" s="219"/>
      <c r="F572" s="219"/>
      <c r="G572" s="216" t="str">
        <f>IF(D572="","",VLOOKUP(D572,'Liste des clubs'!A:B,2,FALSE))</f>
        <v/>
      </c>
      <c r="H572" s="233"/>
      <c r="I572" s="217" t="str">
        <f t="shared" si="36"/>
        <v/>
      </c>
      <c r="J572" s="230" t="str">
        <f t="array" ref="J572">IFERROR(INDEX(I$2:I$218,SMALL(IF(I$2:I$218&lt;&gt;"",ROW(I$2:I$218)-1),ROW(A571))),"")</f>
        <v/>
      </c>
      <c r="K572" s="231" t="str">
        <f t="shared" si="37"/>
        <v/>
      </c>
      <c r="L572" s="232" t="str">
        <f t="array" ref="L572">IFERROR(INDEX(K$2:K$218,SMALL(IF(K$2:K$218&lt;&gt;"",ROW(K$2:K$218)-1),ROW(C571))),"")</f>
        <v/>
      </c>
      <c r="M572" s="231" t="str">
        <f t="shared" si="38"/>
        <v/>
      </c>
      <c r="N572" s="230" t="str">
        <f t="array" ref="N572">IFERROR(INDEX(M$2:M$218,SMALL(IF(M$2:M$218&lt;&gt;"",ROW(M$2:M$218)-1),ROW(D571))),"")</f>
        <v/>
      </c>
      <c r="O572" s="231" t="str">
        <f t="shared" si="39"/>
        <v/>
      </c>
      <c r="P572" s="232" t="str">
        <f t="array" ref="P572">IFERROR(INDEX(O$2:O$218,SMALL(IF(O$2:O$218&lt;&gt;"",ROW(O$2:O$218)-1),ROW(G571))),"")</f>
        <v/>
      </c>
    </row>
    <row r="573" spans="1:16" ht="15.75" customHeight="1" x14ac:dyDescent="0.2">
      <c r="A573" s="216" t="str">
        <f t="shared" si="35"/>
        <v xml:space="preserve"> </v>
      </c>
      <c r="B573" s="218"/>
      <c r="C573" s="218"/>
      <c r="D573" s="219"/>
      <c r="E573" s="219"/>
      <c r="F573" s="219"/>
      <c r="G573" s="216" t="str">
        <f>IF(D573="","",VLOOKUP(D573,'Liste des clubs'!A:B,2,FALSE))</f>
        <v/>
      </c>
      <c r="H573" s="233"/>
      <c r="I573" s="217" t="str">
        <f t="shared" si="36"/>
        <v/>
      </c>
      <c r="J573" s="230" t="str">
        <f t="array" ref="J573">IFERROR(INDEX(I$2:I$218,SMALL(IF(I$2:I$218&lt;&gt;"",ROW(I$2:I$218)-1),ROW(A572))),"")</f>
        <v/>
      </c>
      <c r="K573" s="231" t="str">
        <f t="shared" si="37"/>
        <v/>
      </c>
      <c r="L573" s="232" t="str">
        <f t="array" ref="L573">IFERROR(INDEX(K$2:K$218,SMALL(IF(K$2:K$218&lt;&gt;"",ROW(K$2:K$218)-1),ROW(C572))),"")</f>
        <v/>
      </c>
      <c r="M573" s="231" t="str">
        <f t="shared" si="38"/>
        <v/>
      </c>
      <c r="N573" s="230" t="str">
        <f t="array" ref="N573">IFERROR(INDEX(M$2:M$218,SMALL(IF(M$2:M$218&lt;&gt;"",ROW(M$2:M$218)-1),ROW(D572))),"")</f>
        <v/>
      </c>
      <c r="O573" s="231" t="str">
        <f t="shared" si="39"/>
        <v/>
      </c>
      <c r="P573" s="232" t="str">
        <f t="array" ref="P573">IFERROR(INDEX(O$2:O$218,SMALL(IF(O$2:O$218&lt;&gt;"",ROW(O$2:O$218)-1),ROW(G572))),"")</f>
        <v/>
      </c>
    </row>
    <row r="574" spans="1:16" ht="15.75" customHeight="1" x14ac:dyDescent="0.2">
      <c r="A574" s="216" t="str">
        <f t="shared" si="35"/>
        <v xml:space="preserve"> </v>
      </c>
      <c r="B574" s="218"/>
      <c r="C574" s="218"/>
      <c r="D574" s="219"/>
      <c r="E574" s="219"/>
      <c r="F574" s="219"/>
      <c r="G574" s="216" t="str">
        <f>IF(D574="","",VLOOKUP(D574,'Liste des clubs'!A:B,2,FALSE))</f>
        <v/>
      </c>
      <c r="H574" s="233"/>
      <c r="I574" s="217" t="str">
        <f t="shared" si="36"/>
        <v/>
      </c>
      <c r="J574" s="230" t="str">
        <f t="array" ref="J574">IFERROR(INDEX(I$2:I$218,SMALL(IF(I$2:I$218&lt;&gt;"",ROW(I$2:I$218)-1),ROW(A573))),"")</f>
        <v/>
      </c>
      <c r="K574" s="231" t="str">
        <f t="shared" si="37"/>
        <v/>
      </c>
      <c r="L574" s="232" t="str">
        <f t="array" ref="L574">IFERROR(INDEX(K$2:K$218,SMALL(IF(K$2:K$218&lt;&gt;"",ROW(K$2:K$218)-1),ROW(C573))),"")</f>
        <v/>
      </c>
      <c r="M574" s="231" t="str">
        <f t="shared" si="38"/>
        <v/>
      </c>
      <c r="N574" s="230" t="str">
        <f t="array" ref="N574">IFERROR(INDEX(M$2:M$218,SMALL(IF(M$2:M$218&lt;&gt;"",ROW(M$2:M$218)-1),ROW(D573))),"")</f>
        <v/>
      </c>
      <c r="O574" s="231" t="str">
        <f t="shared" si="39"/>
        <v/>
      </c>
      <c r="P574" s="232" t="str">
        <f t="array" ref="P574">IFERROR(INDEX(O$2:O$218,SMALL(IF(O$2:O$218&lt;&gt;"",ROW(O$2:O$218)-1),ROW(G573))),"")</f>
        <v/>
      </c>
    </row>
    <row r="575" spans="1:16" ht="15.75" customHeight="1" x14ac:dyDescent="0.2">
      <c r="A575" s="216" t="str">
        <f t="shared" si="35"/>
        <v xml:space="preserve"> </v>
      </c>
      <c r="B575" s="218"/>
      <c r="C575" s="218"/>
      <c r="D575" s="219"/>
      <c r="E575" s="219"/>
      <c r="F575" s="219"/>
      <c r="G575" s="216" t="str">
        <f>IF(D575="","",VLOOKUP(D575,'Liste des clubs'!A:B,2,FALSE))</f>
        <v/>
      </c>
      <c r="H575" s="233"/>
      <c r="I575" s="217" t="str">
        <f t="shared" si="36"/>
        <v/>
      </c>
      <c r="J575" s="230" t="str">
        <f t="array" ref="J575">IFERROR(INDEX(I$2:I$218,SMALL(IF(I$2:I$218&lt;&gt;"",ROW(I$2:I$218)-1),ROW(A574))),"")</f>
        <v/>
      </c>
      <c r="K575" s="231" t="str">
        <f t="shared" si="37"/>
        <v/>
      </c>
      <c r="L575" s="232" t="str">
        <f t="array" ref="L575">IFERROR(INDEX(K$2:K$218,SMALL(IF(K$2:K$218&lt;&gt;"",ROW(K$2:K$218)-1),ROW(C574))),"")</f>
        <v/>
      </c>
      <c r="M575" s="231" t="str">
        <f t="shared" si="38"/>
        <v/>
      </c>
      <c r="N575" s="230" t="str">
        <f t="array" ref="N575">IFERROR(INDEX(M$2:M$218,SMALL(IF(M$2:M$218&lt;&gt;"",ROW(M$2:M$218)-1),ROW(D574))),"")</f>
        <v/>
      </c>
      <c r="O575" s="231" t="str">
        <f t="shared" si="39"/>
        <v/>
      </c>
      <c r="P575" s="232" t="str">
        <f t="array" ref="P575">IFERROR(INDEX(O$2:O$218,SMALL(IF(O$2:O$218&lt;&gt;"",ROW(O$2:O$218)-1),ROW(G574))),"")</f>
        <v/>
      </c>
    </row>
    <row r="576" spans="1:16" ht="15.75" customHeight="1" x14ac:dyDescent="0.2">
      <c r="A576" s="216" t="str">
        <f t="shared" si="35"/>
        <v xml:space="preserve"> </v>
      </c>
      <c r="B576" s="218"/>
      <c r="C576" s="218"/>
      <c r="D576" s="219"/>
      <c r="E576" s="219"/>
      <c r="F576" s="219"/>
      <c r="G576" s="216" t="str">
        <f>IF(D576="","",VLOOKUP(D576,'Liste des clubs'!A:B,2,FALSE))</f>
        <v/>
      </c>
      <c r="H576" s="233"/>
      <c r="I576" s="217" t="str">
        <f t="shared" si="36"/>
        <v/>
      </c>
      <c r="J576" s="230" t="str">
        <f t="array" ref="J576">IFERROR(INDEX(I$2:I$218,SMALL(IF(I$2:I$218&lt;&gt;"",ROW(I$2:I$218)-1),ROW(A575))),"")</f>
        <v/>
      </c>
      <c r="K576" s="231" t="str">
        <f t="shared" si="37"/>
        <v/>
      </c>
      <c r="L576" s="232" t="str">
        <f t="array" ref="L576">IFERROR(INDEX(K$2:K$218,SMALL(IF(K$2:K$218&lt;&gt;"",ROW(K$2:K$218)-1),ROW(C575))),"")</f>
        <v/>
      </c>
      <c r="M576" s="231" t="str">
        <f t="shared" si="38"/>
        <v/>
      </c>
      <c r="N576" s="230" t="str">
        <f t="array" ref="N576">IFERROR(INDEX(M$2:M$218,SMALL(IF(M$2:M$218&lt;&gt;"",ROW(M$2:M$218)-1),ROW(D575))),"")</f>
        <v/>
      </c>
      <c r="O576" s="231" t="str">
        <f t="shared" si="39"/>
        <v/>
      </c>
      <c r="P576" s="232" t="str">
        <f t="array" ref="P576">IFERROR(INDEX(O$2:O$218,SMALL(IF(O$2:O$218&lt;&gt;"",ROW(O$2:O$218)-1),ROW(G575))),"")</f>
        <v/>
      </c>
    </row>
    <row r="577" spans="1:16" ht="15.75" customHeight="1" x14ac:dyDescent="0.2">
      <c r="A577" s="216" t="str">
        <f t="shared" si="35"/>
        <v xml:space="preserve"> </v>
      </c>
      <c r="B577" s="218"/>
      <c r="C577" s="218"/>
      <c r="D577" s="219"/>
      <c r="E577" s="219"/>
      <c r="F577" s="219"/>
      <c r="G577" s="216" t="str">
        <f>IF(D577="","",VLOOKUP(D577,'Liste des clubs'!A:B,2,FALSE))</f>
        <v/>
      </c>
      <c r="H577" s="233"/>
      <c r="I577" s="217" t="str">
        <f t="shared" si="36"/>
        <v/>
      </c>
      <c r="J577" s="230" t="str">
        <f t="array" ref="J577">IFERROR(INDEX(I$2:I$218,SMALL(IF(I$2:I$218&lt;&gt;"",ROW(I$2:I$218)-1),ROW(A576))),"")</f>
        <v/>
      </c>
      <c r="K577" s="231" t="str">
        <f t="shared" si="37"/>
        <v/>
      </c>
      <c r="L577" s="232" t="str">
        <f t="array" ref="L577">IFERROR(INDEX(K$2:K$218,SMALL(IF(K$2:K$218&lt;&gt;"",ROW(K$2:K$218)-1),ROW(C576))),"")</f>
        <v/>
      </c>
      <c r="M577" s="231" t="str">
        <f t="shared" si="38"/>
        <v/>
      </c>
      <c r="N577" s="230" t="str">
        <f t="array" ref="N577">IFERROR(INDEX(M$2:M$218,SMALL(IF(M$2:M$218&lt;&gt;"",ROW(M$2:M$218)-1),ROW(D576))),"")</f>
        <v/>
      </c>
      <c r="O577" s="231" t="str">
        <f t="shared" si="39"/>
        <v/>
      </c>
      <c r="P577" s="232" t="str">
        <f t="array" ref="P577">IFERROR(INDEX(O$2:O$218,SMALL(IF(O$2:O$218&lt;&gt;"",ROW(O$2:O$218)-1),ROW(G576))),"")</f>
        <v/>
      </c>
    </row>
    <row r="578" spans="1:16" ht="15.75" customHeight="1" x14ac:dyDescent="0.2">
      <c r="A578" s="216" t="str">
        <f t="shared" si="35"/>
        <v xml:space="preserve"> </v>
      </c>
      <c r="B578" s="218"/>
      <c r="C578" s="218"/>
      <c r="D578" s="219"/>
      <c r="E578" s="219"/>
      <c r="F578" s="219"/>
      <c r="G578" s="216" t="str">
        <f>IF(D578="","",VLOOKUP(D578,'Liste des clubs'!A:B,2,FALSE))</f>
        <v/>
      </c>
      <c r="H578" s="233"/>
      <c r="I578" s="217" t="str">
        <f t="shared" si="36"/>
        <v/>
      </c>
      <c r="J578" s="230" t="str">
        <f t="array" ref="J578">IFERROR(INDEX(I$2:I$218,SMALL(IF(I$2:I$218&lt;&gt;"",ROW(I$2:I$218)-1),ROW(A577))),"")</f>
        <v/>
      </c>
      <c r="K578" s="231" t="str">
        <f t="shared" si="37"/>
        <v/>
      </c>
      <c r="L578" s="232" t="str">
        <f t="array" ref="L578">IFERROR(INDEX(K$2:K$218,SMALL(IF(K$2:K$218&lt;&gt;"",ROW(K$2:K$218)-1),ROW(C577))),"")</f>
        <v/>
      </c>
      <c r="M578" s="231" t="str">
        <f t="shared" si="38"/>
        <v/>
      </c>
      <c r="N578" s="230" t="str">
        <f t="array" ref="N578">IFERROR(INDEX(M$2:M$218,SMALL(IF(M$2:M$218&lt;&gt;"",ROW(M$2:M$218)-1),ROW(D577))),"")</f>
        <v/>
      </c>
      <c r="O578" s="231" t="str">
        <f t="shared" si="39"/>
        <v/>
      </c>
      <c r="P578" s="232" t="str">
        <f t="array" ref="P578">IFERROR(INDEX(O$2:O$218,SMALL(IF(O$2:O$218&lt;&gt;"",ROW(O$2:O$218)-1),ROW(G577))),"")</f>
        <v/>
      </c>
    </row>
    <row r="579" spans="1:16" ht="15.75" customHeight="1" x14ac:dyDescent="0.2">
      <c r="A579" s="216" t="str">
        <f t="shared" si="35"/>
        <v xml:space="preserve"> </v>
      </c>
      <c r="B579" s="218"/>
      <c r="C579" s="218"/>
      <c r="D579" s="219"/>
      <c r="E579" s="219"/>
      <c r="F579" s="219"/>
      <c r="G579" s="216" t="str">
        <f>IF(D579="","",VLOOKUP(D579,'Liste des clubs'!A:B,2,FALSE))</f>
        <v/>
      </c>
      <c r="H579" s="233"/>
      <c r="I579" s="217" t="str">
        <f t="shared" si="36"/>
        <v/>
      </c>
      <c r="J579" s="230" t="str">
        <f t="array" ref="J579">IFERROR(INDEX(I$2:I$218,SMALL(IF(I$2:I$218&lt;&gt;"",ROW(I$2:I$218)-1),ROW(A578))),"")</f>
        <v/>
      </c>
      <c r="K579" s="231" t="str">
        <f t="shared" si="37"/>
        <v/>
      </c>
      <c r="L579" s="232" t="str">
        <f t="array" ref="L579">IFERROR(INDEX(K$2:K$218,SMALL(IF(K$2:K$218&lt;&gt;"",ROW(K$2:K$218)-1),ROW(C578))),"")</f>
        <v/>
      </c>
      <c r="M579" s="231" t="str">
        <f t="shared" si="38"/>
        <v/>
      </c>
      <c r="N579" s="230" t="str">
        <f t="array" ref="N579">IFERROR(INDEX(M$2:M$218,SMALL(IF(M$2:M$218&lt;&gt;"",ROW(M$2:M$218)-1),ROW(D578))),"")</f>
        <v/>
      </c>
      <c r="O579" s="231" t="str">
        <f t="shared" si="39"/>
        <v/>
      </c>
      <c r="P579" s="232" t="str">
        <f t="array" ref="P579">IFERROR(INDEX(O$2:O$218,SMALL(IF(O$2:O$218&lt;&gt;"",ROW(O$2:O$218)-1),ROW(G578))),"")</f>
        <v/>
      </c>
    </row>
    <row r="580" spans="1:16" ht="15.75" customHeight="1" x14ac:dyDescent="0.2">
      <c r="A580" s="216" t="str">
        <f t="shared" ref="A580:A643" si="40">UPPER(B580)&amp;" "&amp;PROPER(C580)</f>
        <v xml:space="preserve"> </v>
      </c>
      <c r="B580" s="218"/>
      <c r="C580" s="218"/>
      <c r="D580" s="219"/>
      <c r="E580" s="219"/>
      <c r="F580" s="219"/>
      <c r="G580" s="216" t="str">
        <f>IF(D580="","",VLOOKUP(D580,'Liste des clubs'!A:B,2,FALSE))</f>
        <v/>
      </c>
      <c r="H580" s="233"/>
      <c r="I580" s="217" t="str">
        <f t="shared" si="36"/>
        <v/>
      </c>
      <c r="J580" s="230" t="str">
        <f t="array" ref="J580">IFERROR(INDEX(I$2:I$218,SMALL(IF(I$2:I$218&lt;&gt;"",ROW(I$2:I$218)-1),ROW(A579))),"")</f>
        <v/>
      </c>
      <c r="K580" s="231" t="str">
        <f t="shared" si="37"/>
        <v/>
      </c>
      <c r="L580" s="232" t="str">
        <f t="array" ref="L580">IFERROR(INDEX(K$2:K$218,SMALL(IF(K$2:K$218&lt;&gt;"",ROW(K$2:K$218)-1),ROW(C579))),"")</f>
        <v/>
      </c>
      <c r="M580" s="231" t="str">
        <f t="shared" si="38"/>
        <v/>
      </c>
      <c r="N580" s="230" t="str">
        <f t="array" ref="N580">IFERROR(INDEX(M$2:M$218,SMALL(IF(M$2:M$218&lt;&gt;"",ROW(M$2:M$218)-1),ROW(D579))),"")</f>
        <v/>
      </c>
      <c r="O580" s="231" t="str">
        <f t="shared" si="39"/>
        <v/>
      </c>
      <c r="P580" s="232" t="str">
        <f t="array" ref="P580">IFERROR(INDEX(O$2:O$218,SMALL(IF(O$2:O$218&lt;&gt;"",ROW(O$2:O$218)-1),ROW(G579))),"")</f>
        <v/>
      </c>
    </row>
    <row r="581" spans="1:16" ht="15.75" customHeight="1" x14ac:dyDescent="0.2">
      <c r="A581" s="216" t="str">
        <f t="shared" si="40"/>
        <v xml:space="preserve"> </v>
      </c>
      <c r="B581" s="218"/>
      <c r="C581" s="218"/>
      <c r="D581" s="219"/>
      <c r="E581" s="219"/>
      <c r="F581" s="219"/>
      <c r="G581" s="216" t="str">
        <f>IF(D581="","",VLOOKUP(D581,'Liste des clubs'!A:B,2,FALSE))</f>
        <v/>
      </c>
      <c r="H581" s="233"/>
      <c r="I581" s="217" t="str">
        <f t="shared" si="36"/>
        <v/>
      </c>
      <c r="J581" s="230" t="str">
        <f t="array" ref="J581">IFERROR(INDEX(I$2:I$218,SMALL(IF(I$2:I$218&lt;&gt;"",ROW(I$2:I$218)-1),ROW(A580))),"")</f>
        <v/>
      </c>
      <c r="K581" s="231" t="str">
        <f t="shared" si="37"/>
        <v/>
      </c>
      <c r="L581" s="232" t="str">
        <f t="array" ref="L581">IFERROR(INDEX(K$2:K$218,SMALL(IF(K$2:K$218&lt;&gt;"",ROW(K$2:K$218)-1),ROW(C580))),"")</f>
        <v/>
      </c>
      <c r="M581" s="231" t="str">
        <f t="shared" si="38"/>
        <v/>
      </c>
      <c r="N581" s="230" t="str">
        <f t="array" ref="N581">IFERROR(INDEX(M$2:M$218,SMALL(IF(M$2:M$218&lt;&gt;"",ROW(M$2:M$218)-1),ROW(D580))),"")</f>
        <v/>
      </c>
      <c r="O581" s="231" t="str">
        <f t="shared" si="39"/>
        <v/>
      </c>
      <c r="P581" s="232" t="str">
        <f t="array" ref="P581">IFERROR(INDEX(O$2:O$218,SMALL(IF(O$2:O$218&lt;&gt;"",ROW(O$2:O$218)-1),ROW(G580))),"")</f>
        <v/>
      </c>
    </row>
    <row r="582" spans="1:16" ht="15.75" customHeight="1" x14ac:dyDescent="0.2">
      <c r="A582" s="216" t="str">
        <f t="shared" si="40"/>
        <v xml:space="preserve"> </v>
      </c>
      <c r="B582" s="218"/>
      <c r="C582" s="218"/>
      <c r="D582" s="219"/>
      <c r="E582" s="219"/>
      <c r="F582" s="219"/>
      <c r="G582" s="216" t="str">
        <f>IF(D582="","",VLOOKUP(D582,'Liste des clubs'!A:B,2,FALSE))</f>
        <v/>
      </c>
      <c r="H582" s="233"/>
      <c r="I582" s="217" t="str">
        <f t="shared" si="36"/>
        <v/>
      </c>
      <c r="J582" s="230" t="str">
        <f t="array" ref="J582">IFERROR(INDEX(I$2:I$218,SMALL(IF(I$2:I$218&lt;&gt;"",ROW(I$2:I$218)-1),ROW(A581))),"")</f>
        <v/>
      </c>
      <c r="K582" s="231" t="str">
        <f t="shared" si="37"/>
        <v/>
      </c>
      <c r="L582" s="232" t="str">
        <f t="array" ref="L582">IFERROR(INDEX(K$2:K$218,SMALL(IF(K$2:K$218&lt;&gt;"",ROW(K$2:K$218)-1),ROW(C581))),"")</f>
        <v/>
      </c>
      <c r="M582" s="231" t="str">
        <f t="shared" si="38"/>
        <v/>
      </c>
      <c r="N582" s="230" t="str">
        <f t="array" ref="N582">IFERROR(INDEX(M$2:M$218,SMALL(IF(M$2:M$218&lt;&gt;"",ROW(M$2:M$218)-1),ROW(D581))),"")</f>
        <v/>
      </c>
      <c r="O582" s="231" t="str">
        <f t="shared" si="39"/>
        <v/>
      </c>
      <c r="P582" s="232" t="str">
        <f t="array" ref="P582">IFERROR(INDEX(O$2:O$218,SMALL(IF(O$2:O$218&lt;&gt;"",ROW(O$2:O$218)-1),ROW(G581))),"")</f>
        <v/>
      </c>
    </row>
    <row r="583" spans="1:16" ht="15.75" customHeight="1" x14ac:dyDescent="0.2">
      <c r="A583" s="216" t="str">
        <f t="shared" si="40"/>
        <v xml:space="preserve"> </v>
      </c>
      <c r="B583" s="218"/>
      <c r="C583" s="218"/>
      <c r="D583" s="219"/>
      <c r="E583" s="219"/>
      <c r="F583" s="219"/>
      <c r="G583" s="216" t="str">
        <f>IF(D583="","",VLOOKUP(D583,'Liste des clubs'!A:B,2,FALSE))</f>
        <v/>
      </c>
      <c r="H583" s="233"/>
      <c r="I583" s="217" t="str">
        <f t="shared" si="36"/>
        <v/>
      </c>
      <c r="J583" s="230" t="str">
        <f t="array" ref="J583">IFERROR(INDEX(I$2:I$218,SMALL(IF(I$2:I$218&lt;&gt;"",ROW(I$2:I$218)-1),ROW(A582))),"")</f>
        <v/>
      </c>
      <c r="K583" s="231" t="str">
        <f t="shared" si="37"/>
        <v/>
      </c>
      <c r="L583" s="232" t="str">
        <f t="array" ref="L583">IFERROR(INDEX(K$2:K$218,SMALL(IF(K$2:K$218&lt;&gt;"",ROW(K$2:K$218)-1),ROW(C582))),"")</f>
        <v/>
      </c>
      <c r="M583" s="231" t="str">
        <f t="shared" si="38"/>
        <v/>
      </c>
      <c r="N583" s="230" t="str">
        <f t="array" ref="N583">IFERROR(INDEX(M$2:M$218,SMALL(IF(M$2:M$218&lt;&gt;"",ROW(M$2:M$218)-1),ROW(D582))),"")</f>
        <v/>
      </c>
      <c r="O583" s="231" t="str">
        <f t="shared" si="39"/>
        <v/>
      </c>
      <c r="P583" s="232" t="str">
        <f t="array" ref="P583">IFERROR(INDEX(O$2:O$218,SMALL(IF(O$2:O$218&lt;&gt;"",ROW(O$2:O$218)-1),ROW(G582))),"")</f>
        <v/>
      </c>
    </row>
    <row r="584" spans="1:16" ht="15.75" customHeight="1" x14ac:dyDescent="0.2">
      <c r="A584" s="216" t="str">
        <f t="shared" si="40"/>
        <v xml:space="preserve"> </v>
      </c>
      <c r="B584" s="218"/>
      <c r="C584" s="218"/>
      <c r="D584" s="219"/>
      <c r="E584" s="219"/>
      <c r="F584" s="219"/>
      <c r="G584" s="216" t="str">
        <f>IF(D584="","",VLOOKUP(D584,'Liste des clubs'!A:B,2,FALSE))</f>
        <v/>
      </c>
      <c r="H584" s="233"/>
      <c r="I584" s="217" t="str">
        <f t="shared" si="36"/>
        <v/>
      </c>
      <c r="J584" s="230" t="str">
        <f t="array" ref="J584">IFERROR(INDEX(I$2:I$218,SMALL(IF(I$2:I$218&lt;&gt;"",ROW(I$2:I$218)-1),ROW(A583))),"")</f>
        <v/>
      </c>
      <c r="K584" s="231" t="str">
        <f t="shared" si="37"/>
        <v/>
      </c>
      <c r="L584" s="232" t="str">
        <f t="array" ref="L584">IFERROR(INDEX(K$2:K$218,SMALL(IF(K$2:K$218&lt;&gt;"",ROW(K$2:K$218)-1),ROW(C583))),"")</f>
        <v/>
      </c>
      <c r="M584" s="231" t="str">
        <f t="shared" si="38"/>
        <v/>
      </c>
      <c r="N584" s="230" t="str">
        <f t="array" ref="N584">IFERROR(INDEX(M$2:M$218,SMALL(IF(M$2:M$218&lt;&gt;"",ROW(M$2:M$218)-1),ROW(D583))),"")</f>
        <v/>
      </c>
      <c r="O584" s="231" t="str">
        <f t="shared" si="39"/>
        <v/>
      </c>
      <c r="P584" s="232" t="str">
        <f t="array" ref="P584">IFERROR(INDEX(O$2:O$218,SMALL(IF(O$2:O$218&lt;&gt;"",ROW(O$2:O$218)-1),ROW(G583))),"")</f>
        <v/>
      </c>
    </row>
    <row r="585" spans="1:16" ht="15.75" customHeight="1" x14ac:dyDescent="0.2">
      <c r="A585" s="216" t="str">
        <f t="shared" si="40"/>
        <v xml:space="preserve"> </v>
      </c>
      <c r="B585" s="218"/>
      <c r="C585" s="218"/>
      <c r="D585" s="219"/>
      <c r="E585" s="219"/>
      <c r="F585" s="219"/>
      <c r="G585" s="216" t="str">
        <f>IF(D585="","",VLOOKUP(D585,'Liste des clubs'!A:B,2,FALSE))</f>
        <v/>
      </c>
      <c r="H585" s="233"/>
      <c r="I585" s="217" t="str">
        <f t="shared" si="36"/>
        <v/>
      </c>
      <c r="J585" s="230" t="str">
        <f t="array" ref="J585">IFERROR(INDEX(I$2:I$218,SMALL(IF(I$2:I$218&lt;&gt;"",ROW(I$2:I$218)-1),ROW(A584))),"")</f>
        <v/>
      </c>
      <c r="K585" s="231" t="str">
        <f t="shared" si="37"/>
        <v/>
      </c>
      <c r="L585" s="232" t="str">
        <f t="array" ref="L585">IFERROR(INDEX(K$2:K$218,SMALL(IF(K$2:K$218&lt;&gt;"",ROW(K$2:K$218)-1),ROW(C584))),"")</f>
        <v/>
      </c>
      <c r="M585" s="231" t="str">
        <f t="shared" si="38"/>
        <v/>
      </c>
      <c r="N585" s="230" t="str">
        <f t="array" ref="N585">IFERROR(INDEX(M$2:M$218,SMALL(IF(M$2:M$218&lt;&gt;"",ROW(M$2:M$218)-1),ROW(D584))),"")</f>
        <v/>
      </c>
      <c r="O585" s="231" t="str">
        <f t="shared" si="39"/>
        <v/>
      </c>
      <c r="P585" s="232" t="str">
        <f t="array" ref="P585">IFERROR(INDEX(O$2:O$218,SMALL(IF(O$2:O$218&lt;&gt;"",ROW(O$2:O$218)-1),ROW(G584))),"")</f>
        <v/>
      </c>
    </row>
    <row r="586" spans="1:16" ht="15.75" customHeight="1" x14ac:dyDescent="0.2">
      <c r="A586" s="216" t="str">
        <f t="shared" si="40"/>
        <v xml:space="preserve"> </v>
      </c>
      <c r="B586" s="218"/>
      <c r="C586" s="218"/>
      <c r="D586" s="219"/>
      <c r="E586" s="219"/>
      <c r="F586" s="219"/>
      <c r="G586" s="216" t="str">
        <f>IF(D586="","",VLOOKUP(D586,'Liste des clubs'!A:B,2,FALSE))</f>
        <v/>
      </c>
      <c r="H586" s="233"/>
      <c r="I586" s="217" t="str">
        <f t="shared" si="36"/>
        <v/>
      </c>
      <c r="J586" s="230" t="str">
        <f t="array" ref="J586">IFERROR(INDEX(I$2:I$218,SMALL(IF(I$2:I$218&lt;&gt;"",ROW(I$2:I$218)-1),ROW(A585))),"")</f>
        <v/>
      </c>
      <c r="K586" s="231" t="str">
        <f t="shared" si="37"/>
        <v/>
      </c>
      <c r="L586" s="232" t="str">
        <f t="array" ref="L586">IFERROR(INDEX(K$2:K$218,SMALL(IF(K$2:K$218&lt;&gt;"",ROW(K$2:K$218)-1),ROW(C585))),"")</f>
        <v/>
      </c>
      <c r="M586" s="231" t="str">
        <f t="shared" si="38"/>
        <v/>
      </c>
      <c r="N586" s="230" t="str">
        <f t="array" ref="N586">IFERROR(INDEX(M$2:M$218,SMALL(IF(M$2:M$218&lt;&gt;"",ROW(M$2:M$218)-1),ROW(D585))),"")</f>
        <v/>
      </c>
      <c r="O586" s="231" t="str">
        <f t="shared" si="39"/>
        <v/>
      </c>
      <c r="P586" s="232" t="str">
        <f t="array" ref="P586">IFERROR(INDEX(O$2:O$218,SMALL(IF(O$2:O$218&lt;&gt;"",ROW(O$2:O$218)-1),ROW(G585))),"")</f>
        <v/>
      </c>
    </row>
    <row r="587" spans="1:16" ht="15.75" customHeight="1" x14ac:dyDescent="0.2">
      <c r="A587" s="216" t="str">
        <f t="shared" si="40"/>
        <v xml:space="preserve"> </v>
      </c>
      <c r="B587" s="218"/>
      <c r="C587" s="218"/>
      <c r="D587" s="219"/>
      <c r="E587" s="219"/>
      <c r="F587" s="219"/>
      <c r="G587" s="216" t="str">
        <f>IF(D587="","",VLOOKUP(D587,'Liste des clubs'!A:B,2,FALSE))</f>
        <v/>
      </c>
      <c r="H587" s="233"/>
      <c r="I587" s="217" t="str">
        <f t="shared" si="36"/>
        <v/>
      </c>
      <c r="J587" s="230" t="str">
        <f t="array" ref="J587">IFERROR(INDEX(I$2:I$218,SMALL(IF(I$2:I$218&lt;&gt;"",ROW(I$2:I$218)-1),ROW(A586))),"")</f>
        <v/>
      </c>
      <c r="K587" s="231" t="str">
        <f t="shared" si="37"/>
        <v/>
      </c>
      <c r="L587" s="232" t="str">
        <f t="array" ref="L587">IFERROR(INDEX(K$2:K$218,SMALL(IF(K$2:K$218&lt;&gt;"",ROW(K$2:K$218)-1),ROW(C586))),"")</f>
        <v/>
      </c>
      <c r="M587" s="231" t="str">
        <f t="shared" si="38"/>
        <v/>
      </c>
      <c r="N587" s="230" t="str">
        <f t="array" ref="N587">IFERROR(INDEX(M$2:M$218,SMALL(IF(M$2:M$218&lt;&gt;"",ROW(M$2:M$218)-1),ROW(D586))),"")</f>
        <v/>
      </c>
      <c r="O587" s="231" t="str">
        <f t="shared" si="39"/>
        <v/>
      </c>
      <c r="P587" s="232" t="str">
        <f t="array" ref="P587">IFERROR(INDEX(O$2:O$218,SMALL(IF(O$2:O$218&lt;&gt;"",ROW(O$2:O$218)-1),ROW(G586))),"")</f>
        <v/>
      </c>
    </row>
    <row r="588" spans="1:16" ht="15.75" customHeight="1" x14ac:dyDescent="0.2">
      <c r="A588" s="216" t="str">
        <f t="shared" si="40"/>
        <v xml:space="preserve"> </v>
      </c>
      <c r="B588" s="218"/>
      <c r="C588" s="218"/>
      <c r="D588" s="219"/>
      <c r="E588" s="219"/>
      <c r="F588" s="219"/>
      <c r="G588" s="216" t="str">
        <f>IF(D588="","",VLOOKUP(D588,'Liste des clubs'!A:B,2,FALSE))</f>
        <v/>
      </c>
      <c r="H588" s="233"/>
      <c r="I588" s="217" t="str">
        <f t="shared" si="36"/>
        <v/>
      </c>
      <c r="J588" s="230" t="str">
        <f t="array" ref="J588">IFERROR(INDEX(I$2:I$218,SMALL(IF(I$2:I$218&lt;&gt;"",ROW(I$2:I$218)-1),ROW(A587))),"")</f>
        <v/>
      </c>
      <c r="K588" s="231" t="str">
        <f t="shared" si="37"/>
        <v/>
      </c>
      <c r="L588" s="232" t="str">
        <f t="array" ref="L588">IFERROR(INDEX(K$2:K$218,SMALL(IF(K$2:K$218&lt;&gt;"",ROW(K$2:K$218)-1),ROW(C587))),"")</f>
        <v/>
      </c>
      <c r="M588" s="231" t="str">
        <f t="shared" si="38"/>
        <v/>
      </c>
      <c r="N588" s="230" t="str">
        <f t="array" ref="N588">IFERROR(INDEX(M$2:M$218,SMALL(IF(M$2:M$218&lt;&gt;"",ROW(M$2:M$218)-1),ROW(D587))),"")</f>
        <v/>
      </c>
      <c r="O588" s="231" t="str">
        <f t="shared" si="39"/>
        <v/>
      </c>
      <c r="P588" s="232" t="str">
        <f t="array" ref="P588">IFERROR(INDEX(O$2:O$218,SMALL(IF(O$2:O$218&lt;&gt;"",ROW(O$2:O$218)-1),ROW(G587))),"")</f>
        <v/>
      </c>
    </row>
    <row r="589" spans="1:16" ht="15.75" customHeight="1" x14ac:dyDescent="0.2">
      <c r="A589" s="216" t="str">
        <f t="shared" si="40"/>
        <v xml:space="preserve"> </v>
      </c>
      <c r="B589" s="218"/>
      <c r="C589" s="218"/>
      <c r="D589" s="219"/>
      <c r="E589" s="219"/>
      <c r="F589" s="219"/>
      <c r="G589" s="216" t="str">
        <f>IF(D589="","",VLOOKUP(D589,'Liste des clubs'!A:B,2,FALSE))</f>
        <v/>
      </c>
      <c r="H589" s="233"/>
      <c r="I589" s="217" t="str">
        <f t="shared" si="36"/>
        <v/>
      </c>
      <c r="J589" s="230" t="str">
        <f t="array" ref="J589">IFERROR(INDEX(I$2:I$218,SMALL(IF(I$2:I$218&lt;&gt;"",ROW(I$2:I$218)-1),ROW(A588))),"")</f>
        <v/>
      </c>
      <c r="K589" s="231" t="str">
        <f t="shared" si="37"/>
        <v/>
      </c>
      <c r="L589" s="232" t="str">
        <f t="array" ref="L589">IFERROR(INDEX(K$2:K$218,SMALL(IF(K$2:K$218&lt;&gt;"",ROW(K$2:K$218)-1),ROW(C588))),"")</f>
        <v/>
      </c>
      <c r="M589" s="231" t="str">
        <f t="shared" si="38"/>
        <v/>
      </c>
      <c r="N589" s="230" t="str">
        <f t="array" ref="N589">IFERROR(INDEX(M$2:M$218,SMALL(IF(M$2:M$218&lt;&gt;"",ROW(M$2:M$218)-1),ROW(D588))),"")</f>
        <v/>
      </c>
      <c r="O589" s="231" t="str">
        <f t="shared" si="39"/>
        <v/>
      </c>
      <c r="P589" s="232" t="str">
        <f t="array" ref="P589">IFERROR(INDEX(O$2:O$218,SMALL(IF(O$2:O$218&lt;&gt;"",ROW(O$2:O$218)-1),ROW(G588))),"")</f>
        <v/>
      </c>
    </row>
    <row r="590" spans="1:16" ht="15.75" customHeight="1" x14ac:dyDescent="0.2">
      <c r="A590" s="216" t="str">
        <f t="shared" si="40"/>
        <v xml:space="preserve"> </v>
      </c>
      <c r="B590" s="218"/>
      <c r="C590" s="218"/>
      <c r="D590" s="219"/>
      <c r="E590" s="219"/>
      <c r="F590" s="219"/>
      <c r="G590" s="216" t="str">
        <f>IF(D590="","",VLOOKUP(D590,'Liste des clubs'!A:B,2,FALSE))</f>
        <v/>
      </c>
      <c r="H590" s="233"/>
      <c r="I590" s="217" t="str">
        <f t="shared" si="36"/>
        <v/>
      </c>
      <c r="J590" s="230" t="str">
        <f t="array" ref="J590">IFERROR(INDEX(I$2:I$218,SMALL(IF(I$2:I$218&lt;&gt;"",ROW(I$2:I$218)-1),ROW(A589))),"")</f>
        <v/>
      </c>
      <c r="K590" s="231" t="str">
        <f t="shared" si="37"/>
        <v/>
      </c>
      <c r="L590" s="232" t="str">
        <f t="array" ref="L590">IFERROR(INDEX(K$2:K$218,SMALL(IF(K$2:K$218&lt;&gt;"",ROW(K$2:K$218)-1),ROW(C589))),"")</f>
        <v/>
      </c>
      <c r="M590" s="231" t="str">
        <f t="shared" si="38"/>
        <v/>
      </c>
      <c r="N590" s="230" t="str">
        <f t="array" ref="N590">IFERROR(INDEX(M$2:M$218,SMALL(IF(M$2:M$218&lt;&gt;"",ROW(M$2:M$218)-1),ROW(D589))),"")</f>
        <v/>
      </c>
      <c r="O590" s="231" t="str">
        <f t="shared" si="39"/>
        <v/>
      </c>
      <c r="P590" s="232" t="str">
        <f t="array" ref="P590">IFERROR(INDEX(O$2:O$218,SMALL(IF(O$2:O$218&lt;&gt;"",ROW(O$2:O$218)-1),ROW(G589))),"")</f>
        <v/>
      </c>
    </row>
    <row r="591" spans="1:16" ht="15.75" customHeight="1" x14ac:dyDescent="0.2">
      <c r="A591" s="216" t="str">
        <f t="shared" si="40"/>
        <v xml:space="preserve"> </v>
      </c>
      <c r="B591" s="218"/>
      <c r="C591" s="218"/>
      <c r="D591" s="219"/>
      <c r="E591" s="219"/>
      <c r="F591" s="219"/>
      <c r="G591" s="216" t="str">
        <f>IF(D591="","",VLOOKUP(D591,'Liste des clubs'!A:B,2,FALSE))</f>
        <v/>
      </c>
      <c r="H591" s="233"/>
      <c r="I591" s="217" t="str">
        <f t="shared" si="36"/>
        <v/>
      </c>
      <c r="J591" s="230" t="str">
        <f t="array" ref="J591">IFERROR(INDEX(I$2:I$218,SMALL(IF(I$2:I$218&lt;&gt;"",ROW(I$2:I$218)-1),ROW(A590))),"")</f>
        <v/>
      </c>
      <c r="K591" s="231" t="str">
        <f t="shared" si="37"/>
        <v/>
      </c>
      <c r="L591" s="232" t="str">
        <f t="array" ref="L591">IFERROR(INDEX(K$2:K$218,SMALL(IF(K$2:K$218&lt;&gt;"",ROW(K$2:K$218)-1),ROW(C590))),"")</f>
        <v/>
      </c>
      <c r="M591" s="231" t="str">
        <f t="shared" si="38"/>
        <v/>
      </c>
      <c r="N591" s="230" t="str">
        <f t="array" ref="N591">IFERROR(INDEX(M$2:M$218,SMALL(IF(M$2:M$218&lt;&gt;"",ROW(M$2:M$218)-1),ROW(D590))),"")</f>
        <v/>
      </c>
      <c r="O591" s="231" t="str">
        <f t="shared" si="39"/>
        <v/>
      </c>
      <c r="P591" s="232" t="str">
        <f t="array" ref="P591">IFERROR(INDEX(O$2:O$218,SMALL(IF(O$2:O$218&lt;&gt;"",ROW(O$2:O$218)-1),ROW(G590))),"")</f>
        <v/>
      </c>
    </row>
    <row r="592" spans="1:16" ht="15.75" customHeight="1" x14ac:dyDescent="0.2">
      <c r="A592" s="216" t="str">
        <f t="shared" si="40"/>
        <v xml:space="preserve"> </v>
      </c>
      <c r="B592" s="218"/>
      <c r="C592" s="218"/>
      <c r="D592" s="219"/>
      <c r="E592" s="219"/>
      <c r="F592" s="219"/>
      <c r="G592" s="216" t="str">
        <f>IF(D592="","",VLOOKUP(D592,'Liste des clubs'!A:B,2,FALSE))</f>
        <v/>
      </c>
      <c r="H592" s="233"/>
      <c r="I592" s="217" t="str">
        <f t="shared" si="36"/>
        <v/>
      </c>
      <c r="J592" s="230" t="str">
        <f t="array" ref="J592">IFERROR(INDEX(I$2:I$218,SMALL(IF(I$2:I$218&lt;&gt;"",ROW(I$2:I$218)-1),ROW(A591))),"")</f>
        <v/>
      </c>
      <c r="K592" s="231" t="str">
        <f t="shared" si="37"/>
        <v/>
      </c>
      <c r="L592" s="232" t="str">
        <f t="array" ref="L592">IFERROR(INDEX(K$2:K$218,SMALL(IF(K$2:K$218&lt;&gt;"",ROW(K$2:K$218)-1),ROW(C591))),"")</f>
        <v/>
      </c>
      <c r="M592" s="231" t="str">
        <f t="shared" si="38"/>
        <v/>
      </c>
      <c r="N592" s="230" t="str">
        <f t="array" ref="N592">IFERROR(INDEX(M$2:M$218,SMALL(IF(M$2:M$218&lt;&gt;"",ROW(M$2:M$218)-1),ROW(D591))),"")</f>
        <v/>
      </c>
      <c r="O592" s="231" t="str">
        <f t="shared" si="39"/>
        <v/>
      </c>
      <c r="P592" s="232" t="str">
        <f t="array" ref="P592">IFERROR(INDEX(O$2:O$218,SMALL(IF(O$2:O$218&lt;&gt;"",ROW(O$2:O$218)-1),ROW(G591))),"")</f>
        <v/>
      </c>
    </row>
    <row r="593" spans="1:16" ht="15.75" customHeight="1" x14ac:dyDescent="0.2">
      <c r="A593" s="216" t="str">
        <f t="shared" si="40"/>
        <v xml:space="preserve"> </v>
      </c>
      <c r="B593" s="218"/>
      <c r="C593" s="218"/>
      <c r="D593" s="219"/>
      <c r="E593" s="219"/>
      <c r="F593" s="219"/>
      <c r="G593" s="216" t="str">
        <f>IF(D593="","",VLOOKUP(D593,'Liste des clubs'!A:B,2,FALSE))</f>
        <v/>
      </c>
      <c r="H593" s="233"/>
      <c r="I593" s="217" t="str">
        <f t="shared" si="36"/>
        <v/>
      </c>
      <c r="J593" s="230" t="str">
        <f t="array" ref="J593">IFERROR(INDEX(I$2:I$218,SMALL(IF(I$2:I$218&lt;&gt;"",ROW(I$2:I$218)-1),ROW(A592))),"")</f>
        <v/>
      </c>
      <c r="K593" s="231" t="str">
        <f t="shared" si="37"/>
        <v/>
      </c>
      <c r="L593" s="232" t="str">
        <f t="array" ref="L593">IFERROR(INDEX(K$2:K$218,SMALL(IF(K$2:K$218&lt;&gt;"",ROW(K$2:K$218)-1),ROW(C592))),"")</f>
        <v/>
      </c>
      <c r="M593" s="231" t="str">
        <f t="shared" si="38"/>
        <v/>
      </c>
      <c r="N593" s="230" t="str">
        <f t="array" ref="N593">IFERROR(INDEX(M$2:M$218,SMALL(IF(M$2:M$218&lt;&gt;"",ROW(M$2:M$218)-1),ROW(D592))),"")</f>
        <v/>
      </c>
      <c r="O593" s="231" t="str">
        <f t="shared" si="39"/>
        <v/>
      </c>
      <c r="P593" s="232" t="str">
        <f t="array" ref="P593">IFERROR(INDEX(O$2:O$218,SMALL(IF(O$2:O$218&lt;&gt;"",ROW(O$2:O$218)-1),ROW(G592))),"")</f>
        <v/>
      </c>
    </row>
    <row r="594" spans="1:16" ht="15.75" customHeight="1" x14ac:dyDescent="0.2">
      <c r="A594" s="216" t="str">
        <f t="shared" si="40"/>
        <v xml:space="preserve"> </v>
      </c>
      <c r="B594" s="218"/>
      <c r="C594" s="218"/>
      <c r="D594" s="219"/>
      <c r="E594" s="219"/>
      <c r="F594" s="219"/>
      <c r="G594" s="216" t="str">
        <f>IF(D594="","",VLOOKUP(D594,'Liste des clubs'!A:B,2,FALSE))</f>
        <v/>
      </c>
      <c r="H594" s="233"/>
      <c r="I594" s="217" t="str">
        <f t="shared" si="36"/>
        <v/>
      </c>
      <c r="J594" s="230" t="str">
        <f t="array" ref="J594">IFERROR(INDEX(I$2:I$218,SMALL(IF(I$2:I$218&lt;&gt;"",ROW(I$2:I$218)-1),ROW(A593))),"")</f>
        <v/>
      </c>
      <c r="K594" s="231" t="str">
        <f t="shared" si="37"/>
        <v/>
      </c>
      <c r="L594" s="232" t="str">
        <f t="array" ref="L594">IFERROR(INDEX(K$2:K$218,SMALL(IF(K$2:K$218&lt;&gt;"",ROW(K$2:K$218)-1),ROW(C593))),"")</f>
        <v/>
      </c>
      <c r="M594" s="231" t="str">
        <f t="shared" si="38"/>
        <v/>
      </c>
      <c r="N594" s="230" t="str">
        <f t="array" ref="N594">IFERROR(INDEX(M$2:M$218,SMALL(IF(M$2:M$218&lt;&gt;"",ROW(M$2:M$218)-1),ROW(D593))),"")</f>
        <v/>
      </c>
      <c r="O594" s="231" t="str">
        <f t="shared" si="39"/>
        <v/>
      </c>
      <c r="P594" s="232" t="str">
        <f t="array" ref="P594">IFERROR(INDEX(O$2:O$218,SMALL(IF(O$2:O$218&lt;&gt;"",ROW(O$2:O$218)-1),ROW(G593))),"")</f>
        <v/>
      </c>
    </row>
    <row r="595" spans="1:16" ht="15.75" customHeight="1" x14ac:dyDescent="0.2">
      <c r="A595" s="216" t="str">
        <f t="shared" si="40"/>
        <v xml:space="preserve"> </v>
      </c>
      <c r="B595" s="218"/>
      <c r="C595" s="218"/>
      <c r="D595" s="219"/>
      <c r="E595" s="219"/>
      <c r="F595" s="219"/>
      <c r="G595" s="216" t="str">
        <f>IF(D595="","",VLOOKUP(D595,'Liste des clubs'!A:B,2,FALSE))</f>
        <v/>
      </c>
      <c r="H595" s="233"/>
      <c r="I595" s="217" t="str">
        <f t="shared" si="36"/>
        <v/>
      </c>
      <c r="J595" s="230" t="str">
        <f t="array" ref="J595">IFERROR(INDEX(I$2:I$218,SMALL(IF(I$2:I$218&lt;&gt;"",ROW(I$2:I$218)-1),ROW(A594))),"")</f>
        <v/>
      </c>
      <c r="K595" s="231" t="str">
        <f t="shared" si="37"/>
        <v/>
      </c>
      <c r="L595" s="232" t="str">
        <f t="array" ref="L595">IFERROR(INDEX(K$2:K$218,SMALL(IF(K$2:K$218&lt;&gt;"",ROW(K$2:K$218)-1),ROW(C594))),"")</f>
        <v/>
      </c>
      <c r="M595" s="231" t="str">
        <f t="shared" si="38"/>
        <v/>
      </c>
      <c r="N595" s="230" t="str">
        <f t="array" ref="N595">IFERROR(INDEX(M$2:M$218,SMALL(IF(M$2:M$218&lt;&gt;"",ROW(M$2:M$218)-1),ROW(D594))),"")</f>
        <v/>
      </c>
      <c r="O595" s="231" t="str">
        <f t="shared" si="39"/>
        <v/>
      </c>
      <c r="P595" s="232" t="str">
        <f t="array" ref="P595">IFERROR(INDEX(O$2:O$218,SMALL(IF(O$2:O$218&lt;&gt;"",ROW(O$2:O$218)-1),ROW(G594))),"")</f>
        <v/>
      </c>
    </row>
    <row r="596" spans="1:16" ht="15.75" customHeight="1" x14ac:dyDescent="0.2">
      <c r="A596" s="216" t="str">
        <f t="shared" si="40"/>
        <v xml:space="preserve"> </v>
      </c>
      <c r="B596" s="218"/>
      <c r="C596" s="218"/>
      <c r="D596" s="219"/>
      <c r="E596" s="219"/>
      <c r="F596" s="219"/>
      <c r="G596" s="216" t="str">
        <f>IF(D596="","",VLOOKUP(D596,'Liste des clubs'!A:B,2,FALSE))</f>
        <v/>
      </c>
      <c r="H596" s="233"/>
      <c r="I596" s="217" t="str">
        <f t="shared" si="36"/>
        <v/>
      </c>
      <c r="J596" s="230" t="str">
        <f t="array" ref="J596">IFERROR(INDEX(I$2:I$218,SMALL(IF(I$2:I$218&lt;&gt;"",ROW(I$2:I$218)-1),ROW(A595))),"")</f>
        <v/>
      </c>
      <c r="K596" s="231" t="str">
        <f t="shared" si="37"/>
        <v/>
      </c>
      <c r="L596" s="232" t="str">
        <f t="array" ref="L596">IFERROR(INDEX(K$2:K$218,SMALL(IF(K$2:K$218&lt;&gt;"",ROW(K$2:K$218)-1),ROW(C595))),"")</f>
        <v/>
      </c>
      <c r="M596" s="231" t="str">
        <f t="shared" si="38"/>
        <v/>
      </c>
      <c r="N596" s="230" t="str">
        <f t="array" ref="N596">IFERROR(INDEX(M$2:M$218,SMALL(IF(M$2:M$218&lt;&gt;"",ROW(M$2:M$218)-1),ROW(D595))),"")</f>
        <v/>
      </c>
      <c r="O596" s="231" t="str">
        <f t="shared" si="39"/>
        <v/>
      </c>
      <c r="P596" s="232" t="str">
        <f t="array" ref="P596">IFERROR(INDEX(O$2:O$218,SMALL(IF(O$2:O$218&lt;&gt;"",ROW(O$2:O$218)-1),ROW(G595))),"")</f>
        <v/>
      </c>
    </row>
    <row r="597" spans="1:16" ht="15.75" customHeight="1" x14ac:dyDescent="0.2">
      <c r="A597" s="216" t="str">
        <f t="shared" si="40"/>
        <v xml:space="preserve"> </v>
      </c>
      <c r="B597" s="218"/>
      <c r="C597" s="218"/>
      <c r="D597" s="219"/>
      <c r="E597" s="219"/>
      <c r="F597" s="219"/>
      <c r="G597" s="216" t="str">
        <f>IF(D597="","",VLOOKUP(D597,'Liste des clubs'!A:B,2,FALSE))</f>
        <v/>
      </c>
      <c r="H597" s="233"/>
      <c r="I597" s="217" t="str">
        <f t="shared" si="36"/>
        <v/>
      </c>
      <c r="J597" s="230" t="str">
        <f t="array" ref="J597">IFERROR(INDEX(I$2:I$218,SMALL(IF(I$2:I$218&lt;&gt;"",ROW(I$2:I$218)-1),ROW(A596))),"")</f>
        <v/>
      </c>
      <c r="K597" s="231" t="str">
        <f t="shared" si="37"/>
        <v/>
      </c>
      <c r="L597" s="232" t="str">
        <f t="array" ref="L597">IFERROR(INDEX(K$2:K$218,SMALL(IF(K$2:K$218&lt;&gt;"",ROW(K$2:K$218)-1),ROW(C596))),"")</f>
        <v/>
      </c>
      <c r="M597" s="231" t="str">
        <f t="shared" si="38"/>
        <v/>
      </c>
      <c r="N597" s="230" t="str">
        <f t="array" ref="N597">IFERROR(INDEX(M$2:M$218,SMALL(IF(M$2:M$218&lt;&gt;"",ROW(M$2:M$218)-1),ROW(D596))),"")</f>
        <v/>
      </c>
      <c r="O597" s="231" t="str">
        <f t="shared" si="39"/>
        <v/>
      </c>
      <c r="P597" s="232" t="str">
        <f t="array" ref="P597">IFERROR(INDEX(O$2:O$218,SMALL(IF(O$2:O$218&lt;&gt;"",ROW(O$2:O$218)-1),ROW(G596))),"")</f>
        <v/>
      </c>
    </row>
    <row r="598" spans="1:16" ht="15.75" customHeight="1" x14ac:dyDescent="0.2">
      <c r="A598" s="216" t="str">
        <f t="shared" si="40"/>
        <v xml:space="preserve"> </v>
      </c>
      <c r="B598" s="218"/>
      <c r="C598" s="218"/>
      <c r="D598" s="219"/>
      <c r="E598" s="219"/>
      <c r="F598" s="219"/>
      <c r="G598" s="216" t="str">
        <f>IF(D598="","",VLOOKUP(D598,'Liste des clubs'!A:B,2,FALSE))</f>
        <v/>
      </c>
      <c r="H598" s="233"/>
      <c r="I598" s="217" t="str">
        <f t="shared" si="36"/>
        <v/>
      </c>
      <c r="J598" s="230" t="str">
        <f t="array" ref="J598">IFERROR(INDEX(I$2:I$218,SMALL(IF(I$2:I$218&lt;&gt;"",ROW(I$2:I$218)-1),ROW(A597))),"")</f>
        <v/>
      </c>
      <c r="K598" s="231" t="str">
        <f t="shared" si="37"/>
        <v/>
      </c>
      <c r="L598" s="232" t="str">
        <f t="array" ref="L598">IFERROR(INDEX(K$2:K$218,SMALL(IF(K$2:K$218&lt;&gt;"",ROW(K$2:K$218)-1),ROW(C597))),"")</f>
        <v/>
      </c>
      <c r="M598" s="231" t="str">
        <f t="shared" si="38"/>
        <v/>
      </c>
      <c r="N598" s="230" t="str">
        <f t="array" ref="N598">IFERROR(INDEX(M$2:M$218,SMALL(IF(M$2:M$218&lt;&gt;"",ROW(M$2:M$218)-1),ROW(D597))),"")</f>
        <v/>
      </c>
      <c r="O598" s="231" t="str">
        <f t="shared" si="39"/>
        <v/>
      </c>
      <c r="P598" s="232" t="str">
        <f t="array" ref="P598">IFERROR(INDEX(O$2:O$218,SMALL(IF(O$2:O$218&lt;&gt;"",ROW(O$2:O$218)-1),ROW(G597))),"")</f>
        <v/>
      </c>
    </row>
    <row r="599" spans="1:16" ht="15.75" customHeight="1" x14ac:dyDescent="0.2">
      <c r="A599" s="216" t="str">
        <f t="shared" si="40"/>
        <v xml:space="preserve"> </v>
      </c>
      <c r="B599" s="218"/>
      <c r="C599" s="218"/>
      <c r="D599" s="219"/>
      <c r="E599" s="219"/>
      <c r="F599" s="219"/>
      <c r="G599" s="216" t="str">
        <f>IF(D599="","",VLOOKUP(D599,'Liste des clubs'!A:B,2,FALSE))</f>
        <v/>
      </c>
      <c r="H599" s="233"/>
      <c r="I599" s="217" t="str">
        <f t="shared" si="36"/>
        <v/>
      </c>
      <c r="J599" s="230" t="str">
        <f t="array" ref="J599">IFERROR(INDEX(I$2:I$218,SMALL(IF(I$2:I$218&lt;&gt;"",ROW(I$2:I$218)-1),ROW(A598))),"")</f>
        <v/>
      </c>
      <c r="K599" s="231" t="str">
        <f t="shared" si="37"/>
        <v/>
      </c>
      <c r="L599" s="232" t="str">
        <f t="array" ref="L599">IFERROR(INDEX(K$2:K$218,SMALL(IF(K$2:K$218&lt;&gt;"",ROW(K$2:K$218)-1),ROW(C598))),"")</f>
        <v/>
      </c>
      <c r="M599" s="231" t="str">
        <f t="shared" si="38"/>
        <v/>
      </c>
      <c r="N599" s="230" t="str">
        <f t="array" ref="N599">IFERROR(INDEX(M$2:M$218,SMALL(IF(M$2:M$218&lt;&gt;"",ROW(M$2:M$218)-1),ROW(D598))),"")</f>
        <v/>
      </c>
      <c r="O599" s="231" t="str">
        <f t="shared" si="39"/>
        <v/>
      </c>
      <c r="P599" s="232" t="str">
        <f t="array" ref="P599">IFERROR(INDEX(O$2:O$218,SMALL(IF(O$2:O$218&lt;&gt;"",ROW(O$2:O$218)-1),ROW(G598))),"")</f>
        <v/>
      </c>
    </row>
    <row r="600" spans="1:16" ht="15.75" customHeight="1" x14ac:dyDescent="0.2">
      <c r="A600" s="216" t="str">
        <f t="shared" si="40"/>
        <v xml:space="preserve"> </v>
      </c>
      <c r="B600" s="218"/>
      <c r="C600" s="218"/>
      <c r="D600" s="219"/>
      <c r="E600" s="219"/>
      <c r="F600" s="219"/>
      <c r="G600" s="216" t="str">
        <f>IF(D600="","",VLOOKUP(D600,'Liste des clubs'!A:B,2,FALSE))</f>
        <v/>
      </c>
      <c r="H600" s="233"/>
      <c r="I600" s="217" t="str">
        <f t="shared" si="36"/>
        <v/>
      </c>
      <c r="J600" s="230" t="str">
        <f t="array" ref="J600">IFERROR(INDEX(I$2:I$218,SMALL(IF(I$2:I$218&lt;&gt;"",ROW(I$2:I$218)-1),ROW(A599))),"")</f>
        <v/>
      </c>
      <c r="K600" s="231" t="str">
        <f t="shared" si="37"/>
        <v/>
      </c>
      <c r="L600" s="232" t="str">
        <f t="array" ref="L600">IFERROR(INDEX(K$2:K$218,SMALL(IF(K$2:K$218&lt;&gt;"",ROW(K$2:K$218)-1),ROW(C599))),"")</f>
        <v/>
      </c>
      <c r="M600" s="231" t="str">
        <f t="shared" si="38"/>
        <v/>
      </c>
      <c r="N600" s="230" t="str">
        <f t="array" ref="N600">IFERROR(INDEX(M$2:M$218,SMALL(IF(M$2:M$218&lt;&gt;"",ROW(M$2:M$218)-1),ROW(D599))),"")</f>
        <v/>
      </c>
      <c r="O600" s="231" t="str">
        <f t="shared" si="39"/>
        <v/>
      </c>
      <c r="P600" s="232" t="str">
        <f t="array" ref="P600">IFERROR(INDEX(O$2:O$218,SMALL(IF(O$2:O$218&lt;&gt;"",ROW(O$2:O$218)-1),ROW(G599))),"")</f>
        <v/>
      </c>
    </row>
    <row r="601" spans="1:16" ht="15.75" customHeight="1" x14ac:dyDescent="0.2">
      <c r="A601" s="216" t="str">
        <f t="shared" si="40"/>
        <v xml:space="preserve"> </v>
      </c>
      <c r="B601" s="218"/>
      <c r="C601" s="218"/>
      <c r="D601" s="219"/>
      <c r="E601" s="219"/>
      <c r="F601" s="219"/>
      <c r="G601" s="216" t="str">
        <f>IF(D601="","",VLOOKUP(D601,'Liste des clubs'!A:B,2,FALSE))</f>
        <v/>
      </c>
      <c r="H601" s="233"/>
      <c r="I601" s="217" t="str">
        <f t="shared" si="36"/>
        <v/>
      </c>
      <c r="J601" s="230" t="str">
        <f t="array" ref="J601">IFERROR(INDEX(I$2:I$218,SMALL(IF(I$2:I$218&lt;&gt;"",ROW(I$2:I$218)-1),ROW(A600))),"")</f>
        <v/>
      </c>
      <c r="K601" s="231" t="str">
        <f t="shared" si="37"/>
        <v/>
      </c>
      <c r="L601" s="232" t="str">
        <f t="array" ref="L601">IFERROR(INDEX(K$2:K$218,SMALL(IF(K$2:K$218&lt;&gt;"",ROW(K$2:K$218)-1),ROW(C600))),"")</f>
        <v/>
      </c>
      <c r="M601" s="231" t="str">
        <f t="shared" si="38"/>
        <v/>
      </c>
      <c r="N601" s="230" t="str">
        <f t="array" ref="N601">IFERROR(INDEX(M$2:M$218,SMALL(IF(M$2:M$218&lt;&gt;"",ROW(M$2:M$218)-1),ROW(D600))),"")</f>
        <v/>
      </c>
      <c r="O601" s="231" t="str">
        <f t="shared" si="39"/>
        <v/>
      </c>
      <c r="P601" s="232" t="str">
        <f t="array" ref="P601">IFERROR(INDEX(O$2:O$218,SMALL(IF(O$2:O$218&lt;&gt;"",ROW(O$2:O$218)-1),ROW(G600))),"")</f>
        <v/>
      </c>
    </row>
    <row r="602" spans="1:16" ht="15.75" customHeight="1" x14ac:dyDescent="0.2">
      <c r="A602" s="216" t="str">
        <f t="shared" si="40"/>
        <v xml:space="preserve"> </v>
      </c>
      <c r="B602" s="218"/>
      <c r="C602" s="218"/>
      <c r="D602" s="219"/>
      <c r="E602" s="219"/>
      <c r="F602" s="219"/>
      <c r="G602" s="216" t="str">
        <f>IF(D602="","",VLOOKUP(D602,'Liste des clubs'!A:B,2,FALSE))</f>
        <v/>
      </c>
      <c r="H602" s="233"/>
      <c r="I602" s="217" t="str">
        <f t="shared" si="36"/>
        <v/>
      </c>
      <c r="J602" s="230" t="str">
        <f t="array" ref="J602">IFERROR(INDEX(I$2:I$218,SMALL(IF(I$2:I$218&lt;&gt;"",ROW(I$2:I$218)-1),ROW(A601))),"")</f>
        <v/>
      </c>
      <c r="K602" s="231" t="str">
        <f t="shared" si="37"/>
        <v/>
      </c>
      <c r="L602" s="232" t="str">
        <f t="array" ref="L602">IFERROR(INDEX(K$2:K$218,SMALL(IF(K$2:K$218&lt;&gt;"",ROW(K$2:K$218)-1),ROW(C601))),"")</f>
        <v/>
      </c>
      <c r="M602" s="231" t="str">
        <f t="shared" si="38"/>
        <v/>
      </c>
      <c r="N602" s="230" t="str">
        <f t="array" ref="N602">IFERROR(INDEX(M$2:M$218,SMALL(IF(M$2:M$218&lt;&gt;"",ROW(M$2:M$218)-1),ROW(D601))),"")</f>
        <v/>
      </c>
      <c r="O602" s="231" t="str">
        <f t="shared" si="39"/>
        <v/>
      </c>
      <c r="P602" s="232" t="str">
        <f t="array" ref="P602">IFERROR(INDEX(O$2:O$218,SMALL(IF(O$2:O$218&lt;&gt;"",ROW(O$2:O$218)-1),ROW(G601))),"")</f>
        <v/>
      </c>
    </row>
    <row r="603" spans="1:16" ht="15.75" customHeight="1" x14ac:dyDescent="0.2">
      <c r="A603" s="216" t="str">
        <f t="shared" si="40"/>
        <v xml:space="preserve"> </v>
      </c>
      <c r="B603" s="218"/>
      <c r="C603" s="218"/>
      <c r="D603" s="219"/>
      <c r="E603" s="219"/>
      <c r="F603" s="219"/>
      <c r="G603" s="216" t="str">
        <f>IF(D603="","",VLOOKUP(D603,'Liste des clubs'!A:B,2,FALSE))</f>
        <v/>
      </c>
      <c r="H603" s="233"/>
      <c r="I603" s="217" t="str">
        <f t="shared" si="36"/>
        <v/>
      </c>
      <c r="J603" s="230" t="str">
        <f t="array" ref="J603">IFERROR(INDEX(I$2:I$218,SMALL(IF(I$2:I$218&lt;&gt;"",ROW(I$2:I$218)-1),ROW(A602))),"")</f>
        <v/>
      </c>
      <c r="K603" s="231" t="str">
        <f t="shared" si="37"/>
        <v/>
      </c>
      <c r="L603" s="232" t="str">
        <f t="array" ref="L603">IFERROR(INDEX(K$2:K$218,SMALL(IF(K$2:K$218&lt;&gt;"",ROW(K$2:K$218)-1),ROW(C602))),"")</f>
        <v/>
      </c>
      <c r="M603" s="231" t="str">
        <f t="shared" si="38"/>
        <v/>
      </c>
      <c r="N603" s="230" t="str">
        <f t="array" ref="N603">IFERROR(INDEX(M$2:M$218,SMALL(IF(M$2:M$218&lt;&gt;"",ROW(M$2:M$218)-1),ROW(D602))),"")</f>
        <v/>
      </c>
      <c r="O603" s="231" t="str">
        <f t="shared" si="39"/>
        <v/>
      </c>
      <c r="P603" s="232" t="str">
        <f t="array" ref="P603">IFERROR(INDEX(O$2:O$218,SMALL(IF(O$2:O$218&lt;&gt;"",ROW(O$2:O$218)-1),ROW(G602))),"")</f>
        <v/>
      </c>
    </row>
    <row r="604" spans="1:16" ht="15.75" customHeight="1" x14ac:dyDescent="0.2">
      <c r="A604" s="216" t="str">
        <f t="shared" si="40"/>
        <v xml:space="preserve"> </v>
      </c>
      <c r="B604" s="218"/>
      <c r="C604" s="218"/>
      <c r="D604" s="219"/>
      <c r="E604" s="219"/>
      <c r="F604" s="219"/>
      <c r="G604" s="216" t="str">
        <f>IF(D604="","",VLOOKUP(D604,'Liste des clubs'!A:B,2,FALSE))</f>
        <v/>
      </c>
      <c r="H604" s="233"/>
      <c r="I604" s="217" t="str">
        <f t="shared" si="36"/>
        <v/>
      </c>
      <c r="J604" s="230" t="str">
        <f t="array" ref="J604">IFERROR(INDEX(I$2:I$218,SMALL(IF(I$2:I$218&lt;&gt;"",ROW(I$2:I$218)-1),ROW(A603))),"")</f>
        <v/>
      </c>
      <c r="K604" s="231" t="str">
        <f t="shared" si="37"/>
        <v/>
      </c>
      <c r="L604" s="232" t="str">
        <f t="array" ref="L604">IFERROR(INDEX(K$2:K$218,SMALL(IF(K$2:K$218&lt;&gt;"",ROW(K$2:K$218)-1),ROW(C603))),"")</f>
        <v/>
      </c>
      <c r="M604" s="231" t="str">
        <f t="shared" si="38"/>
        <v/>
      </c>
      <c r="N604" s="230" t="str">
        <f t="array" ref="N604">IFERROR(INDEX(M$2:M$218,SMALL(IF(M$2:M$218&lt;&gt;"",ROW(M$2:M$218)-1),ROW(D603))),"")</f>
        <v/>
      </c>
      <c r="O604" s="231" t="str">
        <f t="shared" si="39"/>
        <v/>
      </c>
      <c r="P604" s="232" t="str">
        <f t="array" ref="P604">IFERROR(INDEX(O$2:O$218,SMALL(IF(O$2:O$218&lt;&gt;"",ROW(O$2:O$218)-1),ROW(G603))),"")</f>
        <v/>
      </c>
    </row>
    <row r="605" spans="1:16" ht="15.75" customHeight="1" x14ac:dyDescent="0.2">
      <c r="A605" s="216" t="str">
        <f t="shared" si="40"/>
        <v xml:space="preserve"> </v>
      </c>
      <c r="B605" s="218"/>
      <c r="C605" s="218"/>
      <c r="D605" s="219"/>
      <c r="E605" s="219"/>
      <c r="F605" s="219"/>
      <c r="G605" s="216" t="str">
        <f>IF(D605="","",VLOOKUP(D605,'Liste des clubs'!A:B,2,FALSE))</f>
        <v/>
      </c>
      <c r="H605" s="233"/>
      <c r="I605" s="217" t="str">
        <f t="shared" si="36"/>
        <v/>
      </c>
      <c r="J605" s="230" t="str">
        <f t="array" ref="J605">IFERROR(INDEX(I$2:I$218,SMALL(IF(I$2:I$218&lt;&gt;"",ROW(I$2:I$218)-1),ROW(A604))),"")</f>
        <v/>
      </c>
      <c r="K605" s="231" t="str">
        <f t="shared" si="37"/>
        <v/>
      </c>
      <c r="L605" s="232" t="str">
        <f t="array" ref="L605">IFERROR(INDEX(K$2:K$218,SMALL(IF(K$2:K$218&lt;&gt;"",ROW(K$2:K$218)-1),ROW(C604))),"")</f>
        <v/>
      </c>
      <c r="M605" s="231" t="str">
        <f t="shared" si="38"/>
        <v/>
      </c>
      <c r="N605" s="230" t="str">
        <f t="array" ref="N605">IFERROR(INDEX(M$2:M$218,SMALL(IF(M$2:M$218&lt;&gt;"",ROW(M$2:M$218)-1),ROW(D604))),"")</f>
        <v/>
      </c>
      <c r="O605" s="231" t="str">
        <f t="shared" si="39"/>
        <v/>
      </c>
      <c r="P605" s="232" t="str">
        <f t="array" ref="P605">IFERROR(INDEX(O$2:O$218,SMALL(IF(O$2:O$218&lt;&gt;"",ROW(O$2:O$218)-1),ROW(G604))),"")</f>
        <v/>
      </c>
    </row>
    <row r="606" spans="1:16" ht="15.75" customHeight="1" x14ac:dyDescent="0.2">
      <c r="A606" s="216" t="str">
        <f t="shared" si="40"/>
        <v xml:space="preserve"> </v>
      </c>
      <c r="B606" s="218"/>
      <c r="C606" s="218"/>
      <c r="D606" s="219"/>
      <c r="E606" s="219"/>
      <c r="F606" s="219"/>
      <c r="G606" s="216" t="str">
        <f>IF(D606="","",VLOOKUP(D606,'Liste des clubs'!A:B,2,FALSE))</f>
        <v/>
      </c>
      <c r="H606" s="233"/>
      <c r="I606" s="217" t="str">
        <f t="shared" si="36"/>
        <v/>
      </c>
      <c r="J606" s="230" t="str">
        <f t="array" ref="J606">IFERROR(INDEX(I$2:I$218,SMALL(IF(I$2:I$218&lt;&gt;"",ROW(I$2:I$218)-1),ROW(A605))),"")</f>
        <v/>
      </c>
      <c r="K606" s="231" t="str">
        <f t="shared" si="37"/>
        <v/>
      </c>
      <c r="L606" s="232" t="str">
        <f t="array" ref="L606">IFERROR(INDEX(K$2:K$218,SMALL(IF(K$2:K$218&lt;&gt;"",ROW(K$2:K$218)-1),ROW(C605))),"")</f>
        <v/>
      </c>
      <c r="M606" s="231" t="str">
        <f t="shared" si="38"/>
        <v/>
      </c>
      <c r="N606" s="230" t="str">
        <f t="array" ref="N606">IFERROR(INDEX(M$2:M$218,SMALL(IF(M$2:M$218&lt;&gt;"",ROW(M$2:M$218)-1),ROW(D605))),"")</f>
        <v/>
      </c>
      <c r="O606" s="231" t="str">
        <f t="shared" si="39"/>
        <v/>
      </c>
      <c r="P606" s="232" t="str">
        <f t="array" ref="P606">IFERROR(INDEX(O$2:O$218,SMALL(IF(O$2:O$218&lt;&gt;"",ROW(O$2:O$218)-1),ROW(G605))),"")</f>
        <v/>
      </c>
    </row>
    <row r="607" spans="1:16" ht="15.75" customHeight="1" x14ac:dyDescent="0.2">
      <c r="A607" s="216" t="str">
        <f t="shared" si="40"/>
        <v xml:space="preserve"> </v>
      </c>
      <c r="B607" s="218"/>
      <c r="C607" s="218"/>
      <c r="D607" s="219"/>
      <c r="E607" s="219"/>
      <c r="F607" s="219"/>
      <c r="G607" s="216" t="str">
        <f>IF(D607="","",VLOOKUP(D607,'Liste des clubs'!A:B,2,FALSE))</f>
        <v/>
      </c>
      <c r="H607" s="233"/>
      <c r="I607" s="217" t="str">
        <f t="shared" si="36"/>
        <v/>
      </c>
      <c r="J607" s="230" t="str">
        <f t="array" ref="J607">IFERROR(INDEX(I$2:I$218,SMALL(IF(I$2:I$218&lt;&gt;"",ROW(I$2:I$218)-1),ROW(A606))),"")</f>
        <v/>
      </c>
      <c r="K607" s="231" t="str">
        <f t="shared" si="37"/>
        <v/>
      </c>
      <c r="L607" s="232" t="str">
        <f t="array" ref="L607">IFERROR(INDEX(K$2:K$218,SMALL(IF(K$2:K$218&lt;&gt;"",ROW(K$2:K$218)-1),ROW(C606))),"")</f>
        <v/>
      </c>
      <c r="M607" s="231" t="str">
        <f t="shared" si="38"/>
        <v/>
      </c>
      <c r="N607" s="230" t="str">
        <f t="array" ref="N607">IFERROR(INDEX(M$2:M$218,SMALL(IF(M$2:M$218&lt;&gt;"",ROW(M$2:M$218)-1),ROW(D606))),"")</f>
        <v/>
      </c>
      <c r="O607" s="231" t="str">
        <f t="shared" si="39"/>
        <v/>
      </c>
      <c r="P607" s="232" t="str">
        <f t="array" ref="P607">IFERROR(INDEX(O$2:O$218,SMALL(IF(O$2:O$218&lt;&gt;"",ROW(O$2:O$218)-1),ROW(G606))),"")</f>
        <v/>
      </c>
    </row>
    <row r="608" spans="1:16" ht="15.75" customHeight="1" x14ac:dyDescent="0.2">
      <c r="A608" s="216" t="str">
        <f t="shared" si="40"/>
        <v xml:space="preserve"> </v>
      </c>
      <c r="B608" s="218"/>
      <c r="C608" s="218"/>
      <c r="D608" s="219"/>
      <c r="E608" s="219"/>
      <c r="F608" s="219"/>
      <c r="G608" s="216" t="str">
        <f>IF(D608="","",VLOOKUP(D608,'Liste des clubs'!A:B,2,FALSE))</f>
        <v/>
      </c>
      <c r="H608" s="233"/>
      <c r="I608" s="217" t="str">
        <f t="shared" si="36"/>
        <v/>
      </c>
      <c r="J608" s="230" t="str">
        <f t="array" ref="J608">IFERROR(INDEX(I$2:I$218,SMALL(IF(I$2:I$218&lt;&gt;"",ROW(I$2:I$218)-1),ROW(A607))),"")</f>
        <v/>
      </c>
      <c r="K608" s="231" t="str">
        <f t="shared" si="37"/>
        <v/>
      </c>
      <c r="L608" s="232" t="str">
        <f t="array" ref="L608">IFERROR(INDEX(K$2:K$218,SMALL(IF(K$2:K$218&lt;&gt;"",ROW(K$2:K$218)-1),ROW(C607))),"")</f>
        <v/>
      </c>
      <c r="M608" s="231" t="str">
        <f t="shared" si="38"/>
        <v/>
      </c>
      <c r="N608" s="230" t="str">
        <f t="array" ref="N608">IFERROR(INDEX(M$2:M$218,SMALL(IF(M$2:M$218&lt;&gt;"",ROW(M$2:M$218)-1),ROW(D607))),"")</f>
        <v/>
      </c>
      <c r="O608" s="231" t="str">
        <f t="shared" si="39"/>
        <v/>
      </c>
      <c r="P608" s="232" t="str">
        <f t="array" ref="P608">IFERROR(INDEX(O$2:O$218,SMALL(IF(O$2:O$218&lt;&gt;"",ROW(O$2:O$218)-1),ROW(G607))),"")</f>
        <v/>
      </c>
    </row>
    <row r="609" spans="1:16" ht="15.75" customHeight="1" x14ac:dyDescent="0.2">
      <c r="A609" s="216" t="str">
        <f t="shared" si="40"/>
        <v xml:space="preserve"> </v>
      </c>
      <c r="B609" s="218"/>
      <c r="C609" s="218"/>
      <c r="D609" s="219"/>
      <c r="E609" s="219"/>
      <c r="F609" s="219"/>
      <c r="G609" s="216" t="str">
        <f>IF(D609="","",VLOOKUP(D609,'Liste des clubs'!A:B,2,FALSE))</f>
        <v/>
      </c>
      <c r="H609" s="233"/>
      <c r="I609" s="217" t="str">
        <f t="shared" si="36"/>
        <v/>
      </c>
      <c r="J609" s="230" t="str">
        <f t="array" ref="J609">IFERROR(INDEX(I$2:I$218,SMALL(IF(I$2:I$218&lt;&gt;"",ROW(I$2:I$218)-1),ROW(A608))),"")</f>
        <v/>
      </c>
      <c r="K609" s="231" t="str">
        <f t="shared" si="37"/>
        <v/>
      </c>
      <c r="L609" s="232" t="str">
        <f t="array" ref="L609">IFERROR(INDEX(K$2:K$218,SMALL(IF(K$2:K$218&lt;&gt;"",ROW(K$2:K$218)-1),ROW(C608))),"")</f>
        <v/>
      </c>
      <c r="M609" s="231" t="str">
        <f t="shared" si="38"/>
        <v/>
      </c>
      <c r="N609" s="230" t="str">
        <f t="array" ref="N609">IFERROR(INDEX(M$2:M$218,SMALL(IF(M$2:M$218&lt;&gt;"",ROW(M$2:M$218)-1),ROW(D608))),"")</f>
        <v/>
      </c>
      <c r="O609" s="231" t="str">
        <f t="shared" si="39"/>
        <v/>
      </c>
      <c r="P609" s="232" t="str">
        <f t="array" ref="P609">IFERROR(INDEX(O$2:O$218,SMALL(IF(O$2:O$218&lt;&gt;"",ROW(O$2:O$218)-1),ROW(G608))),"")</f>
        <v/>
      </c>
    </row>
    <row r="610" spans="1:16" ht="15.75" customHeight="1" x14ac:dyDescent="0.2">
      <c r="A610" s="216" t="str">
        <f t="shared" si="40"/>
        <v xml:space="preserve"> </v>
      </c>
      <c r="B610" s="218"/>
      <c r="C610" s="218"/>
      <c r="D610" s="219"/>
      <c r="E610" s="219"/>
      <c r="F610" s="219"/>
      <c r="G610" s="216" t="str">
        <f>IF(D610="","",VLOOKUP(D610,'Liste des clubs'!A:B,2,FALSE))</f>
        <v/>
      </c>
      <c r="H610" s="233"/>
      <c r="I610" s="217" t="str">
        <f t="shared" si="36"/>
        <v/>
      </c>
      <c r="J610" s="230" t="str">
        <f t="array" ref="J610">IFERROR(INDEX(I$2:I$218,SMALL(IF(I$2:I$218&lt;&gt;"",ROW(I$2:I$218)-1),ROW(A609))),"")</f>
        <v/>
      </c>
      <c r="K610" s="231" t="str">
        <f t="shared" si="37"/>
        <v/>
      </c>
      <c r="L610" s="232" t="str">
        <f t="array" ref="L610">IFERROR(INDEX(K$2:K$218,SMALL(IF(K$2:K$218&lt;&gt;"",ROW(K$2:K$218)-1),ROW(C609))),"")</f>
        <v/>
      </c>
      <c r="M610" s="231" t="str">
        <f t="shared" si="38"/>
        <v/>
      </c>
      <c r="N610" s="230" t="str">
        <f t="array" ref="N610">IFERROR(INDEX(M$2:M$218,SMALL(IF(M$2:M$218&lt;&gt;"",ROW(M$2:M$218)-1),ROW(D609))),"")</f>
        <v/>
      </c>
      <c r="O610" s="231" t="str">
        <f t="shared" si="39"/>
        <v/>
      </c>
      <c r="P610" s="232" t="str">
        <f t="array" ref="P610">IFERROR(INDEX(O$2:O$218,SMALL(IF(O$2:O$218&lt;&gt;"",ROW(O$2:O$218)-1),ROW(G609))),"")</f>
        <v/>
      </c>
    </row>
    <row r="611" spans="1:16" ht="15.75" customHeight="1" x14ac:dyDescent="0.2">
      <c r="A611" s="216" t="str">
        <f t="shared" si="40"/>
        <v xml:space="preserve"> </v>
      </c>
      <c r="B611" s="218"/>
      <c r="C611" s="218"/>
      <c r="D611" s="219"/>
      <c r="E611" s="219"/>
      <c r="F611" s="219"/>
      <c r="G611" s="216" t="str">
        <f>IF(D611="","",VLOOKUP(D611,'Liste des clubs'!A:B,2,FALSE))</f>
        <v/>
      </c>
      <c r="H611" s="233"/>
      <c r="I611" s="217" t="str">
        <f t="shared" si="36"/>
        <v/>
      </c>
      <c r="J611" s="230" t="str">
        <f t="array" ref="J611">IFERROR(INDEX(I$2:I$218,SMALL(IF(I$2:I$218&lt;&gt;"",ROW(I$2:I$218)-1),ROW(A610))),"")</f>
        <v/>
      </c>
      <c r="K611" s="231" t="str">
        <f t="shared" si="37"/>
        <v/>
      </c>
      <c r="L611" s="232" t="str">
        <f t="array" ref="L611">IFERROR(INDEX(K$2:K$218,SMALL(IF(K$2:K$218&lt;&gt;"",ROW(K$2:K$218)-1),ROW(C610))),"")</f>
        <v/>
      </c>
      <c r="M611" s="231" t="str">
        <f t="shared" si="38"/>
        <v/>
      </c>
      <c r="N611" s="230" t="str">
        <f t="array" ref="N611">IFERROR(INDEX(M$2:M$218,SMALL(IF(M$2:M$218&lt;&gt;"",ROW(M$2:M$218)-1),ROW(D610))),"")</f>
        <v/>
      </c>
      <c r="O611" s="231" t="str">
        <f t="shared" si="39"/>
        <v/>
      </c>
      <c r="P611" s="232" t="str">
        <f t="array" ref="P611">IFERROR(INDEX(O$2:O$218,SMALL(IF(O$2:O$218&lt;&gt;"",ROW(O$2:O$218)-1),ROW(G610))),"")</f>
        <v/>
      </c>
    </row>
    <row r="612" spans="1:16" ht="15.75" customHeight="1" x14ac:dyDescent="0.2">
      <c r="A612" s="216" t="str">
        <f t="shared" si="40"/>
        <v xml:space="preserve"> </v>
      </c>
      <c r="B612" s="218"/>
      <c r="C612" s="218"/>
      <c r="D612" s="219"/>
      <c r="E612" s="219"/>
      <c r="F612" s="219"/>
      <c r="G612" s="216" t="str">
        <f>IF(D612="","",VLOOKUP(D612,'Liste des clubs'!A:B,2,FALSE))</f>
        <v/>
      </c>
      <c r="H612" s="233"/>
      <c r="I612" s="217" t="str">
        <f t="shared" si="36"/>
        <v/>
      </c>
      <c r="J612" s="230" t="str">
        <f t="array" ref="J612">IFERROR(INDEX(I$2:I$218,SMALL(IF(I$2:I$218&lt;&gt;"",ROW(I$2:I$218)-1),ROW(A611))),"")</f>
        <v/>
      </c>
      <c r="K612" s="231" t="str">
        <f t="shared" si="37"/>
        <v/>
      </c>
      <c r="L612" s="232" t="str">
        <f t="array" ref="L612">IFERROR(INDEX(K$2:K$218,SMALL(IF(K$2:K$218&lt;&gt;"",ROW(K$2:K$218)-1),ROW(C611))),"")</f>
        <v/>
      </c>
      <c r="M612" s="231" t="str">
        <f t="shared" si="38"/>
        <v/>
      </c>
      <c r="N612" s="230" t="str">
        <f t="array" ref="N612">IFERROR(INDEX(M$2:M$218,SMALL(IF(M$2:M$218&lt;&gt;"",ROW(M$2:M$218)-1),ROW(D611))),"")</f>
        <v/>
      </c>
      <c r="O612" s="231" t="str">
        <f t="shared" si="39"/>
        <v/>
      </c>
      <c r="P612" s="232" t="str">
        <f t="array" ref="P612">IFERROR(INDEX(O$2:O$218,SMALL(IF(O$2:O$218&lt;&gt;"",ROW(O$2:O$218)-1),ROW(G611))),"")</f>
        <v/>
      </c>
    </row>
    <row r="613" spans="1:16" ht="15.75" customHeight="1" x14ac:dyDescent="0.2">
      <c r="A613" s="216" t="str">
        <f t="shared" si="40"/>
        <v xml:space="preserve"> </v>
      </c>
      <c r="B613" s="218"/>
      <c r="C613" s="218"/>
      <c r="D613" s="219"/>
      <c r="E613" s="219"/>
      <c r="F613" s="219"/>
      <c r="G613" s="216" t="str">
        <f>IF(D613="","",VLOOKUP(D613,'Liste des clubs'!A:B,2,FALSE))</f>
        <v/>
      </c>
      <c r="H613" s="233"/>
      <c r="I613" s="217" t="str">
        <f t="shared" si="36"/>
        <v/>
      </c>
      <c r="J613" s="230" t="str">
        <f t="array" ref="J613">IFERROR(INDEX(I$2:I$218,SMALL(IF(I$2:I$218&lt;&gt;"",ROW(I$2:I$218)-1),ROW(A612))),"")</f>
        <v/>
      </c>
      <c r="K613" s="231" t="str">
        <f t="shared" si="37"/>
        <v/>
      </c>
      <c r="L613" s="232" t="str">
        <f t="array" ref="L613">IFERROR(INDEX(K$2:K$218,SMALL(IF(K$2:K$218&lt;&gt;"",ROW(K$2:K$218)-1),ROW(C612))),"")</f>
        <v/>
      </c>
      <c r="M613" s="231" t="str">
        <f t="shared" si="38"/>
        <v/>
      </c>
      <c r="N613" s="230" t="str">
        <f t="array" ref="N613">IFERROR(INDEX(M$2:M$218,SMALL(IF(M$2:M$218&lt;&gt;"",ROW(M$2:M$218)-1),ROW(D612))),"")</f>
        <v/>
      </c>
      <c r="O613" s="231" t="str">
        <f t="shared" si="39"/>
        <v/>
      </c>
      <c r="P613" s="232" t="str">
        <f t="array" ref="P613">IFERROR(INDEX(O$2:O$218,SMALL(IF(O$2:O$218&lt;&gt;"",ROW(O$2:O$218)-1),ROW(G612))),"")</f>
        <v/>
      </c>
    </row>
    <row r="614" spans="1:16" ht="15.75" customHeight="1" x14ac:dyDescent="0.2">
      <c r="A614" s="216" t="str">
        <f t="shared" si="40"/>
        <v xml:space="preserve"> </v>
      </c>
      <c r="B614" s="218"/>
      <c r="C614" s="218"/>
      <c r="D614" s="219"/>
      <c r="E614" s="219"/>
      <c r="F614" s="219"/>
      <c r="G614" s="216" t="str">
        <f>IF(D614="","",VLOOKUP(D614,'Liste des clubs'!A:B,2,FALSE))</f>
        <v/>
      </c>
      <c r="H614" s="233"/>
      <c r="I614" s="217" t="str">
        <f t="shared" si="36"/>
        <v/>
      </c>
      <c r="J614" s="230" t="str">
        <f t="array" ref="J614">IFERROR(INDEX(I$2:I$218,SMALL(IF(I$2:I$218&lt;&gt;"",ROW(I$2:I$218)-1),ROW(A613))),"")</f>
        <v/>
      </c>
      <c r="K614" s="231" t="str">
        <f t="shared" si="37"/>
        <v/>
      </c>
      <c r="L614" s="232" t="str">
        <f t="array" ref="L614">IFERROR(INDEX(K$2:K$218,SMALL(IF(K$2:K$218&lt;&gt;"",ROW(K$2:K$218)-1),ROW(C613))),"")</f>
        <v/>
      </c>
      <c r="M614" s="231" t="str">
        <f t="shared" si="38"/>
        <v/>
      </c>
      <c r="N614" s="230" t="str">
        <f t="array" ref="N614">IFERROR(INDEX(M$2:M$218,SMALL(IF(M$2:M$218&lt;&gt;"",ROW(M$2:M$218)-1),ROW(D613))),"")</f>
        <v/>
      </c>
      <c r="O614" s="231" t="str">
        <f t="shared" si="39"/>
        <v/>
      </c>
      <c r="P614" s="232" t="str">
        <f t="array" ref="P614">IFERROR(INDEX(O$2:O$218,SMALL(IF(O$2:O$218&lt;&gt;"",ROW(O$2:O$218)-1),ROW(G613))),"")</f>
        <v/>
      </c>
    </row>
    <row r="615" spans="1:16" ht="15.75" customHeight="1" x14ac:dyDescent="0.2">
      <c r="A615" s="216" t="str">
        <f t="shared" si="40"/>
        <v xml:space="preserve"> </v>
      </c>
      <c r="B615" s="218"/>
      <c r="C615" s="218"/>
      <c r="D615" s="219"/>
      <c r="E615" s="219"/>
      <c r="F615" s="219"/>
      <c r="G615" s="216" t="str">
        <f>IF(D615="","",VLOOKUP(D615,'Liste des clubs'!A:B,2,FALSE))</f>
        <v/>
      </c>
      <c r="H615" s="233"/>
      <c r="I615" s="217" t="str">
        <f t="shared" si="36"/>
        <v/>
      </c>
      <c r="J615" s="230" t="str">
        <f t="array" ref="J615">IFERROR(INDEX(I$2:I$218,SMALL(IF(I$2:I$218&lt;&gt;"",ROW(I$2:I$218)-1),ROW(A614))),"")</f>
        <v/>
      </c>
      <c r="K615" s="231" t="str">
        <f t="shared" si="37"/>
        <v/>
      </c>
      <c r="L615" s="232" t="str">
        <f t="array" ref="L615">IFERROR(INDEX(K$2:K$218,SMALL(IF(K$2:K$218&lt;&gt;"",ROW(K$2:K$218)-1),ROW(C614))),"")</f>
        <v/>
      </c>
      <c r="M615" s="231" t="str">
        <f t="shared" si="38"/>
        <v/>
      </c>
      <c r="N615" s="230" t="str">
        <f t="array" ref="N615">IFERROR(INDEX(M$2:M$218,SMALL(IF(M$2:M$218&lt;&gt;"",ROW(M$2:M$218)-1),ROW(D614))),"")</f>
        <v/>
      </c>
      <c r="O615" s="231" t="str">
        <f t="shared" si="39"/>
        <v/>
      </c>
      <c r="P615" s="232" t="str">
        <f t="array" ref="P615">IFERROR(INDEX(O$2:O$218,SMALL(IF(O$2:O$218&lt;&gt;"",ROW(O$2:O$218)-1),ROW(G614))),"")</f>
        <v/>
      </c>
    </row>
    <row r="616" spans="1:16" ht="15.75" customHeight="1" x14ac:dyDescent="0.2">
      <c r="A616" s="216" t="str">
        <f t="shared" si="40"/>
        <v xml:space="preserve"> </v>
      </c>
      <c r="B616" s="218"/>
      <c r="C616" s="218"/>
      <c r="D616" s="219"/>
      <c r="E616" s="219"/>
      <c r="F616" s="219"/>
      <c r="G616" s="216" t="str">
        <f>IF(D616="","",VLOOKUP(D616,'Liste des clubs'!A:B,2,FALSE))</f>
        <v/>
      </c>
      <c r="H616" s="233"/>
      <c r="I616" s="217" t="str">
        <f t="shared" si="36"/>
        <v/>
      </c>
      <c r="J616" s="230" t="str">
        <f t="array" ref="J616">IFERROR(INDEX(I$2:I$218,SMALL(IF(I$2:I$218&lt;&gt;"",ROW(I$2:I$218)-1),ROW(A615))),"")</f>
        <v/>
      </c>
      <c r="K616" s="231" t="str">
        <f t="shared" si="37"/>
        <v/>
      </c>
      <c r="L616" s="232" t="str">
        <f t="array" ref="L616">IFERROR(INDEX(K$2:K$218,SMALL(IF(K$2:K$218&lt;&gt;"",ROW(K$2:K$218)-1),ROW(C615))),"")</f>
        <v/>
      </c>
      <c r="M616" s="231" t="str">
        <f t="shared" si="38"/>
        <v/>
      </c>
      <c r="N616" s="230" t="str">
        <f t="array" ref="N616">IFERROR(INDEX(M$2:M$218,SMALL(IF(M$2:M$218&lt;&gt;"",ROW(M$2:M$218)-1),ROW(D615))),"")</f>
        <v/>
      </c>
      <c r="O616" s="231" t="str">
        <f t="shared" si="39"/>
        <v/>
      </c>
      <c r="P616" s="232" t="str">
        <f t="array" ref="P616">IFERROR(INDEX(O$2:O$218,SMALL(IF(O$2:O$218&lt;&gt;"",ROW(O$2:O$218)-1),ROW(G615))),"")</f>
        <v/>
      </c>
    </row>
    <row r="617" spans="1:16" ht="15.75" customHeight="1" x14ac:dyDescent="0.2">
      <c r="A617" s="216" t="str">
        <f t="shared" si="40"/>
        <v xml:space="preserve"> </v>
      </c>
      <c r="B617" s="218"/>
      <c r="C617" s="218"/>
      <c r="D617" s="219"/>
      <c r="E617" s="219"/>
      <c r="F617" s="219"/>
      <c r="G617" s="216" t="str">
        <f>IF(D617="","",VLOOKUP(D617,'Liste des clubs'!A:B,2,FALSE))</f>
        <v/>
      </c>
      <c r="H617" s="233"/>
      <c r="I617" s="217" t="str">
        <f t="shared" si="36"/>
        <v/>
      </c>
      <c r="J617" s="230" t="str">
        <f t="array" ref="J617">IFERROR(INDEX(I$2:I$218,SMALL(IF(I$2:I$218&lt;&gt;"",ROW(I$2:I$218)-1),ROW(A616))),"")</f>
        <v/>
      </c>
      <c r="K617" s="231" t="str">
        <f t="shared" si="37"/>
        <v/>
      </c>
      <c r="L617" s="232" t="str">
        <f t="array" ref="L617">IFERROR(INDEX(K$2:K$218,SMALL(IF(K$2:K$218&lt;&gt;"",ROW(K$2:K$218)-1),ROW(C616))),"")</f>
        <v/>
      </c>
      <c r="M617" s="231" t="str">
        <f t="shared" si="38"/>
        <v/>
      </c>
      <c r="N617" s="230" t="str">
        <f t="array" ref="N617">IFERROR(INDEX(M$2:M$218,SMALL(IF(M$2:M$218&lt;&gt;"",ROW(M$2:M$218)-1),ROW(D616))),"")</f>
        <v/>
      </c>
      <c r="O617" s="231" t="str">
        <f t="shared" si="39"/>
        <v/>
      </c>
      <c r="P617" s="232" t="str">
        <f t="array" ref="P617">IFERROR(INDEX(O$2:O$218,SMALL(IF(O$2:O$218&lt;&gt;"",ROW(O$2:O$218)-1),ROW(G616))),"")</f>
        <v/>
      </c>
    </row>
    <row r="618" spans="1:16" ht="15.75" customHeight="1" x14ac:dyDescent="0.2">
      <c r="A618" s="216" t="str">
        <f t="shared" si="40"/>
        <v xml:space="preserve"> </v>
      </c>
      <c r="B618" s="218"/>
      <c r="C618" s="218"/>
      <c r="D618" s="219"/>
      <c r="E618" s="219"/>
      <c r="F618" s="219"/>
      <c r="G618" s="216" t="str">
        <f>IF(D618="","",VLOOKUP(D618,'Liste des clubs'!A:B,2,FALSE))</f>
        <v/>
      </c>
      <c r="H618" s="233"/>
      <c r="I618" s="217" t="str">
        <f t="shared" si="36"/>
        <v/>
      </c>
      <c r="J618" s="230" t="str">
        <f t="array" ref="J618">IFERROR(INDEX(I$2:I$218,SMALL(IF(I$2:I$218&lt;&gt;"",ROW(I$2:I$218)-1),ROW(A617))),"")</f>
        <v/>
      </c>
      <c r="K618" s="231" t="str">
        <f t="shared" si="37"/>
        <v/>
      </c>
      <c r="L618" s="232" t="str">
        <f t="array" ref="L618">IFERROR(INDEX(K$2:K$218,SMALL(IF(K$2:K$218&lt;&gt;"",ROW(K$2:K$218)-1),ROW(C617))),"")</f>
        <v/>
      </c>
      <c r="M618" s="231" t="str">
        <f t="shared" si="38"/>
        <v/>
      </c>
      <c r="N618" s="230" t="str">
        <f t="array" ref="N618">IFERROR(INDEX(M$2:M$218,SMALL(IF(M$2:M$218&lt;&gt;"",ROW(M$2:M$218)-1),ROW(D617))),"")</f>
        <v/>
      </c>
      <c r="O618" s="231" t="str">
        <f t="shared" si="39"/>
        <v/>
      </c>
      <c r="P618" s="232" t="str">
        <f t="array" ref="P618">IFERROR(INDEX(O$2:O$218,SMALL(IF(O$2:O$218&lt;&gt;"",ROW(O$2:O$218)-1),ROW(G617))),"")</f>
        <v/>
      </c>
    </row>
    <row r="619" spans="1:16" ht="15.75" customHeight="1" x14ac:dyDescent="0.2">
      <c r="A619" s="216" t="str">
        <f t="shared" si="40"/>
        <v xml:space="preserve"> </v>
      </c>
      <c r="B619" s="218"/>
      <c r="C619" s="218"/>
      <c r="D619" s="219"/>
      <c r="E619" s="219"/>
      <c r="F619" s="219"/>
      <c r="G619" s="216" t="str">
        <f>IF(D619="","",VLOOKUP(D619,'Liste des clubs'!A:B,2,FALSE))</f>
        <v/>
      </c>
      <c r="H619" s="233"/>
      <c r="I619" s="217" t="str">
        <f t="shared" ref="I619:I682" si="41">IF($H619=I$1,$A619,"")</f>
        <v/>
      </c>
      <c r="J619" s="230" t="str">
        <f t="array" ref="J619">IFERROR(INDEX(I$2:I$218,SMALL(IF(I$2:I$218&lt;&gt;"",ROW(I$2:I$218)-1),ROW(A618))),"")</f>
        <v/>
      </c>
      <c r="K619" s="231" t="str">
        <f t="shared" ref="K619:K682" si="42">IF($H619=K$1,$A619,"")</f>
        <v/>
      </c>
      <c r="L619" s="232" t="str">
        <f t="array" ref="L619">IFERROR(INDEX(K$2:K$218,SMALL(IF(K$2:K$218&lt;&gt;"",ROW(K$2:K$218)-1),ROW(C618))),"")</f>
        <v/>
      </c>
      <c r="M619" s="231" t="str">
        <f t="shared" ref="M619:M682" si="43">IF($H619=M$1,$A619,"")</f>
        <v/>
      </c>
      <c r="N619" s="230" t="str">
        <f t="array" ref="N619">IFERROR(INDEX(M$2:M$218,SMALL(IF(M$2:M$218&lt;&gt;"",ROW(M$2:M$218)-1),ROW(D618))),"")</f>
        <v/>
      </c>
      <c r="O619" s="231" t="str">
        <f t="shared" ref="O619:O682" si="44">IF($H619=O$1,$A619,"")</f>
        <v/>
      </c>
      <c r="P619" s="232" t="str">
        <f t="array" ref="P619">IFERROR(INDEX(O$2:O$218,SMALL(IF(O$2:O$218&lt;&gt;"",ROW(O$2:O$218)-1),ROW(G618))),"")</f>
        <v/>
      </c>
    </row>
    <row r="620" spans="1:16" ht="15.75" customHeight="1" x14ac:dyDescent="0.2">
      <c r="A620" s="216" t="str">
        <f t="shared" si="40"/>
        <v xml:space="preserve"> </v>
      </c>
      <c r="B620" s="218"/>
      <c r="C620" s="218"/>
      <c r="D620" s="219"/>
      <c r="E620" s="219"/>
      <c r="F620" s="219"/>
      <c r="G620" s="216" t="str">
        <f>IF(D620="","",VLOOKUP(D620,'Liste des clubs'!A:B,2,FALSE))</f>
        <v/>
      </c>
      <c r="H620" s="233"/>
      <c r="I620" s="217" t="str">
        <f t="shared" si="41"/>
        <v/>
      </c>
      <c r="J620" s="230" t="str">
        <f t="array" ref="J620">IFERROR(INDEX(I$2:I$218,SMALL(IF(I$2:I$218&lt;&gt;"",ROW(I$2:I$218)-1),ROW(A619))),"")</f>
        <v/>
      </c>
      <c r="K620" s="231" t="str">
        <f t="shared" si="42"/>
        <v/>
      </c>
      <c r="L620" s="232" t="str">
        <f t="array" ref="L620">IFERROR(INDEX(K$2:K$218,SMALL(IF(K$2:K$218&lt;&gt;"",ROW(K$2:K$218)-1),ROW(C619))),"")</f>
        <v/>
      </c>
      <c r="M620" s="231" t="str">
        <f t="shared" si="43"/>
        <v/>
      </c>
      <c r="N620" s="230" t="str">
        <f t="array" ref="N620">IFERROR(INDEX(M$2:M$218,SMALL(IF(M$2:M$218&lt;&gt;"",ROW(M$2:M$218)-1),ROW(D619))),"")</f>
        <v/>
      </c>
      <c r="O620" s="231" t="str">
        <f t="shared" si="44"/>
        <v/>
      </c>
      <c r="P620" s="232" t="str">
        <f t="array" ref="P620">IFERROR(INDEX(O$2:O$218,SMALL(IF(O$2:O$218&lt;&gt;"",ROW(O$2:O$218)-1),ROW(G619))),"")</f>
        <v/>
      </c>
    </row>
    <row r="621" spans="1:16" ht="15.75" customHeight="1" x14ac:dyDescent="0.2">
      <c r="A621" s="216" t="str">
        <f t="shared" si="40"/>
        <v xml:space="preserve"> </v>
      </c>
      <c r="B621" s="218"/>
      <c r="C621" s="218"/>
      <c r="D621" s="219"/>
      <c r="E621" s="219"/>
      <c r="F621" s="219"/>
      <c r="G621" s="216" t="str">
        <f>IF(D621="","",VLOOKUP(D621,'Liste des clubs'!A:B,2,FALSE))</f>
        <v/>
      </c>
      <c r="H621" s="233"/>
      <c r="I621" s="217" t="str">
        <f t="shared" si="41"/>
        <v/>
      </c>
      <c r="J621" s="230" t="str">
        <f t="array" ref="J621">IFERROR(INDEX(I$2:I$218,SMALL(IF(I$2:I$218&lt;&gt;"",ROW(I$2:I$218)-1),ROW(A620))),"")</f>
        <v/>
      </c>
      <c r="K621" s="231" t="str">
        <f t="shared" si="42"/>
        <v/>
      </c>
      <c r="L621" s="232" t="str">
        <f t="array" ref="L621">IFERROR(INDEX(K$2:K$218,SMALL(IF(K$2:K$218&lt;&gt;"",ROW(K$2:K$218)-1),ROW(C620))),"")</f>
        <v/>
      </c>
      <c r="M621" s="231" t="str">
        <f t="shared" si="43"/>
        <v/>
      </c>
      <c r="N621" s="230" t="str">
        <f t="array" ref="N621">IFERROR(INDEX(M$2:M$218,SMALL(IF(M$2:M$218&lt;&gt;"",ROW(M$2:M$218)-1),ROW(D620))),"")</f>
        <v/>
      </c>
      <c r="O621" s="231" t="str">
        <f t="shared" si="44"/>
        <v/>
      </c>
      <c r="P621" s="232" t="str">
        <f t="array" ref="P621">IFERROR(INDEX(O$2:O$218,SMALL(IF(O$2:O$218&lt;&gt;"",ROW(O$2:O$218)-1),ROW(G620))),"")</f>
        <v/>
      </c>
    </row>
    <row r="622" spans="1:16" ht="15.75" customHeight="1" x14ac:dyDescent="0.2">
      <c r="A622" s="216" t="str">
        <f t="shared" si="40"/>
        <v xml:space="preserve"> </v>
      </c>
      <c r="B622" s="218"/>
      <c r="C622" s="218"/>
      <c r="D622" s="219"/>
      <c r="E622" s="219"/>
      <c r="F622" s="219"/>
      <c r="G622" s="216" t="str">
        <f>IF(D622="","",VLOOKUP(D622,'Liste des clubs'!A:B,2,FALSE))</f>
        <v/>
      </c>
      <c r="H622" s="233"/>
      <c r="I622" s="217" t="str">
        <f t="shared" si="41"/>
        <v/>
      </c>
      <c r="J622" s="230" t="str">
        <f t="array" ref="J622">IFERROR(INDEX(I$2:I$218,SMALL(IF(I$2:I$218&lt;&gt;"",ROW(I$2:I$218)-1),ROW(A621))),"")</f>
        <v/>
      </c>
      <c r="K622" s="231" t="str">
        <f t="shared" si="42"/>
        <v/>
      </c>
      <c r="L622" s="232" t="str">
        <f t="array" ref="L622">IFERROR(INDEX(K$2:K$218,SMALL(IF(K$2:K$218&lt;&gt;"",ROW(K$2:K$218)-1),ROW(C621))),"")</f>
        <v/>
      </c>
      <c r="M622" s="231" t="str">
        <f t="shared" si="43"/>
        <v/>
      </c>
      <c r="N622" s="230" t="str">
        <f t="array" ref="N622">IFERROR(INDEX(M$2:M$218,SMALL(IF(M$2:M$218&lt;&gt;"",ROW(M$2:M$218)-1),ROW(D621))),"")</f>
        <v/>
      </c>
      <c r="O622" s="231" t="str">
        <f t="shared" si="44"/>
        <v/>
      </c>
      <c r="P622" s="232" t="str">
        <f t="array" ref="P622">IFERROR(INDEX(O$2:O$218,SMALL(IF(O$2:O$218&lt;&gt;"",ROW(O$2:O$218)-1),ROW(G621))),"")</f>
        <v/>
      </c>
    </row>
    <row r="623" spans="1:16" ht="15.75" customHeight="1" x14ac:dyDescent="0.2">
      <c r="A623" s="216" t="str">
        <f t="shared" si="40"/>
        <v xml:space="preserve"> </v>
      </c>
      <c r="B623" s="218"/>
      <c r="C623" s="218"/>
      <c r="D623" s="219"/>
      <c r="E623" s="219"/>
      <c r="F623" s="219"/>
      <c r="G623" s="216" t="str">
        <f>IF(D623="","",VLOOKUP(D623,'Liste des clubs'!A:B,2,FALSE))</f>
        <v/>
      </c>
      <c r="H623" s="233"/>
      <c r="I623" s="217" t="str">
        <f t="shared" si="41"/>
        <v/>
      </c>
      <c r="J623" s="230" t="str">
        <f t="array" ref="J623">IFERROR(INDEX(I$2:I$218,SMALL(IF(I$2:I$218&lt;&gt;"",ROW(I$2:I$218)-1),ROW(A622))),"")</f>
        <v/>
      </c>
      <c r="K623" s="231" t="str">
        <f t="shared" si="42"/>
        <v/>
      </c>
      <c r="L623" s="232" t="str">
        <f t="array" ref="L623">IFERROR(INDEX(K$2:K$218,SMALL(IF(K$2:K$218&lt;&gt;"",ROW(K$2:K$218)-1),ROW(C622))),"")</f>
        <v/>
      </c>
      <c r="M623" s="231" t="str">
        <f t="shared" si="43"/>
        <v/>
      </c>
      <c r="N623" s="230" t="str">
        <f t="array" ref="N623">IFERROR(INDEX(M$2:M$218,SMALL(IF(M$2:M$218&lt;&gt;"",ROW(M$2:M$218)-1),ROW(D622))),"")</f>
        <v/>
      </c>
      <c r="O623" s="231" t="str">
        <f t="shared" si="44"/>
        <v/>
      </c>
      <c r="P623" s="232" t="str">
        <f t="array" ref="P623">IFERROR(INDEX(O$2:O$218,SMALL(IF(O$2:O$218&lt;&gt;"",ROW(O$2:O$218)-1),ROW(G622))),"")</f>
        <v/>
      </c>
    </row>
    <row r="624" spans="1:16" ht="15.75" customHeight="1" x14ac:dyDescent="0.2">
      <c r="A624" s="216" t="str">
        <f t="shared" si="40"/>
        <v xml:space="preserve"> </v>
      </c>
      <c r="B624" s="218"/>
      <c r="C624" s="218"/>
      <c r="D624" s="219"/>
      <c r="E624" s="219"/>
      <c r="F624" s="219"/>
      <c r="G624" s="216" t="str">
        <f>IF(D624="","",VLOOKUP(D624,'Liste des clubs'!A:B,2,FALSE))</f>
        <v/>
      </c>
      <c r="H624" s="233"/>
      <c r="I624" s="217" t="str">
        <f t="shared" si="41"/>
        <v/>
      </c>
      <c r="J624" s="230" t="str">
        <f t="array" ref="J624">IFERROR(INDEX(I$2:I$218,SMALL(IF(I$2:I$218&lt;&gt;"",ROW(I$2:I$218)-1),ROW(A623))),"")</f>
        <v/>
      </c>
      <c r="K624" s="231" t="str">
        <f t="shared" si="42"/>
        <v/>
      </c>
      <c r="L624" s="232" t="str">
        <f t="array" ref="L624">IFERROR(INDEX(K$2:K$218,SMALL(IF(K$2:K$218&lt;&gt;"",ROW(K$2:K$218)-1),ROW(C623))),"")</f>
        <v/>
      </c>
      <c r="M624" s="231" t="str">
        <f t="shared" si="43"/>
        <v/>
      </c>
      <c r="N624" s="230" t="str">
        <f t="array" ref="N624">IFERROR(INDEX(M$2:M$218,SMALL(IF(M$2:M$218&lt;&gt;"",ROW(M$2:M$218)-1),ROW(D623))),"")</f>
        <v/>
      </c>
      <c r="O624" s="231" t="str">
        <f t="shared" si="44"/>
        <v/>
      </c>
      <c r="P624" s="232" t="str">
        <f t="array" ref="P624">IFERROR(INDEX(O$2:O$218,SMALL(IF(O$2:O$218&lt;&gt;"",ROW(O$2:O$218)-1),ROW(G623))),"")</f>
        <v/>
      </c>
    </row>
    <row r="625" spans="1:16" ht="15.75" customHeight="1" x14ac:dyDescent="0.2">
      <c r="A625" s="216" t="str">
        <f t="shared" si="40"/>
        <v xml:space="preserve"> </v>
      </c>
      <c r="B625" s="218"/>
      <c r="C625" s="218"/>
      <c r="D625" s="219"/>
      <c r="E625" s="219"/>
      <c r="F625" s="219"/>
      <c r="G625" s="216" t="str">
        <f>IF(D625="","",VLOOKUP(D625,'Liste des clubs'!A:B,2,FALSE))</f>
        <v/>
      </c>
      <c r="H625" s="233"/>
      <c r="I625" s="217" t="str">
        <f t="shared" si="41"/>
        <v/>
      </c>
      <c r="J625" s="230" t="str">
        <f t="array" ref="J625">IFERROR(INDEX(I$2:I$218,SMALL(IF(I$2:I$218&lt;&gt;"",ROW(I$2:I$218)-1),ROW(A624))),"")</f>
        <v/>
      </c>
      <c r="K625" s="231" t="str">
        <f t="shared" si="42"/>
        <v/>
      </c>
      <c r="L625" s="232" t="str">
        <f t="array" ref="L625">IFERROR(INDEX(K$2:K$218,SMALL(IF(K$2:K$218&lt;&gt;"",ROW(K$2:K$218)-1),ROW(C624))),"")</f>
        <v/>
      </c>
      <c r="M625" s="231" t="str">
        <f t="shared" si="43"/>
        <v/>
      </c>
      <c r="N625" s="230" t="str">
        <f t="array" ref="N625">IFERROR(INDEX(M$2:M$218,SMALL(IF(M$2:M$218&lt;&gt;"",ROW(M$2:M$218)-1),ROW(D624))),"")</f>
        <v/>
      </c>
      <c r="O625" s="231" t="str">
        <f t="shared" si="44"/>
        <v/>
      </c>
      <c r="P625" s="232" t="str">
        <f t="array" ref="P625">IFERROR(INDEX(O$2:O$218,SMALL(IF(O$2:O$218&lt;&gt;"",ROW(O$2:O$218)-1),ROW(G624))),"")</f>
        <v/>
      </c>
    </row>
    <row r="626" spans="1:16" ht="15.75" customHeight="1" x14ac:dyDescent="0.2">
      <c r="A626" s="216" t="str">
        <f t="shared" si="40"/>
        <v xml:space="preserve"> </v>
      </c>
      <c r="B626" s="218"/>
      <c r="C626" s="218"/>
      <c r="D626" s="219"/>
      <c r="E626" s="219"/>
      <c r="F626" s="219"/>
      <c r="G626" s="216" t="str">
        <f>IF(D626="","",VLOOKUP(D626,'Liste des clubs'!A:B,2,FALSE))</f>
        <v/>
      </c>
      <c r="H626" s="233"/>
      <c r="I626" s="217" t="str">
        <f t="shared" si="41"/>
        <v/>
      </c>
      <c r="J626" s="230" t="str">
        <f t="array" ref="J626">IFERROR(INDEX(I$2:I$218,SMALL(IF(I$2:I$218&lt;&gt;"",ROW(I$2:I$218)-1),ROW(A625))),"")</f>
        <v/>
      </c>
      <c r="K626" s="231" t="str">
        <f t="shared" si="42"/>
        <v/>
      </c>
      <c r="L626" s="232" t="str">
        <f t="array" ref="L626">IFERROR(INDEX(K$2:K$218,SMALL(IF(K$2:K$218&lt;&gt;"",ROW(K$2:K$218)-1),ROW(C625))),"")</f>
        <v/>
      </c>
      <c r="M626" s="231" t="str">
        <f t="shared" si="43"/>
        <v/>
      </c>
      <c r="N626" s="230" t="str">
        <f t="array" ref="N626">IFERROR(INDEX(M$2:M$218,SMALL(IF(M$2:M$218&lt;&gt;"",ROW(M$2:M$218)-1),ROW(D625))),"")</f>
        <v/>
      </c>
      <c r="O626" s="231" t="str">
        <f t="shared" si="44"/>
        <v/>
      </c>
      <c r="P626" s="232" t="str">
        <f t="array" ref="P626">IFERROR(INDEX(O$2:O$218,SMALL(IF(O$2:O$218&lt;&gt;"",ROW(O$2:O$218)-1),ROW(G625))),"")</f>
        <v/>
      </c>
    </row>
    <row r="627" spans="1:16" ht="15.75" customHeight="1" x14ac:dyDescent="0.2">
      <c r="A627" s="216" t="str">
        <f t="shared" si="40"/>
        <v xml:space="preserve"> </v>
      </c>
      <c r="B627" s="218"/>
      <c r="C627" s="218"/>
      <c r="D627" s="219"/>
      <c r="E627" s="219"/>
      <c r="F627" s="219"/>
      <c r="G627" s="216" t="str">
        <f>IF(D627="","",VLOOKUP(D627,'Liste des clubs'!A:B,2,FALSE))</f>
        <v/>
      </c>
      <c r="H627" s="233"/>
      <c r="I627" s="217" t="str">
        <f t="shared" si="41"/>
        <v/>
      </c>
      <c r="J627" s="230" t="str">
        <f t="array" ref="J627">IFERROR(INDEX(I$2:I$218,SMALL(IF(I$2:I$218&lt;&gt;"",ROW(I$2:I$218)-1),ROW(A626))),"")</f>
        <v/>
      </c>
      <c r="K627" s="231" t="str">
        <f t="shared" si="42"/>
        <v/>
      </c>
      <c r="L627" s="232" t="str">
        <f t="array" ref="L627">IFERROR(INDEX(K$2:K$218,SMALL(IF(K$2:K$218&lt;&gt;"",ROW(K$2:K$218)-1),ROW(C626))),"")</f>
        <v/>
      </c>
      <c r="M627" s="231" t="str">
        <f t="shared" si="43"/>
        <v/>
      </c>
      <c r="N627" s="230" t="str">
        <f t="array" ref="N627">IFERROR(INDEX(M$2:M$218,SMALL(IF(M$2:M$218&lt;&gt;"",ROW(M$2:M$218)-1),ROW(D626))),"")</f>
        <v/>
      </c>
      <c r="O627" s="231" t="str">
        <f t="shared" si="44"/>
        <v/>
      </c>
      <c r="P627" s="232" t="str">
        <f t="array" ref="P627">IFERROR(INDEX(O$2:O$218,SMALL(IF(O$2:O$218&lt;&gt;"",ROW(O$2:O$218)-1),ROW(G626))),"")</f>
        <v/>
      </c>
    </row>
    <row r="628" spans="1:16" ht="15.75" customHeight="1" x14ac:dyDescent="0.2">
      <c r="A628" s="216" t="str">
        <f t="shared" si="40"/>
        <v xml:space="preserve"> </v>
      </c>
      <c r="B628" s="218"/>
      <c r="C628" s="218"/>
      <c r="D628" s="219"/>
      <c r="E628" s="219"/>
      <c r="F628" s="219"/>
      <c r="G628" s="216" t="str">
        <f>IF(D628="","",VLOOKUP(D628,'Liste des clubs'!A:B,2,FALSE))</f>
        <v/>
      </c>
      <c r="H628" s="233"/>
      <c r="I628" s="217" t="str">
        <f t="shared" si="41"/>
        <v/>
      </c>
      <c r="J628" s="230" t="str">
        <f t="array" ref="J628">IFERROR(INDEX(I$2:I$218,SMALL(IF(I$2:I$218&lt;&gt;"",ROW(I$2:I$218)-1),ROW(A627))),"")</f>
        <v/>
      </c>
      <c r="K628" s="231" t="str">
        <f t="shared" si="42"/>
        <v/>
      </c>
      <c r="L628" s="232" t="str">
        <f t="array" ref="L628">IFERROR(INDEX(K$2:K$218,SMALL(IF(K$2:K$218&lt;&gt;"",ROW(K$2:K$218)-1),ROW(C627))),"")</f>
        <v/>
      </c>
      <c r="M628" s="231" t="str">
        <f t="shared" si="43"/>
        <v/>
      </c>
      <c r="N628" s="230" t="str">
        <f t="array" ref="N628">IFERROR(INDEX(M$2:M$218,SMALL(IF(M$2:M$218&lt;&gt;"",ROW(M$2:M$218)-1),ROW(D627))),"")</f>
        <v/>
      </c>
      <c r="O628" s="231" t="str">
        <f t="shared" si="44"/>
        <v/>
      </c>
      <c r="P628" s="232" t="str">
        <f t="array" ref="P628">IFERROR(INDEX(O$2:O$218,SMALL(IF(O$2:O$218&lt;&gt;"",ROW(O$2:O$218)-1),ROW(G627))),"")</f>
        <v/>
      </c>
    </row>
    <row r="629" spans="1:16" ht="15.75" customHeight="1" x14ac:dyDescent="0.2">
      <c r="A629" s="216" t="str">
        <f t="shared" si="40"/>
        <v xml:space="preserve"> </v>
      </c>
      <c r="B629" s="218"/>
      <c r="C629" s="218"/>
      <c r="D629" s="219"/>
      <c r="E629" s="219"/>
      <c r="F629" s="219"/>
      <c r="G629" s="216" t="str">
        <f>IF(D629="","",VLOOKUP(D629,'Liste des clubs'!A:B,2,FALSE))</f>
        <v/>
      </c>
      <c r="H629" s="233"/>
      <c r="I629" s="217" t="str">
        <f t="shared" si="41"/>
        <v/>
      </c>
      <c r="J629" s="230" t="str">
        <f t="array" ref="J629">IFERROR(INDEX(I$2:I$218,SMALL(IF(I$2:I$218&lt;&gt;"",ROW(I$2:I$218)-1),ROW(A628))),"")</f>
        <v/>
      </c>
      <c r="K629" s="231" t="str">
        <f t="shared" si="42"/>
        <v/>
      </c>
      <c r="L629" s="232" t="str">
        <f t="array" ref="L629">IFERROR(INDEX(K$2:K$218,SMALL(IF(K$2:K$218&lt;&gt;"",ROW(K$2:K$218)-1),ROW(C628))),"")</f>
        <v/>
      </c>
      <c r="M629" s="231" t="str">
        <f t="shared" si="43"/>
        <v/>
      </c>
      <c r="N629" s="230" t="str">
        <f t="array" ref="N629">IFERROR(INDEX(M$2:M$218,SMALL(IF(M$2:M$218&lt;&gt;"",ROW(M$2:M$218)-1),ROW(D628))),"")</f>
        <v/>
      </c>
      <c r="O629" s="231" t="str">
        <f t="shared" si="44"/>
        <v/>
      </c>
      <c r="P629" s="232" t="str">
        <f t="array" ref="P629">IFERROR(INDEX(O$2:O$218,SMALL(IF(O$2:O$218&lt;&gt;"",ROW(O$2:O$218)-1),ROW(G628))),"")</f>
        <v/>
      </c>
    </row>
    <row r="630" spans="1:16" ht="15.75" customHeight="1" x14ac:dyDescent="0.2">
      <c r="A630" s="216" t="str">
        <f t="shared" si="40"/>
        <v xml:space="preserve"> </v>
      </c>
      <c r="B630" s="218"/>
      <c r="C630" s="218"/>
      <c r="D630" s="219"/>
      <c r="E630" s="219"/>
      <c r="F630" s="219"/>
      <c r="G630" s="216" t="str">
        <f>IF(D630="","",VLOOKUP(D630,'Liste des clubs'!A:B,2,FALSE))</f>
        <v/>
      </c>
      <c r="H630" s="233"/>
      <c r="I630" s="217" t="str">
        <f t="shared" si="41"/>
        <v/>
      </c>
      <c r="J630" s="230" t="str">
        <f t="array" ref="J630">IFERROR(INDEX(I$2:I$218,SMALL(IF(I$2:I$218&lt;&gt;"",ROW(I$2:I$218)-1),ROW(A629))),"")</f>
        <v/>
      </c>
      <c r="K630" s="231" t="str">
        <f t="shared" si="42"/>
        <v/>
      </c>
      <c r="L630" s="232" t="str">
        <f t="array" ref="L630">IFERROR(INDEX(K$2:K$218,SMALL(IF(K$2:K$218&lt;&gt;"",ROW(K$2:K$218)-1),ROW(C629))),"")</f>
        <v/>
      </c>
      <c r="M630" s="231" t="str">
        <f t="shared" si="43"/>
        <v/>
      </c>
      <c r="N630" s="230" t="str">
        <f t="array" ref="N630">IFERROR(INDEX(M$2:M$218,SMALL(IF(M$2:M$218&lt;&gt;"",ROW(M$2:M$218)-1),ROW(D629))),"")</f>
        <v/>
      </c>
      <c r="O630" s="231" t="str">
        <f t="shared" si="44"/>
        <v/>
      </c>
      <c r="P630" s="232" t="str">
        <f t="array" ref="P630">IFERROR(INDEX(O$2:O$218,SMALL(IF(O$2:O$218&lt;&gt;"",ROW(O$2:O$218)-1),ROW(G629))),"")</f>
        <v/>
      </c>
    </row>
    <row r="631" spans="1:16" ht="15.75" customHeight="1" x14ac:dyDescent="0.2">
      <c r="A631" s="216" t="str">
        <f t="shared" si="40"/>
        <v xml:space="preserve"> </v>
      </c>
      <c r="B631" s="218"/>
      <c r="C631" s="218"/>
      <c r="D631" s="219"/>
      <c r="E631" s="219"/>
      <c r="F631" s="219"/>
      <c r="G631" s="216" t="str">
        <f>IF(D631="","",VLOOKUP(D631,'Liste des clubs'!A:B,2,FALSE))</f>
        <v/>
      </c>
      <c r="H631" s="233"/>
      <c r="I631" s="217" t="str">
        <f t="shared" si="41"/>
        <v/>
      </c>
      <c r="J631" s="230" t="str">
        <f t="array" ref="J631">IFERROR(INDEX(I$2:I$218,SMALL(IF(I$2:I$218&lt;&gt;"",ROW(I$2:I$218)-1),ROW(A630))),"")</f>
        <v/>
      </c>
      <c r="K631" s="231" t="str">
        <f t="shared" si="42"/>
        <v/>
      </c>
      <c r="L631" s="232" t="str">
        <f t="array" ref="L631">IFERROR(INDEX(K$2:K$218,SMALL(IF(K$2:K$218&lt;&gt;"",ROW(K$2:K$218)-1),ROW(C630))),"")</f>
        <v/>
      </c>
      <c r="M631" s="231" t="str">
        <f t="shared" si="43"/>
        <v/>
      </c>
      <c r="N631" s="230" t="str">
        <f t="array" ref="N631">IFERROR(INDEX(M$2:M$218,SMALL(IF(M$2:M$218&lt;&gt;"",ROW(M$2:M$218)-1),ROW(D630))),"")</f>
        <v/>
      </c>
      <c r="O631" s="231" t="str">
        <f t="shared" si="44"/>
        <v/>
      </c>
      <c r="P631" s="232" t="str">
        <f t="array" ref="P631">IFERROR(INDEX(O$2:O$218,SMALL(IF(O$2:O$218&lt;&gt;"",ROW(O$2:O$218)-1),ROW(G630))),"")</f>
        <v/>
      </c>
    </row>
    <row r="632" spans="1:16" ht="15.75" customHeight="1" x14ac:dyDescent="0.2">
      <c r="A632" s="216" t="str">
        <f t="shared" si="40"/>
        <v xml:space="preserve"> </v>
      </c>
      <c r="B632" s="218"/>
      <c r="C632" s="218"/>
      <c r="D632" s="219"/>
      <c r="E632" s="219"/>
      <c r="F632" s="219"/>
      <c r="G632" s="216" t="str">
        <f>IF(D632="","",VLOOKUP(D632,'Liste des clubs'!A:B,2,FALSE))</f>
        <v/>
      </c>
      <c r="H632" s="233"/>
      <c r="I632" s="217" t="str">
        <f t="shared" si="41"/>
        <v/>
      </c>
      <c r="J632" s="230" t="str">
        <f t="array" ref="J632">IFERROR(INDEX(I$2:I$218,SMALL(IF(I$2:I$218&lt;&gt;"",ROW(I$2:I$218)-1),ROW(A631))),"")</f>
        <v/>
      </c>
      <c r="K632" s="231" t="str">
        <f t="shared" si="42"/>
        <v/>
      </c>
      <c r="L632" s="232" t="str">
        <f t="array" ref="L632">IFERROR(INDEX(K$2:K$218,SMALL(IF(K$2:K$218&lt;&gt;"",ROW(K$2:K$218)-1),ROW(C631))),"")</f>
        <v/>
      </c>
      <c r="M632" s="231" t="str">
        <f t="shared" si="43"/>
        <v/>
      </c>
      <c r="N632" s="230" t="str">
        <f t="array" ref="N632">IFERROR(INDEX(M$2:M$218,SMALL(IF(M$2:M$218&lt;&gt;"",ROW(M$2:M$218)-1),ROW(D631))),"")</f>
        <v/>
      </c>
      <c r="O632" s="231" t="str">
        <f t="shared" si="44"/>
        <v/>
      </c>
      <c r="P632" s="232" t="str">
        <f t="array" ref="P632">IFERROR(INDEX(O$2:O$218,SMALL(IF(O$2:O$218&lt;&gt;"",ROW(O$2:O$218)-1),ROW(G631))),"")</f>
        <v/>
      </c>
    </row>
    <row r="633" spans="1:16" ht="15.75" customHeight="1" x14ac:dyDescent="0.2">
      <c r="A633" s="216" t="str">
        <f t="shared" si="40"/>
        <v xml:space="preserve"> </v>
      </c>
      <c r="B633" s="218"/>
      <c r="C633" s="218"/>
      <c r="D633" s="219"/>
      <c r="E633" s="219"/>
      <c r="F633" s="219"/>
      <c r="G633" s="216" t="str">
        <f>IF(D633="","",VLOOKUP(D633,'Liste des clubs'!A:B,2,FALSE))</f>
        <v/>
      </c>
      <c r="H633" s="233"/>
      <c r="I633" s="217" t="str">
        <f t="shared" si="41"/>
        <v/>
      </c>
      <c r="J633" s="230" t="str">
        <f t="array" ref="J633">IFERROR(INDEX(I$2:I$218,SMALL(IF(I$2:I$218&lt;&gt;"",ROW(I$2:I$218)-1),ROW(A632))),"")</f>
        <v/>
      </c>
      <c r="K633" s="231" t="str">
        <f t="shared" si="42"/>
        <v/>
      </c>
      <c r="L633" s="232" t="str">
        <f t="array" ref="L633">IFERROR(INDEX(K$2:K$218,SMALL(IF(K$2:K$218&lt;&gt;"",ROW(K$2:K$218)-1),ROW(C632))),"")</f>
        <v/>
      </c>
      <c r="M633" s="231" t="str">
        <f t="shared" si="43"/>
        <v/>
      </c>
      <c r="N633" s="230" t="str">
        <f t="array" ref="N633">IFERROR(INDEX(M$2:M$218,SMALL(IF(M$2:M$218&lt;&gt;"",ROW(M$2:M$218)-1),ROW(D632))),"")</f>
        <v/>
      </c>
      <c r="O633" s="231" t="str">
        <f t="shared" si="44"/>
        <v/>
      </c>
      <c r="P633" s="232" t="str">
        <f t="array" ref="P633">IFERROR(INDEX(O$2:O$218,SMALL(IF(O$2:O$218&lt;&gt;"",ROW(O$2:O$218)-1),ROW(G632))),"")</f>
        <v/>
      </c>
    </row>
    <row r="634" spans="1:16" ht="15.75" customHeight="1" x14ac:dyDescent="0.2">
      <c r="A634" s="216" t="str">
        <f t="shared" si="40"/>
        <v xml:space="preserve"> </v>
      </c>
      <c r="B634" s="218"/>
      <c r="C634" s="218"/>
      <c r="D634" s="219"/>
      <c r="E634" s="219"/>
      <c r="F634" s="219"/>
      <c r="G634" s="216" t="str">
        <f>IF(D634="","",VLOOKUP(D634,'Liste des clubs'!A:B,2,FALSE))</f>
        <v/>
      </c>
      <c r="H634" s="233"/>
      <c r="I634" s="217" t="str">
        <f t="shared" si="41"/>
        <v/>
      </c>
      <c r="J634" s="230" t="str">
        <f t="array" ref="J634">IFERROR(INDEX(I$2:I$218,SMALL(IF(I$2:I$218&lt;&gt;"",ROW(I$2:I$218)-1),ROW(A633))),"")</f>
        <v/>
      </c>
      <c r="K634" s="231" t="str">
        <f t="shared" si="42"/>
        <v/>
      </c>
      <c r="L634" s="232" t="str">
        <f t="array" ref="L634">IFERROR(INDEX(K$2:K$218,SMALL(IF(K$2:K$218&lt;&gt;"",ROW(K$2:K$218)-1),ROW(C633))),"")</f>
        <v/>
      </c>
      <c r="M634" s="231" t="str">
        <f t="shared" si="43"/>
        <v/>
      </c>
      <c r="N634" s="230" t="str">
        <f t="array" ref="N634">IFERROR(INDEX(M$2:M$218,SMALL(IF(M$2:M$218&lt;&gt;"",ROW(M$2:M$218)-1),ROW(D633))),"")</f>
        <v/>
      </c>
      <c r="O634" s="231" t="str">
        <f t="shared" si="44"/>
        <v/>
      </c>
      <c r="P634" s="232" t="str">
        <f t="array" ref="P634">IFERROR(INDEX(O$2:O$218,SMALL(IF(O$2:O$218&lt;&gt;"",ROW(O$2:O$218)-1),ROW(G633))),"")</f>
        <v/>
      </c>
    </row>
    <row r="635" spans="1:16" ht="15.75" customHeight="1" x14ac:dyDescent="0.2">
      <c r="A635" s="216" t="str">
        <f t="shared" si="40"/>
        <v xml:space="preserve"> </v>
      </c>
      <c r="B635" s="218"/>
      <c r="C635" s="218"/>
      <c r="D635" s="219"/>
      <c r="E635" s="219"/>
      <c r="F635" s="219"/>
      <c r="G635" s="216" t="str">
        <f>IF(D635="","",VLOOKUP(D635,'Liste des clubs'!A:B,2,FALSE))</f>
        <v/>
      </c>
      <c r="H635" s="233"/>
      <c r="I635" s="217" t="str">
        <f t="shared" si="41"/>
        <v/>
      </c>
      <c r="J635" s="230" t="str">
        <f t="array" ref="J635">IFERROR(INDEX(I$2:I$218,SMALL(IF(I$2:I$218&lt;&gt;"",ROW(I$2:I$218)-1),ROW(A634))),"")</f>
        <v/>
      </c>
      <c r="K635" s="231" t="str">
        <f t="shared" si="42"/>
        <v/>
      </c>
      <c r="L635" s="232" t="str">
        <f t="array" ref="L635">IFERROR(INDEX(K$2:K$218,SMALL(IF(K$2:K$218&lt;&gt;"",ROW(K$2:K$218)-1),ROW(C634))),"")</f>
        <v/>
      </c>
      <c r="M635" s="231" t="str">
        <f t="shared" si="43"/>
        <v/>
      </c>
      <c r="N635" s="230" t="str">
        <f t="array" ref="N635">IFERROR(INDEX(M$2:M$218,SMALL(IF(M$2:M$218&lt;&gt;"",ROW(M$2:M$218)-1),ROW(D634))),"")</f>
        <v/>
      </c>
      <c r="O635" s="231" t="str">
        <f t="shared" si="44"/>
        <v/>
      </c>
      <c r="P635" s="232" t="str">
        <f t="array" ref="P635">IFERROR(INDEX(O$2:O$218,SMALL(IF(O$2:O$218&lt;&gt;"",ROW(O$2:O$218)-1),ROW(G634))),"")</f>
        <v/>
      </c>
    </row>
    <row r="636" spans="1:16" ht="15.75" customHeight="1" x14ac:dyDescent="0.2">
      <c r="A636" s="216" t="str">
        <f t="shared" si="40"/>
        <v xml:space="preserve"> </v>
      </c>
      <c r="B636" s="218"/>
      <c r="C636" s="218"/>
      <c r="D636" s="219"/>
      <c r="E636" s="219"/>
      <c r="F636" s="219"/>
      <c r="G636" s="216" t="str">
        <f>IF(D636="","",VLOOKUP(D636,'Liste des clubs'!A:B,2,FALSE))</f>
        <v/>
      </c>
      <c r="H636" s="233"/>
      <c r="I636" s="217" t="str">
        <f t="shared" si="41"/>
        <v/>
      </c>
      <c r="J636" s="230" t="str">
        <f t="array" ref="J636">IFERROR(INDEX(I$2:I$218,SMALL(IF(I$2:I$218&lt;&gt;"",ROW(I$2:I$218)-1),ROW(A635))),"")</f>
        <v/>
      </c>
      <c r="K636" s="231" t="str">
        <f t="shared" si="42"/>
        <v/>
      </c>
      <c r="L636" s="232" t="str">
        <f t="array" ref="L636">IFERROR(INDEX(K$2:K$218,SMALL(IF(K$2:K$218&lt;&gt;"",ROW(K$2:K$218)-1),ROW(C635))),"")</f>
        <v/>
      </c>
      <c r="M636" s="231" t="str">
        <f t="shared" si="43"/>
        <v/>
      </c>
      <c r="N636" s="230" t="str">
        <f t="array" ref="N636">IFERROR(INDEX(M$2:M$218,SMALL(IF(M$2:M$218&lt;&gt;"",ROW(M$2:M$218)-1),ROW(D635))),"")</f>
        <v/>
      </c>
      <c r="O636" s="231" t="str">
        <f t="shared" si="44"/>
        <v/>
      </c>
      <c r="P636" s="232" t="str">
        <f t="array" ref="P636">IFERROR(INDEX(O$2:O$218,SMALL(IF(O$2:O$218&lt;&gt;"",ROW(O$2:O$218)-1),ROW(G635))),"")</f>
        <v/>
      </c>
    </row>
    <row r="637" spans="1:16" ht="15.75" customHeight="1" x14ac:dyDescent="0.2">
      <c r="A637" s="216" t="str">
        <f t="shared" si="40"/>
        <v xml:space="preserve"> </v>
      </c>
      <c r="B637" s="218"/>
      <c r="C637" s="218"/>
      <c r="D637" s="219"/>
      <c r="E637" s="219"/>
      <c r="F637" s="219"/>
      <c r="G637" s="216" t="str">
        <f>IF(D637="","",VLOOKUP(D637,'Liste des clubs'!A:B,2,FALSE))</f>
        <v/>
      </c>
      <c r="H637" s="233"/>
      <c r="I637" s="217" t="str">
        <f t="shared" si="41"/>
        <v/>
      </c>
      <c r="J637" s="230" t="str">
        <f t="array" ref="J637">IFERROR(INDEX(I$2:I$218,SMALL(IF(I$2:I$218&lt;&gt;"",ROW(I$2:I$218)-1),ROW(A636))),"")</f>
        <v/>
      </c>
      <c r="K637" s="231" t="str">
        <f t="shared" si="42"/>
        <v/>
      </c>
      <c r="L637" s="232" t="str">
        <f t="array" ref="L637">IFERROR(INDEX(K$2:K$218,SMALL(IF(K$2:K$218&lt;&gt;"",ROW(K$2:K$218)-1),ROW(C636))),"")</f>
        <v/>
      </c>
      <c r="M637" s="231" t="str">
        <f t="shared" si="43"/>
        <v/>
      </c>
      <c r="N637" s="230" t="str">
        <f t="array" ref="N637">IFERROR(INDEX(M$2:M$218,SMALL(IF(M$2:M$218&lt;&gt;"",ROW(M$2:M$218)-1),ROW(D636))),"")</f>
        <v/>
      </c>
      <c r="O637" s="231" t="str">
        <f t="shared" si="44"/>
        <v/>
      </c>
      <c r="P637" s="232" t="str">
        <f t="array" ref="P637">IFERROR(INDEX(O$2:O$218,SMALL(IF(O$2:O$218&lt;&gt;"",ROW(O$2:O$218)-1),ROW(G636))),"")</f>
        <v/>
      </c>
    </row>
    <row r="638" spans="1:16" ht="15.75" customHeight="1" x14ac:dyDescent="0.2">
      <c r="A638" s="216" t="str">
        <f t="shared" si="40"/>
        <v xml:space="preserve"> </v>
      </c>
      <c r="B638" s="218"/>
      <c r="C638" s="218"/>
      <c r="D638" s="219"/>
      <c r="E638" s="219"/>
      <c r="F638" s="219"/>
      <c r="G638" s="216" t="str">
        <f>IF(D638="","",VLOOKUP(D638,'Liste des clubs'!A:B,2,FALSE))</f>
        <v/>
      </c>
      <c r="H638" s="233"/>
      <c r="I638" s="217" t="str">
        <f t="shared" si="41"/>
        <v/>
      </c>
      <c r="J638" s="230" t="str">
        <f t="array" ref="J638">IFERROR(INDEX(I$2:I$218,SMALL(IF(I$2:I$218&lt;&gt;"",ROW(I$2:I$218)-1),ROW(A637))),"")</f>
        <v/>
      </c>
      <c r="K638" s="231" t="str">
        <f t="shared" si="42"/>
        <v/>
      </c>
      <c r="L638" s="232" t="str">
        <f t="array" ref="L638">IFERROR(INDEX(K$2:K$218,SMALL(IF(K$2:K$218&lt;&gt;"",ROW(K$2:K$218)-1),ROW(C637))),"")</f>
        <v/>
      </c>
      <c r="M638" s="231" t="str">
        <f t="shared" si="43"/>
        <v/>
      </c>
      <c r="N638" s="230" t="str">
        <f t="array" ref="N638">IFERROR(INDEX(M$2:M$218,SMALL(IF(M$2:M$218&lt;&gt;"",ROW(M$2:M$218)-1),ROW(D637))),"")</f>
        <v/>
      </c>
      <c r="O638" s="231" t="str">
        <f t="shared" si="44"/>
        <v/>
      </c>
      <c r="P638" s="232" t="str">
        <f t="array" ref="P638">IFERROR(INDEX(O$2:O$218,SMALL(IF(O$2:O$218&lt;&gt;"",ROW(O$2:O$218)-1),ROW(G637))),"")</f>
        <v/>
      </c>
    </row>
    <row r="639" spans="1:16" ht="15.75" customHeight="1" x14ac:dyDescent="0.2">
      <c r="A639" s="216" t="str">
        <f t="shared" si="40"/>
        <v xml:space="preserve"> </v>
      </c>
      <c r="B639" s="218"/>
      <c r="C639" s="218"/>
      <c r="D639" s="219"/>
      <c r="E639" s="219"/>
      <c r="F639" s="219"/>
      <c r="G639" s="216" t="str">
        <f>IF(D639="","",VLOOKUP(D639,'Liste des clubs'!A:B,2,FALSE))</f>
        <v/>
      </c>
      <c r="H639" s="233"/>
      <c r="I639" s="217" t="str">
        <f t="shared" si="41"/>
        <v/>
      </c>
      <c r="J639" s="230" t="str">
        <f t="array" ref="J639">IFERROR(INDEX(I$2:I$218,SMALL(IF(I$2:I$218&lt;&gt;"",ROW(I$2:I$218)-1),ROW(A638))),"")</f>
        <v/>
      </c>
      <c r="K639" s="231" t="str">
        <f t="shared" si="42"/>
        <v/>
      </c>
      <c r="L639" s="232" t="str">
        <f t="array" ref="L639">IFERROR(INDEX(K$2:K$218,SMALL(IF(K$2:K$218&lt;&gt;"",ROW(K$2:K$218)-1),ROW(C638))),"")</f>
        <v/>
      </c>
      <c r="M639" s="231" t="str">
        <f t="shared" si="43"/>
        <v/>
      </c>
      <c r="N639" s="230" t="str">
        <f t="array" ref="N639">IFERROR(INDEX(M$2:M$218,SMALL(IF(M$2:M$218&lt;&gt;"",ROW(M$2:M$218)-1),ROW(D638))),"")</f>
        <v/>
      </c>
      <c r="O639" s="231" t="str">
        <f t="shared" si="44"/>
        <v/>
      </c>
      <c r="P639" s="232" t="str">
        <f t="array" ref="P639">IFERROR(INDEX(O$2:O$218,SMALL(IF(O$2:O$218&lt;&gt;"",ROW(O$2:O$218)-1),ROW(G638))),"")</f>
        <v/>
      </c>
    </row>
    <row r="640" spans="1:16" ht="15.75" customHeight="1" x14ac:dyDescent="0.2">
      <c r="A640" s="216" t="str">
        <f t="shared" si="40"/>
        <v xml:space="preserve"> </v>
      </c>
      <c r="B640" s="218"/>
      <c r="C640" s="218"/>
      <c r="D640" s="219"/>
      <c r="E640" s="219"/>
      <c r="F640" s="219"/>
      <c r="G640" s="216" t="str">
        <f>IF(D640="","",VLOOKUP(D640,'Liste des clubs'!A:B,2,FALSE))</f>
        <v/>
      </c>
      <c r="H640" s="233"/>
      <c r="I640" s="217" t="str">
        <f t="shared" si="41"/>
        <v/>
      </c>
      <c r="J640" s="230" t="str">
        <f t="array" ref="J640">IFERROR(INDEX(I$2:I$218,SMALL(IF(I$2:I$218&lt;&gt;"",ROW(I$2:I$218)-1),ROW(A639))),"")</f>
        <v/>
      </c>
      <c r="K640" s="231" t="str">
        <f t="shared" si="42"/>
        <v/>
      </c>
      <c r="L640" s="232" t="str">
        <f t="array" ref="L640">IFERROR(INDEX(K$2:K$218,SMALL(IF(K$2:K$218&lt;&gt;"",ROW(K$2:K$218)-1),ROW(C639))),"")</f>
        <v/>
      </c>
      <c r="M640" s="231" t="str">
        <f t="shared" si="43"/>
        <v/>
      </c>
      <c r="N640" s="230" t="str">
        <f t="array" ref="N640">IFERROR(INDEX(M$2:M$218,SMALL(IF(M$2:M$218&lt;&gt;"",ROW(M$2:M$218)-1),ROW(D639))),"")</f>
        <v/>
      </c>
      <c r="O640" s="231" t="str">
        <f t="shared" si="44"/>
        <v/>
      </c>
      <c r="P640" s="232" t="str">
        <f t="array" ref="P640">IFERROR(INDEX(O$2:O$218,SMALL(IF(O$2:O$218&lt;&gt;"",ROW(O$2:O$218)-1),ROW(G639))),"")</f>
        <v/>
      </c>
    </row>
    <row r="641" spans="1:16" ht="15.75" customHeight="1" x14ac:dyDescent="0.2">
      <c r="A641" s="216" t="str">
        <f t="shared" si="40"/>
        <v xml:space="preserve"> </v>
      </c>
      <c r="B641" s="218"/>
      <c r="C641" s="218"/>
      <c r="D641" s="219"/>
      <c r="E641" s="219"/>
      <c r="F641" s="219"/>
      <c r="G641" s="216" t="str">
        <f>IF(D641="","",VLOOKUP(D641,'Liste des clubs'!A:B,2,FALSE))</f>
        <v/>
      </c>
      <c r="H641" s="233"/>
      <c r="I641" s="217" t="str">
        <f t="shared" si="41"/>
        <v/>
      </c>
      <c r="J641" s="230" t="str">
        <f t="array" ref="J641">IFERROR(INDEX(I$2:I$218,SMALL(IF(I$2:I$218&lt;&gt;"",ROW(I$2:I$218)-1),ROW(A640))),"")</f>
        <v/>
      </c>
      <c r="K641" s="231" t="str">
        <f t="shared" si="42"/>
        <v/>
      </c>
      <c r="L641" s="232" t="str">
        <f t="array" ref="L641">IFERROR(INDEX(K$2:K$218,SMALL(IF(K$2:K$218&lt;&gt;"",ROW(K$2:K$218)-1),ROW(C640))),"")</f>
        <v/>
      </c>
      <c r="M641" s="231" t="str">
        <f t="shared" si="43"/>
        <v/>
      </c>
      <c r="N641" s="230" t="str">
        <f t="array" ref="N641">IFERROR(INDEX(M$2:M$218,SMALL(IF(M$2:M$218&lt;&gt;"",ROW(M$2:M$218)-1),ROW(D640))),"")</f>
        <v/>
      </c>
      <c r="O641" s="231" t="str">
        <f t="shared" si="44"/>
        <v/>
      </c>
      <c r="P641" s="232" t="str">
        <f t="array" ref="P641">IFERROR(INDEX(O$2:O$218,SMALL(IF(O$2:O$218&lt;&gt;"",ROW(O$2:O$218)-1),ROW(G640))),"")</f>
        <v/>
      </c>
    </row>
    <row r="642" spans="1:16" ht="15.75" customHeight="1" x14ac:dyDescent="0.2">
      <c r="A642" s="216" t="str">
        <f t="shared" si="40"/>
        <v xml:space="preserve"> </v>
      </c>
      <c r="B642" s="218"/>
      <c r="C642" s="218"/>
      <c r="D642" s="219"/>
      <c r="E642" s="219"/>
      <c r="F642" s="219"/>
      <c r="G642" s="216" t="str">
        <f>IF(D642="","",VLOOKUP(D642,'Liste des clubs'!A:B,2,FALSE))</f>
        <v/>
      </c>
      <c r="H642" s="233"/>
      <c r="I642" s="217" t="str">
        <f t="shared" si="41"/>
        <v/>
      </c>
      <c r="J642" s="230" t="str">
        <f t="array" ref="J642">IFERROR(INDEX(I$2:I$218,SMALL(IF(I$2:I$218&lt;&gt;"",ROW(I$2:I$218)-1),ROW(A641))),"")</f>
        <v/>
      </c>
      <c r="K642" s="231" t="str">
        <f t="shared" si="42"/>
        <v/>
      </c>
      <c r="L642" s="232" t="str">
        <f t="array" ref="L642">IFERROR(INDEX(K$2:K$218,SMALL(IF(K$2:K$218&lt;&gt;"",ROW(K$2:K$218)-1),ROW(C641))),"")</f>
        <v/>
      </c>
      <c r="M642" s="231" t="str">
        <f t="shared" si="43"/>
        <v/>
      </c>
      <c r="N642" s="230" t="str">
        <f t="array" ref="N642">IFERROR(INDEX(M$2:M$218,SMALL(IF(M$2:M$218&lt;&gt;"",ROW(M$2:M$218)-1),ROW(D641))),"")</f>
        <v/>
      </c>
      <c r="O642" s="231" t="str">
        <f t="shared" si="44"/>
        <v/>
      </c>
      <c r="P642" s="232" t="str">
        <f t="array" ref="P642">IFERROR(INDEX(O$2:O$218,SMALL(IF(O$2:O$218&lt;&gt;"",ROW(O$2:O$218)-1),ROW(G641))),"")</f>
        <v/>
      </c>
    </row>
    <row r="643" spans="1:16" ht="15.75" customHeight="1" x14ac:dyDescent="0.2">
      <c r="A643" s="216" t="str">
        <f t="shared" si="40"/>
        <v xml:space="preserve"> </v>
      </c>
      <c r="B643" s="218"/>
      <c r="C643" s="218"/>
      <c r="D643" s="219"/>
      <c r="E643" s="219"/>
      <c r="F643" s="219"/>
      <c r="G643" s="216" t="str">
        <f>IF(D643="","",VLOOKUP(D643,'Liste des clubs'!A:B,2,FALSE))</f>
        <v/>
      </c>
      <c r="H643" s="233"/>
      <c r="I643" s="217" t="str">
        <f t="shared" si="41"/>
        <v/>
      </c>
      <c r="J643" s="230" t="str">
        <f t="array" ref="J643">IFERROR(INDEX(I$2:I$218,SMALL(IF(I$2:I$218&lt;&gt;"",ROW(I$2:I$218)-1),ROW(A642))),"")</f>
        <v/>
      </c>
      <c r="K643" s="231" t="str">
        <f t="shared" si="42"/>
        <v/>
      </c>
      <c r="L643" s="232" t="str">
        <f t="array" ref="L643">IFERROR(INDEX(K$2:K$218,SMALL(IF(K$2:K$218&lt;&gt;"",ROW(K$2:K$218)-1),ROW(C642))),"")</f>
        <v/>
      </c>
      <c r="M643" s="231" t="str">
        <f t="shared" si="43"/>
        <v/>
      </c>
      <c r="N643" s="230" t="str">
        <f t="array" ref="N643">IFERROR(INDEX(M$2:M$218,SMALL(IF(M$2:M$218&lt;&gt;"",ROW(M$2:M$218)-1),ROW(D642))),"")</f>
        <v/>
      </c>
      <c r="O643" s="231" t="str">
        <f t="shared" si="44"/>
        <v/>
      </c>
      <c r="P643" s="232" t="str">
        <f t="array" ref="P643">IFERROR(INDEX(O$2:O$218,SMALL(IF(O$2:O$218&lt;&gt;"",ROW(O$2:O$218)-1),ROW(G642))),"")</f>
        <v/>
      </c>
    </row>
    <row r="644" spans="1:16" ht="15.75" customHeight="1" x14ac:dyDescent="0.2">
      <c r="A644" s="216" t="str">
        <f t="shared" ref="A644:A700" si="45">UPPER(B644)&amp;" "&amp;PROPER(C644)</f>
        <v xml:space="preserve"> </v>
      </c>
      <c r="B644" s="218"/>
      <c r="C644" s="218"/>
      <c r="D644" s="219"/>
      <c r="E644" s="219"/>
      <c r="F644" s="219"/>
      <c r="G644" s="216" t="str">
        <f>IF(D644="","",VLOOKUP(D644,'Liste des clubs'!A:B,2,FALSE))</f>
        <v/>
      </c>
      <c r="H644" s="233"/>
      <c r="I644" s="217" t="str">
        <f t="shared" si="41"/>
        <v/>
      </c>
      <c r="J644" s="230" t="str">
        <f t="array" ref="J644">IFERROR(INDEX(I$2:I$218,SMALL(IF(I$2:I$218&lt;&gt;"",ROW(I$2:I$218)-1),ROW(A643))),"")</f>
        <v/>
      </c>
      <c r="K644" s="231" t="str">
        <f t="shared" si="42"/>
        <v/>
      </c>
      <c r="L644" s="232" t="str">
        <f t="array" ref="L644">IFERROR(INDEX(K$2:K$218,SMALL(IF(K$2:K$218&lt;&gt;"",ROW(K$2:K$218)-1),ROW(C643))),"")</f>
        <v/>
      </c>
      <c r="M644" s="231" t="str">
        <f t="shared" si="43"/>
        <v/>
      </c>
      <c r="N644" s="230" t="str">
        <f t="array" ref="N644">IFERROR(INDEX(M$2:M$218,SMALL(IF(M$2:M$218&lt;&gt;"",ROW(M$2:M$218)-1),ROW(D643))),"")</f>
        <v/>
      </c>
      <c r="O644" s="231" t="str">
        <f t="shared" si="44"/>
        <v/>
      </c>
      <c r="P644" s="232" t="str">
        <f t="array" ref="P644">IFERROR(INDEX(O$2:O$218,SMALL(IF(O$2:O$218&lt;&gt;"",ROW(O$2:O$218)-1),ROW(G643))),"")</f>
        <v/>
      </c>
    </row>
    <row r="645" spans="1:16" ht="15.75" customHeight="1" x14ac:dyDescent="0.2">
      <c r="A645" s="216" t="str">
        <f t="shared" si="45"/>
        <v xml:space="preserve"> </v>
      </c>
      <c r="B645" s="218"/>
      <c r="C645" s="218"/>
      <c r="D645" s="219"/>
      <c r="E645" s="219"/>
      <c r="F645" s="219"/>
      <c r="G645" s="216" t="str">
        <f>IF(D645="","",VLOOKUP(D645,'Liste des clubs'!A:B,2,FALSE))</f>
        <v/>
      </c>
      <c r="H645" s="233"/>
      <c r="I645" s="217" t="str">
        <f t="shared" si="41"/>
        <v/>
      </c>
      <c r="J645" s="230" t="str">
        <f t="array" ref="J645">IFERROR(INDEX(I$2:I$218,SMALL(IF(I$2:I$218&lt;&gt;"",ROW(I$2:I$218)-1),ROW(A644))),"")</f>
        <v/>
      </c>
      <c r="K645" s="231" t="str">
        <f t="shared" si="42"/>
        <v/>
      </c>
      <c r="L645" s="232" t="str">
        <f t="array" ref="L645">IFERROR(INDEX(K$2:K$218,SMALL(IF(K$2:K$218&lt;&gt;"",ROW(K$2:K$218)-1),ROW(C644))),"")</f>
        <v/>
      </c>
      <c r="M645" s="231" t="str">
        <f t="shared" si="43"/>
        <v/>
      </c>
      <c r="N645" s="230" t="str">
        <f t="array" ref="N645">IFERROR(INDEX(M$2:M$218,SMALL(IF(M$2:M$218&lt;&gt;"",ROW(M$2:M$218)-1),ROW(D644))),"")</f>
        <v/>
      </c>
      <c r="O645" s="231" t="str">
        <f t="shared" si="44"/>
        <v/>
      </c>
      <c r="P645" s="232" t="str">
        <f t="array" ref="P645">IFERROR(INDEX(O$2:O$218,SMALL(IF(O$2:O$218&lt;&gt;"",ROW(O$2:O$218)-1),ROW(G644))),"")</f>
        <v/>
      </c>
    </row>
    <row r="646" spans="1:16" ht="15.75" customHeight="1" x14ac:dyDescent="0.2">
      <c r="A646" s="216" t="str">
        <f t="shared" si="45"/>
        <v xml:space="preserve"> </v>
      </c>
      <c r="B646" s="218"/>
      <c r="C646" s="218"/>
      <c r="D646" s="219"/>
      <c r="E646" s="219"/>
      <c r="F646" s="219"/>
      <c r="G646" s="216" t="str">
        <f>IF(D646="","",VLOOKUP(D646,'Liste des clubs'!A:B,2,FALSE))</f>
        <v/>
      </c>
      <c r="H646" s="233"/>
      <c r="I646" s="217" t="str">
        <f t="shared" si="41"/>
        <v/>
      </c>
      <c r="J646" s="230" t="str">
        <f t="array" ref="J646">IFERROR(INDEX(I$2:I$218,SMALL(IF(I$2:I$218&lt;&gt;"",ROW(I$2:I$218)-1),ROW(A645))),"")</f>
        <v/>
      </c>
      <c r="K646" s="231" t="str">
        <f t="shared" si="42"/>
        <v/>
      </c>
      <c r="L646" s="232" t="str">
        <f t="array" ref="L646">IFERROR(INDEX(K$2:K$218,SMALL(IF(K$2:K$218&lt;&gt;"",ROW(K$2:K$218)-1),ROW(C645))),"")</f>
        <v/>
      </c>
      <c r="M646" s="231" t="str">
        <f t="shared" si="43"/>
        <v/>
      </c>
      <c r="N646" s="230" t="str">
        <f t="array" ref="N646">IFERROR(INDEX(M$2:M$218,SMALL(IF(M$2:M$218&lt;&gt;"",ROW(M$2:M$218)-1),ROW(D645))),"")</f>
        <v/>
      </c>
      <c r="O646" s="231" t="str">
        <f t="shared" si="44"/>
        <v/>
      </c>
      <c r="P646" s="232" t="str">
        <f t="array" ref="P646">IFERROR(INDEX(O$2:O$218,SMALL(IF(O$2:O$218&lt;&gt;"",ROW(O$2:O$218)-1),ROW(G645))),"")</f>
        <v/>
      </c>
    </row>
    <row r="647" spans="1:16" ht="15.75" customHeight="1" x14ac:dyDescent="0.2">
      <c r="A647" s="216" t="str">
        <f t="shared" si="45"/>
        <v xml:space="preserve"> </v>
      </c>
      <c r="B647" s="218"/>
      <c r="C647" s="218"/>
      <c r="D647" s="219"/>
      <c r="E647" s="219"/>
      <c r="F647" s="219"/>
      <c r="G647" s="216" t="str">
        <f>IF(D647="","",VLOOKUP(D647,'Liste des clubs'!A:B,2,FALSE))</f>
        <v/>
      </c>
      <c r="H647" s="233"/>
      <c r="I647" s="217" t="str">
        <f t="shared" si="41"/>
        <v/>
      </c>
      <c r="J647" s="230" t="str">
        <f t="array" ref="J647">IFERROR(INDEX(I$2:I$218,SMALL(IF(I$2:I$218&lt;&gt;"",ROW(I$2:I$218)-1),ROW(A646))),"")</f>
        <v/>
      </c>
      <c r="K647" s="231" t="str">
        <f t="shared" si="42"/>
        <v/>
      </c>
      <c r="L647" s="232" t="str">
        <f t="array" ref="L647">IFERROR(INDEX(K$2:K$218,SMALL(IF(K$2:K$218&lt;&gt;"",ROW(K$2:K$218)-1),ROW(C646))),"")</f>
        <v/>
      </c>
      <c r="M647" s="231" t="str">
        <f t="shared" si="43"/>
        <v/>
      </c>
      <c r="N647" s="230" t="str">
        <f t="array" ref="N647">IFERROR(INDEX(M$2:M$218,SMALL(IF(M$2:M$218&lt;&gt;"",ROW(M$2:M$218)-1),ROW(D646))),"")</f>
        <v/>
      </c>
      <c r="O647" s="231" t="str">
        <f t="shared" si="44"/>
        <v/>
      </c>
      <c r="P647" s="232" t="str">
        <f t="array" ref="P647">IFERROR(INDEX(O$2:O$218,SMALL(IF(O$2:O$218&lt;&gt;"",ROW(O$2:O$218)-1),ROW(G646))),"")</f>
        <v/>
      </c>
    </row>
    <row r="648" spans="1:16" ht="15.75" customHeight="1" x14ac:dyDescent="0.2">
      <c r="A648" s="216" t="str">
        <f t="shared" si="45"/>
        <v xml:space="preserve"> </v>
      </c>
      <c r="B648" s="218"/>
      <c r="C648" s="218"/>
      <c r="D648" s="219"/>
      <c r="E648" s="219"/>
      <c r="F648" s="219"/>
      <c r="G648" s="216" t="str">
        <f>IF(D648="","",VLOOKUP(D648,'Liste des clubs'!A:B,2,FALSE))</f>
        <v/>
      </c>
      <c r="H648" s="233"/>
      <c r="I648" s="217" t="str">
        <f t="shared" si="41"/>
        <v/>
      </c>
      <c r="J648" s="230" t="str">
        <f t="array" ref="J648">IFERROR(INDEX(I$2:I$218,SMALL(IF(I$2:I$218&lt;&gt;"",ROW(I$2:I$218)-1),ROW(A647))),"")</f>
        <v/>
      </c>
      <c r="K648" s="231" t="str">
        <f t="shared" si="42"/>
        <v/>
      </c>
      <c r="L648" s="232" t="str">
        <f t="array" ref="L648">IFERROR(INDEX(K$2:K$218,SMALL(IF(K$2:K$218&lt;&gt;"",ROW(K$2:K$218)-1),ROW(C647))),"")</f>
        <v/>
      </c>
      <c r="M648" s="231" t="str">
        <f t="shared" si="43"/>
        <v/>
      </c>
      <c r="N648" s="230" t="str">
        <f t="array" ref="N648">IFERROR(INDEX(M$2:M$218,SMALL(IF(M$2:M$218&lt;&gt;"",ROW(M$2:M$218)-1),ROW(D647))),"")</f>
        <v/>
      </c>
      <c r="O648" s="231" t="str">
        <f t="shared" si="44"/>
        <v/>
      </c>
      <c r="P648" s="232" t="str">
        <f t="array" ref="P648">IFERROR(INDEX(O$2:O$218,SMALL(IF(O$2:O$218&lt;&gt;"",ROW(O$2:O$218)-1),ROW(G647))),"")</f>
        <v/>
      </c>
    </row>
    <row r="649" spans="1:16" ht="15.75" customHeight="1" x14ac:dyDescent="0.2">
      <c r="A649" s="216" t="str">
        <f t="shared" si="45"/>
        <v xml:space="preserve"> </v>
      </c>
      <c r="B649" s="218"/>
      <c r="C649" s="218"/>
      <c r="D649" s="219"/>
      <c r="E649" s="219"/>
      <c r="F649" s="219"/>
      <c r="G649" s="216" t="str">
        <f>IF(D649="","",VLOOKUP(D649,'Liste des clubs'!A:B,2,FALSE))</f>
        <v/>
      </c>
      <c r="H649" s="233"/>
      <c r="I649" s="217" t="str">
        <f t="shared" si="41"/>
        <v/>
      </c>
      <c r="J649" s="230" t="str">
        <f t="array" ref="J649">IFERROR(INDEX(I$2:I$218,SMALL(IF(I$2:I$218&lt;&gt;"",ROW(I$2:I$218)-1),ROW(A648))),"")</f>
        <v/>
      </c>
      <c r="K649" s="231" t="str">
        <f t="shared" si="42"/>
        <v/>
      </c>
      <c r="L649" s="232" t="str">
        <f t="array" ref="L649">IFERROR(INDEX(K$2:K$218,SMALL(IF(K$2:K$218&lt;&gt;"",ROW(K$2:K$218)-1),ROW(C648))),"")</f>
        <v/>
      </c>
      <c r="M649" s="231" t="str">
        <f t="shared" si="43"/>
        <v/>
      </c>
      <c r="N649" s="230" t="str">
        <f t="array" ref="N649">IFERROR(INDEX(M$2:M$218,SMALL(IF(M$2:M$218&lt;&gt;"",ROW(M$2:M$218)-1),ROW(D648))),"")</f>
        <v/>
      </c>
      <c r="O649" s="231" t="str">
        <f t="shared" si="44"/>
        <v/>
      </c>
      <c r="P649" s="232" t="str">
        <f t="array" ref="P649">IFERROR(INDEX(O$2:O$218,SMALL(IF(O$2:O$218&lt;&gt;"",ROW(O$2:O$218)-1),ROW(G648))),"")</f>
        <v/>
      </c>
    </row>
    <row r="650" spans="1:16" ht="15.75" customHeight="1" x14ac:dyDescent="0.2">
      <c r="A650" s="216" t="str">
        <f t="shared" si="45"/>
        <v xml:space="preserve"> </v>
      </c>
      <c r="B650" s="218"/>
      <c r="C650" s="218"/>
      <c r="D650" s="219"/>
      <c r="E650" s="219"/>
      <c r="F650" s="219"/>
      <c r="G650" s="216" t="str">
        <f>IF(D650="","",VLOOKUP(D650,'Liste des clubs'!A:B,2,FALSE))</f>
        <v/>
      </c>
      <c r="H650" s="233"/>
      <c r="I650" s="217" t="str">
        <f t="shared" si="41"/>
        <v/>
      </c>
      <c r="J650" s="230" t="str">
        <f t="array" ref="J650">IFERROR(INDEX(I$2:I$218,SMALL(IF(I$2:I$218&lt;&gt;"",ROW(I$2:I$218)-1),ROW(A649))),"")</f>
        <v/>
      </c>
      <c r="K650" s="231" t="str">
        <f t="shared" si="42"/>
        <v/>
      </c>
      <c r="L650" s="232" t="str">
        <f t="array" ref="L650">IFERROR(INDEX(K$2:K$218,SMALL(IF(K$2:K$218&lt;&gt;"",ROW(K$2:K$218)-1),ROW(C649))),"")</f>
        <v/>
      </c>
      <c r="M650" s="231" t="str">
        <f t="shared" si="43"/>
        <v/>
      </c>
      <c r="N650" s="230" t="str">
        <f t="array" ref="N650">IFERROR(INDEX(M$2:M$218,SMALL(IF(M$2:M$218&lt;&gt;"",ROW(M$2:M$218)-1),ROW(D649))),"")</f>
        <v/>
      </c>
      <c r="O650" s="231" t="str">
        <f t="shared" si="44"/>
        <v/>
      </c>
      <c r="P650" s="232" t="str">
        <f t="array" ref="P650">IFERROR(INDEX(O$2:O$218,SMALL(IF(O$2:O$218&lt;&gt;"",ROW(O$2:O$218)-1),ROW(G649))),"")</f>
        <v/>
      </c>
    </row>
    <row r="651" spans="1:16" ht="15.75" customHeight="1" x14ac:dyDescent="0.2">
      <c r="A651" s="216" t="str">
        <f t="shared" si="45"/>
        <v xml:space="preserve"> </v>
      </c>
      <c r="B651" s="218"/>
      <c r="C651" s="218"/>
      <c r="D651" s="219"/>
      <c r="E651" s="219"/>
      <c r="F651" s="219"/>
      <c r="G651" s="216" t="str">
        <f>IF(D651="","",VLOOKUP(D651,'Liste des clubs'!A:B,2,FALSE))</f>
        <v/>
      </c>
      <c r="H651" s="233"/>
      <c r="I651" s="217" t="str">
        <f t="shared" si="41"/>
        <v/>
      </c>
      <c r="J651" s="230" t="str">
        <f t="array" ref="J651">IFERROR(INDEX(I$2:I$218,SMALL(IF(I$2:I$218&lt;&gt;"",ROW(I$2:I$218)-1),ROW(A650))),"")</f>
        <v/>
      </c>
      <c r="K651" s="231" t="str">
        <f t="shared" si="42"/>
        <v/>
      </c>
      <c r="L651" s="232" t="str">
        <f t="array" ref="L651">IFERROR(INDEX(K$2:K$218,SMALL(IF(K$2:K$218&lt;&gt;"",ROW(K$2:K$218)-1),ROW(C650))),"")</f>
        <v/>
      </c>
      <c r="M651" s="231" t="str">
        <f t="shared" si="43"/>
        <v/>
      </c>
      <c r="N651" s="230" t="str">
        <f t="array" ref="N651">IFERROR(INDEX(M$2:M$218,SMALL(IF(M$2:M$218&lt;&gt;"",ROW(M$2:M$218)-1),ROW(D650))),"")</f>
        <v/>
      </c>
      <c r="O651" s="231" t="str">
        <f t="shared" si="44"/>
        <v/>
      </c>
      <c r="P651" s="232" t="str">
        <f t="array" ref="P651">IFERROR(INDEX(O$2:O$218,SMALL(IF(O$2:O$218&lt;&gt;"",ROW(O$2:O$218)-1),ROW(G650))),"")</f>
        <v/>
      </c>
    </row>
    <row r="652" spans="1:16" ht="15.75" customHeight="1" x14ac:dyDescent="0.2">
      <c r="A652" s="216" t="str">
        <f t="shared" si="45"/>
        <v xml:space="preserve"> </v>
      </c>
      <c r="B652" s="218"/>
      <c r="C652" s="218"/>
      <c r="D652" s="219"/>
      <c r="E652" s="219"/>
      <c r="F652" s="219"/>
      <c r="G652" s="216" t="str">
        <f>IF(D652="","",VLOOKUP(D652,'Liste des clubs'!A:B,2,FALSE))</f>
        <v/>
      </c>
      <c r="H652" s="233"/>
      <c r="I652" s="217" t="str">
        <f t="shared" si="41"/>
        <v/>
      </c>
      <c r="J652" s="230" t="str">
        <f t="array" ref="J652">IFERROR(INDEX(I$2:I$218,SMALL(IF(I$2:I$218&lt;&gt;"",ROW(I$2:I$218)-1),ROW(A651))),"")</f>
        <v/>
      </c>
      <c r="K652" s="231" t="str">
        <f t="shared" si="42"/>
        <v/>
      </c>
      <c r="L652" s="232" t="str">
        <f t="array" ref="L652">IFERROR(INDEX(K$2:K$218,SMALL(IF(K$2:K$218&lt;&gt;"",ROW(K$2:K$218)-1),ROW(C651))),"")</f>
        <v/>
      </c>
      <c r="M652" s="231" t="str">
        <f t="shared" si="43"/>
        <v/>
      </c>
      <c r="N652" s="230" t="str">
        <f t="array" ref="N652">IFERROR(INDEX(M$2:M$218,SMALL(IF(M$2:M$218&lt;&gt;"",ROW(M$2:M$218)-1),ROW(D651))),"")</f>
        <v/>
      </c>
      <c r="O652" s="231" t="str">
        <f t="shared" si="44"/>
        <v/>
      </c>
      <c r="P652" s="232" t="str">
        <f t="array" ref="P652">IFERROR(INDEX(O$2:O$218,SMALL(IF(O$2:O$218&lt;&gt;"",ROW(O$2:O$218)-1),ROW(G651))),"")</f>
        <v/>
      </c>
    </row>
    <row r="653" spans="1:16" ht="15.75" customHeight="1" x14ac:dyDescent="0.2">
      <c r="A653" s="216" t="str">
        <f t="shared" si="45"/>
        <v xml:space="preserve"> </v>
      </c>
      <c r="B653" s="218"/>
      <c r="C653" s="218"/>
      <c r="D653" s="219"/>
      <c r="E653" s="219"/>
      <c r="F653" s="219"/>
      <c r="G653" s="216" t="str">
        <f>IF(D653="","",VLOOKUP(D653,'Liste des clubs'!A:B,2,FALSE))</f>
        <v/>
      </c>
      <c r="H653" s="233"/>
      <c r="I653" s="217" t="str">
        <f t="shared" si="41"/>
        <v/>
      </c>
      <c r="J653" s="230" t="str">
        <f t="array" ref="J653">IFERROR(INDEX(I$2:I$218,SMALL(IF(I$2:I$218&lt;&gt;"",ROW(I$2:I$218)-1),ROW(A652))),"")</f>
        <v/>
      </c>
      <c r="K653" s="231" t="str">
        <f t="shared" si="42"/>
        <v/>
      </c>
      <c r="L653" s="232" t="str">
        <f t="array" ref="L653">IFERROR(INDEX(K$2:K$218,SMALL(IF(K$2:K$218&lt;&gt;"",ROW(K$2:K$218)-1),ROW(C652))),"")</f>
        <v/>
      </c>
      <c r="M653" s="231" t="str">
        <f t="shared" si="43"/>
        <v/>
      </c>
      <c r="N653" s="230" t="str">
        <f t="array" ref="N653">IFERROR(INDEX(M$2:M$218,SMALL(IF(M$2:M$218&lt;&gt;"",ROW(M$2:M$218)-1),ROW(D652))),"")</f>
        <v/>
      </c>
      <c r="O653" s="231" t="str">
        <f t="shared" si="44"/>
        <v/>
      </c>
      <c r="P653" s="232" t="str">
        <f t="array" ref="P653">IFERROR(INDEX(O$2:O$218,SMALL(IF(O$2:O$218&lt;&gt;"",ROW(O$2:O$218)-1),ROW(G652))),"")</f>
        <v/>
      </c>
    </row>
    <row r="654" spans="1:16" ht="15.75" customHeight="1" x14ac:dyDescent="0.2">
      <c r="A654" s="216" t="str">
        <f t="shared" si="45"/>
        <v xml:space="preserve"> </v>
      </c>
      <c r="B654" s="218"/>
      <c r="C654" s="218"/>
      <c r="D654" s="219"/>
      <c r="E654" s="219"/>
      <c r="F654" s="219"/>
      <c r="G654" s="216" t="str">
        <f>IF(D654="","",VLOOKUP(D654,'Liste des clubs'!A:B,2,FALSE))</f>
        <v/>
      </c>
      <c r="H654" s="233"/>
      <c r="I654" s="217" t="str">
        <f t="shared" si="41"/>
        <v/>
      </c>
      <c r="J654" s="230" t="str">
        <f t="array" ref="J654">IFERROR(INDEX(I$2:I$218,SMALL(IF(I$2:I$218&lt;&gt;"",ROW(I$2:I$218)-1),ROW(A653))),"")</f>
        <v/>
      </c>
      <c r="K654" s="231" t="str">
        <f t="shared" si="42"/>
        <v/>
      </c>
      <c r="L654" s="232" t="str">
        <f t="array" ref="L654">IFERROR(INDEX(K$2:K$218,SMALL(IF(K$2:K$218&lt;&gt;"",ROW(K$2:K$218)-1),ROW(C653))),"")</f>
        <v/>
      </c>
      <c r="M654" s="231" t="str">
        <f t="shared" si="43"/>
        <v/>
      </c>
      <c r="N654" s="230" t="str">
        <f t="array" ref="N654">IFERROR(INDEX(M$2:M$218,SMALL(IF(M$2:M$218&lt;&gt;"",ROW(M$2:M$218)-1),ROW(D653))),"")</f>
        <v/>
      </c>
      <c r="O654" s="231" t="str">
        <f t="shared" si="44"/>
        <v/>
      </c>
      <c r="P654" s="232" t="str">
        <f t="array" ref="P654">IFERROR(INDEX(O$2:O$218,SMALL(IF(O$2:O$218&lt;&gt;"",ROW(O$2:O$218)-1),ROW(G653))),"")</f>
        <v/>
      </c>
    </row>
    <row r="655" spans="1:16" ht="15.75" customHeight="1" x14ac:dyDescent="0.2">
      <c r="A655" s="216" t="str">
        <f t="shared" si="45"/>
        <v xml:space="preserve"> </v>
      </c>
      <c r="B655" s="218"/>
      <c r="C655" s="218"/>
      <c r="D655" s="219"/>
      <c r="E655" s="219"/>
      <c r="F655" s="219"/>
      <c r="G655" s="216" t="str">
        <f>IF(D655="","",VLOOKUP(D655,'Liste des clubs'!A:B,2,FALSE))</f>
        <v/>
      </c>
      <c r="H655" s="233"/>
      <c r="I655" s="217" t="str">
        <f t="shared" si="41"/>
        <v/>
      </c>
      <c r="J655" s="230" t="str">
        <f t="array" ref="J655">IFERROR(INDEX(I$2:I$218,SMALL(IF(I$2:I$218&lt;&gt;"",ROW(I$2:I$218)-1),ROW(A654))),"")</f>
        <v/>
      </c>
      <c r="K655" s="231" t="str">
        <f t="shared" si="42"/>
        <v/>
      </c>
      <c r="L655" s="232" t="str">
        <f t="array" ref="L655">IFERROR(INDEX(K$2:K$218,SMALL(IF(K$2:K$218&lt;&gt;"",ROW(K$2:K$218)-1),ROW(C654))),"")</f>
        <v/>
      </c>
      <c r="M655" s="231" t="str">
        <f t="shared" si="43"/>
        <v/>
      </c>
      <c r="N655" s="230" t="str">
        <f t="array" ref="N655">IFERROR(INDEX(M$2:M$218,SMALL(IF(M$2:M$218&lt;&gt;"",ROW(M$2:M$218)-1),ROW(D654))),"")</f>
        <v/>
      </c>
      <c r="O655" s="231" t="str">
        <f t="shared" si="44"/>
        <v/>
      </c>
      <c r="P655" s="232" t="str">
        <f t="array" ref="P655">IFERROR(INDEX(O$2:O$218,SMALL(IF(O$2:O$218&lt;&gt;"",ROW(O$2:O$218)-1),ROW(G654))),"")</f>
        <v/>
      </c>
    </row>
    <row r="656" spans="1:16" ht="15.75" customHeight="1" x14ac:dyDescent="0.2">
      <c r="A656" s="216" t="str">
        <f t="shared" si="45"/>
        <v xml:space="preserve"> </v>
      </c>
      <c r="B656" s="218"/>
      <c r="C656" s="218"/>
      <c r="D656" s="219"/>
      <c r="E656" s="219"/>
      <c r="F656" s="219"/>
      <c r="G656" s="216" t="str">
        <f>IF(D656="","",VLOOKUP(D656,'Liste des clubs'!A:B,2,FALSE))</f>
        <v/>
      </c>
      <c r="H656" s="233"/>
      <c r="I656" s="217" t="str">
        <f t="shared" si="41"/>
        <v/>
      </c>
      <c r="J656" s="230" t="str">
        <f t="array" ref="J656">IFERROR(INDEX(I$2:I$218,SMALL(IF(I$2:I$218&lt;&gt;"",ROW(I$2:I$218)-1),ROW(A655))),"")</f>
        <v/>
      </c>
      <c r="K656" s="231" t="str">
        <f t="shared" si="42"/>
        <v/>
      </c>
      <c r="L656" s="232" t="str">
        <f t="array" ref="L656">IFERROR(INDEX(K$2:K$218,SMALL(IF(K$2:K$218&lt;&gt;"",ROW(K$2:K$218)-1),ROW(C655))),"")</f>
        <v/>
      </c>
      <c r="M656" s="231" t="str">
        <f t="shared" si="43"/>
        <v/>
      </c>
      <c r="N656" s="230" t="str">
        <f t="array" ref="N656">IFERROR(INDEX(M$2:M$218,SMALL(IF(M$2:M$218&lt;&gt;"",ROW(M$2:M$218)-1),ROW(D655))),"")</f>
        <v/>
      </c>
      <c r="O656" s="231" t="str">
        <f t="shared" si="44"/>
        <v/>
      </c>
      <c r="P656" s="232" t="str">
        <f t="array" ref="P656">IFERROR(INDEX(O$2:O$218,SMALL(IF(O$2:O$218&lt;&gt;"",ROW(O$2:O$218)-1),ROW(G655))),"")</f>
        <v/>
      </c>
    </row>
    <row r="657" spans="1:16" ht="15.75" customHeight="1" x14ac:dyDescent="0.2">
      <c r="A657" s="216" t="str">
        <f t="shared" si="45"/>
        <v xml:space="preserve"> </v>
      </c>
      <c r="B657" s="218"/>
      <c r="C657" s="218"/>
      <c r="D657" s="219"/>
      <c r="E657" s="219"/>
      <c r="F657" s="219"/>
      <c r="G657" s="216" t="str">
        <f>IF(D657="","",VLOOKUP(D657,'Liste des clubs'!A:B,2,FALSE))</f>
        <v/>
      </c>
      <c r="H657" s="233"/>
      <c r="I657" s="217" t="str">
        <f t="shared" si="41"/>
        <v/>
      </c>
      <c r="J657" s="230" t="str">
        <f t="array" ref="J657">IFERROR(INDEX(I$2:I$218,SMALL(IF(I$2:I$218&lt;&gt;"",ROW(I$2:I$218)-1),ROW(A656))),"")</f>
        <v/>
      </c>
      <c r="K657" s="231" t="str">
        <f t="shared" si="42"/>
        <v/>
      </c>
      <c r="L657" s="232" t="str">
        <f t="array" ref="L657">IFERROR(INDEX(K$2:K$218,SMALL(IF(K$2:K$218&lt;&gt;"",ROW(K$2:K$218)-1),ROW(C656))),"")</f>
        <v/>
      </c>
      <c r="M657" s="231" t="str">
        <f t="shared" si="43"/>
        <v/>
      </c>
      <c r="N657" s="230" t="str">
        <f t="array" ref="N657">IFERROR(INDEX(M$2:M$218,SMALL(IF(M$2:M$218&lt;&gt;"",ROW(M$2:M$218)-1),ROW(D656))),"")</f>
        <v/>
      </c>
      <c r="O657" s="231" t="str">
        <f t="shared" si="44"/>
        <v/>
      </c>
      <c r="P657" s="232" t="str">
        <f t="array" ref="P657">IFERROR(INDEX(O$2:O$218,SMALL(IF(O$2:O$218&lt;&gt;"",ROW(O$2:O$218)-1),ROW(G656))),"")</f>
        <v/>
      </c>
    </row>
    <row r="658" spans="1:16" ht="15.75" customHeight="1" x14ac:dyDescent="0.2">
      <c r="A658" s="216" t="str">
        <f t="shared" si="45"/>
        <v xml:space="preserve"> </v>
      </c>
      <c r="B658" s="218"/>
      <c r="C658" s="218"/>
      <c r="D658" s="219"/>
      <c r="E658" s="219"/>
      <c r="F658" s="219"/>
      <c r="G658" s="216" t="str">
        <f>IF(D658="","",VLOOKUP(D658,'Liste des clubs'!A:B,2,FALSE))</f>
        <v/>
      </c>
      <c r="H658" s="233"/>
      <c r="I658" s="217" t="str">
        <f t="shared" si="41"/>
        <v/>
      </c>
      <c r="J658" s="230" t="str">
        <f t="array" ref="J658">IFERROR(INDEX(I$2:I$218,SMALL(IF(I$2:I$218&lt;&gt;"",ROW(I$2:I$218)-1),ROW(A657))),"")</f>
        <v/>
      </c>
      <c r="K658" s="231" t="str">
        <f t="shared" si="42"/>
        <v/>
      </c>
      <c r="L658" s="232" t="str">
        <f t="array" ref="L658">IFERROR(INDEX(K$2:K$218,SMALL(IF(K$2:K$218&lt;&gt;"",ROW(K$2:K$218)-1),ROW(C657))),"")</f>
        <v/>
      </c>
      <c r="M658" s="231" t="str">
        <f t="shared" si="43"/>
        <v/>
      </c>
      <c r="N658" s="230" t="str">
        <f t="array" ref="N658">IFERROR(INDEX(M$2:M$218,SMALL(IF(M$2:M$218&lt;&gt;"",ROW(M$2:M$218)-1),ROW(D657))),"")</f>
        <v/>
      </c>
      <c r="O658" s="231" t="str">
        <f t="shared" si="44"/>
        <v/>
      </c>
      <c r="P658" s="232" t="str">
        <f t="array" ref="P658">IFERROR(INDEX(O$2:O$218,SMALL(IF(O$2:O$218&lt;&gt;"",ROW(O$2:O$218)-1),ROW(G657))),"")</f>
        <v/>
      </c>
    </row>
    <row r="659" spans="1:16" ht="15.75" customHeight="1" x14ac:dyDescent="0.2">
      <c r="A659" s="216" t="str">
        <f t="shared" si="45"/>
        <v xml:space="preserve"> </v>
      </c>
      <c r="B659" s="218"/>
      <c r="C659" s="218"/>
      <c r="D659" s="219"/>
      <c r="E659" s="219"/>
      <c r="F659" s="219"/>
      <c r="G659" s="216" t="str">
        <f>IF(D659="","",VLOOKUP(D659,'Liste des clubs'!A:B,2,FALSE))</f>
        <v/>
      </c>
      <c r="H659" s="233"/>
      <c r="I659" s="217" t="str">
        <f t="shared" si="41"/>
        <v/>
      </c>
      <c r="J659" s="230" t="str">
        <f t="array" ref="J659">IFERROR(INDEX(I$2:I$218,SMALL(IF(I$2:I$218&lt;&gt;"",ROW(I$2:I$218)-1),ROW(A658))),"")</f>
        <v/>
      </c>
      <c r="K659" s="231" t="str">
        <f t="shared" si="42"/>
        <v/>
      </c>
      <c r="L659" s="232" t="str">
        <f t="array" ref="L659">IFERROR(INDEX(K$2:K$218,SMALL(IF(K$2:K$218&lt;&gt;"",ROW(K$2:K$218)-1),ROW(C658))),"")</f>
        <v/>
      </c>
      <c r="M659" s="231" t="str">
        <f t="shared" si="43"/>
        <v/>
      </c>
      <c r="N659" s="230" t="str">
        <f t="array" ref="N659">IFERROR(INDEX(M$2:M$218,SMALL(IF(M$2:M$218&lt;&gt;"",ROW(M$2:M$218)-1),ROW(D658))),"")</f>
        <v/>
      </c>
      <c r="O659" s="231" t="str">
        <f t="shared" si="44"/>
        <v/>
      </c>
      <c r="P659" s="232" t="str">
        <f t="array" ref="P659">IFERROR(INDEX(O$2:O$218,SMALL(IF(O$2:O$218&lt;&gt;"",ROW(O$2:O$218)-1),ROW(G658))),"")</f>
        <v/>
      </c>
    </row>
    <row r="660" spans="1:16" ht="15.75" customHeight="1" x14ac:dyDescent="0.2">
      <c r="A660" s="216" t="str">
        <f t="shared" si="45"/>
        <v xml:space="preserve"> </v>
      </c>
      <c r="B660" s="218"/>
      <c r="C660" s="218"/>
      <c r="D660" s="219"/>
      <c r="E660" s="219"/>
      <c r="F660" s="219"/>
      <c r="G660" s="216" t="str">
        <f>IF(D660="","",VLOOKUP(D660,'Liste des clubs'!A:B,2,FALSE))</f>
        <v/>
      </c>
      <c r="H660" s="233"/>
      <c r="I660" s="217" t="str">
        <f t="shared" si="41"/>
        <v/>
      </c>
      <c r="J660" s="230" t="str">
        <f t="array" ref="J660">IFERROR(INDEX(I$2:I$218,SMALL(IF(I$2:I$218&lt;&gt;"",ROW(I$2:I$218)-1),ROW(A659))),"")</f>
        <v/>
      </c>
      <c r="K660" s="231" t="str">
        <f t="shared" si="42"/>
        <v/>
      </c>
      <c r="L660" s="232" t="str">
        <f t="array" ref="L660">IFERROR(INDEX(K$2:K$218,SMALL(IF(K$2:K$218&lt;&gt;"",ROW(K$2:K$218)-1),ROW(C659))),"")</f>
        <v/>
      </c>
      <c r="M660" s="231" t="str">
        <f t="shared" si="43"/>
        <v/>
      </c>
      <c r="N660" s="230" t="str">
        <f t="array" ref="N660">IFERROR(INDEX(M$2:M$218,SMALL(IF(M$2:M$218&lt;&gt;"",ROW(M$2:M$218)-1),ROW(D659))),"")</f>
        <v/>
      </c>
      <c r="O660" s="231" t="str">
        <f t="shared" si="44"/>
        <v/>
      </c>
      <c r="P660" s="232" t="str">
        <f t="array" ref="P660">IFERROR(INDEX(O$2:O$218,SMALL(IF(O$2:O$218&lt;&gt;"",ROW(O$2:O$218)-1),ROW(G659))),"")</f>
        <v/>
      </c>
    </row>
    <row r="661" spans="1:16" ht="15.75" customHeight="1" x14ac:dyDescent="0.2">
      <c r="A661" s="216" t="str">
        <f t="shared" si="45"/>
        <v xml:space="preserve"> </v>
      </c>
      <c r="B661" s="218"/>
      <c r="C661" s="218"/>
      <c r="D661" s="219"/>
      <c r="E661" s="219"/>
      <c r="F661" s="219"/>
      <c r="G661" s="216" t="str">
        <f>IF(D661="","",VLOOKUP(D661,'Liste des clubs'!A:B,2,FALSE))</f>
        <v/>
      </c>
      <c r="H661" s="233"/>
      <c r="I661" s="217" t="str">
        <f t="shared" si="41"/>
        <v/>
      </c>
      <c r="J661" s="230" t="str">
        <f t="array" ref="J661">IFERROR(INDEX(I$2:I$218,SMALL(IF(I$2:I$218&lt;&gt;"",ROW(I$2:I$218)-1),ROW(A660))),"")</f>
        <v/>
      </c>
      <c r="K661" s="231" t="str">
        <f t="shared" si="42"/>
        <v/>
      </c>
      <c r="L661" s="232" t="str">
        <f t="array" ref="L661">IFERROR(INDEX(K$2:K$218,SMALL(IF(K$2:K$218&lt;&gt;"",ROW(K$2:K$218)-1),ROW(C660))),"")</f>
        <v/>
      </c>
      <c r="M661" s="231" t="str">
        <f t="shared" si="43"/>
        <v/>
      </c>
      <c r="N661" s="230" t="str">
        <f t="array" ref="N661">IFERROR(INDEX(M$2:M$218,SMALL(IF(M$2:M$218&lt;&gt;"",ROW(M$2:M$218)-1),ROW(D660))),"")</f>
        <v/>
      </c>
      <c r="O661" s="231" t="str">
        <f t="shared" si="44"/>
        <v/>
      </c>
      <c r="P661" s="232" t="str">
        <f t="array" ref="P661">IFERROR(INDEX(O$2:O$218,SMALL(IF(O$2:O$218&lt;&gt;"",ROW(O$2:O$218)-1),ROW(G660))),"")</f>
        <v/>
      </c>
    </row>
    <row r="662" spans="1:16" ht="15.75" customHeight="1" x14ac:dyDescent="0.2">
      <c r="A662" s="216" t="str">
        <f t="shared" si="45"/>
        <v xml:space="preserve"> </v>
      </c>
      <c r="B662" s="218"/>
      <c r="C662" s="218"/>
      <c r="D662" s="219"/>
      <c r="E662" s="219"/>
      <c r="F662" s="219"/>
      <c r="G662" s="216" t="str">
        <f>IF(D662="","",VLOOKUP(D662,'Liste des clubs'!A:B,2,FALSE))</f>
        <v/>
      </c>
      <c r="H662" s="233"/>
      <c r="I662" s="217" t="str">
        <f t="shared" si="41"/>
        <v/>
      </c>
      <c r="J662" s="230" t="str">
        <f t="array" ref="J662">IFERROR(INDEX(I$2:I$218,SMALL(IF(I$2:I$218&lt;&gt;"",ROW(I$2:I$218)-1),ROW(A661))),"")</f>
        <v/>
      </c>
      <c r="K662" s="231" t="str">
        <f t="shared" si="42"/>
        <v/>
      </c>
      <c r="L662" s="232" t="str">
        <f t="array" ref="L662">IFERROR(INDEX(K$2:K$218,SMALL(IF(K$2:K$218&lt;&gt;"",ROW(K$2:K$218)-1),ROW(C661))),"")</f>
        <v/>
      </c>
      <c r="M662" s="231" t="str">
        <f t="shared" si="43"/>
        <v/>
      </c>
      <c r="N662" s="230" t="str">
        <f t="array" ref="N662">IFERROR(INDEX(M$2:M$218,SMALL(IF(M$2:M$218&lt;&gt;"",ROW(M$2:M$218)-1),ROW(D661))),"")</f>
        <v/>
      </c>
      <c r="O662" s="231" t="str">
        <f t="shared" si="44"/>
        <v/>
      </c>
      <c r="P662" s="232" t="str">
        <f t="array" ref="P662">IFERROR(INDEX(O$2:O$218,SMALL(IF(O$2:O$218&lt;&gt;"",ROW(O$2:O$218)-1),ROW(G661))),"")</f>
        <v/>
      </c>
    </row>
    <row r="663" spans="1:16" ht="15.75" customHeight="1" x14ac:dyDescent="0.2">
      <c r="A663" s="216" t="str">
        <f t="shared" si="45"/>
        <v xml:space="preserve"> </v>
      </c>
      <c r="B663" s="218"/>
      <c r="C663" s="218"/>
      <c r="D663" s="219"/>
      <c r="E663" s="219"/>
      <c r="F663" s="219"/>
      <c r="G663" s="216" t="str">
        <f>IF(D663="","",VLOOKUP(D663,'Liste des clubs'!A:B,2,FALSE))</f>
        <v/>
      </c>
      <c r="H663" s="233"/>
      <c r="I663" s="217" t="str">
        <f t="shared" si="41"/>
        <v/>
      </c>
      <c r="J663" s="230" t="str">
        <f t="array" ref="J663">IFERROR(INDEX(I$2:I$218,SMALL(IF(I$2:I$218&lt;&gt;"",ROW(I$2:I$218)-1),ROW(A662))),"")</f>
        <v/>
      </c>
      <c r="K663" s="231" t="str">
        <f t="shared" si="42"/>
        <v/>
      </c>
      <c r="L663" s="232" t="str">
        <f t="array" ref="L663">IFERROR(INDEX(K$2:K$218,SMALL(IF(K$2:K$218&lt;&gt;"",ROW(K$2:K$218)-1),ROW(C662))),"")</f>
        <v/>
      </c>
      <c r="M663" s="231" t="str">
        <f t="shared" si="43"/>
        <v/>
      </c>
      <c r="N663" s="230" t="str">
        <f t="array" ref="N663">IFERROR(INDEX(M$2:M$218,SMALL(IF(M$2:M$218&lt;&gt;"",ROW(M$2:M$218)-1),ROW(D662))),"")</f>
        <v/>
      </c>
      <c r="O663" s="231" t="str">
        <f t="shared" si="44"/>
        <v/>
      </c>
      <c r="P663" s="232" t="str">
        <f t="array" ref="P663">IFERROR(INDEX(O$2:O$218,SMALL(IF(O$2:O$218&lt;&gt;"",ROW(O$2:O$218)-1),ROW(G662))),"")</f>
        <v/>
      </c>
    </row>
    <row r="664" spans="1:16" ht="15.75" customHeight="1" x14ac:dyDescent="0.2">
      <c r="A664" s="216" t="str">
        <f t="shared" si="45"/>
        <v xml:space="preserve"> </v>
      </c>
      <c r="B664" s="218"/>
      <c r="C664" s="218"/>
      <c r="D664" s="219"/>
      <c r="E664" s="219"/>
      <c r="F664" s="219"/>
      <c r="G664" s="216" t="str">
        <f>IF(D664="","",VLOOKUP(D664,'Liste des clubs'!A:B,2,FALSE))</f>
        <v/>
      </c>
      <c r="H664" s="233"/>
      <c r="I664" s="217" t="str">
        <f t="shared" si="41"/>
        <v/>
      </c>
      <c r="J664" s="230" t="str">
        <f t="array" ref="J664">IFERROR(INDEX(I$2:I$218,SMALL(IF(I$2:I$218&lt;&gt;"",ROW(I$2:I$218)-1),ROW(A663))),"")</f>
        <v/>
      </c>
      <c r="K664" s="231" t="str">
        <f t="shared" si="42"/>
        <v/>
      </c>
      <c r="L664" s="232" t="str">
        <f t="array" ref="L664">IFERROR(INDEX(K$2:K$218,SMALL(IF(K$2:K$218&lt;&gt;"",ROW(K$2:K$218)-1),ROW(C663))),"")</f>
        <v/>
      </c>
      <c r="M664" s="231" t="str">
        <f t="shared" si="43"/>
        <v/>
      </c>
      <c r="N664" s="230" t="str">
        <f t="array" ref="N664">IFERROR(INDEX(M$2:M$218,SMALL(IF(M$2:M$218&lt;&gt;"",ROW(M$2:M$218)-1),ROW(D663))),"")</f>
        <v/>
      </c>
      <c r="O664" s="231" t="str">
        <f t="shared" si="44"/>
        <v/>
      </c>
      <c r="P664" s="232" t="str">
        <f t="array" ref="P664">IFERROR(INDEX(O$2:O$218,SMALL(IF(O$2:O$218&lt;&gt;"",ROW(O$2:O$218)-1),ROW(G663))),"")</f>
        <v/>
      </c>
    </row>
    <row r="665" spans="1:16" ht="15.75" customHeight="1" x14ac:dyDescent="0.2">
      <c r="A665" s="216" t="str">
        <f t="shared" si="45"/>
        <v xml:space="preserve"> </v>
      </c>
      <c r="B665" s="218"/>
      <c r="C665" s="218"/>
      <c r="D665" s="219"/>
      <c r="E665" s="219"/>
      <c r="F665" s="219"/>
      <c r="G665" s="216" t="str">
        <f>IF(D665="","",VLOOKUP(D665,'Liste des clubs'!A:B,2,FALSE))</f>
        <v/>
      </c>
      <c r="H665" s="233"/>
      <c r="I665" s="217" t="str">
        <f t="shared" si="41"/>
        <v/>
      </c>
      <c r="J665" s="230" t="str">
        <f t="array" ref="J665">IFERROR(INDEX(I$2:I$218,SMALL(IF(I$2:I$218&lt;&gt;"",ROW(I$2:I$218)-1),ROW(A664))),"")</f>
        <v/>
      </c>
      <c r="K665" s="231" t="str">
        <f t="shared" si="42"/>
        <v/>
      </c>
      <c r="L665" s="232" t="str">
        <f t="array" ref="L665">IFERROR(INDEX(K$2:K$218,SMALL(IF(K$2:K$218&lt;&gt;"",ROW(K$2:K$218)-1),ROW(C664))),"")</f>
        <v/>
      </c>
      <c r="M665" s="231" t="str">
        <f t="shared" si="43"/>
        <v/>
      </c>
      <c r="N665" s="230" t="str">
        <f t="array" ref="N665">IFERROR(INDEX(M$2:M$218,SMALL(IF(M$2:M$218&lt;&gt;"",ROW(M$2:M$218)-1),ROW(D664))),"")</f>
        <v/>
      </c>
      <c r="O665" s="231" t="str">
        <f t="shared" si="44"/>
        <v/>
      </c>
      <c r="P665" s="232" t="str">
        <f t="array" ref="P665">IFERROR(INDEX(O$2:O$218,SMALL(IF(O$2:O$218&lt;&gt;"",ROW(O$2:O$218)-1),ROW(G664))),"")</f>
        <v/>
      </c>
    </row>
    <row r="666" spans="1:16" ht="15.75" customHeight="1" x14ac:dyDescent="0.2">
      <c r="A666" s="216" t="str">
        <f t="shared" si="45"/>
        <v xml:space="preserve"> </v>
      </c>
      <c r="B666" s="218"/>
      <c r="C666" s="218"/>
      <c r="D666" s="219"/>
      <c r="E666" s="219"/>
      <c r="F666" s="219"/>
      <c r="G666" s="216" t="str">
        <f>IF(D666="","",VLOOKUP(D666,'Liste des clubs'!A:B,2,FALSE))</f>
        <v/>
      </c>
      <c r="H666" s="233"/>
      <c r="I666" s="217" t="str">
        <f t="shared" si="41"/>
        <v/>
      </c>
      <c r="J666" s="230" t="str">
        <f t="array" ref="J666">IFERROR(INDEX(I$2:I$218,SMALL(IF(I$2:I$218&lt;&gt;"",ROW(I$2:I$218)-1),ROW(A665))),"")</f>
        <v/>
      </c>
      <c r="K666" s="231" t="str">
        <f t="shared" si="42"/>
        <v/>
      </c>
      <c r="L666" s="232" t="str">
        <f t="array" ref="L666">IFERROR(INDEX(K$2:K$218,SMALL(IF(K$2:K$218&lt;&gt;"",ROW(K$2:K$218)-1),ROW(C665))),"")</f>
        <v/>
      </c>
      <c r="M666" s="231" t="str">
        <f t="shared" si="43"/>
        <v/>
      </c>
      <c r="N666" s="230" t="str">
        <f t="array" ref="N666">IFERROR(INDEX(M$2:M$218,SMALL(IF(M$2:M$218&lt;&gt;"",ROW(M$2:M$218)-1),ROW(D665))),"")</f>
        <v/>
      </c>
      <c r="O666" s="231" t="str">
        <f t="shared" si="44"/>
        <v/>
      </c>
      <c r="P666" s="232" t="str">
        <f t="array" ref="P666">IFERROR(INDEX(O$2:O$218,SMALL(IF(O$2:O$218&lt;&gt;"",ROW(O$2:O$218)-1),ROW(G665))),"")</f>
        <v/>
      </c>
    </row>
    <row r="667" spans="1:16" ht="15.75" customHeight="1" x14ac:dyDescent="0.2">
      <c r="A667" s="216" t="str">
        <f t="shared" si="45"/>
        <v xml:space="preserve"> </v>
      </c>
      <c r="B667" s="218"/>
      <c r="C667" s="218"/>
      <c r="D667" s="219"/>
      <c r="E667" s="219"/>
      <c r="F667" s="219"/>
      <c r="G667" s="216" t="str">
        <f>IF(D667="","",VLOOKUP(D667,'Liste des clubs'!A:B,2,FALSE))</f>
        <v/>
      </c>
      <c r="H667" s="233"/>
      <c r="I667" s="217" t="str">
        <f t="shared" si="41"/>
        <v/>
      </c>
      <c r="J667" s="230" t="str">
        <f t="array" ref="J667">IFERROR(INDEX(I$2:I$218,SMALL(IF(I$2:I$218&lt;&gt;"",ROW(I$2:I$218)-1),ROW(A666))),"")</f>
        <v/>
      </c>
      <c r="K667" s="231" t="str">
        <f t="shared" si="42"/>
        <v/>
      </c>
      <c r="L667" s="232" t="str">
        <f t="array" ref="L667">IFERROR(INDEX(K$2:K$218,SMALL(IF(K$2:K$218&lt;&gt;"",ROW(K$2:K$218)-1),ROW(C666))),"")</f>
        <v/>
      </c>
      <c r="M667" s="231" t="str">
        <f t="shared" si="43"/>
        <v/>
      </c>
      <c r="N667" s="230" t="str">
        <f t="array" ref="N667">IFERROR(INDEX(M$2:M$218,SMALL(IF(M$2:M$218&lt;&gt;"",ROW(M$2:M$218)-1),ROW(D666))),"")</f>
        <v/>
      </c>
      <c r="O667" s="231" t="str">
        <f t="shared" si="44"/>
        <v/>
      </c>
      <c r="P667" s="232" t="str">
        <f t="array" ref="P667">IFERROR(INDEX(O$2:O$218,SMALL(IF(O$2:O$218&lt;&gt;"",ROW(O$2:O$218)-1),ROW(G666))),"")</f>
        <v/>
      </c>
    </row>
    <row r="668" spans="1:16" ht="15.75" customHeight="1" x14ac:dyDescent="0.2">
      <c r="A668" s="216" t="str">
        <f t="shared" si="45"/>
        <v xml:space="preserve"> </v>
      </c>
      <c r="B668" s="218"/>
      <c r="C668" s="218"/>
      <c r="D668" s="219"/>
      <c r="E668" s="219"/>
      <c r="F668" s="219"/>
      <c r="G668" s="216" t="str">
        <f>IF(D668="","",VLOOKUP(D668,'Liste des clubs'!A:B,2,FALSE))</f>
        <v/>
      </c>
      <c r="H668" s="233"/>
      <c r="I668" s="217" t="str">
        <f t="shared" si="41"/>
        <v/>
      </c>
      <c r="J668" s="230" t="str">
        <f t="array" ref="J668">IFERROR(INDEX(I$2:I$218,SMALL(IF(I$2:I$218&lt;&gt;"",ROW(I$2:I$218)-1),ROW(A667))),"")</f>
        <v/>
      </c>
      <c r="K668" s="231" t="str">
        <f t="shared" si="42"/>
        <v/>
      </c>
      <c r="L668" s="232" t="str">
        <f t="array" ref="L668">IFERROR(INDEX(K$2:K$218,SMALL(IF(K$2:K$218&lt;&gt;"",ROW(K$2:K$218)-1),ROW(C667))),"")</f>
        <v/>
      </c>
      <c r="M668" s="231" t="str">
        <f t="shared" si="43"/>
        <v/>
      </c>
      <c r="N668" s="230" t="str">
        <f t="array" ref="N668">IFERROR(INDEX(M$2:M$218,SMALL(IF(M$2:M$218&lt;&gt;"",ROW(M$2:M$218)-1),ROW(D667))),"")</f>
        <v/>
      </c>
      <c r="O668" s="231" t="str">
        <f t="shared" si="44"/>
        <v/>
      </c>
      <c r="P668" s="232" t="str">
        <f t="array" ref="P668">IFERROR(INDEX(O$2:O$218,SMALL(IF(O$2:O$218&lt;&gt;"",ROW(O$2:O$218)-1),ROW(G667))),"")</f>
        <v/>
      </c>
    </row>
    <row r="669" spans="1:16" ht="15.75" customHeight="1" x14ac:dyDescent="0.2">
      <c r="A669" s="216" t="str">
        <f t="shared" si="45"/>
        <v xml:space="preserve"> </v>
      </c>
      <c r="B669" s="218"/>
      <c r="C669" s="218"/>
      <c r="D669" s="219"/>
      <c r="E669" s="219"/>
      <c r="F669" s="219"/>
      <c r="G669" s="216" t="str">
        <f>IF(D669="","",VLOOKUP(D669,'Liste des clubs'!A:B,2,FALSE))</f>
        <v/>
      </c>
      <c r="H669" s="233"/>
      <c r="I669" s="217" t="str">
        <f t="shared" si="41"/>
        <v/>
      </c>
      <c r="J669" s="230" t="str">
        <f t="array" ref="J669">IFERROR(INDEX(I$2:I$218,SMALL(IF(I$2:I$218&lt;&gt;"",ROW(I$2:I$218)-1),ROW(A668))),"")</f>
        <v/>
      </c>
      <c r="K669" s="231" t="str">
        <f t="shared" si="42"/>
        <v/>
      </c>
      <c r="L669" s="232" t="str">
        <f t="array" ref="L669">IFERROR(INDEX(K$2:K$218,SMALL(IF(K$2:K$218&lt;&gt;"",ROW(K$2:K$218)-1),ROW(C668))),"")</f>
        <v/>
      </c>
      <c r="M669" s="231" t="str">
        <f t="shared" si="43"/>
        <v/>
      </c>
      <c r="N669" s="230" t="str">
        <f t="array" ref="N669">IFERROR(INDEX(M$2:M$218,SMALL(IF(M$2:M$218&lt;&gt;"",ROW(M$2:M$218)-1),ROW(D668))),"")</f>
        <v/>
      </c>
      <c r="O669" s="231" t="str">
        <f t="shared" si="44"/>
        <v/>
      </c>
      <c r="P669" s="232" t="str">
        <f t="array" ref="P669">IFERROR(INDEX(O$2:O$218,SMALL(IF(O$2:O$218&lt;&gt;"",ROW(O$2:O$218)-1),ROW(G668))),"")</f>
        <v/>
      </c>
    </row>
    <row r="670" spans="1:16" ht="15.75" customHeight="1" x14ac:dyDescent="0.2">
      <c r="A670" s="216" t="str">
        <f t="shared" si="45"/>
        <v xml:space="preserve"> </v>
      </c>
      <c r="B670" s="218"/>
      <c r="C670" s="218"/>
      <c r="D670" s="219"/>
      <c r="E670" s="219"/>
      <c r="F670" s="219"/>
      <c r="G670" s="216" t="str">
        <f>IF(D670="","",VLOOKUP(D670,'Liste des clubs'!A:B,2,FALSE))</f>
        <v/>
      </c>
      <c r="H670" s="233"/>
      <c r="I670" s="217" t="str">
        <f t="shared" si="41"/>
        <v/>
      </c>
      <c r="J670" s="230" t="str">
        <f t="array" ref="J670">IFERROR(INDEX(I$2:I$218,SMALL(IF(I$2:I$218&lt;&gt;"",ROW(I$2:I$218)-1),ROW(A669))),"")</f>
        <v/>
      </c>
      <c r="K670" s="231" t="str">
        <f t="shared" si="42"/>
        <v/>
      </c>
      <c r="L670" s="232" t="str">
        <f t="array" ref="L670">IFERROR(INDEX(K$2:K$218,SMALL(IF(K$2:K$218&lt;&gt;"",ROW(K$2:K$218)-1),ROW(C669))),"")</f>
        <v/>
      </c>
      <c r="M670" s="231" t="str">
        <f t="shared" si="43"/>
        <v/>
      </c>
      <c r="N670" s="230" t="str">
        <f t="array" ref="N670">IFERROR(INDEX(M$2:M$218,SMALL(IF(M$2:M$218&lt;&gt;"",ROW(M$2:M$218)-1),ROW(D669))),"")</f>
        <v/>
      </c>
      <c r="O670" s="231" t="str">
        <f t="shared" si="44"/>
        <v/>
      </c>
      <c r="P670" s="232" t="str">
        <f t="array" ref="P670">IFERROR(INDEX(O$2:O$218,SMALL(IF(O$2:O$218&lt;&gt;"",ROW(O$2:O$218)-1),ROW(G669))),"")</f>
        <v/>
      </c>
    </row>
    <row r="671" spans="1:16" ht="15.75" customHeight="1" x14ac:dyDescent="0.2">
      <c r="A671" s="216" t="str">
        <f t="shared" si="45"/>
        <v xml:space="preserve"> </v>
      </c>
      <c r="B671" s="218"/>
      <c r="C671" s="218"/>
      <c r="D671" s="219"/>
      <c r="E671" s="219"/>
      <c r="F671" s="219"/>
      <c r="G671" s="216" t="str">
        <f>IF(D671="","",VLOOKUP(D671,'Liste des clubs'!A:B,2,FALSE))</f>
        <v/>
      </c>
      <c r="H671" s="233"/>
      <c r="I671" s="217" t="str">
        <f t="shared" si="41"/>
        <v/>
      </c>
      <c r="J671" s="230" t="str">
        <f t="array" ref="J671">IFERROR(INDEX(I$2:I$218,SMALL(IF(I$2:I$218&lt;&gt;"",ROW(I$2:I$218)-1),ROW(A670))),"")</f>
        <v/>
      </c>
      <c r="K671" s="231" t="str">
        <f t="shared" si="42"/>
        <v/>
      </c>
      <c r="L671" s="232" t="str">
        <f t="array" ref="L671">IFERROR(INDEX(K$2:K$218,SMALL(IF(K$2:K$218&lt;&gt;"",ROW(K$2:K$218)-1),ROW(C670))),"")</f>
        <v/>
      </c>
      <c r="M671" s="231" t="str">
        <f t="shared" si="43"/>
        <v/>
      </c>
      <c r="N671" s="230" t="str">
        <f t="array" ref="N671">IFERROR(INDEX(M$2:M$218,SMALL(IF(M$2:M$218&lt;&gt;"",ROW(M$2:M$218)-1),ROW(D670))),"")</f>
        <v/>
      </c>
      <c r="O671" s="231" t="str">
        <f t="shared" si="44"/>
        <v/>
      </c>
      <c r="P671" s="232" t="str">
        <f t="array" ref="P671">IFERROR(INDEX(O$2:O$218,SMALL(IF(O$2:O$218&lt;&gt;"",ROW(O$2:O$218)-1),ROW(G670))),"")</f>
        <v/>
      </c>
    </row>
    <row r="672" spans="1:16" ht="15.75" customHeight="1" x14ac:dyDescent="0.2">
      <c r="A672" s="216" t="str">
        <f t="shared" si="45"/>
        <v xml:space="preserve"> </v>
      </c>
      <c r="B672" s="218"/>
      <c r="C672" s="218"/>
      <c r="D672" s="219"/>
      <c r="E672" s="219"/>
      <c r="F672" s="219"/>
      <c r="G672" s="216" t="str">
        <f>IF(D672="","",VLOOKUP(D672,'Liste des clubs'!A:B,2,FALSE))</f>
        <v/>
      </c>
      <c r="H672" s="233"/>
      <c r="I672" s="217" t="str">
        <f t="shared" si="41"/>
        <v/>
      </c>
      <c r="J672" s="230" t="str">
        <f t="array" ref="J672">IFERROR(INDEX(I$2:I$218,SMALL(IF(I$2:I$218&lt;&gt;"",ROW(I$2:I$218)-1),ROW(A671))),"")</f>
        <v/>
      </c>
      <c r="K672" s="231" t="str">
        <f t="shared" si="42"/>
        <v/>
      </c>
      <c r="L672" s="232" t="str">
        <f t="array" ref="L672">IFERROR(INDEX(K$2:K$218,SMALL(IF(K$2:K$218&lt;&gt;"",ROW(K$2:K$218)-1),ROW(C671))),"")</f>
        <v/>
      </c>
      <c r="M672" s="231" t="str">
        <f t="shared" si="43"/>
        <v/>
      </c>
      <c r="N672" s="230" t="str">
        <f t="array" ref="N672">IFERROR(INDEX(M$2:M$218,SMALL(IF(M$2:M$218&lt;&gt;"",ROW(M$2:M$218)-1),ROW(D671))),"")</f>
        <v/>
      </c>
      <c r="O672" s="231" t="str">
        <f t="shared" si="44"/>
        <v/>
      </c>
      <c r="P672" s="232" t="str">
        <f t="array" ref="P672">IFERROR(INDEX(O$2:O$218,SMALL(IF(O$2:O$218&lt;&gt;"",ROW(O$2:O$218)-1),ROW(G671))),"")</f>
        <v/>
      </c>
    </row>
    <row r="673" spans="1:16" ht="15.75" customHeight="1" x14ac:dyDescent="0.2">
      <c r="A673" s="216" t="str">
        <f t="shared" si="45"/>
        <v xml:space="preserve"> </v>
      </c>
      <c r="B673" s="218"/>
      <c r="C673" s="218"/>
      <c r="D673" s="219"/>
      <c r="E673" s="219"/>
      <c r="F673" s="219"/>
      <c r="G673" s="216" t="str">
        <f>IF(D673="","",VLOOKUP(D673,'Liste des clubs'!A:B,2,FALSE))</f>
        <v/>
      </c>
      <c r="H673" s="233"/>
      <c r="I673" s="217" t="str">
        <f t="shared" si="41"/>
        <v/>
      </c>
      <c r="J673" s="230" t="str">
        <f t="array" ref="J673">IFERROR(INDEX(I$2:I$218,SMALL(IF(I$2:I$218&lt;&gt;"",ROW(I$2:I$218)-1),ROW(A672))),"")</f>
        <v/>
      </c>
      <c r="K673" s="231" t="str">
        <f t="shared" si="42"/>
        <v/>
      </c>
      <c r="L673" s="232" t="str">
        <f t="array" ref="L673">IFERROR(INDEX(K$2:K$218,SMALL(IF(K$2:K$218&lt;&gt;"",ROW(K$2:K$218)-1),ROW(C672))),"")</f>
        <v/>
      </c>
      <c r="M673" s="231" t="str">
        <f t="shared" si="43"/>
        <v/>
      </c>
      <c r="N673" s="230" t="str">
        <f t="array" ref="N673">IFERROR(INDEX(M$2:M$218,SMALL(IF(M$2:M$218&lt;&gt;"",ROW(M$2:M$218)-1),ROW(D672))),"")</f>
        <v/>
      </c>
      <c r="O673" s="231" t="str">
        <f t="shared" si="44"/>
        <v/>
      </c>
      <c r="P673" s="232" t="str">
        <f t="array" ref="P673">IFERROR(INDEX(O$2:O$218,SMALL(IF(O$2:O$218&lt;&gt;"",ROW(O$2:O$218)-1),ROW(G672))),"")</f>
        <v/>
      </c>
    </row>
    <row r="674" spans="1:16" ht="15.75" customHeight="1" x14ac:dyDescent="0.2">
      <c r="A674" s="216" t="str">
        <f t="shared" si="45"/>
        <v xml:space="preserve"> </v>
      </c>
      <c r="B674" s="218"/>
      <c r="C674" s="218"/>
      <c r="D674" s="219"/>
      <c r="E674" s="219"/>
      <c r="F674" s="219"/>
      <c r="G674" s="216" t="str">
        <f>IF(D674="","",VLOOKUP(D674,'Liste des clubs'!A:B,2,FALSE))</f>
        <v/>
      </c>
      <c r="H674" s="233"/>
      <c r="I674" s="217" t="str">
        <f t="shared" si="41"/>
        <v/>
      </c>
      <c r="J674" s="230" t="str">
        <f t="array" ref="J674">IFERROR(INDEX(I$2:I$218,SMALL(IF(I$2:I$218&lt;&gt;"",ROW(I$2:I$218)-1),ROW(A673))),"")</f>
        <v/>
      </c>
      <c r="K674" s="231" t="str">
        <f t="shared" si="42"/>
        <v/>
      </c>
      <c r="L674" s="232" t="str">
        <f t="array" ref="L674">IFERROR(INDEX(K$2:K$218,SMALL(IF(K$2:K$218&lt;&gt;"",ROW(K$2:K$218)-1),ROW(C673))),"")</f>
        <v/>
      </c>
      <c r="M674" s="231" t="str">
        <f t="shared" si="43"/>
        <v/>
      </c>
      <c r="N674" s="230" t="str">
        <f t="array" ref="N674">IFERROR(INDEX(M$2:M$218,SMALL(IF(M$2:M$218&lt;&gt;"",ROW(M$2:M$218)-1),ROW(D673))),"")</f>
        <v/>
      </c>
      <c r="O674" s="231" t="str">
        <f t="shared" si="44"/>
        <v/>
      </c>
      <c r="P674" s="232" t="str">
        <f t="array" ref="P674">IFERROR(INDEX(O$2:O$218,SMALL(IF(O$2:O$218&lt;&gt;"",ROW(O$2:O$218)-1),ROW(G673))),"")</f>
        <v/>
      </c>
    </row>
    <row r="675" spans="1:16" ht="15.75" customHeight="1" x14ac:dyDescent="0.2">
      <c r="A675" s="216" t="str">
        <f t="shared" si="45"/>
        <v xml:space="preserve"> </v>
      </c>
      <c r="B675" s="218"/>
      <c r="C675" s="218"/>
      <c r="D675" s="219"/>
      <c r="E675" s="219"/>
      <c r="F675" s="219"/>
      <c r="G675" s="216" t="str">
        <f>IF(D675="","",VLOOKUP(D675,'Liste des clubs'!A:B,2,FALSE))</f>
        <v/>
      </c>
      <c r="H675" s="233"/>
      <c r="I675" s="217" t="str">
        <f t="shared" si="41"/>
        <v/>
      </c>
      <c r="J675" s="230" t="str">
        <f t="array" ref="J675">IFERROR(INDEX(I$2:I$218,SMALL(IF(I$2:I$218&lt;&gt;"",ROW(I$2:I$218)-1),ROW(A674))),"")</f>
        <v/>
      </c>
      <c r="K675" s="231" t="str">
        <f t="shared" si="42"/>
        <v/>
      </c>
      <c r="L675" s="232" t="str">
        <f t="array" ref="L675">IFERROR(INDEX(K$2:K$218,SMALL(IF(K$2:K$218&lt;&gt;"",ROW(K$2:K$218)-1),ROW(C674))),"")</f>
        <v/>
      </c>
      <c r="M675" s="231" t="str">
        <f t="shared" si="43"/>
        <v/>
      </c>
      <c r="N675" s="230" t="str">
        <f t="array" ref="N675">IFERROR(INDEX(M$2:M$218,SMALL(IF(M$2:M$218&lt;&gt;"",ROW(M$2:M$218)-1),ROW(D674))),"")</f>
        <v/>
      </c>
      <c r="O675" s="231" t="str">
        <f t="shared" si="44"/>
        <v/>
      </c>
      <c r="P675" s="232" t="str">
        <f t="array" ref="P675">IFERROR(INDEX(O$2:O$218,SMALL(IF(O$2:O$218&lt;&gt;"",ROW(O$2:O$218)-1),ROW(G674))),"")</f>
        <v/>
      </c>
    </row>
    <row r="676" spans="1:16" ht="15.75" customHeight="1" x14ac:dyDescent="0.2">
      <c r="A676" s="216" t="str">
        <f t="shared" si="45"/>
        <v xml:space="preserve"> </v>
      </c>
      <c r="B676" s="218"/>
      <c r="C676" s="218"/>
      <c r="D676" s="219"/>
      <c r="E676" s="219"/>
      <c r="F676" s="219"/>
      <c r="G676" s="216" t="str">
        <f>IF(D676="","",VLOOKUP(D676,'Liste des clubs'!A:B,2,FALSE))</f>
        <v/>
      </c>
      <c r="H676" s="233"/>
      <c r="I676" s="217" t="str">
        <f t="shared" si="41"/>
        <v/>
      </c>
      <c r="J676" s="230" t="str">
        <f t="array" ref="J676">IFERROR(INDEX(I$2:I$218,SMALL(IF(I$2:I$218&lt;&gt;"",ROW(I$2:I$218)-1),ROW(A675))),"")</f>
        <v/>
      </c>
      <c r="K676" s="231" t="str">
        <f t="shared" si="42"/>
        <v/>
      </c>
      <c r="L676" s="232" t="str">
        <f t="array" ref="L676">IFERROR(INDEX(K$2:K$218,SMALL(IF(K$2:K$218&lt;&gt;"",ROW(K$2:K$218)-1),ROW(C675))),"")</f>
        <v/>
      </c>
      <c r="M676" s="231" t="str">
        <f t="shared" si="43"/>
        <v/>
      </c>
      <c r="N676" s="230" t="str">
        <f t="array" ref="N676">IFERROR(INDEX(M$2:M$218,SMALL(IF(M$2:M$218&lt;&gt;"",ROW(M$2:M$218)-1),ROW(D675))),"")</f>
        <v/>
      </c>
      <c r="O676" s="231" t="str">
        <f t="shared" si="44"/>
        <v/>
      </c>
      <c r="P676" s="232" t="str">
        <f t="array" ref="P676">IFERROR(INDEX(O$2:O$218,SMALL(IF(O$2:O$218&lt;&gt;"",ROW(O$2:O$218)-1),ROW(G675))),"")</f>
        <v/>
      </c>
    </row>
    <row r="677" spans="1:16" ht="15.75" customHeight="1" x14ac:dyDescent="0.2">
      <c r="A677" s="216" t="str">
        <f t="shared" si="45"/>
        <v xml:space="preserve"> </v>
      </c>
      <c r="B677" s="218"/>
      <c r="C677" s="218"/>
      <c r="D677" s="219"/>
      <c r="E677" s="219"/>
      <c r="F677" s="219"/>
      <c r="G677" s="216" t="str">
        <f>IF(D677="","",VLOOKUP(D677,'Liste des clubs'!A:B,2,FALSE))</f>
        <v/>
      </c>
      <c r="H677" s="233"/>
      <c r="I677" s="217" t="str">
        <f t="shared" si="41"/>
        <v/>
      </c>
      <c r="J677" s="230" t="str">
        <f t="array" ref="J677">IFERROR(INDEX(I$2:I$218,SMALL(IF(I$2:I$218&lt;&gt;"",ROW(I$2:I$218)-1),ROW(A676))),"")</f>
        <v/>
      </c>
      <c r="K677" s="231" t="str">
        <f t="shared" si="42"/>
        <v/>
      </c>
      <c r="L677" s="232" t="str">
        <f t="array" ref="L677">IFERROR(INDEX(K$2:K$218,SMALL(IF(K$2:K$218&lt;&gt;"",ROW(K$2:K$218)-1),ROW(C676))),"")</f>
        <v/>
      </c>
      <c r="M677" s="231" t="str">
        <f t="shared" si="43"/>
        <v/>
      </c>
      <c r="N677" s="230" t="str">
        <f t="array" ref="N677">IFERROR(INDEX(M$2:M$218,SMALL(IF(M$2:M$218&lt;&gt;"",ROW(M$2:M$218)-1),ROW(D676))),"")</f>
        <v/>
      </c>
      <c r="O677" s="231" t="str">
        <f t="shared" si="44"/>
        <v/>
      </c>
      <c r="P677" s="232" t="str">
        <f t="array" ref="P677">IFERROR(INDEX(O$2:O$218,SMALL(IF(O$2:O$218&lt;&gt;"",ROW(O$2:O$218)-1),ROW(G676))),"")</f>
        <v/>
      </c>
    </row>
    <row r="678" spans="1:16" ht="15.75" customHeight="1" x14ac:dyDescent="0.2">
      <c r="A678" s="216" t="str">
        <f t="shared" si="45"/>
        <v xml:space="preserve"> </v>
      </c>
      <c r="B678" s="218"/>
      <c r="C678" s="218"/>
      <c r="D678" s="219"/>
      <c r="E678" s="219"/>
      <c r="F678" s="219"/>
      <c r="G678" s="216" t="str">
        <f>IF(D678="","",VLOOKUP(D678,'Liste des clubs'!A:B,2,FALSE))</f>
        <v/>
      </c>
      <c r="H678" s="233"/>
      <c r="I678" s="217" t="str">
        <f t="shared" si="41"/>
        <v/>
      </c>
      <c r="J678" s="230" t="str">
        <f t="array" ref="J678">IFERROR(INDEX(I$2:I$218,SMALL(IF(I$2:I$218&lt;&gt;"",ROW(I$2:I$218)-1),ROW(A677))),"")</f>
        <v/>
      </c>
      <c r="K678" s="231" t="str">
        <f t="shared" si="42"/>
        <v/>
      </c>
      <c r="L678" s="232" t="str">
        <f t="array" ref="L678">IFERROR(INDEX(K$2:K$218,SMALL(IF(K$2:K$218&lt;&gt;"",ROW(K$2:K$218)-1),ROW(C677))),"")</f>
        <v/>
      </c>
      <c r="M678" s="231" t="str">
        <f t="shared" si="43"/>
        <v/>
      </c>
      <c r="N678" s="230" t="str">
        <f t="array" ref="N678">IFERROR(INDEX(M$2:M$218,SMALL(IF(M$2:M$218&lt;&gt;"",ROW(M$2:M$218)-1),ROW(D677))),"")</f>
        <v/>
      </c>
      <c r="O678" s="231" t="str">
        <f t="shared" si="44"/>
        <v/>
      </c>
      <c r="P678" s="232" t="str">
        <f t="array" ref="P678">IFERROR(INDEX(O$2:O$218,SMALL(IF(O$2:O$218&lt;&gt;"",ROW(O$2:O$218)-1),ROW(G677))),"")</f>
        <v/>
      </c>
    </row>
    <row r="679" spans="1:16" ht="15.75" customHeight="1" x14ac:dyDescent="0.2">
      <c r="A679" s="216" t="str">
        <f t="shared" si="45"/>
        <v xml:space="preserve"> </v>
      </c>
      <c r="B679" s="218"/>
      <c r="C679" s="218"/>
      <c r="D679" s="219"/>
      <c r="E679" s="219"/>
      <c r="F679" s="219"/>
      <c r="G679" s="216" t="str">
        <f>IF(D679="","",VLOOKUP(D679,'Liste des clubs'!A:B,2,FALSE))</f>
        <v/>
      </c>
      <c r="H679" s="233"/>
      <c r="I679" s="217" t="str">
        <f t="shared" si="41"/>
        <v/>
      </c>
      <c r="J679" s="230" t="str">
        <f t="array" ref="J679">IFERROR(INDEX(I$2:I$218,SMALL(IF(I$2:I$218&lt;&gt;"",ROW(I$2:I$218)-1),ROW(A678))),"")</f>
        <v/>
      </c>
      <c r="K679" s="231" t="str">
        <f t="shared" si="42"/>
        <v/>
      </c>
      <c r="L679" s="232" t="str">
        <f t="array" ref="L679">IFERROR(INDEX(K$2:K$218,SMALL(IF(K$2:K$218&lt;&gt;"",ROW(K$2:K$218)-1),ROW(C678))),"")</f>
        <v/>
      </c>
      <c r="M679" s="231" t="str">
        <f t="shared" si="43"/>
        <v/>
      </c>
      <c r="N679" s="230" t="str">
        <f t="array" ref="N679">IFERROR(INDEX(M$2:M$218,SMALL(IF(M$2:M$218&lt;&gt;"",ROW(M$2:M$218)-1),ROW(D678))),"")</f>
        <v/>
      </c>
      <c r="O679" s="231" t="str">
        <f t="shared" si="44"/>
        <v/>
      </c>
      <c r="P679" s="232" t="str">
        <f t="array" ref="P679">IFERROR(INDEX(O$2:O$218,SMALL(IF(O$2:O$218&lt;&gt;"",ROW(O$2:O$218)-1),ROW(G678))),"")</f>
        <v/>
      </c>
    </row>
    <row r="680" spans="1:16" ht="15.75" customHeight="1" x14ac:dyDescent="0.2">
      <c r="A680" s="216" t="str">
        <f t="shared" si="45"/>
        <v xml:space="preserve"> </v>
      </c>
      <c r="B680" s="218"/>
      <c r="C680" s="218"/>
      <c r="D680" s="219"/>
      <c r="E680" s="219"/>
      <c r="F680" s="219"/>
      <c r="G680" s="216" t="str">
        <f>IF(D680="","",VLOOKUP(D680,'Liste des clubs'!A:B,2,FALSE))</f>
        <v/>
      </c>
      <c r="H680" s="233"/>
      <c r="I680" s="217" t="str">
        <f t="shared" si="41"/>
        <v/>
      </c>
      <c r="J680" s="230" t="str">
        <f t="array" ref="J680">IFERROR(INDEX(I$2:I$218,SMALL(IF(I$2:I$218&lt;&gt;"",ROW(I$2:I$218)-1),ROW(A679))),"")</f>
        <v/>
      </c>
      <c r="K680" s="231" t="str">
        <f t="shared" si="42"/>
        <v/>
      </c>
      <c r="L680" s="232" t="str">
        <f t="array" ref="L680">IFERROR(INDEX(K$2:K$218,SMALL(IF(K$2:K$218&lt;&gt;"",ROW(K$2:K$218)-1),ROW(C679))),"")</f>
        <v/>
      </c>
      <c r="M680" s="231" t="str">
        <f t="shared" si="43"/>
        <v/>
      </c>
      <c r="N680" s="230" t="str">
        <f t="array" ref="N680">IFERROR(INDEX(M$2:M$218,SMALL(IF(M$2:M$218&lt;&gt;"",ROW(M$2:M$218)-1),ROW(D679))),"")</f>
        <v/>
      </c>
      <c r="O680" s="231" t="str">
        <f t="shared" si="44"/>
        <v/>
      </c>
      <c r="P680" s="232" t="str">
        <f t="array" ref="P680">IFERROR(INDEX(O$2:O$218,SMALL(IF(O$2:O$218&lt;&gt;"",ROW(O$2:O$218)-1),ROW(G679))),"")</f>
        <v/>
      </c>
    </row>
    <row r="681" spans="1:16" ht="15.75" customHeight="1" x14ac:dyDescent="0.2">
      <c r="A681" s="216" t="str">
        <f t="shared" si="45"/>
        <v xml:space="preserve"> </v>
      </c>
      <c r="B681" s="218"/>
      <c r="C681" s="218"/>
      <c r="D681" s="219"/>
      <c r="E681" s="219"/>
      <c r="F681" s="219"/>
      <c r="G681" s="216" t="str">
        <f>IF(D681="","",VLOOKUP(D681,'Liste des clubs'!A:B,2,FALSE))</f>
        <v/>
      </c>
      <c r="H681" s="233"/>
      <c r="I681" s="217" t="str">
        <f t="shared" si="41"/>
        <v/>
      </c>
      <c r="J681" s="230" t="str">
        <f t="array" ref="J681">IFERROR(INDEX(I$2:I$218,SMALL(IF(I$2:I$218&lt;&gt;"",ROW(I$2:I$218)-1),ROW(A680))),"")</f>
        <v/>
      </c>
      <c r="K681" s="231" t="str">
        <f t="shared" si="42"/>
        <v/>
      </c>
      <c r="L681" s="232" t="str">
        <f t="array" ref="L681">IFERROR(INDEX(K$2:K$218,SMALL(IF(K$2:K$218&lt;&gt;"",ROW(K$2:K$218)-1),ROW(C680))),"")</f>
        <v/>
      </c>
      <c r="M681" s="231" t="str">
        <f t="shared" si="43"/>
        <v/>
      </c>
      <c r="N681" s="230" t="str">
        <f t="array" ref="N681">IFERROR(INDEX(M$2:M$218,SMALL(IF(M$2:M$218&lt;&gt;"",ROW(M$2:M$218)-1),ROW(D680))),"")</f>
        <v/>
      </c>
      <c r="O681" s="231" t="str">
        <f t="shared" si="44"/>
        <v/>
      </c>
      <c r="P681" s="232" t="str">
        <f t="array" ref="P681">IFERROR(INDEX(O$2:O$218,SMALL(IF(O$2:O$218&lt;&gt;"",ROW(O$2:O$218)-1),ROW(G680))),"")</f>
        <v/>
      </c>
    </row>
    <row r="682" spans="1:16" ht="15.75" customHeight="1" x14ac:dyDescent="0.2">
      <c r="A682" s="216" t="str">
        <f t="shared" si="45"/>
        <v xml:space="preserve"> </v>
      </c>
      <c r="B682" s="218"/>
      <c r="C682" s="218"/>
      <c r="D682" s="219"/>
      <c r="E682" s="219"/>
      <c r="F682" s="219"/>
      <c r="G682" s="216" t="str">
        <f>IF(D682="","",VLOOKUP(D682,'Liste des clubs'!A:B,2,FALSE))</f>
        <v/>
      </c>
      <c r="H682" s="233"/>
      <c r="I682" s="217" t="str">
        <f t="shared" si="41"/>
        <v/>
      </c>
      <c r="J682" s="230" t="str">
        <f t="array" ref="J682">IFERROR(INDEX(I$2:I$218,SMALL(IF(I$2:I$218&lt;&gt;"",ROW(I$2:I$218)-1),ROW(A681))),"")</f>
        <v/>
      </c>
      <c r="K682" s="231" t="str">
        <f t="shared" si="42"/>
        <v/>
      </c>
      <c r="L682" s="232" t="str">
        <f t="array" ref="L682">IFERROR(INDEX(K$2:K$218,SMALL(IF(K$2:K$218&lt;&gt;"",ROW(K$2:K$218)-1),ROW(C681))),"")</f>
        <v/>
      </c>
      <c r="M682" s="231" t="str">
        <f t="shared" si="43"/>
        <v/>
      </c>
      <c r="N682" s="230" t="str">
        <f t="array" ref="N682">IFERROR(INDEX(M$2:M$218,SMALL(IF(M$2:M$218&lt;&gt;"",ROW(M$2:M$218)-1),ROW(D681))),"")</f>
        <v/>
      </c>
      <c r="O682" s="231" t="str">
        <f t="shared" si="44"/>
        <v/>
      </c>
      <c r="P682" s="232" t="str">
        <f t="array" ref="P682">IFERROR(INDEX(O$2:O$218,SMALL(IF(O$2:O$218&lt;&gt;"",ROW(O$2:O$218)-1),ROW(G681))),"")</f>
        <v/>
      </c>
    </row>
    <row r="683" spans="1:16" ht="15.75" customHeight="1" x14ac:dyDescent="0.2">
      <c r="A683" s="216" t="str">
        <f t="shared" si="45"/>
        <v xml:space="preserve"> </v>
      </c>
      <c r="B683" s="218"/>
      <c r="C683" s="218"/>
      <c r="D683" s="219"/>
      <c r="E683" s="219"/>
      <c r="F683" s="219"/>
      <c r="G683" s="216" t="str">
        <f>IF(D683="","",VLOOKUP(D683,'Liste des clubs'!A:B,2,FALSE))</f>
        <v/>
      </c>
      <c r="H683" s="233"/>
      <c r="I683" s="217" t="str">
        <f t="shared" ref="I683:I700" si="46">IF($H683=I$1,$A683,"")</f>
        <v/>
      </c>
      <c r="J683" s="230" t="str">
        <f t="array" ref="J683">IFERROR(INDEX(I$2:I$218,SMALL(IF(I$2:I$218&lt;&gt;"",ROW(I$2:I$218)-1),ROW(A682))),"")</f>
        <v/>
      </c>
      <c r="K683" s="231" t="str">
        <f t="shared" ref="K683:K700" si="47">IF($H683=K$1,$A683,"")</f>
        <v/>
      </c>
      <c r="L683" s="232" t="str">
        <f t="array" ref="L683">IFERROR(INDEX(K$2:K$218,SMALL(IF(K$2:K$218&lt;&gt;"",ROW(K$2:K$218)-1),ROW(C682))),"")</f>
        <v/>
      </c>
      <c r="M683" s="231" t="str">
        <f t="shared" ref="M683:M700" si="48">IF($H683=M$1,$A683,"")</f>
        <v/>
      </c>
      <c r="N683" s="230" t="str">
        <f t="array" ref="N683">IFERROR(INDEX(M$2:M$218,SMALL(IF(M$2:M$218&lt;&gt;"",ROW(M$2:M$218)-1),ROW(D682))),"")</f>
        <v/>
      </c>
      <c r="O683" s="231" t="str">
        <f t="shared" ref="O683:O700" si="49">IF($H683=O$1,$A683,"")</f>
        <v/>
      </c>
      <c r="P683" s="232" t="str">
        <f t="array" ref="P683">IFERROR(INDEX(O$2:O$218,SMALL(IF(O$2:O$218&lt;&gt;"",ROW(O$2:O$218)-1),ROW(G682))),"")</f>
        <v/>
      </c>
    </row>
    <row r="684" spans="1:16" ht="15.75" customHeight="1" x14ac:dyDescent="0.2">
      <c r="A684" s="216" t="str">
        <f t="shared" si="45"/>
        <v xml:space="preserve"> </v>
      </c>
      <c r="B684" s="218"/>
      <c r="C684" s="218"/>
      <c r="D684" s="219"/>
      <c r="E684" s="219"/>
      <c r="F684" s="219"/>
      <c r="G684" s="216" t="str">
        <f>IF(D684="","",VLOOKUP(D684,'Liste des clubs'!A:B,2,FALSE))</f>
        <v/>
      </c>
      <c r="H684" s="233"/>
      <c r="I684" s="217" t="str">
        <f t="shared" si="46"/>
        <v/>
      </c>
      <c r="J684" s="230" t="str">
        <f t="array" ref="J684">IFERROR(INDEX(I$2:I$218,SMALL(IF(I$2:I$218&lt;&gt;"",ROW(I$2:I$218)-1),ROW(A683))),"")</f>
        <v/>
      </c>
      <c r="K684" s="231" t="str">
        <f t="shared" si="47"/>
        <v/>
      </c>
      <c r="L684" s="232" t="str">
        <f t="array" ref="L684">IFERROR(INDEX(K$2:K$218,SMALL(IF(K$2:K$218&lt;&gt;"",ROW(K$2:K$218)-1),ROW(C683))),"")</f>
        <v/>
      </c>
      <c r="M684" s="231" t="str">
        <f t="shared" si="48"/>
        <v/>
      </c>
      <c r="N684" s="230" t="str">
        <f t="array" ref="N684">IFERROR(INDEX(M$2:M$218,SMALL(IF(M$2:M$218&lt;&gt;"",ROW(M$2:M$218)-1),ROW(D683))),"")</f>
        <v/>
      </c>
      <c r="O684" s="231" t="str">
        <f t="shared" si="49"/>
        <v/>
      </c>
      <c r="P684" s="232" t="str">
        <f t="array" ref="P684">IFERROR(INDEX(O$2:O$218,SMALL(IF(O$2:O$218&lt;&gt;"",ROW(O$2:O$218)-1),ROW(G683))),"")</f>
        <v/>
      </c>
    </row>
    <row r="685" spans="1:16" ht="15.75" customHeight="1" x14ac:dyDescent="0.2">
      <c r="A685" s="216" t="str">
        <f t="shared" si="45"/>
        <v xml:space="preserve"> </v>
      </c>
      <c r="B685" s="218"/>
      <c r="C685" s="218"/>
      <c r="D685" s="219"/>
      <c r="E685" s="219"/>
      <c r="F685" s="219"/>
      <c r="G685" s="216" t="str">
        <f>IF(D685="","",VLOOKUP(D685,'Liste des clubs'!A:B,2,FALSE))</f>
        <v/>
      </c>
      <c r="H685" s="233"/>
      <c r="I685" s="217" t="str">
        <f t="shared" si="46"/>
        <v/>
      </c>
      <c r="J685" s="230" t="str">
        <f t="array" ref="J685">IFERROR(INDEX(I$2:I$218,SMALL(IF(I$2:I$218&lt;&gt;"",ROW(I$2:I$218)-1),ROW(A684))),"")</f>
        <v/>
      </c>
      <c r="K685" s="231" t="str">
        <f t="shared" si="47"/>
        <v/>
      </c>
      <c r="L685" s="232" t="str">
        <f t="array" ref="L685">IFERROR(INDEX(K$2:K$218,SMALL(IF(K$2:K$218&lt;&gt;"",ROW(K$2:K$218)-1),ROW(C684))),"")</f>
        <v/>
      </c>
      <c r="M685" s="231" t="str">
        <f t="shared" si="48"/>
        <v/>
      </c>
      <c r="N685" s="230" t="str">
        <f t="array" ref="N685">IFERROR(INDEX(M$2:M$218,SMALL(IF(M$2:M$218&lt;&gt;"",ROW(M$2:M$218)-1),ROW(D684))),"")</f>
        <v/>
      </c>
      <c r="O685" s="231" t="str">
        <f t="shared" si="49"/>
        <v/>
      </c>
      <c r="P685" s="232" t="str">
        <f t="array" ref="P685">IFERROR(INDEX(O$2:O$218,SMALL(IF(O$2:O$218&lt;&gt;"",ROW(O$2:O$218)-1),ROW(G684))),"")</f>
        <v/>
      </c>
    </row>
    <row r="686" spans="1:16" ht="15.75" customHeight="1" x14ac:dyDescent="0.2">
      <c r="A686" s="216" t="str">
        <f t="shared" si="45"/>
        <v xml:space="preserve"> </v>
      </c>
      <c r="B686" s="218"/>
      <c r="C686" s="218"/>
      <c r="D686" s="219"/>
      <c r="E686" s="219"/>
      <c r="F686" s="219"/>
      <c r="G686" s="216" t="str">
        <f>IF(D686="","",VLOOKUP(D686,'Liste des clubs'!A:B,2,FALSE))</f>
        <v/>
      </c>
      <c r="H686" s="233"/>
      <c r="I686" s="217" t="str">
        <f t="shared" si="46"/>
        <v/>
      </c>
      <c r="J686" s="230" t="str">
        <f t="array" ref="J686">IFERROR(INDEX(I$2:I$218,SMALL(IF(I$2:I$218&lt;&gt;"",ROW(I$2:I$218)-1),ROW(A685))),"")</f>
        <v/>
      </c>
      <c r="K686" s="231" t="str">
        <f t="shared" si="47"/>
        <v/>
      </c>
      <c r="L686" s="232" t="str">
        <f t="array" ref="L686">IFERROR(INDEX(K$2:K$218,SMALL(IF(K$2:K$218&lt;&gt;"",ROW(K$2:K$218)-1),ROW(C685))),"")</f>
        <v/>
      </c>
      <c r="M686" s="231" t="str">
        <f t="shared" si="48"/>
        <v/>
      </c>
      <c r="N686" s="230" t="str">
        <f t="array" ref="N686">IFERROR(INDEX(M$2:M$218,SMALL(IF(M$2:M$218&lt;&gt;"",ROW(M$2:M$218)-1),ROW(D685))),"")</f>
        <v/>
      </c>
      <c r="O686" s="231" t="str">
        <f t="shared" si="49"/>
        <v/>
      </c>
      <c r="P686" s="232" t="str">
        <f t="array" ref="P686">IFERROR(INDEX(O$2:O$218,SMALL(IF(O$2:O$218&lt;&gt;"",ROW(O$2:O$218)-1),ROW(G685))),"")</f>
        <v/>
      </c>
    </row>
    <row r="687" spans="1:16" ht="15.75" customHeight="1" x14ac:dyDescent="0.2">
      <c r="A687" s="216" t="str">
        <f t="shared" si="45"/>
        <v xml:space="preserve"> </v>
      </c>
      <c r="B687" s="218"/>
      <c r="C687" s="218"/>
      <c r="D687" s="219"/>
      <c r="E687" s="219"/>
      <c r="F687" s="219"/>
      <c r="G687" s="216" t="str">
        <f>IF(D687="","",VLOOKUP(D687,'Liste des clubs'!A:B,2,FALSE))</f>
        <v/>
      </c>
      <c r="H687" s="233"/>
      <c r="I687" s="217" t="str">
        <f t="shared" si="46"/>
        <v/>
      </c>
      <c r="J687" s="230" t="str">
        <f t="array" ref="J687">IFERROR(INDEX(I$2:I$218,SMALL(IF(I$2:I$218&lt;&gt;"",ROW(I$2:I$218)-1),ROW(A686))),"")</f>
        <v/>
      </c>
      <c r="K687" s="231" t="str">
        <f t="shared" si="47"/>
        <v/>
      </c>
      <c r="L687" s="232" t="str">
        <f t="array" ref="L687">IFERROR(INDEX(K$2:K$218,SMALL(IF(K$2:K$218&lt;&gt;"",ROW(K$2:K$218)-1),ROW(C686))),"")</f>
        <v/>
      </c>
      <c r="M687" s="231" t="str">
        <f t="shared" si="48"/>
        <v/>
      </c>
      <c r="N687" s="230" t="str">
        <f t="array" ref="N687">IFERROR(INDEX(M$2:M$218,SMALL(IF(M$2:M$218&lt;&gt;"",ROW(M$2:M$218)-1),ROW(D686))),"")</f>
        <v/>
      </c>
      <c r="O687" s="231" t="str">
        <f t="shared" si="49"/>
        <v/>
      </c>
      <c r="P687" s="232" t="str">
        <f t="array" ref="P687">IFERROR(INDEX(O$2:O$218,SMALL(IF(O$2:O$218&lt;&gt;"",ROW(O$2:O$218)-1),ROW(G686))),"")</f>
        <v/>
      </c>
    </row>
    <row r="688" spans="1:16" ht="15.75" customHeight="1" x14ac:dyDescent="0.2">
      <c r="A688" s="216" t="str">
        <f t="shared" si="45"/>
        <v xml:space="preserve"> </v>
      </c>
      <c r="B688" s="218"/>
      <c r="C688" s="218"/>
      <c r="D688" s="219"/>
      <c r="E688" s="219"/>
      <c r="F688" s="219"/>
      <c r="G688" s="216" t="str">
        <f>IF(D688="","",VLOOKUP(D688,'Liste des clubs'!A:B,2,FALSE))</f>
        <v/>
      </c>
      <c r="H688" s="233"/>
      <c r="I688" s="217" t="str">
        <f t="shared" si="46"/>
        <v/>
      </c>
      <c r="J688" s="230" t="str">
        <f t="array" ref="J688">IFERROR(INDEX(I$2:I$218,SMALL(IF(I$2:I$218&lt;&gt;"",ROW(I$2:I$218)-1),ROW(A687))),"")</f>
        <v/>
      </c>
      <c r="K688" s="231" t="str">
        <f t="shared" si="47"/>
        <v/>
      </c>
      <c r="L688" s="232" t="str">
        <f t="array" ref="L688">IFERROR(INDEX(K$2:K$218,SMALL(IF(K$2:K$218&lt;&gt;"",ROW(K$2:K$218)-1),ROW(C687))),"")</f>
        <v/>
      </c>
      <c r="M688" s="231" t="str">
        <f t="shared" si="48"/>
        <v/>
      </c>
      <c r="N688" s="230" t="str">
        <f t="array" ref="N688">IFERROR(INDEX(M$2:M$218,SMALL(IF(M$2:M$218&lt;&gt;"",ROW(M$2:M$218)-1),ROW(D687))),"")</f>
        <v/>
      </c>
      <c r="O688" s="231" t="str">
        <f t="shared" si="49"/>
        <v/>
      </c>
      <c r="P688" s="232" t="str">
        <f t="array" ref="P688">IFERROR(INDEX(O$2:O$218,SMALL(IF(O$2:O$218&lt;&gt;"",ROW(O$2:O$218)-1),ROW(G687))),"")</f>
        <v/>
      </c>
    </row>
    <row r="689" spans="1:16" ht="15.75" customHeight="1" x14ac:dyDescent="0.2">
      <c r="A689" s="216" t="str">
        <f t="shared" si="45"/>
        <v xml:space="preserve"> </v>
      </c>
      <c r="B689" s="218"/>
      <c r="C689" s="218"/>
      <c r="D689" s="219"/>
      <c r="E689" s="219"/>
      <c r="F689" s="219"/>
      <c r="G689" s="216" t="str">
        <f>IF(D689="","",VLOOKUP(D689,'Liste des clubs'!A:B,2,FALSE))</f>
        <v/>
      </c>
      <c r="H689" s="233"/>
      <c r="I689" s="217" t="str">
        <f t="shared" si="46"/>
        <v/>
      </c>
      <c r="J689" s="230" t="str">
        <f t="array" ref="J689">IFERROR(INDEX(I$2:I$218,SMALL(IF(I$2:I$218&lt;&gt;"",ROW(I$2:I$218)-1),ROW(A688))),"")</f>
        <v/>
      </c>
      <c r="K689" s="231" t="str">
        <f t="shared" si="47"/>
        <v/>
      </c>
      <c r="L689" s="232" t="str">
        <f t="array" ref="L689">IFERROR(INDEX(K$2:K$218,SMALL(IF(K$2:K$218&lt;&gt;"",ROW(K$2:K$218)-1),ROW(C688))),"")</f>
        <v/>
      </c>
      <c r="M689" s="231" t="str">
        <f t="shared" si="48"/>
        <v/>
      </c>
      <c r="N689" s="230" t="str">
        <f t="array" ref="N689">IFERROR(INDEX(M$2:M$218,SMALL(IF(M$2:M$218&lt;&gt;"",ROW(M$2:M$218)-1),ROW(D688))),"")</f>
        <v/>
      </c>
      <c r="O689" s="231" t="str">
        <f t="shared" si="49"/>
        <v/>
      </c>
      <c r="P689" s="232" t="str">
        <f t="array" ref="P689">IFERROR(INDEX(O$2:O$218,SMALL(IF(O$2:O$218&lt;&gt;"",ROW(O$2:O$218)-1),ROW(G688))),"")</f>
        <v/>
      </c>
    </row>
    <row r="690" spans="1:16" ht="15.75" customHeight="1" x14ac:dyDescent="0.2">
      <c r="A690" s="216" t="str">
        <f t="shared" si="45"/>
        <v xml:space="preserve"> </v>
      </c>
      <c r="B690" s="218"/>
      <c r="C690" s="218"/>
      <c r="D690" s="219"/>
      <c r="E690" s="219"/>
      <c r="F690" s="219"/>
      <c r="G690" s="216" t="str">
        <f>IF(D690="","",VLOOKUP(D690,'Liste des clubs'!A:B,2,FALSE))</f>
        <v/>
      </c>
      <c r="H690" s="233"/>
      <c r="I690" s="217" t="str">
        <f t="shared" si="46"/>
        <v/>
      </c>
      <c r="J690" s="230" t="str">
        <f t="array" ref="J690">IFERROR(INDEX(I$2:I$218,SMALL(IF(I$2:I$218&lt;&gt;"",ROW(I$2:I$218)-1),ROW(A689))),"")</f>
        <v/>
      </c>
      <c r="K690" s="231" t="str">
        <f t="shared" si="47"/>
        <v/>
      </c>
      <c r="L690" s="232" t="str">
        <f t="array" ref="L690">IFERROR(INDEX(K$2:K$218,SMALL(IF(K$2:K$218&lt;&gt;"",ROW(K$2:K$218)-1),ROW(C689))),"")</f>
        <v/>
      </c>
      <c r="M690" s="231" t="str">
        <f t="shared" si="48"/>
        <v/>
      </c>
      <c r="N690" s="230" t="str">
        <f t="array" ref="N690">IFERROR(INDEX(M$2:M$218,SMALL(IF(M$2:M$218&lt;&gt;"",ROW(M$2:M$218)-1),ROW(D689))),"")</f>
        <v/>
      </c>
      <c r="O690" s="231" t="str">
        <f t="shared" si="49"/>
        <v/>
      </c>
      <c r="P690" s="232" t="str">
        <f t="array" ref="P690">IFERROR(INDEX(O$2:O$218,SMALL(IF(O$2:O$218&lt;&gt;"",ROW(O$2:O$218)-1),ROW(G689))),"")</f>
        <v/>
      </c>
    </row>
    <row r="691" spans="1:16" ht="15.75" customHeight="1" x14ac:dyDescent="0.2">
      <c r="A691" s="216" t="str">
        <f t="shared" si="45"/>
        <v xml:space="preserve"> </v>
      </c>
      <c r="B691" s="218"/>
      <c r="C691" s="218"/>
      <c r="D691" s="219"/>
      <c r="E691" s="219"/>
      <c r="F691" s="219"/>
      <c r="G691" s="216" t="str">
        <f>IF(D691="","",VLOOKUP(D691,'Liste des clubs'!A:B,2,FALSE))</f>
        <v/>
      </c>
      <c r="H691" s="233"/>
      <c r="I691" s="217" t="str">
        <f t="shared" si="46"/>
        <v/>
      </c>
      <c r="J691" s="230" t="str">
        <f t="array" ref="J691">IFERROR(INDEX(I$2:I$218,SMALL(IF(I$2:I$218&lt;&gt;"",ROW(I$2:I$218)-1),ROW(A690))),"")</f>
        <v/>
      </c>
      <c r="K691" s="231" t="str">
        <f t="shared" si="47"/>
        <v/>
      </c>
      <c r="L691" s="232" t="str">
        <f t="array" ref="L691">IFERROR(INDEX(K$2:K$218,SMALL(IF(K$2:K$218&lt;&gt;"",ROW(K$2:K$218)-1),ROW(C690))),"")</f>
        <v/>
      </c>
      <c r="M691" s="231" t="str">
        <f t="shared" si="48"/>
        <v/>
      </c>
      <c r="N691" s="230" t="str">
        <f t="array" ref="N691">IFERROR(INDEX(M$2:M$218,SMALL(IF(M$2:M$218&lt;&gt;"",ROW(M$2:M$218)-1),ROW(D690))),"")</f>
        <v/>
      </c>
      <c r="O691" s="231" t="str">
        <f t="shared" si="49"/>
        <v/>
      </c>
      <c r="P691" s="232" t="str">
        <f t="array" ref="P691">IFERROR(INDEX(O$2:O$218,SMALL(IF(O$2:O$218&lt;&gt;"",ROW(O$2:O$218)-1),ROW(G690))),"")</f>
        <v/>
      </c>
    </row>
    <row r="692" spans="1:16" ht="15.75" customHeight="1" x14ac:dyDescent="0.2">
      <c r="A692" s="216" t="str">
        <f t="shared" si="45"/>
        <v xml:space="preserve"> </v>
      </c>
      <c r="B692" s="218"/>
      <c r="C692" s="218"/>
      <c r="D692" s="219"/>
      <c r="E692" s="219"/>
      <c r="F692" s="219"/>
      <c r="G692" s="216" t="str">
        <f>IF(D692="","",VLOOKUP(D692,'Liste des clubs'!A:B,2,FALSE))</f>
        <v/>
      </c>
      <c r="H692" s="233"/>
      <c r="I692" s="217" t="str">
        <f t="shared" si="46"/>
        <v/>
      </c>
      <c r="J692" s="230" t="str">
        <f t="array" ref="J692">IFERROR(INDEX(I$2:I$218,SMALL(IF(I$2:I$218&lt;&gt;"",ROW(I$2:I$218)-1),ROW(A691))),"")</f>
        <v/>
      </c>
      <c r="K692" s="231" t="str">
        <f t="shared" si="47"/>
        <v/>
      </c>
      <c r="L692" s="232" t="str">
        <f t="array" ref="L692">IFERROR(INDEX(K$2:K$218,SMALL(IF(K$2:K$218&lt;&gt;"",ROW(K$2:K$218)-1),ROW(C691))),"")</f>
        <v/>
      </c>
      <c r="M692" s="231" t="str">
        <f t="shared" si="48"/>
        <v/>
      </c>
      <c r="N692" s="230" t="str">
        <f t="array" ref="N692">IFERROR(INDEX(M$2:M$218,SMALL(IF(M$2:M$218&lt;&gt;"",ROW(M$2:M$218)-1),ROW(D691))),"")</f>
        <v/>
      </c>
      <c r="O692" s="231" t="str">
        <f t="shared" si="49"/>
        <v/>
      </c>
      <c r="P692" s="232" t="str">
        <f t="array" ref="P692">IFERROR(INDEX(O$2:O$218,SMALL(IF(O$2:O$218&lt;&gt;"",ROW(O$2:O$218)-1),ROW(G691))),"")</f>
        <v/>
      </c>
    </row>
    <row r="693" spans="1:16" ht="15.75" customHeight="1" x14ac:dyDescent="0.2">
      <c r="A693" s="216" t="str">
        <f t="shared" si="45"/>
        <v xml:space="preserve"> </v>
      </c>
      <c r="B693" s="218"/>
      <c r="C693" s="218"/>
      <c r="D693" s="219"/>
      <c r="E693" s="219"/>
      <c r="F693" s="219"/>
      <c r="G693" s="216" t="str">
        <f>IF(D693="","",VLOOKUP(D693,'Liste des clubs'!A:B,2,FALSE))</f>
        <v/>
      </c>
      <c r="H693" s="233"/>
      <c r="I693" s="217" t="str">
        <f t="shared" si="46"/>
        <v/>
      </c>
      <c r="J693" s="230" t="str">
        <f t="array" ref="J693">IFERROR(INDEX(I$2:I$218,SMALL(IF(I$2:I$218&lt;&gt;"",ROW(I$2:I$218)-1),ROW(A692))),"")</f>
        <v/>
      </c>
      <c r="K693" s="231" t="str">
        <f t="shared" si="47"/>
        <v/>
      </c>
      <c r="L693" s="232" t="str">
        <f t="array" ref="L693">IFERROR(INDEX(K$2:K$218,SMALL(IF(K$2:K$218&lt;&gt;"",ROW(K$2:K$218)-1),ROW(C692))),"")</f>
        <v/>
      </c>
      <c r="M693" s="231" t="str">
        <f t="shared" si="48"/>
        <v/>
      </c>
      <c r="N693" s="230" t="str">
        <f t="array" ref="N693">IFERROR(INDEX(M$2:M$218,SMALL(IF(M$2:M$218&lt;&gt;"",ROW(M$2:M$218)-1),ROW(D692))),"")</f>
        <v/>
      </c>
      <c r="O693" s="231" t="str">
        <f t="shared" si="49"/>
        <v/>
      </c>
      <c r="P693" s="232" t="str">
        <f t="array" ref="P693">IFERROR(INDEX(O$2:O$218,SMALL(IF(O$2:O$218&lt;&gt;"",ROW(O$2:O$218)-1),ROW(G692))),"")</f>
        <v/>
      </c>
    </row>
    <row r="694" spans="1:16" ht="15.75" customHeight="1" x14ac:dyDescent="0.2">
      <c r="A694" s="216" t="str">
        <f t="shared" si="45"/>
        <v xml:space="preserve"> </v>
      </c>
      <c r="B694" s="218"/>
      <c r="C694" s="218"/>
      <c r="D694" s="219"/>
      <c r="E694" s="219"/>
      <c r="F694" s="219"/>
      <c r="G694" s="216" t="str">
        <f>IF(D694="","",VLOOKUP(D694,'Liste des clubs'!A:B,2,FALSE))</f>
        <v/>
      </c>
      <c r="H694" s="233"/>
      <c r="I694" s="217" t="str">
        <f t="shared" si="46"/>
        <v/>
      </c>
      <c r="J694" s="230" t="str">
        <f t="array" ref="J694">IFERROR(INDEX(I$2:I$218,SMALL(IF(I$2:I$218&lt;&gt;"",ROW(I$2:I$218)-1),ROW(A693))),"")</f>
        <v/>
      </c>
      <c r="K694" s="231" t="str">
        <f t="shared" si="47"/>
        <v/>
      </c>
      <c r="L694" s="232" t="str">
        <f t="array" ref="L694">IFERROR(INDEX(K$2:K$218,SMALL(IF(K$2:K$218&lt;&gt;"",ROW(K$2:K$218)-1),ROW(C693))),"")</f>
        <v/>
      </c>
      <c r="M694" s="231" t="str">
        <f t="shared" si="48"/>
        <v/>
      </c>
      <c r="N694" s="230" t="str">
        <f t="array" ref="N694">IFERROR(INDEX(M$2:M$218,SMALL(IF(M$2:M$218&lt;&gt;"",ROW(M$2:M$218)-1),ROW(D693))),"")</f>
        <v/>
      </c>
      <c r="O694" s="231" t="str">
        <f t="shared" si="49"/>
        <v/>
      </c>
      <c r="P694" s="232" t="str">
        <f t="array" ref="P694">IFERROR(INDEX(O$2:O$218,SMALL(IF(O$2:O$218&lt;&gt;"",ROW(O$2:O$218)-1),ROW(G693))),"")</f>
        <v/>
      </c>
    </row>
    <row r="695" spans="1:16" ht="15.75" customHeight="1" x14ac:dyDescent="0.2">
      <c r="A695" s="216" t="str">
        <f t="shared" si="45"/>
        <v xml:space="preserve"> </v>
      </c>
      <c r="B695" s="218"/>
      <c r="C695" s="218"/>
      <c r="D695" s="219"/>
      <c r="E695" s="219"/>
      <c r="F695" s="219"/>
      <c r="G695" s="216" t="str">
        <f>IF(D695="","",VLOOKUP(D695,'Liste des clubs'!A:B,2,FALSE))</f>
        <v/>
      </c>
      <c r="H695" s="233"/>
      <c r="I695" s="217" t="str">
        <f t="shared" si="46"/>
        <v/>
      </c>
      <c r="J695" s="230" t="str">
        <f t="array" ref="J695">IFERROR(INDEX(I$2:I$218,SMALL(IF(I$2:I$218&lt;&gt;"",ROW(I$2:I$218)-1),ROW(A694))),"")</f>
        <v/>
      </c>
      <c r="K695" s="231" t="str">
        <f t="shared" si="47"/>
        <v/>
      </c>
      <c r="L695" s="232" t="str">
        <f t="array" ref="L695">IFERROR(INDEX(K$2:K$218,SMALL(IF(K$2:K$218&lt;&gt;"",ROW(K$2:K$218)-1),ROW(C694))),"")</f>
        <v/>
      </c>
      <c r="M695" s="231" t="str">
        <f t="shared" si="48"/>
        <v/>
      </c>
      <c r="N695" s="230" t="str">
        <f t="array" ref="N695">IFERROR(INDEX(M$2:M$218,SMALL(IF(M$2:M$218&lt;&gt;"",ROW(M$2:M$218)-1),ROW(D694))),"")</f>
        <v/>
      </c>
      <c r="O695" s="231" t="str">
        <f t="shared" si="49"/>
        <v/>
      </c>
      <c r="P695" s="232" t="str">
        <f t="array" ref="P695">IFERROR(INDEX(O$2:O$218,SMALL(IF(O$2:O$218&lt;&gt;"",ROW(O$2:O$218)-1),ROW(G694))),"")</f>
        <v/>
      </c>
    </row>
    <row r="696" spans="1:16" ht="15.75" customHeight="1" x14ac:dyDescent="0.2">
      <c r="A696" s="216" t="str">
        <f t="shared" si="45"/>
        <v xml:space="preserve"> </v>
      </c>
      <c r="B696" s="218"/>
      <c r="C696" s="218"/>
      <c r="D696" s="219"/>
      <c r="E696" s="219"/>
      <c r="F696" s="219"/>
      <c r="G696" s="216" t="str">
        <f>IF(D696="","",VLOOKUP(D696,'Liste des clubs'!A:B,2,FALSE))</f>
        <v/>
      </c>
      <c r="H696" s="233"/>
      <c r="I696" s="217" t="str">
        <f t="shared" si="46"/>
        <v/>
      </c>
      <c r="J696" s="230" t="str">
        <f t="array" ref="J696">IFERROR(INDEX(I$2:I$218,SMALL(IF(I$2:I$218&lt;&gt;"",ROW(I$2:I$218)-1),ROW(A695))),"")</f>
        <v/>
      </c>
      <c r="K696" s="231" t="str">
        <f t="shared" si="47"/>
        <v/>
      </c>
      <c r="L696" s="232" t="str">
        <f t="array" ref="L696">IFERROR(INDEX(K$2:K$218,SMALL(IF(K$2:K$218&lt;&gt;"",ROW(K$2:K$218)-1),ROW(C695))),"")</f>
        <v/>
      </c>
      <c r="M696" s="231" t="str">
        <f t="shared" si="48"/>
        <v/>
      </c>
      <c r="N696" s="230" t="str">
        <f t="array" ref="N696">IFERROR(INDEX(M$2:M$218,SMALL(IF(M$2:M$218&lt;&gt;"",ROW(M$2:M$218)-1),ROW(D695))),"")</f>
        <v/>
      </c>
      <c r="O696" s="231" t="str">
        <f t="shared" si="49"/>
        <v/>
      </c>
      <c r="P696" s="232" t="str">
        <f t="array" ref="P696">IFERROR(INDEX(O$2:O$218,SMALL(IF(O$2:O$218&lt;&gt;"",ROW(O$2:O$218)-1),ROW(G695))),"")</f>
        <v/>
      </c>
    </row>
    <row r="697" spans="1:16" ht="15.75" customHeight="1" x14ac:dyDescent="0.2">
      <c r="A697" s="216" t="str">
        <f t="shared" si="45"/>
        <v xml:space="preserve"> </v>
      </c>
      <c r="B697" s="218"/>
      <c r="C697" s="218"/>
      <c r="D697" s="219"/>
      <c r="E697" s="219"/>
      <c r="F697" s="219"/>
      <c r="G697" s="216" t="str">
        <f>IF(D697="","",VLOOKUP(D697,'Liste des clubs'!A:B,2,FALSE))</f>
        <v/>
      </c>
      <c r="H697" s="233"/>
      <c r="I697" s="217" t="str">
        <f t="shared" si="46"/>
        <v/>
      </c>
      <c r="J697" s="230" t="str">
        <f t="array" ref="J697">IFERROR(INDEX(I$2:I$218,SMALL(IF(I$2:I$218&lt;&gt;"",ROW(I$2:I$218)-1),ROW(A696))),"")</f>
        <v/>
      </c>
      <c r="K697" s="231" t="str">
        <f t="shared" si="47"/>
        <v/>
      </c>
      <c r="L697" s="232" t="str">
        <f t="array" ref="L697">IFERROR(INDEX(K$2:K$218,SMALL(IF(K$2:K$218&lt;&gt;"",ROW(K$2:K$218)-1),ROW(C696))),"")</f>
        <v/>
      </c>
      <c r="M697" s="231" t="str">
        <f t="shared" si="48"/>
        <v/>
      </c>
      <c r="N697" s="230" t="str">
        <f t="array" ref="N697">IFERROR(INDEX(M$2:M$218,SMALL(IF(M$2:M$218&lt;&gt;"",ROW(M$2:M$218)-1),ROW(D696))),"")</f>
        <v/>
      </c>
      <c r="O697" s="231" t="str">
        <f t="shared" si="49"/>
        <v/>
      </c>
      <c r="P697" s="232" t="str">
        <f t="array" ref="P697">IFERROR(INDEX(O$2:O$218,SMALL(IF(O$2:O$218&lt;&gt;"",ROW(O$2:O$218)-1),ROW(G696))),"")</f>
        <v/>
      </c>
    </row>
    <row r="698" spans="1:16" ht="15.75" customHeight="1" x14ac:dyDescent="0.2">
      <c r="A698" s="216" t="str">
        <f t="shared" si="45"/>
        <v xml:space="preserve"> </v>
      </c>
      <c r="B698" s="218"/>
      <c r="C698" s="218"/>
      <c r="D698" s="219"/>
      <c r="E698" s="219"/>
      <c r="F698" s="219"/>
      <c r="G698" s="216" t="str">
        <f>IF(D698="","",VLOOKUP(D698,'Liste des clubs'!A:B,2,FALSE))</f>
        <v/>
      </c>
      <c r="H698" s="233"/>
      <c r="I698" s="217" t="str">
        <f t="shared" si="46"/>
        <v/>
      </c>
      <c r="J698" s="230" t="str">
        <f t="array" ref="J698">IFERROR(INDEX(I$2:I$218,SMALL(IF(I$2:I$218&lt;&gt;"",ROW(I$2:I$218)-1),ROW(A697))),"")</f>
        <v/>
      </c>
      <c r="K698" s="231" t="str">
        <f t="shared" si="47"/>
        <v/>
      </c>
      <c r="L698" s="232" t="str">
        <f t="array" ref="L698">IFERROR(INDEX(K$2:K$218,SMALL(IF(K$2:K$218&lt;&gt;"",ROW(K$2:K$218)-1),ROW(C697))),"")</f>
        <v/>
      </c>
      <c r="M698" s="231" t="str">
        <f t="shared" si="48"/>
        <v/>
      </c>
      <c r="N698" s="230" t="str">
        <f t="array" ref="N698">IFERROR(INDEX(M$2:M$218,SMALL(IF(M$2:M$218&lt;&gt;"",ROW(M$2:M$218)-1),ROW(D697))),"")</f>
        <v/>
      </c>
      <c r="O698" s="231" t="str">
        <f t="shared" si="49"/>
        <v/>
      </c>
      <c r="P698" s="232" t="str">
        <f t="array" ref="P698">IFERROR(INDEX(O$2:O$218,SMALL(IF(O$2:O$218&lt;&gt;"",ROW(O$2:O$218)-1),ROW(G697))),"")</f>
        <v/>
      </c>
    </row>
    <row r="699" spans="1:16" ht="15.75" customHeight="1" x14ac:dyDescent="0.2">
      <c r="A699" s="216" t="str">
        <f t="shared" si="45"/>
        <v xml:space="preserve"> </v>
      </c>
      <c r="B699" s="218"/>
      <c r="C699" s="218"/>
      <c r="D699" s="219"/>
      <c r="E699" s="219"/>
      <c r="F699" s="219"/>
      <c r="G699" s="216" t="str">
        <f>IF(D699="","",VLOOKUP(D699,'Liste des clubs'!A:B,2,FALSE))</f>
        <v/>
      </c>
      <c r="H699" s="233"/>
      <c r="I699" s="217" t="str">
        <f t="shared" si="46"/>
        <v/>
      </c>
      <c r="J699" s="230" t="str">
        <f t="array" ref="J699">IFERROR(INDEX(I$2:I$218,SMALL(IF(I$2:I$218&lt;&gt;"",ROW(I$2:I$218)-1),ROW(A698))),"")</f>
        <v/>
      </c>
      <c r="K699" s="231" t="str">
        <f t="shared" si="47"/>
        <v/>
      </c>
      <c r="L699" s="232" t="str">
        <f t="array" ref="L699">IFERROR(INDEX(K$2:K$218,SMALL(IF(K$2:K$218&lt;&gt;"",ROW(K$2:K$218)-1),ROW(C698))),"")</f>
        <v/>
      </c>
      <c r="M699" s="231" t="str">
        <f t="shared" si="48"/>
        <v/>
      </c>
      <c r="N699" s="230" t="str">
        <f t="array" ref="N699">IFERROR(INDEX(M$2:M$218,SMALL(IF(M$2:M$218&lt;&gt;"",ROW(M$2:M$218)-1),ROW(D698))),"")</f>
        <v/>
      </c>
      <c r="O699" s="231" t="str">
        <f t="shared" si="49"/>
        <v/>
      </c>
      <c r="P699" s="232" t="str">
        <f t="array" ref="P699">IFERROR(INDEX(O$2:O$218,SMALL(IF(O$2:O$218&lt;&gt;"",ROW(O$2:O$218)-1),ROW(G698))),"")</f>
        <v/>
      </c>
    </row>
    <row r="700" spans="1:16" ht="15.75" customHeight="1" x14ac:dyDescent="0.2">
      <c r="A700" s="220" t="str">
        <f t="shared" si="45"/>
        <v xml:space="preserve"> </v>
      </c>
      <c r="B700" s="221"/>
      <c r="C700" s="221"/>
      <c r="D700" s="222"/>
      <c r="E700" s="222"/>
      <c r="F700" s="222"/>
      <c r="G700" s="220" t="str">
        <f>IF(E700="","",VLOOKUP(D700,'Liste des clubs'!$A$2:$B$125,2,FALSE))</f>
        <v/>
      </c>
      <c r="H700" s="234"/>
      <c r="I700" s="235" t="str">
        <f t="shared" si="46"/>
        <v/>
      </c>
      <c r="J700" s="236" t="str">
        <f t="array" ref="J700">IFERROR(INDEX(I$2:I$218,SMALL(IF(I$2:I$218&lt;&gt;"",ROW(I$2:I$218)-1),ROW(A699))),"")</f>
        <v/>
      </c>
      <c r="K700" s="237" t="str">
        <f t="shared" si="47"/>
        <v/>
      </c>
      <c r="L700" s="238" t="str">
        <f t="array" ref="L700">IFERROR(INDEX(K$2:K$218,SMALL(IF(K$2:K$218&lt;&gt;"",ROW(K$2:K$218)-1),ROW(C699))),"")</f>
        <v/>
      </c>
      <c r="M700" s="237" t="str">
        <f t="shared" si="48"/>
        <v/>
      </c>
      <c r="N700" s="236" t="str">
        <f t="array" ref="N700">IFERROR(INDEX(M$2:M$218,SMALL(IF(M$2:M$218&lt;&gt;"",ROW(M$2:M$218)-1),ROW(D699))),"")</f>
        <v/>
      </c>
      <c r="O700" s="237" t="str">
        <f t="shared" si="49"/>
        <v/>
      </c>
      <c r="P700" s="238" t="str">
        <f t="array" ref="P700">IFERROR(INDEX(O$2:O$218,SMALL(IF(O$2:O$218&lt;&gt;"",ROW(O$2:O$218)-1),ROW(G699))),"")</f>
        <v/>
      </c>
    </row>
    <row r="701" spans="1:16" ht="15.75" customHeight="1" x14ac:dyDescent="0.2">
      <c r="A701" s="223"/>
      <c r="B701" s="224"/>
      <c r="C701" s="224"/>
      <c r="D701" s="225"/>
      <c r="E701" s="225"/>
      <c r="F701" s="225"/>
      <c r="G701" s="223"/>
      <c r="I701" s="240"/>
      <c r="J701" s="241"/>
      <c r="K701" s="241"/>
      <c r="L701" s="241"/>
      <c r="M701" s="241"/>
      <c r="N701" s="241"/>
      <c r="O701" s="241"/>
      <c r="P701" s="241"/>
    </row>
    <row r="702" spans="1:16" ht="15.75" customHeight="1" x14ac:dyDescent="0.2">
      <c r="A702" s="223"/>
      <c r="B702" s="224"/>
      <c r="C702" s="224"/>
      <c r="D702" s="225"/>
      <c r="E702" s="225"/>
      <c r="F702" s="225"/>
      <c r="G702" s="223"/>
      <c r="I702" s="240"/>
      <c r="J702" s="241"/>
      <c r="K702" s="241"/>
      <c r="L702" s="241"/>
      <c r="M702" s="241"/>
      <c r="N702" s="241"/>
      <c r="O702" s="241"/>
      <c r="P702" s="241"/>
    </row>
    <row r="703" spans="1:16" ht="15.75" customHeight="1" x14ac:dyDescent="0.2">
      <c r="A703" s="223"/>
      <c r="B703" s="224"/>
      <c r="C703" s="224"/>
      <c r="D703" s="225"/>
      <c r="E703" s="225"/>
      <c r="F703" s="225"/>
      <c r="G703" s="223"/>
      <c r="I703" s="240"/>
      <c r="J703" s="241"/>
      <c r="K703" s="241"/>
      <c r="L703" s="241"/>
      <c r="M703" s="241"/>
      <c r="N703" s="241"/>
      <c r="O703" s="241"/>
      <c r="P703" s="241"/>
    </row>
    <row r="704" spans="1:16" ht="15.75" customHeight="1" x14ac:dyDescent="0.2">
      <c r="A704" s="223"/>
      <c r="B704" s="224"/>
      <c r="C704" s="224"/>
      <c r="D704" s="225"/>
      <c r="E704" s="225"/>
      <c r="F704" s="225"/>
      <c r="G704" s="223"/>
      <c r="I704" s="240"/>
      <c r="J704" s="241"/>
      <c r="K704" s="241"/>
      <c r="L704" s="241"/>
      <c r="M704" s="241"/>
      <c r="N704" s="241"/>
      <c r="O704" s="241"/>
      <c r="P704" s="241"/>
    </row>
    <row r="705" spans="1:16" ht="15.75" customHeight="1" x14ac:dyDescent="0.2">
      <c r="A705" s="223"/>
      <c r="B705" s="224"/>
      <c r="C705" s="224"/>
      <c r="D705" s="225"/>
      <c r="E705" s="225"/>
      <c r="F705" s="225"/>
      <c r="G705" s="223"/>
      <c r="I705" s="240"/>
      <c r="J705" s="241"/>
      <c r="K705" s="241"/>
      <c r="L705" s="241"/>
      <c r="M705" s="241"/>
      <c r="N705" s="241"/>
      <c r="O705" s="241"/>
      <c r="P705" s="241"/>
    </row>
    <row r="706" spans="1:16" ht="15.75" customHeight="1" x14ac:dyDescent="0.2">
      <c r="A706" s="223"/>
      <c r="B706" s="224"/>
      <c r="C706" s="224"/>
      <c r="D706" s="225"/>
      <c r="E706" s="225"/>
      <c r="F706" s="225"/>
      <c r="G706" s="223"/>
      <c r="I706" s="240"/>
      <c r="J706" s="241"/>
      <c r="K706" s="241"/>
      <c r="L706" s="241"/>
      <c r="M706" s="241"/>
      <c r="N706" s="241"/>
      <c r="O706" s="241"/>
      <c r="P706" s="241"/>
    </row>
    <row r="707" spans="1:16" ht="15.75" customHeight="1" x14ac:dyDescent="0.2">
      <c r="A707" s="223"/>
      <c r="B707" s="224"/>
      <c r="C707" s="224"/>
      <c r="D707" s="225"/>
      <c r="E707" s="225"/>
      <c r="F707" s="225"/>
      <c r="G707" s="223"/>
      <c r="I707" s="240"/>
      <c r="J707" s="241"/>
      <c r="K707" s="241"/>
      <c r="L707" s="241"/>
      <c r="M707" s="241"/>
      <c r="N707" s="241"/>
      <c r="O707" s="241"/>
      <c r="P707" s="241"/>
    </row>
    <row r="708" spans="1:16" ht="15.75" customHeight="1" x14ac:dyDescent="0.2">
      <c r="A708" s="223"/>
      <c r="B708" s="224"/>
      <c r="C708" s="224"/>
      <c r="D708" s="225"/>
      <c r="E708" s="225"/>
      <c r="F708" s="225"/>
      <c r="G708" s="223"/>
      <c r="I708" s="240"/>
      <c r="J708" s="241"/>
      <c r="K708" s="241"/>
      <c r="L708" s="241"/>
      <c r="M708" s="241"/>
      <c r="N708" s="241"/>
      <c r="O708" s="241"/>
      <c r="P708" s="241"/>
    </row>
    <row r="709" spans="1:16" ht="15.75" customHeight="1" x14ac:dyDescent="0.2">
      <c r="A709" s="223"/>
      <c r="B709" s="224"/>
      <c r="C709" s="224"/>
      <c r="D709" s="225"/>
      <c r="E709" s="225"/>
      <c r="F709" s="225"/>
      <c r="G709" s="223"/>
      <c r="I709" s="240"/>
      <c r="J709" s="241"/>
      <c r="K709" s="241"/>
      <c r="L709" s="241"/>
      <c r="M709" s="241"/>
      <c r="N709" s="241"/>
      <c r="O709" s="241"/>
      <c r="P709" s="241"/>
    </row>
    <row r="710" spans="1:16" ht="15.75" customHeight="1" x14ac:dyDescent="0.2">
      <c r="A710" s="223"/>
      <c r="B710" s="224"/>
      <c r="C710" s="224"/>
      <c r="D710" s="225"/>
      <c r="E710" s="225"/>
      <c r="F710" s="225"/>
      <c r="G710" s="223"/>
      <c r="I710" s="240"/>
      <c r="J710" s="241"/>
      <c r="K710" s="241"/>
      <c r="L710" s="241"/>
      <c r="M710" s="241"/>
      <c r="N710" s="241"/>
      <c r="O710" s="241"/>
      <c r="P710" s="241"/>
    </row>
    <row r="711" spans="1:16" ht="15.75" customHeight="1" x14ac:dyDescent="0.2">
      <c r="A711" s="223"/>
      <c r="B711" s="224"/>
      <c r="C711" s="224"/>
      <c r="D711" s="225"/>
      <c r="E711" s="225"/>
      <c r="F711" s="225"/>
      <c r="G711" s="223"/>
      <c r="I711" s="240"/>
      <c r="J711" s="241"/>
      <c r="K711" s="241"/>
      <c r="L711" s="241"/>
      <c r="M711" s="241"/>
      <c r="N711" s="241"/>
      <c r="O711" s="241"/>
      <c r="P711" s="241"/>
    </row>
    <row r="712" spans="1:16" ht="15.75" customHeight="1" x14ac:dyDescent="0.2">
      <c r="A712" s="223"/>
      <c r="B712" s="224"/>
      <c r="C712" s="224"/>
      <c r="D712" s="225"/>
      <c r="E712" s="225"/>
      <c r="F712" s="225"/>
      <c r="G712" s="223"/>
      <c r="I712" s="240"/>
      <c r="J712" s="241"/>
      <c r="K712" s="241"/>
      <c r="L712" s="241"/>
      <c r="M712" s="241"/>
      <c r="N712" s="241"/>
      <c r="O712" s="241"/>
      <c r="P712" s="241"/>
    </row>
    <row r="713" spans="1:16" ht="15.75" customHeight="1" x14ac:dyDescent="0.2">
      <c r="A713" s="223"/>
      <c r="B713" s="224"/>
      <c r="C713" s="224"/>
      <c r="D713" s="225"/>
      <c r="E713" s="225"/>
      <c r="F713" s="225"/>
      <c r="G713" s="223"/>
      <c r="I713" s="240"/>
      <c r="J713" s="241"/>
      <c r="K713" s="241"/>
      <c r="L713" s="241"/>
      <c r="M713" s="241"/>
      <c r="N713" s="241"/>
      <c r="O713" s="241"/>
      <c r="P713" s="241"/>
    </row>
    <row r="714" spans="1:16" ht="15.75" customHeight="1" x14ac:dyDescent="0.2">
      <c r="A714" s="223"/>
      <c r="B714" s="224"/>
      <c r="C714" s="224"/>
      <c r="D714" s="225"/>
      <c r="E714" s="225"/>
      <c r="F714" s="225"/>
      <c r="G714" s="223"/>
      <c r="I714" s="240"/>
      <c r="J714" s="241"/>
      <c r="K714" s="241"/>
      <c r="L714" s="241"/>
      <c r="M714" s="241"/>
      <c r="N714" s="241"/>
      <c r="O714" s="241"/>
      <c r="P714" s="241"/>
    </row>
    <row r="715" spans="1:16" ht="15.75" customHeight="1" x14ac:dyDescent="0.2">
      <c r="A715" s="223"/>
      <c r="B715" s="224"/>
      <c r="C715" s="224"/>
      <c r="D715" s="225"/>
      <c r="E715" s="225"/>
      <c r="F715" s="225"/>
      <c r="G715" s="223"/>
      <c r="I715" s="240"/>
      <c r="J715" s="241"/>
      <c r="K715" s="241"/>
      <c r="L715" s="241"/>
      <c r="M715" s="241"/>
      <c r="N715" s="241"/>
      <c r="O715" s="241"/>
      <c r="P715" s="241"/>
    </row>
    <row r="716" spans="1:16" ht="15.75" customHeight="1" x14ac:dyDescent="0.2">
      <c r="A716" s="223"/>
      <c r="B716" s="224"/>
      <c r="C716" s="224"/>
      <c r="D716" s="225"/>
      <c r="E716" s="225"/>
      <c r="F716" s="225"/>
      <c r="G716" s="223"/>
      <c r="I716" s="240"/>
      <c r="J716" s="241"/>
      <c r="K716" s="241"/>
      <c r="L716" s="241"/>
      <c r="M716" s="241"/>
      <c r="N716" s="241"/>
      <c r="O716" s="241"/>
      <c r="P716" s="241"/>
    </row>
    <row r="717" spans="1:16" ht="15.75" customHeight="1" x14ac:dyDescent="0.2">
      <c r="A717" s="223"/>
      <c r="B717" s="224"/>
      <c r="C717" s="224"/>
      <c r="D717" s="225"/>
      <c r="E717" s="225"/>
      <c r="F717" s="225"/>
      <c r="G717" s="223"/>
      <c r="I717" s="240"/>
      <c r="J717" s="241"/>
      <c r="K717" s="241"/>
      <c r="L717" s="241"/>
      <c r="M717" s="241"/>
      <c r="N717" s="241"/>
      <c r="O717" s="241"/>
      <c r="P717" s="241"/>
    </row>
    <row r="718" spans="1:16" ht="15.75" customHeight="1" x14ac:dyDescent="0.2">
      <c r="A718" s="223"/>
      <c r="B718" s="224"/>
      <c r="C718" s="224"/>
      <c r="D718" s="225"/>
      <c r="E718" s="225"/>
      <c r="F718" s="225"/>
      <c r="G718" s="223"/>
      <c r="I718" s="240"/>
      <c r="J718" s="241"/>
      <c r="K718" s="241"/>
      <c r="L718" s="241"/>
      <c r="M718" s="241"/>
      <c r="N718" s="241"/>
      <c r="O718" s="241"/>
      <c r="P718" s="241"/>
    </row>
    <row r="719" spans="1:16" ht="15.75" customHeight="1" x14ac:dyDescent="0.2">
      <c r="A719" s="223"/>
      <c r="B719" s="224"/>
      <c r="C719" s="224"/>
      <c r="D719" s="225"/>
      <c r="E719" s="225"/>
      <c r="F719" s="225"/>
      <c r="G719" s="223"/>
      <c r="I719" s="240"/>
      <c r="J719" s="241"/>
      <c r="K719" s="241"/>
      <c r="L719" s="241"/>
      <c r="M719" s="241"/>
      <c r="N719" s="241"/>
      <c r="O719" s="241"/>
      <c r="P719" s="241"/>
    </row>
    <row r="720" spans="1:16" ht="15.75" customHeight="1" x14ac:dyDescent="0.2">
      <c r="A720" s="223"/>
      <c r="B720" s="224"/>
      <c r="C720" s="224"/>
      <c r="D720" s="225"/>
      <c r="E720" s="225"/>
      <c r="F720" s="225"/>
      <c r="G720" s="223"/>
      <c r="I720" s="240"/>
      <c r="J720" s="241"/>
      <c r="K720" s="241"/>
      <c r="L720" s="241"/>
      <c r="M720" s="241"/>
      <c r="N720" s="241"/>
      <c r="O720" s="241"/>
      <c r="P720" s="241"/>
    </row>
    <row r="721" spans="1:16" ht="15.75" customHeight="1" x14ac:dyDescent="0.2">
      <c r="A721" s="223"/>
      <c r="B721" s="224"/>
      <c r="C721" s="224"/>
      <c r="D721" s="225"/>
      <c r="E721" s="225"/>
      <c r="F721" s="225"/>
      <c r="G721" s="223"/>
      <c r="I721" s="240"/>
      <c r="J721" s="241"/>
      <c r="K721" s="241"/>
      <c r="L721" s="241"/>
      <c r="M721" s="241"/>
      <c r="N721" s="241"/>
      <c r="O721" s="241"/>
      <c r="P721" s="241"/>
    </row>
    <row r="722" spans="1:16" ht="15.75" customHeight="1" x14ac:dyDescent="0.2">
      <c r="A722" s="223"/>
      <c r="B722" s="224"/>
      <c r="C722" s="224"/>
      <c r="D722" s="225"/>
      <c r="E722" s="225"/>
      <c r="F722" s="225"/>
      <c r="G722" s="223"/>
    </row>
    <row r="723" spans="1:16" ht="15.75" customHeight="1" x14ac:dyDescent="0.2">
      <c r="A723" s="223"/>
      <c r="B723" s="224"/>
      <c r="C723" s="224"/>
      <c r="D723" s="225"/>
      <c r="E723" s="225"/>
      <c r="F723" s="225"/>
      <c r="G723" s="223"/>
    </row>
    <row r="724" spans="1:16" ht="15.75" customHeight="1" x14ac:dyDescent="0.2">
      <c r="A724" s="223"/>
      <c r="B724" s="224"/>
      <c r="C724" s="224"/>
      <c r="D724" s="225"/>
      <c r="E724" s="225"/>
      <c r="F724" s="225"/>
      <c r="G724" s="223"/>
    </row>
    <row r="725" spans="1:16" ht="15.75" customHeight="1" x14ac:dyDescent="0.2">
      <c r="A725" s="223"/>
      <c r="B725" s="224"/>
      <c r="C725" s="224"/>
      <c r="D725" s="225"/>
      <c r="E725" s="225"/>
      <c r="F725" s="225"/>
      <c r="G725" s="223"/>
    </row>
    <row r="726" spans="1:16" ht="15.75" customHeight="1" x14ac:dyDescent="0.2">
      <c r="A726" s="223"/>
      <c r="B726" s="224"/>
      <c r="C726" s="224"/>
      <c r="D726" s="225"/>
      <c r="E726" s="225"/>
      <c r="F726" s="225"/>
      <c r="G726" s="223"/>
    </row>
    <row r="727" spans="1:16" ht="15.75" customHeight="1" x14ac:dyDescent="0.2">
      <c r="A727" s="223"/>
      <c r="B727" s="224"/>
      <c r="C727" s="224"/>
      <c r="D727" s="225"/>
      <c r="E727" s="225"/>
      <c r="F727" s="225"/>
      <c r="G727" s="223"/>
    </row>
    <row r="728" spans="1:16" ht="15.75" customHeight="1" x14ac:dyDescent="0.2">
      <c r="A728" s="223"/>
      <c r="B728" s="224"/>
      <c r="C728" s="224"/>
      <c r="D728" s="225"/>
      <c r="E728" s="225"/>
      <c r="F728" s="225"/>
      <c r="G728" s="223"/>
    </row>
    <row r="729" spans="1:16" ht="15.75" customHeight="1" x14ac:dyDescent="0.2">
      <c r="A729" s="223"/>
      <c r="B729" s="224"/>
      <c r="C729" s="224"/>
      <c r="D729" s="225"/>
      <c r="E729" s="225"/>
      <c r="F729" s="225"/>
      <c r="G729" s="223"/>
    </row>
    <row r="730" spans="1:16" ht="15.75" customHeight="1" x14ac:dyDescent="0.2">
      <c r="A730" s="223"/>
      <c r="B730" s="224"/>
      <c r="C730" s="224"/>
      <c r="D730" s="225"/>
      <c r="E730" s="225"/>
      <c r="F730" s="225"/>
      <c r="G730" s="223"/>
    </row>
    <row r="731" spans="1:16" ht="15.75" customHeight="1" x14ac:dyDescent="0.2">
      <c r="A731" s="223"/>
      <c r="B731" s="224"/>
      <c r="C731" s="224"/>
      <c r="D731" s="225"/>
      <c r="E731" s="225"/>
      <c r="F731" s="225"/>
      <c r="G731" s="223"/>
    </row>
    <row r="732" spans="1:16" ht="15.75" customHeight="1" x14ac:dyDescent="0.2">
      <c r="A732" s="223"/>
      <c r="B732" s="224"/>
      <c r="C732" s="224"/>
      <c r="D732" s="225"/>
      <c r="E732" s="225"/>
      <c r="F732" s="225"/>
      <c r="G732" s="223"/>
    </row>
    <row r="733" spans="1:16" ht="15.75" customHeight="1" x14ac:dyDescent="0.2">
      <c r="A733" s="223"/>
      <c r="B733" s="224"/>
      <c r="C733" s="224"/>
      <c r="D733" s="225"/>
      <c r="E733" s="225"/>
      <c r="F733" s="225"/>
      <c r="G733" s="223"/>
    </row>
    <row r="734" spans="1:16" ht="15.75" customHeight="1" x14ac:dyDescent="0.2">
      <c r="A734" s="223"/>
      <c r="B734" s="224"/>
      <c r="C734" s="224"/>
      <c r="D734" s="225"/>
      <c r="E734" s="225"/>
      <c r="F734" s="225"/>
      <c r="G734" s="223"/>
    </row>
    <row r="735" spans="1:16" ht="15.75" customHeight="1" x14ac:dyDescent="0.2">
      <c r="A735" s="223"/>
      <c r="B735" s="224"/>
      <c r="C735" s="224"/>
      <c r="D735" s="225"/>
      <c r="E735" s="225"/>
      <c r="F735" s="225"/>
      <c r="G735" s="223"/>
    </row>
    <row r="736" spans="1:16" ht="15.75" customHeight="1" x14ac:dyDescent="0.2">
      <c r="A736" s="223"/>
      <c r="B736" s="224"/>
      <c r="C736" s="224"/>
      <c r="D736" s="225"/>
      <c r="E736" s="225"/>
      <c r="F736" s="225"/>
      <c r="G736" s="223"/>
    </row>
    <row r="737" spans="1:7" ht="15.75" customHeight="1" x14ac:dyDescent="0.2">
      <c r="A737" s="223"/>
      <c r="B737" s="224"/>
      <c r="C737" s="224"/>
      <c r="D737" s="225"/>
      <c r="E737" s="225"/>
      <c r="F737" s="225"/>
      <c r="G737" s="223"/>
    </row>
    <row r="738" spans="1:7" ht="15.75" customHeight="1" x14ac:dyDescent="0.2">
      <c r="A738" s="223"/>
      <c r="B738" s="224"/>
      <c r="C738" s="224"/>
      <c r="D738" s="225"/>
      <c r="E738" s="225"/>
      <c r="F738" s="225"/>
      <c r="G738" s="223"/>
    </row>
    <row r="739" spans="1:7" ht="15.75" customHeight="1" x14ac:dyDescent="0.2">
      <c r="A739" s="223"/>
      <c r="B739" s="224"/>
      <c r="C739" s="224"/>
      <c r="D739" s="225"/>
      <c r="E739" s="225"/>
      <c r="F739" s="225"/>
      <c r="G739" s="223"/>
    </row>
    <row r="740" spans="1:7" ht="15.75" customHeight="1" x14ac:dyDescent="0.2">
      <c r="A740" s="223"/>
      <c r="B740" s="224"/>
      <c r="C740" s="224"/>
      <c r="D740" s="225"/>
      <c r="E740" s="225"/>
      <c r="F740" s="225"/>
      <c r="G740" s="223"/>
    </row>
    <row r="741" spans="1:7" ht="15.75" customHeight="1" x14ac:dyDescent="0.2">
      <c r="A741" s="223"/>
      <c r="B741" s="224"/>
      <c r="C741" s="224"/>
      <c r="D741" s="225"/>
      <c r="E741" s="225"/>
      <c r="F741" s="225"/>
      <c r="G741" s="223"/>
    </row>
    <row r="742" spans="1:7" ht="15.75" customHeight="1" x14ac:dyDescent="0.2">
      <c r="A742" s="223"/>
      <c r="B742" s="224"/>
      <c r="C742" s="224"/>
      <c r="D742" s="225"/>
      <c r="E742" s="225"/>
      <c r="F742" s="225"/>
      <c r="G742" s="223"/>
    </row>
    <row r="743" spans="1:7" ht="15.75" customHeight="1" x14ac:dyDescent="0.2">
      <c r="A743" s="223"/>
      <c r="B743" s="224"/>
      <c r="C743" s="224"/>
      <c r="D743" s="225"/>
      <c r="E743" s="225"/>
      <c r="F743" s="225"/>
      <c r="G743" s="223"/>
    </row>
    <row r="744" spans="1:7" ht="15.75" customHeight="1" x14ac:dyDescent="0.2">
      <c r="A744" s="223"/>
      <c r="B744" s="224"/>
      <c r="C744" s="224"/>
      <c r="D744" s="225"/>
      <c r="E744" s="225"/>
      <c r="F744" s="225"/>
      <c r="G744" s="223"/>
    </row>
    <row r="745" spans="1:7" ht="15.75" customHeight="1" x14ac:dyDescent="0.2">
      <c r="A745" s="223"/>
      <c r="B745" s="224"/>
      <c r="C745" s="224"/>
      <c r="D745" s="225"/>
      <c r="E745" s="225"/>
      <c r="F745" s="225"/>
      <c r="G745" s="223"/>
    </row>
    <row r="746" spans="1:7" ht="15.75" customHeight="1" x14ac:dyDescent="0.2">
      <c r="A746" s="223"/>
      <c r="B746" s="224"/>
      <c r="C746" s="224"/>
      <c r="D746" s="225"/>
      <c r="E746" s="225"/>
      <c r="F746" s="225"/>
      <c r="G746" s="223"/>
    </row>
    <row r="747" spans="1:7" ht="15.75" customHeight="1" x14ac:dyDescent="0.2">
      <c r="A747" s="223"/>
      <c r="B747" s="224"/>
      <c r="C747" s="224"/>
      <c r="D747" s="225"/>
      <c r="E747" s="225"/>
      <c r="F747" s="225"/>
      <c r="G747" s="223"/>
    </row>
    <row r="748" spans="1:7" ht="15.75" customHeight="1" x14ac:dyDescent="0.2">
      <c r="A748" s="223"/>
      <c r="B748" s="224"/>
      <c r="C748" s="224"/>
      <c r="D748" s="225"/>
      <c r="E748" s="225"/>
      <c r="F748" s="225"/>
      <c r="G748" s="223"/>
    </row>
    <row r="749" spans="1:7" ht="15.75" customHeight="1" x14ac:dyDescent="0.2">
      <c r="A749" s="223"/>
      <c r="B749" s="224"/>
      <c r="C749" s="224"/>
      <c r="D749" s="225"/>
      <c r="E749" s="225"/>
      <c r="F749" s="225"/>
      <c r="G749" s="223"/>
    </row>
    <row r="750" spans="1:7" ht="15.75" customHeight="1" x14ac:dyDescent="0.2">
      <c r="A750" s="223"/>
      <c r="B750" s="224"/>
      <c r="C750" s="224"/>
      <c r="D750" s="225"/>
      <c r="E750" s="225"/>
      <c r="F750" s="225"/>
      <c r="G750" s="223"/>
    </row>
    <row r="751" spans="1:7" ht="15.75" customHeight="1" x14ac:dyDescent="0.2">
      <c r="A751" s="223"/>
      <c r="B751" s="224"/>
      <c r="C751" s="224"/>
      <c r="D751" s="225"/>
      <c r="E751" s="225"/>
      <c r="F751" s="225"/>
      <c r="G751" s="223"/>
    </row>
    <row r="752" spans="1:7" ht="15.75" customHeight="1" x14ac:dyDescent="0.2">
      <c r="A752" s="223"/>
      <c r="B752" s="224"/>
      <c r="C752" s="224"/>
      <c r="D752" s="225"/>
      <c r="E752" s="225"/>
      <c r="F752" s="225"/>
      <c r="G752" s="223"/>
    </row>
    <row r="753" spans="1:7" ht="15.75" customHeight="1" x14ac:dyDescent="0.2">
      <c r="A753" s="223"/>
      <c r="B753" s="224"/>
      <c r="C753" s="224"/>
      <c r="D753" s="225"/>
      <c r="E753" s="225"/>
      <c r="F753" s="225"/>
      <c r="G753" s="223"/>
    </row>
    <row r="754" spans="1:7" ht="15.75" customHeight="1" x14ac:dyDescent="0.2">
      <c r="A754" s="223"/>
      <c r="B754" s="224"/>
      <c r="C754" s="224"/>
      <c r="D754" s="225"/>
      <c r="E754" s="225"/>
      <c r="F754" s="225"/>
      <c r="G754" s="223"/>
    </row>
    <row r="755" spans="1:7" ht="15.75" customHeight="1" x14ac:dyDescent="0.2">
      <c r="A755" s="223"/>
      <c r="B755" s="224"/>
      <c r="C755" s="224"/>
      <c r="D755" s="225"/>
      <c r="E755" s="225"/>
      <c r="F755" s="225"/>
      <c r="G755" s="223"/>
    </row>
    <row r="756" spans="1:7" ht="15.75" customHeight="1" x14ac:dyDescent="0.2">
      <c r="A756" s="223"/>
      <c r="B756" s="224"/>
      <c r="C756" s="224"/>
      <c r="D756" s="225"/>
      <c r="E756" s="225"/>
      <c r="F756" s="225"/>
      <c r="G756" s="223"/>
    </row>
    <row r="757" spans="1:7" ht="15.75" customHeight="1" x14ac:dyDescent="0.2">
      <c r="A757" s="223"/>
      <c r="B757" s="224"/>
      <c r="C757" s="224"/>
      <c r="D757" s="225"/>
      <c r="E757" s="225"/>
      <c r="F757" s="225"/>
      <c r="G757" s="223"/>
    </row>
    <row r="758" spans="1:7" ht="15.75" customHeight="1" x14ac:dyDescent="0.2">
      <c r="A758" s="223"/>
      <c r="B758" s="224"/>
      <c r="C758" s="224"/>
      <c r="D758" s="225"/>
      <c r="E758" s="225"/>
      <c r="F758" s="225"/>
      <c r="G758" s="223"/>
    </row>
    <row r="759" spans="1:7" ht="15.75" customHeight="1" x14ac:dyDescent="0.2">
      <c r="A759" s="223"/>
      <c r="B759" s="224"/>
      <c r="C759" s="224"/>
      <c r="D759" s="225"/>
      <c r="E759" s="225"/>
      <c r="F759" s="225"/>
      <c r="G759" s="223"/>
    </row>
    <row r="760" spans="1:7" ht="15.75" customHeight="1" x14ac:dyDescent="0.2">
      <c r="A760" s="223"/>
      <c r="B760" s="224"/>
      <c r="C760" s="224"/>
      <c r="D760" s="225"/>
      <c r="E760" s="225"/>
      <c r="F760" s="225"/>
      <c r="G760" s="223"/>
    </row>
    <row r="761" spans="1:7" ht="15.75" customHeight="1" x14ac:dyDescent="0.2">
      <c r="A761" s="223"/>
      <c r="B761" s="224"/>
      <c r="C761" s="224"/>
      <c r="D761" s="225"/>
      <c r="E761" s="225"/>
      <c r="F761" s="225"/>
      <c r="G761" s="223"/>
    </row>
    <row r="762" spans="1:7" ht="15.75" customHeight="1" x14ac:dyDescent="0.2">
      <c r="A762" s="223"/>
      <c r="B762" s="224"/>
      <c r="C762" s="224"/>
      <c r="D762" s="225"/>
      <c r="E762" s="225"/>
      <c r="F762" s="225"/>
      <c r="G762" s="223"/>
    </row>
    <row r="763" spans="1:7" ht="15.75" customHeight="1" x14ac:dyDescent="0.2">
      <c r="A763" s="223"/>
      <c r="B763" s="224"/>
      <c r="C763" s="224"/>
      <c r="D763" s="225"/>
      <c r="E763" s="225"/>
      <c r="F763" s="225"/>
      <c r="G763" s="223"/>
    </row>
    <row r="764" spans="1:7" ht="15.75" customHeight="1" x14ac:dyDescent="0.2">
      <c r="A764" s="223"/>
      <c r="B764" s="224"/>
      <c r="C764" s="224"/>
      <c r="D764" s="225"/>
      <c r="E764" s="225"/>
      <c r="F764" s="225"/>
      <c r="G764" s="223"/>
    </row>
    <row r="765" spans="1:7" ht="15.75" customHeight="1" x14ac:dyDescent="0.2">
      <c r="A765" s="223"/>
      <c r="B765" s="224"/>
      <c r="C765" s="224"/>
      <c r="D765" s="225"/>
      <c r="E765" s="225"/>
      <c r="F765" s="225"/>
      <c r="G765" s="223"/>
    </row>
    <row r="766" spans="1:7" ht="15.75" customHeight="1" x14ac:dyDescent="0.2">
      <c r="A766" s="223"/>
      <c r="B766" s="224"/>
      <c r="C766" s="224"/>
      <c r="D766" s="225"/>
      <c r="E766" s="225"/>
      <c r="F766" s="225"/>
      <c r="G766" s="223"/>
    </row>
    <row r="767" spans="1:7" ht="15.75" customHeight="1" x14ac:dyDescent="0.2">
      <c r="A767" s="223"/>
      <c r="B767" s="224"/>
      <c r="C767" s="224"/>
      <c r="D767" s="225"/>
      <c r="E767" s="225"/>
      <c r="F767" s="225"/>
      <c r="G767" s="223"/>
    </row>
    <row r="768" spans="1:7" ht="15.75" customHeight="1" x14ac:dyDescent="0.2">
      <c r="A768" s="223"/>
      <c r="B768" s="224"/>
      <c r="C768" s="224"/>
      <c r="D768" s="225"/>
      <c r="E768" s="225"/>
      <c r="F768" s="225"/>
      <c r="G768" s="223"/>
    </row>
    <row r="769" spans="1:7" ht="15.75" customHeight="1" x14ac:dyDescent="0.2">
      <c r="A769" s="223"/>
      <c r="B769" s="224"/>
      <c r="C769" s="224"/>
      <c r="D769" s="225"/>
      <c r="E769" s="225"/>
      <c r="F769" s="225"/>
      <c r="G769" s="223"/>
    </row>
    <row r="770" spans="1:7" ht="15.75" customHeight="1" x14ac:dyDescent="0.2">
      <c r="A770" s="223"/>
      <c r="B770" s="224"/>
      <c r="C770" s="224"/>
      <c r="D770" s="225"/>
      <c r="E770" s="225"/>
      <c r="F770" s="225"/>
      <c r="G770" s="223"/>
    </row>
    <row r="771" spans="1:7" ht="15.75" customHeight="1" x14ac:dyDescent="0.2">
      <c r="A771" s="223"/>
      <c r="B771" s="224"/>
      <c r="C771" s="224"/>
      <c r="D771" s="225"/>
      <c r="E771" s="225"/>
      <c r="F771" s="225"/>
      <c r="G771" s="223"/>
    </row>
    <row r="772" spans="1:7" ht="15.75" customHeight="1" x14ac:dyDescent="0.2">
      <c r="A772" s="223"/>
      <c r="B772" s="224"/>
      <c r="C772" s="224"/>
      <c r="D772" s="225"/>
      <c r="E772" s="225"/>
      <c r="F772" s="225"/>
      <c r="G772" s="223"/>
    </row>
  </sheetData>
  <protectedRanges>
    <protectedRange algorithmName="SHA-512" hashValue="MFLjKkP3j2bCYY/rsU66Ear+QWyFGqlpqUS73X9E9d/1vT5OFOmgfVrdC68z5zAQfHqcIokKmJ7g+eBG5Ghmsw==" saltValue="hAB8VCYRMck/h73BgifDyQ==" spinCount="100000" sqref="B2:F2 I1:P1048576 A1:A1048576 G1:G1048576" name="non modif" securityDescriptor="O:WDG:WDD:(D;;CC;;;WD)"/>
    <protectedRange sqref="B3:F604" name="modifiable_1" securityDescriptor="O:WDG:WDD:(A;;CC;;;WD)"/>
  </protectedRanges>
  <sortState ref="A1:Q928">
    <sortCondition ref="B2:B297"/>
    <sortCondition ref="C2:C297"/>
  </sortState>
  <mergeCells count="4">
    <mergeCell ref="I1:J1"/>
    <mergeCell ref="K1:L1"/>
    <mergeCell ref="M1:N1"/>
    <mergeCell ref="O1:P1"/>
  </mergeCells>
  <dataValidations disablePrompts="1" count="2">
    <dataValidation type="list" allowBlank="1" showInputMessage="1" showErrorMessage="1" sqref="H3" xr:uid="{00000000-0002-0000-0100-000000000000}">
      <formula1>$Q$2:$Q$5</formula1>
    </dataValidation>
    <dataValidation type="list" allowBlank="1" showInputMessage="1" showErrorMessage="1" sqref="H4:H1048576" xr:uid="{0FD8B0D6-2B2B-4A45-B51E-A1B49AE0FBB2}">
      <formula1>#REF!</formula1>
    </dataValidation>
  </dataValidations>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U1007"/>
  <sheetViews>
    <sheetView zoomScale="70" zoomScaleNormal="70" workbookViewId="0">
      <pane xSplit="1" topLeftCell="B1" activePane="topRight" state="frozen"/>
      <selection activeCell="F81" sqref="F81"/>
      <selection pane="topRight" activeCell="D9" sqref="D9"/>
    </sheetView>
  </sheetViews>
  <sheetFormatPr baseColWidth="10" defaultColWidth="14.42578125" defaultRowHeight="15.75" customHeight="1" x14ac:dyDescent="0.2"/>
  <cols>
    <col min="1" max="1" width="34.5703125" style="211" customWidth="1"/>
    <col min="2" max="2" width="20.28515625" style="212" customWidth="1"/>
    <col min="3" max="3" width="16.85546875" style="212" customWidth="1"/>
    <col min="4" max="4" width="10.7109375" style="212" customWidth="1"/>
    <col min="5" max="5" width="51.42578125" style="213" customWidth="1"/>
    <col min="6" max="6" width="8.140625" style="213" customWidth="1"/>
    <col min="7" max="7" width="27.28515625" style="211" customWidth="1"/>
    <col min="8" max="8" width="27.28515625" style="211" hidden="1" customWidth="1"/>
    <col min="9" max="9" width="22.5703125" style="3" customWidth="1"/>
    <col min="10" max="10" width="21" style="206" hidden="1" customWidth="1"/>
    <col min="11" max="11" width="26.5703125" style="207" bestFit="1" customWidth="1"/>
    <col min="12" max="12" width="17" style="208" hidden="1" customWidth="1"/>
    <col min="13" max="13" width="22.42578125" style="209" bestFit="1" customWidth="1"/>
    <col min="14" max="14" width="21.42578125" style="210" hidden="1" customWidth="1"/>
    <col min="15" max="15" width="24.28515625" style="209" bestFit="1" customWidth="1"/>
    <col min="16" max="16" width="14.42578125" style="170" customWidth="1"/>
    <col min="17" max="16384" width="14.42578125" style="170"/>
  </cols>
  <sheetData>
    <row r="1" spans="1:21" ht="15.75" customHeight="1" x14ac:dyDescent="0.2">
      <c r="A1" s="167" t="s">
        <v>582</v>
      </c>
      <c r="B1" s="168" t="s">
        <v>1</v>
      </c>
      <c r="C1" s="168" t="s">
        <v>2</v>
      </c>
      <c r="D1" s="168" t="s">
        <v>3</v>
      </c>
      <c r="E1" s="169" t="s">
        <v>4</v>
      </c>
      <c r="F1" s="169" t="s">
        <v>5</v>
      </c>
      <c r="G1" s="167" t="s">
        <v>6</v>
      </c>
      <c r="H1" s="167" t="s">
        <v>142</v>
      </c>
      <c r="I1" s="3" t="s">
        <v>583</v>
      </c>
      <c r="J1" s="247" t="s">
        <v>143</v>
      </c>
      <c r="K1" s="248"/>
      <c r="L1" s="249" t="s">
        <v>144</v>
      </c>
      <c r="M1" s="250"/>
      <c r="N1" s="249" t="s">
        <v>145</v>
      </c>
      <c r="O1" s="250"/>
      <c r="P1" s="5"/>
      <c r="Q1" s="5"/>
      <c r="R1" s="5"/>
      <c r="S1" s="5"/>
      <c r="T1" s="5"/>
      <c r="U1" s="5"/>
    </row>
    <row r="2" spans="1:21" ht="15.75" customHeight="1" x14ac:dyDescent="0.2">
      <c r="A2" s="171" t="str">
        <f t="shared" ref="A2" si="0">B2&amp;" "&amp;C2</f>
        <v xml:space="preserve"> </v>
      </c>
      <c r="B2" s="74"/>
      <c r="C2" s="74"/>
      <c r="D2" s="74"/>
      <c r="E2" s="74"/>
      <c r="F2" s="74"/>
      <c r="G2" s="172" t="str">
        <f>IF(E2="","",VLOOKUP(E2,'Liste des clubs'!A:B,2,FALSE))</f>
        <v/>
      </c>
      <c r="H2" s="172"/>
      <c r="J2" s="173" t="str">
        <f t="shared" ref="J2:J26" si="1">IF($I2=J$1,$A2,"")</f>
        <v/>
      </c>
      <c r="K2" s="174" t="str">
        <f t="array" ref="K2">IFERROR(INDEX(J$2:J$214,SMALL(IF(J$2:J$214&lt;&gt;"",ROW(J$2:J$214)-1),ROW(A1))),"")</f>
        <v>BOUSSEKEY / BOUSSEKEY</v>
      </c>
      <c r="L2" s="175" t="str">
        <f t="shared" ref="L2:L24" si="2">IF($I2=L$1,$A2,"")</f>
        <v/>
      </c>
      <c r="M2" s="176" t="str">
        <f t="array" ref="M2">IFERROR(INDEX(L$2:L$214,SMALL(IF(L$2:L$214&lt;&gt;"",ROW(L$2:L$214)-1),ROW(C1))),"")</f>
        <v>SCHIETSE / PACOU</v>
      </c>
      <c r="N2" s="175" t="str">
        <f t="shared" ref="N2:N24" si="3">IF($I2=N$1,$A2,"")</f>
        <v/>
      </c>
      <c r="O2" s="174" t="str">
        <f t="array" ref="O2">IFERROR(INDEX(N$2:N$214,SMALL(IF(N$2:N$214&lt;&gt;"",ROW(N$2:N$214)-1),ROW(E1))),"")</f>
        <v>VIEREN / VIEREN</v>
      </c>
      <c r="P2" s="5"/>
      <c r="Q2" s="5"/>
      <c r="R2" s="5"/>
      <c r="S2" s="5"/>
      <c r="T2" s="5"/>
      <c r="U2" s="5"/>
    </row>
    <row r="3" spans="1:21" ht="15.75" customHeight="1" x14ac:dyDescent="0.2">
      <c r="A3" s="171"/>
      <c r="B3" s="177" t="s">
        <v>146</v>
      </c>
      <c r="C3" s="178">
        <v>1</v>
      </c>
      <c r="D3" s="178"/>
      <c r="E3" s="178"/>
      <c r="F3" s="82">
        <v>10</v>
      </c>
      <c r="G3" s="172" t="str">
        <f>IF(E3=E4,IF(E3="","",VLOOKUP(E3,'Liste des clubs'!A:B,2,FALSE)),IF(E3="","",VLOOKUP(E3,'Liste des clubs'!A:B,2,FALSE))&amp;"/"&amp;IF(E3="","",VLOOKUP(E4,'Liste des clubs'!A:B,2,FALSE)))</f>
        <v/>
      </c>
      <c r="H3" s="172"/>
      <c r="J3" s="179" t="str">
        <f t="shared" si="1"/>
        <v/>
      </c>
      <c r="K3" s="180" t="str">
        <f t="array" ref="K3">IFERROR(INDEX(J$2:J$214,SMALL(IF(J$2:J$214&lt;&gt;"",ROW(J$2:J$214)-1),ROW(A2))),"")</f>
        <v>WARNEYS / WARNEYS</v>
      </c>
      <c r="L3" s="181" t="str">
        <f t="shared" si="2"/>
        <v/>
      </c>
      <c r="M3" s="182" t="str">
        <f t="array" ref="M3">IFERROR(INDEX(L$2:L$214,SMALL(IF(L$2:L$214&lt;&gt;"",ROW(L$2:L$214)-1),ROW(C2))),"")</f>
        <v>MANTE / LOYEZ</v>
      </c>
      <c r="N3" s="181" t="str">
        <f t="shared" si="3"/>
        <v/>
      </c>
      <c r="O3" s="180" t="str">
        <f t="array" ref="O3">IFERROR(INDEX(N$2:N$214,SMALL(IF(N$2:N$214&lt;&gt;"",ROW(N$2:N$214)-1),ROW(E2))),"")</f>
        <v>LEMAIRE / LEMAIRE</v>
      </c>
      <c r="P3" s="72" t="s">
        <v>143</v>
      </c>
      <c r="Q3" s="5">
        <f>COUNTIF(I:I,P3)</f>
        <v>28</v>
      </c>
      <c r="R3" s="5"/>
      <c r="S3" s="5"/>
      <c r="T3" s="4" t="s">
        <v>5</v>
      </c>
      <c r="U3" s="4" t="s">
        <v>19</v>
      </c>
    </row>
    <row r="4" spans="1:21" ht="15.75" customHeight="1" x14ac:dyDescent="0.2">
      <c r="A4" s="171"/>
      <c r="B4" s="183" t="s">
        <v>146</v>
      </c>
      <c r="C4" s="184">
        <f>C3+1</f>
        <v>2</v>
      </c>
      <c r="D4" s="184"/>
      <c r="E4" s="184"/>
      <c r="F4" s="83">
        <f>F3+1</f>
        <v>11</v>
      </c>
      <c r="G4" s="172"/>
      <c r="H4" s="172"/>
      <c r="J4" s="179" t="str">
        <f t="shared" si="1"/>
        <v/>
      </c>
      <c r="K4" s="180" t="str">
        <f t="array" ref="K4">IFERROR(INDEX(J$2:J$214,SMALL(IF(J$2:J$214&lt;&gt;"",ROW(J$2:J$214)-1),ROW(A3))),"")</f>
        <v>LEVEUGLE / ALECSANDRE</v>
      </c>
      <c r="L4" s="181" t="str">
        <f t="shared" si="2"/>
        <v/>
      </c>
      <c r="M4" s="182" t="str">
        <f t="array" ref="M4">IFERROR(INDEX(L$2:L$214,SMALL(IF(L$2:L$214&lt;&gt;"",ROW(L$2:L$214)-1),ROW(C3))),"")</f>
        <v>EVRARD / TOULOUSE</v>
      </c>
      <c r="N4" s="181" t="str">
        <f t="shared" si="3"/>
        <v/>
      </c>
      <c r="O4" s="180" t="str">
        <f t="array" ref="O4">IFERROR(INDEX(N$2:N$214,SMALL(IF(N$2:N$214&lt;&gt;"",ROW(N$2:N$214)-1),ROW(E3))),"")</f>
        <v>FAMIE / MARTIN</v>
      </c>
      <c r="P4" s="72" t="s">
        <v>144</v>
      </c>
      <c r="Q4" s="5">
        <f t="shared" ref="Q4:Q5" si="4">COUNTIF(I:I,P4)</f>
        <v>7</v>
      </c>
      <c r="R4" s="5"/>
      <c r="S4" s="5"/>
      <c r="T4" s="1">
        <v>0</v>
      </c>
      <c r="U4" s="4">
        <v>0</v>
      </c>
    </row>
    <row r="5" spans="1:21" ht="15.75" customHeight="1" x14ac:dyDescent="0.2">
      <c r="A5" s="185" t="str">
        <f>UPPER(B5)&amp;" / "&amp;UPPER(B6)</f>
        <v>BOUSSEKEY / BOUSSEKEY</v>
      </c>
      <c r="B5" s="186" t="s">
        <v>584</v>
      </c>
      <c r="C5" s="187"/>
      <c r="D5" s="187"/>
      <c r="E5" s="187" t="s">
        <v>17</v>
      </c>
      <c r="F5" s="81"/>
      <c r="G5" s="185" t="str">
        <f>IF(E5=E6,IF(E5="","",VLOOKUP(E5,'Liste des clubs'!A:B,2,FALSE)),IF(E5="","",VLOOKUP(E5,'Liste des clubs'!A:B,2,FALSE))&amp;"/"&amp;IF(E5="","",VLOOKUP(E6,'Liste des clubs'!A:B,2,FALSE)))</f>
        <v>HAZEBRO</v>
      </c>
      <c r="H5" s="172"/>
      <c r="I5" s="188" t="s">
        <v>143</v>
      </c>
      <c r="J5" s="179" t="str">
        <f t="shared" si="1"/>
        <v>BOUSSEKEY / BOUSSEKEY</v>
      </c>
      <c r="K5" s="180" t="str">
        <f t="array" ref="K5">IFERROR(INDEX(J$2:J$214,SMALL(IF(J$2:J$214&lt;&gt;"",ROW(J$2:J$214)-1),ROW(A4))),"")</f>
        <v>TITECA / LEMAIRE</v>
      </c>
      <c r="L5" s="181" t="str">
        <f t="shared" si="2"/>
        <v/>
      </c>
      <c r="M5" s="182" t="str">
        <f t="array" ref="M5">IFERROR(INDEX(L$2:L$214,SMALL(IF(L$2:L$214&lt;&gt;"",ROW(L$2:L$214)-1),ROW(C4))),"")</f>
        <v>FAMIE / WYART</v>
      </c>
      <c r="N5" s="181" t="str">
        <f t="shared" si="3"/>
        <v/>
      </c>
      <c r="O5" s="180" t="str">
        <f t="array" ref="O5">IFERROR(INDEX(N$2:N$214,SMALL(IF(N$2:N$214&lt;&gt;"",ROW(N$2:N$214)-1),ROW(E4))),"")</f>
        <v>MANTE / MANTE</v>
      </c>
      <c r="P5" s="72" t="s">
        <v>145</v>
      </c>
      <c r="Q5" s="5">
        <f t="shared" si="4"/>
        <v>11</v>
      </c>
      <c r="R5" s="5"/>
      <c r="S5" s="5"/>
      <c r="T5" s="1" t="s">
        <v>24</v>
      </c>
      <c r="U5" s="4">
        <v>1</v>
      </c>
    </row>
    <row r="6" spans="1:21" ht="15.75" customHeight="1" x14ac:dyDescent="0.2">
      <c r="A6" s="189"/>
      <c r="B6" s="190" t="s">
        <v>584</v>
      </c>
      <c r="C6" s="191"/>
      <c r="D6" s="191"/>
      <c r="E6" s="191" t="s">
        <v>17</v>
      </c>
      <c r="F6" s="84"/>
      <c r="G6" s="192"/>
      <c r="H6" s="172"/>
      <c r="I6" s="193"/>
      <c r="J6" s="179" t="str">
        <f t="shared" si="1"/>
        <v/>
      </c>
      <c r="K6" s="180" t="str">
        <f t="array" ref="K6">IFERROR(INDEX(J$2:J$214,SMALL(IF(J$2:J$214&lt;&gt;"",ROW(J$2:J$214)-1),ROW(A5))),"")</f>
        <v>GALAMEZ / ROSEAU</v>
      </c>
      <c r="L6" s="181" t="str">
        <f t="shared" si="2"/>
        <v/>
      </c>
      <c r="M6" s="182" t="str">
        <f t="array" ref="M6">IFERROR(INDEX(L$2:L$214,SMALL(IF(L$2:L$214&lt;&gt;"",ROW(L$2:L$214)-1),ROW(C5))),"")</f>
        <v>AVEZ / BOUSSEKEY</v>
      </c>
      <c r="N6" s="181" t="str">
        <f t="shared" si="3"/>
        <v/>
      </c>
      <c r="O6" s="180" t="str">
        <f t="array" ref="O6">IFERROR(INDEX(N$2:N$214,SMALL(IF(N$2:N$214&lt;&gt;"",ROW(N$2:N$214)-1),ROW(E5))),"")</f>
        <v>PLATTEAU / PETITPREZ</v>
      </c>
      <c r="P6" s="5"/>
      <c r="Q6" s="5"/>
      <c r="R6" s="5"/>
      <c r="S6" s="5"/>
      <c r="T6" s="1" t="s">
        <v>27</v>
      </c>
      <c r="U6" s="4">
        <v>2</v>
      </c>
    </row>
    <row r="7" spans="1:21" ht="15.75" customHeight="1" x14ac:dyDescent="0.2">
      <c r="A7" s="185" t="str">
        <f t="shared" ref="A7" si="5">UPPER(B7)&amp;" / "&amp;UPPER(B8)</f>
        <v>WARNEYS / WARNEYS</v>
      </c>
      <c r="B7" s="186" t="s">
        <v>581</v>
      </c>
      <c r="C7" s="187"/>
      <c r="D7" s="187"/>
      <c r="E7" s="187" t="s">
        <v>17</v>
      </c>
      <c r="F7" s="81"/>
      <c r="G7" s="185" t="str">
        <f>IF(E7=E8,IF(E7="","",VLOOKUP(E7,'Liste des clubs'!A:B,2,FALSE)),IF(E7="","",VLOOKUP(E7,'Liste des clubs'!A:B,2,FALSE))&amp;"/"&amp;IF(E7="","",VLOOKUP(E8,'Liste des clubs'!A:B,2,FALSE)))</f>
        <v>HAZEBRO</v>
      </c>
      <c r="H7" s="172"/>
      <c r="I7" s="188" t="s">
        <v>143</v>
      </c>
      <c r="J7" s="179" t="str">
        <f t="shared" si="1"/>
        <v>WARNEYS / WARNEYS</v>
      </c>
      <c r="K7" s="180" t="str">
        <f t="array" ref="K7">IFERROR(INDEX(J$2:J$214,SMALL(IF(J$2:J$214&lt;&gt;"",ROW(J$2:J$214)-1),ROW(A6))),"")</f>
        <v>DEMASSIET / DEMASSIET</v>
      </c>
      <c r="L7" s="181" t="str">
        <f t="shared" si="2"/>
        <v/>
      </c>
      <c r="M7" s="182" t="str">
        <f t="array" ref="M7">IFERROR(INDEX(L$2:L$214,SMALL(IF(L$2:L$214&lt;&gt;"",ROW(L$2:L$214)-1),ROW(C6))),"")</f>
        <v>LEGRAND / DUDZIK</v>
      </c>
      <c r="N7" s="181" t="str">
        <f t="shared" si="3"/>
        <v/>
      </c>
      <c r="O7" s="180" t="str">
        <f t="array" ref="O7">IFERROR(INDEX(N$2:N$214,SMALL(IF(N$2:N$214&lt;&gt;"",ROW(N$2:N$214)-1),ROW(E6))),"")</f>
        <v>DUDZIK / LETURGIE</v>
      </c>
      <c r="P7" s="5"/>
      <c r="Q7" s="5"/>
      <c r="R7" s="5"/>
      <c r="S7" s="5"/>
      <c r="T7" s="1" t="s">
        <v>31</v>
      </c>
      <c r="U7" s="4">
        <v>3</v>
      </c>
    </row>
    <row r="8" spans="1:21" ht="15.75" customHeight="1" x14ac:dyDescent="0.2">
      <c r="A8" s="189"/>
      <c r="B8" s="190" t="s">
        <v>581</v>
      </c>
      <c r="C8" s="191"/>
      <c r="D8" s="191"/>
      <c r="E8" s="191" t="s">
        <v>17</v>
      </c>
      <c r="F8" s="84"/>
      <c r="G8" s="192"/>
      <c r="H8" s="172"/>
      <c r="I8" s="193"/>
      <c r="J8" s="179" t="str">
        <f t="shared" si="1"/>
        <v/>
      </c>
      <c r="K8" s="180" t="str">
        <f t="array" ref="K8">IFERROR(INDEX(J$2:J$214,SMALL(IF(J$2:J$214&lt;&gt;"",ROW(J$2:J$214)-1),ROW(A7))),"")</f>
        <v>TOORAB / TOORAB</v>
      </c>
      <c r="L8" s="181" t="str">
        <f t="shared" si="2"/>
        <v/>
      </c>
      <c r="M8" s="182" t="str">
        <f t="array" ref="M8">IFERROR(INDEX(L$2:L$214,SMALL(IF(L$2:L$214&lt;&gt;"",ROW(L$2:L$214)-1),ROW(C7))),"")</f>
        <v>LEMAIRE / FAUCOEUR</v>
      </c>
      <c r="N8" s="181" t="str">
        <f t="shared" si="3"/>
        <v/>
      </c>
      <c r="O8" s="180" t="str">
        <f t="array" ref="O8">IFERROR(INDEX(N$2:N$214,SMALL(IF(N$2:N$214&lt;&gt;"",ROW(N$2:N$214)-1),ROW(E7))),"")</f>
        <v>PACCOU / LEMAIRE</v>
      </c>
      <c r="P8" s="5"/>
      <c r="Q8" s="5"/>
      <c r="R8" s="5"/>
      <c r="S8" s="5"/>
      <c r="T8" s="1" t="s">
        <v>35</v>
      </c>
      <c r="U8" s="4">
        <v>4</v>
      </c>
    </row>
    <row r="9" spans="1:21" ht="15.75" customHeight="1" x14ac:dyDescent="0.2">
      <c r="A9" s="185" t="str">
        <f t="shared" ref="A9" si="6">UPPER(B9)&amp;" / "&amp;UPPER(B10)</f>
        <v>LEVEUGLE / ALECSANDRE</v>
      </c>
      <c r="B9" s="186" t="s">
        <v>44</v>
      </c>
      <c r="C9" s="194"/>
      <c r="D9" s="187"/>
      <c r="E9" s="187" t="s">
        <v>17</v>
      </c>
      <c r="F9" s="81"/>
      <c r="G9" s="185" t="str">
        <f>IF(E9=E10,IF(E9="","",VLOOKUP(E9,'Liste des clubs'!A:B,2,FALSE)),IF(E9="","",VLOOKUP(E9,'Liste des clubs'!A:B,2,FALSE))&amp;"/"&amp;IF(E9="","",VLOOKUP(E10,'Liste des clubs'!A:B,2,FALSE)))</f>
        <v>HAZEBRO</v>
      </c>
      <c r="H9" s="172"/>
      <c r="I9" s="188" t="s">
        <v>143</v>
      </c>
      <c r="J9" s="179" t="str">
        <f t="shared" si="1"/>
        <v>LEVEUGLE / ALECSANDRE</v>
      </c>
      <c r="K9" s="180" t="str">
        <f t="array" ref="K9">IFERROR(INDEX(J$2:J$214,SMALL(IF(J$2:J$214&lt;&gt;"",ROW(J$2:J$214)-1),ROW(A8))),"")</f>
        <v>MOREL / MOREL</v>
      </c>
      <c r="L9" s="181" t="str">
        <f t="shared" si="2"/>
        <v/>
      </c>
      <c r="M9" s="182" t="str">
        <f t="array" ref="M9">IFERROR(INDEX(L$2:L$214,SMALL(IF(L$2:L$214&lt;&gt;"",ROW(L$2:L$214)-1),ROW(C8))),"")</f>
        <v/>
      </c>
      <c r="N9" s="181" t="str">
        <f t="shared" si="3"/>
        <v/>
      </c>
      <c r="O9" s="180" t="str">
        <f t="array" ref="O9">IFERROR(INDEX(N$2:N$214,SMALL(IF(N$2:N$214&lt;&gt;"",ROW(N$2:N$214)-1),ROW(E8))),"")</f>
        <v>LEGRAND / GAPILIAN</v>
      </c>
      <c r="P9" s="5"/>
      <c r="Q9" s="5"/>
      <c r="R9" s="5"/>
      <c r="S9" s="5"/>
      <c r="T9" s="1" t="s">
        <v>39</v>
      </c>
      <c r="U9" s="4">
        <v>5</v>
      </c>
    </row>
    <row r="10" spans="1:21" ht="15.75" customHeight="1" x14ac:dyDescent="0.2">
      <c r="A10" s="189"/>
      <c r="B10" s="190" t="s">
        <v>564</v>
      </c>
      <c r="C10" s="191"/>
      <c r="D10" s="191"/>
      <c r="E10" s="191" t="s">
        <v>17</v>
      </c>
      <c r="F10" s="84"/>
      <c r="G10" s="192"/>
      <c r="H10" s="172"/>
      <c r="I10" s="193"/>
      <c r="J10" s="179" t="str">
        <f t="shared" si="1"/>
        <v/>
      </c>
      <c r="K10" s="180" t="str">
        <f t="array" ref="K10">IFERROR(INDEX(J$2:J$214,SMALL(IF(J$2:J$214&lt;&gt;"",ROW(J$2:J$214)-1),ROW(A9))),"")</f>
        <v>DELARU / BELLEVAL</v>
      </c>
      <c r="L10" s="181" t="str">
        <f t="shared" si="2"/>
        <v/>
      </c>
      <c r="M10" s="182" t="str">
        <f t="array" ref="M10">IFERROR(INDEX(L$2:L$214,SMALL(IF(L$2:L$214&lt;&gt;"",ROW(L$2:L$214)-1),ROW(C9))),"")</f>
        <v/>
      </c>
      <c r="N10" s="181" t="str">
        <f t="shared" si="3"/>
        <v/>
      </c>
      <c r="O10" s="180" t="str">
        <f t="array" ref="O10">IFERROR(INDEX(N$2:N$214,SMALL(IF(N$2:N$214&lt;&gt;"",ROW(N$2:N$214)-1),ROW(E9))),"")</f>
        <v>PREVOST / MOREAU</v>
      </c>
      <c r="P10" s="5"/>
      <c r="Q10" s="5"/>
      <c r="R10" s="5"/>
      <c r="S10" s="5"/>
      <c r="T10" s="1" t="s">
        <v>43</v>
      </c>
      <c r="U10" s="4">
        <v>6</v>
      </c>
    </row>
    <row r="11" spans="1:21" ht="15.75" customHeight="1" x14ac:dyDescent="0.2">
      <c r="A11" s="185" t="str">
        <f t="shared" ref="A11" si="7">UPPER(B11)&amp;" / "&amp;UPPER(B12)</f>
        <v>TITECA / LEMAIRE</v>
      </c>
      <c r="B11" s="186" t="s">
        <v>99</v>
      </c>
      <c r="C11" s="187"/>
      <c r="D11" s="187"/>
      <c r="E11" s="187" t="s">
        <v>17</v>
      </c>
      <c r="F11" s="81">
        <v>28</v>
      </c>
      <c r="G11" s="185" t="str">
        <f>IF(E11=E12,IF(E11="","",VLOOKUP(E11,'Liste des clubs'!A:B,2,FALSE)),IF(E11="","",VLOOKUP(E11,'Liste des clubs'!A:B,2,FALSE))&amp;"/"&amp;IF(E11="","",VLOOKUP(E12,'Liste des clubs'!A:B,2,FALSE)))</f>
        <v>HAZEBRO</v>
      </c>
      <c r="H11" s="172"/>
      <c r="I11" s="188" t="s">
        <v>143</v>
      </c>
      <c r="J11" s="179" t="str">
        <f t="shared" si="1"/>
        <v>TITECA / LEMAIRE</v>
      </c>
      <c r="K11" s="180" t="str">
        <f t="array" ref="K11">IFERROR(INDEX(J$2:J$214,SMALL(IF(J$2:J$214&lt;&gt;"",ROW(J$2:J$214)-1),ROW(A10))),"")</f>
        <v>LEUWERS / MEESSIAEN</v>
      </c>
      <c r="L11" s="181" t="str">
        <f t="shared" si="2"/>
        <v/>
      </c>
      <c r="M11" s="182" t="str">
        <f t="array" ref="M11">IFERROR(INDEX(L$2:L$214,SMALL(IF(L$2:L$214&lt;&gt;"",ROW(L$2:L$214)-1),ROW(C10))),"")</f>
        <v/>
      </c>
      <c r="N11" s="181" t="str">
        <f t="shared" si="3"/>
        <v/>
      </c>
      <c r="O11" s="180" t="str">
        <f t="array" ref="O11">IFERROR(INDEX(N$2:N$214,SMALL(IF(N$2:N$214&lt;&gt;"",ROW(N$2:N$214)-1),ROW(E10))),"")</f>
        <v>TOULOUSE / DELARU</v>
      </c>
      <c r="P11" s="5"/>
      <c r="Q11" s="5"/>
      <c r="R11" s="5"/>
      <c r="S11" s="5"/>
      <c r="T11" s="1" t="s">
        <v>46</v>
      </c>
      <c r="U11" s="4">
        <v>7</v>
      </c>
    </row>
    <row r="12" spans="1:21" ht="15.75" customHeight="1" x14ac:dyDescent="0.2">
      <c r="A12" s="189"/>
      <c r="B12" s="190" t="s">
        <v>585</v>
      </c>
      <c r="C12" s="191"/>
      <c r="D12" s="191"/>
      <c r="E12" s="191" t="s">
        <v>17</v>
      </c>
      <c r="F12" s="84"/>
      <c r="G12" s="192"/>
      <c r="H12" s="172"/>
      <c r="I12" s="193"/>
      <c r="J12" s="179" t="str">
        <f t="shared" si="1"/>
        <v/>
      </c>
      <c r="K12" s="180" t="str">
        <f t="array" ref="K12">IFERROR(INDEX(J$2:J$214,SMALL(IF(J$2:J$214&lt;&gt;"",ROW(J$2:J$214)-1),ROW(A11))),"")</f>
        <v>PETITPREZ / RUFFIN</v>
      </c>
      <c r="L12" s="181" t="str">
        <f t="shared" si="2"/>
        <v/>
      </c>
      <c r="M12" s="182" t="str">
        <f t="array" ref="M12">IFERROR(INDEX(L$2:L$214,SMALL(IF(L$2:L$214&lt;&gt;"",ROW(L$2:L$214)-1),ROW(C11))),"")</f>
        <v/>
      </c>
      <c r="N12" s="181" t="str">
        <f t="shared" si="3"/>
        <v/>
      </c>
      <c r="O12" s="180" t="str">
        <f t="array" ref="O12">IFERROR(INDEX(N$2:N$214,SMALL(IF(N$2:N$214&lt;&gt;"",ROW(N$2:N$214)-1),ROW(E11))),"")</f>
        <v>LOYEZ / LOYEZ</v>
      </c>
      <c r="P12" s="5"/>
      <c r="Q12" s="5"/>
      <c r="R12" s="5"/>
      <c r="S12" s="5"/>
      <c r="T12" s="1" t="s">
        <v>47</v>
      </c>
      <c r="U12" s="4">
        <v>8</v>
      </c>
    </row>
    <row r="13" spans="1:21" ht="15.75" customHeight="1" x14ac:dyDescent="0.2">
      <c r="A13" s="185" t="str">
        <f t="shared" ref="A13" si="8">UPPER(B13)&amp;" / "&amp;UPPER(B14)</f>
        <v>GALAMEZ / ROSEAU</v>
      </c>
      <c r="B13" s="186" t="s">
        <v>169</v>
      </c>
      <c r="C13" s="187"/>
      <c r="D13" s="187"/>
      <c r="E13" s="187" t="s">
        <v>171</v>
      </c>
      <c r="F13" s="81">
        <v>29</v>
      </c>
      <c r="G13" s="185" t="str">
        <f>IF(E13=E14,IF(E13="","",VLOOKUP(E13,'Liste des clubs'!A:B,2,FALSE)),IF(E13="","",VLOOKUP(E13,'Liste des clubs'!A:B,2,FALSE))&amp;"/"&amp;IF(E13="","",VLOOKUP(E14,'Liste des clubs'!A:B,2,FALSE)))</f>
        <v>St MARTIN</v>
      </c>
      <c r="H13" s="172"/>
      <c r="I13" s="188" t="s">
        <v>143</v>
      </c>
      <c r="J13" s="179" t="str">
        <f t="shared" si="1"/>
        <v>GALAMEZ / ROSEAU</v>
      </c>
      <c r="K13" s="180" t="str">
        <f t="array" ref="K13">IFERROR(INDEX(J$2:J$214,SMALL(IF(J$2:J$214&lt;&gt;"",ROW(J$2:J$214)-1),ROW(A12))),"")</f>
        <v>DELARU / RAMON</v>
      </c>
      <c r="L13" s="181" t="str">
        <f t="shared" si="2"/>
        <v/>
      </c>
      <c r="M13" s="182" t="str">
        <f t="array" ref="M13">IFERROR(INDEX(L$2:L$214,SMALL(IF(L$2:L$214&lt;&gt;"",ROW(L$2:L$214)-1),ROW(C12))),"")</f>
        <v/>
      </c>
      <c r="N13" s="181" t="str">
        <f t="shared" si="3"/>
        <v/>
      </c>
      <c r="O13" s="180" t="str">
        <f t="array" ref="O13">IFERROR(INDEX(N$2:N$214,SMALL(IF(N$2:N$214&lt;&gt;"",ROW(N$2:N$214)-1),ROW(E12))),"")</f>
        <v/>
      </c>
      <c r="P13" s="5"/>
      <c r="Q13" s="5"/>
      <c r="R13" s="5"/>
      <c r="S13" s="5"/>
      <c r="T13" s="1" t="s">
        <v>50</v>
      </c>
      <c r="U13" s="4">
        <v>9</v>
      </c>
    </row>
    <row r="14" spans="1:21" ht="15.75" customHeight="1" x14ac:dyDescent="0.2">
      <c r="A14" s="189"/>
      <c r="B14" s="190" t="s">
        <v>589</v>
      </c>
      <c r="C14" s="191"/>
      <c r="D14" s="191"/>
      <c r="E14" s="191" t="s">
        <v>171</v>
      </c>
      <c r="F14" s="84"/>
      <c r="G14" s="192"/>
      <c r="H14" s="172"/>
      <c r="I14" s="193"/>
      <c r="J14" s="179" t="str">
        <f t="shared" si="1"/>
        <v/>
      </c>
      <c r="K14" s="180" t="str">
        <f t="array" ref="K14">IFERROR(INDEX(J$2:J$214,SMALL(IF(J$2:J$214&lt;&gt;"",ROW(J$2:J$214)-1),ROW(A13))),"")</f>
        <v>FICHETEAU / CAPRON</v>
      </c>
      <c r="L14" s="181" t="str">
        <f t="shared" si="2"/>
        <v/>
      </c>
      <c r="M14" s="182" t="str">
        <f t="array" ref="M14">IFERROR(INDEX(L$2:L$214,SMALL(IF(L$2:L$214&lt;&gt;"",ROW(L$2:L$214)-1),ROW(C13))),"")</f>
        <v/>
      </c>
      <c r="N14" s="181" t="str">
        <f t="shared" si="3"/>
        <v/>
      </c>
      <c r="O14" s="180" t="str">
        <f t="array" ref="O14">IFERROR(INDEX(N$2:N$214,SMALL(IF(N$2:N$214&lt;&gt;"",ROW(N$2:N$214)-1),ROW(E13))),"")</f>
        <v/>
      </c>
      <c r="P14" s="5"/>
      <c r="Q14" s="5"/>
      <c r="R14" s="5"/>
      <c r="S14" s="5"/>
      <c r="T14" s="1" t="s">
        <v>53</v>
      </c>
      <c r="U14" s="4">
        <v>10</v>
      </c>
    </row>
    <row r="15" spans="1:21" ht="15.75" customHeight="1" x14ac:dyDescent="0.2">
      <c r="A15" s="185" t="str">
        <f t="shared" ref="A15" si="9">UPPER(B15)&amp;" / "&amp;UPPER(B16)</f>
        <v>DEMASSIET / DEMASSIET</v>
      </c>
      <c r="B15" s="186" t="s">
        <v>534</v>
      </c>
      <c r="C15" s="187"/>
      <c r="D15" s="187"/>
      <c r="E15" s="187" t="s">
        <v>17</v>
      </c>
      <c r="F15" s="85">
        <v>27</v>
      </c>
      <c r="G15" s="185" t="str">
        <f>IF(E15=E16,IF(E15="","",VLOOKUP(E15,'Liste des clubs'!A:B,2,FALSE)),IF(E15="","",VLOOKUP(E15,'Liste des clubs'!A:B,2,FALSE))&amp;"/"&amp;IF(E15="","",VLOOKUP(E16,'Liste des clubs'!A:B,2,FALSE)))</f>
        <v>HAZEBRO</v>
      </c>
      <c r="H15" s="172"/>
      <c r="I15" s="188" t="s">
        <v>143</v>
      </c>
      <c r="J15" s="179" t="str">
        <f t="shared" si="1"/>
        <v>DEMASSIET / DEMASSIET</v>
      </c>
      <c r="K15" s="180" t="str">
        <f t="array" ref="K15">IFERROR(INDEX(J$2:J$214,SMALL(IF(J$2:J$214&lt;&gt;"",ROW(J$2:J$214)-1),ROW(A14))),"")</f>
        <v>DUMORTIER / DUMORTIER</v>
      </c>
      <c r="L15" s="181" t="str">
        <f t="shared" si="2"/>
        <v/>
      </c>
      <c r="M15" s="182" t="str">
        <f t="array" ref="M15">IFERROR(INDEX(L$2:L$214,SMALL(IF(L$2:L$214&lt;&gt;"",ROW(L$2:L$214)-1),ROW(C14))),"")</f>
        <v/>
      </c>
      <c r="N15" s="181" t="str">
        <f t="shared" si="3"/>
        <v/>
      </c>
      <c r="O15" s="180" t="str">
        <f t="array" ref="O15">IFERROR(INDEX(N$2:N$214,SMALL(IF(N$2:N$214&lt;&gt;"",ROW(N$2:N$214)-1),ROW(E14))),"")</f>
        <v/>
      </c>
      <c r="P15" s="5"/>
      <c r="Q15" s="5"/>
      <c r="R15" s="5"/>
      <c r="S15" s="5"/>
      <c r="T15" s="1" t="s">
        <v>56</v>
      </c>
      <c r="U15" s="4">
        <v>11</v>
      </c>
    </row>
    <row r="16" spans="1:21" ht="15.75" customHeight="1" x14ac:dyDescent="0.2">
      <c r="A16" s="189"/>
      <c r="B16" s="190" t="s">
        <v>534</v>
      </c>
      <c r="C16" s="191"/>
      <c r="D16" s="191"/>
      <c r="E16" s="191" t="s">
        <v>17</v>
      </c>
      <c r="F16" s="84"/>
      <c r="G16" s="192"/>
      <c r="H16" s="172"/>
      <c r="I16" s="193"/>
      <c r="J16" s="179" t="str">
        <f t="shared" si="1"/>
        <v/>
      </c>
      <c r="K16" s="180" t="str">
        <f t="array" ref="K16">IFERROR(INDEX(J$2:J$214,SMALL(IF(J$2:J$214&lt;&gt;"",ROW(J$2:J$214)-1),ROW(A15))),"")</f>
        <v>THORE / DEGOORE</v>
      </c>
      <c r="L16" s="181" t="str">
        <f t="shared" si="2"/>
        <v/>
      </c>
      <c r="M16" s="182" t="str">
        <f t="array" ref="M16">IFERROR(INDEX(L$2:L$214,SMALL(IF(L$2:L$214&lt;&gt;"",ROW(L$2:L$214)-1),ROW(C15))),"")</f>
        <v/>
      </c>
      <c r="N16" s="181" t="str">
        <f t="shared" si="3"/>
        <v/>
      </c>
      <c r="O16" s="180" t="str">
        <f t="array" ref="O16">IFERROR(INDEX(N$2:N$214,SMALL(IF(N$2:N$214&lt;&gt;"",ROW(N$2:N$214)-1),ROW(E15))),"")</f>
        <v/>
      </c>
      <c r="P16" s="5"/>
      <c r="Q16" s="5"/>
      <c r="R16" s="5"/>
      <c r="S16" s="5">
        <f>COUNTA(K:K)</f>
        <v>501</v>
      </c>
      <c r="T16" s="1" t="s">
        <v>59</v>
      </c>
      <c r="U16" s="4">
        <v>12</v>
      </c>
    </row>
    <row r="17" spans="1:21" ht="15.75" customHeight="1" x14ac:dyDescent="0.2">
      <c r="A17" s="185" t="str">
        <f t="shared" ref="A17" si="10">UPPER(B17)&amp;" / "&amp;UPPER(B18)</f>
        <v>TOORAB / TOORAB</v>
      </c>
      <c r="B17" s="186" t="s">
        <v>591</v>
      </c>
      <c r="C17" s="187"/>
      <c r="D17" s="187"/>
      <c r="E17" s="187" t="s">
        <v>75</v>
      </c>
      <c r="F17" s="81">
        <v>29</v>
      </c>
      <c r="G17" s="185" t="str">
        <f>IF(E17=E18,IF(E17="","",VLOOKUP(E17,'Liste des clubs'!A:B,2,FALSE)),IF(E17="","",VLOOKUP(E17,'Liste des clubs'!A:B,2,FALSE))&amp;"/"&amp;IF(E17="","",VLOOKUP(E18,'Liste des clubs'!A:B,2,FALSE)))</f>
        <v>STEEN</v>
      </c>
      <c r="H17" s="172"/>
      <c r="I17" s="188" t="s">
        <v>143</v>
      </c>
      <c r="J17" s="179" t="str">
        <f t="shared" si="1"/>
        <v>TOORAB / TOORAB</v>
      </c>
      <c r="K17" s="180" t="str">
        <f t="array" ref="K17">IFERROR(INDEX(J$2:J$214,SMALL(IF(J$2:J$214&lt;&gt;"",ROW(J$2:J$214)-1),ROW(A16))),"")</f>
        <v>VIEREN / DUMETZ</v>
      </c>
      <c r="L17" s="181" t="str">
        <f t="shared" si="2"/>
        <v/>
      </c>
      <c r="M17" s="182" t="str">
        <f t="array" ref="M17">IFERROR(INDEX(L$2:L$214,SMALL(IF(L$2:L$214&lt;&gt;"",ROW(L$2:L$214)-1),ROW(C16))),"")</f>
        <v/>
      </c>
      <c r="N17" s="181" t="str">
        <f t="shared" si="3"/>
        <v/>
      </c>
      <c r="O17" s="180" t="str">
        <f t="array" ref="O17">IFERROR(INDEX(N$2:N$214,SMALL(IF(N$2:N$214&lt;&gt;"",ROW(N$2:N$214)-1),ROW(E16))),"")</f>
        <v/>
      </c>
      <c r="P17" s="5"/>
      <c r="Q17" s="5"/>
      <c r="R17" s="5"/>
      <c r="S17" s="5">
        <f>COUNTBLANK(K4:K507)</f>
        <v>478</v>
      </c>
      <c r="T17" s="1" t="s">
        <v>61</v>
      </c>
      <c r="U17" s="4">
        <v>13</v>
      </c>
    </row>
    <row r="18" spans="1:21" ht="15.75" customHeight="1" x14ac:dyDescent="0.2">
      <c r="A18" s="189"/>
      <c r="B18" s="190" t="s">
        <v>591</v>
      </c>
      <c r="C18" s="191"/>
      <c r="D18" s="191"/>
      <c r="E18" s="191" t="s">
        <v>75</v>
      </c>
      <c r="F18" s="84"/>
      <c r="G18" s="192"/>
      <c r="H18" s="172"/>
      <c r="I18" s="193"/>
      <c r="J18" s="179" t="str">
        <f t="shared" si="1"/>
        <v/>
      </c>
      <c r="K18" s="180" t="str">
        <f t="array" ref="K18">IFERROR(INDEX(J$2:J$214,SMALL(IF(J$2:J$214&lt;&gt;"",ROW(J$2:J$214)-1),ROW(A17))),"")</f>
        <v>WAYMEL / WAYMEL</v>
      </c>
      <c r="L18" s="181" t="str">
        <f t="shared" si="2"/>
        <v/>
      </c>
      <c r="M18" s="182" t="str">
        <f t="array" ref="M18">IFERROR(INDEX(L$2:L$214,SMALL(IF(L$2:L$214&lt;&gt;"",ROW(L$2:L$214)-1),ROW(C17))),"")</f>
        <v/>
      </c>
      <c r="N18" s="181" t="str">
        <f t="shared" si="3"/>
        <v/>
      </c>
      <c r="O18" s="180" t="str">
        <f t="array" ref="O18">IFERROR(INDEX(N$2:N$214,SMALL(IF(N$2:N$214&lt;&gt;"",ROW(N$2:N$214)-1),ROW(E17))),"")</f>
        <v/>
      </c>
      <c r="P18" s="5"/>
      <c r="Q18" s="5"/>
      <c r="R18" s="5"/>
      <c r="S18" s="5"/>
      <c r="T18" s="1" t="s">
        <v>64</v>
      </c>
      <c r="U18" s="4">
        <v>14</v>
      </c>
    </row>
    <row r="19" spans="1:21" ht="15.75" customHeight="1" x14ac:dyDescent="0.2">
      <c r="A19" s="185" t="str">
        <f t="shared" ref="A19" si="11">UPPER(B19)&amp;" / "&amp;UPPER(B20)</f>
        <v>MOREL / MOREL</v>
      </c>
      <c r="B19" s="186" t="s">
        <v>85</v>
      </c>
      <c r="C19" s="187"/>
      <c r="D19" s="187"/>
      <c r="E19" s="187" t="s">
        <v>17</v>
      </c>
      <c r="F19" s="81"/>
      <c r="G19" s="185" t="str">
        <f>IF(E19=E20,IF(E19="","",VLOOKUP(E19,'Liste des clubs'!A:B,2,FALSE)),IF(E19="","",VLOOKUP(E19,'Liste des clubs'!A:B,2,FALSE))&amp;"/"&amp;IF(E19="","",VLOOKUP(E20,'Liste des clubs'!A:B,2,FALSE)))</f>
        <v>HAZEBRO</v>
      </c>
      <c r="H19" s="172"/>
      <c r="I19" s="188" t="s">
        <v>143</v>
      </c>
      <c r="J19" s="179" t="str">
        <f t="shared" si="1"/>
        <v>MOREL / MOREL</v>
      </c>
      <c r="K19" s="180" t="str">
        <f t="array" ref="K19">IFERROR(INDEX(J$2:J$214,SMALL(IF(J$2:J$214&lt;&gt;"",ROW(J$2:J$214)-1),ROW(A18))),"")</f>
        <v>LOYEZ / WOJCIEKOWSKI</v>
      </c>
      <c r="L19" s="181" t="str">
        <f t="shared" si="2"/>
        <v/>
      </c>
      <c r="M19" s="182" t="str">
        <f t="array" ref="M19">IFERROR(INDEX(L$2:L$214,SMALL(IF(L$2:L$214&lt;&gt;"",ROW(L$2:L$214)-1),ROW(C18))),"")</f>
        <v/>
      </c>
      <c r="N19" s="181" t="str">
        <f t="shared" si="3"/>
        <v/>
      </c>
      <c r="O19" s="180" t="str">
        <f t="array" ref="O19">IFERROR(INDEX(N$2:N$214,SMALL(IF(N$2:N$214&lt;&gt;"",ROW(N$2:N$214)-1),ROW(E18))),"")</f>
        <v/>
      </c>
      <c r="P19" s="5"/>
      <c r="Q19" s="5"/>
      <c r="R19" s="5"/>
      <c r="S19" s="5"/>
      <c r="T19" s="1" t="s">
        <v>67</v>
      </c>
      <c r="U19" s="4">
        <v>15</v>
      </c>
    </row>
    <row r="20" spans="1:21" ht="15.75" customHeight="1" x14ac:dyDescent="0.2">
      <c r="A20" s="189"/>
      <c r="B20" s="190" t="s">
        <v>85</v>
      </c>
      <c r="C20" s="191"/>
      <c r="D20" s="191"/>
      <c r="E20" s="191" t="s">
        <v>17</v>
      </c>
      <c r="F20" s="84"/>
      <c r="G20" s="192"/>
      <c r="H20" s="172"/>
      <c r="I20" s="193"/>
      <c r="J20" s="179" t="str">
        <f t="shared" si="1"/>
        <v/>
      </c>
      <c r="K20" s="180" t="str">
        <f t="array" ref="K20">IFERROR(INDEX(J$2:J$214,SMALL(IF(J$2:J$214&lt;&gt;"",ROW(J$2:J$214)-1),ROW(A19))),"")</f>
        <v>MANTE / BOULIER</v>
      </c>
      <c r="L20" s="181" t="str">
        <f t="shared" si="2"/>
        <v/>
      </c>
      <c r="M20" s="182" t="str">
        <f t="array" ref="M20">IFERROR(INDEX(L$2:L$214,SMALL(IF(L$2:L$214&lt;&gt;"",ROW(L$2:L$214)-1),ROW(C19))),"")</f>
        <v/>
      </c>
      <c r="N20" s="181" t="str">
        <f t="shared" si="3"/>
        <v/>
      </c>
      <c r="O20" s="180" t="str">
        <f t="array" ref="O20">IFERROR(INDEX(N$2:N$214,SMALL(IF(N$2:N$214&lt;&gt;"",ROW(N$2:N$214)-1),ROW(E19))),"")</f>
        <v/>
      </c>
      <c r="P20" s="5"/>
      <c r="Q20" s="5"/>
      <c r="R20" s="5"/>
      <c r="S20" s="5"/>
      <c r="T20" s="1" t="s">
        <v>70</v>
      </c>
      <c r="U20" s="4">
        <v>16</v>
      </c>
    </row>
    <row r="21" spans="1:21" ht="15.75" customHeight="1" x14ac:dyDescent="0.2">
      <c r="A21" s="185" t="str">
        <f t="shared" ref="A21:A41" si="12">UPPER(B21)&amp;" / "&amp;UPPER(B22)</f>
        <v>DELARU / BELLEVAL</v>
      </c>
      <c r="B21" s="186" t="s">
        <v>104</v>
      </c>
      <c r="C21" s="187"/>
      <c r="D21" s="187"/>
      <c r="E21" s="187" t="s">
        <v>17</v>
      </c>
      <c r="F21" s="81">
        <v>28</v>
      </c>
      <c r="G21" s="185" t="str">
        <f>IF(E21=E22,IF(E21="","",VLOOKUP(E21,'Liste des clubs'!A:B,2,FALSE)),IF(E21="","",VLOOKUP(E21,'Liste des clubs'!A:B,2,FALSE))&amp;"/"&amp;IF(E21="","",VLOOKUP(E22,'Liste des clubs'!A:B,2,FALSE)))</f>
        <v>HAZEBRO</v>
      </c>
      <c r="H21" s="172"/>
      <c r="I21" s="188" t="s">
        <v>143</v>
      </c>
      <c r="J21" s="179" t="str">
        <f t="shared" si="1"/>
        <v>DELARU / BELLEVAL</v>
      </c>
      <c r="K21" s="180" t="str">
        <f t="array" ref="K21">IFERROR(INDEX(J$2:J$214,SMALL(IF(J$2:J$214&lt;&gt;"",ROW(J$2:J$214)-1),ROW(A20))),"")</f>
        <v>SAWREI / POURCHEL</v>
      </c>
      <c r="L21" s="181" t="str">
        <f t="shared" si="2"/>
        <v/>
      </c>
      <c r="M21" s="182" t="str">
        <f t="array" ref="M21">IFERROR(INDEX(L$2:L$214,SMALL(IF(L$2:L$214&lt;&gt;"",ROW(L$2:L$214)-1),ROW(C20))),"")</f>
        <v/>
      </c>
      <c r="N21" s="181" t="str">
        <f t="shared" si="3"/>
        <v/>
      </c>
      <c r="O21" s="180" t="str">
        <f t="array" ref="O21">IFERROR(INDEX(N$2:N$214,SMALL(IF(N$2:N$214&lt;&gt;"",ROW(N$2:N$214)-1),ROW(E20))),"")</f>
        <v/>
      </c>
      <c r="P21" s="5"/>
      <c r="Q21" s="5"/>
      <c r="R21" s="5"/>
      <c r="S21" s="5"/>
      <c r="T21" s="1" t="s">
        <v>52</v>
      </c>
      <c r="U21" s="4">
        <v>17</v>
      </c>
    </row>
    <row r="22" spans="1:21" ht="15.75" customHeight="1" x14ac:dyDescent="0.2">
      <c r="A22" s="189"/>
      <c r="B22" s="190" t="s">
        <v>15</v>
      </c>
      <c r="C22" s="191"/>
      <c r="D22" s="191"/>
      <c r="E22" s="191" t="s">
        <v>17</v>
      </c>
      <c r="F22" s="84"/>
      <c r="G22" s="192"/>
      <c r="H22" s="172"/>
      <c r="I22" s="193"/>
      <c r="J22" s="179" t="str">
        <f t="shared" si="1"/>
        <v/>
      </c>
      <c r="K22" s="180" t="str">
        <f t="array" ref="K22">IFERROR(INDEX(J$2:J$214,SMALL(IF(J$2:J$214&lt;&gt;"",ROW(J$2:J$214)-1),ROW(A21))),"")</f>
        <v>DELARU / DEMONTE</v>
      </c>
      <c r="L22" s="181" t="str">
        <f t="shared" si="2"/>
        <v/>
      </c>
      <c r="M22" s="182" t="str">
        <f t="array" ref="M22">IFERROR(INDEX(L$2:L$214,SMALL(IF(L$2:L$214&lt;&gt;"",ROW(L$2:L$214)-1),ROW(C21))),"")</f>
        <v/>
      </c>
      <c r="N22" s="181" t="str">
        <f t="shared" si="3"/>
        <v/>
      </c>
      <c r="O22" s="180" t="str">
        <f t="array" ref="O22">IFERROR(INDEX(N$2:N$214,SMALL(IF(N$2:N$214&lt;&gt;"",ROW(N$2:N$214)-1),ROW(E21))),"")</f>
        <v/>
      </c>
      <c r="P22" s="5"/>
      <c r="Q22" s="5"/>
      <c r="R22" s="5"/>
      <c r="S22" s="5"/>
      <c r="T22" s="1" t="s">
        <v>49</v>
      </c>
      <c r="U22" s="4">
        <v>18</v>
      </c>
    </row>
    <row r="23" spans="1:21" ht="15.75" customHeight="1" x14ac:dyDescent="0.2">
      <c r="A23" s="185" t="str">
        <f t="shared" si="12"/>
        <v>LEUWERS / MEESSIAEN</v>
      </c>
      <c r="B23" s="186" t="s">
        <v>155</v>
      </c>
      <c r="C23" s="187"/>
      <c r="D23" s="187"/>
      <c r="E23" s="187" t="s">
        <v>17</v>
      </c>
      <c r="F23" s="81"/>
      <c r="G23" s="185" t="str">
        <f>IF(E23=E24,IF(E23="","",VLOOKUP(E23,'Liste des clubs'!A:B,2,FALSE)),IF(E23="","",VLOOKUP(E23,'Liste des clubs'!A:B,2,FALSE))&amp;"/"&amp;IF(E23="","",VLOOKUP(E24,'Liste des clubs'!A:B,2,FALSE)))</f>
        <v>HAZEBRO/MALO</v>
      </c>
      <c r="H23" s="172"/>
      <c r="I23" s="188" t="s">
        <v>143</v>
      </c>
      <c r="J23" s="179" t="str">
        <f t="shared" si="1"/>
        <v>LEUWERS / MEESSIAEN</v>
      </c>
      <c r="K23" s="180" t="str">
        <f t="array" ref="K23">IFERROR(INDEX(J$2:J$214,SMALL(IF(J$2:J$214&lt;&gt;"",ROW(J$2:J$214)-1),ROW(A22))),"")</f>
        <v>DELARU / WILPOTTE</v>
      </c>
      <c r="L23" s="181" t="str">
        <f t="shared" si="2"/>
        <v/>
      </c>
      <c r="M23" s="182" t="str">
        <f t="array" ref="M23">IFERROR(INDEX(L$2:L$214,SMALL(IF(L$2:L$214&lt;&gt;"",ROW(L$2:L$214)-1),ROW(C22))),"")</f>
        <v/>
      </c>
      <c r="N23" s="181" t="str">
        <f t="shared" si="3"/>
        <v/>
      </c>
      <c r="O23" s="180" t="str">
        <f t="array" ref="O23">IFERROR(INDEX(N$2:N$214,SMALL(IF(N$2:N$214&lt;&gt;"",ROW(N$2:N$214)-1),ROW(E22))),"")</f>
        <v/>
      </c>
      <c r="P23" s="5"/>
      <c r="Q23" s="5"/>
      <c r="R23" s="5"/>
      <c r="S23" s="5"/>
      <c r="T23" s="1" t="s">
        <v>18</v>
      </c>
      <c r="U23" s="4">
        <v>19</v>
      </c>
    </row>
    <row r="24" spans="1:21" ht="15.75" customHeight="1" x14ac:dyDescent="0.2">
      <c r="A24" s="189"/>
      <c r="B24" s="190" t="s">
        <v>586</v>
      </c>
      <c r="C24" s="191"/>
      <c r="D24" s="191"/>
      <c r="E24" s="191" t="s">
        <v>609</v>
      </c>
      <c r="F24" s="84"/>
      <c r="G24" s="192"/>
      <c r="H24" s="172"/>
      <c r="I24" s="193"/>
      <c r="J24" s="179" t="str">
        <f t="shared" si="1"/>
        <v/>
      </c>
      <c r="K24" s="180" t="str">
        <f t="array" ref="K24">IFERROR(INDEX(J$2:J$214,SMALL(IF(J$2:J$214&lt;&gt;"",ROW(J$2:J$214)-1),ROW(A23))),"")</f>
        <v>BROCVIELLE / LEROY</v>
      </c>
      <c r="L24" s="181" t="str">
        <f t="shared" si="2"/>
        <v/>
      </c>
      <c r="M24" s="182" t="str">
        <f t="array" ref="M24">IFERROR(INDEX(L$2:L$214,SMALL(IF(L$2:L$214&lt;&gt;"",ROW(L$2:L$214)-1),ROW(C23))),"")</f>
        <v/>
      </c>
      <c r="N24" s="181" t="str">
        <f t="shared" si="3"/>
        <v/>
      </c>
      <c r="O24" s="180" t="str">
        <f t="array" ref="O24">IFERROR(INDEX(N$2:N$214,SMALL(IF(N$2:N$214&lt;&gt;"",ROW(N$2:N$214)-1),ROW(E23))),"")</f>
        <v/>
      </c>
      <c r="P24" s="5"/>
      <c r="Q24" s="5"/>
      <c r="R24" s="5"/>
      <c r="S24" s="5"/>
      <c r="T24" s="5"/>
      <c r="U24" s="5"/>
    </row>
    <row r="25" spans="1:21" ht="15.75" customHeight="1" x14ac:dyDescent="0.2">
      <c r="A25" s="185" t="str">
        <f t="shared" si="12"/>
        <v>PETITPREZ / RUFFIN</v>
      </c>
      <c r="B25" s="186" t="s">
        <v>540</v>
      </c>
      <c r="C25" s="187"/>
      <c r="D25" s="187"/>
      <c r="E25" s="187" t="s">
        <v>48</v>
      </c>
      <c r="F25" s="81">
        <v>28</v>
      </c>
      <c r="G25" s="185" t="str">
        <f>IF(E25=E26,IF(E25="","",VLOOKUP(E25,'Liste des clubs'!A:B,2,FALSE)),IF(E25="","",VLOOKUP(E25,'Liste des clubs'!A:B,2,FALSE))&amp;"/"&amp;IF(E25="","",VLOOKUP(E26,'Liste des clubs'!A:B,2,FALSE)))</f>
        <v>MERVILL/HAZEBRO</v>
      </c>
      <c r="H25" s="172"/>
      <c r="I25" s="188" t="s">
        <v>143</v>
      </c>
      <c r="J25" s="179" t="str">
        <f t="shared" si="1"/>
        <v>PETITPREZ / RUFFIN</v>
      </c>
      <c r="K25" s="180" t="str">
        <f t="array" ref="K25">IFERROR(INDEX(J$2:J$214,SMALL(IF(J$2:J$214&lt;&gt;"",ROW(J$2:J$214)-1),ROW(A24))),"")</f>
        <v>BECUE / BOLLENGIER</v>
      </c>
      <c r="L25" s="181"/>
      <c r="M25" s="182"/>
      <c r="N25" s="181"/>
      <c r="O25" s="180"/>
      <c r="P25" s="5"/>
      <c r="Q25" s="5"/>
      <c r="R25" s="5"/>
      <c r="S25" s="5"/>
      <c r="T25" s="5"/>
      <c r="U25" s="5"/>
    </row>
    <row r="26" spans="1:21" ht="15.75" customHeight="1" x14ac:dyDescent="0.2">
      <c r="A26" s="189"/>
      <c r="B26" s="190" t="s">
        <v>68</v>
      </c>
      <c r="C26" s="191"/>
      <c r="D26" s="191"/>
      <c r="E26" s="191" t="s">
        <v>17</v>
      </c>
      <c r="F26" s="84"/>
      <c r="G26" s="192"/>
      <c r="H26" s="172"/>
      <c r="I26" s="193"/>
      <c r="J26" s="179" t="str">
        <f t="shared" si="1"/>
        <v/>
      </c>
      <c r="K26" s="180" t="str">
        <f t="array" ref="K26">IFERROR(INDEX(J$2:J$214,SMALL(IF(J$2:J$214&lt;&gt;"",ROW(J$2:J$214)-1),ROW(A25))),"")</f>
        <v>CAULIER / BRUTSAERT</v>
      </c>
      <c r="L26" s="181" t="str">
        <f t="shared" ref="L26:L56" si="13">IF($I26=L$1,$A26,"")</f>
        <v/>
      </c>
      <c r="M26" s="182" t="str">
        <f t="array" ref="M26">IFERROR(INDEX(L$2:L$214,SMALL(IF(L$2:L$214&lt;&gt;"",ROW(L$2:L$214)-1),ROW(C24))),"")</f>
        <v/>
      </c>
      <c r="N26" s="181" t="str">
        <f t="shared" ref="N26:N56" si="14">IF($I26=N$1,$A26,"")</f>
        <v/>
      </c>
      <c r="O26" s="180" t="str">
        <f t="array" ref="O26">IFERROR(INDEX(N$2:N$214,SMALL(IF(N$2:N$214&lt;&gt;"",ROW(N$2:N$214)-1),ROW(E24))),"")</f>
        <v/>
      </c>
      <c r="P26" s="5"/>
      <c r="Q26" s="5"/>
      <c r="R26" s="5"/>
      <c r="S26" s="5"/>
      <c r="T26" s="5"/>
      <c r="U26" s="5"/>
    </row>
    <row r="27" spans="1:21" ht="15.75" customHeight="1" x14ac:dyDescent="0.2">
      <c r="A27" s="185" t="str">
        <f t="shared" si="12"/>
        <v>DELARU / RAMON</v>
      </c>
      <c r="B27" s="186" t="s">
        <v>104</v>
      </c>
      <c r="C27" s="187"/>
      <c r="D27" s="187"/>
      <c r="E27" s="187" t="s">
        <v>17</v>
      </c>
      <c r="F27" s="81">
        <v>26</v>
      </c>
      <c r="G27" s="185" t="str">
        <f>IF(E27=E28,IF(E27="","",VLOOKUP(E27,'Liste des clubs'!A:B,2,FALSE)),IF(E27="","",VLOOKUP(E27,'Liste des clubs'!A:B,2,FALSE))&amp;"/"&amp;IF(E27="","",VLOOKUP(E28,'Liste des clubs'!A:B,2,FALSE)))</f>
        <v>HAZEBRO</v>
      </c>
      <c r="H27" s="172"/>
      <c r="I27" s="188" t="s">
        <v>143</v>
      </c>
      <c r="J27" s="179" t="str">
        <f t="shared" ref="J27:J56" si="15">IF($I27=J$1,$A27,"")</f>
        <v>DELARU / RAMON</v>
      </c>
      <c r="K27" s="180" t="str">
        <f t="array" ref="K27">IFERROR(INDEX(J$2:J$214,SMALL(IF(J$2:J$214&lt;&gt;"",ROW(J$2:J$214)-1),ROW(A26))),"")</f>
        <v>DEMASSIET / DEMASSIET</v>
      </c>
      <c r="L27" s="181" t="str">
        <f t="shared" si="13"/>
        <v/>
      </c>
      <c r="M27" s="182" t="str">
        <f t="array" ref="M27">IFERROR(INDEX(L$2:L$214,SMALL(IF(L$2:L$214&lt;&gt;"",ROW(L$2:L$214)-1),ROW(C26))),"")</f>
        <v/>
      </c>
      <c r="N27" s="181" t="str">
        <f t="shared" si="14"/>
        <v/>
      </c>
      <c r="O27" s="180" t="str">
        <f t="array" ref="O27">IFERROR(INDEX(N$2:N$214,SMALL(IF(N$2:N$214&lt;&gt;"",ROW(N$2:N$214)-1),ROW(E26))),"")</f>
        <v/>
      </c>
      <c r="P27" s="5"/>
      <c r="Q27" s="5"/>
      <c r="R27" s="5"/>
      <c r="S27" s="5"/>
      <c r="T27" s="5" t="s">
        <v>149</v>
      </c>
      <c r="U27" s="5"/>
    </row>
    <row r="28" spans="1:21" ht="15.75" customHeight="1" x14ac:dyDescent="0.2">
      <c r="A28" s="189"/>
      <c r="B28" s="190" t="s">
        <v>87</v>
      </c>
      <c r="C28" s="191"/>
      <c r="D28" s="191"/>
      <c r="E28" s="191" t="s">
        <v>17</v>
      </c>
      <c r="F28" s="84"/>
      <c r="G28" s="192"/>
      <c r="H28" s="172"/>
      <c r="I28" s="193"/>
      <c r="J28" s="179" t="str">
        <f t="shared" si="15"/>
        <v/>
      </c>
      <c r="K28" s="180" t="str">
        <f t="array" ref="K28">IFERROR(INDEX(J$2:J$214,SMALL(IF(J$2:J$214&lt;&gt;"",ROW(J$2:J$214)-1),ROW(A27))),"")</f>
        <v>LEMAIRE / FAUCOEUR</v>
      </c>
      <c r="L28" s="181" t="str">
        <f t="shared" si="13"/>
        <v/>
      </c>
      <c r="M28" s="182" t="str">
        <f t="array" ref="M28">IFERROR(INDEX(L$2:L$214,SMALL(IF(L$2:L$214&lt;&gt;"",ROW(L$2:L$214)-1),ROW(C27))),"")</f>
        <v/>
      </c>
      <c r="N28" s="181" t="str">
        <f t="shared" si="14"/>
        <v/>
      </c>
      <c r="O28" s="180" t="str">
        <f t="array" ref="O28">IFERROR(INDEX(N$2:N$214,SMALL(IF(N$2:N$214&lt;&gt;"",ROW(N$2:N$214)-1),ROW(E27))),"")</f>
        <v/>
      </c>
      <c r="P28" s="5"/>
      <c r="Q28" s="5"/>
      <c r="R28" s="5"/>
      <c r="S28" s="5"/>
      <c r="T28" s="5"/>
      <c r="U28" s="5"/>
    </row>
    <row r="29" spans="1:21" ht="15.75" customHeight="1" x14ac:dyDescent="0.2">
      <c r="A29" s="185" t="str">
        <f t="shared" si="12"/>
        <v>FICHETEAU / CAPRON</v>
      </c>
      <c r="B29" s="186" t="s">
        <v>587</v>
      </c>
      <c r="C29" s="187"/>
      <c r="D29" s="187"/>
      <c r="E29" s="187" t="s">
        <v>17</v>
      </c>
      <c r="F29" s="81">
        <v>26</v>
      </c>
      <c r="G29" s="185" t="str">
        <f>IF(E29=E30,IF(E29="","",VLOOKUP(E29,'Liste des clubs'!A:B,2,FALSE)),IF(E29="","",VLOOKUP(E29,'Liste des clubs'!A:B,2,FALSE))&amp;"/"&amp;IF(E29="","",VLOOKUP(E30,'Liste des clubs'!A:B,2,FALSE)))</f>
        <v>HAZEBRO/MERVILL</v>
      </c>
      <c r="H29" s="172"/>
      <c r="I29" s="188" t="s">
        <v>143</v>
      </c>
      <c r="J29" s="179" t="str">
        <f t="shared" si="15"/>
        <v>FICHETEAU / CAPRON</v>
      </c>
      <c r="K29" s="180" t="str">
        <f t="array" ref="K29">IFERROR(INDEX(J$2:J$214,SMALL(IF(J$2:J$214&lt;&gt;"",ROW(J$2:J$214)-1),ROW(A28))),"")</f>
        <v>PETITPREZ / CACHEUX</v>
      </c>
      <c r="L29" s="181" t="str">
        <f t="shared" si="13"/>
        <v/>
      </c>
      <c r="M29" s="182" t="str">
        <f t="array" ref="M29">IFERROR(INDEX(L$2:L$214,SMALL(IF(L$2:L$214&lt;&gt;"",ROW(L$2:L$214)-1),ROW(C28))),"")</f>
        <v/>
      </c>
      <c r="N29" s="181" t="str">
        <f t="shared" si="14"/>
        <v/>
      </c>
      <c r="O29" s="180" t="str">
        <f t="array" ref="O29">IFERROR(INDEX(N$2:N$214,SMALL(IF(N$2:N$214&lt;&gt;"",ROW(N$2:N$214)-1),ROW(E28))),"")</f>
        <v/>
      </c>
      <c r="P29" s="5"/>
      <c r="Q29" s="5"/>
      <c r="R29" s="5"/>
      <c r="S29" s="5"/>
      <c r="T29" s="5"/>
      <c r="U29" s="5"/>
    </row>
    <row r="30" spans="1:21" ht="15.75" customHeight="1" x14ac:dyDescent="0.2">
      <c r="A30" s="189"/>
      <c r="B30" s="190" t="s">
        <v>588</v>
      </c>
      <c r="C30" s="191"/>
      <c r="D30" s="191"/>
      <c r="E30" s="191" t="s">
        <v>48</v>
      </c>
      <c r="F30" s="84"/>
      <c r="G30" s="192"/>
      <c r="H30" s="172"/>
      <c r="I30" s="193"/>
      <c r="J30" s="179" t="str">
        <f t="shared" si="15"/>
        <v/>
      </c>
      <c r="K30" s="180" t="str">
        <f t="array" ref="K30">IFERROR(INDEX(J$2:J$214,SMALL(IF(J$2:J$214&lt;&gt;"",ROW(J$2:J$214)-1),ROW(A29))),"")</f>
        <v/>
      </c>
      <c r="L30" s="181" t="str">
        <f t="shared" si="13"/>
        <v/>
      </c>
      <c r="M30" s="182" t="str">
        <f t="array" ref="M30">IFERROR(INDEX(L$2:L$214,SMALL(IF(L$2:L$214&lt;&gt;"",ROW(L$2:L$214)-1),ROW(C29))),"")</f>
        <v/>
      </c>
      <c r="N30" s="181" t="str">
        <f t="shared" si="14"/>
        <v/>
      </c>
      <c r="O30" s="180" t="str">
        <f t="array" ref="O30">IFERROR(INDEX(N$2:N$214,SMALL(IF(N$2:N$214&lt;&gt;"",ROW(N$2:N$214)-1),ROW(E29))),"")</f>
        <v/>
      </c>
      <c r="P30" s="5"/>
      <c r="Q30" s="5"/>
      <c r="R30" s="5"/>
      <c r="S30" s="5"/>
      <c r="T30" s="5"/>
      <c r="U30" s="5"/>
    </row>
    <row r="31" spans="1:21" ht="15.75" customHeight="1" x14ac:dyDescent="0.2">
      <c r="A31" s="185" t="str">
        <f t="shared" si="12"/>
        <v>DUMORTIER / DUMORTIER</v>
      </c>
      <c r="B31" s="186" t="s">
        <v>151</v>
      </c>
      <c r="C31" s="187"/>
      <c r="D31" s="187"/>
      <c r="E31" s="187" t="s">
        <v>17</v>
      </c>
      <c r="F31" s="81">
        <v>26</v>
      </c>
      <c r="G31" s="185" t="str">
        <f>IF(E31=E32,IF(E31="","",VLOOKUP(E31,'Liste des clubs'!A:B,2,FALSE)),IF(E31="","",VLOOKUP(E31,'Liste des clubs'!A:B,2,FALSE))&amp;"/"&amp;IF(E31="","",VLOOKUP(E32,'Liste des clubs'!A:B,2,FALSE)))</f>
        <v>HAZEBRO</v>
      </c>
      <c r="H31" s="172"/>
      <c r="I31" s="188" t="s">
        <v>143</v>
      </c>
      <c r="J31" s="179" t="str">
        <f t="shared" si="15"/>
        <v>DUMORTIER / DUMORTIER</v>
      </c>
      <c r="K31" s="180" t="str">
        <f t="array" ref="K31">IFERROR(INDEX(J$2:J$214,SMALL(IF(J$2:J$214&lt;&gt;"",ROW(J$2:J$214)-1),ROW(A30))),"")</f>
        <v/>
      </c>
      <c r="L31" s="181" t="str">
        <f t="shared" si="13"/>
        <v/>
      </c>
      <c r="M31" s="182" t="str">
        <f t="array" ref="M31">IFERROR(INDEX(L$2:L$214,SMALL(IF(L$2:L$214&lt;&gt;"",ROW(L$2:L$214)-1),ROW(C30))),"")</f>
        <v/>
      </c>
      <c r="N31" s="181" t="str">
        <f t="shared" si="14"/>
        <v/>
      </c>
      <c r="O31" s="180" t="str">
        <f t="array" ref="O31">IFERROR(INDEX(N$2:N$214,SMALL(IF(N$2:N$214&lt;&gt;"",ROW(N$2:N$214)-1),ROW(E30))),"")</f>
        <v/>
      </c>
      <c r="P31" s="5"/>
      <c r="Q31" s="5"/>
      <c r="R31" s="4"/>
      <c r="S31" s="5"/>
      <c r="T31" s="5"/>
      <c r="U31" s="5"/>
    </row>
    <row r="32" spans="1:21" ht="15.75" customHeight="1" x14ac:dyDescent="0.2">
      <c r="A32" s="189"/>
      <c r="B32" s="190" t="s">
        <v>151</v>
      </c>
      <c r="C32" s="191"/>
      <c r="D32" s="191"/>
      <c r="E32" s="191" t="s">
        <v>17</v>
      </c>
      <c r="F32" s="84"/>
      <c r="G32" s="192"/>
      <c r="H32" s="172"/>
      <c r="I32" s="193"/>
      <c r="J32" s="179" t="str">
        <f t="shared" si="15"/>
        <v/>
      </c>
      <c r="K32" s="180" t="str">
        <f t="array" ref="K32">IFERROR(INDEX(J$2:J$214,SMALL(IF(J$2:J$214&lt;&gt;"",ROW(J$2:J$214)-1),ROW(A31))),"")</f>
        <v/>
      </c>
      <c r="L32" s="181" t="str">
        <f t="shared" si="13"/>
        <v/>
      </c>
      <c r="M32" s="182" t="str">
        <f t="array" ref="M32">IFERROR(INDEX(L$2:L$214,SMALL(IF(L$2:L$214&lt;&gt;"",ROW(L$2:L$214)-1),ROW(C31))),"")</f>
        <v/>
      </c>
      <c r="N32" s="181" t="str">
        <f t="shared" si="14"/>
        <v/>
      </c>
      <c r="O32" s="180" t="str">
        <f t="array" ref="O32">IFERROR(INDEX(N$2:N$214,SMALL(IF(N$2:N$214&lt;&gt;"",ROW(N$2:N$214)-1),ROW(E31))),"")</f>
        <v/>
      </c>
      <c r="P32" s="5"/>
      <c r="Q32" s="5"/>
      <c r="R32" s="5"/>
      <c r="S32" s="5"/>
      <c r="T32" s="5"/>
      <c r="U32" s="5"/>
    </row>
    <row r="33" spans="1:18" ht="15.75" customHeight="1" x14ac:dyDescent="0.2">
      <c r="A33" s="185" t="str">
        <f t="shared" si="12"/>
        <v>THORE / DEGOORE</v>
      </c>
      <c r="B33" s="186" t="s">
        <v>113</v>
      </c>
      <c r="C33" s="187"/>
      <c r="D33" s="187"/>
      <c r="E33" s="187" t="s">
        <v>611</v>
      </c>
      <c r="F33" s="81"/>
      <c r="G33" s="185" t="str">
        <f>IF(E33=E34,IF(E33="","",VLOOKUP(E33,'Liste des clubs'!A:B,2,FALSE)),IF(E33="","",VLOOKUP(E33,'Liste des clubs'!A:B,2,FALSE))&amp;"/"&amp;IF(E33="","",VLOOKUP(E34,'Liste des clubs'!A:B,2,FALSE)))</f>
        <v>WORMOUTH</v>
      </c>
      <c r="H33" s="172"/>
      <c r="I33" s="188" t="s">
        <v>143</v>
      </c>
      <c r="J33" s="179" t="str">
        <f t="shared" si="15"/>
        <v>THORE / DEGOORE</v>
      </c>
      <c r="K33" s="180" t="str">
        <f t="array" ref="K33">IFERROR(INDEX(J$2:J$214,SMALL(IF(J$2:J$214&lt;&gt;"",ROW(J$2:J$214)-1),ROW(A32))),"")</f>
        <v/>
      </c>
      <c r="L33" s="181" t="str">
        <f t="shared" si="13"/>
        <v/>
      </c>
      <c r="M33" s="182" t="str">
        <f t="array" ref="M33">IFERROR(INDEX(L$2:L$214,SMALL(IF(L$2:L$214&lt;&gt;"",ROW(L$2:L$214)-1),ROW(C32))),"")</f>
        <v/>
      </c>
      <c r="N33" s="181" t="str">
        <f t="shared" si="14"/>
        <v/>
      </c>
      <c r="O33" s="180" t="str">
        <f t="array" ref="O33">IFERROR(INDEX(N$2:N$214,SMALL(IF(N$2:N$214&lt;&gt;"",ROW(N$2:N$214)-1),ROW(E32))),"")</f>
        <v/>
      </c>
      <c r="P33" s="5"/>
      <c r="Q33" s="5"/>
      <c r="R33" s="5"/>
    </row>
    <row r="34" spans="1:18" ht="15.75" customHeight="1" x14ac:dyDescent="0.2">
      <c r="A34" s="189"/>
      <c r="B34" s="190" t="s">
        <v>590</v>
      </c>
      <c r="C34" s="191"/>
      <c r="D34" s="191"/>
      <c r="E34" s="191" t="s">
        <v>611</v>
      </c>
      <c r="F34" s="84"/>
      <c r="G34" s="192"/>
      <c r="H34" s="172"/>
      <c r="I34" s="193"/>
      <c r="J34" s="179" t="str">
        <f t="shared" si="15"/>
        <v/>
      </c>
      <c r="K34" s="180" t="str">
        <f t="array" ref="K34">IFERROR(INDEX(J$2:J$214,SMALL(IF(J$2:J$214&lt;&gt;"",ROW(J$2:J$214)-1),ROW(A33))),"")</f>
        <v/>
      </c>
      <c r="L34" s="181" t="str">
        <f t="shared" si="13"/>
        <v/>
      </c>
      <c r="M34" s="182" t="str">
        <f t="array" ref="M34">IFERROR(INDEX(L$2:L$214,SMALL(IF(L$2:L$214&lt;&gt;"",ROW(L$2:L$214)-1),ROW(C33))),"")</f>
        <v/>
      </c>
      <c r="N34" s="181" t="str">
        <f t="shared" si="14"/>
        <v/>
      </c>
      <c r="O34" s="180" t="str">
        <f t="array" ref="O34">IFERROR(INDEX(N$2:N$214,SMALL(IF(N$2:N$214&lt;&gt;"",ROW(N$2:N$214)-1),ROW(E33))),"")</f>
        <v/>
      </c>
      <c r="P34" s="5"/>
      <c r="Q34" s="5"/>
      <c r="R34" s="5"/>
    </row>
    <row r="35" spans="1:18" ht="15.75" customHeight="1" x14ac:dyDescent="0.2">
      <c r="A35" s="185" t="str">
        <f t="shared" si="12"/>
        <v>VIEREN / DUMETZ</v>
      </c>
      <c r="B35" s="186" t="s">
        <v>71</v>
      </c>
      <c r="C35" s="187"/>
      <c r="D35" s="187"/>
      <c r="E35" s="187" t="s">
        <v>17</v>
      </c>
      <c r="F35" s="81"/>
      <c r="G35" s="185" t="str">
        <f>IF(E35=E36,IF(E35="","",VLOOKUP(E35,'Liste des clubs'!A:B,2,FALSE)),IF(E35="","",VLOOKUP(E35,'Liste des clubs'!A:B,2,FALSE))&amp;"/"&amp;IF(E35="","",VLOOKUP(E36,'Liste des clubs'!A:B,2,FALSE)))</f>
        <v>HAZEBRO</v>
      </c>
      <c r="H35" s="172"/>
      <c r="I35" s="188" t="s">
        <v>143</v>
      </c>
      <c r="J35" s="179" t="str">
        <f t="shared" si="15"/>
        <v>VIEREN / DUMETZ</v>
      </c>
      <c r="K35" s="180" t="str">
        <f t="array" ref="K35">IFERROR(INDEX(J$2:J$214,SMALL(IF(J$2:J$214&lt;&gt;"",ROW(J$2:J$214)-1),ROW(A34))),"")</f>
        <v/>
      </c>
      <c r="L35" s="181" t="str">
        <f t="shared" si="13"/>
        <v/>
      </c>
      <c r="M35" s="182" t="str">
        <f t="array" ref="M35">IFERROR(INDEX(L$2:L$214,SMALL(IF(L$2:L$214&lt;&gt;"",ROW(L$2:L$214)-1),ROW(C34))),"")</f>
        <v/>
      </c>
      <c r="N35" s="181" t="str">
        <f t="shared" si="14"/>
        <v/>
      </c>
      <c r="O35" s="180" t="str">
        <f t="array" ref="O35">IFERROR(INDEX(N$2:N$214,SMALL(IF(N$2:N$214&lt;&gt;"",ROW(N$2:N$214)-1),ROW(E34))),"")</f>
        <v/>
      </c>
      <c r="P35" s="5"/>
      <c r="Q35" s="5"/>
      <c r="R35" s="5"/>
    </row>
    <row r="36" spans="1:18" ht="15.75" customHeight="1" x14ac:dyDescent="0.2">
      <c r="A36" s="189"/>
      <c r="B36" s="190" t="s">
        <v>60</v>
      </c>
      <c r="C36" s="191"/>
      <c r="D36" s="191"/>
      <c r="E36" s="191" t="s">
        <v>17</v>
      </c>
      <c r="F36" s="84"/>
      <c r="G36" s="192"/>
      <c r="H36" s="172"/>
      <c r="I36" s="193"/>
      <c r="J36" s="179" t="str">
        <f t="shared" si="15"/>
        <v/>
      </c>
      <c r="K36" s="180" t="str">
        <f t="array" ref="K36">IFERROR(INDEX(J$2:J$214,SMALL(IF(J$2:J$214&lt;&gt;"",ROW(J$2:J$214)-1),ROW(A35))),"")</f>
        <v/>
      </c>
      <c r="L36" s="181" t="str">
        <f t="shared" si="13"/>
        <v/>
      </c>
      <c r="M36" s="182" t="str">
        <f t="array" ref="M36">IFERROR(INDEX(L$2:L$214,SMALL(IF(L$2:L$214&lt;&gt;"",ROW(L$2:L$214)-1),ROW(C35))),"")</f>
        <v/>
      </c>
      <c r="N36" s="181" t="str">
        <f t="shared" si="14"/>
        <v/>
      </c>
      <c r="O36" s="180" t="str">
        <f t="array" ref="O36">IFERROR(INDEX(N$2:N$214,SMALL(IF(N$2:N$214&lt;&gt;"",ROW(N$2:N$214)-1),ROW(E35))),"")</f>
        <v/>
      </c>
      <c r="P36" s="5"/>
      <c r="Q36" s="5"/>
      <c r="R36" s="5"/>
    </row>
    <row r="37" spans="1:18" ht="15.75" customHeight="1" x14ac:dyDescent="0.2">
      <c r="A37" s="185" t="str">
        <f t="shared" si="12"/>
        <v>WAYMEL / WAYMEL</v>
      </c>
      <c r="B37" s="186" t="s">
        <v>543</v>
      </c>
      <c r="C37" s="187"/>
      <c r="D37" s="187"/>
      <c r="E37" s="187" t="s">
        <v>17</v>
      </c>
      <c r="F37" s="81">
        <v>25</v>
      </c>
      <c r="G37" s="185" t="str">
        <f>IF(E37=E38,IF(E37="","",VLOOKUP(E37,'Liste des clubs'!A:B,2,FALSE)),IF(E37="","",VLOOKUP(E37,'Liste des clubs'!A:B,2,FALSE))&amp;"/"&amp;IF(E37="","",VLOOKUP(E38,'Liste des clubs'!A:B,2,FALSE)))</f>
        <v>HAZEBRO</v>
      </c>
      <c r="H37" s="172"/>
      <c r="I37" s="188" t="s">
        <v>143</v>
      </c>
      <c r="J37" s="179" t="str">
        <f t="shared" si="15"/>
        <v>WAYMEL / WAYMEL</v>
      </c>
      <c r="K37" s="180" t="str">
        <f t="array" ref="K37">IFERROR(INDEX(J$2:J$214,SMALL(IF(J$2:J$214&lt;&gt;"",ROW(J$2:J$214)-1),ROW(A36))),"")</f>
        <v/>
      </c>
      <c r="L37" s="181" t="str">
        <f t="shared" si="13"/>
        <v/>
      </c>
      <c r="M37" s="182" t="str">
        <f t="array" ref="M37">IFERROR(INDEX(L$2:L$214,SMALL(IF(L$2:L$214&lt;&gt;"",ROW(L$2:L$214)-1),ROW(C36))),"")</f>
        <v/>
      </c>
      <c r="N37" s="181" t="str">
        <f t="shared" si="14"/>
        <v/>
      </c>
      <c r="O37" s="180" t="str">
        <f t="array" ref="O37">IFERROR(INDEX(N$2:N$214,SMALL(IF(N$2:N$214&lt;&gt;"",ROW(N$2:N$214)-1),ROW(E36))),"")</f>
        <v/>
      </c>
      <c r="P37" s="5"/>
      <c r="Q37" s="5"/>
      <c r="R37" s="5"/>
    </row>
    <row r="38" spans="1:18" ht="15.75" customHeight="1" x14ac:dyDescent="0.2">
      <c r="A38" s="189"/>
      <c r="B38" s="190" t="s">
        <v>543</v>
      </c>
      <c r="C38" s="191"/>
      <c r="D38" s="191"/>
      <c r="E38" s="191" t="s">
        <v>17</v>
      </c>
      <c r="F38" s="84"/>
      <c r="G38" s="192"/>
      <c r="H38" s="172"/>
      <c r="I38" s="193"/>
      <c r="J38" s="179" t="str">
        <f t="shared" si="15"/>
        <v/>
      </c>
      <c r="K38" s="180" t="str">
        <f t="array" ref="K38">IFERROR(INDEX(J$2:J$214,SMALL(IF(J$2:J$214&lt;&gt;"",ROW(J$2:J$214)-1),ROW(A37))),"")</f>
        <v/>
      </c>
      <c r="L38" s="181" t="str">
        <f t="shared" si="13"/>
        <v/>
      </c>
      <c r="M38" s="182" t="str">
        <f t="array" ref="M38">IFERROR(INDEX(L$2:L$214,SMALL(IF(L$2:L$214&lt;&gt;"",ROW(L$2:L$214)-1),ROW(C37))),"")</f>
        <v/>
      </c>
      <c r="N38" s="181" t="str">
        <f t="shared" si="14"/>
        <v/>
      </c>
      <c r="O38" s="180" t="str">
        <f t="array" ref="O38">IFERROR(INDEX(N$2:N$214,SMALL(IF(N$2:N$214&lt;&gt;"",ROW(N$2:N$214)-1),ROW(E37))),"")</f>
        <v/>
      </c>
      <c r="P38" s="5"/>
      <c r="Q38" s="5"/>
      <c r="R38" s="5"/>
    </row>
    <row r="39" spans="1:18" ht="15.75" customHeight="1" x14ac:dyDescent="0.2">
      <c r="A39" s="185" t="str">
        <f t="shared" si="12"/>
        <v>LOYEZ / WOJCIEKOWSKI</v>
      </c>
      <c r="B39" s="186" t="s">
        <v>546</v>
      </c>
      <c r="C39" s="187"/>
      <c r="D39" s="187"/>
      <c r="E39" s="187" t="s">
        <v>17</v>
      </c>
      <c r="F39" s="81">
        <v>25</v>
      </c>
      <c r="G39" s="185" t="str">
        <f>IF(E39=E40,IF(E39="","",VLOOKUP(E39,'Liste des clubs'!A:B,2,FALSE)),IF(E39="","",VLOOKUP(E39,'Liste des clubs'!A:B,2,FALSE))&amp;"/"&amp;IF(E39="","",VLOOKUP(E40,'Liste des clubs'!A:B,2,FALSE)))</f>
        <v>HAZEBRO</v>
      </c>
      <c r="H39" s="172"/>
      <c r="I39" s="188" t="s">
        <v>143</v>
      </c>
      <c r="J39" s="179" t="str">
        <f t="shared" si="15"/>
        <v>LOYEZ / WOJCIEKOWSKI</v>
      </c>
      <c r="K39" s="180" t="str">
        <f t="array" ref="K39">IFERROR(INDEX(J$2:J$214,SMALL(IF(J$2:J$214&lt;&gt;"",ROW(J$2:J$214)-1),ROW(A38))),"")</f>
        <v/>
      </c>
      <c r="L39" s="181" t="str">
        <f t="shared" si="13"/>
        <v/>
      </c>
      <c r="M39" s="182" t="str">
        <f t="array" ref="M39">IFERROR(INDEX(L$2:L$214,SMALL(IF(L$2:L$214&lt;&gt;"",ROW(L$2:L$214)-1),ROW(C38))),"")</f>
        <v/>
      </c>
      <c r="N39" s="181" t="str">
        <f t="shared" si="14"/>
        <v/>
      </c>
      <c r="O39" s="180" t="str">
        <f t="array" ref="O39">IFERROR(INDEX(N$2:N$214,SMALL(IF(N$2:N$214&lt;&gt;"",ROW(N$2:N$214)-1),ROW(E38))),"")</f>
        <v/>
      </c>
      <c r="P39" s="5"/>
      <c r="Q39" s="5"/>
      <c r="R39" s="5"/>
    </row>
    <row r="40" spans="1:18" ht="15.75" customHeight="1" x14ac:dyDescent="0.2">
      <c r="A40" s="189"/>
      <c r="B40" s="190" t="s">
        <v>592</v>
      </c>
      <c r="C40" s="191"/>
      <c r="D40" s="191"/>
      <c r="E40" s="191" t="s">
        <v>17</v>
      </c>
      <c r="F40" s="84"/>
      <c r="G40" s="192"/>
      <c r="H40" s="172"/>
      <c r="I40" s="193"/>
      <c r="J40" s="179" t="str">
        <f t="shared" si="15"/>
        <v/>
      </c>
      <c r="K40" s="180" t="str">
        <f t="array" ref="K40">IFERROR(INDEX(J$2:J$214,SMALL(IF(J$2:J$214&lt;&gt;"",ROW(J$2:J$214)-1),ROW(A39))),"")</f>
        <v/>
      </c>
      <c r="L40" s="181" t="str">
        <f t="shared" si="13"/>
        <v/>
      </c>
      <c r="M40" s="182" t="str">
        <f t="array" ref="M40">IFERROR(INDEX(L$2:L$214,SMALL(IF(L$2:L$214&lt;&gt;"",ROW(L$2:L$214)-1),ROW(C39))),"")</f>
        <v/>
      </c>
      <c r="N40" s="181" t="str">
        <f t="shared" si="14"/>
        <v/>
      </c>
      <c r="O40" s="180" t="str">
        <f t="array" ref="O40">IFERROR(INDEX(N$2:N$214,SMALL(IF(N$2:N$214&lt;&gt;"",ROW(N$2:N$214)-1),ROW(E39))),"")</f>
        <v/>
      </c>
      <c r="P40" s="5"/>
      <c r="Q40" s="5"/>
      <c r="R40" s="5"/>
    </row>
    <row r="41" spans="1:18" ht="15.75" customHeight="1" x14ac:dyDescent="0.2">
      <c r="A41" s="185" t="str">
        <f t="shared" si="12"/>
        <v>MANTE / BOULIER</v>
      </c>
      <c r="B41" s="186" t="s">
        <v>531</v>
      </c>
      <c r="C41" s="187"/>
      <c r="D41" s="187"/>
      <c r="E41" s="187" t="s">
        <v>17</v>
      </c>
      <c r="F41" s="81">
        <v>25</v>
      </c>
      <c r="G41" s="185" t="str">
        <f>IF(E41=E42,IF(E41="","",VLOOKUP(E41,'Liste des clubs'!A:B,2,FALSE)),IF(E41="","",VLOOKUP(E41,'Liste des clubs'!A:B,2,FALSE))&amp;"/"&amp;IF(E41="","",VLOOKUP(E42,'Liste des clubs'!A:B,2,FALSE)))</f>
        <v>HAZEBRO</v>
      </c>
      <c r="H41" s="172"/>
      <c r="I41" s="188" t="s">
        <v>143</v>
      </c>
      <c r="J41" s="179" t="str">
        <f t="shared" si="15"/>
        <v>MANTE / BOULIER</v>
      </c>
      <c r="K41" s="180" t="str">
        <f t="array" ref="K41">IFERROR(INDEX(J$2:J$214,SMALL(IF(J$2:J$214&lt;&gt;"",ROW(J$2:J$214)-1),ROW(A40))),"")</f>
        <v/>
      </c>
      <c r="L41" s="181" t="str">
        <f t="shared" si="13"/>
        <v/>
      </c>
      <c r="M41" s="182" t="str">
        <f t="array" ref="M41">IFERROR(INDEX(L$2:L$214,SMALL(IF(L$2:L$214&lt;&gt;"",ROW(L$2:L$214)-1),ROW(C40))),"")</f>
        <v/>
      </c>
      <c r="N41" s="181" t="str">
        <f t="shared" si="14"/>
        <v/>
      </c>
      <c r="O41" s="180" t="str">
        <f t="array" ref="O41">IFERROR(INDEX(N$2:N$214,SMALL(IF(N$2:N$214&lt;&gt;"",ROW(N$2:N$214)-1),ROW(E40))),"")</f>
        <v/>
      </c>
      <c r="P41" s="5"/>
      <c r="Q41" s="5"/>
      <c r="R41" s="5"/>
    </row>
    <row r="42" spans="1:18" ht="15.75" customHeight="1" x14ac:dyDescent="0.2">
      <c r="A42" s="189"/>
      <c r="B42" s="190" t="s">
        <v>90</v>
      </c>
      <c r="C42" s="191"/>
      <c r="D42" s="191"/>
      <c r="E42" s="191" t="s">
        <v>17</v>
      </c>
      <c r="F42" s="84"/>
      <c r="G42" s="192"/>
      <c r="H42" s="172"/>
      <c r="I42" s="193"/>
      <c r="J42" s="179" t="str">
        <f t="shared" si="15"/>
        <v/>
      </c>
      <c r="K42" s="180" t="str">
        <f t="array" ref="K42">IFERROR(INDEX(J$2:J$214,SMALL(IF(J$2:J$214&lt;&gt;"",ROW(J$2:J$214)-1),ROW(A41))),"")</f>
        <v/>
      </c>
      <c r="L42" s="181" t="str">
        <f t="shared" si="13"/>
        <v/>
      </c>
      <c r="M42" s="182" t="str">
        <f t="array" ref="M42">IFERROR(INDEX(L$2:L$214,SMALL(IF(L$2:L$214&lt;&gt;"",ROW(L$2:L$214)-1),ROW(C41))),"")</f>
        <v/>
      </c>
      <c r="N42" s="181" t="str">
        <f t="shared" si="14"/>
        <v/>
      </c>
      <c r="O42" s="180" t="str">
        <f t="array" ref="O42">IFERROR(INDEX(N$2:N$214,SMALL(IF(N$2:N$214&lt;&gt;"",ROW(N$2:N$214)-1),ROW(E41))),"")</f>
        <v/>
      </c>
      <c r="P42" s="5"/>
      <c r="Q42" s="5"/>
      <c r="R42" s="5"/>
    </row>
    <row r="43" spans="1:18" ht="15.75" customHeight="1" x14ac:dyDescent="0.2">
      <c r="A43" s="185" t="str">
        <f t="shared" ref="A43" si="16">UPPER(B43)&amp;" / "&amp;UPPER(B44)</f>
        <v>SAWREI / POURCHEL</v>
      </c>
      <c r="B43" s="186" t="s">
        <v>593</v>
      </c>
      <c r="C43" s="187"/>
      <c r="D43" s="187"/>
      <c r="E43" s="187" t="s">
        <v>166</v>
      </c>
      <c r="F43" s="81">
        <v>21</v>
      </c>
      <c r="G43" s="185" t="str">
        <f>IF(E43=E44,IF(E43="","",VLOOKUP(E43,'Liste des clubs'!A:B,2,FALSE)),IF(E43="","",VLOOKUP(E43,'Liste des clubs'!A:B,2,FALSE))&amp;"/"&amp;IF(E43="","",VLOOKUP(E44,'Liste des clubs'!A:B,2,FALSE)))</f>
        <v>BETHUNE/MERVILL</v>
      </c>
      <c r="H43" s="172"/>
      <c r="I43" s="188" t="s">
        <v>143</v>
      </c>
      <c r="J43" s="179" t="str">
        <f t="shared" si="15"/>
        <v>SAWREI / POURCHEL</v>
      </c>
      <c r="K43" s="180" t="str">
        <f t="array" ref="K43">IFERROR(INDEX(J$2:J$214,SMALL(IF(J$2:J$214&lt;&gt;"",ROW(J$2:J$214)-1),ROW(A42))),"")</f>
        <v/>
      </c>
      <c r="L43" s="181" t="str">
        <f t="shared" si="13"/>
        <v/>
      </c>
      <c r="M43" s="182" t="str">
        <f t="array" ref="M43">IFERROR(INDEX(L$2:L$214,SMALL(IF(L$2:L$214&lt;&gt;"",ROW(L$2:L$214)-1),ROW(C42))),"")</f>
        <v/>
      </c>
      <c r="N43" s="181" t="str">
        <f t="shared" si="14"/>
        <v/>
      </c>
      <c r="O43" s="180" t="str">
        <f t="array" ref="O43">IFERROR(INDEX(N$2:N$214,SMALL(IF(N$2:N$214&lt;&gt;"",ROW(N$2:N$214)-1),ROW(E42))),"")</f>
        <v/>
      </c>
      <c r="P43" s="5"/>
      <c r="Q43" s="5"/>
      <c r="R43" s="5"/>
    </row>
    <row r="44" spans="1:18" ht="15.75" customHeight="1" x14ac:dyDescent="0.2">
      <c r="A44" s="189"/>
      <c r="B44" s="190" t="s">
        <v>594</v>
      </c>
      <c r="C44" s="191"/>
      <c r="D44" s="191"/>
      <c r="E44" s="191" t="s">
        <v>48</v>
      </c>
      <c r="F44" s="84"/>
      <c r="G44" s="192"/>
      <c r="H44" s="172"/>
      <c r="I44" s="193"/>
      <c r="J44" s="179" t="str">
        <f t="shared" si="15"/>
        <v/>
      </c>
      <c r="K44" s="180" t="str">
        <f t="array" ref="K44">IFERROR(INDEX(J$2:J$214,SMALL(IF(J$2:J$214&lt;&gt;"",ROW(J$2:J$214)-1),ROW(A43))),"")</f>
        <v/>
      </c>
      <c r="L44" s="181" t="str">
        <f t="shared" si="13"/>
        <v/>
      </c>
      <c r="M44" s="182" t="str">
        <f t="array" ref="M44">IFERROR(INDEX(L$2:L$214,SMALL(IF(L$2:L$214&lt;&gt;"",ROW(L$2:L$214)-1),ROW(C43))),"")</f>
        <v/>
      </c>
      <c r="N44" s="181" t="str">
        <f t="shared" si="14"/>
        <v/>
      </c>
      <c r="O44" s="180" t="str">
        <f t="array" ref="O44">IFERROR(INDEX(N$2:N$214,SMALL(IF(N$2:N$214&lt;&gt;"",ROW(N$2:N$214)-1),ROW(E43))),"")</f>
        <v/>
      </c>
      <c r="P44" s="5"/>
      <c r="Q44" s="5"/>
      <c r="R44" s="5"/>
    </row>
    <row r="45" spans="1:18" ht="15.75" customHeight="1" x14ac:dyDescent="0.2">
      <c r="A45" s="185" t="str">
        <f t="shared" ref="A45" si="17">UPPER(B45)&amp;" / "&amp;UPPER(B46)</f>
        <v>DELARU / DEMONTE</v>
      </c>
      <c r="B45" s="186" t="s">
        <v>104</v>
      </c>
      <c r="C45" s="187"/>
      <c r="D45" s="187"/>
      <c r="E45" s="187" t="s">
        <v>17</v>
      </c>
      <c r="F45" s="81">
        <v>19</v>
      </c>
      <c r="G45" s="185" t="str">
        <f>IF(E45=E46,IF(E45="","",VLOOKUP(E45,'Liste des clubs'!A:B,2,FALSE)),IF(E45="","",VLOOKUP(E45,'Liste des clubs'!A:B,2,FALSE))&amp;"/"&amp;IF(E45="","",VLOOKUP(E46,'Liste des clubs'!A:B,2,FALSE)))</f>
        <v>HAZEBRO</v>
      </c>
      <c r="H45" s="172"/>
      <c r="I45" s="188" t="s">
        <v>143</v>
      </c>
      <c r="J45" s="179" t="str">
        <f t="shared" si="15"/>
        <v>DELARU / DEMONTE</v>
      </c>
      <c r="K45" s="180" t="str">
        <f t="array" ref="K45">IFERROR(INDEX(J$2:J$214,SMALL(IF(J$2:J$214&lt;&gt;"",ROW(J$2:J$214)-1),ROW(A44))),"")</f>
        <v/>
      </c>
      <c r="L45" s="181" t="str">
        <f t="shared" si="13"/>
        <v/>
      </c>
      <c r="M45" s="182" t="str">
        <f t="array" ref="M45">IFERROR(INDEX(L$2:L$214,SMALL(IF(L$2:L$214&lt;&gt;"",ROW(L$2:L$214)-1),ROW(C44))),"")</f>
        <v/>
      </c>
      <c r="N45" s="181" t="str">
        <f t="shared" si="14"/>
        <v/>
      </c>
      <c r="O45" s="180" t="str">
        <f t="array" ref="O45">IFERROR(INDEX(N$2:N$214,SMALL(IF(N$2:N$214&lt;&gt;"",ROW(N$2:N$214)-1),ROW(E44))),"")</f>
        <v/>
      </c>
      <c r="P45" s="5"/>
      <c r="Q45" s="5"/>
      <c r="R45" s="5"/>
    </row>
    <row r="46" spans="1:18" ht="15.75" customHeight="1" x14ac:dyDescent="0.2">
      <c r="A46" s="189"/>
      <c r="B46" s="190" t="s">
        <v>595</v>
      </c>
      <c r="C46" s="191"/>
      <c r="D46" s="191"/>
      <c r="E46" s="191" t="s">
        <v>17</v>
      </c>
      <c r="F46" s="84"/>
      <c r="G46" s="192"/>
      <c r="H46" s="172"/>
      <c r="I46" s="193"/>
      <c r="J46" s="179" t="str">
        <f t="shared" si="15"/>
        <v/>
      </c>
      <c r="K46" s="180" t="str">
        <f t="array" ref="K46">IFERROR(INDEX(J$2:J$214,SMALL(IF(J$2:J$214&lt;&gt;"",ROW(J$2:J$214)-1),ROW(A45))),"")</f>
        <v/>
      </c>
      <c r="L46" s="181" t="str">
        <f t="shared" si="13"/>
        <v/>
      </c>
      <c r="M46" s="182" t="str">
        <f t="array" ref="M46">IFERROR(INDEX(L$2:L$214,SMALL(IF(L$2:L$214&lt;&gt;"",ROW(L$2:L$214)-1),ROW(C45))),"")</f>
        <v/>
      </c>
      <c r="N46" s="181" t="str">
        <f t="shared" si="14"/>
        <v/>
      </c>
      <c r="O46" s="180" t="str">
        <f t="array" ref="O46">IFERROR(INDEX(N$2:N$214,SMALL(IF(N$2:N$214&lt;&gt;"",ROW(N$2:N$214)-1),ROW(E45))),"")</f>
        <v/>
      </c>
      <c r="P46" s="5"/>
      <c r="Q46" s="5"/>
      <c r="R46" s="5"/>
    </row>
    <row r="47" spans="1:18" ht="15.75" customHeight="1" x14ac:dyDescent="0.2">
      <c r="A47" s="185" t="str">
        <f t="shared" ref="A47" si="18">UPPER(B47)&amp;" / "&amp;UPPER(B48)</f>
        <v>DELARU / WILPOTTE</v>
      </c>
      <c r="B47" s="186" t="s">
        <v>104</v>
      </c>
      <c r="C47" s="187"/>
      <c r="D47" s="187"/>
      <c r="E47" s="187" t="s">
        <v>17</v>
      </c>
      <c r="F47" s="81">
        <v>18</v>
      </c>
      <c r="G47" s="185" t="str">
        <f>IF(E47=E48,IF(E47="","",VLOOKUP(E47,'Liste des clubs'!A:B,2,FALSE)),IF(E47="","",VLOOKUP(E47,'Liste des clubs'!A:B,2,FALSE))&amp;"/"&amp;IF(E47="","",VLOOKUP(E48,'Liste des clubs'!A:B,2,FALSE)))</f>
        <v>HAZEBRO</v>
      </c>
      <c r="H47" s="172"/>
      <c r="I47" s="188" t="s">
        <v>143</v>
      </c>
      <c r="J47" s="179" t="str">
        <f t="shared" si="15"/>
        <v>DELARU / WILPOTTE</v>
      </c>
      <c r="K47" s="180" t="str">
        <f t="array" ref="K47">IFERROR(INDEX(J$2:J$214,SMALL(IF(J$2:J$214&lt;&gt;"",ROW(J$2:J$214)-1),ROW(A46))),"")</f>
        <v/>
      </c>
      <c r="L47" s="181" t="str">
        <f t="shared" si="13"/>
        <v/>
      </c>
      <c r="M47" s="182" t="str">
        <f t="array" ref="M47">IFERROR(INDEX(L$2:L$214,SMALL(IF(L$2:L$214&lt;&gt;"",ROW(L$2:L$214)-1),ROW(C46))),"")</f>
        <v/>
      </c>
      <c r="N47" s="181" t="str">
        <f t="shared" si="14"/>
        <v/>
      </c>
      <c r="O47" s="180" t="str">
        <f t="array" ref="O47">IFERROR(INDEX(N$2:N$214,SMALL(IF(N$2:N$214&lt;&gt;"",ROW(N$2:N$214)-1),ROW(E46))),"")</f>
        <v/>
      </c>
      <c r="P47" s="5"/>
      <c r="Q47" s="5"/>
      <c r="R47" s="5"/>
    </row>
    <row r="48" spans="1:18" ht="15.75" customHeight="1" x14ac:dyDescent="0.2">
      <c r="A48" s="189"/>
      <c r="B48" s="190" t="s">
        <v>596</v>
      </c>
      <c r="C48" s="191"/>
      <c r="D48" s="191"/>
      <c r="E48" s="191" t="s">
        <v>17</v>
      </c>
      <c r="F48" s="84"/>
      <c r="G48" s="192"/>
      <c r="H48" s="172"/>
      <c r="I48" s="193"/>
      <c r="J48" s="179" t="str">
        <f t="shared" si="15"/>
        <v/>
      </c>
      <c r="K48" s="180" t="str">
        <f t="array" ref="K48">IFERROR(INDEX(J$2:J$214,SMALL(IF(J$2:J$214&lt;&gt;"",ROW(J$2:J$214)-1),ROW(A47))),"")</f>
        <v/>
      </c>
      <c r="L48" s="181" t="str">
        <f t="shared" si="13"/>
        <v/>
      </c>
      <c r="M48" s="182" t="str">
        <f t="array" ref="M48">IFERROR(INDEX(L$2:L$214,SMALL(IF(L$2:L$214&lt;&gt;"",ROW(L$2:L$214)-1),ROW(C47))),"")</f>
        <v/>
      </c>
      <c r="N48" s="181" t="str">
        <f t="shared" si="14"/>
        <v/>
      </c>
      <c r="O48" s="180" t="str">
        <f t="array" ref="O48">IFERROR(INDEX(N$2:N$214,SMALL(IF(N$2:N$214&lt;&gt;"",ROW(N$2:N$214)-1),ROW(E47))),"")</f>
        <v/>
      </c>
      <c r="P48" s="5"/>
      <c r="Q48" s="5"/>
      <c r="R48" s="5"/>
    </row>
    <row r="49" spans="1:16" ht="15.75" customHeight="1" x14ac:dyDescent="0.2">
      <c r="A49" s="185" t="str">
        <f t="shared" ref="A49" si="19">UPPER(B49)&amp;" / "&amp;UPPER(B50)</f>
        <v>BROCVIELLE / LEROY</v>
      </c>
      <c r="B49" s="186" t="s">
        <v>544</v>
      </c>
      <c r="C49" s="187"/>
      <c r="D49" s="187"/>
      <c r="E49" s="187" t="s">
        <v>17</v>
      </c>
      <c r="F49" s="81">
        <v>18</v>
      </c>
      <c r="G49" s="185" t="str">
        <f>IF(E49=E50,IF(E49="","",VLOOKUP(E49,'Liste des clubs'!A:B,2,FALSE)),IF(E49="","",VLOOKUP(E49,'Liste des clubs'!A:B,2,FALSE))&amp;"/"&amp;IF(E49="","",VLOOKUP(E50,'Liste des clubs'!A:B,2,FALSE)))</f>
        <v>HAZEBRO</v>
      </c>
      <c r="H49" s="172"/>
      <c r="I49" s="188" t="s">
        <v>143</v>
      </c>
      <c r="J49" s="179" t="str">
        <f t="shared" si="15"/>
        <v>BROCVIELLE / LEROY</v>
      </c>
      <c r="K49" s="180" t="str">
        <f t="array" ref="K49">IFERROR(INDEX(J$2:J$214,SMALL(IF(J$2:J$214&lt;&gt;"",ROW(J$2:J$214)-1),ROW(A48))),"")</f>
        <v/>
      </c>
      <c r="L49" s="181" t="str">
        <f t="shared" si="13"/>
        <v/>
      </c>
      <c r="M49" s="182" t="str">
        <f t="array" ref="M49">IFERROR(INDEX(L$2:L$214,SMALL(IF(L$2:L$214&lt;&gt;"",ROW(L$2:L$214)-1),ROW(C48))),"")</f>
        <v/>
      </c>
      <c r="N49" s="181" t="str">
        <f t="shared" si="14"/>
        <v/>
      </c>
      <c r="O49" s="180" t="str">
        <f t="array" ref="O49">IFERROR(INDEX(N$2:N$214,SMALL(IF(N$2:N$214&lt;&gt;"",ROW(N$2:N$214)-1),ROW(E48))),"")</f>
        <v/>
      </c>
      <c r="P49" s="5"/>
    </row>
    <row r="50" spans="1:16" ht="15.75" customHeight="1" x14ac:dyDescent="0.2">
      <c r="A50" s="189"/>
      <c r="B50" s="190" t="s">
        <v>566</v>
      </c>
      <c r="C50" s="191"/>
      <c r="D50" s="191"/>
      <c r="E50" s="191" t="s">
        <v>17</v>
      </c>
      <c r="F50" s="84"/>
      <c r="G50" s="192"/>
      <c r="H50" s="172"/>
      <c r="I50" s="193"/>
      <c r="J50" s="179" t="str">
        <f t="shared" si="15"/>
        <v/>
      </c>
      <c r="K50" s="180" t="str">
        <f t="array" ref="K50">IFERROR(INDEX(J$2:J$214,SMALL(IF(J$2:J$214&lt;&gt;"",ROW(J$2:J$214)-1),ROW(A49))),"")</f>
        <v/>
      </c>
      <c r="L50" s="181" t="str">
        <f t="shared" si="13"/>
        <v/>
      </c>
      <c r="M50" s="182" t="str">
        <f t="array" ref="M50">IFERROR(INDEX(L$2:L$214,SMALL(IF(L$2:L$214&lt;&gt;"",ROW(L$2:L$214)-1),ROW(C49))),"")</f>
        <v/>
      </c>
      <c r="N50" s="181" t="str">
        <f t="shared" si="14"/>
        <v/>
      </c>
      <c r="O50" s="180" t="str">
        <f t="array" ref="O50">IFERROR(INDEX(N$2:N$214,SMALL(IF(N$2:N$214&lt;&gt;"",ROW(N$2:N$214)-1),ROW(E49))),"")</f>
        <v/>
      </c>
      <c r="P50" s="5"/>
    </row>
    <row r="51" spans="1:16" ht="15.75" customHeight="1" x14ac:dyDescent="0.2">
      <c r="A51" s="185" t="str">
        <f t="shared" ref="A51" si="20">UPPER(B51)&amp;" / "&amp;UPPER(B52)</f>
        <v>BECUE / BOLLENGIER</v>
      </c>
      <c r="B51" s="186" t="s">
        <v>597</v>
      </c>
      <c r="C51" s="187"/>
      <c r="D51" s="187"/>
      <c r="E51" s="187" t="s">
        <v>48</v>
      </c>
      <c r="F51" s="81">
        <v>13</v>
      </c>
      <c r="G51" s="185" t="str">
        <f>IF(E51=E52,IF(E51="","",VLOOKUP(E51,'Liste des clubs'!A:B,2,FALSE)),IF(E51="","",VLOOKUP(E51,'Liste des clubs'!A:B,2,FALSE))&amp;"/"&amp;IF(E51="","",VLOOKUP(E52,'Liste des clubs'!A:B,2,FALSE)))</f>
        <v>MERVILL/NIEPPE</v>
      </c>
      <c r="H51" s="172"/>
      <c r="I51" s="188" t="s">
        <v>143</v>
      </c>
      <c r="J51" s="179" t="str">
        <f t="shared" si="15"/>
        <v>BECUE / BOLLENGIER</v>
      </c>
      <c r="K51" s="180" t="str">
        <f t="array" ref="K51">IFERROR(INDEX(J$2:J$214,SMALL(IF(J$2:J$214&lt;&gt;"",ROW(J$2:J$214)-1),ROW(A50))),"")</f>
        <v/>
      </c>
      <c r="L51" s="181" t="str">
        <f t="shared" si="13"/>
        <v/>
      </c>
      <c r="M51" s="182" t="str">
        <f t="array" ref="M51">IFERROR(INDEX(L$2:L$214,SMALL(IF(L$2:L$214&lt;&gt;"",ROW(L$2:L$214)-1),ROW(C50))),"")</f>
        <v/>
      </c>
      <c r="N51" s="181" t="str">
        <f t="shared" si="14"/>
        <v/>
      </c>
      <c r="O51" s="180" t="str">
        <f t="array" ref="O51">IFERROR(INDEX(N$2:N$214,SMALL(IF(N$2:N$214&lt;&gt;"",ROW(N$2:N$214)-1),ROW(E50))),"")</f>
        <v/>
      </c>
      <c r="P51" s="5"/>
    </row>
    <row r="52" spans="1:16" ht="15.75" customHeight="1" x14ac:dyDescent="0.2">
      <c r="A52" s="189"/>
      <c r="B52" s="190" t="s">
        <v>598</v>
      </c>
      <c r="C52" s="191"/>
      <c r="D52" s="191"/>
      <c r="E52" s="191" t="s">
        <v>410</v>
      </c>
      <c r="F52" s="84"/>
      <c r="G52" s="192"/>
      <c r="H52" s="172"/>
      <c r="I52" s="193"/>
      <c r="J52" s="179" t="str">
        <f t="shared" si="15"/>
        <v/>
      </c>
      <c r="K52" s="180" t="str">
        <f t="array" ref="K52">IFERROR(INDEX(J$2:J$214,SMALL(IF(J$2:J$214&lt;&gt;"",ROW(J$2:J$214)-1),ROW(A51))),"")</f>
        <v/>
      </c>
      <c r="L52" s="181" t="str">
        <f t="shared" si="13"/>
        <v/>
      </c>
      <c r="M52" s="182" t="str">
        <f t="array" ref="M52">IFERROR(INDEX(L$2:L$214,SMALL(IF(L$2:L$214&lt;&gt;"",ROW(L$2:L$214)-1),ROW(C51))),"")</f>
        <v/>
      </c>
      <c r="N52" s="181" t="str">
        <f t="shared" si="14"/>
        <v/>
      </c>
      <c r="O52" s="180" t="str">
        <f t="array" ref="O52">IFERROR(INDEX(N$2:N$214,SMALL(IF(N$2:N$214&lt;&gt;"",ROW(N$2:N$214)-1),ROW(E51))),"")</f>
        <v/>
      </c>
      <c r="P52" s="5"/>
    </row>
    <row r="53" spans="1:16" ht="15.75" customHeight="1" x14ac:dyDescent="0.2">
      <c r="A53" s="185" t="str">
        <f t="shared" ref="A53" si="21">UPPER(B53)&amp;" / "&amp;UPPER(B54)</f>
        <v>CAULIER / BRUTSAERT</v>
      </c>
      <c r="B53" s="186" t="s">
        <v>22</v>
      </c>
      <c r="C53" s="187"/>
      <c r="D53" s="187"/>
      <c r="E53" s="187" t="s">
        <v>17</v>
      </c>
      <c r="F53" s="81">
        <v>17</v>
      </c>
      <c r="G53" s="185" t="str">
        <f>IF(E53=E54,IF(E53="","",VLOOKUP(E53,'Liste des clubs'!A:B,2,FALSE)),IF(E53="","",VLOOKUP(E53,'Liste des clubs'!A:B,2,FALSE))&amp;"/"&amp;IF(E53="","",VLOOKUP(E54,'Liste des clubs'!A:B,2,FALSE)))</f>
        <v>HAZEBRO</v>
      </c>
      <c r="H53" s="172"/>
      <c r="I53" s="188" t="s">
        <v>143</v>
      </c>
      <c r="J53" s="179" t="str">
        <f t="shared" si="15"/>
        <v>CAULIER / BRUTSAERT</v>
      </c>
      <c r="K53" s="180" t="str">
        <f t="array" ref="K53">IFERROR(INDEX(J$2:J$214,SMALL(IF(J$2:J$214&lt;&gt;"",ROW(J$2:J$214)-1),ROW(A52))),"")</f>
        <v/>
      </c>
      <c r="L53" s="181" t="str">
        <f t="shared" si="13"/>
        <v/>
      </c>
      <c r="M53" s="182" t="str">
        <f t="array" ref="M53">IFERROR(INDEX(L$2:L$214,SMALL(IF(L$2:L$214&lt;&gt;"",ROW(L$2:L$214)-1),ROW(C52))),"")</f>
        <v/>
      </c>
      <c r="N53" s="181" t="str">
        <f t="shared" si="14"/>
        <v/>
      </c>
      <c r="O53" s="180" t="str">
        <f t="array" ref="O53">IFERROR(INDEX(N$2:N$214,SMALL(IF(N$2:N$214&lt;&gt;"",ROW(N$2:N$214)-1),ROW(E52))),"")</f>
        <v/>
      </c>
      <c r="P53" s="5"/>
    </row>
    <row r="54" spans="1:16" ht="15.75" customHeight="1" x14ac:dyDescent="0.2">
      <c r="A54" s="189"/>
      <c r="B54" s="190" t="s">
        <v>599</v>
      </c>
      <c r="C54" s="191"/>
      <c r="D54" s="191"/>
      <c r="E54" s="191" t="s">
        <v>17</v>
      </c>
      <c r="F54" s="84"/>
      <c r="G54" s="192"/>
      <c r="H54" s="172"/>
      <c r="I54" s="193"/>
      <c r="J54" s="179" t="str">
        <f t="shared" si="15"/>
        <v/>
      </c>
      <c r="K54" s="180" t="str">
        <f t="array" ref="K54">IFERROR(INDEX(J$2:J$214,SMALL(IF(J$2:J$214&lt;&gt;"",ROW(J$2:J$214)-1),ROW(A53))),"")</f>
        <v/>
      </c>
      <c r="L54" s="181" t="str">
        <f t="shared" si="13"/>
        <v/>
      </c>
      <c r="M54" s="182" t="str">
        <f t="array" ref="M54">IFERROR(INDEX(L$2:L$214,SMALL(IF(L$2:L$214&lt;&gt;"",ROW(L$2:L$214)-1),ROW(C53))),"")</f>
        <v/>
      </c>
      <c r="N54" s="181" t="str">
        <f t="shared" si="14"/>
        <v/>
      </c>
      <c r="O54" s="180" t="str">
        <f t="array" ref="O54">IFERROR(INDEX(N$2:N$214,SMALL(IF(N$2:N$214&lt;&gt;"",ROW(N$2:N$214)-1),ROW(E53))),"")</f>
        <v/>
      </c>
      <c r="P54" s="5"/>
    </row>
    <row r="55" spans="1:16" ht="15.75" customHeight="1" x14ac:dyDescent="0.2">
      <c r="A55" s="185" t="str">
        <f t="shared" ref="A55" si="22">UPPER(B55)&amp;" / "&amp;UPPER(B56)</f>
        <v>DEMASSIET / DEMASSIET</v>
      </c>
      <c r="B55" s="186" t="s">
        <v>534</v>
      </c>
      <c r="C55" s="187"/>
      <c r="D55" s="187"/>
      <c r="E55" s="187" t="s">
        <v>17</v>
      </c>
      <c r="F55" s="81">
        <v>26</v>
      </c>
      <c r="G55" s="185" t="str">
        <f>IF(E55=E56,IF(E55="","",VLOOKUP(E55,'Liste des clubs'!A:B,2,FALSE)),IF(E55="","",VLOOKUP(E55,'Liste des clubs'!A:B,2,FALSE))&amp;"/"&amp;IF(E55="","",VLOOKUP(E56,'Liste des clubs'!A:B,2,FALSE)))</f>
        <v>HAZEBRO</v>
      </c>
      <c r="H55" s="172"/>
      <c r="I55" s="188" t="s">
        <v>143</v>
      </c>
      <c r="J55" s="179" t="str">
        <f t="shared" si="15"/>
        <v>DEMASSIET / DEMASSIET</v>
      </c>
      <c r="K55" s="180" t="str">
        <f t="array" ref="K55">IFERROR(INDEX(J$2:J$214,SMALL(IF(J$2:J$214&lt;&gt;"",ROW(J$2:J$214)-1),ROW(A54))),"")</f>
        <v/>
      </c>
      <c r="L55" s="181" t="str">
        <f t="shared" si="13"/>
        <v/>
      </c>
      <c r="M55" s="182" t="str">
        <f t="array" ref="M55">IFERROR(INDEX(L$2:L$214,SMALL(IF(L$2:L$214&lt;&gt;"",ROW(L$2:L$214)-1),ROW(C54))),"")</f>
        <v/>
      </c>
      <c r="N55" s="181" t="str">
        <f t="shared" si="14"/>
        <v/>
      </c>
      <c r="O55" s="180" t="str">
        <f t="array" ref="O55">IFERROR(INDEX(N$2:N$214,SMALL(IF(N$2:N$214&lt;&gt;"",ROW(N$2:N$214)-1),ROW(E54))),"")</f>
        <v/>
      </c>
      <c r="P55" s="5"/>
    </row>
    <row r="56" spans="1:16" ht="15.75" customHeight="1" x14ac:dyDescent="0.2">
      <c r="A56" s="189"/>
      <c r="B56" s="190" t="s">
        <v>534</v>
      </c>
      <c r="C56" s="191"/>
      <c r="D56" s="191"/>
      <c r="E56" s="191" t="s">
        <v>17</v>
      </c>
      <c r="F56" s="84"/>
      <c r="G56" s="192"/>
      <c r="H56" s="172"/>
      <c r="I56" s="193"/>
      <c r="J56" s="179" t="str">
        <f t="shared" si="15"/>
        <v/>
      </c>
      <c r="K56" s="180" t="str">
        <f t="array" ref="K56">IFERROR(INDEX(J$2:J$214,SMALL(IF(J$2:J$214&lt;&gt;"",ROW(J$2:J$214)-1),ROW(A55))),"")</f>
        <v/>
      </c>
      <c r="L56" s="181" t="str">
        <f t="shared" si="13"/>
        <v/>
      </c>
      <c r="M56" s="182" t="str">
        <f t="array" ref="M56">IFERROR(INDEX(L$2:L$214,SMALL(IF(L$2:L$214&lt;&gt;"",ROW(L$2:L$214)-1),ROW(C55))),"")</f>
        <v/>
      </c>
      <c r="N56" s="181" t="str">
        <f t="shared" si="14"/>
        <v/>
      </c>
      <c r="O56" s="180" t="str">
        <f t="array" ref="O56">IFERROR(INDEX(N$2:N$214,SMALL(IF(N$2:N$214&lt;&gt;"",ROW(N$2:N$214)-1),ROW(E55))),"")</f>
        <v/>
      </c>
      <c r="P56" s="5"/>
    </row>
    <row r="57" spans="1:16" ht="15.75" customHeight="1" x14ac:dyDescent="0.2">
      <c r="A57" s="185" t="str">
        <f t="shared" ref="A57" si="23">UPPER(B57)&amp;" / "&amp;UPPER(B58)</f>
        <v>SCHIETSE / PACOU</v>
      </c>
      <c r="B57" s="186" t="s">
        <v>128</v>
      </c>
      <c r="C57" s="187"/>
      <c r="D57" s="187"/>
      <c r="E57" s="187" t="s">
        <v>75</v>
      </c>
      <c r="F57" s="81">
        <v>32</v>
      </c>
      <c r="G57" s="185" t="str">
        <f>IF(E57=E58,IF(E57="","",VLOOKUP(E57,'Liste des clubs'!A:B,2,FALSE)),IF(E57="","",VLOOKUP(E57,'Liste des clubs'!A:B,2,FALSE))&amp;"/"&amp;IF(E57="","",VLOOKUP(E58,'Liste des clubs'!A:B,2,FALSE)))</f>
        <v>STEEN</v>
      </c>
      <c r="H57" s="172"/>
      <c r="I57" s="188" t="s">
        <v>144</v>
      </c>
      <c r="J57" s="179"/>
      <c r="K57" s="180"/>
      <c r="L57" s="181" t="str">
        <f t="shared" ref="L57:L89" si="24">IF($I57=L$1,$A57,"")</f>
        <v>SCHIETSE / PACOU</v>
      </c>
      <c r="M57" s="182"/>
      <c r="N57" s="181"/>
      <c r="O57" s="180"/>
      <c r="P57" s="5"/>
    </row>
    <row r="58" spans="1:16" ht="15.75" customHeight="1" x14ac:dyDescent="0.2">
      <c r="A58" s="189"/>
      <c r="B58" s="190" t="s">
        <v>600</v>
      </c>
      <c r="C58" s="191"/>
      <c r="D58" s="191"/>
      <c r="E58" s="191" t="s">
        <v>75</v>
      </c>
      <c r="F58" s="84"/>
      <c r="G58" s="192"/>
      <c r="H58" s="172"/>
      <c r="I58" s="193"/>
      <c r="J58" s="179" t="str">
        <f t="shared" ref="J58:J89" si="25">IF($I58=J$1,$A58,"")</f>
        <v/>
      </c>
      <c r="K58" s="180" t="str">
        <f t="array" ref="K58">IFERROR(INDEX(J$2:J$214,SMALL(IF(J$2:J$214&lt;&gt;"",ROW(J$2:J$214)-1),ROW(A56))),"")</f>
        <v/>
      </c>
      <c r="L58" s="181" t="str">
        <f t="shared" si="24"/>
        <v/>
      </c>
      <c r="M58" s="182" t="str">
        <f t="array" ref="M58">IFERROR(INDEX(L$2:L$214,SMALL(IF(L$2:L$214&lt;&gt;"",ROW(L$2:L$214)-1),ROW(C56))),"")</f>
        <v/>
      </c>
      <c r="N58" s="181" t="str">
        <f t="shared" ref="N58:N89" si="26">IF($I58=N$1,$A58,"")</f>
        <v/>
      </c>
      <c r="O58" s="180" t="str">
        <f t="array" ref="O58">IFERROR(INDEX(N$2:N$214,SMALL(IF(N$2:N$214&lt;&gt;"",ROW(N$2:N$214)-1),ROW(E56))),"")</f>
        <v/>
      </c>
      <c r="P58" s="5"/>
    </row>
    <row r="59" spans="1:16" ht="15.75" customHeight="1" x14ac:dyDescent="0.2">
      <c r="A59" s="185" t="str">
        <f t="shared" ref="A59:A103" si="27">UPPER(B59)&amp;" / "&amp;UPPER(B60)</f>
        <v>MANTE / LOYEZ</v>
      </c>
      <c r="B59" s="186" t="s">
        <v>531</v>
      </c>
      <c r="C59" s="187"/>
      <c r="D59" s="187"/>
      <c r="E59" s="187" t="s">
        <v>17</v>
      </c>
      <c r="F59" s="81">
        <v>38</v>
      </c>
      <c r="G59" s="185" t="str">
        <f>IF(E59=E60,IF(E59="","",VLOOKUP(E59,'Liste des clubs'!A:B,2,FALSE)),IF(E59="","",VLOOKUP(E59,'Liste des clubs'!A:B,2,FALSE))&amp;"/"&amp;IF(E59="","",VLOOKUP(E60,'Liste des clubs'!A:B,2,FALSE)))</f>
        <v>HAZEBRO</v>
      </c>
      <c r="H59" s="172"/>
      <c r="I59" s="188" t="s">
        <v>144</v>
      </c>
      <c r="J59" s="179" t="str">
        <f t="shared" si="25"/>
        <v/>
      </c>
      <c r="K59" s="180" t="str">
        <f t="array" ref="K59">IFERROR(INDEX(J$2:J$214,SMALL(IF(J$2:J$214&lt;&gt;"",ROW(J$2:J$214)-1),ROW(A58))),"")</f>
        <v/>
      </c>
      <c r="L59" s="181" t="str">
        <f t="shared" si="24"/>
        <v>MANTE / LOYEZ</v>
      </c>
      <c r="M59" s="182" t="str">
        <f t="array" ref="M59">IFERROR(INDEX(L$2:L$214,SMALL(IF(L$2:L$214&lt;&gt;"",ROW(L$2:L$214)-1),ROW(C58))),"")</f>
        <v/>
      </c>
      <c r="N59" s="181" t="str">
        <f t="shared" si="26"/>
        <v/>
      </c>
      <c r="O59" s="180" t="str">
        <f t="array" ref="O59">IFERROR(INDEX(N$2:N$214,SMALL(IF(N$2:N$214&lt;&gt;"",ROW(N$2:N$214)-1),ROW(E58))),"")</f>
        <v/>
      </c>
      <c r="P59" s="5"/>
    </row>
    <row r="60" spans="1:16" ht="15.75" customHeight="1" x14ac:dyDescent="0.2">
      <c r="A60" s="189"/>
      <c r="B60" s="190" t="s">
        <v>546</v>
      </c>
      <c r="C60" s="191"/>
      <c r="D60" s="191"/>
      <c r="E60" s="191" t="s">
        <v>17</v>
      </c>
      <c r="F60" s="84"/>
      <c r="G60" s="192"/>
      <c r="H60" s="172"/>
      <c r="I60" s="193"/>
      <c r="J60" s="179" t="str">
        <f t="shared" si="25"/>
        <v/>
      </c>
      <c r="K60" s="180" t="str">
        <f t="array" ref="K60">IFERROR(INDEX(J$2:J$214,SMALL(IF(J$2:J$214&lt;&gt;"",ROW(J$2:J$214)-1),ROW(A59))),"")</f>
        <v/>
      </c>
      <c r="L60" s="181" t="str">
        <f t="shared" si="24"/>
        <v/>
      </c>
      <c r="M60" s="182" t="str">
        <f t="array" ref="M60">IFERROR(INDEX(L$2:L$214,SMALL(IF(L$2:L$214&lt;&gt;"",ROW(L$2:L$214)-1),ROW(C59))),"")</f>
        <v/>
      </c>
      <c r="N60" s="181" t="str">
        <f t="shared" si="26"/>
        <v/>
      </c>
      <c r="O60" s="180" t="str">
        <f t="array" ref="O60">IFERROR(INDEX(N$2:N$214,SMALL(IF(N$2:N$214&lt;&gt;"",ROW(N$2:N$214)-1),ROW(E59))),"")</f>
        <v/>
      </c>
      <c r="P60" s="5"/>
    </row>
    <row r="61" spans="1:16" ht="15.75" customHeight="1" x14ac:dyDescent="0.2">
      <c r="A61" s="185" t="str">
        <f t="shared" si="27"/>
        <v>EVRARD / TOULOUSE</v>
      </c>
      <c r="B61" s="186" t="s">
        <v>122</v>
      </c>
      <c r="C61" s="187"/>
      <c r="D61" s="187"/>
      <c r="E61" s="187" t="s">
        <v>17</v>
      </c>
      <c r="F61" s="81">
        <v>35</v>
      </c>
      <c r="G61" s="185" t="str">
        <f>IF(E61=E62,IF(E61="","",VLOOKUP(E61,'Liste des clubs'!A:B,2,FALSE)),IF(E61="","",VLOOKUP(E61,'Liste des clubs'!A:B,2,FALSE))&amp;"/"&amp;IF(E61="","",VLOOKUP(E62,'Liste des clubs'!A:B,2,FALSE)))</f>
        <v>HAZEBRO</v>
      </c>
      <c r="H61" s="172"/>
      <c r="I61" s="188" t="s">
        <v>144</v>
      </c>
      <c r="J61" s="179" t="str">
        <f t="shared" si="25"/>
        <v/>
      </c>
      <c r="K61" s="180" t="str">
        <f t="array" ref="K61">IFERROR(INDEX(J$2:J$214,SMALL(IF(J$2:J$214&lt;&gt;"",ROW(J$2:J$214)-1),ROW(A60))),"")</f>
        <v/>
      </c>
      <c r="L61" s="181" t="str">
        <f t="shared" si="24"/>
        <v>EVRARD / TOULOUSE</v>
      </c>
      <c r="M61" s="182" t="str">
        <f t="array" ref="M61">IFERROR(INDEX(L$2:L$214,SMALL(IF(L$2:L$214&lt;&gt;"",ROW(L$2:L$214)-1),ROW(C60))),"")</f>
        <v/>
      </c>
      <c r="N61" s="181" t="str">
        <f t="shared" si="26"/>
        <v/>
      </c>
      <c r="O61" s="180" t="str">
        <f t="array" ref="O61">IFERROR(INDEX(N$2:N$214,SMALL(IF(N$2:N$214&lt;&gt;"",ROW(N$2:N$214)-1),ROW(E60))),"")</f>
        <v/>
      </c>
      <c r="P61" s="5"/>
    </row>
    <row r="62" spans="1:16" ht="15.75" customHeight="1" x14ac:dyDescent="0.2">
      <c r="A62" s="189"/>
      <c r="B62" s="190" t="s">
        <v>601</v>
      </c>
      <c r="C62" s="191"/>
      <c r="D62" s="191"/>
      <c r="E62" s="191" t="s">
        <v>17</v>
      </c>
      <c r="F62" s="84"/>
      <c r="G62" s="192"/>
      <c r="H62" s="172"/>
      <c r="I62" s="193"/>
      <c r="J62" s="179" t="str">
        <f t="shared" si="25"/>
        <v/>
      </c>
      <c r="K62" s="180" t="str">
        <f t="array" ref="K62">IFERROR(INDEX(J$2:J$214,SMALL(IF(J$2:J$214&lt;&gt;"",ROW(J$2:J$214)-1),ROW(A61))),"")</f>
        <v/>
      </c>
      <c r="L62" s="181" t="str">
        <f t="shared" si="24"/>
        <v/>
      </c>
      <c r="M62" s="182" t="str">
        <f t="array" ref="M62">IFERROR(INDEX(L$2:L$214,SMALL(IF(L$2:L$214&lt;&gt;"",ROW(L$2:L$214)-1),ROW(C61))),"")</f>
        <v/>
      </c>
      <c r="N62" s="181" t="str">
        <f t="shared" si="26"/>
        <v/>
      </c>
      <c r="O62" s="180" t="str">
        <f t="array" ref="O62">IFERROR(INDEX(N$2:N$214,SMALL(IF(N$2:N$214&lt;&gt;"",ROW(N$2:N$214)-1),ROW(E61))),"")</f>
        <v/>
      </c>
      <c r="P62" s="5"/>
    </row>
    <row r="63" spans="1:16" ht="15.75" customHeight="1" x14ac:dyDescent="0.2">
      <c r="A63" s="185" t="str">
        <f t="shared" si="27"/>
        <v>FAMIE / WYART</v>
      </c>
      <c r="B63" s="186" t="s">
        <v>602</v>
      </c>
      <c r="C63" s="187"/>
      <c r="D63" s="187"/>
      <c r="E63" s="187" t="s">
        <v>17</v>
      </c>
      <c r="F63" s="81">
        <v>38</v>
      </c>
      <c r="G63" s="185" t="str">
        <f>IF(E63=E64,IF(E63="","",VLOOKUP(E63,'Liste des clubs'!A:B,2,FALSE)),IF(E63="","",VLOOKUP(E63,'Liste des clubs'!A:B,2,FALSE))&amp;"/"&amp;IF(E63="","",VLOOKUP(E64,'Liste des clubs'!A:B,2,FALSE)))</f>
        <v>HAZEBRO</v>
      </c>
      <c r="H63" s="172"/>
      <c r="I63" s="188" t="s">
        <v>144</v>
      </c>
      <c r="J63" s="179" t="str">
        <f t="shared" si="25"/>
        <v/>
      </c>
      <c r="K63" s="180" t="str">
        <f t="array" ref="K63">IFERROR(INDEX(J$2:J$214,SMALL(IF(J$2:J$214&lt;&gt;"",ROW(J$2:J$214)-1),ROW(A62))),"")</f>
        <v/>
      </c>
      <c r="L63" s="181" t="str">
        <f t="shared" si="24"/>
        <v>FAMIE / WYART</v>
      </c>
      <c r="M63" s="182" t="str">
        <f t="array" ref="M63">IFERROR(INDEX(L$2:L$214,SMALL(IF(L$2:L$214&lt;&gt;"",ROW(L$2:L$214)-1),ROW(C62))),"")</f>
        <v/>
      </c>
      <c r="N63" s="181" t="str">
        <f t="shared" si="26"/>
        <v/>
      </c>
      <c r="O63" s="180" t="str">
        <f t="array" ref="O63">IFERROR(INDEX(N$2:N$214,SMALL(IF(N$2:N$214&lt;&gt;"",ROW(N$2:N$214)-1),ROW(E62))),"")</f>
        <v/>
      </c>
      <c r="P63" s="5"/>
    </row>
    <row r="64" spans="1:16" ht="15.75" customHeight="1" x14ac:dyDescent="0.2">
      <c r="A64" s="189"/>
      <c r="B64" s="190" t="s">
        <v>603</v>
      </c>
      <c r="C64" s="191"/>
      <c r="D64" s="191"/>
      <c r="E64" s="191" t="s">
        <v>17</v>
      </c>
      <c r="F64" s="84"/>
      <c r="G64" s="192"/>
      <c r="H64" s="172"/>
      <c r="I64" s="193"/>
      <c r="J64" s="179" t="str">
        <f t="shared" si="25"/>
        <v/>
      </c>
      <c r="K64" s="180" t="str">
        <f t="array" ref="K64">IFERROR(INDEX(J$2:J$214,SMALL(IF(J$2:J$214&lt;&gt;"",ROW(J$2:J$214)-1),ROW(A63))),"")</f>
        <v/>
      </c>
      <c r="L64" s="181" t="str">
        <f t="shared" si="24"/>
        <v/>
      </c>
      <c r="M64" s="182" t="str">
        <f t="array" ref="M64">IFERROR(INDEX(L$2:L$214,SMALL(IF(L$2:L$214&lt;&gt;"",ROW(L$2:L$214)-1),ROW(C63))),"")</f>
        <v/>
      </c>
      <c r="N64" s="181" t="str">
        <f t="shared" si="26"/>
        <v/>
      </c>
      <c r="O64" s="180" t="str">
        <f t="array" ref="O64">IFERROR(INDEX(N$2:N$214,SMALL(IF(N$2:N$214&lt;&gt;"",ROW(N$2:N$214)-1),ROW(E63))),"")</f>
        <v/>
      </c>
      <c r="P64" s="5"/>
    </row>
    <row r="65" spans="1:16" ht="15.75" customHeight="1" x14ac:dyDescent="0.2">
      <c r="A65" s="185" t="str">
        <f t="shared" si="27"/>
        <v>LEMAIRE / FAUCOEUR</v>
      </c>
      <c r="B65" s="186" t="s">
        <v>585</v>
      </c>
      <c r="C65" s="187"/>
      <c r="D65" s="187"/>
      <c r="E65" s="187" t="s">
        <v>17</v>
      </c>
      <c r="F65" s="81">
        <v>19</v>
      </c>
      <c r="G65" s="185" t="str">
        <f>IF(E65=E66,IF(E65="","",VLOOKUP(E65,'Liste des clubs'!A:B,2,FALSE)),IF(E65="","",VLOOKUP(E65,'Liste des clubs'!A:B,2,FALSE))&amp;"/"&amp;IF(E65="","",VLOOKUP(E66,'Liste des clubs'!A:B,2,FALSE)))</f>
        <v>HAZEBRO/COUDEK</v>
      </c>
      <c r="H65" s="172"/>
      <c r="I65" s="188" t="s">
        <v>143</v>
      </c>
      <c r="J65" s="179" t="str">
        <f t="shared" si="25"/>
        <v>LEMAIRE / FAUCOEUR</v>
      </c>
      <c r="K65" s="180" t="str">
        <f t="array" ref="K65">IFERROR(INDEX(J$2:J$214,SMALL(IF(J$2:J$214&lt;&gt;"",ROW(J$2:J$214)-1),ROW(A64))),"")</f>
        <v/>
      </c>
      <c r="L65" s="181" t="str">
        <f t="shared" si="24"/>
        <v/>
      </c>
      <c r="M65" s="182" t="str">
        <f t="array" ref="M65">IFERROR(INDEX(L$2:L$214,SMALL(IF(L$2:L$214&lt;&gt;"",ROW(L$2:L$214)-1),ROW(C64))),"")</f>
        <v/>
      </c>
      <c r="N65" s="181" t="str">
        <f t="shared" si="26"/>
        <v/>
      </c>
      <c r="O65" s="180" t="str">
        <f t="array" ref="O65">IFERROR(INDEX(N$2:N$214,SMALL(IF(N$2:N$214&lt;&gt;"",ROW(N$2:N$214)-1),ROW(E64))),"")</f>
        <v/>
      </c>
      <c r="P65" s="5"/>
    </row>
    <row r="66" spans="1:16" ht="15.75" customHeight="1" x14ac:dyDescent="0.2">
      <c r="A66" s="189"/>
      <c r="B66" s="190" t="s">
        <v>604</v>
      </c>
      <c r="C66" s="191"/>
      <c r="D66" s="191"/>
      <c r="E66" s="191" t="s">
        <v>336</v>
      </c>
      <c r="F66" s="84"/>
      <c r="G66" s="192"/>
      <c r="H66" s="172"/>
      <c r="I66" s="193"/>
      <c r="J66" s="179" t="str">
        <f t="shared" si="25"/>
        <v/>
      </c>
      <c r="K66" s="180" t="str">
        <f t="array" ref="K66">IFERROR(INDEX(J$2:J$214,SMALL(IF(J$2:J$214&lt;&gt;"",ROW(J$2:J$214)-1),ROW(A65))),"")</f>
        <v/>
      </c>
      <c r="L66" s="181" t="str">
        <f t="shared" si="24"/>
        <v/>
      </c>
      <c r="M66" s="182" t="str">
        <f t="array" ref="M66">IFERROR(INDEX(L$2:L$214,SMALL(IF(L$2:L$214&lt;&gt;"",ROW(L$2:L$214)-1),ROW(C65))),"")</f>
        <v/>
      </c>
      <c r="N66" s="181" t="str">
        <f t="shared" si="26"/>
        <v/>
      </c>
      <c r="O66" s="180" t="str">
        <f t="array" ref="O66">IFERROR(INDEX(N$2:N$214,SMALL(IF(N$2:N$214&lt;&gt;"",ROW(N$2:N$214)-1),ROW(E65))),"")</f>
        <v/>
      </c>
      <c r="P66" s="5"/>
    </row>
    <row r="67" spans="1:16" ht="15.75" customHeight="1" x14ac:dyDescent="0.2">
      <c r="A67" s="185" t="str">
        <f t="shared" si="27"/>
        <v>AVEZ / BOUSSEKEY</v>
      </c>
      <c r="B67" s="186" t="s">
        <v>503</v>
      </c>
      <c r="C67" s="187"/>
      <c r="D67" s="187"/>
      <c r="E67" s="187" t="s">
        <v>17</v>
      </c>
      <c r="F67" s="81">
        <v>32</v>
      </c>
      <c r="G67" s="185" t="str">
        <f>IF(E67=E68,IF(E67="","",VLOOKUP(E67,'Liste des clubs'!A:B,2,FALSE)),IF(E67="","",VLOOKUP(E67,'Liste des clubs'!A:B,2,FALSE))&amp;"/"&amp;IF(E67="","",VLOOKUP(E68,'Liste des clubs'!A:B,2,FALSE)))</f>
        <v>HAZEBRO</v>
      </c>
      <c r="H67" s="172"/>
      <c r="I67" s="188" t="s">
        <v>144</v>
      </c>
      <c r="J67" s="179" t="str">
        <f t="shared" si="25"/>
        <v/>
      </c>
      <c r="K67" s="180" t="str">
        <f t="array" ref="K67">IFERROR(INDEX(J$2:J$214,SMALL(IF(J$2:J$214&lt;&gt;"",ROW(J$2:J$214)-1),ROW(A66))),"")</f>
        <v/>
      </c>
      <c r="L67" s="181" t="str">
        <f t="shared" si="24"/>
        <v>AVEZ / BOUSSEKEY</v>
      </c>
      <c r="M67" s="182" t="str">
        <f t="array" ref="M67">IFERROR(INDEX(L$2:L$214,SMALL(IF(L$2:L$214&lt;&gt;"",ROW(L$2:L$214)-1),ROW(C66))),"")</f>
        <v/>
      </c>
      <c r="N67" s="181" t="str">
        <f t="shared" si="26"/>
        <v/>
      </c>
      <c r="O67" s="180" t="str">
        <f t="array" ref="O67">IFERROR(INDEX(N$2:N$214,SMALL(IF(N$2:N$214&lt;&gt;"",ROW(N$2:N$214)-1),ROW(E66))),"")</f>
        <v/>
      </c>
      <c r="P67" s="5"/>
    </row>
    <row r="68" spans="1:16" ht="15.75" customHeight="1" x14ac:dyDescent="0.2">
      <c r="A68" s="189"/>
      <c r="B68" s="190" t="s">
        <v>54</v>
      </c>
      <c r="C68" s="191"/>
      <c r="D68" s="191"/>
      <c r="E68" s="191" t="s">
        <v>17</v>
      </c>
      <c r="F68" s="84"/>
      <c r="G68" s="192"/>
      <c r="H68" s="172"/>
      <c r="I68" s="193"/>
      <c r="J68" s="179" t="str">
        <f t="shared" si="25"/>
        <v/>
      </c>
      <c r="K68" s="180" t="str">
        <f t="array" ref="K68">IFERROR(INDEX(J$2:J$214,SMALL(IF(J$2:J$214&lt;&gt;"",ROW(J$2:J$214)-1),ROW(A67))),"")</f>
        <v/>
      </c>
      <c r="L68" s="181" t="str">
        <f t="shared" si="24"/>
        <v/>
      </c>
      <c r="M68" s="182" t="str">
        <f t="array" ref="M68">IFERROR(INDEX(L$2:L$214,SMALL(IF(L$2:L$214&lt;&gt;"",ROW(L$2:L$214)-1),ROW(C67))),"")</f>
        <v/>
      </c>
      <c r="N68" s="181" t="str">
        <f t="shared" si="26"/>
        <v/>
      </c>
      <c r="O68" s="180" t="str">
        <f t="array" ref="O68">IFERROR(INDEX(N$2:N$214,SMALL(IF(N$2:N$214&lt;&gt;"",ROW(N$2:N$214)-1),ROW(E67))),"")</f>
        <v/>
      </c>
      <c r="P68" s="5"/>
    </row>
    <row r="69" spans="1:16" ht="15.75" customHeight="1" x14ac:dyDescent="0.2">
      <c r="A69" s="185" t="str">
        <f t="shared" si="27"/>
        <v>LEGRAND / DUDZIK</v>
      </c>
      <c r="B69" s="186" t="s">
        <v>605</v>
      </c>
      <c r="C69" s="187"/>
      <c r="D69" s="187"/>
      <c r="E69" s="187" t="s">
        <v>48</v>
      </c>
      <c r="F69" s="81">
        <v>19</v>
      </c>
      <c r="G69" s="185" t="str">
        <f>IF(E69=E70,IF(E69="","",VLOOKUP(E69,'Liste des clubs'!A:B,2,FALSE)),IF(E69="","",VLOOKUP(E69,'Liste des clubs'!A:B,2,FALSE))&amp;"/"&amp;IF(E69="","",VLOOKUP(E70,'Liste des clubs'!A:B,2,FALSE)))</f>
        <v>MERVILL/LESTREM</v>
      </c>
      <c r="H69" s="172"/>
      <c r="I69" s="188" t="s">
        <v>144</v>
      </c>
      <c r="J69" s="179" t="str">
        <f t="shared" si="25"/>
        <v/>
      </c>
      <c r="K69" s="180" t="str">
        <f t="array" ref="K69">IFERROR(INDEX(J$2:J$214,SMALL(IF(J$2:J$214&lt;&gt;"",ROW(J$2:J$214)-1),ROW(A68))),"")</f>
        <v/>
      </c>
      <c r="L69" s="181" t="str">
        <f t="shared" si="24"/>
        <v>LEGRAND / DUDZIK</v>
      </c>
      <c r="M69" s="182" t="str">
        <f t="array" ref="M69">IFERROR(INDEX(L$2:L$214,SMALL(IF(L$2:L$214&lt;&gt;"",ROW(L$2:L$214)-1),ROW(C68))),"")</f>
        <v/>
      </c>
      <c r="N69" s="181" t="str">
        <f t="shared" si="26"/>
        <v/>
      </c>
      <c r="O69" s="180" t="str">
        <f t="array" ref="O69">IFERROR(INDEX(N$2:N$214,SMALL(IF(N$2:N$214&lt;&gt;"",ROW(N$2:N$214)-1),ROW(E68))),"")</f>
        <v/>
      </c>
      <c r="P69" s="5"/>
    </row>
    <row r="70" spans="1:16" ht="15.75" customHeight="1" x14ac:dyDescent="0.2">
      <c r="A70" s="189"/>
      <c r="B70" s="190" t="s">
        <v>606</v>
      </c>
      <c r="C70" s="191"/>
      <c r="D70" s="191"/>
      <c r="E70" s="191" t="s">
        <v>110</v>
      </c>
      <c r="F70" s="84"/>
      <c r="G70" s="192"/>
      <c r="H70" s="172"/>
      <c r="I70" s="193"/>
      <c r="J70" s="179" t="str">
        <f t="shared" si="25"/>
        <v/>
      </c>
      <c r="K70" s="180" t="str">
        <f t="array" ref="K70">IFERROR(INDEX(J$2:J$214,SMALL(IF(J$2:J$214&lt;&gt;"",ROW(J$2:J$214)-1),ROW(A69))),"")</f>
        <v/>
      </c>
      <c r="L70" s="181" t="str">
        <f t="shared" si="24"/>
        <v/>
      </c>
      <c r="M70" s="182" t="str">
        <f t="array" ref="M70">IFERROR(INDEX(L$2:L$214,SMALL(IF(L$2:L$214&lt;&gt;"",ROW(L$2:L$214)-1),ROW(C69))),"")</f>
        <v/>
      </c>
      <c r="N70" s="181" t="str">
        <f t="shared" si="26"/>
        <v/>
      </c>
      <c r="O70" s="180" t="str">
        <f t="array" ref="O70">IFERROR(INDEX(N$2:N$214,SMALL(IF(N$2:N$214&lt;&gt;"",ROW(N$2:N$214)-1),ROW(E69))),"")</f>
        <v/>
      </c>
      <c r="P70" s="5"/>
    </row>
    <row r="71" spans="1:16" ht="15.75" customHeight="1" x14ac:dyDescent="0.2">
      <c r="A71" s="185" t="str">
        <f t="shared" si="27"/>
        <v>VIEREN / VIEREN</v>
      </c>
      <c r="B71" s="186" t="s">
        <v>71</v>
      </c>
      <c r="C71" s="187"/>
      <c r="D71" s="187"/>
      <c r="E71" s="187" t="s">
        <v>17</v>
      </c>
      <c r="F71" s="81">
        <v>34</v>
      </c>
      <c r="G71" s="185" t="str">
        <f>IF(E71=E72,IF(E71="","",VLOOKUP(E71,'Liste des clubs'!A:B,2,FALSE)),IF(E71="","",VLOOKUP(E71,'Liste des clubs'!A:B,2,FALSE))&amp;"/"&amp;IF(E71="","",VLOOKUP(E72,'Liste des clubs'!A:B,2,FALSE)))</f>
        <v>HAZEBRO</v>
      </c>
      <c r="H71" s="172"/>
      <c r="I71" s="188" t="s">
        <v>145</v>
      </c>
      <c r="J71" s="179" t="str">
        <f t="shared" si="25"/>
        <v/>
      </c>
      <c r="K71" s="180" t="str">
        <f t="array" ref="K71">IFERROR(INDEX(J$2:J$214,SMALL(IF(J$2:J$214&lt;&gt;"",ROW(J$2:J$214)-1),ROW(A70))),"")</f>
        <v/>
      </c>
      <c r="L71" s="181" t="str">
        <f t="shared" si="24"/>
        <v/>
      </c>
      <c r="M71" s="182" t="str">
        <f t="array" ref="M71">IFERROR(INDEX(L$2:L$214,SMALL(IF(L$2:L$214&lt;&gt;"",ROW(L$2:L$214)-1),ROW(C70))),"")</f>
        <v/>
      </c>
      <c r="N71" s="181" t="str">
        <f t="shared" si="26"/>
        <v>VIEREN / VIEREN</v>
      </c>
      <c r="O71" s="180" t="str">
        <f t="array" ref="O71">IFERROR(INDEX(N$2:N$214,SMALL(IF(N$2:N$214&lt;&gt;"",ROW(N$2:N$214)-1),ROW(E70))),"")</f>
        <v/>
      </c>
      <c r="P71" s="5"/>
    </row>
    <row r="72" spans="1:16" ht="15.75" customHeight="1" x14ac:dyDescent="0.2">
      <c r="A72" s="189"/>
      <c r="B72" s="190" t="s">
        <v>71</v>
      </c>
      <c r="C72" s="191"/>
      <c r="D72" s="191"/>
      <c r="E72" s="191" t="s">
        <v>17</v>
      </c>
      <c r="F72" s="84"/>
      <c r="G72" s="192"/>
      <c r="H72" s="172"/>
      <c r="I72" s="193"/>
      <c r="J72" s="179" t="str">
        <f t="shared" si="25"/>
        <v/>
      </c>
      <c r="K72" s="180" t="str">
        <f t="array" ref="K72">IFERROR(INDEX(J$2:J$214,SMALL(IF(J$2:J$214&lt;&gt;"",ROW(J$2:J$214)-1),ROW(A71))),"")</f>
        <v/>
      </c>
      <c r="L72" s="181" t="str">
        <f t="shared" si="24"/>
        <v/>
      </c>
      <c r="M72" s="182" t="str">
        <f t="array" ref="M72">IFERROR(INDEX(L$2:L$214,SMALL(IF(L$2:L$214&lt;&gt;"",ROW(L$2:L$214)-1),ROW(C71))),"")</f>
        <v/>
      </c>
      <c r="N72" s="181" t="str">
        <f t="shared" si="26"/>
        <v/>
      </c>
      <c r="O72" s="180" t="str">
        <f t="array" ref="O72">IFERROR(INDEX(N$2:N$214,SMALL(IF(N$2:N$214&lt;&gt;"",ROW(N$2:N$214)-1),ROW(E71))),"")</f>
        <v/>
      </c>
      <c r="P72" s="5"/>
    </row>
    <row r="73" spans="1:16" ht="15.75" customHeight="1" x14ac:dyDescent="0.2">
      <c r="A73" s="185" t="str">
        <f t="shared" si="27"/>
        <v>LEMAIRE / LEMAIRE</v>
      </c>
      <c r="B73" s="186" t="s">
        <v>585</v>
      </c>
      <c r="C73" s="187"/>
      <c r="D73" s="187"/>
      <c r="E73" s="187" t="s">
        <v>17</v>
      </c>
      <c r="F73" s="81">
        <v>25</v>
      </c>
      <c r="G73" s="185" t="str">
        <f>IF(E73=E74,IF(E73="","",VLOOKUP(E73,'Liste des clubs'!A:B,2,FALSE)),IF(E73="","",VLOOKUP(E73,'Liste des clubs'!A:B,2,FALSE))&amp;"/"&amp;IF(E73="","",VLOOKUP(E74,'Liste des clubs'!A:B,2,FALSE)))</f>
        <v>HAZEBRO</v>
      </c>
      <c r="H73" s="172"/>
      <c r="I73" s="188" t="s">
        <v>145</v>
      </c>
      <c r="J73" s="179" t="str">
        <f t="shared" si="25"/>
        <v/>
      </c>
      <c r="K73" s="180" t="str">
        <f t="array" ref="K73">IFERROR(INDEX(J$2:J$214,SMALL(IF(J$2:J$214&lt;&gt;"",ROW(J$2:J$214)-1),ROW(A72))),"")</f>
        <v/>
      </c>
      <c r="L73" s="181" t="str">
        <f t="shared" si="24"/>
        <v/>
      </c>
      <c r="M73" s="182" t="str">
        <f t="array" ref="M73">IFERROR(INDEX(L$2:L$214,SMALL(IF(L$2:L$214&lt;&gt;"",ROW(L$2:L$214)-1),ROW(C72))),"")</f>
        <v/>
      </c>
      <c r="N73" s="181" t="str">
        <f t="shared" si="26"/>
        <v>LEMAIRE / LEMAIRE</v>
      </c>
      <c r="O73" s="180" t="str">
        <f t="array" ref="O73">IFERROR(INDEX(N$2:N$214,SMALL(IF(N$2:N$214&lt;&gt;"",ROW(N$2:N$214)-1),ROW(E72))),"")</f>
        <v/>
      </c>
      <c r="P73" s="5"/>
    </row>
    <row r="74" spans="1:16" ht="15.75" customHeight="1" x14ac:dyDescent="0.2">
      <c r="A74" s="189"/>
      <c r="B74" s="190" t="s">
        <v>585</v>
      </c>
      <c r="C74" s="191"/>
      <c r="D74" s="191"/>
      <c r="E74" s="191" t="s">
        <v>17</v>
      </c>
      <c r="F74" s="84"/>
      <c r="G74" s="192"/>
      <c r="H74" s="172"/>
      <c r="I74" s="193"/>
      <c r="J74" s="179" t="str">
        <f t="shared" si="25"/>
        <v/>
      </c>
      <c r="K74" s="180" t="str">
        <f t="array" ref="K74">IFERROR(INDEX(J$2:J$214,SMALL(IF(J$2:J$214&lt;&gt;"",ROW(J$2:J$214)-1),ROW(A73))),"")</f>
        <v/>
      </c>
      <c r="L74" s="181" t="str">
        <f t="shared" si="24"/>
        <v/>
      </c>
      <c r="M74" s="182" t="str">
        <f t="array" ref="M74">IFERROR(INDEX(L$2:L$214,SMALL(IF(L$2:L$214&lt;&gt;"",ROW(L$2:L$214)-1),ROW(C73))),"")</f>
        <v/>
      </c>
      <c r="N74" s="181" t="str">
        <f t="shared" si="26"/>
        <v/>
      </c>
      <c r="O74" s="180" t="str">
        <f t="array" ref="O74">IFERROR(INDEX(N$2:N$214,SMALL(IF(N$2:N$214&lt;&gt;"",ROW(N$2:N$214)-1),ROW(E73))),"")</f>
        <v/>
      </c>
      <c r="P74" s="5"/>
    </row>
    <row r="75" spans="1:16" ht="15.75" customHeight="1" x14ac:dyDescent="0.2">
      <c r="A75" s="185" t="str">
        <f t="shared" si="27"/>
        <v>FAMIE / MARTIN</v>
      </c>
      <c r="B75" s="186" t="s">
        <v>602</v>
      </c>
      <c r="C75" s="187"/>
      <c r="D75" s="187"/>
      <c r="E75" s="187" t="s">
        <v>17</v>
      </c>
      <c r="F75" s="81">
        <v>32</v>
      </c>
      <c r="G75" s="185" t="str">
        <f>IF(E75=E76,IF(E75="","",VLOOKUP(E75,'Liste des clubs'!A:B,2,FALSE)),IF(E75="","",VLOOKUP(E75,'Liste des clubs'!A:B,2,FALSE))&amp;"/"&amp;IF(E75="","",VLOOKUP(E76,'Liste des clubs'!A:B,2,FALSE)))</f>
        <v>HAZEBRO</v>
      </c>
      <c r="H75" s="172"/>
      <c r="I75" s="188" t="s">
        <v>145</v>
      </c>
      <c r="J75" s="179" t="str">
        <f t="shared" si="25"/>
        <v/>
      </c>
      <c r="K75" s="180" t="str">
        <f t="array" ref="K75">IFERROR(INDEX(J$2:J$214,SMALL(IF(J$2:J$214&lt;&gt;"",ROW(J$2:J$214)-1),ROW(A74))),"")</f>
        <v/>
      </c>
      <c r="L75" s="181" t="str">
        <f t="shared" si="24"/>
        <v/>
      </c>
      <c r="M75" s="182" t="str">
        <f t="array" ref="M75">IFERROR(INDEX(L$2:L$214,SMALL(IF(L$2:L$214&lt;&gt;"",ROW(L$2:L$214)-1),ROW(C74))),"")</f>
        <v/>
      </c>
      <c r="N75" s="181" t="str">
        <f t="shared" si="26"/>
        <v>FAMIE / MARTIN</v>
      </c>
      <c r="O75" s="180" t="str">
        <f t="array" ref="O75">IFERROR(INDEX(N$2:N$214,SMALL(IF(N$2:N$214&lt;&gt;"",ROW(N$2:N$214)-1),ROW(E74))),"")</f>
        <v/>
      </c>
      <c r="P75" s="5"/>
    </row>
    <row r="76" spans="1:16" ht="15.75" customHeight="1" x14ac:dyDescent="0.2">
      <c r="A76" s="189"/>
      <c r="B76" s="190" t="s">
        <v>162</v>
      </c>
      <c r="C76" s="191"/>
      <c r="D76" s="191"/>
      <c r="E76" s="191" t="s">
        <v>17</v>
      </c>
      <c r="F76" s="84"/>
      <c r="G76" s="192"/>
      <c r="H76" s="172"/>
      <c r="I76" s="193"/>
      <c r="J76" s="179" t="str">
        <f t="shared" si="25"/>
        <v/>
      </c>
      <c r="K76" s="180" t="str">
        <f t="array" ref="K76">IFERROR(INDEX(J$2:J$214,SMALL(IF(J$2:J$214&lt;&gt;"",ROW(J$2:J$214)-1),ROW(A75))),"")</f>
        <v/>
      </c>
      <c r="L76" s="181" t="str">
        <f t="shared" si="24"/>
        <v/>
      </c>
      <c r="M76" s="182" t="str">
        <f t="array" ref="M76">IFERROR(INDEX(L$2:L$214,SMALL(IF(L$2:L$214&lt;&gt;"",ROW(L$2:L$214)-1),ROW(C75))),"")</f>
        <v/>
      </c>
      <c r="N76" s="181" t="str">
        <f t="shared" si="26"/>
        <v/>
      </c>
      <c r="O76" s="180" t="str">
        <f t="array" ref="O76">IFERROR(INDEX(N$2:N$214,SMALL(IF(N$2:N$214&lt;&gt;"",ROW(N$2:N$214)-1),ROW(E75))),"")</f>
        <v/>
      </c>
      <c r="P76" s="5"/>
    </row>
    <row r="77" spans="1:16" ht="15.75" customHeight="1" x14ac:dyDescent="0.2">
      <c r="A77" s="185" t="str">
        <f t="shared" si="27"/>
        <v>MANTE / MANTE</v>
      </c>
      <c r="B77" s="186" t="s">
        <v>531</v>
      </c>
      <c r="C77" s="187"/>
      <c r="D77" s="187"/>
      <c r="E77" s="187" t="s">
        <v>17</v>
      </c>
      <c r="F77" s="81">
        <v>31</v>
      </c>
      <c r="G77" s="185" t="str">
        <f>IF(E77=E78,IF(E77="","",VLOOKUP(E77,'Liste des clubs'!A:B,2,FALSE)),IF(E77="","",VLOOKUP(E77,'Liste des clubs'!A:B,2,FALSE))&amp;"/"&amp;IF(E77="","",VLOOKUP(E78,'Liste des clubs'!A:B,2,FALSE)))</f>
        <v>HAZEBRO</v>
      </c>
      <c r="H77" s="172"/>
      <c r="I77" s="188" t="s">
        <v>145</v>
      </c>
      <c r="J77" s="179" t="str">
        <f t="shared" si="25"/>
        <v/>
      </c>
      <c r="K77" s="180" t="str">
        <f t="array" ref="K77">IFERROR(INDEX(J$2:J$214,SMALL(IF(J$2:J$214&lt;&gt;"",ROW(J$2:J$214)-1),ROW(A76))),"")</f>
        <v/>
      </c>
      <c r="L77" s="181" t="str">
        <f t="shared" si="24"/>
        <v/>
      </c>
      <c r="M77" s="182" t="str">
        <f t="array" ref="M77">IFERROR(INDEX(L$2:L$214,SMALL(IF(L$2:L$214&lt;&gt;"",ROW(L$2:L$214)-1),ROW(C76))),"")</f>
        <v/>
      </c>
      <c r="N77" s="181" t="str">
        <f t="shared" si="26"/>
        <v>MANTE / MANTE</v>
      </c>
      <c r="O77" s="180" t="str">
        <f t="array" ref="O77">IFERROR(INDEX(N$2:N$214,SMALL(IF(N$2:N$214&lt;&gt;"",ROW(N$2:N$214)-1),ROW(E76))),"")</f>
        <v/>
      </c>
      <c r="P77" s="5"/>
    </row>
    <row r="78" spans="1:16" ht="15.75" customHeight="1" x14ac:dyDescent="0.2">
      <c r="A78" s="189"/>
      <c r="B78" s="190" t="s">
        <v>531</v>
      </c>
      <c r="C78" s="191"/>
      <c r="D78" s="191"/>
      <c r="E78" s="191" t="s">
        <v>17</v>
      </c>
      <c r="F78" s="84"/>
      <c r="G78" s="192"/>
      <c r="H78" s="172"/>
      <c r="I78" s="193"/>
      <c r="J78" s="179" t="str">
        <f t="shared" si="25"/>
        <v/>
      </c>
      <c r="K78" s="180" t="str">
        <f t="array" ref="K78">IFERROR(INDEX(J$2:J$214,SMALL(IF(J$2:J$214&lt;&gt;"",ROW(J$2:J$214)-1),ROW(A77))),"")</f>
        <v/>
      </c>
      <c r="L78" s="181" t="str">
        <f t="shared" si="24"/>
        <v/>
      </c>
      <c r="M78" s="182" t="str">
        <f t="array" ref="M78">IFERROR(INDEX(L$2:L$214,SMALL(IF(L$2:L$214&lt;&gt;"",ROW(L$2:L$214)-1),ROW(C77))),"")</f>
        <v/>
      </c>
      <c r="N78" s="181" t="str">
        <f t="shared" si="26"/>
        <v/>
      </c>
      <c r="O78" s="180" t="str">
        <f t="array" ref="O78">IFERROR(INDEX(N$2:N$214,SMALL(IF(N$2:N$214&lt;&gt;"",ROW(N$2:N$214)-1),ROW(E77))),"")</f>
        <v/>
      </c>
      <c r="P78" s="5"/>
    </row>
    <row r="79" spans="1:16" ht="15.75" customHeight="1" x14ac:dyDescent="0.2">
      <c r="A79" s="185" t="str">
        <f t="shared" si="27"/>
        <v>PLATTEAU / PETITPREZ</v>
      </c>
      <c r="B79" s="186" t="s">
        <v>137</v>
      </c>
      <c r="C79" s="187"/>
      <c r="D79" s="187"/>
      <c r="E79" s="187" t="s">
        <v>17</v>
      </c>
      <c r="F79" s="81">
        <v>26</v>
      </c>
      <c r="G79" s="185" t="str">
        <f>IF(E79=E80,IF(E79="","",VLOOKUP(E79,'Liste des clubs'!A:B,2,FALSE)),IF(E79="","",VLOOKUP(E79,'Liste des clubs'!A:B,2,FALSE))&amp;"/"&amp;IF(E79="","",VLOOKUP(E80,'Liste des clubs'!A:B,2,FALSE)))</f>
        <v>HAZEBRO</v>
      </c>
      <c r="H79" s="172"/>
      <c r="I79" s="188" t="s">
        <v>145</v>
      </c>
      <c r="J79" s="179" t="str">
        <f t="shared" si="25"/>
        <v/>
      </c>
      <c r="K79" s="180" t="str">
        <f t="array" ref="K79">IFERROR(INDEX(J$2:J$214,SMALL(IF(J$2:J$214&lt;&gt;"",ROW(J$2:J$214)-1),ROW(A78))),"")</f>
        <v/>
      </c>
      <c r="L79" s="181" t="str">
        <f t="shared" si="24"/>
        <v/>
      </c>
      <c r="M79" s="182" t="str">
        <f t="array" ref="M79">IFERROR(INDEX(L$2:L$214,SMALL(IF(L$2:L$214&lt;&gt;"",ROW(L$2:L$214)-1),ROW(C78))),"")</f>
        <v/>
      </c>
      <c r="N79" s="181" t="str">
        <f t="shared" si="26"/>
        <v>PLATTEAU / PETITPREZ</v>
      </c>
      <c r="O79" s="180" t="str">
        <f t="array" ref="O79">IFERROR(INDEX(N$2:N$214,SMALL(IF(N$2:N$214&lt;&gt;"",ROW(N$2:N$214)-1),ROW(E78))),"")</f>
        <v/>
      </c>
      <c r="P79" s="5"/>
    </row>
    <row r="80" spans="1:16" ht="15.75" customHeight="1" x14ac:dyDescent="0.2">
      <c r="A80" s="189"/>
      <c r="B80" s="190" t="s">
        <v>540</v>
      </c>
      <c r="C80" s="191"/>
      <c r="D80" s="191"/>
      <c r="E80" s="191" t="s">
        <v>17</v>
      </c>
      <c r="F80" s="84"/>
      <c r="G80" s="192"/>
      <c r="H80" s="172"/>
      <c r="I80" s="193"/>
      <c r="J80" s="179" t="str">
        <f t="shared" si="25"/>
        <v/>
      </c>
      <c r="K80" s="180" t="str">
        <f t="array" ref="K80">IFERROR(INDEX(J$2:J$214,SMALL(IF(J$2:J$214&lt;&gt;"",ROW(J$2:J$214)-1),ROW(A79))),"")</f>
        <v/>
      </c>
      <c r="L80" s="181" t="str">
        <f t="shared" si="24"/>
        <v/>
      </c>
      <c r="M80" s="182" t="str">
        <f t="array" ref="M80">IFERROR(INDEX(L$2:L$214,SMALL(IF(L$2:L$214&lt;&gt;"",ROW(L$2:L$214)-1),ROW(C79))),"")</f>
        <v/>
      </c>
      <c r="N80" s="181" t="str">
        <f t="shared" si="26"/>
        <v/>
      </c>
      <c r="O80" s="180" t="str">
        <f t="array" ref="O80">IFERROR(INDEX(N$2:N$214,SMALL(IF(N$2:N$214&lt;&gt;"",ROW(N$2:N$214)-1),ROW(E79))),"")</f>
        <v/>
      </c>
      <c r="P80" s="5"/>
    </row>
    <row r="81" spans="1:16" ht="15.75" customHeight="1" x14ac:dyDescent="0.2">
      <c r="A81" s="185" t="str">
        <f t="shared" si="27"/>
        <v>DUDZIK / LETURGIE</v>
      </c>
      <c r="B81" s="186" t="s">
        <v>606</v>
      </c>
      <c r="C81" s="187"/>
      <c r="D81" s="187"/>
      <c r="E81" s="187" t="s">
        <v>110</v>
      </c>
      <c r="F81" s="81">
        <v>25</v>
      </c>
      <c r="G81" s="185" t="str">
        <f>IF(E81=E82,IF(E81="","",VLOOKUP(E81,'Liste des clubs'!A:B,2,FALSE)),IF(E81="","",VLOOKUP(E81,'Liste des clubs'!A:B,2,FALSE))&amp;"/"&amp;IF(E81="","",VLOOKUP(E82,'Liste des clubs'!A:B,2,FALSE)))</f>
        <v>LESTREM</v>
      </c>
      <c r="H81" s="172"/>
      <c r="I81" s="188" t="s">
        <v>145</v>
      </c>
      <c r="J81" s="179" t="str">
        <f t="shared" si="25"/>
        <v/>
      </c>
      <c r="K81" s="180"/>
      <c r="L81" s="181" t="str">
        <f t="shared" si="24"/>
        <v/>
      </c>
      <c r="M81" s="182"/>
      <c r="N81" s="181" t="str">
        <f t="shared" si="26"/>
        <v>DUDZIK / LETURGIE</v>
      </c>
      <c r="O81" s="180"/>
      <c r="P81" s="5"/>
    </row>
    <row r="82" spans="1:16" ht="15.75" customHeight="1" x14ac:dyDescent="0.2">
      <c r="A82" s="189"/>
      <c r="B82" s="190" t="s">
        <v>607</v>
      </c>
      <c r="C82" s="191"/>
      <c r="D82" s="191"/>
      <c r="E82" s="191" t="s">
        <v>110</v>
      </c>
      <c r="F82" s="84"/>
      <c r="G82" s="192"/>
      <c r="H82" s="172"/>
      <c r="I82" s="193"/>
      <c r="J82" s="179" t="str">
        <f t="shared" si="25"/>
        <v/>
      </c>
      <c r="K82" s="180" t="str">
        <f t="array" ref="K82">IFERROR(INDEX(J$2:J$214,SMALL(IF(J$2:J$214&lt;&gt;"",ROW(J$2:J$214)-1),ROW(A80))),"")</f>
        <v/>
      </c>
      <c r="L82" s="181" t="str">
        <f t="shared" si="24"/>
        <v/>
      </c>
      <c r="M82" s="182" t="str">
        <f t="array" ref="M82">IFERROR(INDEX(L$2:L$214,SMALL(IF(L$2:L$214&lt;&gt;"",ROW(L$2:L$214)-1),ROW(C80))),"")</f>
        <v/>
      </c>
      <c r="N82" s="181" t="str">
        <f t="shared" si="26"/>
        <v/>
      </c>
      <c r="O82" s="180" t="str">
        <f t="array" ref="O82">IFERROR(INDEX(N$2:N$214,SMALL(IF(N$2:N$214&lt;&gt;"",ROW(N$2:N$214)-1),ROW(E80))),"")</f>
        <v/>
      </c>
      <c r="P82" s="5"/>
    </row>
    <row r="83" spans="1:16" ht="15.75" customHeight="1" x14ac:dyDescent="0.2">
      <c r="A83" s="185" t="str">
        <f t="shared" si="27"/>
        <v>PACCOU / LEMAIRE</v>
      </c>
      <c r="B83" s="186" t="s">
        <v>126</v>
      </c>
      <c r="C83" s="187"/>
      <c r="D83" s="187"/>
      <c r="E83" s="187" t="s">
        <v>75</v>
      </c>
      <c r="F83" s="81">
        <v>30</v>
      </c>
      <c r="G83" s="185" t="str">
        <f>IF(E83=E84,IF(E83="","",VLOOKUP(E83,'Liste des clubs'!A:B,2,FALSE)),IF(E83="","",VLOOKUP(E83,'Liste des clubs'!A:B,2,FALSE))&amp;"/"&amp;IF(E83="","",VLOOKUP(E84,'Liste des clubs'!A:B,2,FALSE)))</f>
        <v>STEEN</v>
      </c>
      <c r="H83" s="172"/>
      <c r="I83" s="188" t="s">
        <v>145</v>
      </c>
      <c r="J83" s="179" t="str">
        <f t="shared" si="25"/>
        <v/>
      </c>
      <c r="K83" s="180" t="str">
        <f t="array" ref="K83">IFERROR(INDEX(J$2:J$214,SMALL(IF(J$2:J$214&lt;&gt;"",ROW(J$2:J$214)-1),ROW(A82))),"")</f>
        <v/>
      </c>
      <c r="L83" s="181" t="str">
        <f t="shared" si="24"/>
        <v/>
      </c>
      <c r="M83" s="182" t="str">
        <f t="array" ref="M83">IFERROR(INDEX(L$2:L$214,SMALL(IF(L$2:L$214&lt;&gt;"",ROW(L$2:L$214)-1),ROW(C82))),"")</f>
        <v/>
      </c>
      <c r="N83" s="181" t="str">
        <f t="shared" si="26"/>
        <v>PACCOU / LEMAIRE</v>
      </c>
      <c r="O83" s="180" t="str">
        <f t="array" ref="O83">IFERROR(INDEX(N$2:N$214,SMALL(IF(N$2:N$214&lt;&gt;"",ROW(N$2:N$214)-1),ROW(E82))),"")</f>
        <v/>
      </c>
      <c r="P83" s="5"/>
    </row>
    <row r="84" spans="1:16" ht="15.75" customHeight="1" x14ac:dyDescent="0.2">
      <c r="A84" s="189"/>
      <c r="B84" s="190" t="s">
        <v>585</v>
      </c>
      <c r="C84" s="191"/>
      <c r="D84" s="191"/>
      <c r="E84" s="191" t="s">
        <v>75</v>
      </c>
      <c r="F84" s="84"/>
      <c r="G84" s="192"/>
      <c r="H84" s="172"/>
      <c r="I84" s="193"/>
      <c r="J84" s="179" t="str">
        <f t="shared" si="25"/>
        <v/>
      </c>
      <c r="K84" s="180" t="str">
        <f t="array" ref="K84">IFERROR(INDEX(J$2:J$214,SMALL(IF(J$2:J$214&lt;&gt;"",ROW(J$2:J$214)-1),ROW(A83))),"")</f>
        <v/>
      </c>
      <c r="L84" s="181" t="str">
        <f t="shared" si="24"/>
        <v/>
      </c>
      <c r="M84" s="182" t="str">
        <f t="array" ref="M84">IFERROR(INDEX(L$2:L$214,SMALL(IF(L$2:L$214&lt;&gt;"",ROW(L$2:L$214)-1),ROW(C83))),"")</f>
        <v/>
      </c>
      <c r="N84" s="181" t="str">
        <f t="shared" si="26"/>
        <v/>
      </c>
      <c r="O84" s="180" t="str">
        <f t="array" ref="O84">IFERROR(INDEX(N$2:N$214,SMALL(IF(N$2:N$214&lt;&gt;"",ROW(N$2:N$214)-1),ROW(E83))),"")</f>
        <v/>
      </c>
      <c r="P84" s="5"/>
    </row>
    <row r="85" spans="1:16" ht="15.75" customHeight="1" x14ac:dyDescent="0.2">
      <c r="A85" s="185" t="str">
        <f t="shared" si="27"/>
        <v>LEGRAND / GAPILIAN</v>
      </c>
      <c r="B85" s="186" t="s">
        <v>605</v>
      </c>
      <c r="C85" s="187"/>
      <c r="D85" s="187"/>
      <c r="E85" s="187" t="s">
        <v>48</v>
      </c>
      <c r="F85" s="81">
        <v>21</v>
      </c>
      <c r="G85" s="185" t="str">
        <f>IF(E85=E86,IF(E85="","",VLOOKUP(E85,'Liste des clubs'!A:B,2,FALSE)),IF(E85="","",VLOOKUP(E85,'Liste des clubs'!A:B,2,FALSE))&amp;"/"&amp;IF(E85="","",VLOOKUP(E86,'Liste des clubs'!A:B,2,FALSE)))</f>
        <v>MERVILL/HAZEBRO</v>
      </c>
      <c r="H85" s="172"/>
      <c r="I85" s="188" t="s">
        <v>145</v>
      </c>
      <c r="J85" s="179" t="str">
        <f t="shared" si="25"/>
        <v/>
      </c>
      <c r="K85" s="180" t="str">
        <f t="array" ref="K85">IFERROR(INDEX(J$2:J$214,SMALL(IF(J$2:J$214&lt;&gt;"",ROW(J$2:J$214)-1),ROW(A84))),"")</f>
        <v/>
      </c>
      <c r="L85" s="181" t="str">
        <f t="shared" si="24"/>
        <v/>
      </c>
      <c r="M85" s="182" t="str">
        <f t="array" ref="M85">IFERROR(INDEX(L$2:L$214,SMALL(IF(L$2:L$214&lt;&gt;"",ROW(L$2:L$214)-1),ROW(C84))),"")</f>
        <v/>
      </c>
      <c r="N85" s="181" t="str">
        <f t="shared" si="26"/>
        <v>LEGRAND / GAPILIAN</v>
      </c>
      <c r="O85" s="180" t="str">
        <f t="array" ref="O85">IFERROR(INDEX(N$2:N$214,SMALL(IF(N$2:N$214&lt;&gt;"",ROW(N$2:N$214)-1),ROW(E84))),"")</f>
        <v/>
      </c>
      <c r="P85" s="5"/>
    </row>
    <row r="86" spans="1:16" ht="15.75" customHeight="1" x14ac:dyDescent="0.2">
      <c r="A86" s="189"/>
      <c r="B86" s="190" t="s">
        <v>94</v>
      </c>
      <c r="C86" s="191"/>
      <c r="D86" s="191"/>
      <c r="E86" s="191" t="s">
        <v>17</v>
      </c>
      <c r="F86" s="84"/>
      <c r="G86" s="192"/>
      <c r="H86" s="172"/>
      <c r="I86" s="193"/>
      <c r="J86" s="179" t="str">
        <f t="shared" si="25"/>
        <v/>
      </c>
      <c r="K86" s="180" t="str">
        <f t="array" ref="K86">IFERROR(INDEX(J$2:J$214,SMALL(IF(J$2:J$214&lt;&gt;"",ROW(J$2:J$214)-1),ROW(A85))),"")</f>
        <v/>
      </c>
      <c r="L86" s="181" t="str">
        <f t="shared" si="24"/>
        <v/>
      </c>
      <c r="M86" s="182" t="str">
        <f t="array" ref="M86">IFERROR(INDEX(L$2:L$214,SMALL(IF(L$2:L$214&lt;&gt;"",ROW(L$2:L$214)-1),ROW(C85))),"")</f>
        <v/>
      </c>
      <c r="N86" s="181" t="str">
        <f t="shared" si="26"/>
        <v/>
      </c>
      <c r="O86" s="180" t="str">
        <f t="array" ref="O86">IFERROR(INDEX(N$2:N$214,SMALL(IF(N$2:N$214&lt;&gt;"",ROW(N$2:N$214)-1),ROW(E85))),"")</f>
        <v/>
      </c>
      <c r="P86" s="5"/>
    </row>
    <row r="87" spans="1:16" ht="15.75" customHeight="1" x14ac:dyDescent="0.2">
      <c r="A87" s="185" t="str">
        <f t="shared" si="27"/>
        <v>PREVOST / MOREAU</v>
      </c>
      <c r="B87" s="186" t="s">
        <v>608</v>
      </c>
      <c r="C87" s="187"/>
      <c r="D87" s="187"/>
      <c r="E87" s="187" t="s">
        <v>348</v>
      </c>
      <c r="F87" s="81">
        <v>12</v>
      </c>
      <c r="G87" s="185" t="str">
        <f>IF(E87=E88,IF(E87="","",VLOOKUP(E87,'Liste des clubs'!A:B,2,FALSE)),IF(E87="","",VLOOKUP(E87,'Liste des clubs'!A:B,2,FALSE))&amp;"/"&amp;IF(E87="","",VLOOKUP(E88,'Liste des clubs'!A:B,2,FALSE)))</f>
        <v>FLAN LYS/STEEN</v>
      </c>
      <c r="H87" s="172"/>
      <c r="I87" s="188" t="s">
        <v>145</v>
      </c>
      <c r="J87" s="179" t="str">
        <f t="shared" si="25"/>
        <v/>
      </c>
      <c r="K87" s="180" t="str">
        <f t="array" ref="K87">IFERROR(INDEX(J$2:J$214,SMALL(IF(J$2:J$214&lt;&gt;"",ROW(J$2:J$214)-1),ROW(A86))),"")</f>
        <v/>
      </c>
      <c r="L87" s="181" t="str">
        <f t="shared" si="24"/>
        <v/>
      </c>
      <c r="M87" s="182" t="str">
        <f t="array" ref="M87">IFERROR(INDEX(L$2:L$214,SMALL(IF(L$2:L$214&lt;&gt;"",ROW(L$2:L$214)-1),ROW(C86))),"")</f>
        <v/>
      </c>
      <c r="N87" s="181" t="str">
        <f t="shared" si="26"/>
        <v>PREVOST / MOREAU</v>
      </c>
      <c r="O87" s="180" t="str">
        <f t="array" ref="O87">IFERROR(INDEX(N$2:N$214,SMALL(IF(N$2:N$214&lt;&gt;"",ROW(N$2:N$214)-1),ROW(E86))),"")</f>
        <v/>
      </c>
      <c r="P87" s="5"/>
    </row>
    <row r="88" spans="1:16" ht="15.75" customHeight="1" x14ac:dyDescent="0.2">
      <c r="A88" s="189"/>
      <c r="B88" s="190" t="s">
        <v>567</v>
      </c>
      <c r="C88" s="191"/>
      <c r="D88" s="191"/>
      <c r="E88" s="191" t="s">
        <v>75</v>
      </c>
      <c r="F88" s="84"/>
      <c r="G88" s="192"/>
      <c r="H88" s="172"/>
      <c r="I88" s="193"/>
      <c r="J88" s="179" t="str">
        <f t="shared" si="25"/>
        <v/>
      </c>
      <c r="K88" s="180" t="str">
        <f t="array" ref="K88">IFERROR(INDEX(J$2:J$214,SMALL(IF(J$2:J$214&lt;&gt;"",ROW(J$2:J$214)-1),ROW(A87))),"")</f>
        <v/>
      </c>
      <c r="L88" s="181" t="str">
        <f t="shared" si="24"/>
        <v/>
      </c>
      <c r="M88" s="182" t="str">
        <f t="array" ref="M88">IFERROR(INDEX(L$2:L$214,SMALL(IF(L$2:L$214&lt;&gt;"",ROW(L$2:L$214)-1),ROW(C87))),"")</f>
        <v/>
      </c>
      <c r="N88" s="181" t="str">
        <f t="shared" si="26"/>
        <v/>
      </c>
      <c r="O88" s="180" t="str">
        <f t="array" ref="O88">IFERROR(INDEX(N$2:N$214,SMALL(IF(N$2:N$214&lt;&gt;"",ROW(N$2:N$214)-1),ROW(E87))),"")</f>
        <v/>
      </c>
      <c r="P88" s="5"/>
    </row>
    <row r="89" spans="1:16" ht="15.75" customHeight="1" x14ac:dyDescent="0.2">
      <c r="A89" s="185" t="str">
        <f t="shared" si="27"/>
        <v>TOULOUSE / DELARU</v>
      </c>
      <c r="B89" s="186" t="s">
        <v>601</v>
      </c>
      <c r="C89" s="187"/>
      <c r="D89" s="187"/>
      <c r="E89" s="187" t="s">
        <v>17</v>
      </c>
      <c r="F89" s="81">
        <v>28</v>
      </c>
      <c r="G89" s="185" t="str">
        <f>IF(E89=E90,IF(E89="","",VLOOKUP(E89,'Liste des clubs'!A:B,2,FALSE)),IF(E89="","",VLOOKUP(E89,'Liste des clubs'!A:B,2,FALSE))&amp;"/"&amp;IF(E89="","",VLOOKUP(E90,'Liste des clubs'!A:B,2,FALSE)))</f>
        <v>HAZEBRO</v>
      </c>
      <c r="H89" s="172"/>
      <c r="I89" s="188" t="s">
        <v>145</v>
      </c>
      <c r="J89" s="179" t="str">
        <f t="shared" si="25"/>
        <v/>
      </c>
      <c r="K89" s="180" t="str">
        <f t="array" ref="K89">IFERROR(INDEX(J$2:J$214,SMALL(IF(J$2:J$214&lt;&gt;"",ROW(J$2:J$214)-1),ROW(A88))),"")</f>
        <v/>
      </c>
      <c r="L89" s="181" t="str">
        <f t="shared" si="24"/>
        <v/>
      </c>
      <c r="M89" s="182" t="str">
        <f t="array" ref="M89">IFERROR(INDEX(L$2:L$214,SMALL(IF(L$2:L$214&lt;&gt;"",ROW(L$2:L$214)-1),ROW(C88))),"")</f>
        <v/>
      </c>
      <c r="N89" s="181" t="str">
        <f t="shared" si="26"/>
        <v>TOULOUSE / DELARU</v>
      </c>
      <c r="O89" s="180" t="str">
        <f t="array" ref="O89">IFERROR(INDEX(N$2:N$214,SMALL(IF(N$2:N$214&lt;&gt;"",ROW(N$2:N$214)-1),ROW(E88))),"")</f>
        <v/>
      </c>
      <c r="P89" s="5"/>
    </row>
    <row r="90" spans="1:16" ht="15.75" customHeight="1" x14ac:dyDescent="0.2">
      <c r="A90" s="189"/>
      <c r="B90" s="190" t="s">
        <v>104</v>
      </c>
      <c r="C90" s="191"/>
      <c r="D90" s="191"/>
      <c r="E90" s="191" t="s">
        <v>17</v>
      </c>
      <c r="F90" s="84"/>
      <c r="G90" s="192"/>
      <c r="H90" s="172"/>
      <c r="I90" s="193"/>
      <c r="J90" s="179" t="str">
        <f t="shared" ref="J90:J108" si="28">IF($I90=J$1,$A90,"")</f>
        <v/>
      </c>
      <c r="K90" s="180" t="str">
        <f t="array" ref="K90">IFERROR(INDEX(J$2:J$214,SMALL(IF(J$2:J$214&lt;&gt;"",ROW(J$2:J$214)-1),ROW(A89))),"")</f>
        <v/>
      </c>
      <c r="L90" s="181" t="str">
        <f t="shared" ref="L90:L108" si="29">IF($I90=L$1,$A90,"")</f>
        <v/>
      </c>
      <c r="M90" s="182" t="str">
        <f t="array" ref="M90">IFERROR(INDEX(L$2:L$214,SMALL(IF(L$2:L$214&lt;&gt;"",ROW(L$2:L$214)-1),ROW(C89))),"")</f>
        <v/>
      </c>
      <c r="N90" s="181" t="str">
        <f t="shared" ref="N90:N108" si="30">IF($I90=N$1,$A90,"")</f>
        <v/>
      </c>
      <c r="O90" s="180" t="str">
        <f t="array" ref="O90">IFERROR(INDEX(N$2:N$214,SMALL(IF(N$2:N$214&lt;&gt;"",ROW(N$2:N$214)-1),ROW(E89))),"")</f>
        <v/>
      </c>
      <c r="P90" s="5"/>
    </row>
    <row r="91" spans="1:16" ht="15.75" customHeight="1" x14ac:dyDescent="0.2">
      <c r="A91" s="185" t="str">
        <f t="shared" si="27"/>
        <v>LOYEZ / LOYEZ</v>
      </c>
      <c r="B91" s="186" t="s">
        <v>546</v>
      </c>
      <c r="C91" s="187"/>
      <c r="D91" s="187"/>
      <c r="E91" s="187" t="s">
        <v>17</v>
      </c>
      <c r="F91" s="81">
        <v>28</v>
      </c>
      <c r="G91" s="185" t="str">
        <f>IF(E91=E92,IF(E91="","",VLOOKUP(E91,'Liste des clubs'!A:B,2,FALSE)),IF(E91="","",VLOOKUP(E91,'Liste des clubs'!A:B,2,FALSE))&amp;"/"&amp;IF(E91="","",VLOOKUP(E92,'Liste des clubs'!A:B,2,FALSE)))</f>
        <v>HAZEBRO</v>
      </c>
      <c r="H91" s="172"/>
      <c r="I91" s="188" t="s">
        <v>145</v>
      </c>
      <c r="J91" s="179" t="str">
        <f t="shared" si="28"/>
        <v/>
      </c>
      <c r="K91" s="180" t="str">
        <f t="array" ref="K91">IFERROR(INDEX(J$2:J$214,SMALL(IF(J$2:J$214&lt;&gt;"",ROW(J$2:J$214)-1),ROW(A90))),"")</f>
        <v/>
      </c>
      <c r="L91" s="181" t="str">
        <f t="shared" si="29"/>
        <v/>
      </c>
      <c r="M91" s="182" t="str">
        <f t="array" ref="M91">IFERROR(INDEX(L$2:L$214,SMALL(IF(L$2:L$214&lt;&gt;"",ROW(L$2:L$214)-1),ROW(C90))),"")</f>
        <v/>
      </c>
      <c r="N91" s="181" t="str">
        <f t="shared" si="30"/>
        <v>LOYEZ / LOYEZ</v>
      </c>
      <c r="O91" s="180" t="str">
        <f t="array" ref="O91">IFERROR(INDEX(N$2:N$214,SMALL(IF(N$2:N$214&lt;&gt;"",ROW(N$2:N$214)-1),ROW(E90))),"")</f>
        <v/>
      </c>
      <c r="P91" s="5"/>
    </row>
    <row r="92" spans="1:16" ht="15.75" customHeight="1" x14ac:dyDescent="0.2">
      <c r="A92" s="189"/>
      <c r="B92" s="190" t="s">
        <v>546</v>
      </c>
      <c r="C92" s="191"/>
      <c r="D92" s="191"/>
      <c r="E92" s="191" t="s">
        <v>17</v>
      </c>
      <c r="F92" s="84"/>
      <c r="G92" s="192"/>
      <c r="H92" s="172"/>
      <c r="I92" s="193"/>
      <c r="J92" s="179" t="str">
        <f t="shared" si="28"/>
        <v/>
      </c>
      <c r="K92" s="180" t="str">
        <f t="array" ref="K92">IFERROR(INDEX(J$2:J$214,SMALL(IF(J$2:J$214&lt;&gt;"",ROW(J$2:J$214)-1),ROW(A91))),"")</f>
        <v/>
      </c>
      <c r="L92" s="181" t="str">
        <f t="shared" si="29"/>
        <v/>
      </c>
      <c r="M92" s="182" t="str">
        <f t="array" ref="M92">IFERROR(INDEX(L$2:L$214,SMALL(IF(L$2:L$214&lt;&gt;"",ROW(L$2:L$214)-1),ROW(C91))),"")</f>
        <v/>
      </c>
      <c r="N92" s="181" t="str">
        <f t="shared" si="30"/>
        <v/>
      </c>
      <c r="O92" s="180" t="str">
        <f t="array" ref="O92">IFERROR(INDEX(N$2:N$214,SMALL(IF(N$2:N$214&lt;&gt;"",ROW(N$2:N$214)-1),ROW(E91))),"")</f>
        <v/>
      </c>
      <c r="P92" s="5"/>
    </row>
    <row r="93" spans="1:16" ht="15.75" customHeight="1" x14ac:dyDescent="0.2">
      <c r="A93" s="185" t="str">
        <f t="shared" si="27"/>
        <v>LEMAIRE / FAUCOEUR</v>
      </c>
      <c r="B93" s="186" t="s">
        <v>585</v>
      </c>
      <c r="C93" s="187"/>
      <c r="D93" s="187"/>
      <c r="E93" s="187" t="s">
        <v>17</v>
      </c>
      <c r="F93" s="81">
        <v>19</v>
      </c>
      <c r="G93" s="185" t="str">
        <f>IF(E93=E94,IF(E93="","",VLOOKUP(E93,'Liste des clubs'!A:B,2,FALSE)),IF(E93="","",VLOOKUP(E93,'Liste des clubs'!A:B,2,FALSE))&amp;"/"&amp;IF(E93="","",VLOOKUP(E94,'Liste des clubs'!A:B,2,FALSE)))</f>
        <v>HAZEBRO/COUDEK</v>
      </c>
      <c r="H93" s="172"/>
      <c r="I93" s="188" t="s">
        <v>144</v>
      </c>
      <c r="J93" s="179" t="str">
        <f t="shared" si="28"/>
        <v/>
      </c>
      <c r="K93" s="180" t="str">
        <f t="array" ref="K93">IFERROR(INDEX(J$2:J$214,SMALL(IF(J$2:J$214&lt;&gt;"",ROW(J$2:J$214)-1),ROW(A92))),"")</f>
        <v/>
      </c>
      <c r="L93" s="181" t="str">
        <f t="shared" si="29"/>
        <v>LEMAIRE / FAUCOEUR</v>
      </c>
      <c r="M93" s="182" t="str">
        <f t="array" ref="M93">IFERROR(INDEX(L$2:L$214,SMALL(IF(L$2:L$214&lt;&gt;"",ROW(L$2:L$214)-1),ROW(C92))),"")</f>
        <v/>
      </c>
      <c r="N93" s="181" t="str">
        <f t="shared" si="30"/>
        <v/>
      </c>
      <c r="O93" s="180" t="str">
        <f t="array" ref="O93">IFERROR(INDEX(N$2:N$214,SMALL(IF(N$2:N$214&lt;&gt;"",ROW(N$2:N$214)-1),ROW(E92))),"")</f>
        <v/>
      </c>
      <c r="P93" s="5"/>
    </row>
    <row r="94" spans="1:16" ht="15.75" customHeight="1" x14ac:dyDescent="0.2">
      <c r="A94" s="189"/>
      <c r="B94" s="190" t="s">
        <v>604</v>
      </c>
      <c r="C94" s="191"/>
      <c r="D94" s="191"/>
      <c r="E94" s="191" t="s">
        <v>336</v>
      </c>
      <c r="F94" s="84"/>
      <c r="G94" s="192"/>
      <c r="H94" s="172"/>
      <c r="I94" s="193"/>
      <c r="J94" s="179" t="str">
        <f t="shared" si="28"/>
        <v/>
      </c>
      <c r="K94" s="180" t="str">
        <f t="array" ref="K94">IFERROR(INDEX(J$2:J$214,SMALL(IF(J$2:J$214&lt;&gt;"",ROW(J$2:J$214)-1),ROW(A93))),"")</f>
        <v/>
      </c>
      <c r="L94" s="181" t="str">
        <f t="shared" si="29"/>
        <v/>
      </c>
      <c r="M94" s="182" t="str">
        <f t="array" ref="M94">IFERROR(INDEX(L$2:L$214,SMALL(IF(L$2:L$214&lt;&gt;"",ROW(L$2:L$214)-1),ROW(C93))),"")</f>
        <v/>
      </c>
      <c r="N94" s="181" t="str">
        <f t="shared" si="30"/>
        <v/>
      </c>
      <c r="O94" s="180" t="str">
        <f t="array" ref="O94">IFERROR(INDEX(N$2:N$214,SMALL(IF(N$2:N$214&lt;&gt;"",ROW(N$2:N$214)-1),ROW(E93))),"")</f>
        <v/>
      </c>
      <c r="P94" s="5"/>
    </row>
    <row r="95" spans="1:16" ht="15.75" customHeight="1" x14ac:dyDescent="0.2">
      <c r="A95" s="185" t="str">
        <f t="shared" si="27"/>
        <v>PETITPREZ / CACHEUX</v>
      </c>
      <c r="B95" s="186" t="s">
        <v>540</v>
      </c>
      <c r="C95" s="187"/>
      <c r="D95" s="187"/>
      <c r="E95" s="187" t="s">
        <v>17</v>
      </c>
      <c r="F95" s="81">
        <v>21</v>
      </c>
      <c r="G95" s="185" t="str">
        <f>IF(E95=E96,IF(E95="","",VLOOKUP(E95,'Liste des clubs'!A:B,2,FALSE)),IF(E95="","",VLOOKUP(E95,'Liste des clubs'!A:B,2,FALSE))&amp;"/"&amp;IF(E95="","",VLOOKUP(E96,'Liste des clubs'!A:B,2,FALSE)))</f>
        <v>HAZEBRO</v>
      </c>
      <c r="H95" s="172"/>
      <c r="I95" s="188" t="s">
        <v>143</v>
      </c>
      <c r="J95" s="179" t="str">
        <f t="shared" si="28"/>
        <v>PETITPREZ / CACHEUX</v>
      </c>
      <c r="K95" s="180" t="str">
        <f t="array" ref="K95">IFERROR(INDEX(J$2:J$214,SMALL(IF(J$2:J$214&lt;&gt;"",ROW(J$2:J$214)-1),ROW(A94))),"")</f>
        <v/>
      </c>
      <c r="L95" s="181" t="str">
        <f t="shared" si="29"/>
        <v/>
      </c>
      <c r="M95" s="182" t="str">
        <f t="array" ref="M95">IFERROR(INDEX(L$2:L$214,SMALL(IF(L$2:L$214&lt;&gt;"",ROW(L$2:L$214)-1),ROW(C94))),"")</f>
        <v/>
      </c>
      <c r="N95" s="181" t="str">
        <f t="shared" si="30"/>
        <v/>
      </c>
      <c r="O95" s="180" t="str">
        <f t="array" ref="O95">IFERROR(INDEX(N$2:N$214,SMALL(IF(N$2:N$214&lt;&gt;"",ROW(N$2:N$214)-1),ROW(E94))),"")</f>
        <v/>
      </c>
      <c r="P95" s="5"/>
    </row>
    <row r="96" spans="1:16" ht="15.75" customHeight="1" x14ac:dyDescent="0.2">
      <c r="A96" s="189"/>
      <c r="B96" s="190" t="s">
        <v>545</v>
      </c>
      <c r="C96" s="191"/>
      <c r="D96" s="191"/>
      <c r="E96" s="191" t="s">
        <v>17</v>
      </c>
      <c r="F96" s="84"/>
      <c r="G96" s="192"/>
      <c r="H96" s="172"/>
      <c r="I96" s="193"/>
      <c r="J96" s="179" t="str">
        <f t="shared" si="28"/>
        <v/>
      </c>
      <c r="K96" s="180" t="str">
        <f t="array" ref="K96">IFERROR(INDEX(J$2:J$214,SMALL(IF(J$2:J$214&lt;&gt;"",ROW(J$2:J$214)-1),ROW(A95))),"")</f>
        <v/>
      </c>
      <c r="L96" s="181" t="str">
        <f t="shared" si="29"/>
        <v/>
      </c>
      <c r="M96" s="182" t="str">
        <f t="array" ref="M96">IFERROR(INDEX(L$2:L$214,SMALL(IF(L$2:L$214&lt;&gt;"",ROW(L$2:L$214)-1),ROW(C95))),"")</f>
        <v/>
      </c>
      <c r="N96" s="181" t="str">
        <f t="shared" si="30"/>
        <v/>
      </c>
      <c r="O96" s="180" t="str">
        <f t="array" ref="O96">IFERROR(INDEX(N$2:N$214,SMALL(IF(N$2:N$214&lt;&gt;"",ROW(N$2:N$214)-1),ROW(E95))),"")</f>
        <v/>
      </c>
      <c r="P96" s="5"/>
    </row>
    <row r="97" spans="1:16" ht="15.75" customHeight="1" x14ac:dyDescent="0.2">
      <c r="A97" s="185" t="str">
        <f t="shared" si="27"/>
        <v xml:space="preserve"> / </v>
      </c>
      <c r="B97" s="186"/>
      <c r="C97" s="187"/>
      <c r="D97" s="187"/>
      <c r="E97" s="187"/>
      <c r="F97" s="81"/>
      <c r="G97" s="185" t="str">
        <f>IF(E97=E98,IF(E97="","",VLOOKUP(E97,'Liste des clubs'!A:B,2,FALSE)),IF(E97="","",VLOOKUP(E97,'Liste des clubs'!A:B,2,FALSE))&amp;"/"&amp;IF(E97="","",VLOOKUP(E98,'Liste des clubs'!A:B,2,FALSE)))</f>
        <v/>
      </c>
      <c r="H97" s="172"/>
      <c r="I97" s="188"/>
      <c r="J97" s="179" t="str">
        <f t="shared" si="28"/>
        <v/>
      </c>
      <c r="K97" s="180" t="str">
        <f t="array" ref="K97">IFERROR(INDEX(J$2:J$214,SMALL(IF(J$2:J$214&lt;&gt;"",ROW(J$2:J$214)-1),ROW(A96))),"")</f>
        <v/>
      </c>
      <c r="L97" s="181" t="str">
        <f t="shared" si="29"/>
        <v/>
      </c>
      <c r="M97" s="182" t="str">
        <f t="array" ref="M97">IFERROR(INDEX(L$2:L$214,SMALL(IF(L$2:L$214&lt;&gt;"",ROW(L$2:L$214)-1),ROW(C96))),"")</f>
        <v/>
      </c>
      <c r="N97" s="181" t="str">
        <f t="shared" si="30"/>
        <v/>
      </c>
      <c r="O97" s="180" t="str">
        <f t="array" ref="O97">IFERROR(INDEX(N$2:N$214,SMALL(IF(N$2:N$214&lt;&gt;"",ROW(N$2:N$214)-1),ROW(E96))),"")</f>
        <v/>
      </c>
      <c r="P97" s="5"/>
    </row>
    <row r="98" spans="1:16" ht="15.75" customHeight="1" x14ac:dyDescent="0.2">
      <c r="A98" s="189"/>
      <c r="B98" s="190"/>
      <c r="C98" s="191"/>
      <c r="D98" s="191"/>
      <c r="E98" s="191"/>
      <c r="F98" s="84"/>
      <c r="G98" s="192"/>
      <c r="H98" s="172"/>
      <c r="I98" s="193"/>
      <c r="J98" s="179" t="str">
        <f t="shared" si="28"/>
        <v/>
      </c>
      <c r="K98" s="180" t="str">
        <f t="array" ref="K98">IFERROR(INDEX(J$2:J$214,SMALL(IF(J$2:J$214&lt;&gt;"",ROW(J$2:J$214)-1),ROW(A97))),"")</f>
        <v/>
      </c>
      <c r="L98" s="181" t="str">
        <f t="shared" si="29"/>
        <v/>
      </c>
      <c r="M98" s="182" t="str">
        <f t="array" ref="M98">IFERROR(INDEX(L$2:L$214,SMALL(IF(L$2:L$214&lt;&gt;"",ROW(L$2:L$214)-1),ROW(C97))),"")</f>
        <v/>
      </c>
      <c r="N98" s="181" t="str">
        <f t="shared" si="30"/>
        <v/>
      </c>
      <c r="O98" s="180" t="str">
        <f t="array" ref="O98">IFERROR(INDEX(N$2:N$214,SMALL(IF(N$2:N$214&lt;&gt;"",ROW(N$2:N$214)-1),ROW(E97))),"")</f>
        <v/>
      </c>
      <c r="P98" s="5"/>
    </row>
    <row r="99" spans="1:16" ht="15.75" customHeight="1" x14ac:dyDescent="0.2">
      <c r="A99" s="185" t="str">
        <f t="shared" si="27"/>
        <v xml:space="preserve"> / </v>
      </c>
      <c r="B99" s="186"/>
      <c r="C99" s="187"/>
      <c r="D99" s="187"/>
      <c r="E99" s="187"/>
      <c r="F99" s="81"/>
      <c r="G99" s="185" t="str">
        <f>IF(E99=E100,IF(E99="","",VLOOKUP(E99,'Liste des clubs'!A:B,2,FALSE)),IF(E99="","",VLOOKUP(E99,'Liste des clubs'!A:B,2,FALSE))&amp;"/"&amp;IF(E99="","",VLOOKUP(E100,'Liste des clubs'!A:B,2,FALSE)))</f>
        <v/>
      </c>
      <c r="H99" s="172"/>
      <c r="I99" s="188"/>
      <c r="J99" s="179" t="str">
        <f t="shared" si="28"/>
        <v/>
      </c>
      <c r="K99" s="180" t="str">
        <f t="array" ref="K99">IFERROR(INDEX(J$2:J$214,SMALL(IF(J$2:J$214&lt;&gt;"",ROW(J$2:J$214)-1),ROW(A98))),"")</f>
        <v/>
      </c>
      <c r="L99" s="181" t="str">
        <f t="shared" si="29"/>
        <v/>
      </c>
      <c r="M99" s="182" t="str">
        <f t="array" ref="M99">IFERROR(INDEX(L$2:L$214,SMALL(IF(L$2:L$214&lt;&gt;"",ROW(L$2:L$214)-1),ROW(C98))),"")</f>
        <v/>
      </c>
      <c r="N99" s="181" t="str">
        <f t="shared" si="30"/>
        <v/>
      </c>
      <c r="O99" s="180" t="str">
        <f t="array" ref="O99">IFERROR(INDEX(N$2:N$214,SMALL(IF(N$2:N$214&lt;&gt;"",ROW(N$2:N$214)-1),ROW(E98))),"")</f>
        <v/>
      </c>
      <c r="P99" s="5"/>
    </row>
    <row r="100" spans="1:16" ht="15.75" customHeight="1" x14ac:dyDescent="0.2">
      <c r="A100" s="189"/>
      <c r="B100" s="190"/>
      <c r="C100" s="191"/>
      <c r="D100" s="191"/>
      <c r="E100" s="191"/>
      <c r="F100" s="84"/>
      <c r="G100" s="192"/>
      <c r="H100" s="172"/>
      <c r="I100" s="193"/>
      <c r="J100" s="179" t="str">
        <f t="shared" si="28"/>
        <v/>
      </c>
      <c r="K100" s="180" t="str">
        <f t="array" ref="K100">IFERROR(INDEX(J$2:J$214,SMALL(IF(J$2:J$214&lt;&gt;"",ROW(J$2:J$214)-1),ROW(A99))),"")</f>
        <v/>
      </c>
      <c r="L100" s="181" t="str">
        <f t="shared" si="29"/>
        <v/>
      </c>
      <c r="M100" s="182" t="str">
        <f t="array" ref="M100">IFERROR(INDEX(L$2:L$214,SMALL(IF(L$2:L$214&lt;&gt;"",ROW(L$2:L$214)-1),ROW(C99))),"")</f>
        <v/>
      </c>
      <c r="N100" s="181" t="str">
        <f t="shared" si="30"/>
        <v/>
      </c>
      <c r="O100" s="180" t="str">
        <f t="array" ref="O100">IFERROR(INDEX(N$2:N$214,SMALL(IF(N$2:N$214&lt;&gt;"",ROW(N$2:N$214)-1),ROW(E99))),"")</f>
        <v/>
      </c>
      <c r="P100" s="5"/>
    </row>
    <row r="101" spans="1:16" ht="15.75" customHeight="1" x14ac:dyDescent="0.2">
      <c r="A101" s="185" t="str">
        <f t="shared" si="27"/>
        <v xml:space="preserve"> / </v>
      </c>
      <c r="B101" s="186"/>
      <c r="C101" s="187"/>
      <c r="D101" s="187"/>
      <c r="E101" s="187"/>
      <c r="F101" s="81"/>
      <c r="G101" s="185" t="str">
        <f>IF(E101=E102,IF(E101="","",VLOOKUP(E101,'Liste des clubs'!A:B,2,FALSE)),IF(E101="","",VLOOKUP(E101,'Liste des clubs'!A:B,2,FALSE))&amp;"/"&amp;IF(E101="","",VLOOKUP(E102,'Liste des clubs'!A:B,2,FALSE)))</f>
        <v/>
      </c>
      <c r="H101" s="172"/>
      <c r="I101" s="188"/>
      <c r="J101" s="179" t="str">
        <f t="shared" si="28"/>
        <v/>
      </c>
      <c r="K101" s="180" t="str">
        <f t="array" ref="K101">IFERROR(INDEX(J$2:J$214,SMALL(IF(J$2:J$214&lt;&gt;"",ROW(J$2:J$214)-1),ROW(A100))),"")</f>
        <v/>
      </c>
      <c r="L101" s="181" t="str">
        <f t="shared" si="29"/>
        <v/>
      </c>
      <c r="M101" s="182" t="str">
        <f t="array" ref="M101">IFERROR(INDEX(L$2:L$214,SMALL(IF(L$2:L$214&lt;&gt;"",ROW(L$2:L$214)-1),ROW(C100))),"")</f>
        <v/>
      </c>
      <c r="N101" s="181" t="str">
        <f t="shared" si="30"/>
        <v/>
      </c>
      <c r="O101" s="180" t="str">
        <f t="array" ref="O101">IFERROR(INDEX(N$2:N$214,SMALL(IF(N$2:N$214&lt;&gt;"",ROW(N$2:N$214)-1),ROW(E100))),"")</f>
        <v/>
      </c>
      <c r="P101" s="5"/>
    </row>
    <row r="102" spans="1:16" ht="15.75" customHeight="1" x14ac:dyDescent="0.2">
      <c r="A102" s="189"/>
      <c r="B102" s="190"/>
      <c r="C102" s="191"/>
      <c r="D102" s="191"/>
      <c r="E102" s="191"/>
      <c r="F102" s="84"/>
      <c r="G102" s="192"/>
      <c r="H102" s="172"/>
      <c r="I102" s="193"/>
      <c r="J102" s="179" t="str">
        <f t="shared" si="28"/>
        <v/>
      </c>
      <c r="K102" s="180" t="str">
        <f t="array" ref="K102">IFERROR(INDEX(J$2:J$214,SMALL(IF(J$2:J$214&lt;&gt;"",ROW(J$2:J$214)-1),ROW(A101))),"")</f>
        <v/>
      </c>
      <c r="L102" s="181" t="str">
        <f t="shared" si="29"/>
        <v/>
      </c>
      <c r="M102" s="182" t="str">
        <f t="array" ref="M102">IFERROR(INDEX(L$2:L$214,SMALL(IF(L$2:L$214&lt;&gt;"",ROW(L$2:L$214)-1),ROW(C101))),"")</f>
        <v/>
      </c>
      <c r="N102" s="181" t="str">
        <f t="shared" si="30"/>
        <v/>
      </c>
      <c r="O102" s="180" t="str">
        <f t="array" ref="O102">IFERROR(INDEX(N$2:N$214,SMALL(IF(N$2:N$214&lt;&gt;"",ROW(N$2:N$214)-1),ROW(E101))),"")</f>
        <v/>
      </c>
      <c r="P102" s="5"/>
    </row>
    <row r="103" spans="1:16" ht="15.75" customHeight="1" x14ac:dyDescent="0.2">
      <c r="A103" s="185" t="str">
        <f t="shared" si="27"/>
        <v xml:space="preserve"> / </v>
      </c>
      <c r="B103" s="186"/>
      <c r="C103" s="187"/>
      <c r="D103" s="187"/>
      <c r="E103" s="187"/>
      <c r="F103" s="81"/>
      <c r="G103" s="185" t="str">
        <f>IF(E103=E104,IF(E103="","",VLOOKUP(E103,'Liste des clubs'!A:B,2,FALSE)),IF(E103="","",VLOOKUP(E103,'Liste des clubs'!A:B,2,FALSE))&amp;"/"&amp;IF(E103="","",VLOOKUP(E104,'Liste des clubs'!A:B,2,FALSE)))</f>
        <v/>
      </c>
      <c r="H103" s="172"/>
      <c r="I103" s="188"/>
      <c r="J103" s="179" t="str">
        <f t="shared" si="28"/>
        <v/>
      </c>
      <c r="K103" s="180" t="str">
        <f t="array" ref="K103">IFERROR(INDEX(J$2:J$214,SMALL(IF(J$2:J$214&lt;&gt;"",ROW(J$2:J$214)-1),ROW(A102))),"")</f>
        <v/>
      </c>
      <c r="L103" s="181" t="str">
        <f t="shared" si="29"/>
        <v/>
      </c>
      <c r="M103" s="182" t="str">
        <f t="array" ref="M103">IFERROR(INDEX(L$2:L$214,SMALL(IF(L$2:L$214&lt;&gt;"",ROW(L$2:L$214)-1),ROW(C102))),"")</f>
        <v/>
      </c>
      <c r="N103" s="181" t="str">
        <f t="shared" si="30"/>
        <v/>
      </c>
      <c r="O103" s="180" t="str">
        <f t="array" ref="O103">IFERROR(INDEX(N$2:N$214,SMALL(IF(N$2:N$214&lt;&gt;"",ROW(N$2:N$214)-1),ROW(E102))),"")</f>
        <v/>
      </c>
      <c r="P103" s="5"/>
    </row>
    <row r="104" spans="1:16" ht="15.75" customHeight="1" x14ac:dyDescent="0.2">
      <c r="A104" s="189"/>
      <c r="B104" s="190"/>
      <c r="C104" s="191"/>
      <c r="D104" s="191"/>
      <c r="E104" s="191"/>
      <c r="F104" s="84"/>
      <c r="G104" s="192"/>
      <c r="H104" s="172"/>
      <c r="I104" s="193"/>
      <c r="J104" s="179" t="str">
        <f t="shared" si="28"/>
        <v/>
      </c>
      <c r="K104" s="180" t="str">
        <f t="array" ref="K104">IFERROR(INDEX(J$2:J$214,SMALL(IF(J$2:J$214&lt;&gt;"",ROW(J$2:J$214)-1),ROW(A103))),"")</f>
        <v/>
      </c>
      <c r="L104" s="181" t="str">
        <f t="shared" si="29"/>
        <v/>
      </c>
      <c r="M104" s="182" t="str">
        <f t="array" ref="M104">IFERROR(INDEX(L$2:L$214,SMALL(IF(L$2:L$214&lt;&gt;"",ROW(L$2:L$214)-1),ROW(C103))),"")</f>
        <v/>
      </c>
      <c r="N104" s="181" t="str">
        <f t="shared" si="30"/>
        <v/>
      </c>
      <c r="O104" s="180" t="str">
        <f t="array" ref="O104">IFERROR(INDEX(N$2:N$214,SMALL(IF(N$2:N$214&lt;&gt;"",ROW(N$2:N$214)-1),ROW(E103))),"")</f>
        <v/>
      </c>
      <c r="P104" s="5"/>
    </row>
    <row r="105" spans="1:16" ht="15.75" customHeight="1" x14ac:dyDescent="0.2">
      <c r="A105" s="185" t="str">
        <f t="shared" ref="A105:A145" si="31">UPPER(B105)&amp;" / "&amp;UPPER(B106)</f>
        <v xml:space="preserve"> / </v>
      </c>
      <c r="B105" s="186"/>
      <c r="C105" s="187"/>
      <c r="D105" s="187"/>
      <c r="E105" s="187"/>
      <c r="F105" s="81"/>
      <c r="G105" s="185" t="str">
        <f>IF(E105=E106,IF(E105="","",VLOOKUP(E105,'Liste des clubs'!A:B,2,FALSE)),IF(E105="","",VLOOKUP(E105,'Liste des clubs'!A:B,2,FALSE))&amp;"/"&amp;IF(E105="","",VLOOKUP(E106,'Liste des clubs'!A:B,2,FALSE)))</f>
        <v/>
      </c>
      <c r="H105" s="172"/>
      <c r="I105" s="188"/>
      <c r="J105" s="179" t="str">
        <f t="shared" si="28"/>
        <v/>
      </c>
      <c r="K105" s="180" t="str">
        <f t="array" ref="K105">IFERROR(INDEX(J$2:J$214,SMALL(IF(J$2:J$214&lt;&gt;"",ROW(J$2:J$214)-1),ROW(A104))),"")</f>
        <v/>
      </c>
      <c r="L105" s="181" t="str">
        <f t="shared" si="29"/>
        <v/>
      </c>
      <c r="M105" s="182" t="str">
        <f t="array" ref="M105">IFERROR(INDEX(L$2:L$214,SMALL(IF(L$2:L$214&lt;&gt;"",ROW(L$2:L$214)-1),ROW(C104))),"")</f>
        <v/>
      </c>
      <c r="N105" s="181" t="str">
        <f t="shared" si="30"/>
        <v/>
      </c>
      <c r="O105" s="180" t="str">
        <f t="array" ref="O105">IFERROR(INDEX(N$2:N$214,SMALL(IF(N$2:N$214&lt;&gt;"",ROW(N$2:N$214)-1),ROW(E104))),"")</f>
        <v/>
      </c>
      <c r="P105" s="5"/>
    </row>
    <row r="106" spans="1:16" ht="15.75" customHeight="1" x14ac:dyDescent="0.2">
      <c r="A106" s="189"/>
      <c r="B106" s="190"/>
      <c r="C106" s="191"/>
      <c r="D106" s="191"/>
      <c r="E106" s="191"/>
      <c r="F106" s="84"/>
      <c r="G106" s="192"/>
      <c r="H106" s="172"/>
      <c r="I106" s="193"/>
      <c r="J106" s="179" t="str">
        <f t="shared" si="28"/>
        <v/>
      </c>
      <c r="K106" s="180" t="str">
        <f t="array" ref="K106">IFERROR(INDEX(J$2:J$214,SMALL(IF(J$2:J$214&lt;&gt;"",ROW(J$2:J$214)-1),ROW(A105))),"")</f>
        <v/>
      </c>
      <c r="L106" s="181" t="str">
        <f t="shared" si="29"/>
        <v/>
      </c>
      <c r="M106" s="182" t="str">
        <f t="array" ref="M106">IFERROR(INDEX(L$2:L$214,SMALL(IF(L$2:L$214&lt;&gt;"",ROW(L$2:L$214)-1),ROW(C105))),"")</f>
        <v/>
      </c>
      <c r="N106" s="181" t="str">
        <f t="shared" si="30"/>
        <v/>
      </c>
      <c r="O106" s="180" t="str">
        <f t="array" ref="O106">IFERROR(INDEX(N$2:N$214,SMALL(IF(N$2:N$214&lt;&gt;"",ROW(N$2:N$214)-1),ROW(E105))),"")</f>
        <v/>
      </c>
      <c r="P106" s="5"/>
    </row>
    <row r="107" spans="1:16" ht="15.75" customHeight="1" x14ac:dyDescent="0.2">
      <c r="A107" s="185" t="str">
        <f t="shared" si="31"/>
        <v xml:space="preserve"> / </v>
      </c>
      <c r="B107" s="186"/>
      <c r="C107" s="187"/>
      <c r="D107" s="187"/>
      <c r="E107" s="187"/>
      <c r="F107" s="81"/>
      <c r="G107" s="185" t="str">
        <f>IF(E107=E108,IF(E107="","",VLOOKUP(E107,'Liste des clubs'!A:B,2,FALSE)),IF(E107="","",VLOOKUP(E107,'Liste des clubs'!A:B,2,FALSE))&amp;"/"&amp;IF(E107="","",VLOOKUP(E108,'Liste des clubs'!A:B,2,FALSE)))</f>
        <v/>
      </c>
      <c r="H107" s="172"/>
      <c r="I107" s="188"/>
      <c r="J107" s="179" t="str">
        <f t="shared" si="28"/>
        <v/>
      </c>
      <c r="K107" s="180" t="str">
        <f t="array" ref="K107">IFERROR(INDEX(J$2:J$214,SMALL(IF(J$2:J$214&lt;&gt;"",ROW(J$2:J$214)-1),ROW(A106))),"")</f>
        <v/>
      </c>
      <c r="L107" s="181" t="str">
        <f t="shared" si="29"/>
        <v/>
      </c>
      <c r="M107" s="182" t="str">
        <f t="array" ref="M107">IFERROR(INDEX(L$2:L$214,SMALL(IF(L$2:L$214&lt;&gt;"",ROW(L$2:L$214)-1),ROW(C106))),"")</f>
        <v/>
      </c>
      <c r="N107" s="181" t="str">
        <f t="shared" si="30"/>
        <v/>
      </c>
      <c r="O107" s="180" t="str">
        <f t="array" ref="O107">IFERROR(INDEX(N$2:N$214,SMALL(IF(N$2:N$214&lt;&gt;"",ROW(N$2:N$214)-1),ROW(E106))),"")</f>
        <v/>
      </c>
      <c r="P107" s="5"/>
    </row>
    <row r="108" spans="1:16" ht="15.75" customHeight="1" x14ac:dyDescent="0.2">
      <c r="A108" s="189"/>
      <c r="B108" s="190"/>
      <c r="C108" s="191"/>
      <c r="D108" s="191"/>
      <c r="E108" s="191"/>
      <c r="F108" s="84"/>
      <c r="G108" s="192"/>
      <c r="H108" s="172"/>
      <c r="I108" s="193"/>
      <c r="J108" s="179" t="str">
        <f t="shared" si="28"/>
        <v/>
      </c>
      <c r="K108" s="180" t="str">
        <f t="array" ref="K108">IFERROR(INDEX(J$2:J$214,SMALL(IF(J$2:J$214&lt;&gt;"",ROW(J$2:J$214)-1),ROW(A107))),"")</f>
        <v/>
      </c>
      <c r="L108" s="181" t="str">
        <f t="shared" si="29"/>
        <v/>
      </c>
      <c r="M108" s="182" t="str">
        <f t="array" ref="M108">IFERROR(INDEX(L$2:L$214,SMALL(IF(L$2:L$214&lt;&gt;"",ROW(L$2:L$214)-1),ROW(C107))),"")</f>
        <v/>
      </c>
      <c r="N108" s="181" t="str">
        <f t="shared" si="30"/>
        <v/>
      </c>
      <c r="O108" s="180" t="str">
        <f t="array" ref="O108">IFERROR(INDEX(N$2:N$214,SMALL(IF(N$2:N$214&lt;&gt;"",ROW(N$2:N$214)-1),ROW(E107))),"")</f>
        <v/>
      </c>
      <c r="P108" s="5"/>
    </row>
    <row r="109" spans="1:16" ht="15.75" customHeight="1" x14ac:dyDescent="0.2">
      <c r="A109" s="185" t="str">
        <f t="shared" si="31"/>
        <v xml:space="preserve"> / </v>
      </c>
      <c r="B109" s="186"/>
      <c r="C109" s="187"/>
      <c r="D109" s="187"/>
      <c r="E109" s="187"/>
      <c r="F109" s="81"/>
      <c r="G109" s="185" t="str">
        <f>IF(E109=E110,IF(E109="","",VLOOKUP(E109,'Liste des clubs'!A:B,2,FALSE)),IF(E109="","",VLOOKUP(E109,'Liste des clubs'!A:B,2,FALSE))&amp;"/"&amp;IF(E109="","",VLOOKUP(E110,'Liste des clubs'!A:B,2,FALSE)))</f>
        <v/>
      </c>
      <c r="H109" s="172"/>
      <c r="I109" s="188"/>
      <c r="J109" s="179"/>
      <c r="K109" s="180"/>
      <c r="L109" s="181"/>
      <c r="M109" s="182"/>
      <c r="N109" s="181"/>
      <c r="O109" s="180"/>
      <c r="P109" s="5"/>
    </row>
    <row r="110" spans="1:16" ht="15.75" customHeight="1" x14ac:dyDescent="0.2">
      <c r="A110" s="189"/>
      <c r="B110" s="190"/>
      <c r="C110" s="191"/>
      <c r="D110" s="191"/>
      <c r="E110" s="191"/>
      <c r="F110" s="84"/>
      <c r="G110" s="192"/>
      <c r="H110" s="172"/>
      <c r="I110" s="193"/>
      <c r="J110" s="179" t="str">
        <f t="shared" ref="J110:J173" si="32">IF($I110=J$1,$A110,"")</f>
        <v/>
      </c>
      <c r="K110" s="180" t="str">
        <f t="array" ref="K110">IFERROR(INDEX(J$2:J$214,SMALL(IF(J$2:J$214&lt;&gt;"",ROW(J$2:J$214)-1),ROW(A108))),"")</f>
        <v/>
      </c>
      <c r="L110" s="181" t="str">
        <f t="shared" ref="L110:L173" si="33">IF($I110=L$1,$A110,"")</f>
        <v/>
      </c>
      <c r="M110" s="182" t="str">
        <f t="array" ref="M110">IFERROR(INDEX(L$2:L$214,SMALL(IF(L$2:L$214&lt;&gt;"",ROW(L$2:L$214)-1),ROW(C108))),"")</f>
        <v/>
      </c>
      <c r="N110" s="181" t="str">
        <f t="shared" ref="N110:N173" si="34">IF($I110=N$1,$A110,"")</f>
        <v/>
      </c>
      <c r="O110" s="180" t="str">
        <f t="array" ref="O110">IFERROR(INDEX(N$2:N$214,SMALL(IF(N$2:N$214&lt;&gt;"",ROW(N$2:N$214)-1),ROW(E108))),"")</f>
        <v/>
      </c>
      <c r="P110" s="5"/>
    </row>
    <row r="111" spans="1:16" ht="15.75" customHeight="1" x14ac:dyDescent="0.2">
      <c r="A111" s="185" t="str">
        <f t="shared" si="31"/>
        <v xml:space="preserve"> / </v>
      </c>
      <c r="B111" s="186"/>
      <c r="C111" s="187"/>
      <c r="D111" s="187"/>
      <c r="E111" s="187"/>
      <c r="F111" s="81"/>
      <c r="G111" s="185" t="str">
        <f>IF(E111=E112,IF(E111="","",VLOOKUP(E111,'Liste des clubs'!A:B,2,FALSE)),IF(E111="","",VLOOKUP(E111,'Liste des clubs'!A:B,2,FALSE))&amp;"/"&amp;IF(E111="","",VLOOKUP(E112,'Liste des clubs'!A:B,2,FALSE)))</f>
        <v/>
      </c>
      <c r="H111" s="172"/>
      <c r="I111" s="188"/>
      <c r="J111" s="179" t="str">
        <f t="shared" si="32"/>
        <v/>
      </c>
      <c r="K111" s="180" t="str">
        <f t="array" ref="K111">IFERROR(INDEX(J$2:J$214,SMALL(IF(J$2:J$214&lt;&gt;"",ROW(J$2:J$214)-1),ROW(A110))),"")</f>
        <v/>
      </c>
      <c r="L111" s="181" t="str">
        <f t="shared" si="33"/>
        <v/>
      </c>
      <c r="M111" s="182" t="str">
        <f t="array" ref="M111">IFERROR(INDEX(L$2:L$214,SMALL(IF(L$2:L$214&lt;&gt;"",ROW(L$2:L$214)-1),ROW(C110))),"")</f>
        <v/>
      </c>
      <c r="N111" s="181" t="str">
        <f t="shared" si="34"/>
        <v/>
      </c>
      <c r="O111" s="180" t="str">
        <f t="array" ref="O111">IFERROR(INDEX(N$2:N$214,SMALL(IF(N$2:N$214&lt;&gt;"",ROW(N$2:N$214)-1),ROW(E110))),"")</f>
        <v/>
      </c>
      <c r="P111" s="5"/>
    </row>
    <row r="112" spans="1:16" ht="15.75" customHeight="1" x14ac:dyDescent="0.2">
      <c r="A112" s="189"/>
      <c r="B112" s="190"/>
      <c r="C112" s="191"/>
      <c r="D112" s="191"/>
      <c r="E112" s="191"/>
      <c r="F112" s="84"/>
      <c r="G112" s="192"/>
      <c r="H112" s="172"/>
      <c r="I112" s="193"/>
      <c r="J112" s="179" t="str">
        <f t="shared" si="32"/>
        <v/>
      </c>
      <c r="K112" s="180" t="str">
        <f t="array" ref="K112">IFERROR(INDEX(J$2:J$214,SMALL(IF(J$2:J$214&lt;&gt;"",ROW(J$2:J$214)-1),ROW(A111))),"")</f>
        <v/>
      </c>
      <c r="L112" s="181" t="str">
        <f t="shared" si="33"/>
        <v/>
      </c>
      <c r="M112" s="182" t="str">
        <f t="array" ref="M112">IFERROR(INDEX(L$2:L$214,SMALL(IF(L$2:L$214&lt;&gt;"",ROW(L$2:L$214)-1),ROW(C111))),"")</f>
        <v/>
      </c>
      <c r="N112" s="181" t="str">
        <f t="shared" si="34"/>
        <v/>
      </c>
      <c r="O112" s="180" t="str">
        <f t="array" ref="O112">IFERROR(INDEX(N$2:N$214,SMALL(IF(N$2:N$214&lt;&gt;"",ROW(N$2:N$214)-1),ROW(E111))),"")</f>
        <v/>
      </c>
      <c r="P112" s="5"/>
    </row>
    <row r="113" spans="1:16" ht="15.75" customHeight="1" x14ac:dyDescent="0.2">
      <c r="A113" s="185" t="str">
        <f t="shared" si="31"/>
        <v xml:space="preserve"> / </v>
      </c>
      <c r="B113" s="186"/>
      <c r="C113" s="187"/>
      <c r="D113" s="187"/>
      <c r="E113" s="187"/>
      <c r="F113" s="81"/>
      <c r="G113" s="185" t="str">
        <f>IF(E113=E114,IF(E113="","",VLOOKUP(E113,'Liste des clubs'!A:B,2,FALSE)),IF(E113="","",VLOOKUP(E113,'Liste des clubs'!A:B,2,FALSE))&amp;"/"&amp;IF(E113="","",VLOOKUP(E114,'Liste des clubs'!A:B,2,FALSE)))</f>
        <v/>
      </c>
      <c r="H113" s="172"/>
      <c r="I113" s="188"/>
      <c r="J113" s="179" t="str">
        <f t="shared" si="32"/>
        <v/>
      </c>
      <c r="K113" s="180" t="str">
        <f t="array" ref="K113">IFERROR(INDEX(J$2:J$214,SMALL(IF(J$2:J$214&lt;&gt;"",ROW(J$2:J$214)-1),ROW(A112))),"")</f>
        <v/>
      </c>
      <c r="L113" s="181" t="str">
        <f t="shared" si="33"/>
        <v/>
      </c>
      <c r="M113" s="182" t="str">
        <f t="array" ref="M113">IFERROR(INDEX(L$2:L$214,SMALL(IF(L$2:L$214&lt;&gt;"",ROW(L$2:L$214)-1),ROW(C112))),"")</f>
        <v/>
      </c>
      <c r="N113" s="181" t="str">
        <f t="shared" si="34"/>
        <v/>
      </c>
      <c r="O113" s="180" t="str">
        <f t="array" ref="O113">IFERROR(INDEX(N$2:N$214,SMALL(IF(N$2:N$214&lt;&gt;"",ROW(N$2:N$214)-1),ROW(E112))),"")</f>
        <v/>
      </c>
      <c r="P113" s="5"/>
    </row>
    <row r="114" spans="1:16" ht="15.75" customHeight="1" x14ac:dyDescent="0.2">
      <c r="A114" s="189"/>
      <c r="B114" s="190"/>
      <c r="C114" s="191"/>
      <c r="D114" s="191"/>
      <c r="E114" s="191"/>
      <c r="F114" s="84"/>
      <c r="G114" s="192"/>
      <c r="H114" s="172"/>
      <c r="I114" s="193"/>
      <c r="J114" s="179" t="str">
        <f t="shared" si="32"/>
        <v/>
      </c>
      <c r="K114" s="180" t="str">
        <f t="array" ref="K114">IFERROR(INDEX(J$2:J$214,SMALL(IF(J$2:J$214&lt;&gt;"",ROW(J$2:J$214)-1),ROW(A113))),"")</f>
        <v/>
      </c>
      <c r="L114" s="181" t="str">
        <f t="shared" si="33"/>
        <v/>
      </c>
      <c r="M114" s="182" t="str">
        <f t="array" ref="M114">IFERROR(INDEX(L$2:L$214,SMALL(IF(L$2:L$214&lt;&gt;"",ROW(L$2:L$214)-1),ROW(C113))),"")</f>
        <v/>
      </c>
      <c r="N114" s="181" t="str">
        <f t="shared" si="34"/>
        <v/>
      </c>
      <c r="O114" s="180" t="str">
        <f t="array" ref="O114">IFERROR(INDEX(N$2:N$214,SMALL(IF(N$2:N$214&lt;&gt;"",ROW(N$2:N$214)-1),ROW(E113))),"")</f>
        <v/>
      </c>
      <c r="P114" s="5"/>
    </row>
    <row r="115" spans="1:16" ht="15.75" customHeight="1" x14ac:dyDescent="0.2">
      <c r="A115" s="185" t="str">
        <f t="shared" si="31"/>
        <v xml:space="preserve"> / </v>
      </c>
      <c r="B115" s="186"/>
      <c r="C115" s="187"/>
      <c r="D115" s="187"/>
      <c r="E115" s="187"/>
      <c r="F115" s="81"/>
      <c r="G115" s="185" t="str">
        <f>IF(E115=E116,IF(E115="","",VLOOKUP(E115,'Liste des clubs'!A:B,2,FALSE)),IF(E115="","",VLOOKUP(E115,'Liste des clubs'!A:B,2,FALSE))&amp;"/"&amp;IF(E115="","",VLOOKUP(E116,'Liste des clubs'!A:B,2,FALSE)))</f>
        <v/>
      </c>
      <c r="H115" s="172"/>
      <c r="I115" s="188"/>
      <c r="J115" s="179" t="str">
        <f t="shared" si="32"/>
        <v/>
      </c>
      <c r="K115" s="180" t="str">
        <f t="array" ref="K115">IFERROR(INDEX(J$2:J$214,SMALL(IF(J$2:J$214&lt;&gt;"",ROW(J$2:J$214)-1),ROW(A114))),"")</f>
        <v/>
      </c>
      <c r="L115" s="181" t="str">
        <f t="shared" si="33"/>
        <v/>
      </c>
      <c r="M115" s="182" t="str">
        <f t="array" ref="M115">IFERROR(INDEX(L$2:L$214,SMALL(IF(L$2:L$214&lt;&gt;"",ROW(L$2:L$214)-1),ROW(C114))),"")</f>
        <v/>
      </c>
      <c r="N115" s="181" t="str">
        <f t="shared" si="34"/>
        <v/>
      </c>
      <c r="O115" s="180" t="str">
        <f t="array" ref="O115">IFERROR(INDEX(N$2:N$214,SMALL(IF(N$2:N$214&lt;&gt;"",ROW(N$2:N$214)-1),ROW(E114))),"")</f>
        <v/>
      </c>
      <c r="P115" s="5"/>
    </row>
    <row r="116" spans="1:16" ht="15.75" customHeight="1" x14ac:dyDescent="0.2">
      <c r="A116" s="189"/>
      <c r="B116" s="190"/>
      <c r="C116" s="191"/>
      <c r="D116" s="191"/>
      <c r="E116" s="191"/>
      <c r="F116" s="84"/>
      <c r="G116" s="192"/>
      <c r="H116" s="172"/>
      <c r="I116" s="193"/>
      <c r="J116" s="179" t="str">
        <f t="shared" si="32"/>
        <v/>
      </c>
      <c r="K116" s="180" t="str">
        <f t="array" ref="K116">IFERROR(INDEX(J$2:J$214,SMALL(IF(J$2:J$214&lt;&gt;"",ROW(J$2:J$214)-1),ROW(A115))),"")</f>
        <v/>
      </c>
      <c r="L116" s="181" t="str">
        <f t="shared" si="33"/>
        <v/>
      </c>
      <c r="M116" s="182" t="str">
        <f t="array" ref="M116">IFERROR(INDEX(L$2:L$214,SMALL(IF(L$2:L$214&lt;&gt;"",ROW(L$2:L$214)-1),ROW(C115))),"")</f>
        <v/>
      </c>
      <c r="N116" s="181" t="str">
        <f t="shared" si="34"/>
        <v/>
      </c>
      <c r="O116" s="180" t="str">
        <f t="array" ref="O116">IFERROR(INDEX(N$2:N$214,SMALL(IF(N$2:N$214&lt;&gt;"",ROW(N$2:N$214)-1),ROW(E115))),"")</f>
        <v/>
      </c>
      <c r="P116" s="5"/>
    </row>
    <row r="117" spans="1:16" ht="15.75" customHeight="1" x14ac:dyDescent="0.2">
      <c r="A117" s="185" t="str">
        <f t="shared" si="31"/>
        <v xml:space="preserve"> / </v>
      </c>
      <c r="B117" s="186"/>
      <c r="C117" s="187"/>
      <c r="D117" s="187"/>
      <c r="E117" s="187"/>
      <c r="F117" s="81"/>
      <c r="G117" s="185" t="str">
        <f>IF(E117=E118,IF(E117="","",VLOOKUP(E117,'Liste des clubs'!A:B,2,FALSE)),IF(E117="","",VLOOKUP(E117,'Liste des clubs'!A:B,2,FALSE))&amp;"/"&amp;IF(E117="","",VLOOKUP(E118,'Liste des clubs'!A:B,2,FALSE)))</f>
        <v/>
      </c>
      <c r="H117" s="172"/>
      <c r="I117" s="188"/>
      <c r="J117" s="179" t="str">
        <f t="shared" si="32"/>
        <v/>
      </c>
      <c r="K117" s="180" t="str">
        <f t="array" ref="K117">IFERROR(INDEX(J$2:J$214,SMALL(IF(J$2:J$214&lt;&gt;"",ROW(J$2:J$214)-1),ROW(A116))),"")</f>
        <v/>
      </c>
      <c r="L117" s="181" t="str">
        <f t="shared" si="33"/>
        <v/>
      </c>
      <c r="M117" s="182" t="str">
        <f t="array" ref="M117">IFERROR(INDEX(L$2:L$214,SMALL(IF(L$2:L$214&lt;&gt;"",ROW(L$2:L$214)-1),ROW(C116))),"")</f>
        <v/>
      </c>
      <c r="N117" s="181" t="str">
        <f t="shared" si="34"/>
        <v/>
      </c>
      <c r="O117" s="180" t="str">
        <f t="array" ref="O117">IFERROR(INDEX(N$2:N$214,SMALL(IF(N$2:N$214&lt;&gt;"",ROW(N$2:N$214)-1),ROW(E116))),"")</f>
        <v/>
      </c>
      <c r="P117" s="5"/>
    </row>
    <row r="118" spans="1:16" ht="15.75" customHeight="1" x14ac:dyDescent="0.2">
      <c r="A118" s="189"/>
      <c r="B118" s="190"/>
      <c r="C118" s="191"/>
      <c r="D118" s="191"/>
      <c r="E118" s="191"/>
      <c r="F118" s="84"/>
      <c r="G118" s="192"/>
      <c r="H118" s="172"/>
      <c r="I118" s="193"/>
      <c r="J118" s="179" t="str">
        <f t="shared" si="32"/>
        <v/>
      </c>
      <c r="K118" s="180" t="str">
        <f t="array" ref="K118">IFERROR(INDEX(J$2:J$214,SMALL(IF(J$2:J$214&lt;&gt;"",ROW(J$2:J$214)-1),ROW(A117))),"")</f>
        <v/>
      </c>
      <c r="L118" s="181" t="str">
        <f t="shared" si="33"/>
        <v/>
      </c>
      <c r="M118" s="182" t="str">
        <f t="array" ref="M118">IFERROR(INDEX(L$2:L$214,SMALL(IF(L$2:L$214&lt;&gt;"",ROW(L$2:L$214)-1),ROW(C117))),"")</f>
        <v/>
      </c>
      <c r="N118" s="181" t="str">
        <f t="shared" si="34"/>
        <v/>
      </c>
      <c r="O118" s="180" t="str">
        <f t="array" ref="O118">IFERROR(INDEX(N$2:N$214,SMALL(IF(N$2:N$214&lt;&gt;"",ROW(N$2:N$214)-1),ROW(E117))),"")</f>
        <v/>
      </c>
      <c r="P118" s="5"/>
    </row>
    <row r="119" spans="1:16" ht="15.75" customHeight="1" x14ac:dyDescent="0.2">
      <c r="A119" s="185" t="str">
        <f t="shared" si="31"/>
        <v xml:space="preserve"> / </v>
      </c>
      <c r="B119" s="186"/>
      <c r="C119" s="187"/>
      <c r="D119" s="187"/>
      <c r="E119" s="187"/>
      <c r="F119" s="81"/>
      <c r="G119" s="185" t="str">
        <f>IF(E119=E120,IF(E119="","",VLOOKUP(E119,'Liste des clubs'!A:B,2,FALSE)),IF(E119="","",VLOOKUP(E119,'Liste des clubs'!A:B,2,FALSE))&amp;"/"&amp;IF(E119="","",VLOOKUP(E120,'Liste des clubs'!A:B,2,FALSE)))</f>
        <v/>
      </c>
      <c r="H119" s="172"/>
      <c r="I119" s="188"/>
      <c r="J119" s="179" t="str">
        <f t="shared" si="32"/>
        <v/>
      </c>
      <c r="K119" s="180" t="str">
        <f t="array" ref="K119">IFERROR(INDEX(J$2:J$214,SMALL(IF(J$2:J$214&lt;&gt;"",ROW(J$2:J$214)-1),ROW(A118))),"")</f>
        <v/>
      </c>
      <c r="L119" s="181" t="str">
        <f t="shared" si="33"/>
        <v/>
      </c>
      <c r="M119" s="182" t="str">
        <f t="array" ref="M119">IFERROR(INDEX(L$2:L$214,SMALL(IF(L$2:L$214&lt;&gt;"",ROW(L$2:L$214)-1),ROW(C118))),"")</f>
        <v/>
      </c>
      <c r="N119" s="181" t="str">
        <f t="shared" si="34"/>
        <v/>
      </c>
      <c r="O119" s="180" t="str">
        <f t="array" ref="O119">IFERROR(INDEX(N$2:N$214,SMALL(IF(N$2:N$214&lt;&gt;"",ROW(N$2:N$214)-1),ROW(E118))),"")</f>
        <v/>
      </c>
      <c r="P119" s="5"/>
    </row>
    <row r="120" spans="1:16" ht="15.75" customHeight="1" x14ac:dyDescent="0.2">
      <c r="A120" s="189"/>
      <c r="B120" s="190"/>
      <c r="C120" s="191"/>
      <c r="D120" s="191"/>
      <c r="E120" s="191"/>
      <c r="F120" s="84"/>
      <c r="G120" s="192"/>
      <c r="H120" s="172"/>
      <c r="I120" s="193"/>
      <c r="J120" s="179" t="str">
        <f t="shared" si="32"/>
        <v/>
      </c>
      <c r="K120" s="180" t="str">
        <f t="array" ref="K120">IFERROR(INDEX(J$2:J$214,SMALL(IF(J$2:J$214&lt;&gt;"",ROW(J$2:J$214)-1),ROW(A119))),"")</f>
        <v/>
      </c>
      <c r="L120" s="181" t="str">
        <f t="shared" si="33"/>
        <v/>
      </c>
      <c r="M120" s="182" t="str">
        <f t="array" ref="M120">IFERROR(INDEX(L$2:L$214,SMALL(IF(L$2:L$214&lt;&gt;"",ROW(L$2:L$214)-1),ROW(C119))),"")</f>
        <v/>
      </c>
      <c r="N120" s="181" t="str">
        <f t="shared" si="34"/>
        <v/>
      </c>
      <c r="O120" s="180" t="str">
        <f t="array" ref="O120">IFERROR(INDEX(N$2:N$214,SMALL(IF(N$2:N$214&lt;&gt;"",ROW(N$2:N$214)-1),ROW(E119))),"")</f>
        <v/>
      </c>
      <c r="P120" s="5"/>
    </row>
    <row r="121" spans="1:16" ht="15.75" customHeight="1" x14ac:dyDescent="0.2">
      <c r="A121" s="185" t="str">
        <f t="shared" si="31"/>
        <v xml:space="preserve"> / </v>
      </c>
      <c r="B121" s="186"/>
      <c r="C121" s="187"/>
      <c r="D121" s="187"/>
      <c r="E121" s="187"/>
      <c r="F121" s="81"/>
      <c r="G121" s="185" t="str">
        <f>IF(E121=E122,IF(E121="","",VLOOKUP(E121,'Liste des clubs'!A:B,2,FALSE)),IF(E121="","",VLOOKUP(E121,'Liste des clubs'!A:B,2,FALSE))&amp;"/"&amp;IF(E121="","",VLOOKUP(E122,'Liste des clubs'!A:B,2,FALSE)))</f>
        <v/>
      </c>
      <c r="H121" s="172"/>
      <c r="I121" s="188"/>
      <c r="J121" s="179" t="str">
        <f t="shared" si="32"/>
        <v/>
      </c>
      <c r="K121" s="180" t="str">
        <f t="array" ref="K121">IFERROR(INDEX(J$2:J$214,SMALL(IF(J$2:J$214&lt;&gt;"",ROW(J$2:J$214)-1),ROW(A120))),"")</f>
        <v/>
      </c>
      <c r="L121" s="181" t="str">
        <f t="shared" si="33"/>
        <v/>
      </c>
      <c r="M121" s="182" t="str">
        <f t="array" ref="M121">IFERROR(INDEX(L$2:L$214,SMALL(IF(L$2:L$214&lt;&gt;"",ROW(L$2:L$214)-1),ROW(C120))),"")</f>
        <v/>
      </c>
      <c r="N121" s="181" t="str">
        <f t="shared" si="34"/>
        <v/>
      </c>
      <c r="O121" s="180" t="str">
        <f t="array" ref="O121">IFERROR(INDEX(N$2:N$214,SMALL(IF(N$2:N$214&lt;&gt;"",ROW(N$2:N$214)-1),ROW(E120))),"")</f>
        <v/>
      </c>
      <c r="P121" s="5"/>
    </row>
    <row r="122" spans="1:16" ht="15.75" customHeight="1" x14ac:dyDescent="0.2">
      <c r="A122" s="189"/>
      <c r="B122" s="190"/>
      <c r="C122" s="191"/>
      <c r="D122" s="191"/>
      <c r="E122" s="191"/>
      <c r="F122" s="84"/>
      <c r="G122" s="192"/>
      <c r="H122" s="172"/>
      <c r="I122" s="193"/>
      <c r="J122" s="179" t="str">
        <f t="shared" si="32"/>
        <v/>
      </c>
      <c r="K122" s="180" t="str">
        <f t="array" ref="K122">IFERROR(INDEX(J$2:J$214,SMALL(IF(J$2:J$214&lt;&gt;"",ROW(J$2:J$214)-1),ROW(A121))),"")</f>
        <v/>
      </c>
      <c r="L122" s="181" t="str">
        <f t="shared" si="33"/>
        <v/>
      </c>
      <c r="M122" s="182" t="str">
        <f t="array" ref="M122">IFERROR(INDEX(L$2:L$214,SMALL(IF(L$2:L$214&lt;&gt;"",ROW(L$2:L$214)-1),ROW(C121))),"")</f>
        <v/>
      </c>
      <c r="N122" s="181" t="str">
        <f t="shared" si="34"/>
        <v/>
      </c>
      <c r="O122" s="180" t="str">
        <f t="array" ref="O122">IFERROR(INDEX(N$2:N$214,SMALL(IF(N$2:N$214&lt;&gt;"",ROW(N$2:N$214)-1),ROW(E121))),"")</f>
        <v/>
      </c>
      <c r="P122" s="5"/>
    </row>
    <row r="123" spans="1:16" ht="15.75" customHeight="1" x14ac:dyDescent="0.2">
      <c r="A123" s="185" t="str">
        <f t="shared" si="31"/>
        <v xml:space="preserve"> / </v>
      </c>
      <c r="B123" s="186"/>
      <c r="C123" s="187"/>
      <c r="D123" s="187"/>
      <c r="E123" s="187"/>
      <c r="F123" s="81"/>
      <c r="G123" s="185" t="str">
        <f>IF(E123=E124,IF(E123="","",VLOOKUP(E123,'Liste des clubs'!A:B,2,FALSE)),IF(E123="","",VLOOKUP(E123,'Liste des clubs'!A:B,2,FALSE))&amp;"/"&amp;IF(E123="","",VLOOKUP(E124,'Liste des clubs'!A:B,2,FALSE)))</f>
        <v/>
      </c>
      <c r="H123" s="172"/>
      <c r="I123" s="188"/>
      <c r="J123" s="179" t="str">
        <f t="shared" si="32"/>
        <v/>
      </c>
      <c r="K123" s="180" t="str">
        <f t="array" ref="K123">IFERROR(INDEX(J$2:J$214,SMALL(IF(J$2:J$214&lt;&gt;"",ROW(J$2:J$214)-1),ROW(A122))),"")</f>
        <v/>
      </c>
      <c r="L123" s="181" t="str">
        <f t="shared" si="33"/>
        <v/>
      </c>
      <c r="M123" s="182" t="str">
        <f t="array" ref="M123">IFERROR(INDEX(L$2:L$214,SMALL(IF(L$2:L$214&lt;&gt;"",ROW(L$2:L$214)-1),ROW(C122))),"")</f>
        <v/>
      </c>
      <c r="N123" s="181" t="str">
        <f t="shared" si="34"/>
        <v/>
      </c>
      <c r="O123" s="180" t="str">
        <f t="array" ref="O123">IFERROR(INDEX(N$2:N$214,SMALL(IF(N$2:N$214&lt;&gt;"",ROW(N$2:N$214)-1),ROW(E122))),"")</f>
        <v/>
      </c>
      <c r="P123" s="5"/>
    </row>
    <row r="124" spans="1:16" ht="15.75" customHeight="1" x14ac:dyDescent="0.2">
      <c r="A124" s="189"/>
      <c r="B124" s="190"/>
      <c r="C124" s="191"/>
      <c r="D124" s="191"/>
      <c r="E124" s="191"/>
      <c r="F124" s="84"/>
      <c r="G124" s="192"/>
      <c r="H124" s="172"/>
      <c r="I124" s="193"/>
      <c r="J124" s="179" t="str">
        <f t="shared" si="32"/>
        <v/>
      </c>
      <c r="K124" s="180" t="str">
        <f t="array" ref="K124">IFERROR(INDEX(J$2:J$214,SMALL(IF(J$2:J$214&lt;&gt;"",ROW(J$2:J$214)-1),ROW(A123))),"")</f>
        <v/>
      </c>
      <c r="L124" s="181" t="str">
        <f t="shared" si="33"/>
        <v/>
      </c>
      <c r="M124" s="182" t="str">
        <f t="array" ref="M124">IFERROR(INDEX(L$2:L$214,SMALL(IF(L$2:L$214&lt;&gt;"",ROW(L$2:L$214)-1),ROW(C123))),"")</f>
        <v/>
      </c>
      <c r="N124" s="181" t="str">
        <f t="shared" si="34"/>
        <v/>
      </c>
      <c r="O124" s="180" t="str">
        <f t="array" ref="O124">IFERROR(INDEX(N$2:N$214,SMALL(IF(N$2:N$214&lt;&gt;"",ROW(N$2:N$214)-1),ROW(E123))),"")</f>
        <v/>
      </c>
      <c r="P124" s="5"/>
    </row>
    <row r="125" spans="1:16" ht="15.75" customHeight="1" x14ac:dyDescent="0.2">
      <c r="A125" s="185" t="str">
        <f t="shared" si="31"/>
        <v xml:space="preserve"> / </v>
      </c>
      <c r="B125" s="186"/>
      <c r="C125" s="187"/>
      <c r="D125" s="187"/>
      <c r="E125" s="187"/>
      <c r="F125" s="81"/>
      <c r="G125" s="185" t="str">
        <f>IF(E125=E126,IF(E125="","",VLOOKUP(E125,'Liste des clubs'!A:B,2,FALSE)),IF(E125="","",VLOOKUP(E125,'Liste des clubs'!A:B,2,FALSE))&amp;"/"&amp;IF(E125="","",VLOOKUP(E126,'Liste des clubs'!A:B,2,FALSE)))</f>
        <v/>
      </c>
      <c r="H125" s="172"/>
      <c r="I125" s="188"/>
      <c r="J125" s="179" t="str">
        <f t="shared" si="32"/>
        <v/>
      </c>
      <c r="K125" s="180" t="str">
        <f t="array" ref="K125">IFERROR(INDEX(J$2:J$214,SMALL(IF(J$2:J$214&lt;&gt;"",ROW(J$2:J$214)-1),ROW(A124))),"")</f>
        <v/>
      </c>
      <c r="L125" s="181" t="str">
        <f t="shared" si="33"/>
        <v/>
      </c>
      <c r="M125" s="182" t="str">
        <f t="array" ref="M125">IFERROR(INDEX(L$2:L$214,SMALL(IF(L$2:L$214&lt;&gt;"",ROW(L$2:L$214)-1),ROW(C124))),"")</f>
        <v/>
      </c>
      <c r="N125" s="181" t="str">
        <f t="shared" si="34"/>
        <v/>
      </c>
      <c r="O125" s="180" t="str">
        <f t="array" ref="O125">IFERROR(INDEX(N$2:N$214,SMALL(IF(N$2:N$214&lt;&gt;"",ROW(N$2:N$214)-1),ROW(E124))),"")</f>
        <v/>
      </c>
      <c r="P125" s="5"/>
    </row>
    <row r="126" spans="1:16" ht="15.75" customHeight="1" x14ac:dyDescent="0.2">
      <c r="A126" s="189"/>
      <c r="B126" s="190"/>
      <c r="C126" s="191"/>
      <c r="D126" s="191"/>
      <c r="E126" s="191"/>
      <c r="F126" s="84"/>
      <c r="G126" s="192"/>
      <c r="H126" s="172"/>
      <c r="I126" s="193"/>
      <c r="J126" s="179" t="str">
        <f t="shared" si="32"/>
        <v/>
      </c>
      <c r="K126" s="180" t="str">
        <f t="array" ref="K126">IFERROR(INDEX(J$2:J$214,SMALL(IF(J$2:J$214&lt;&gt;"",ROW(J$2:J$214)-1),ROW(A125))),"")</f>
        <v/>
      </c>
      <c r="L126" s="181" t="str">
        <f t="shared" si="33"/>
        <v/>
      </c>
      <c r="M126" s="182" t="str">
        <f t="array" ref="M126">IFERROR(INDEX(L$2:L$214,SMALL(IF(L$2:L$214&lt;&gt;"",ROW(L$2:L$214)-1),ROW(C125))),"")</f>
        <v/>
      </c>
      <c r="N126" s="181" t="str">
        <f t="shared" si="34"/>
        <v/>
      </c>
      <c r="O126" s="180" t="str">
        <f t="array" ref="O126">IFERROR(INDEX(N$2:N$214,SMALL(IF(N$2:N$214&lt;&gt;"",ROW(N$2:N$214)-1),ROW(E125))),"")</f>
        <v/>
      </c>
      <c r="P126" s="5"/>
    </row>
    <row r="127" spans="1:16" ht="15.75" customHeight="1" x14ac:dyDescent="0.2">
      <c r="A127" s="185" t="str">
        <f t="shared" si="31"/>
        <v xml:space="preserve"> / </v>
      </c>
      <c r="B127" s="186"/>
      <c r="C127" s="187"/>
      <c r="D127" s="187"/>
      <c r="E127" s="187"/>
      <c r="F127" s="81"/>
      <c r="G127" s="185" t="str">
        <f>IF(E127=E128,IF(E127="","",VLOOKUP(E127,'Liste des clubs'!A:B,2,FALSE)),IF(E127="","",VLOOKUP(E127,'Liste des clubs'!A:B,2,FALSE))&amp;"/"&amp;IF(E127="","",VLOOKUP(E128,'Liste des clubs'!A:B,2,FALSE)))</f>
        <v/>
      </c>
      <c r="H127" s="172"/>
      <c r="I127" s="188"/>
      <c r="J127" s="179" t="str">
        <f t="shared" si="32"/>
        <v/>
      </c>
      <c r="K127" s="180" t="str">
        <f t="array" ref="K127">IFERROR(INDEX(J$2:J$214,SMALL(IF(J$2:J$214&lt;&gt;"",ROW(J$2:J$214)-1),ROW(A126))),"")</f>
        <v/>
      </c>
      <c r="L127" s="181" t="str">
        <f t="shared" si="33"/>
        <v/>
      </c>
      <c r="M127" s="182" t="str">
        <f t="array" ref="M127">IFERROR(INDEX(L$2:L$214,SMALL(IF(L$2:L$214&lt;&gt;"",ROW(L$2:L$214)-1),ROW(C126))),"")</f>
        <v/>
      </c>
      <c r="N127" s="181" t="str">
        <f t="shared" si="34"/>
        <v/>
      </c>
      <c r="O127" s="180" t="str">
        <f t="array" ref="O127">IFERROR(INDEX(N$2:N$214,SMALL(IF(N$2:N$214&lt;&gt;"",ROW(N$2:N$214)-1),ROW(E126))),"")</f>
        <v/>
      </c>
      <c r="P127" s="5"/>
    </row>
    <row r="128" spans="1:16" ht="15.75" customHeight="1" x14ac:dyDescent="0.2">
      <c r="A128" s="189"/>
      <c r="B128" s="190"/>
      <c r="C128" s="191"/>
      <c r="D128" s="191"/>
      <c r="E128" s="191"/>
      <c r="F128" s="84"/>
      <c r="G128" s="192"/>
      <c r="H128" s="172"/>
      <c r="I128" s="193"/>
      <c r="J128" s="179" t="str">
        <f t="shared" si="32"/>
        <v/>
      </c>
      <c r="K128" s="180" t="str">
        <f t="array" ref="K128">IFERROR(INDEX(J$2:J$214,SMALL(IF(J$2:J$214&lt;&gt;"",ROW(J$2:J$214)-1),ROW(A127))),"")</f>
        <v/>
      </c>
      <c r="L128" s="181" t="str">
        <f t="shared" si="33"/>
        <v/>
      </c>
      <c r="M128" s="182" t="str">
        <f t="array" ref="M128">IFERROR(INDEX(L$2:L$214,SMALL(IF(L$2:L$214&lt;&gt;"",ROW(L$2:L$214)-1),ROW(C127))),"")</f>
        <v/>
      </c>
      <c r="N128" s="181" t="str">
        <f t="shared" si="34"/>
        <v/>
      </c>
      <c r="O128" s="180" t="str">
        <f t="array" ref="O128">IFERROR(INDEX(N$2:N$214,SMALL(IF(N$2:N$214&lt;&gt;"",ROW(N$2:N$214)-1),ROW(E127))),"")</f>
        <v/>
      </c>
      <c r="P128" s="5"/>
    </row>
    <row r="129" spans="1:16" ht="15.75" customHeight="1" x14ac:dyDescent="0.2">
      <c r="A129" s="185" t="str">
        <f t="shared" si="31"/>
        <v xml:space="preserve"> / </v>
      </c>
      <c r="B129" s="186"/>
      <c r="C129" s="187"/>
      <c r="D129" s="187"/>
      <c r="E129" s="187"/>
      <c r="F129" s="81"/>
      <c r="G129" s="185" t="str">
        <f>IF(E129=E130,IF(E129="","",VLOOKUP(E129,'Liste des clubs'!A:B,2,FALSE)),IF(E129="","",VLOOKUP(E129,'Liste des clubs'!A:B,2,FALSE))&amp;"/"&amp;IF(E129="","",VLOOKUP(E130,'Liste des clubs'!A:B,2,FALSE)))</f>
        <v/>
      </c>
      <c r="H129" s="172"/>
      <c r="I129" s="188"/>
      <c r="J129" s="179" t="str">
        <f t="shared" si="32"/>
        <v/>
      </c>
      <c r="K129" s="180" t="str">
        <f t="array" ref="K129">IFERROR(INDEX(J$2:J$214,SMALL(IF(J$2:J$214&lt;&gt;"",ROW(J$2:J$214)-1),ROW(A128))),"")</f>
        <v/>
      </c>
      <c r="L129" s="181" t="str">
        <f t="shared" si="33"/>
        <v/>
      </c>
      <c r="M129" s="182" t="str">
        <f t="array" ref="M129">IFERROR(INDEX(L$2:L$214,SMALL(IF(L$2:L$214&lt;&gt;"",ROW(L$2:L$214)-1),ROW(C128))),"")</f>
        <v/>
      </c>
      <c r="N129" s="181" t="str">
        <f t="shared" si="34"/>
        <v/>
      </c>
      <c r="O129" s="180" t="str">
        <f t="array" ref="O129">IFERROR(INDEX(N$2:N$214,SMALL(IF(N$2:N$214&lt;&gt;"",ROW(N$2:N$214)-1),ROW(E128))),"")</f>
        <v/>
      </c>
      <c r="P129" s="5"/>
    </row>
    <row r="130" spans="1:16" ht="15.75" customHeight="1" x14ac:dyDescent="0.2">
      <c r="A130" s="189"/>
      <c r="B130" s="190"/>
      <c r="C130" s="191"/>
      <c r="D130" s="191"/>
      <c r="E130" s="191"/>
      <c r="F130" s="84"/>
      <c r="G130" s="192"/>
      <c r="H130" s="172"/>
      <c r="I130" s="193"/>
      <c r="J130" s="179" t="str">
        <f t="shared" si="32"/>
        <v/>
      </c>
      <c r="K130" s="180" t="str">
        <f t="array" ref="K130">IFERROR(INDEX(J$2:J$214,SMALL(IF(J$2:J$214&lt;&gt;"",ROW(J$2:J$214)-1),ROW(A129))),"")</f>
        <v/>
      </c>
      <c r="L130" s="181" t="str">
        <f t="shared" si="33"/>
        <v/>
      </c>
      <c r="M130" s="182" t="str">
        <f t="array" ref="M130">IFERROR(INDEX(L$2:L$214,SMALL(IF(L$2:L$214&lt;&gt;"",ROW(L$2:L$214)-1),ROW(C129))),"")</f>
        <v/>
      </c>
      <c r="N130" s="181" t="str">
        <f t="shared" si="34"/>
        <v/>
      </c>
      <c r="O130" s="180" t="str">
        <f t="array" ref="O130">IFERROR(INDEX(N$2:N$214,SMALL(IF(N$2:N$214&lt;&gt;"",ROW(N$2:N$214)-1),ROW(E129))),"")</f>
        <v/>
      </c>
      <c r="P130" s="5"/>
    </row>
    <row r="131" spans="1:16" ht="15.75" customHeight="1" x14ac:dyDescent="0.2">
      <c r="A131" s="185" t="str">
        <f t="shared" si="31"/>
        <v xml:space="preserve"> / </v>
      </c>
      <c r="B131" s="186"/>
      <c r="C131" s="187"/>
      <c r="D131" s="187"/>
      <c r="E131" s="187"/>
      <c r="F131" s="81"/>
      <c r="G131" s="185" t="str">
        <f>IF(E131=E132,IF(E131="","",VLOOKUP(E131,'Liste des clubs'!A:B,2,FALSE)),IF(E131="","",VLOOKUP(E131,'Liste des clubs'!A:B,2,FALSE))&amp;"/"&amp;IF(E131="","",VLOOKUP(E132,'Liste des clubs'!A:B,2,FALSE)))</f>
        <v/>
      </c>
      <c r="H131" s="172"/>
      <c r="I131" s="188"/>
      <c r="J131" s="179" t="str">
        <f t="shared" si="32"/>
        <v/>
      </c>
      <c r="K131" s="180" t="str">
        <f t="array" ref="K131">IFERROR(INDEX(J$2:J$214,SMALL(IF(J$2:J$214&lt;&gt;"",ROW(J$2:J$214)-1),ROW(A130))),"")</f>
        <v/>
      </c>
      <c r="L131" s="181" t="str">
        <f t="shared" si="33"/>
        <v/>
      </c>
      <c r="M131" s="182" t="str">
        <f t="array" ref="M131">IFERROR(INDEX(L$2:L$214,SMALL(IF(L$2:L$214&lt;&gt;"",ROW(L$2:L$214)-1),ROW(C130))),"")</f>
        <v/>
      </c>
      <c r="N131" s="181" t="str">
        <f t="shared" si="34"/>
        <v/>
      </c>
      <c r="O131" s="180" t="str">
        <f t="array" ref="O131">IFERROR(INDEX(N$2:N$214,SMALL(IF(N$2:N$214&lt;&gt;"",ROW(N$2:N$214)-1),ROW(E130))),"")</f>
        <v/>
      </c>
      <c r="P131" s="5"/>
    </row>
    <row r="132" spans="1:16" ht="15.75" customHeight="1" x14ac:dyDescent="0.2">
      <c r="A132" s="189"/>
      <c r="B132" s="190"/>
      <c r="C132" s="191"/>
      <c r="D132" s="191"/>
      <c r="E132" s="191"/>
      <c r="F132" s="84"/>
      <c r="G132" s="192"/>
      <c r="H132" s="172"/>
      <c r="I132" s="193"/>
      <c r="J132" s="179" t="str">
        <f t="shared" si="32"/>
        <v/>
      </c>
      <c r="K132" s="180" t="str">
        <f t="array" ref="K132">IFERROR(INDEX(J$2:J$214,SMALL(IF(J$2:J$214&lt;&gt;"",ROW(J$2:J$214)-1),ROW(A131))),"")</f>
        <v/>
      </c>
      <c r="L132" s="181" t="str">
        <f t="shared" si="33"/>
        <v/>
      </c>
      <c r="M132" s="182" t="str">
        <f t="array" ref="M132">IFERROR(INDEX(L$2:L$214,SMALL(IF(L$2:L$214&lt;&gt;"",ROW(L$2:L$214)-1),ROW(C131))),"")</f>
        <v/>
      </c>
      <c r="N132" s="181" t="str">
        <f t="shared" si="34"/>
        <v/>
      </c>
      <c r="O132" s="180" t="str">
        <f t="array" ref="O132">IFERROR(INDEX(N$2:N$214,SMALL(IF(N$2:N$214&lt;&gt;"",ROW(N$2:N$214)-1),ROW(E131))),"")</f>
        <v/>
      </c>
      <c r="P132" s="5"/>
    </row>
    <row r="133" spans="1:16" ht="15.75" customHeight="1" x14ac:dyDescent="0.2">
      <c r="A133" s="185" t="str">
        <f t="shared" si="31"/>
        <v xml:space="preserve"> / </v>
      </c>
      <c r="B133" s="186"/>
      <c r="C133" s="187"/>
      <c r="D133" s="187"/>
      <c r="E133" s="187"/>
      <c r="F133" s="81"/>
      <c r="G133" s="185" t="str">
        <f>IF(E133=E134,IF(E133="","",VLOOKUP(E133,'Liste des clubs'!A:B,2,FALSE)),IF(E133="","",VLOOKUP(E133,'Liste des clubs'!A:B,2,FALSE))&amp;"/"&amp;IF(E133="","",VLOOKUP(E134,'Liste des clubs'!A:B,2,FALSE)))</f>
        <v/>
      </c>
      <c r="H133" s="172"/>
      <c r="I133" s="188"/>
      <c r="J133" s="179" t="str">
        <f t="shared" si="32"/>
        <v/>
      </c>
      <c r="K133" s="180" t="str">
        <f t="array" ref="K133">IFERROR(INDEX(J$2:J$214,SMALL(IF(J$2:J$214&lt;&gt;"",ROW(J$2:J$214)-1),ROW(A132))),"")</f>
        <v/>
      </c>
      <c r="L133" s="181" t="str">
        <f t="shared" si="33"/>
        <v/>
      </c>
      <c r="M133" s="182" t="str">
        <f t="array" ref="M133">IFERROR(INDEX(L$2:L$214,SMALL(IF(L$2:L$214&lt;&gt;"",ROW(L$2:L$214)-1),ROW(C132))),"")</f>
        <v/>
      </c>
      <c r="N133" s="181" t="str">
        <f t="shared" si="34"/>
        <v/>
      </c>
      <c r="O133" s="180" t="str">
        <f t="array" ref="O133">IFERROR(INDEX(N$2:N$214,SMALL(IF(N$2:N$214&lt;&gt;"",ROW(N$2:N$214)-1),ROW(E132))),"")</f>
        <v/>
      </c>
      <c r="P133" s="5"/>
    </row>
    <row r="134" spans="1:16" ht="15.75" customHeight="1" x14ac:dyDescent="0.2">
      <c r="A134" s="189"/>
      <c r="B134" s="190"/>
      <c r="C134" s="191"/>
      <c r="D134" s="191"/>
      <c r="E134" s="191"/>
      <c r="F134" s="84"/>
      <c r="G134" s="192"/>
      <c r="H134" s="172"/>
      <c r="I134" s="193"/>
      <c r="J134" s="179" t="str">
        <f t="shared" si="32"/>
        <v/>
      </c>
      <c r="K134" s="180" t="str">
        <f t="array" ref="K134">IFERROR(INDEX(J$2:J$214,SMALL(IF(J$2:J$214&lt;&gt;"",ROW(J$2:J$214)-1),ROW(A133))),"")</f>
        <v/>
      </c>
      <c r="L134" s="181" t="str">
        <f t="shared" si="33"/>
        <v/>
      </c>
      <c r="M134" s="182" t="str">
        <f t="array" ref="M134">IFERROR(INDEX(L$2:L$214,SMALL(IF(L$2:L$214&lt;&gt;"",ROW(L$2:L$214)-1),ROW(C133))),"")</f>
        <v/>
      </c>
      <c r="N134" s="181" t="str">
        <f t="shared" si="34"/>
        <v/>
      </c>
      <c r="O134" s="180" t="str">
        <f t="array" ref="O134">IFERROR(INDEX(N$2:N$214,SMALL(IF(N$2:N$214&lt;&gt;"",ROW(N$2:N$214)-1),ROW(E133))),"")</f>
        <v/>
      </c>
      <c r="P134" s="5"/>
    </row>
    <row r="135" spans="1:16" ht="15.75" customHeight="1" x14ac:dyDescent="0.2">
      <c r="A135" s="185" t="str">
        <f t="shared" si="31"/>
        <v xml:space="preserve"> / </v>
      </c>
      <c r="B135" s="186"/>
      <c r="C135" s="187"/>
      <c r="D135" s="187"/>
      <c r="E135" s="187"/>
      <c r="F135" s="81"/>
      <c r="G135" s="185" t="str">
        <f>IF(E135=E136,IF(E135="","",VLOOKUP(E135,'Liste des clubs'!A:B,2,FALSE)),IF(E135="","",VLOOKUP(E135,'Liste des clubs'!A:B,2,FALSE))&amp;"/"&amp;IF(E135="","",VLOOKUP(E136,'Liste des clubs'!A:B,2,FALSE)))</f>
        <v/>
      </c>
      <c r="H135" s="172"/>
      <c r="I135" s="188"/>
      <c r="J135" s="179" t="str">
        <f t="shared" si="32"/>
        <v/>
      </c>
      <c r="K135" s="180" t="str">
        <f t="array" ref="K135">IFERROR(INDEX(J$2:J$214,SMALL(IF(J$2:J$214&lt;&gt;"",ROW(J$2:J$214)-1),ROW(A134))),"")</f>
        <v/>
      </c>
      <c r="L135" s="181" t="str">
        <f t="shared" si="33"/>
        <v/>
      </c>
      <c r="M135" s="182" t="str">
        <f t="array" ref="M135">IFERROR(INDEX(L$2:L$214,SMALL(IF(L$2:L$214&lt;&gt;"",ROW(L$2:L$214)-1),ROW(C134))),"")</f>
        <v/>
      </c>
      <c r="N135" s="181" t="str">
        <f t="shared" si="34"/>
        <v/>
      </c>
      <c r="O135" s="180" t="str">
        <f t="array" ref="O135">IFERROR(INDEX(N$2:N$214,SMALL(IF(N$2:N$214&lt;&gt;"",ROW(N$2:N$214)-1),ROW(E134))),"")</f>
        <v/>
      </c>
      <c r="P135" s="5"/>
    </row>
    <row r="136" spans="1:16" ht="15.75" customHeight="1" x14ac:dyDescent="0.2">
      <c r="A136" s="189"/>
      <c r="B136" s="190"/>
      <c r="C136" s="191"/>
      <c r="D136" s="191"/>
      <c r="E136" s="191"/>
      <c r="F136" s="84"/>
      <c r="G136" s="192"/>
      <c r="H136" s="172"/>
      <c r="I136" s="193"/>
      <c r="J136" s="179" t="str">
        <f t="shared" si="32"/>
        <v/>
      </c>
      <c r="K136" s="180" t="str">
        <f t="array" ref="K136">IFERROR(INDEX(J$2:J$214,SMALL(IF(J$2:J$214&lt;&gt;"",ROW(J$2:J$214)-1),ROW(A135))),"")</f>
        <v/>
      </c>
      <c r="L136" s="181" t="str">
        <f t="shared" si="33"/>
        <v/>
      </c>
      <c r="M136" s="182" t="str">
        <f t="array" ref="M136">IFERROR(INDEX(L$2:L$214,SMALL(IF(L$2:L$214&lt;&gt;"",ROW(L$2:L$214)-1),ROW(C135))),"")</f>
        <v/>
      </c>
      <c r="N136" s="181" t="str">
        <f t="shared" si="34"/>
        <v/>
      </c>
      <c r="O136" s="180" t="str">
        <f t="array" ref="O136">IFERROR(INDEX(N$2:N$214,SMALL(IF(N$2:N$214&lt;&gt;"",ROW(N$2:N$214)-1),ROW(E135))),"")</f>
        <v/>
      </c>
      <c r="P136" s="5"/>
    </row>
    <row r="137" spans="1:16" ht="15.75" customHeight="1" x14ac:dyDescent="0.2">
      <c r="A137" s="185" t="str">
        <f t="shared" si="31"/>
        <v xml:space="preserve"> / </v>
      </c>
      <c r="B137" s="186"/>
      <c r="C137" s="187"/>
      <c r="D137" s="187"/>
      <c r="E137" s="187"/>
      <c r="F137" s="81"/>
      <c r="G137" s="185" t="str">
        <f>IF(E137=E138,IF(E137="","",VLOOKUP(E137,'Liste des clubs'!A:B,2,FALSE)),IF(E137="","",VLOOKUP(E137,'Liste des clubs'!A:B,2,FALSE))&amp;"/"&amp;IF(E137="","",VLOOKUP(E138,'Liste des clubs'!A:B,2,FALSE)))</f>
        <v/>
      </c>
      <c r="H137" s="172"/>
      <c r="I137" s="188"/>
      <c r="J137" s="179" t="str">
        <f t="shared" si="32"/>
        <v/>
      </c>
      <c r="K137" s="180" t="str">
        <f t="array" ref="K137">IFERROR(INDEX(J$2:J$214,SMALL(IF(J$2:J$214&lt;&gt;"",ROW(J$2:J$214)-1),ROW(A136))),"")</f>
        <v/>
      </c>
      <c r="L137" s="181" t="str">
        <f t="shared" si="33"/>
        <v/>
      </c>
      <c r="M137" s="182" t="str">
        <f t="array" ref="M137">IFERROR(INDEX(L$2:L$214,SMALL(IF(L$2:L$214&lt;&gt;"",ROW(L$2:L$214)-1),ROW(C136))),"")</f>
        <v/>
      </c>
      <c r="N137" s="181" t="str">
        <f t="shared" si="34"/>
        <v/>
      </c>
      <c r="O137" s="180" t="str">
        <f t="array" ref="O137">IFERROR(INDEX(N$2:N$214,SMALL(IF(N$2:N$214&lt;&gt;"",ROW(N$2:N$214)-1),ROW(E136))),"")</f>
        <v/>
      </c>
      <c r="P137" s="5"/>
    </row>
    <row r="138" spans="1:16" ht="15.75" customHeight="1" x14ac:dyDescent="0.2">
      <c r="A138" s="189"/>
      <c r="B138" s="190"/>
      <c r="C138" s="191"/>
      <c r="D138" s="191"/>
      <c r="E138" s="191"/>
      <c r="F138" s="84"/>
      <c r="G138" s="192"/>
      <c r="H138" s="172"/>
      <c r="I138" s="193"/>
      <c r="J138" s="179" t="str">
        <f t="shared" si="32"/>
        <v/>
      </c>
      <c r="K138" s="180" t="str">
        <f t="array" ref="K138">IFERROR(INDEX(J$2:J$214,SMALL(IF(J$2:J$214&lt;&gt;"",ROW(J$2:J$214)-1),ROW(A137))),"")</f>
        <v/>
      </c>
      <c r="L138" s="181" t="str">
        <f t="shared" si="33"/>
        <v/>
      </c>
      <c r="M138" s="182" t="str">
        <f t="array" ref="M138">IFERROR(INDEX(L$2:L$214,SMALL(IF(L$2:L$214&lt;&gt;"",ROW(L$2:L$214)-1),ROW(C137))),"")</f>
        <v/>
      </c>
      <c r="N138" s="181" t="str">
        <f t="shared" si="34"/>
        <v/>
      </c>
      <c r="O138" s="180" t="str">
        <f t="array" ref="O138">IFERROR(INDEX(N$2:N$214,SMALL(IF(N$2:N$214&lt;&gt;"",ROW(N$2:N$214)-1),ROW(E137))),"")</f>
        <v/>
      </c>
      <c r="P138" s="5"/>
    </row>
    <row r="139" spans="1:16" ht="15.75" customHeight="1" x14ac:dyDescent="0.2">
      <c r="A139" s="185" t="str">
        <f t="shared" si="31"/>
        <v xml:space="preserve"> / </v>
      </c>
      <c r="B139" s="186"/>
      <c r="C139" s="187"/>
      <c r="D139" s="187"/>
      <c r="E139" s="187"/>
      <c r="F139" s="81"/>
      <c r="G139" s="185" t="str">
        <f>IF(E139=E140,IF(E139="","",VLOOKUP(E139,'Liste des clubs'!A:B,2,FALSE)),IF(E139="","",VLOOKUP(E139,'Liste des clubs'!A:B,2,FALSE))&amp;"/"&amp;IF(E139="","",VLOOKUP(E140,'Liste des clubs'!A:B,2,FALSE)))</f>
        <v/>
      </c>
      <c r="H139" s="172"/>
      <c r="I139" s="188"/>
      <c r="J139" s="179" t="str">
        <f t="shared" si="32"/>
        <v/>
      </c>
      <c r="K139" s="180" t="str">
        <f t="array" ref="K139">IFERROR(INDEX(J$2:J$214,SMALL(IF(J$2:J$214&lt;&gt;"",ROW(J$2:J$214)-1),ROW(A138))),"")</f>
        <v/>
      </c>
      <c r="L139" s="181" t="str">
        <f t="shared" si="33"/>
        <v/>
      </c>
      <c r="M139" s="182" t="str">
        <f t="array" ref="M139">IFERROR(INDEX(L$2:L$214,SMALL(IF(L$2:L$214&lt;&gt;"",ROW(L$2:L$214)-1),ROW(C138))),"")</f>
        <v/>
      </c>
      <c r="N139" s="181" t="str">
        <f t="shared" si="34"/>
        <v/>
      </c>
      <c r="O139" s="180" t="str">
        <f t="array" ref="O139">IFERROR(INDEX(N$2:N$214,SMALL(IF(N$2:N$214&lt;&gt;"",ROW(N$2:N$214)-1),ROW(E138))),"")</f>
        <v/>
      </c>
      <c r="P139" s="5"/>
    </row>
    <row r="140" spans="1:16" ht="15.75" customHeight="1" x14ac:dyDescent="0.2">
      <c r="A140" s="189"/>
      <c r="B140" s="190"/>
      <c r="C140" s="191"/>
      <c r="D140" s="191"/>
      <c r="E140" s="191"/>
      <c r="F140" s="84"/>
      <c r="G140" s="192"/>
      <c r="H140" s="172"/>
      <c r="I140" s="193"/>
      <c r="J140" s="179" t="str">
        <f t="shared" si="32"/>
        <v/>
      </c>
      <c r="K140" s="180" t="str">
        <f t="array" ref="K140">IFERROR(INDEX(J$2:J$214,SMALL(IF(J$2:J$214&lt;&gt;"",ROW(J$2:J$214)-1),ROW(A139))),"")</f>
        <v/>
      </c>
      <c r="L140" s="181" t="str">
        <f t="shared" si="33"/>
        <v/>
      </c>
      <c r="M140" s="182" t="str">
        <f t="array" ref="M140">IFERROR(INDEX(L$2:L$214,SMALL(IF(L$2:L$214&lt;&gt;"",ROW(L$2:L$214)-1),ROW(C139))),"")</f>
        <v/>
      </c>
      <c r="N140" s="181" t="str">
        <f t="shared" si="34"/>
        <v/>
      </c>
      <c r="O140" s="180" t="str">
        <f t="array" ref="O140">IFERROR(INDEX(N$2:N$214,SMALL(IF(N$2:N$214&lt;&gt;"",ROW(N$2:N$214)-1),ROW(E139))),"")</f>
        <v/>
      </c>
      <c r="P140" s="5"/>
    </row>
    <row r="141" spans="1:16" ht="15.75" customHeight="1" x14ac:dyDescent="0.2">
      <c r="A141" s="185" t="str">
        <f t="shared" si="31"/>
        <v xml:space="preserve"> / </v>
      </c>
      <c r="B141" s="186"/>
      <c r="C141" s="187"/>
      <c r="D141" s="187"/>
      <c r="E141" s="187"/>
      <c r="F141" s="81"/>
      <c r="G141" s="185" t="str">
        <f>IF(E141=E142,IF(E141="","",VLOOKUP(E141,'Liste des clubs'!A:B,2,FALSE)),IF(E141="","",VLOOKUP(E141,'Liste des clubs'!A:B,2,FALSE))&amp;"/"&amp;IF(E141="","",VLOOKUP(E142,'Liste des clubs'!A:B,2,FALSE)))</f>
        <v/>
      </c>
      <c r="H141" s="172"/>
      <c r="I141" s="188"/>
      <c r="J141" s="179" t="str">
        <f t="shared" si="32"/>
        <v/>
      </c>
      <c r="K141" s="180" t="str">
        <f t="array" ref="K141">IFERROR(INDEX(J$2:J$214,SMALL(IF(J$2:J$214&lt;&gt;"",ROW(J$2:J$214)-1),ROW(A140))),"")</f>
        <v/>
      </c>
      <c r="L141" s="181" t="str">
        <f t="shared" si="33"/>
        <v/>
      </c>
      <c r="M141" s="182" t="str">
        <f t="array" ref="M141">IFERROR(INDEX(L$2:L$214,SMALL(IF(L$2:L$214&lt;&gt;"",ROW(L$2:L$214)-1),ROW(C140))),"")</f>
        <v/>
      </c>
      <c r="N141" s="181" t="str">
        <f t="shared" si="34"/>
        <v/>
      </c>
      <c r="O141" s="180" t="str">
        <f t="array" ref="O141">IFERROR(INDEX(N$2:N$214,SMALL(IF(N$2:N$214&lt;&gt;"",ROW(N$2:N$214)-1),ROW(E140))),"")</f>
        <v/>
      </c>
      <c r="P141" s="5"/>
    </row>
    <row r="142" spans="1:16" ht="15.75" customHeight="1" x14ac:dyDescent="0.2">
      <c r="A142" s="189"/>
      <c r="B142" s="190"/>
      <c r="C142" s="191"/>
      <c r="D142" s="191"/>
      <c r="E142" s="191"/>
      <c r="F142" s="84"/>
      <c r="G142" s="192"/>
      <c r="H142" s="172"/>
      <c r="I142" s="193"/>
      <c r="J142" s="179" t="str">
        <f t="shared" si="32"/>
        <v/>
      </c>
      <c r="K142" s="180" t="str">
        <f t="array" ref="K142">IFERROR(INDEX(J$2:J$214,SMALL(IF(J$2:J$214&lt;&gt;"",ROW(J$2:J$214)-1),ROW(A141))),"")</f>
        <v/>
      </c>
      <c r="L142" s="181" t="str">
        <f t="shared" si="33"/>
        <v/>
      </c>
      <c r="M142" s="182" t="str">
        <f t="array" ref="M142">IFERROR(INDEX(L$2:L$214,SMALL(IF(L$2:L$214&lt;&gt;"",ROW(L$2:L$214)-1),ROW(C141))),"")</f>
        <v/>
      </c>
      <c r="N142" s="181" t="str">
        <f t="shared" si="34"/>
        <v/>
      </c>
      <c r="O142" s="180" t="str">
        <f t="array" ref="O142">IFERROR(INDEX(N$2:N$214,SMALL(IF(N$2:N$214&lt;&gt;"",ROW(N$2:N$214)-1),ROW(E141))),"")</f>
        <v/>
      </c>
      <c r="P142" s="5"/>
    </row>
    <row r="143" spans="1:16" ht="15.75" customHeight="1" x14ac:dyDescent="0.2">
      <c r="A143" s="185" t="str">
        <f t="shared" si="31"/>
        <v xml:space="preserve"> / </v>
      </c>
      <c r="B143" s="186"/>
      <c r="C143" s="187"/>
      <c r="D143" s="187"/>
      <c r="E143" s="187"/>
      <c r="F143" s="81"/>
      <c r="G143" s="185" t="str">
        <f>IF(E143=E144,IF(E143="","",VLOOKUP(E143,'Liste des clubs'!A:B,2,FALSE)),IF(E143="","",VLOOKUP(E143,'Liste des clubs'!A:B,2,FALSE))&amp;"/"&amp;IF(E143="","",VLOOKUP(E144,'Liste des clubs'!A:B,2,FALSE)))</f>
        <v/>
      </c>
      <c r="H143" s="172"/>
      <c r="I143" s="188"/>
      <c r="J143" s="179" t="str">
        <f t="shared" si="32"/>
        <v/>
      </c>
      <c r="K143" s="180" t="str">
        <f t="array" ref="K143">IFERROR(INDEX(J$2:J$214,SMALL(IF(J$2:J$214&lt;&gt;"",ROW(J$2:J$214)-1),ROW(A142))),"")</f>
        <v/>
      </c>
      <c r="L143" s="181" t="str">
        <f t="shared" si="33"/>
        <v/>
      </c>
      <c r="M143" s="182" t="str">
        <f t="array" ref="M143">IFERROR(INDEX(L$2:L$214,SMALL(IF(L$2:L$214&lt;&gt;"",ROW(L$2:L$214)-1),ROW(C142))),"")</f>
        <v/>
      </c>
      <c r="N143" s="181" t="str">
        <f t="shared" si="34"/>
        <v/>
      </c>
      <c r="O143" s="180" t="str">
        <f t="array" ref="O143">IFERROR(INDEX(N$2:N$214,SMALL(IF(N$2:N$214&lt;&gt;"",ROW(N$2:N$214)-1),ROW(E142))),"")</f>
        <v/>
      </c>
      <c r="P143" s="5"/>
    </row>
    <row r="144" spans="1:16" ht="15.75" customHeight="1" x14ac:dyDescent="0.2">
      <c r="A144" s="189"/>
      <c r="B144" s="190"/>
      <c r="C144" s="191"/>
      <c r="D144" s="191"/>
      <c r="E144" s="191"/>
      <c r="F144" s="84"/>
      <c r="G144" s="192"/>
      <c r="H144" s="172"/>
      <c r="I144" s="193"/>
      <c r="J144" s="179" t="str">
        <f t="shared" si="32"/>
        <v/>
      </c>
      <c r="K144" s="180" t="str">
        <f t="array" ref="K144">IFERROR(INDEX(J$2:J$214,SMALL(IF(J$2:J$214&lt;&gt;"",ROW(J$2:J$214)-1),ROW(A143))),"")</f>
        <v/>
      </c>
      <c r="L144" s="181" t="str">
        <f t="shared" si="33"/>
        <v/>
      </c>
      <c r="M144" s="182" t="str">
        <f t="array" ref="M144">IFERROR(INDEX(L$2:L$214,SMALL(IF(L$2:L$214&lt;&gt;"",ROW(L$2:L$214)-1),ROW(C143))),"")</f>
        <v/>
      </c>
      <c r="N144" s="181" t="str">
        <f t="shared" si="34"/>
        <v/>
      </c>
      <c r="O144" s="180" t="str">
        <f t="array" ref="O144">IFERROR(INDEX(N$2:N$214,SMALL(IF(N$2:N$214&lt;&gt;"",ROW(N$2:N$214)-1),ROW(E143))),"")</f>
        <v/>
      </c>
      <c r="P144" s="5"/>
    </row>
    <row r="145" spans="1:16" ht="15.75" customHeight="1" x14ac:dyDescent="0.2">
      <c r="A145" s="185" t="str">
        <f t="shared" si="31"/>
        <v xml:space="preserve"> / </v>
      </c>
      <c r="B145" s="186"/>
      <c r="C145" s="187"/>
      <c r="D145" s="187"/>
      <c r="E145" s="187"/>
      <c r="F145" s="81"/>
      <c r="G145" s="185" t="str">
        <f>IF(E145=E146,IF(E145="","",VLOOKUP(E145,'Liste des clubs'!A:B,2,FALSE)),IF(E145="","",VLOOKUP(E145,'Liste des clubs'!A:B,2,FALSE))&amp;"/"&amp;IF(E145="","",VLOOKUP(E146,'Liste des clubs'!A:B,2,FALSE)))</f>
        <v/>
      </c>
      <c r="H145" s="172"/>
      <c r="I145" s="188"/>
      <c r="J145" s="179" t="str">
        <f t="shared" si="32"/>
        <v/>
      </c>
      <c r="K145" s="180" t="str">
        <f t="array" ref="K145">IFERROR(INDEX(J$2:J$214,SMALL(IF(J$2:J$214&lt;&gt;"",ROW(J$2:J$214)-1),ROW(A144))),"")</f>
        <v/>
      </c>
      <c r="L145" s="181" t="str">
        <f t="shared" si="33"/>
        <v/>
      </c>
      <c r="M145" s="182" t="str">
        <f t="array" ref="M145">IFERROR(INDEX(L$2:L$214,SMALL(IF(L$2:L$214&lt;&gt;"",ROW(L$2:L$214)-1),ROW(C144))),"")</f>
        <v/>
      </c>
      <c r="N145" s="181" t="str">
        <f t="shared" si="34"/>
        <v/>
      </c>
      <c r="O145" s="180" t="str">
        <f t="array" ref="O145">IFERROR(INDEX(N$2:N$214,SMALL(IF(N$2:N$214&lt;&gt;"",ROW(N$2:N$214)-1),ROW(E144))),"")</f>
        <v/>
      </c>
      <c r="P145" s="5"/>
    </row>
    <row r="146" spans="1:16" ht="15.75" customHeight="1" x14ac:dyDescent="0.2">
      <c r="A146" s="189"/>
      <c r="B146" s="190"/>
      <c r="C146" s="191"/>
      <c r="D146" s="191"/>
      <c r="E146" s="191"/>
      <c r="F146" s="84"/>
      <c r="G146" s="192"/>
      <c r="H146" s="172"/>
      <c r="I146" s="193"/>
      <c r="J146" s="179" t="str">
        <f t="shared" si="32"/>
        <v/>
      </c>
      <c r="K146" s="180" t="str">
        <f t="array" ref="K146">IFERROR(INDEX(J$2:J$214,SMALL(IF(J$2:J$214&lt;&gt;"",ROW(J$2:J$214)-1),ROW(A145))),"")</f>
        <v/>
      </c>
      <c r="L146" s="181" t="str">
        <f t="shared" si="33"/>
        <v/>
      </c>
      <c r="M146" s="182" t="str">
        <f t="array" ref="M146">IFERROR(INDEX(L$2:L$214,SMALL(IF(L$2:L$214&lt;&gt;"",ROW(L$2:L$214)-1),ROW(C145))),"")</f>
        <v/>
      </c>
      <c r="N146" s="181" t="str">
        <f t="shared" si="34"/>
        <v/>
      </c>
      <c r="O146" s="180" t="str">
        <f t="array" ref="O146">IFERROR(INDEX(N$2:N$214,SMALL(IF(N$2:N$214&lt;&gt;"",ROW(N$2:N$214)-1),ROW(E145))),"")</f>
        <v/>
      </c>
      <c r="P146" s="5"/>
    </row>
    <row r="147" spans="1:16" ht="15.75" customHeight="1" x14ac:dyDescent="0.2">
      <c r="A147" s="185" t="str">
        <f t="shared" ref="A147:A179" si="35">UPPER(B147)&amp;" / "&amp;UPPER(B148)</f>
        <v xml:space="preserve"> / </v>
      </c>
      <c r="B147" s="186"/>
      <c r="C147" s="187"/>
      <c r="D147" s="187"/>
      <c r="E147" s="187"/>
      <c r="F147" s="81"/>
      <c r="G147" s="185" t="str">
        <f>IF(E147=E148,IF(E147="","",VLOOKUP(E147,'Liste des clubs'!A:B,2,FALSE)),IF(E147="","",VLOOKUP(E147,'Liste des clubs'!A:B,2,FALSE))&amp;"/"&amp;IF(E147="","",VLOOKUP(E148,'Liste des clubs'!A:B,2,FALSE)))</f>
        <v/>
      </c>
      <c r="H147" s="172"/>
      <c r="I147" s="188"/>
      <c r="J147" s="179" t="str">
        <f t="shared" si="32"/>
        <v/>
      </c>
      <c r="K147" s="180" t="str">
        <f t="array" ref="K147">IFERROR(INDEX(J$2:J$214,SMALL(IF(J$2:J$214&lt;&gt;"",ROW(J$2:J$214)-1),ROW(A146))),"")</f>
        <v/>
      </c>
      <c r="L147" s="181" t="str">
        <f t="shared" si="33"/>
        <v/>
      </c>
      <c r="M147" s="182" t="str">
        <f t="array" ref="M147">IFERROR(INDEX(L$2:L$214,SMALL(IF(L$2:L$214&lt;&gt;"",ROW(L$2:L$214)-1),ROW(C146))),"")</f>
        <v/>
      </c>
      <c r="N147" s="181" t="str">
        <f t="shared" si="34"/>
        <v/>
      </c>
      <c r="O147" s="180" t="str">
        <f t="array" ref="O147">IFERROR(INDEX(N$2:N$214,SMALL(IF(N$2:N$214&lt;&gt;"",ROW(N$2:N$214)-1),ROW(E146))),"")</f>
        <v/>
      </c>
      <c r="P147" s="5"/>
    </row>
    <row r="148" spans="1:16" ht="15.75" customHeight="1" x14ac:dyDescent="0.2">
      <c r="A148" s="189"/>
      <c r="B148" s="190"/>
      <c r="C148" s="191"/>
      <c r="D148" s="191"/>
      <c r="E148" s="191"/>
      <c r="F148" s="84"/>
      <c r="G148" s="192"/>
      <c r="H148" s="172"/>
      <c r="I148" s="193"/>
      <c r="J148" s="179" t="str">
        <f t="shared" si="32"/>
        <v/>
      </c>
      <c r="K148" s="180" t="str">
        <f t="array" ref="K148">IFERROR(INDEX(J$2:J$214,SMALL(IF(J$2:J$214&lt;&gt;"",ROW(J$2:J$214)-1),ROW(A147))),"")</f>
        <v/>
      </c>
      <c r="L148" s="181" t="str">
        <f t="shared" si="33"/>
        <v/>
      </c>
      <c r="M148" s="182" t="str">
        <f t="array" ref="M148">IFERROR(INDEX(L$2:L$214,SMALL(IF(L$2:L$214&lt;&gt;"",ROW(L$2:L$214)-1),ROW(C147))),"")</f>
        <v/>
      </c>
      <c r="N148" s="181" t="str">
        <f t="shared" si="34"/>
        <v/>
      </c>
      <c r="O148" s="180" t="str">
        <f t="array" ref="O148">IFERROR(INDEX(N$2:N$214,SMALL(IF(N$2:N$214&lt;&gt;"",ROW(N$2:N$214)-1),ROW(E147))),"")</f>
        <v/>
      </c>
      <c r="P148" s="5"/>
    </row>
    <row r="149" spans="1:16" ht="15.75" customHeight="1" x14ac:dyDescent="0.2">
      <c r="A149" s="185" t="str">
        <f t="shared" si="35"/>
        <v xml:space="preserve"> / </v>
      </c>
      <c r="B149" s="186"/>
      <c r="C149" s="187"/>
      <c r="D149" s="187"/>
      <c r="E149" s="187"/>
      <c r="F149" s="81"/>
      <c r="G149" s="185" t="str">
        <f>IF(E149=E150,IF(E149="","",VLOOKUP(E149,'Liste des clubs'!A:B,2,FALSE)),IF(E149="","",VLOOKUP(E149,'Liste des clubs'!A:B,2,FALSE))&amp;"/"&amp;IF(E149="","",VLOOKUP(E150,'Liste des clubs'!A:B,2,FALSE)))</f>
        <v/>
      </c>
      <c r="H149" s="172"/>
      <c r="I149" s="188"/>
      <c r="J149" s="179" t="str">
        <f t="shared" si="32"/>
        <v/>
      </c>
      <c r="K149" s="180" t="str">
        <f t="array" ref="K149">IFERROR(INDEX(J$2:J$214,SMALL(IF(J$2:J$214&lt;&gt;"",ROW(J$2:J$214)-1),ROW(A148))),"")</f>
        <v/>
      </c>
      <c r="L149" s="181" t="str">
        <f t="shared" si="33"/>
        <v/>
      </c>
      <c r="M149" s="182" t="str">
        <f t="array" ref="M149">IFERROR(INDEX(L$2:L$214,SMALL(IF(L$2:L$214&lt;&gt;"",ROW(L$2:L$214)-1),ROW(C148))),"")</f>
        <v/>
      </c>
      <c r="N149" s="181" t="str">
        <f t="shared" si="34"/>
        <v/>
      </c>
      <c r="O149" s="180" t="str">
        <f t="array" ref="O149">IFERROR(INDEX(N$2:N$214,SMALL(IF(N$2:N$214&lt;&gt;"",ROW(N$2:N$214)-1),ROW(E148))),"")</f>
        <v/>
      </c>
      <c r="P149" s="5"/>
    </row>
    <row r="150" spans="1:16" ht="15.75" customHeight="1" x14ac:dyDescent="0.2">
      <c r="A150" s="189"/>
      <c r="B150" s="190"/>
      <c r="C150" s="191"/>
      <c r="D150" s="191"/>
      <c r="E150" s="191"/>
      <c r="F150" s="84"/>
      <c r="G150" s="192"/>
      <c r="H150" s="172"/>
      <c r="I150" s="193"/>
      <c r="J150" s="179" t="str">
        <f t="shared" si="32"/>
        <v/>
      </c>
      <c r="K150" s="180" t="str">
        <f t="array" ref="K150">IFERROR(INDEX(J$2:J$214,SMALL(IF(J$2:J$214&lt;&gt;"",ROW(J$2:J$214)-1),ROW(A149))),"")</f>
        <v/>
      </c>
      <c r="L150" s="181" t="str">
        <f t="shared" si="33"/>
        <v/>
      </c>
      <c r="M150" s="182" t="str">
        <f t="array" ref="M150">IFERROR(INDEX(L$2:L$214,SMALL(IF(L$2:L$214&lt;&gt;"",ROW(L$2:L$214)-1),ROW(C149))),"")</f>
        <v/>
      </c>
      <c r="N150" s="181" t="str">
        <f t="shared" si="34"/>
        <v/>
      </c>
      <c r="O150" s="180" t="str">
        <f t="array" ref="O150">IFERROR(INDEX(N$2:N$214,SMALL(IF(N$2:N$214&lt;&gt;"",ROW(N$2:N$214)-1),ROW(E149))),"")</f>
        <v/>
      </c>
      <c r="P150" s="5"/>
    </row>
    <row r="151" spans="1:16" ht="15.75" customHeight="1" x14ac:dyDescent="0.2">
      <c r="A151" s="185" t="str">
        <f t="shared" si="35"/>
        <v xml:space="preserve"> / </v>
      </c>
      <c r="B151" s="186"/>
      <c r="C151" s="187"/>
      <c r="D151" s="187"/>
      <c r="E151" s="187"/>
      <c r="F151" s="81"/>
      <c r="G151" s="185" t="str">
        <f>IF(E151=E152,IF(E151="","",VLOOKUP(E151,'Liste des clubs'!A:B,2,FALSE)),IF(E151="","",VLOOKUP(E151,'Liste des clubs'!A:B,2,FALSE))&amp;"/"&amp;IF(E151="","",VLOOKUP(E152,'Liste des clubs'!A:B,2,FALSE)))</f>
        <v/>
      </c>
      <c r="H151" s="172"/>
      <c r="I151" s="188"/>
      <c r="J151" s="179" t="str">
        <f t="shared" si="32"/>
        <v/>
      </c>
      <c r="K151" s="180" t="str">
        <f t="array" ref="K151">IFERROR(INDEX(J$2:J$214,SMALL(IF(J$2:J$214&lt;&gt;"",ROW(J$2:J$214)-1),ROW(A150))),"")</f>
        <v/>
      </c>
      <c r="L151" s="181" t="str">
        <f t="shared" si="33"/>
        <v/>
      </c>
      <c r="M151" s="182" t="str">
        <f t="array" ref="M151">IFERROR(INDEX(L$2:L$214,SMALL(IF(L$2:L$214&lt;&gt;"",ROW(L$2:L$214)-1),ROW(C150))),"")</f>
        <v/>
      </c>
      <c r="N151" s="181" t="str">
        <f t="shared" si="34"/>
        <v/>
      </c>
      <c r="O151" s="180" t="str">
        <f t="array" ref="O151">IFERROR(INDEX(N$2:N$214,SMALL(IF(N$2:N$214&lt;&gt;"",ROW(N$2:N$214)-1),ROW(E150))),"")</f>
        <v/>
      </c>
      <c r="P151" s="5"/>
    </row>
    <row r="152" spans="1:16" ht="15.75" customHeight="1" x14ac:dyDescent="0.2">
      <c r="A152" s="189"/>
      <c r="B152" s="190"/>
      <c r="C152" s="191"/>
      <c r="D152" s="191"/>
      <c r="E152" s="191"/>
      <c r="F152" s="84"/>
      <c r="G152" s="192"/>
      <c r="H152" s="172"/>
      <c r="I152" s="193"/>
      <c r="J152" s="179" t="str">
        <f t="shared" si="32"/>
        <v/>
      </c>
      <c r="K152" s="180" t="str">
        <f t="array" ref="K152">IFERROR(INDEX(J$2:J$214,SMALL(IF(J$2:J$214&lt;&gt;"",ROW(J$2:J$214)-1),ROW(A151))),"")</f>
        <v/>
      </c>
      <c r="L152" s="181" t="str">
        <f t="shared" si="33"/>
        <v/>
      </c>
      <c r="M152" s="182" t="str">
        <f t="array" ref="M152">IFERROR(INDEX(L$2:L$214,SMALL(IF(L$2:L$214&lt;&gt;"",ROW(L$2:L$214)-1),ROW(C151))),"")</f>
        <v/>
      </c>
      <c r="N152" s="181" t="str">
        <f t="shared" si="34"/>
        <v/>
      </c>
      <c r="O152" s="180" t="str">
        <f t="array" ref="O152">IFERROR(INDEX(N$2:N$214,SMALL(IF(N$2:N$214&lt;&gt;"",ROW(N$2:N$214)-1),ROW(E151))),"")</f>
        <v/>
      </c>
      <c r="P152" s="5"/>
    </row>
    <row r="153" spans="1:16" ht="15.75" customHeight="1" x14ac:dyDescent="0.2">
      <c r="A153" s="185" t="str">
        <f t="shared" si="35"/>
        <v xml:space="preserve"> / </v>
      </c>
      <c r="B153" s="186"/>
      <c r="C153" s="187"/>
      <c r="D153" s="187"/>
      <c r="E153" s="187"/>
      <c r="F153" s="81"/>
      <c r="G153" s="185" t="str">
        <f>IF(E153=E154,IF(E153="","",VLOOKUP(E153,'Liste des clubs'!A:B,2,FALSE)),IF(E153="","",VLOOKUP(E153,'Liste des clubs'!A:B,2,FALSE))&amp;"/"&amp;IF(E153="","",VLOOKUP(E154,'Liste des clubs'!A:B,2,FALSE)))</f>
        <v/>
      </c>
      <c r="H153" s="172"/>
      <c r="I153" s="188"/>
      <c r="J153" s="179" t="str">
        <f t="shared" si="32"/>
        <v/>
      </c>
      <c r="K153" s="180" t="str">
        <f t="array" ref="K153">IFERROR(INDEX(J$2:J$214,SMALL(IF(J$2:J$214&lt;&gt;"",ROW(J$2:J$214)-1),ROW(A152))),"")</f>
        <v/>
      </c>
      <c r="L153" s="181" t="str">
        <f t="shared" si="33"/>
        <v/>
      </c>
      <c r="M153" s="182" t="str">
        <f t="array" ref="M153">IFERROR(INDEX(L$2:L$214,SMALL(IF(L$2:L$214&lt;&gt;"",ROW(L$2:L$214)-1),ROW(C152))),"")</f>
        <v/>
      </c>
      <c r="N153" s="181" t="str">
        <f t="shared" si="34"/>
        <v/>
      </c>
      <c r="O153" s="180" t="str">
        <f t="array" ref="O153">IFERROR(INDEX(N$2:N$214,SMALL(IF(N$2:N$214&lt;&gt;"",ROW(N$2:N$214)-1),ROW(E152))),"")</f>
        <v/>
      </c>
      <c r="P153" s="5"/>
    </row>
    <row r="154" spans="1:16" ht="15.75" customHeight="1" x14ac:dyDescent="0.2">
      <c r="A154" s="189"/>
      <c r="B154" s="190"/>
      <c r="C154" s="191"/>
      <c r="D154" s="191"/>
      <c r="E154" s="191"/>
      <c r="F154" s="84"/>
      <c r="G154" s="192"/>
      <c r="H154" s="172"/>
      <c r="I154" s="193"/>
      <c r="J154" s="179" t="str">
        <f t="shared" si="32"/>
        <v/>
      </c>
      <c r="K154" s="180" t="str">
        <f t="array" ref="K154">IFERROR(INDEX(J$2:J$214,SMALL(IF(J$2:J$214&lt;&gt;"",ROW(J$2:J$214)-1),ROW(A153))),"")</f>
        <v/>
      </c>
      <c r="L154" s="181" t="str">
        <f t="shared" si="33"/>
        <v/>
      </c>
      <c r="M154" s="182" t="str">
        <f t="array" ref="M154">IFERROR(INDEX(L$2:L$214,SMALL(IF(L$2:L$214&lt;&gt;"",ROW(L$2:L$214)-1),ROW(C153))),"")</f>
        <v/>
      </c>
      <c r="N154" s="181" t="str">
        <f t="shared" si="34"/>
        <v/>
      </c>
      <c r="O154" s="180" t="str">
        <f t="array" ref="O154">IFERROR(INDEX(N$2:N$214,SMALL(IF(N$2:N$214&lt;&gt;"",ROW(N$2:N$214)-1),ROW(E153))),"")</f>
        <v/>
      </c>
      <c r="P154" s="5"/>
    </row>
    <row r="155" spans="1:16" ht="15.75" customHeight="1" x14ac:dyDescent="0.2">
      <c r="A155" s="185" t="str">
        <f t="shared" si="35"/>
        <v xml:space="preserve"> / </v>
      </c>
      <c r="B155" s="186"/>
      <c r="C155" s="187"/>
      <c r="D155" s="187"/>
      <c r="E155" s="187"/>
      <c r="F155" s="81"/>
      <c r="G155" s="185" t="str">
        <f>IF(E155=E156,IF(E155="","",VLOOKUP(E155,'Liste des clubs'!A:B,2,FALSE)),IF(E155="","",VLOOKUP(E155,'Liste des clubs'!A:B,2,FALSE))&amp;"/"&amp;IF(E155="","",VLOOKUP(E156,'Liste des clubs'!A:B,2,FALSE)))</f>
        <v/>
      </c>
      <c r="H155" s="172"/>
      <c r="I155" s="188"/>
      <c r="J155" s="179" t="str">
        <f t="shared" si="32"/>
        <v/>
      </c>
      <c r="K155" s="180" t="str">
        <f t="array" ref="K155">IFERROR(INDEX(J$2:J$214,SMALL(IF(J$2:J$214&lt;&gt;"",ROW(J$2:J$214)-1),ROW(A154))),"")</f>
        <v/>
      </c>
      <c r="L155" s="181" t="str">
        <f t="shared" si="33"/>
        <v/>
      </c>
      <c r="M155" s="182" t="str">
        <f t="array" ref="M155">IFERROR(INDEX(L$2:L$214,SMALL(IF(L$2:L$214&lt;&gt;"",ROW(L$2:L$214)-1),ROW(C154))),"")</f>
        <v/>
      </c>
      <c r="N155" s="181" t="str">
        <f t="shared" si="34"/>
        <v/>
      </c>
      <c r="O155" s="180" t="str">
        <f t="array" ref="O155">IFERROR(INDEX(N$2:N$214,SMALL(IF(N$2:N$214&lt;&gt;"",ROW(N$2:N$214)-1),ROW(E154))),"")</f>
        <v/>
      </c>
      <c r="P155" s="5" t="s">
        <v>11</v>
      </c>
    </row>
    <row r="156" spans="1:16" ht="15.75" customHeight="1" x14ac:dyDescent="0.2">
      <c r="A156" s="189"/>
      <c r="B156" s="190"/>
      <c r="C156" s="191"/>
      <c r="D156" s="191"/>
      <c r="E156" s="191"/>
      <c r="F156" s="84"/>
      <c r="G156" s="192"/>
      <c r="H156" s="172"/>
      <c r="I156" s="193"/>
      <c r="J156" s="179" t="str">
        <f t="shared" si="32"/>
        <v/>
      </c>
      <c r="K156" s="180" t="str">
        <f t="array" ref="K156">IFERROR(INDEX(J$2:J$214,SMALL(IF(J$2:J$214&lt;&gt;"",ROW(J$2:J$214)-1),ROW(A155))),"")</f>
        <v/>
      </c>
      <c r="L156" s="181" t="str">
        <f t="shared" si="33"/>
        <v/>
      </c>
      <c r="M156" s="182" t="str">
        <f t="array" ref="M156">IFERROR(INDEX(L$2:L$214,SMALL(IF(L$2:L$214&lt;&gt;"",ROW(L$2:L$214)-1),ROW(C155))),"")</f>
        <v/>
      </c>
      <c r="N156" s="181" t="str">
        <f t="shared" si="34"/>
        <v/>
      </c>
      <c r="O156" s="180" t="str">
        <f t="array" ref="O156">IFERROR(INDEX(N$2:N$214,SMALL(IF(N$2:N$214&lt;&gt;"",ROW(N$2:N$214)-1),ROW(E155))),"")</f>
        <v/>
      </c>
      <c r="P156" s="5" t="s">
        <v>12</v>
      </c>
    </row>
    <row r="157" spans="1:16" ht="15.75" customHeight="1" x14ac:dyDescent="0.2">
      <c r="A157" s="185" t="str">
        <f t="shared" si="35"/>
        <v xml:space="preserve"> / </v>
      </c>
      <c r="B157" s="186"/>
      <c r="C157" s="187"/>
      <c r="D157" s="187"/>
      <c r="E157" s="187"/>
      <c r="F157" s="81"/>
      <c r="G157" s="185" t="str">
        <f>IF(E157=E158,IF(E157="","",VLOOKUP(E157,'Liste des clubs'!A:B,2,FALSE)),IF(E157="","",VLOOKUP(E157,'Liste des clubs'!A:B,2,FALSE))&amp;"/"&amp;IF(E157="","",VLOOKUP(E158,'Liste des clubs'!A:B,2,FALSE)))</f>
        <v/>
      </c>
      <c r="H157" s="172"/>
      <c r="I157" s="188"/>
      <c r="J157" s="179" t="str">
        <f t="shared" si="32"/>
        <v/>
      </c>
      <c r="K157" s="180" t="str">
        <f t="array" ref="K157">IFERROR(INDEX(J$2:J$214,SMALL(IF(J$2:J$214&lt;&gt;"",ROW(J$2:J$214)-1),ROW(A156))),"")</f>
        <v/>
      </c>
      <c r="L157" s="181" t="str">
        <f t="shared" si="33"/>
        <v/>
      </c>
      <c r="M157" s="182" t="str">
        <f t="array" ref="M157">IFERROR(INDEX(L$2:L$214,SMALL(IF(L$2:L$214&lt;&gt;"",ROW(L$2:L$214)-1),ROW(C156))),"")</f>
        <v/>
      </c>
      <c r="N157" s="181" t="str">
        <f t="shared" si="34"/>
        <v/>
      </c>
      <c r="O157" s="180" t="str">
        <f t="array" ref="O157">IFERROR(INDEX(N$2:N$214,SMALL(IF(N$2:N$214&lt;&gt;"",ROW(N$2:N$214)-1),ROW(E156))),"")</f>
        <v/>
      </c>
      <c r="P157" s="5" t="s">
        <v>10</v>
      </c>
    </row>
    <row r="158" spans="1:16" ht="15.75" customHeight="1" x14ac:dyDescent="0.2">
      <c r="A158" s="189"/>
      <c r="B158" s="190"/>
      <c r="C158" s="191"/>
      <c r="D158" s="191"/>
      <c r="E158" s="191"/>
      <c r="F158" s="84"/>
      <c r="G158" s="192"/>
      <c r="H158" s="172"/>
      <c r="I158" s="193"/>
      <c r="J158" s="179" t="str">
        <f t="shared" si="32"/>
        <v/>
      </c>
      <c r="K158" s="180" t="str">
        <f t="array" ref="K158">IFERROR(INDEX(J$2:J$214,SMALL(IF(J$2:J$214&lt;&gt;"",ROW(J$2:J$214)-1),ROW(A157))),"")</f>
        <v/>
      </c>
      <c r="L158" s="181" t="str">
        <f t="shared" si="33"/>
        <v/>
      </c>
      <c r="M158" s="182" t="str">
        <f t="array" ref="M158">IFERROR(INDEX(L$2:L$214,SMALL(IF(L$2:L$214&lt;&gt;"",ROW(L$2:L$214)-1),ROW(C157))),"")</f>
        <v/>
      </c>
      <c r="N158" s="181" t="str">
        <f t="shared" si="34"/>
        <v/>
      </c>
      <c r="O158" s="180" t="str">
        <f t="array" ref="O158">IFERROR(INDEX(N$2:N$214,SMALL(IF(N$2:N$214&lt;&gt;"",ROW(N$2:N$214)-1),ROW(E157))),"")</f>
        <v/>
      </c>
      <c r="P158" s="5" t="s">
        <v>9</v>
      </c>
    </row>
    <row r="159" spans="1:16" ht="15.75" customHeight="1" x14ac:dyDescent="0.2">
      <c r="A159" s="185" t="str">
        <f t="shared" si="35"/>
        <v xml:space="preserve"> / </v>
      </c>
      <c r="B159" s="186"/>
      <c r="C159" s="187"/>
      <c r="D159" s="187"/>
      <c r="E159" s="187"/>
      <c r="F159" s="81"/>
      <c r="G159" s="185" t="str">
        <f>IF(E159=E160,IF(E159="","",VLOOKUP(E159,'Liste des clubs'!A:B,2,FALSE)),IF(E159="","",VLOOKUP(E159,'Liste des clubs'!A:B,2,FALSE))&amp;"/"&amp;IF(E159="","",VLOOKUP(E160,'Liste des clubs'!A:B,2,FALSE)))</f>
        <v/>
      </c>
      <c r="H159" s="172"/>
      <c r="I159" s="188"/>
      <c r="J159" s="179" t="str">
        <f t="shared" si="32"/>
        <v/>
      </c>
      <c r="K159" s="180" t="str">
        <f t="array" ref="K159">IFERROR(INDEX(J$2:J$214,SMALL(IF(J$2:J$214&lt;&gt;"",ROW(J$2:J$214)-1),ROW(A158))),"")</f>
        <v/>
      </c>
      <c r="L159" s="181" t="str">
        <f t="shared" si="33"/>
        <v/>
      </c>
      <c r="M159" s="182" t="str">
        <f t="array" ref="M159">IFERROR(INDEX(L$2:L$214,SMALL(IF(L$2:L$214&lt;&gt;"",ROW(L$2:L$214)-1),ROW(C158))),"")</f>
        <v/>
      </c>
      <c r="N159" s="181" t="str">
        <f t="shared" si="34"/>
        <v/>
      </c>
      <c r="O159" s="180" t="str">
        <f t="array" ref="O159">IFERROR(INDEX(N$2:N$214,SMALL(IF(N$2:N$214&lt;&gt;"",ROW(N$2:N$214)-1),ROW(E158))),"")</f>
        <v/>
      </c>
      <c r="P159" s="5"/>
    </row>
    <row r="160" spans="1:16" ht="15.75" customHeight="1" x14ac:dyDescent="0.2">
      <c r="A160" s="189"/>
      <c r="B160" s="190"/>
      <c r="C160" s="191"/>
      <c r="D160" s="191"/>
      <c r="E160" s="191"/>
      <c r="F160" s="84"/>
      <c r="G160" s="192"/>
      <c r="H160" s="172"/>
      <c r="I160" s="193"/>
      <c r="J160" s="179" t="str">
        <f t="shared" si="32"/>
        <v/>
      </c>
      <c r="K160" s="180" t="str">
        <f t="array" ref="K160">IFERROR(INDEX(J$2:J$214,SMALL(IF(J$2:J$214&lt;&gt;"",ROW(J$2:J$214)-1),ROW(A159))),"")</f>
        <v/>
      </c>
      <c r="L160" s="181" t="str">
        <f t="shared" si="33"/>
        <v/>
      </c>
      <c r="M160" s="182" t="str">
        <f t="array" ref="M160">IFERROR(INDEX(L$2:L$214,SMALL(IF(L$2:L$214&lt;&gt;"",ROW(L$2:L$214)-1),ROW(C159))),"")</f>
        <v/>
      </c>
      <c r="N160" s="181" t="str">
        <f t="shared" si="34"/>
        <v/>
      </c>
      <c r="O160" s="180" t="str">
        <f t="array" ref="O160">IFERROR(INDEX(N$2:N$214,SMALL(IF(N$2:N$214&lt;&gt;"",ROW(N$2:N$214)-1),ROW(E159))),"")</f>
        <v/>
      </c>
      <c r="P160" s="5" t="s">
        <v>117</v>
      </c>
    </row>
    <row r="161" spans="1:16" ht="15.75" customHeight="1" x14ac:dyDescent="0.2">
      <c r="A161" s="185" t="str">
        <f t="shared" si="35"/>
        <v xml:space="preserve"> / </v>
      </c>
      <c r="B161" s="186"/>
      <c r="C161" s="187"/>
      <c r="D161" s="187"/>
      <c r="E161" s="187"/>
      <c r="F161" s="81"/>
      <c r="G161" s="185" t="str">
        <f>IF(E161=E162,IF(E161="","",VLOOKUP(E161,'Liste des clubs'!A:B,2,FALSE)),IF(E161="","",VLOOKUP(E161,'Liste des clubs'!A:B,2,FALSE))&amp;"/"&amp;IF(E161="","",VLOOKUP(E162,'Liste des clubs'!A:B,2,FALSE)))</f>
        <v/>
      </c>
      <c r="H161" s="172"/>
      <c r="I161" s="188"/>
      <c r="J161" s="179" t="str">
        <f t="shared" si="32"/>
        <v/>
      </c>
      <c r="K161" s="180" t="str">
        <f t="array" ref="K161">IFERROR(INDEX(J$2:J$214,SMALL(IF(J$2:J$214&lt;&gt;"",ROW(J$2:J$214)-1),ROW(A160))),"")</f>
        <v/>
      </c>
      <c r="L161" s="181" t="str">
        <f t="shared" si="33"/>
        <v/>
      </c>
      <c r="M161" s="182" t="str">
        <f t="array" ref="M161">IFERROR(INDEX(L$2:L$214,SMALL(IF(L$2:L$214&lt;&gt;"",ROW(L$2:L$214)-1),ROW(C160))),"")</f>
        <v/>
      </c>
      <c r="N161" s="181" t="str">
        <f t="shared" si="34"/>
        <v/>
      </c>
      <c r="O161" s="180" t="str">
        <f t="array" ref="O161">IFERROR(INDEX(N$2:N$214,SMALL(IF(N$2:N$214&lt;&gt;"",ROW(N$2:N$214)-1),ROW(E160))),"")</f>
        <v/>
      </c>
      <c r="P161" s="5"/>
    </row>
    <row r="162" spans="1:16" ht="15.75" customHeight="1" x14ac:dyDescent="0.2">
      <c r="A162" s="189"/>
      <c r="B162" s="190"/>
      <c r="C162" s="191"/>
      <c r="D162" s="191"/>
      <c r="E162" s="191"/>
      <c r="F162" s="84"/>
      <c r="G162" s="192"/>
      <c r="H162" s="172"/>
      <c r="I162" s="193"/>
      <c r="J162" s="179" t="str">
        <f t="shared" si="32"/>
        <v/>
      </c>
      <c r="K162" s="180" t="str">
        <f t="array" ref="K162">IFERROR(INDEX(J$2:J$214,SMALL(IF(J$2:J$214&lt;&gt;"",ROW(J$2:J$214)-1),ROW(A161))),"")</f>
        <v/>
      </c>
      <c r="L162" s="181" t="str">
        <f t="shared" si="33"/>
        <v/>
      </c>
      <c r="M162" s="182" t="str">
        <f t="array" ref="M162">IFERROR(INDEX(L$2:L$214,SMALL(IF(L$2:L$214&lt;&gt;"",ROW(L$2:L$214)-1),ROW(C161))),"")</f>
        <v/>
      </c>
      <c r="N162" s="181" t="str">
        <f t="shared" si="34"/>
        <v/>
      </c>
      <c r="O162" s="180" t="str">
        <f t="array" ref="O162">IFERROR(INDEX(N$2:N$214,SMALL(IF(N$2:N$214&lt;&gt;"",ROW(N$2:N$214)-1),ROW(E161))),"")</f>
        <v/>
      </c>
      <c r="P162" s="5"/>
    </row>
    <row r="163" spans="1:16" ht="15.75" customHeight="1" x14ac:dyDescent="0.2">
      <c r="A163" s="185" t="str">
        <f t="shared" si="35"/>
        <v xml:space="preserve"> / </v>
      </c>
      <c r="B163" s="186"/>
      <c r="C163" s="187"/>
      <c r="D163" s="187"/>
      <c r="E163" s="187"/>
      <c r="F163" s="81"/>
      <c r="G163" s="185" t="str">
        <f>IF(E163=E164,IF(E163="","",VLOOKUP(E163,'Liste des clubs'!A:B,2,FALSE)),IF(E163="","",VLOOKUP(E163,'Liste des clubs'!A:B,2,FALSE))&amp;"/"&amp;IF(E163="","",VLOOKUP(E164,'Liste des clubs'!A:B,2,FALSE)))</f>
        <v/>
      </c>
      <c r="H163" s="172"/>
      <c r="I163" s="188"/>
      <c r="J163" s="179" t="str">
        <f t="shared" si="32"/>
        <v/>
      </c>
      <c r="K163" s="180" t="str">
        <f t="array" ref="K163">IFERROR(INDEX(J$2:J$214,SMALL(IF(J$2:J$214&lt;&gt;"",ROW(J$2:J$214)-1),ROW(A162))),"")</f>
        <v/>
      </c>
      <c r="L163" s="181" t="str">
        <f t="shared" si="33"/>
        <v/>
      </c>
      <c r="M163" s="182" t="str">
        <f t="array" ref="M163">IFERROR(INDEX(L$2:L$214,SMALL(IF(L$2:L$214&lt;&gt;"",ROW(L$2:L$214)-1),ROW(C162))),"")</f>
        <v/>
      </c>
      <c r="N163" s="181" t="str">
        <f t="shared" si="34"/>
        <v/>
      </c>
      <c r="O163" s="180" t="str">
        <f t="array" ref="O163">IFERROR(INDEX(N$2:N$214,SMALL(IF(N$2:N$214&lt;&gt;"",ROW(N$2:N$214)-1),ROW(E162))),"")</f>
        <v/>
      </c>
      <c r="P163" s="5"/>
    </row>
    <row r="164" spans="1:16" ht="15.75" customHeight="1" x14ac:dyDescent="0.2">
      <c r="A164" s="189"/>
      <c r="B164" s="190"/>
      <c r="C164" s="191"/>
      <c r="D164" s="191"/>
      <c r="E164" s="191"/>
      <c r="F164" s="84"/>
      <c r="G164" s="192"/>
      <c r="H164" s="172"/>
      <c r="I164" s="193"/>
      <c r="J164" s="179" t="str">
        <f t="shared" si="32"/>
        <v/>
      </c>
      <c r="K164" s="180" t="str">
        <f t="array" ref="K164">IFERROR(INDEX(J$2:J$214,SMALL(IF(J$2:J$214&lt;&gt;"",ROW(J$2:J$214)-1),ROW(A163))),"")</f>
        <v/>
      </c>
      <c r="L164" s="181" t="str">
        <f t="shared" si="33"/>
        <v/>
      </c>
      <c r="M164" s="182" t="str">
        <f t="array" ref="M164">IFERROR(INDEX(L$2:L$214,SMALL(IF(L$2:L$214&lt;&gt;"",ROW(L$2:L$214)-1),ROW(C163))),"")</f>
        <v/>
      </c>
      <c r="N164" s="181" t="str">
        <f t="shared" si="34"/>
        <v/>
      </c>
      <c r="O164" s="180" t="str">
        <f t="array" ref="O164">IFERROR(INDEX(N$2:N$214,SMALL(IF(N$2:N$214&lt;&gt;"",ROW(N$2:N$214)-1),ROW(E163))),"")</f>
        <v/>
      </c>
      <c r="P164" s="5"/>
    </row>
    <row r="165" spans="1:16" ht="15.75" customHeight="1" x14ac:dyDescent="0.2">
      <c r="A165" s="185" t="str">
        <f t="shared" si="35"/>
        <v xml:space="preserve"> / </v>
      </c>
      <c r="B165" s="186"/>
      <c r="C165" s="187"/>
      <c r="D165" s="187"/>
      <c r="E165" s="187"/>
      <c r="F165" s="81"/>
      <c r="G165" s="185" t="str">
        <f>IF(E165=E166,IF(E165="","",VLOOKUP(E165,'Liste des clubs'!A:B,2,FALSE)),IF(E165="","",VLOOKUP(E165,'Liste des clubs'!A:B,2,FALSE))&amp;"/"&amp;IF(E165="","",VLOOKUP(E166,'Liste des clubs'!A:B,2,FALSE)))</f>
        <v/>
      </c>
      <c r="H165" s="172"/>
      <c r="I165" s="188"/>
      <c r="J165" s="179" t="str">
        <f t="shared" si="32"/>
        <v/>
      </c>
      <c r="K165" s="180" t="str">
        <f t="array" ref="K165">IFERROR(INDEX(J$2:J$214,SMALL(IF(J$2:J$214&lt;&gt;"",ROW(J$2:J$214)-1),ROW(A164))),"")</f>
        <v/>
      </c>
      <c r="L165" s="181" t="str">
        <f t="shared" si="33"/>
        <v/>
      </c>
      <c r="M165" s="182" t="str">
        <f t="array" ref="M165">IFERROR(INDEX(L$2:L$214,SMALL(IF(L$2:L$214&lt;&gt;"",ROW(L$2:L$214)-1),ROW(C164))),"")</f>
        <v/>
      </c>
      <c r="N165" s="181" t="str">
        <f t="shared" si="34"/>
        <v/>
      </c>
      <c r="O165" s="180" t="str">
        <f t="array" ref="O165">IFERROR(INDEX(N$2:N$214,SMALL(IF(N$2:N$214&lt;&gt;"",ROW(N$2:N$214)-1),ROW(E164))),"")</f>
        <v/>
      </c>
      <c r="P165" s="5"/>
    </row>
    <row r="166" spans="1:16" ht="15.75" customHeight="1" x14ac:dyDescent="0.2">
      <c r="A166" s="189"/>
      <c r="B166" s="190"/>
      <c r="C166" s="191"/>
      <c r="D166" s="191"/>
      <c r="E166" s="191"/>
      <c r="F166" s="84"/>
      <c r="G166" s="192"/>
      <c r="H166" s="172"/>
      <c r="I166" s="193"/>
      <c r="J166" s="179" t="str">
        <f t="shared" si="32"/>
        <v/>
      </c>
      <c r="K166" s="180" t="str">
        <f t="array" ref="K166">IFERROR(INDEX(J$2:J$214,SMALL(IF(J$2:J$214&lt;&gt;"",ROW(J$2:J$214)-1),ROW(A165))),"")</f>
        <v/>
      </c>
      <c r="L166" s="181" t="str">
        <f t="shared" si="33"/>
        <v/>
      </c>
      <c r="M166" s="182" t="str">
        <f t="array" ref="M166">IFERROR(INDEX(L$2:L$214,SMALL(IF(L$2:L$214&lt;&gt;"",ROW(L$2:L$214)-1),ROW(C165))),"")</f>
        <v/>
      </c>
      <c r="N166" s="181" t="str">
        <f t="shared" si="34"/>
        <v/>
      </c>
      <c r="O166" s="180" t="str">
        <f t="array" ref="O166">IFERROR(INDEX(N$2:N$214,SMALL(IF(N$2:N$214&lt;&gt;"",ROW(N$2:N$214)-1),ROW(E165))),"")</f>
        <v/>
      </c>
      <c r="P166" s="5"/>
    </row>
    <row r="167" spans="1:16" ht="15.75" customHeight="1" x14ac:dyDescent="0.2">
      <c r="A167" s="185" t="str">
        <f t="shared" si="35"/>
        <v xml:space="preserve"> / </v>
      </c>
      <c r="B167" s="186"/>
      <c r="C167" s="187"/>
      <c r="D167" s="187"/>
      <c r="E167" s="187"/>
      <c r="F167" s="81"/>
      <c r="G167" s="185" t="str">
        <f>IF(E167=E168,IF(E167="","",VLOOKUP(E167,'Liste des clubs'!A:B,2,FALSE)),IF(E167="","",VLOOKUP(E167,'Liste des clubs'!A:B,2,FALSE))&amp;"/"&amp;IF(E167="","",VLOOKUP(E168,'Liste des clubs'!A:B,2,FALSE)))</f>
        <v/>
      </c>
      <c r="H167" s="172"/>
      <c r="I167" s="188"/>
      <c r="J167" s="179" t="str">
        <f t="shared" si="32"/>
        <v/>
      </c>
      <c r="K167" s="180" t="str">
        <f t="array" ref="K167">IFERROR(INDEX(J$2:J$214,SMALL(IF(J$2:J$214&lt;&gt;"",ROW(J$2:J$214)-1),ROW(A166))),"")</f>
        <v/>
      </c>
      <c r="L167" s="181" t="str">
        <f t="shared" si="33"/>
        <v/>
      </c>
      <c r="M167" s="182" t="str">
        <f t="array" ref="M167">IFERROR(INDEX(L$2:L$214,SMALL(IF(L$2:L$214&lt;&gt;"",ROW(L$2:L$214)-1),ROW(C166))),"")</f>
        <v/>
      </c>
      <c r="N167" s="181" t="str">
        <f t="shared" si="34"/>
        <v/>
      </c>
      <c r="O167" s="180" t="str">
        <f t="array" ref="O167">IFERROR(INDEX(N$2:N$214,SMALL(IF(N$2:N$214&lt;&gt;"",ROW(N$2:N$214)-1),ROW(E166))),"")</f>
        <v/>
      </c>
      <c r="P167" s="5"/>
    </row>
    <row r="168" spans="1:16" ht="15.75" customHeight="1" x14ac:dyDescent="0.2">
      <c r="A168" s="189"/>
      <c r="B168" s="190"/>
      <c r="C168" s="191"/>
      <c r="D168" s="191"/>
      <c r="E168" s="191"/>
      <c r="F168" s="84"/>
      <c r="G168" s="192"/>
      <c r="H168" s="172"/>
      <c r="I168" s="193"/>
      <c r="J168" s="179" t="str">
        <f t="shared" si="32"/>
        <v/>
      </c>
      <c r="K168" s="180" t="str">
        <f t="array" ref="K168">IFERROR(INDEX(J$2:J$214,SMALL(IF(J$2:J$214&lt;&gt;"",ROW(J$2:J$214)-1),ROW(A167))),"")</f>
        <v/>
      </c>
      <c r="L168" s="181" t="str">
        <f t="shared" si="33"/>
        <v/>
      </c>
      <c r="M168" s="182" t="str">
        <f t="array" ref="M168">IFERROR(INDEX(L$2:L$214,SMALL(IF(L$2:L$214&lt;&gt;"",ROW(L$2:L$214)-1),ROW(C167))),"")</f>
        <v/>
      </c>
      <c r="N168" s="181" t="str">
        <f t="shared" si="34"/>
        <v/>
      </c>
      <c r="O168" s="180" t="str">
        <f t="array" ref="O168">IFERROR(INDEX(N$2:N$214,SMALL(IF(N$2:N$214&lt;&gt;"",ROW(N$2:N$214)-1),ROW(E167))),"")</f>
        <v/>
      </c>
      <c r="P168" s="5"/>
    </row>
    <row r="169" spans="1:16" ht="15.75" customHeight="1" x14ac:dyDescent="0.2">
      <c r="A169" s="185" t="str">
        <f t="shared" si="35"/>
        <v xml:space="preserve"> / </v>
      </c>
      <c r="B169" s="186"/>
      <c r="C169" s="187"/>
      <c r="D169" s="187"/>
      <c r="E169" s="187"/>
      <c r="F169" s="81"/>
      <c r="G169" s="185" t="str">
        <f>IF(E169=E170,IF(E169="","",VLOOKUP(E169,'Liste des clubs'!A:B,2,FALSE)),IF(E169="","",VLOOKUP(E169,'Liste des clubs'!A:B,2,FALSE))&amp;"/"&amp;IF(E169="","",VLOOKUP(E170,'Liste des clubs'!A:B,2,FALSE)))</f>
        <v/>
      </c>
      <c r="H169" s="172"/>
      <c r="I169" s="188"/>
      <c r="J169" s="179" t="str">
        <f t="shared" si="32"/>
        <v/>
      </c>
      <c r="K169" s="180" t="str">
        <f t="array" ref="K169">IFERROR(INDEX(J$2:J$214,SMALL(IF(J$2:J$214&lt;&gt;"",ROW(J$2:J$214)-1),ROW(A168))),"")</f>
        <v/>
      </c>
      <c r="L169" s="181" t="str">
        <f t="shared" si="33"/>
        <v/>
      </c>
      <c r="M169" s="182" t="str">
        <f t="array" ref="M169">IFERROR(INDEX(L$2:L$214,SMALL(IF(L$2:L$214&lt;&gt;"",ROW(L$2:L$214)-1),ROW(C168))),"")</f>
        <v/>
      </c>
      <c r="N169" s="181" t="str">
        <f t="shared" si="34"/>
        <v/>
      </c>
      <c r="O169" s="180" t="str">
        <f t="array" ref="O169">IFERROR(INDEX(N$2:N$214,SMALL(IF(N$2:N$214&lt;&gt;"",ROW(N$2:N$214)-1),ROW(E168))),"")</f>
        <v/>
      </c>
      <c r="P169" s="5"/>
    </row>
    <row r="170" spans="1:16" ht="15.75" customHeight="1" x14ac:dyDescent="0.2">
      <c r="A170" s="189"/>
      <c r="B170" s="190"/>
      <c r="C170" s="191"/>
      <c r="D170" s="191"/>
      <c r="E170" s="191"/>
      <c r="F170" s="84"/>
      <c r="G170" s="192"/>
      <c r="H170" s="172"/>
      <c r="I170" s="193"/>
      <c r="J170" s="179" t="str">
        <f t="shared" si="32"/>
        <v/>
      </c>
      <c r="K170" s="180" t="str">
        <f t="array" ref="K170">IFERROR(INDEX(J$2:J$214,SMALL(IF(J$2:J$214&lt;&gt;"",ROW(J$2:J$214)-1),ROW(A169))),"")</f>
        <v/>
      </c>
      <c r="L170" s="181" t="str">
        <f t="shared" si="33"/>
        <v/>
      </c>
      <c r="M170" s="182" t="str">
        <f t="array" ref="M170">IFERROR(INDEX(L$2:L$214,SMALL(IF(L$2:L$214&lt;&gt;"",ROW(L$2:L$214)-1),ROW(C169))),"")</f>
        <v/>
      </c>
      <c r="N170" s="181" t="str">
        <f t="shared" si="34"/>
        <v/>
      </c>
      <c r="O170" s="180" t="str">
        <f t="array" ref="O170">IFERROR(INDEX(N$2:N$214,SMALL(IF(N$2:N$214&lt;&gt;"",ROW(N$2:N$214)-1),ROW(E169))),"")</f>
        <v/>
      </c>
      <c r="P170" s="5"/>
    </row>
    <row r="171" spans="1:16" ht="15.75" customHeight="1" x14ac:dyDescent="0.2">
      <c r="A171" s="185" t="str">
        <f t="shared" si="35"/>
        <v xml:space="preserve"> / </v>
      </c>
      <c r="B171" s="186"/>
      <c r="C171" s="187"/>
      <c r="D171" s="187"/>
      <c r="E171" s="187"/>
      <c r="F171" s="81"/>
      <c r="G171" s="185" t="str">
        <f>IF(E171=E172,IF(E171="","",VLOOKUP(E171,'Liste des clubs'!A:B,2,FALSE)),IF(E171="","",VLOOKUP(E171,'Liste des clubs'!A:B,2,FALSE))&amp;"/"&amp;IF(E171="","",VLOOKUP(E172,'Liste des clubs'!A:B,2,FALSE)))</f>
        <v/>
      </c>
      <c r="H171" s="172"/>
      <c r="I171" s="188"/>
      <c r="J171" s="179" t="str">
        <f t="shared" si="32"/>
        <v/>
      </c>
      <c r="K171" s="180" t="str">
        <f t="array" ref="K171">IFERROR(INDEX(J$2:J$214,SMALL(IF(J$2:J$214&lt;&gt;"",ROW(J$2:J$214)-1),ROW(A170))),"")</f>
        <v/>
      </c>
      <c r="L171" s="181" t="str">
        <f t="shared" si="33"/>
        <v/>
      </c>
      <c r="M171" s="182" t="str">
        <f t="array" ref="M171">IFERROR(INDEX(L$2:L$214,SMALL(IF(L$2:L$214&lt;&gt;"",ROW(L$2:L$214)-1),ROW(C170))),"")</f>
        <v/>
      </c>
      <c r="N171" s="181" t="str">
        <f t="shared" si="34"/>
        <v/>
      </c>
      <c r="O171" s="180" t="str">
        <f t="array" ref="O171">IFERROR(INDEX(N$2:N$214,SMALL(IF(N$2:N$214&lt;&gt;"",ROW(N$2:N$214)-1),ROW(E170))),"")</f>
        <v/>
      </c>
      <c r="P171" s="5"/>
    </row>
    <row r="172" spans="1:16" ht="15.75" customHeight="1" x14ac:dyDescent="0.2">
      <c r="A172" s="189"/>
      <c r="B172" s="190"/>
      <c r="C172" s="191"/>
      <c r="D172" s="191"/>
      <c r="E172" s="191"/>
      <c r="F172" s="84"/>
      <c r="G172" s="192"/>
      <c r="H172" s="172"/>
      <c r="I172" s="193"/>
      <c r="J172" s="179" t="str">
        <f t="shared" si="32"/>
        <v/>
      </c>
      <c r="K172" s="180" t="str">
        <f t="array" ref="K172">IFERROR(INDEX(J$2:J$214,SMALL(IF(J$2:J$214&lt;&gt;"",ROW(J$2:J$214)-1),ROW(A171))),"")</f>
        <v/>
      </c>
      <c r="L172" s="181" t="str">
        <f t="shared" si="33"/>
        <v/>
      </c>
      <c r="M172" s="182" t="str">
        <f t="array" ref="M172">IFERROR(INDEX(L$2:L$214,SMALL(IF(L$2:L$214&lt;&gt;"",ROW(L$2:L$214)-1),ROW(C171))),"")</f>
        <v/>
      </c>
      <c r="N172" s="181" t="str">
        <f t="shared" si="34"/>
        <v/>
      </c>
      <c r="O172" s="180" t="str">
        <f t="array" ref="O172">IFERROR(INDEX(N$2:N$214,SMALL(IF(N$2:N$214&lt;&gt;"",ROW(N$2:N$214)-1),ROW(E171))),"")</f>
        <v/>
      </c>
      <c r="P172" s="5"/>
    </row>
    <row r="173" spans="1:16" ht="15.75" customHeight="1" x14ac:dyDescent="0.2">
      <c r="A173" s="185" t="str">
        <f t="shared" si="35"/>
        <v xml:space="preserve"> / </v>
      </c>
      <c r="B173" s="186"/>
      <c r="C173" s="187"/>
      <c r="D173" s="187"/>
      <c r="E173" s="187"/>
      <c r="F173" s="81"/>
      <c r="G173" s="185" t="str">
        <f>IF(E173=E174,IF(E173="","",VLOOKUP(E173,'Liste des clubs'!A:B,2,FALSE)),IF(E173="","",VLOOKUP(E173,'Liste des clubs'!A:B,2,FALSE))&amp;"/"&amp;IF(E173="","",VLOOKUP(E174,'Liste des clubs'!A:B,2,FALSE)))</f>
        <v/>
      </c>
      <c r="H173" s="172"/>
      <c r="I173" s="188"/>
      <c r="J173" s="179" t="str">
        <f t="shared" si="32"/>
        <v/>
      </c>
      <c r="K173" s="180" t="str">
        <f t="array" ref="K173">IFERROR(INDEX(J$2:J$214,SMALL(IF(J$2:J$214&lt;&gt;"",ROW(J$2:J$214)-1),ROW(A172))),"")</f>
        <v/>
      </c>
      <c r="L173" s="181" t="str">
        <f t="shared" si="33"/>
        <v/>
      </c>
      <c r="M173" s="182" t="str">
        <f t="array" ref="M173">IFERROR(INDEX(L$2:L$214,SMALL(IF(L$2:L$214&lt;&gt;"",ROW(L$2:L$214)-1),ROW(C172))),"")</f>
        <v/>
      </c>
      <c r="N173" s="181" t="str">
        <f t="shared" si="34"/>
        <v/>
      </c>
      <c r="O173" s="180" t="str">
        <f t="array" ref="O173">IFERROR(INDEX(N$2:N$214,SMALL(IF(N$2:N$214&lt;&gt;"",ROW(N$2:N$214)-1),ROW(E172))),"")</f>
        <v/>
      </c>
      <c r="P173" s="5"/>
    </row>
    <row r="174" spans="1:16" ht="15.75" customHeight="1" x14ac:dyDescent="0.2">
      <c r="A174" s="189"/>
      <c r="B174" s="190"/>
      <c r="C174" s="191"/>
      <c r="D174" s="191"/>
      <c r="E174" s="191"/>
      <c r="F174" s="84"/>
      <c r="G174" s="192"/>
      <c r="H174" s="172"/>
      <c r="I174" s="193"/>
      <c r="J174" s="179" t="str">
        <f t="shared" ref="J174:J237" si="36">IF($I174=J$1,$A174,"")</f>
        <v/>
      </c>
      <c r="K174" s="180" t="str">
        <f t="array" ref="K174">IFERROR(INDEX(J$2:J$214,SMALL(IF(J$2:J$214&lt;&gt;"",ROW(J$2:J$214)-1),ROW(A173))),"")</f>
        <v/>
      </c>
      <c r="L174" s="181" t="str">
        <f t="shared" ref="L174:L237" si="37">IF($I174=L$1,$A174,"")</f>
        <v/>
      </c>
      <c r="M174" s="182" t="str">
        <f t="array" ref="M174">IFERROR(INDEX(L$2:L$214,SMALL(IF(L$2:L$214&lt;&gt;"",ROW(L$2:L$214)-1),ROW(C173))),"")</f>
        <v/>
      </c>
      <c r="N174" s="181" t="str">
        <f t="shared" ref="N174:N237" si="38">IF($I174=N$1,$A174,"")</f>
        <v/>
      </c>
      <c r="O174" s="180" t="str">
        <f t="array" ref="O174">IFERROR(INDEX(N$2:N$214,SMALL(IF(N$2:N$214&lt;&gt;"",ROW(N$2:N$214)-1),ROW(E173))),"")</f>
        <v/>
      </c>
      <c r="P174" s="5"/>
    </row>
    <row r="175" spans="1:16" ht="15.75" customHeight="1" x14ac:dyDescent="0.2">
      <c r="A175" s="185" t="str">
        <f t="shared" si="35"/>
        <v xml:space="preserve"> / </v>
      </c>
      <c r="B175" s="186"/>
      <c r="C175" s="187"/>
      <c r="D175" s="187"/>
      <c r="E175" s="187"/>
      <c r="F175" s="81"/>
      <c r="G175" s="185" t="str">
        <f>IF(E175=E176,IF(E175="","",VLOOKUP(E175,'Liste des clubs'!A:B,2,FALSE)),IF(E175="","",VLOOKUP(E175,'Liste des clubs'!A:B,2,FALSE))&amp;"/"&amp;IF(E175="","",VLOOKUP(E176,'Liste des clubs'!A:B,2,FALSE)))</f>
        <v/>
      </c>
      <c r="H175" s="172"/>
      <c r="I175" s="188"/>
      <c r="J175" s="179" t="str">
        <f t="shared" si="36"/>
        <v/>
      </c>
      <c r="K175" s="180" t="str">
        <f t="array" ref="K175">IFERROR(INDEX(J$2:J$214,SMALL(IF(J$2:J$214&lt;&gt;"",ROW(J$2:J$214)-1),ROW(A174))),"")</f>
        <v/>
      </c>
      <c r="L175" s="181" t="str">
        <f t="shared" si="37"/>
        <v/>
      </c>
      <c r="M175" s="182" t="str">
        <f t="array" ref="M175">IFERROR(INDEX(L$2:L$214,SMALL(IF(L$2:L$214&lt;&gt;"",ROW(L$2:L$214)-1),ROW(C174))),"")</f>
        <v/>
      </c>
      <c r="N175" s="181" t="str">
        <f t="shared" si="38"/>
        <v/>
      </c>
      <c r="O175" s="180" t="str">
        <f t="array" ref="O175">IFERROR(INDEX(N$2:N$214,SMALL(IF(N$2:N$214&lt;&gt;"",ROW(N$2:N$214)-1),ROW(E174))),"")</f>
        <v/>
      </c>
      <c r="P175" s="5"/>
    </row>
    <row r="176" spans="1:16" ht="15.75" customHeight="1" x14ac:dyDescent="0.2">
      <c r="A176" s="189"/>
      <c r="B176" s="190"/>
      <c r="C176" s="191"/>
      <c r="D176" s="191"/>
      <c r="E176" s="191"/>
      <c r="F176" s="84"/>
      <c r="G176" s="192"/>
      <c r="H176" s="172"/>
      <c r="I176" s="193"/>
      <c r="J176" s="179" t="str">
        <f t="shared" si="36"/>
        <v/>
      </c>
      <c r="K176" s="180" t="str">
        <f t="array" ref="K176">IFERROR(INDEX(J$2:J$214,SMALL(IF(J$2:J$214&lt;&gt;"",ROW(J$2:J$214)-1),ROW(A175))),"")</f>
        <v/>
      </c>
      <c r="L176" s="181" t="str">
        <f t="shared" si="37"/>
        <v/>
      </c>
      <c r="M176" s="182" t="str">
        <f t="array" ref="M176">IFERROR(INDEX(L$2:L$214,SMALL(IF(L$2:L$214&lt;&gt;"",ROW(L$2:L$214)-1),ROW(C175))),"")</f>
        <v/>
      </c>
      <c r="N176" s="181" t="str">
        <f t="shared" si="38"/>
        <v/>
      </c>
      <c r="O176" s="180" t="str">
        <f t="array" ref="O176">IFERROR(INDEX(N$2:N$214,SMALL(IF(N$2:N$214&lt;&gt;"",ROW(N$2:N$214)-1),ROW(E175))),"")</f>
        <v/>
      </c>
      <c r="P176" s="5"/>
    </row>
    <row r="177" spans="1:16" ht="15.75" customHeight="1" x14ac:dyDescent="0.2">
      <c r="A177" s="185" t="str">
        <f t="shared" si="35"/>
        <v xml:space="preserve"> / </v>
      </c>
      <c r="B177" s="186"/>
      <c r="C177" s="187"/>
      <c r="D177" s="187"/>
      <c r="E177" s="187"/>
      <c r="F177" s="81"/>
      <c r="G177" s="185" t="str">
        <f>IF(E177=E178,IF(E177="","",VLOOKUP(E177,'Liste des clubs'!A:B,2,FALSE)),IF(E177="","",VLOOKUP(E177,'Liste des clubs'!A:B,2,FALSE))&amp;"/"&amp;IF(E177="","",VLOOKUP(E178,'Liste des clubs'!A:B,2,FALSE)))</f>
        <v/>
      </c>
      <c r="H177" s="172"/>
      <c r="I177" s="188"/>
      <c r="J177" s="179" t="str">
        <f t="shared" si="36"/>
        <v/>
      </c>
      <c r="K177" s="180" t="str">
        <f t="array" ref="K177">IFERROR(INDEX(J$2:J$214,SMALL(IF(J$2:J$214&lt;&gt;"",ROW(J$2:J$214)-1),ROW(A176))),"")</f>
        <v/>
      </c>
      <c r="L177" s="181" t="str">
        <f t="shared" si="37"/>
        <v/>
      </c>
      <c r="M177" s="182" t="str">
        <f t="array" ref="M177">IFERROR(INDEX(L$2:L$214,SMALL(IF(L$2:L$214&lt;&gt;"",ROW(L$2:L$214)-1),ROW(C176))),"")</f>
        <v/>
      </c>
      <c r="N177" s="181" t="str">
        <f t="shared" si="38"/>
        <v/>
      </c>
      <c r="O177" s="180" t="str">
        <f t="array" ref="O177">IFERROR(INDEX(N$2:N$214,SMALL(IF(N$2:N$214&lt;&gt;"",ROW(N$2:N$214)-1),ROW(E176))),"")</f>
        <v/>
      </c>
      <c r="P177" s="5"/>
    </row>
    <row r="178" spans="1:16" ht="15.75" customHeight="1" x14ac:dyDescent="0.2">
      <c r="A178" s="189"/>
      <c r="B178" s="190"/>
      <c r="C178" s="191"/>
      <c r="D178" s="191"/>
      <c r="E178" s="191"/>
      <c r="F178" s="84"/>
      <c r="G178" s="192"/>
      <c r="H178" s="172"/>
      <c r="I178" s="193"/>
      <c r="J178" s="179" t="str">
        <f t="shared" si="36"/>
        <v/>
      </c>
      <c r="K178" s="180" t="str">
        <f t="array" ref="K178">IFERROR(INDEX(J$2:J$214,SMALL(IF(J$2:J$214&lt;&gt;"",ROW(J$2:J$214)-1),ROW(A177))),"")</f>
        <v/>
      </c>
      <c r="L178" s="181" t="str">
        <f t="shared" si="37"/>
        <v/>
      </c>
      <c r="M178" s="182" t="str">
        <f t="array" ref="M178">IFERROR(INDEX(L$2:L$214,SMALL(IF(L$2:L$214&lt;&gt;"",ROW(L$2:L$214)-1),ROW(C177))),"")</f>
        <v/>
      </c>
      <c r="N178" s="181" t="str">
        <f t="shared" si="38"/>
        <v/>
      </c>
      <c r="O178" s="180" t="str">
        <f t="array" ref="O178">IFERROR(INDEX(N$2:N$214,SMALL(IF(N$2:N$214&lt;&gt;"",ROW(N$2:N$214)-1),ROW(E177))),"")</f>
        <v/>
      </c>
      <c r="P178" s="5"/>
    </row>
    <row r="179" spans="1:16" ht="15.75" customHeight="1" x14ac:dyDescent="0.2">
      <c r="A179" s="185" t="str">
        <f t="shared" si="35"/>
        <v xml:space="preserve"> / </v>
      </c>
      <c r="B179" s="186"/>
      <c r="C179" s="187"/>
      <c r="D179" s="187"/>
      <c r="E179" s="187"/>
      <c r="F179" s="81"/>
      <c r="G179" s="185" t="str">
        <f>IF(E179=E180,IF(E179="","",VLOOKUP(E179,'Liste des clubs'!A:B,2,FALSE)),IF(E179="","",VLOOKUP(E179,'Liste des clubs'!A:B,2,FALSE))&amp;"/"&amp;IF(E179="","",VLOOKUP(E180,'Liste des clubs'!A:B,2,FALSE)))</f>
        <v/>
      </c>
      <c r="H179" s="172"/>
      <c r="I179" s="188"/>
      <c r="J179" s="179" t="str">
        <f t="shared" si="36"/>
        <v/>
      </c>
      <c r="K179" s="180" t="str">
        <f t="array" ref="K179">IFERROR(INDEX(J$2:J$214,SMALL(IF(J$2:J$214&lt;&gt;"",ROW(J$2:J$214)-1),ROW(A178))),"")</f>
        <v/>
      </c>
      <c r="L179" s="181" t="str">
        <f t="shared" si="37"/>
        <v/>
      </c>
      <c r="M179" s="182" t="str">
        <f t="array" ref="M179">IFERROR(INDEX(L$2:L$214,SMALL(IF(L$2:L$214&lt;&gt;"",ROW(L$2:L$214)-1),ROW(C178))),"")</f>
        <v/>
      </c>
      <c r="N179" s="181" t="str">
        <f t="shared" si="38"/>
        <v/>
      </c>
      <c r="O179" s="180" t="str">
        <f t="array" ref="O179">IFERROR(INDEX(N$2:N$214,SMALL(IF(N$2:N$214&lt;&gt;"",ROW(N$2:N$214)-1),ROW(E178))),"")</f>
        <v/>
      </c>
      <c r="P179" s="5"/>
    </row>
    <row r="180" spans="1:16" ht="15.75" customHeight="1" x14ac:dyDescent="0.2">
      <c r="A180" s="189"/>
      <c r="B180" s="190"/>
      <c r="C180" s="191"/>
      <c r="D180" s="191"/>
      <c r="E180" s="191"/>
      <c r="F180" s="84"/>
      <c r="G180" s="192"/>
      <c r="H180" s="172"/>
      <c r="I180" s="193"/>
      <c r="J180" s="179" t="str">
        <f t="shared" si="36"/>
        <v/>
      </c>
      <c r="K180" s="180" t="str">
        <f t="array" ref="K180">IFERROR(INDEX(J$2:J$214,SMALL(IF(J$2:J$214&lt;&gt;"",ROW(J$2:J$214)-1),ROW(A179))),"")</f>
        <v/>
      </c>
      <c r="L180" s="181" t="str">
        <f t="shared" si="37"/>
        <v/>
      </c>
      <c r="M180" s="182" t="str">
        <f t="array" ref="M180">IFERROR(INDEX(L$2:L$214,SMALL(IF(L$2:L$214&lt;&gt;"",ROW(L$2:L$214)-1),ROW(C179))),"")</f>
        <v/>
      </c>
      <c r="N180" s="181" t="str">
        <f t="shared" si="38"/>
        <v/>
      </c>
      <c r="O180" s="180" t="str">
        <f t="array" ref="O180">IFERROR(INDEX(N$2:N$214,SMALL(IF(N$2:N$214&lt;&gt;"",ROW(N$2:N$214)-1),ROW(E179))),"")</f>
        <v/>
      </c>
      <c r="P180" s="5"/>
    </row>
    <row r="181" spans="1:16" ht="15.75" customHeight="1" x14ac:dyDescent="0.2">
      <c r="A181" s="185" t="str">
        <f t="shared" ref="A181:A185" si="39">UPPER(B181)&amp;" / "&amp;UPPER(B182)</f>
        <v xml:space="preserve"> / </v>
      </c>
      <c r="B181" s="186"/>
      <c r="C181" s="187"/>
      <c r="D181" s="187"/>
      <c r="E181" s="187"/>
      <c r="F181" s="81"/>
      <c r="G181" s="185" t="str">
        <f>IF(E181=E182,IF(E181="","",VLOOKUP(E181,'Liste des clubs'!A:B,2,FALSE)),IF(E181="","",VLOOKUP(E181,'Liste des clubs'!A:B,2,FALSE))&amp;"/"&amp;IF(E181="","",VLOOKUP(E182,'Liste des clubs'!A:B,2,FALSE)))</f>
        <v/>
      </c>
      <c r="H181" s="172"/>
      <c r="I181" s="188"/>
      <c r="J181" s="179" t="str">
        <f t="shared" si="36"/>
        <v/>
      </c>
      <c r="K181" s="180" t="str">
        <f t="array" ref="K181">IFERROR(INDEX(J$2:J$214,SMALL(IF(J$2:J$214&lt;&gt;"",ROW(J$2:J$214)-1),ROW(A180))),"")</f>
        <v/>
      </c>
      <c r="L181" s="181" t="str">
        <f t="shared" si="37"/>
        <v/>
      </c>
      <c r="M181" s="182" t="str">
        <f t="array" ref="M181">IFERROR(INDEX(L$2:L$214,SMALL(IF(L$2:L$214&lt;&gt;"",ROW(L$2:L$214)-1),ROW(C180))),"")</f>
        <v/>
      </c>
      <c r="N181" s="181" t="str">
        <f t="shared" si="38"/>
        <v/>
      </c>
      <c r="O181" s="180" t="str">
        <f t="array" ref="O181">IFERROR(INDEX(N$2:N$214,SMALL(IF(N$2:N$214&lt;&gt;"",ROW(N$2:N$214)-1),ROW(E180))),"")</f>
        <v/>
      </c>
      <c r="P181" s="5"/>
    </row>
    <row r="182" spans="1:16" ht="15.75" customHeight="1" x14ac:dyDescent="0.2">
      <c r="A182" s="189"/>
      <c r="B182" s="190"/>
      <c r="C182" s="191"/>
      <c r="D182" s="191"/>
      <c r="E182" s="191"/>
      <c r="F182" s="84"/>
      <c r="G182" s="192"/>
      <c r="H182" s="172"/>
      <c r="I182" s="193"/>
      <c r="J182" s="179" t="str">
        <f t="shared" si="36"/>
        <v/>
      </c>
      <c r="K182" s="180" t="str">
        <f t="array" ref="K182">IFERROR(INDEX(J$2:J$214,SMALL(IF(J$2:J$214&lt;&gt;"",ROW(J$2:J$214)-1),ROW(A181))),"")</f>
        <v/>
      </c>
      <c r="L182" s="181" t="str">
        <f t="shared" si="37"/>
        <v/>
      </c>
      <c r="M182" s="182" t="str">
        <f t="array" ref="M182">IFERROR(INDEX(L$2:L$214,SMALL(IF(L$2:L$214&lt;&gt;"",ROW(L$2:L$214)-1),ROW(C181))),"")</f>
        <v/>
      </c>
      <c r="N182" s="181" t="str">
        <f t="shared" si="38"/>
        <v/>
      </c>
      <c r="O182" s="180" t="str">
        <f t="array" ref="O182">IFERROR(INDEX(N$2:N$214,SMALL(IF(N$2:N$214&lt;&gt;"",ROW(N$2:N$214)-1),ROW(E181))),"")</f>
        <v/>
      </c>
      <c r="P182" s="5"/>
    </row>
    <row r="183" spans="1:16" ht="15.75" customHeight="1" x14ac:dyDescent="0.2">
      <c r="A183" s="185" t="str">
        <f t="shared" si="39"/>
        <v xml:space="preserve"> / </v>
      </c>
      <c r="B183" s="186"/>
      <c r="C183" s="187"/>
      <c r="D183" s="187"/>
      <c r="E183" s="187"/>
      <c r="F183" s="81"/>
      <c r="G183" s="185" t="str">
        <f>IF(E183=E184,IF(E183="","",VLOOKUP(E183,'Liste des clubs'!A:B,2,FALSE)),IF(E183="","",VLOOKUP(E183,'Liste des clubs'!A:B,2,FALSE))&amp;"/"&amp;IF(E183="","",VLOOKUP(E184,'Liste des clubs'!A:B,2,FALSE)))</f>
        <v/>
      </c>
      <c r="H183" s="172"/>
      <c r="I183" s="188"/>
      <c r="J183" s="179" t="str">
        <f t="shared" si="36"/>
        <v/>
      </c>
      <c r="K183" s="180" t="str">
        <f t="array" ref="K183">IFERROR(INDEX(J$2:J$214,SMALL(IF(J$2:J$214&lt;&gt;"",ROW(J$2:J$214)-1),ROW(A182))),"")</f>
        <v/>
      </c>
      <c r="L183" s="181" t="str">
        <f t="shared" si="37"/>
        <v/>
      </c>
      <c r="M183" s="182" t="str">
        <f t="array" ref="M183">IFERROR(INDEX(L$2:L$214,SMALL(IF(L$2:L$214&lt;&gt;"",ROW(L$2:L$214)-1),ROW(C182))),"")</f>
        <v/>
      </c>
      <c r="N183" s="181" t="str">
        <f t="shared" si="38"/>
        <v/>
      </c>
      <c r="O183" s="180" t="str">
        <f t="array" ref="O183">IFERROR(INDEX(N$2:N$214,SMALL(IF(N$2:N$214&lt;&gt;"",ROW(N$2:N$214)-1),ROW(E182))),"")</f>
        <v/>
      </c>
      <c r="P183" s="5"/>
    </row>
    <row r="184" spans="1:16" ht="15.75" customHeight="1" x14ac:dyDescent="0.2">
      <c r="A184" s="189"/>
      <c r="B184" s="190"/>
      <c r="C184" s="191"/>
      <c r="D184" s="191"/>
      <c r="E184" s="191"/>
      <c r="F184" s="84"/>
      <c r="G184" s="192"/>
      <c r="H184" s="172"/>
      <c r="I184" s="193"/>
      <c r="J184" s="179" t="str">
        <f t="shared" si="36"/>
        <v/>
      </c>
      <c r="K184" s="180" t="str">
        <f t="array" ref="K184">IFERROR(INDEX(J$2:J$214,SMALL(IF(J$2:J$214&lt;&gt;"",ROW(J$2:J$214)-1),ROW(A183))),"")</f>
        <v/>
      </c>
      <c r="L184" s="181" t="str">
        <f t="shared" si="37"/>
        <v/>
      </c>
      <c r="M184" s="182" t="str">
        <f t="array" ref="M184">IFERROR(INDEX(L$2:L$214,SMALL(IF(L$2:L$214&lt;&gt;"",ROW(L$2:L$214)-1),ROW(C183))),"")</f>
        <v/>
      </c>
      <c r="N184" s="181" t="str">
        <f t="shared" si="38"/>
        <v/>
      </c>
      <c r="O184" s="180" t="str">
        <f t="array" ref="O184">IFERROR(INDEX(N$2:N$214,SMALL(IF(N$2:N$214&lt;&gt;"",ROW(N$2:N$214)-1),ROW(E183))),"")</f>
        <v/>
      </c>
      <c r="P184" s="5"/>
    </row>
    <row r="185" spans="1:16" ht="15.75" customHeight="1" x14ac:dyDescent="0.2">
      <c r="A185" s="185" t="str">
        <f t="shared" si="39"/>
        <v xml:space="preserve"> / </v>
      </c>
      <c r="B185" s="186"/>
      <c r="C185" s="187"/>
      <c r="D185" s="187"/>
      <c r="E185" s="187"/>
      <c r="F185" s="81"/>
      <c r="G185" s="185" t="str">
        <f>IF(E185=E186,IF(E185="","",VLOOKUP(E185,'Liste des clubs'!A:B,2,FALSE)),IF(E185="","",VLOOKUP(E185,'Liste des clubs'!A:B,2,FALSE))&amp;"/"&amp;IF(E185="","",VLOOKUP(E186,'Liste des clubs'!A:B,2,FALSE)))</f>
        <v/>
      </c>
      <c r="H185" s="172"/>
      <c r="I185" s="188"/>
      <c r="J185" s="179" t="str">
        <f t="shared" si="36"/>
        <v/>
      </c>
      <c r="K185" s="180" t="str">
        <f t="array" ref="K185">IFERROR(INDEX(J$2:J$214,SMALL(IF(J$2:J$214&lt;&gt;"",ROW(J$2:J$214)-1),ROW(A184))),"")</f>
        <v/>
      </c>
      <c r="L185" s="181" t="str">
        <f t="shared" si="37"/>
        <v/>
      </c>
      <c r="M185" s="182" t="str">
        <f t="array" ref="M185">IFERROR(INDEX(L$2:L$214,SMALL(IF(L$2:L$214&lt;&gt;"",ROW(L$2:L$214)-1),ROW(C184))),"")</f>
        <v/>
      </c>
      <c r="N185" s="181" t="str">
        <f t="shared" si="38"/>
        <v/>
      </c>
      <c r="O185" s="180" t="str">
        <f t="array" ref="O185">IFERROR(INDEX(N$2:N$214,SMALL(IF(N$2:N$214&lt;&gt;"",ROW(N$2:N$214)-1),ROW(E184))),"")</f>
        <v/>
      </c>
      <c r="P185" s="5"/>
    </row>
    <row r="186" spans="1:16" ht="15.75" customHeight="1" x14ac:dyDescent="0.2">
      <c r="A186" s="189"/>
      <c r="B186" s="190"/>
      <c r="C186" s="191"/>
      <c r="D186" s="191"/>
      <c r="E186" s="191"/>
      <c r="F186" s="84"/>
      <c r="G186" s="192"/>
      <c r="H186" s="172"/>
      <c r="I186" s="193"/>
      <c r="J186" s="179" t="str">
        <f t="shared" si="36"/>
        <v/>
      </c>
      <c r="K186" s="180" t="str">
        <f t="array" ref="K186">IFERROR(INDEX(J$2:J$214,SMALL(IF(J$2:J$214&lt;&gt;"",ROW(J$2:J$214)-1),ROW(A185))),"")</f>
        <v/>
      </c>
      <c r="L186" s="181" t="str">
        <f t="shared" si="37"/>
        <v/>
      </c>
      <c r="M186" s="182" t="str">
        <f t="array" ref="M186">IFERROR(INDEX(L$2:L$214,SMALL(IF(L$2:L$214&lt;&gt;"",ROW(L$2:L$214)-1),ROW(C185))),"")</f>
        <v/>
      </c>
      <c r="N186" s="181" t="str">
        <f t="shared" si="38"/>
        <v/>
      </c>
      <c r="O186" s="180" t="str">
        <f t="array" ref="O186">IFERROR(INDEX(N$2:N$214,SMALL(IF(N$2:N$214&lt;&gt;"",ROW(N$2:N$214)-1),ROW(E185))),"")</f>
        <v/>
      </c>
      <c r="P186" s="5"/>
    </row>
    <row r="187" spans="1:16" ht="15.75" customHeight="1" x14ac:dyDescent="0.2">
      <c r="A187" s="185" t="str">
        <f t="shared" ref="A187:A199" si="40">UPPER(B187)&amp;" / "&amp;UPPER(B188)</f>
        <v xml:space="preserve"> / </v>
      </c>
      <c r="B187" s="186"/>
      <c r="C187" s="187"/>
      <c r="D187" s="187"/>
      <c r="E187" s="187"/>
      <c r="F187" s="81"/>
      <c r="G187" s="185" t="str">
        <f>IF(E187=E188,IF(E187="","",VLOOKUP(E187,'Liste des clubs'!A:B,2,FALSE)),IF(E187="","",VLOOKUP(E187,'Liste des clubs'!A:B,2,FALSE))&amp;"/"&amp;IF(E187="","",VLOOKUP(E188,'Liste des clubs'!A:B,2,FALSE)))</f>
        <v/>
      </c>
      <c r="H187" s="172"/>
      <c r="I187" s="188"/>
      <c r="J187" s="179" t="str">
        <f t="shared" si="36"/>
        <v/>
      </c>
      <c r="K187" s="180" t="str">
        <f t="array" ref="K187">IFERROR(INDEX(J$2:J$214,SMALL(IF(J$2:J$214&lt;&gt;"",ROW(J$2:J$214)-1),ROW(A186))),"")</f>
        <v/>
      </c>
      <c r="L187" s="181" t="str">
        <f t="shared" si="37"/>
        <v/>
      </c>
      <c r="M187" s="182" t="str">
        <f t="array" ref="M187">IFERROR(INDEX(L$2:L$214,SMALL(IF(L$2:L$214&lt;&gt;"",ROW(L$2:L$214)-1),ROW(C186))),"")</f>
        <v/>
      </c>
      <c r="N187" s="181" t="str">
        <f t="shared" si="38"/>
        <v/>
      </c>
      <c r="O187" s="180" t="str">
        <f t="array" ref="O187">IFERROR(INDEX(N$2:N$214,SMALL(IF(N$2:N$214&lt;&gt;"",ROW(N$2:N$214)-1),ROW(E186))),"")</f>
        <v/>
      </c>
      <c r="P187" s="5"/>
    </row>
    <row r="188" spans="1:16" ht="15.75" customHeight="1" x14ac:dyDescent="0.2">
      <c r="A188" s="189"/>
      <c r="B188" s="190"/>
      <c r="C188" s="191"/>
      <c r="D188" s="191"/>
      <c r="E188" s="191"/>
      <c r="F188" s="84"/>
      <c r="G188" s="192"/>
      <c r="H188" s="172"/>
      <c r="I188" s="193"/>
      <c r="J188" s="179" t="str">
        <f t="shared" si="36"/>
        <v/>
      </c>
      <c r="K188" s="180" t="str">
        <f t="array" ref="K188">IFERROR(INDEX(J$2:J$214,SMALL(IF(J$2:J$214&lt;&gt;"",ROW(J$2:J$214)-1),ROW(A187))),"")</f>
        <v/>
      </c>
      <c r="L188" s="181" t="str">
        <f t="shared" si="37"/>
        <v/>
      </c>
      <c r="M188" s="182" t="str">
        <f t="array" ref="M188">IFERROR(INDEX(L$2:L$214,SMALL(IF(L$2:L$214&lt;&gt;"",ROW(L$2:L$214)-1),ROW(C187))),"")</f>
        <v/>
      </c>
      <c r="N188" s="181" t="str">
        <f t="shared" si="38"/>
        <v/>
      </c>
      <c r="O188" s="180" t="str">
        <f t="array" ref="O188">IFERROR(INDEX(N$2:N$214,SMALL(IF(N$2:N$214&lt;&gt;"",ROW(N$2:N$214)-1),ROW(E187))),"")</f>
        <v/>
      </c>
      <c r="P188" s="5"/>
    </row>
    <row r="189" spans="1:16" ht="15.75" customHeight="1" x14ac:dyDescent="0.2">
      <c r="A189" s="185" t="str">
        <f t="shared" si="40"/>
        <v xml:space="preserve"> / </v>
      </c>
      <c r="B189" s="186"/>
      <c r="C189" s="187"/>
      <c r="D189" s="187"/>
      <c r="E189" s="187"/>
      <c r="F189" s="81"/>
      <c r="G189" s="185" t="str">
        <f>IF(E189=E190,IF(E189="","",VLOOKUP(E189,'Liste des clubs'!A:B,2,FALSE)),IF(E189="","",VLOOKUP(E189,'Liste des clubs'!A:B,2,FALSE))&amp;"/"&amp;IF(E189="","",VLOOKUP(E190,'Liste des clubs'!A:B,2,FALSE)))</f>
        <v/>
      </c>
      <c r="H189" s="172"/>
      <c r="I189" s="188"/>
      <c r="J189" s="179" t="str">
        <f t="shared" si="36"/>
        <v/>
      </c>
      <c r="K189" s="180" t="str">
        <f t="array" ref="K189">IFERROR(INDEX(J$2:J$214,SMALL(IF(J$2:J$214&lt;&gt;"",ROW(J$2:J$214)-1),ROW(A188))),"")</f>
        <v/>
      </c>
      <c r="L189" s="181" t="str">
        <f t="shared" si="37"/>
        <v/>
      </c>
      <c r="M189" s="182" t="str">
        <f t="array" ref="M189">IFERROR(INDEX(L$2:L$214,SMALL(IF(L$2:L$214&lt;&gt;"",ROW(L$2:L$214)-1),ROW(C188))),"")</f>
        <v/>
      </c>
      <c r="N189" s="181" t="str">
        <f t="shared" si="38"/>
        <v/>
      </c>
      <c r="O189" s="180" t="str">
        <f t="array" ref="O189">IFERROR(INDEX(N$2:N$214,SMALL(IF(N$2:N$214&lt;&gt;"",ROW(N$2:N$214)-1),ROW(E188))),"")</f>
        <v/>
      </c>
      <c r="P189" s="5"/>
    </row>
    <row r="190" spans="1:16" ht="15.75" customHeight="1" x14ac:dyDescent="0.2">
      <c r="A190" s="189"/>
      <c r="B190" s="190"/>
      <c r="C190" s="191"/>
      <c r="D190" s="191"/>
      <c r="E190" s="191"/>
      <c r="F190" s="84"/>
      <c r="G190" s="192"/>
      <c r="H190" s="172"/>
      <c r="I190" s="193"/>
      <c r="J190" s="179" t="str">
        <f t="shared" si="36"/>
        <v/>
      </c>
      <c r="K190" s="180" t="str">
        <f t="array" ref="K190">IFERROR(INDEX(J$2:J$214,SMALL(IF(J$2:J$214&lt;&gt;"",ROW(J$2:J$214)-1),ROW(A189))),"")</f>
        <v/>
      </c>
      <c r="L190" s="181" t="str">
        <f t="shared" si="37"/>
        <v/>
      </c>
      <c r="M190" s="182" t="str">
        <f t="array" ref="M190">IFERROR(INDEX(L$2:L$214,SMALL(IF(L$2:L$214&lt;&gt;"",ROW(L$2:L$214)-1),ROW(C189))),"")</f>
        <v/>
      </c>
      <c r="N190" s="181" t="str">
        <f t="shared" si="38"/>
        <v/>
      </c>
      <c r="O190" s="180" t="str">
        <f t="array" ref="O190">IFERROR(INDEX(N$2:N$214,SMALL(IF(N$2:N$214&lt;&gt;"",ROW(N$2:N$214)-1),ROW(E189))),"")</f>
        <v/>
      </c>
      <c r="P190" s="5"/>
    </row>
    <row r="191" spans="1:16" ht="15.75" customHeight="1" x14ac:dyDescent="0.2">
      <c r="A191" s="185" t="str">
        <f t="shared" si="40"/>
        <v xml:space="preserve"> / </v>
      </c>
      <c r="B191" s="186"/>
      <c r="C191" s="187"/>
      <c r="D191" s="187"/>
      <c r="E191" s="187"/>
      <c r="F191" s="81"/>
      <c r="G191" s="185" t="str">
        <f>IF(E191=E192,IF(E191="","",VLOOKUP(E191,'Liste des clubs'!A:B,2,FALSE)),IF(E191="","",VLOOKUP(E191,'Liste des clubs'!A:B,2,FALSE))&amp;"/"&amp;IF(E191="","",VLOOKUP(E192,'Liste des clubs'!A:B,2,FALSE)))</f>
        <v/>
      </c>
      <c r="H191" s="172"/>
      <c r="I191" s="188"/>
      <c r="J191" s="179" t="str">
        <f t="shared" si="36"/>
        <v/>
      </c>
      <c r="K191" s="180" t="str">
        <f t="array" ref="K191">IFERROR(INDEX(J$2:J$214,SMALL(IF(J$2:J$214&lt;&gt;"",ROW(J$2:J$214)-1),ROW(A190))),"")</f>
        <v/>
      </c>
      <c r="L191" s="181" t="str">
        <f t="shared" si="37"/>
        <v/>
      </c>
      <c r="M191" s="182" t="str">
        <f t="array" ref="M191">IFERROR(INDEX(L$2:L$214,SMALL(IF(L$2:L$214&lt;&gt;"",ROW(L$2:L$214)-1),ROW(C190))),"")</f>
        <v/>
      </c>
      <c r="N191" s="181" t="str">
        <f t="shared" si="38"/>
        <v/>
      </c>
      <c r="O191" s="180" t="str">
        <f t="array" ref="O191">IFERROR(INDEX(N$2:N$214,SMALL(IF(N$2:N$214&lt;&gt;"",ROW(N$2:N$214)-1),ROW(E190))),"")</f>
        <v/>
      </c>
      <c r="P191" s="5"/>
    </row>
    <row r="192" spans="1:16" ht="15.75" customHeight="1" x14ac:dyDescent="0.2">
      <c r="A192" s="189"/>
      <c r="B192" s="190"/>
      <c r="C192" s="191"/>
      <c r="D192" s="191"/>
      <c r="E192" s="191"/>
      <c r="F192" s="84"/>
      <c r="G192" s="192"/>
      <c r="H192" s="172"/>
      <c r="I192" s="193"/>
      <c r="J192" s="179" t="str">
        <f t="shared" si="36"/>
        <v/>
      </c>
      <c r="K192" s="180" t="str">
        <f t="array" ref="K192">IFERROR(INDEX(J$2:J$214,SMALL(IF(J$2:J$214&lt;&gt;"",ROW(J$2:J$214)-1),ROW(A191))),"")</f>
        <v/>
      </c>
      <c r="L192" s="181" t="str">
        <f t="shared" si="37"/>
        <v/>
      </c>
      <c r="M192" s="182" t="str">
        <f t="array" ref="M192">IFERROR(INDEX(L$2:L$214,SMALL(IF(L$2:L$214&lt;&gt;"",ROW(L$2:L$214)-1),ROW(C191))),"")</f>
        <v/>
      </c>
      <c r="N192" s="181" t="str">
        <f t="shared" si="38"/>
        <v/>
      </c>
      <c r="O192" s="180" t="str">
        <f t="array" ref="O192">IFERROR(INDEX(N$2:N$214,SMALL(IF(N$2:N$214&lt;&gt;"",ROW(N$2:N$214)-1),ROW(E191))),"")</f>
        <v/>
      </c>
      <c r="P192" s="5"/>
    </row>
    <row r="193" spans="1:16" ht="15.75" customHeight="1" x14ac:dyDescent="0.2">
      <c r="A193" s="185" t="str">
        <f t="shared" si="40"/>
        <v xml:space="preserve"> / </v>
      </c>
      <c r="B193" s="186"/>
      <c r="C193" s="187"/>
      <c r="D193" s="187"/>
      <c r="E193" s="187"/>
      <c r="F193" s="81"/>
      <c r="G193" s="185" t="str">
        <f>IF(E193=E194,IF(E193="","",VLOOKUP(E193,'Liste des clubs'!A:B,2,FALSE)),IF(E193="","",VLOOKUP(E193,'Liste des clubs'!A:B,2,FALSE))&amp;"/"&amp;IF(E193="","",VLOOKUP(E194,'Liste des clubs'!A:B,2,FALSE)))</f>
        <v/>
      </c>
      <c r="H193" s="172"/>
      <c r="I193" s="188"/>
      <c r="J193" s="179" t="str">
        <f t="shared" si="36"/>
        <v/>
      </c>
      <c r="K193" s="180" t="str">
        <f t="array" ref="K193">IFERROR(INDEX(J$2:J$214,SMALL(IF(J$2:J$214&lt;&gt;"",ROW(J$2:J$214)-1),ROW(A192))),"")</f>
        <v/>
      </c>
      <c r="L193" s="181" t="str">
        <f t="shared" si="37"/>
        <v/>
      </c>
      <c r="M193" s="182" t="str">
        <f t="array" ref="M193">IFERROR(INDEX(L$2:L$214,SMALL(IF(L$2:L$214&lt;&gt;"",ROW(L$2:L$214)-1),ROW(C192))),"")</f>
        <v/>
      </c>
      <c r="N193" s="181" t="str">
        <f t="shared" si="38"/>
        <v/>
      </c>
      <c r="O193" s="180" t="str">
        <f t="array" ref="O193">IFERROR(INDEX(N$2:N$214,SMALL(IF(N$2:N$214&lt;&gt;"",ROW(N$2:N$214)-1),ROW(E192))),"")</f>
        <v/>
      </c>
      <c r="P193" s="5"/>
    </row>
    <row r="194" spans="1:16" ht="15.75" customHeight="1" x14ac:dyDescent="0.2">
      <c r="A194" s="189"/>
      <c r="B194" s="190"/>
      <c r="C194" s="191"/>
      <c r="D194" s="191"/>
      <c r="E194" s="191"/>
      <c r="F194" s="84"/>
      <c r="G194" s="192"/>
      <c r="H194" s="172"/>
      <c r="I194" s="193"/>
      <c r="J194" s="179" t="str">
        <f t="shared" si="36"/>
        <v/>
      </c>
      <c r="K194" s="180" t="str">
        <f t="array" ref="K194">IFERROR(INDEX(J$2:J$214,SMALL(IF(J$2:J$214&lt;&gt;"",ROW(J$2:J$214)-1),ROW(A193))),"")</f>
        <v/>
      </c>
      <c r="L194" s="181" t="str">
        <f t="shared" si="37"/>
        <v/>
      </c>
      <c r="M194" s="182" t="str">
        <f t="array" ref="M194">IFERROR(INDEX(L$2:L$214,SMALL(IF(L$2:L$214&lt;&gt;"",ROW(L$2:L$214)-1),ROW(C193))),"")</f>
        <v/>
      </c>
      <c r="N194" s="181" t="str">
        <f t="shared" si="38"/>
        <v/>
      </c>
      <c r="O194" s="180" t="str">
        <f t="array" ref="O194">IFERROR(INDEX(N$2:N$214,SMALL(IF(N$2:N$214&lt;&gt;"",ROW(N$2:N$214)-1),ROW(E193))),"")</f>
        <v/>
      </c>
      <c r="P194" s="5"/>
    </row>
    <row r="195" spans="1:16" ht="15.75" customHeight="1" x14ac:dyDescent="0.2">
      <c r="A195" s="185" t="str">
        <f t="shared" si="40"/>
        <v xml:space="preserve"> / </v>
      </c>
      <c r="B195" s="186"/>
      <c r="C195" s="187"/>
      <c r="D195" s="187"/>
      <c r="E195" s="187"/>
      <c r="F195" s="81"/>
      <c r="G195" s="185" t="str">
        <f>IF(E195=E196,IF(E195="","",VLOOKUP(E195,'Liste des clubs'!A:B,2,FALSE)),IF(E195="","",VLOOKUP(E195,'Liste des clubs'!A:B,2,FALSE))&amp;"/"&amp;IF(E195="","",VLOOKUP(E196,'Liste des clubs'!A:B,2,FALSE)))</f>
        <v/>
      </c>
      <c r="H195" s="172"/>
      <c r="I195" s="188"/>
      <c r="J195" s="179" t="str">
        <f t="shared" si="36"/>
        <v/>
      </c>
      <c r="K195" s="180" t="str">
        <f t="array" ref="K195">IFERROR(INDEX(J$2:J$214,SMALL(IF(J$2:J$214&lt;&gt;"",ROW(J$2:J$214)-1),ROW(A194))),"")</f>
        <v/>
      </c>
      <c r="L195" s="181" t="str">
        <f t="shared" si="37"/>
        <v/>
      </c>
      <c r="M195" s="182" t="str">
        <f t="array" ref="M195">IFERROR(INDEX(L$2:L$214,SMALL(IF(L$2:L$214&lt;&gt;"",ROW(L$2:L$214)-1),ROW(C194))),"")</f>
        <v/>
      </c>
      <c r="N195" s="181" t="str">
        <f t="shared" si="38"/>
        <v/>
      </c>
      <c r="O195" s="180" t="str">
        <f t="array" ref="O195">IFERROR(INDEX(N$2:N$214,SMALL(IF(N$2:N$214&lt;&gt;"",ROW(N$2:N$214)-1),ROW(E194))),"")</f>
        <v/>
      </c>
      <c r="P195" s="5"/>
    </row>
    <row r="196" spans="1:16" ht="15.75" customHeight="1" x14ac:dyDescent="0.2">
      <c r="A196" s="189"/>
      <c r="B196" s="190"/>
      <c r="C196" s="191"/>
      <c r="D196" s="191"/>
      <c r="E196" s="191"/>
      <c r="F196" s="84"/>
      <c r="G196" s="192"/>
      <c r="H196" s="172"/>
      <c r="I196" s="193"/>
      <c r="J196" s="179" t="str">
        <f t="shared" si="36"/>
        <v/>
      </c>
      <c r="K196" s="180" t="str">
        <f t="array" ref="K196">IFERROR(INDEX(J$2:J$214,SMALL(IF(J$2:J$214&lt;&gt;"",ROW(J$2:J$214)-1),ROW(A195))),"")</f>
        <v/>
      </c>
      <c r="L196" s="181" t="str">
        <f t="shared" si="37"/>
        <v/>
      </c>
      <c r="M196" s="182" t="str">
        <f t="array" ref="M196">IFERROR(INDEX(L$2:L$214,SMALL(IF(L$2:L$214&lt;&gt;"",ROW(L$2:L$214)-1),ROW(C195))),"")</f>
        <v/>
      </c>
      <c r="N196" s="181" t="str">
        <f t="shared" si="38"/>
        <v/>
      </c>
      <c r="O196" s="180" t="str">
        <f t="array" ref="O196">IFERROR(INDEX(N$2:N$214,SMALL(IF(N$2:N$214&lt;&gt;"",ROW(N$2:N$214)-1),ROW(E195))),"")</f>
        <v/>
      </c>
      <c r="P196" s="5"/>
    </row>
    <row r="197" spans="1:16" ht="15.75" customHeight="1" x14ac:dyDescent="0.2">
      <c r="A197" s="185" t="str">
        <f t="shared" si="40"/>
        <v xml:space="preserve"> / </v>
      </c>
      <c r="B197" s="186"/>
      <c r="C197" s="187"/>
      <c r="D197" s="187"/>
      <c r="E197" s="187"/>
      <c r="F197" s="81"/>
      <c r="G197" s="185" t="str">
        <f>IF(E197=E198,IF(E197="","",VLOOKUP(E197,'Liste des clubs'!A:B,2,FALSE)),IF(E197="","",VLOOKUP(E197,'Liste des clubs'!A:B,2,FALSE))&amp;"/"&amp;IF(E197="","",VLOOKUP(E198,'Liste des clubs'!A:B,2,FALSE)))</f>
        <v/>
      </c>
      <c r="H197" s="172"/>
      <c r="I197" s="188"/>
      <c r="J197" s="179" t="str">
        <f t="shared" si="36"/>
        <v/>
      </c>
      <c r="K197" s="180" t="str">
        <f t="array" ref="K197">IFERROR(INDEX(J$2:J$214,SMALL(IF(J$2:J$214&lt;&gt;"",ROW(J$2:J$214)-1),ROW(A196))),"")</f>
        <v/>
      </c>
      <c r="L197" s="181" t="str">
        <f t="shared" si="37"/>
        <v/>
      </c>
      <c r="M197" s="182" t="str">
        <f t="array" ref="M197">IFERROR(INDEX(L$2:L$214,SMALL(IF(L$2:L$214&lt;&gt;"",ROW(L$2:L$214)-1),ROW(C196))),"")</f>
        <v/>
      </c>
      <c r="N197" s="181" t="str">
        <f t="shared" si="38"/>
        <v/>
      </c>
      <c r="O197" s="180" t="str">
        <f t="array" ref="O197">IFERROR(INDEX(N$2:N$214,SMALL(IF(N$2:N$214&lt;&gt;"",ROW(N$2:N$214)-1),ROW(E196))),"")</f>
        <v/>
      </c>
      <c r="P197" s="5"/>
    </row>
    <row r="198" spans="1:16" ht="15.75" customHeight="1" x14ac:dyDescent="0.2">
      <c r="A198" s="189"/>
      <c r="B198" s="190"/>
      <c r="C198" s="191"/>
      <c r="D198" s="191"/>
      <c r="E198" s="191"/>
      <c r="F198" s="84"/>
      <c r="G198" s="192"/>
      <c r="H198" s="172"/>
      <c r="I198" s="193"/>
      <c r="J198" s="179" t="str">
        <f t="shared" si="36"/>
        <v/>
      </c>
      <c r="K198" s="180" t="str">
        <f t="array" ref="K198">IFERROR(INDEX(J$2:J$214,SMALL(IF(J$2:J$214&lt;&gt;"",ROW(J$2:J$214)-1),ROW(A197))),"")</f>
        <v/>
      </c>
      <c r="L198" s="181" t="str">
        <f t="shared" si="37"/>
        <v/>
      </c>
      <c r="M198" s="182" t="str">
        <f t="array" ref="M198">IFERROR(INDEX(L$2:L$214,SMALL(IF(L$2:L$214&lt;&gt;"",ROW(L$2:L$214)-1),ROW(C197))),"")</f>
        <v/>
      </c>
      <c r="N198" s="181" t="str">
        <f t="shared" si="38"/>
        <v/>
      </c>
      <c r="O198" s="180" t="str">
        <f t="array" ref="O198">IFERROR(INDEX(N$2:N$214,SMALL(IF(N$2:N$214&lt;&gt;"",ROW(N$2:N$214)-1),ROW(E197))),"")</f>
        <v/>
      </c>
      <c r="P198" s="5"/>
    </row>
    <row r="199" spans="1:16" ht="15.75" customHeight="1" x14ac:dyDescent="0.2">
      <c r="A199" s="185" t="str">
        <f t="shared" si="40"/>
        <v xml:space="preserve"> / </v>
      </c>
      <c r="B199" s="186"/>
      <c r="C199" s="187"/>
      <c r="D199" s="187"/>
      <c r="E199" s="187"/>
      <c r="F199" s="81"/>
      <c r="G199" s="185" t="str">
        <f>IF(E199=E200,IF(E199="","",VLOOKUP(E199,'Liste des clubs'!A:B,2,FALSE)),IF(E199="","",VLOOKUP(E199,'Liste des clubs'!A:B,2,FALSE))&amp;"/"&amp;IF(E199="","",VLOOKUP(E200,'Liste des clubs'!A:B,2,FALSE)))</f>
        <v/>
      </c>
      <c r="H199" s="172"/>
      <c r="I199" s="188"/>
      <c r="J199" s="179" t="str">
        <f t="shared" si="36"/>
        <v/>
      </c>
      <c r="K199" s="180" t="str">
        <f t="array" ref="K199">IFERROR(INDEX(J$2:J$214,SMALL(IF(J$2:J$214&lt;&gt;"",ROW(J$2:J$214)-1),ROW(A198))),"")</f>
        <v/>
      </c>
      <c r="L199" s="181" t="str">
        <f t="shared" si="37"/>
        <v/>
      </c>
      <c r="M199" s="182" t="str">
        <f t="array" ref="M199">IFERROR(INDEX(L$2:L$214,SMALL(IF(L$2:L$214&lt;&gt;"",ROW(L$2:L$214)-1),ROW(C198))),"")</f>
        <v/>
      </c>
      <c r="N199" s="181" t="str">
        <f t="shared" si="38"/>
        <v/>
      </c>
      <c r="O199" s="180" t="str">
        <f t="array" ref="O199">IFERROR(INDEX(N$2:N$214,SMALL(IF(N$2:N$214&lt;&gt;"",ROW(N$2:N$214)-1),ROW(E198))),"")</f>
        <v/>
      </c>
      <c r="P199" s="5"/>
    </row>
    <row r="200" spans="1:16" ht="15.75" customHeight="1" x14ac:dyDescent="0.2">
      <c r="A200" s="189"/>
      <c r="B200" s="190"/>
      <c r="C200" s="191"/>
      <c r="D200" s="191"/>
      <c r="E200" s="191"/>
      <c r="F200" s="84"/>
      <c r="G200" s="192"/>
      <c r="H200" s="172"/>
      <c r="I200" s="193"/>
      <c r="J200" s="179" t="str">
        <f t="shared" si="36"/>
        <v/>
      </c>
      <c r="K200" s="180" t="str">
        <f t="array" ref="K200">IFERROR(INDEX(J$2:J$214,SMALL(IF(J$2:J$214&lt;&gt;"",ROW(J$2:J$214)-1),ROW(A199))),"")</f>
        <v/>
      </c>
      <c r="L200" s="181" t="str">
        <f t="shared" si="37"/>
        <v/>
      </c>
      <c r="M200" s="182" t="str">
        <f t="array" ref="M200">IFERROR(INDEX(L$2:L$214,SMALL(IF(L$2:L$214&lt;&gt;"",ROW(L$2:L$214)-1),ROW(C199))),"")</f>
        <v/>
      </c>
      <c r="N200" s="181" t="str">
        <f t="shared" si="38"/>
        <v/>
      </c>
      <c r="O200" s="180" t="str">
        <f t="array" ref="O200">IFERROR(INDEX(N$2:N$214,SMALL(IF(N$2:N$214&lt;&gt;"",ROW(N$2:N$214)-1),ROW(E199))),"")</f>
        <v/>
      </c>
      <c r="P200" s="5"/>
    </row>
    <row r="201" spans="1:16" ht="15.75" customHeight="1" x14ac:dyDescent="0.2">
      <c r="A201" s="172" t="str">
        <f t="shared" ref="A201:A259" si="41">B201&amp;" "&amp;C201</f>
        <v xml:space="preserve"> </v>
      </c>
      <c r="B201" s="72"/>
      <c r="C201" s="72"/>
      <c r="D201" s="72"/>
      <c r="E201" s="72"/>
      <c r="F201" s="72"/>
      <c r="G201" s="172" t="str">
        <f>IF(E201=E202,IF(E201="","",VLOOKUP(E201,'Liste des clubs'!A:B,2,FALSE)),IF(E201="","",VLOOKUP(E201,'Liste des clubs'!A:B,2,FALSE))&amp;"/"&amp;IF(E201="","",VLOOKUP(E202,'Liste des clubs'!A:B,2,FALSE)))</f>
        <v/>
      </c>
      <c r="H201" s="172"/>
      <c r="J201" s="179" t="str">
        <f t="shared" si="36"/>
        <v/>
      </c>
      <c r="K201" s="180" t="str">
        <f t="array" ref="K201">IFERROR(INDEX(J$2:J$214,SMALL(IF(J$2:J$214&lt;&gt;"",ROW(J$2:J$214)-1),ROW(A200))),"")</f>
        <v/>
      </c>
      <c r="L201" s="181" t="str">
        <f t="shared" si="37"/>
        <v/>
      </c>
      <c r="M201" s="182" t="str">
        <f t="array" ref="M201">IFERROR(INDEX(L$2:L$214,SMALL(IF(L$2:L$214&lt;&gt;"",ROW(L$2:L$214)-1),ROW(C200))),"")</f>
        <v/>
      </c>
      <c r="N201" s="181" t="str">
        <f t="shared" si="38"/>
        <v/>
      </c>
      <c r="O201" s="180" t="str">
        <f t="array" ref="O201">IFERROR(INDEX(N$2:N$214,SMALL(IF(N$2:N$214&lt;&gt;"",ROW(N$2:N$214)-1),ROW(E200))),"")</f>
        <v/>
      </c>
      <c r="P201" s="5"/>
    </row>
    <row r="202" spans="1:16" ht="15.75" customHeight="1" x14ac:dyDescent="0.2">
      <c r="A202" s="172" t="str">
        <f t="shared" si="41"/>
        <v xml:space="preserve"> </v>
      </c>
      <c r="B202" s="72"/>
      <c r="C202" s="72"/>
      <c r="D202" s="72"/>
      <c r="E202" s="72"/>
      <c r="F202" s="72"/>
      <c r="G202" s="172"/>
      <c r="H202" s="172"/>
      <c r="J202" s="179" t="str">
        <f t="shared" si="36"/>
        <v/>
      </c>
      <c r="K202" s="180" t="str">
        <f t="array" ref="K202">IFERROR(INDEX(J$2:J$214,SMALL(IF(J$2:J$214&lt;&gt;"",ROW(J$2:J$214)-1),ROW(A201))),"")</f>
        <v/>
      </c>
      <c r="L202" s="181" t="str">
        <f t="shared" si="37"/>
        <v/>
      </c>
      <c r="M202" s="182" t="str">
        <f t="array" ref="M202">IFERROR(INDEX(L$2:L$214,SMALL(IF(L$2:L$214&lt;&gt;"",ROW(L$2:L$214)-1),ROW(C201))),"")</f>
        <v/>
      </c>
      <c r="N202" s="181" t="str">
        <f t="shared" si="38"/>
        <v/>
      </c>
      <c r="O202" s="180" t="str">
        <f t="array" ref="O202">IFERROR(INDEX(N$2:N$214,SMALL(IF(N$2:N$214&lt;&gt;"",ROW(N$2:N$214)-1),ROW(E201))),"")</f>
        <v/>
      </c>
      <c r="P202" s="5"/>
    </row>
    <row r="203" spans="1:16" ht="15.75" customHeight="1" x14ac:dyDescent="0.2">
      <c r="A203" s="172" t="str">
        <f t="shared" si="41"/>
        <v xml:space="preserve"> </v>
      </c>
      <c r="B203" s="72"/>
      <c r="C203" s="72"/>
      <c r="D203" s="72"/>
      <c r="E203" s="72"/>
      <c r="F203" s="72"/>
      <c r="G203" s="172" t="str">
        <f>IF(E203=E204,IF(E203="","",VLOOKUP(E203,'Liste des clubs'!A:B,2,FALSE)),IF(E203="","",VLOOKUP(E203,'Liste des clubs'!A:B,2,FALSE))&amp;"/"&amp;IF(E203="","",VLOOKUP(E204,'Liste des clubs'!A:B,2,FALSE)))</f>
        <v/>
      </c>
      <c r="H203" s="172"/>
      <c r="J203" s="179" t="str">
        <f t="shared" si="36"/>
        <v/>
      </c>
      <c r="K203" s="180" t="str">
        <f t="array" ref="K203">IFERROR(INDEX(J$2:J$214,SMALL(IF(J$2:J$214&lt;&gt;"",ROW(J$2:J$214)-1),ROW(A202))),"")</f>
        <v/>
      </c>
      <c r="L203" s="181" t="str">
        <f t="shared" si="37"/>
        <v/>
      </c>
      <c r="M203" s="182" t="str">
        <f t="array" ref="M203">IFERROR(INDEX(L$2:L$214,SMALL(IF(L$2:L$214&lt;&gt;"",ROW(L$2:L$214)-1),ROW(C202))),"")</f>
        <v/>
      </c>
      <c r="N203" s="181" t="str">
        <f t="shared" si="38"/>
        <v/>
      </c>
      <c r="O203" s="180" t="str">
        <f t="array" ref="O203">IFERROR(INDEX(N$2:N$214,SMALL(IF(N$2:N$214&lt;&gt;"",ROW(N$2:N$214)-1),ROW(E202))),"")</f>
        <v/>
      </c>
      <c r="P203" s="5"/>
    </row>
    <row r="204" spans="1:16" ht="15.75" customHeight="1" x14ac:dyDescent="0.2">
      <c r="A204" s="172" t="str">
        <f t="shared" si="41"/>
        <v xml:space="preserve"> </v>
      </c>
      <c r="B204" s="72"/>
      <c r="C204" s="72"/>
      <c r="D204" s="72"/>
      <c r="E204" s="72"/>
      <c r="F204" s="72"/>
      <c r="G204" s="172"/>
      <c r="H204" s="172"/>
      <c r="J204" s="179" t="str">
        <f t="shared" si="36"/>
        <v/>
      </c>
      <c r="K204" s="180" t="str">
        <f t="array" ref="K204">IFERROR(INDEX(J$2:J$214,SMALL(IF(J$2:J$214&lt;&gt;"",ROW(J$2:J$214)-1),ROW(A203))),"")</f>
        <v/>
      </c>
      <c r="L204" s="181" t="str">
        <f t="shared" si="37"/>
        <v/>
      </c>
      <c r="M204" s="182" t="str">
        <f t="array" ref="M204">IFERROR(INDEX(L$2:L$214,SMALL(IF(L$2:L$214&lt;&gt;"",ROW(L$2:L$214)-1),ROW(C203))),"")</f>
        <v/>
      </c>
      <c r="N204" s="181" t="str">
        <f t="shared" si="38"/>
        <v/>
      </c>
      <c r="O204" s="180" t="str">
        <f t="array" ref="O204">IFERROR(INDEX(N$2:N$214,SMALL(IF(N$2:N$214&lt;&gt;"",ROW(N$2:N$214)-1),ROW(E203))),"")</f>
        <v/>
      </c>
      <c r="P204" s="5"/>
    </row>
    <row r="205" spans="1:16" ht="15.75" customHeight="1" x14ac:dyDescent="0.2">
      <c r="A205" s="172" t="str">
        <f t="shared" si="41"/>
        <v xml:space="preserve"> </v>
      </c>
      <c r="B205" s="72"/>
      <c r="C205" s="72"/>
      <c r="D205" s="72"/>
      <c r="E205" s="72"/>
      <c r="F205" s="72"/>
      <c r="G205" s="172" t="str">
        <f>IF(E205=E206,IF(E205="","",VLOOKUP(E205,'Liste des clubs'!A:B,2,FALSE)),IF(E205="","",VLOOKUP(E205,'Liste des clubs'!A:B,2,FALSE))&amp;"/"&amp;IF(E205="","",VLOOKUP(E206,'Liste des clubs'!A:B,2,FALSE)))</f>
        <v/>
      </c>
      <c r="H205" s="172"/>
      <c r="J205" s="179" t="str">
        <f t="shared" si="36"/>
        <v/>
      </c>
      <c r="K205" s="180" t="str">
        <f t="array" ref="K205">IFERROR(INDEX(J$2:J$214,SMALL(IF(J$2:J$214&lt;&gt;"",ROW(J$2:J$214)-1),ROW(A204))),"")</f>
        <v/>
      </c>
      <c r="L205" s="181" t="str">
        <f t="shared" si="37"/>
        <v/>
      </c>
      <c r="M205" s="182" t="str">
        <f t="array" ref="M205">IFERROR(INDEX(L$2:L$214,SMALL(IF(L$2:L$214&lt;&gt;"",ROW(L$2:L$214)-1),ROW(C204))),"")</f>
        <v/>
      </c>
      <c r="N205" s="181" t="str">
        <f t="shared" si="38"/>
        <v/>
      </c>
      <c r="O205" s="180" t="str">
        <f t="array" ref="O205">IFERROR(INDEX(N$2:N$214,SMALL(IF(N$2:N$214&lt;&gt;"",ROW(N$2:N$214)-1),ROW(E204))),"")</f>
        <v/>
      </c>
      <c r="P205" s="5"/>
    </row>
    <row r="206" spans="1:16" ht="15.75" customHeight="1" x14ac:dyDescent="0.2">
      <c r="A206" s="172" t="str">
        <f t="shared" si="41"/>
        <v xml:space="preserve"> </v>
      </c>
      <c r="B206" s="4"/>
      <c r="C206" s="4"/>
      <c r="D206" s="4"/>
      <c r="E206" s="4"/>
      <c r="F206" s="4"/>
      <c r="G206" s="172"/>
      <c r="H206" s="172"/>
      <c r="J206" s="179" t="str">
        <f t="shared" si="36"/>
        <v/>
      </c>
      <c r="K206" s="180" t="str">
        <f t="array" ref="K206">IFERROR(INDEX(J$2:J$214,SMALL(IF(J$2:J$214&lt;&gt;"",ROW(J$2:J$214)-1),ROW(A205))),"")</f>
        <v/>
      </c>
      <c r="L206" s="181" t="str">
        <f t="shared" si="37"/>
        <v/>
      </c>
      <c r="M206" s="182" t="str">
        <f t="array" ref="M206">IFERROR(INDEX(L$2:L$214,SMALL(IF(L$2:L$214&lt;&gt;"",ROW(L$2:L$214)-1),ROW(C205))),"")</f>
        <v/>
      </c>
      <c r="N206" s="181" t="str">
        <f t="shared" si="38"/>
        <v/>
      </c>
      <c r="O206" s="180" t="str">
        <f t="array" ref="O206">IFERROR(INDEX(N$2:N$214,SMALL(IF(N$2:N$214&lt;&gt;"",ROW(N$2:N$214)-1),ROW(E205))),"")</f>
        <v/>
      </c>
      <c r="P206" s="5"/>
    </row>
    <row r="207" spans="1:16" ht="15.75" customHeight="1" x14ac:dyDescent="0.2">
      <c r="A207" s="172" t="str">
        <f t="shared" si="41"/>
        <v xml:space="preserve"> </v>
      </c>
      <c r="B207" s="72"/>
      <c r="C207" s="72"/>
      <c r="D207" s="72"/>
      <c r="E207" s="72"/>
      <c r="F207" s="72"/>
      <c r="G207" s="172" t="str">
        <f>IF(E207=E208,IF(E207="","",VLOOKUP(E207,'Liste des clubs'!A:B,2,FALSE)),IF(E207="","",VLOOKUP(E207,'Liste des clubs'!A:B,2,FALSE))&amp;"/"&amp;IF(E207="","",VLOOKUP(E208,'Liste des clubs'!A:B,2,FALSE)))</f>
        <v/>
      </c>
      <c r="H207" s="172"/>
      <c r="J207" s="179" t="str">
        <f t="shared" si="36"/>
        <v/>
      </c>
      <c r="K207" s="180" t="str">
        <f t="array" ref="K207">IFERROR(INDEX(J$2:J$214,SMALL(IF(J$2:J$214&lt;&gt;"",ROW(J$2:J$214)-1),ROW(A206))),"")</f>
        <v/>
      </c>
      <c r="L207" s="181" t="str">
        <f t="shared" si="37"/>
        <v/>
      </c>
      <c r="M207" s="182" t="str">
        <f t="array" ref="M207">IFERROR(INDEX(L$2:L$214,SMALL(IF(L$2:L$214&lt;&gt;"",ROW(L$2:L$214)-1),ROW(C206))),"")</f>
        <v/>
      </c>
      <c r="N207" s="181" t="str">
        <f t="shared" si="38"/>
        <v/>
      </c>
      <c r="O207" s="180" t="str">
        <f t="array" ref="O207">IFERROR(INDEX(N$2:N$214,SMALL(IF(N$2:N$214&lt;&gt;"",ROW(N$2:N$214)-1),ROW(E206))),"")</f>
        <v/>
      </c>
      <c r="P207" s="5"/>
    </row>
    <row r="208" spans="1:16" ht="15.75" customHeight="1" x14ac:dyDescent="0.2">
      <c r="A208" s="172" t="str">
        <f t="shared" si="41"/>
        <v xml:space="preserve"> </v>
      </c>
      <c r="B208" s="72"/>
      <c r="C208" s="72"/>
      <c r="D208" s="72"/>
      <c r="E208" s="72"/>
      <c r="F208" s="72"/>
      <c r="G208" s="172"/>
      <c r="H208" s="172"/>
      <c r="J208" s="179" t="str">
        <f t="shared" si="36"/>
        <v/>
      </c>
      <c r="K208" s="180" t="str">
        <f t="array" ref="K208">IFERROR(INDEX(J$2:J$214,SMALL(IF(J$2:J$214&lt;&gt;"",ROW(J$2:J$214)-1),ROW(A207))),"")</f>
        <v/>
      </c>
      <c r="L208" s="181" t="str">
        <f t="shared" si="37"/>
        <v/>
      </c>
      <c r="M208" s="182" t="str">
        <f t="array" ref="M208">IFERROR(INDEX(L$2:L$214,SMALL(IF(L$2:L$214&lt;&gt;"",ROW(L$2:L$214)-1),ROW(C207))),"")</f>
        <v/>
      </c>
      <c r="N208" s="181" t="str">
        <f t="shared" si="38"/>
        <v/>
      </c>
      <c r="O208" s="180" t="str">
        <f t="array" ref="O208">IFERROR(INDEX(N$2:N$214,SMALL(IF(N$2:N$214&lt;&gt;"",ROW(N$2:N$214)-1),ROW(E207))),"")</f>
        <v/>
      </c>
      <c r="P208" s="5"/>
    </row>
    <row r="209" spans="1:16" ht="15.75" customHeight="1" x14ac:dyDescent="0.2">
      <c r="A209" s="172" t="str">
        <f t="shared" si="41"/>
        <v xml:space="preserve"> </v>
      </c>
      <c r="B209" s="4"/>
      <c r="C209" s="4"/>
      <c r="D209" s="4"/>
      <c r="E209" s="4"/>
      <c r="F209" s="4"/>
      <c r="G209" s="172" t="str">
        <f>IF(E209=E210,IF(E209="","",VLOOKUP(E209,'Liste des clubs'!A:B,2,FALSE)),IF(E209="","",VLOOKUP(E209,'Liste des clubs'!A:B,2,FALSE))&amp;"/"&amp;IF(E209="","",VLOOKUP(E210,'Liste des clubs'!A:B,2,FALSE)))</f>
        <v/>
      </c>
      <c r="H209" s="172"/>
      <c r="J209" s="179" t="str">
        <f t="shared" si="36"/>
        <v/>
      </c>
      <c r="K209" s="180" t="str">
        <f t="array" ref="K209">IFERROR(INDEX(J$2:J$214,SMALL(IF(J$2:J$214&lt;&gt;"",ROW(J$2:J$214)-1),ROW(A208))),"")</f>
        <v/>
      </c>
      <c r="L209" s="181" t="str">
        <f t="shared" si="37"/>
        <v/>
      </c>
      <c r="M209" s="182" t="str">
        <f t="array" ref="M209">IFERROR(INDEX(L$2:L$214,SMALL(IF(L$2:L$214&lt;&gt;"",ROW(L$2:L$214)-1),ROW(C208))),"")</f>
        <v/>
      </c>
      <c r="N209" s="181" t="str">
        <f t="shared" si="38"/>
        <v/>
      </c>
      <c r="O209" s="180" t="str">
        <f t="array" ref="O209">IFERROR(INDEX(N$2:N$214,SMALL(IF(N$2:N$214&lt;&gt;"",ROW(N$2:N$214)-1),ROW(E208))),"")</f>
        <v/>
      </c>
      <c r="P209" s="5"/>
    </row>
    <row r="210" spans="1:16" ht="15.75" customHeight="1" x14ac:dyDescent="0.2">
      <c r="A210" s="172" t="str">
        <f t="shared" si="41"/>
        <v xml:space="preserve"> </v>
      </c>
      <c r="B210" s="72"/>
      <c r="C210" s="72"/>
      <c r="D210" s="72"/>
      <c r="E210" s="72"/>
      <c r="F210" s="72"/>
      <c r="G210" s="172"/>
      <c r="H210" s="172"/>
      <c r="J210" s="179" t="str">
        <f t="shared" si="36"/>
        <v/>
      </c>
      <c r="K210" s="180" t="str">
        <f t="array" ref="K210">IFERROR(INDEX(J$2:J$214,SMALL(IF(J$2:J$214&lt;&gt;"",ROW(J$2:J$214)-1),ROW(A209))),"")</f>
        <v/>
      </c>
      <c r="L210" s="181" t="str">
        <f t="shared" si="37"/>
        <v/>
      </c>
      <c r="M210" s="182" t="str">
        <f t="array" ref="M210">IFERROR(INDEX(L$2:L$214,SMALL(IF(L$2:L$214&lt;&gt;"",ROW(L$2:L$214)-1),ROW(C209))),"")</f>
        <v/>
      </c>
      <c r="N210" s="181" t="str">
        <f t="shared" si="38"/>
        <v/>
      </c>
      <c r="O210" s="180" t="str">
        <f t="array" ref="O210">IFERROR(INDEX(N$2:N$214,SMALL(IF(N$2:N$214&lt;&gt;"",ROW(N$2:N$214)-1),ROW(E209))),"")</f>
        <v/>
      </c>
      <c r="P210" s="5"/>
    </row>
    <row r="211" spans="1:16" ht="15.75" customHeight="1" x14ac:dyDescent="0.2">
      <c r="A211" s="172" t="str">
        <f t="shared" si="41"/>
        <v xml:space="preserve"> </v>
      </c>
      <c r="B211" s="72"/>
      <c r="C211" s="72"/>
      <c r="D211" s="72"/>
      <c r="E211" s="72"/>
      <c r="F211" s="72"/>
      <c r="G211" s="172" t="str">
        <f>IF(E211=E212,IF(E211="","",VLOOKUP(E211,'Liste des clubs'!A:B,2,FALSE)),IF(E211="","",VLOOKUP(E211,'Liste des clubs'!A:B,2,FALSE))&amp;"/"&amp;IF(E211="","",VLOOKUP(E212,'Liste des clubs'!A:B,2,FALSE)))</f>
        <v/>
      </c>
      <c r="H211" s="172"/>
      <c r="J211" s="179" t="str">
        <f t="shared" si="36"/>
        <v/>
      </c>
      <c r="K211" s="180" t="str">
        <f t="array" ref="K211">IFERROR(INDEX(J$2:J$214,SMALL(IF(J$2:J$214&lt;&gt;"",ROW(J$2:J$214)-1),ROW(A210))),"")</f>
        <v/>
      </c>
      <c r="L211" s="181" t="str">
        <f t="shared" si="37"/>
        <v/>
      </c>
      <c r="M211" s="182" t="str">
        <f t="array" ref="M211">IFERROR(INDEX(L$2:L$214,SMALL(IF(L$2:L$214&lt;&gt;"",ROW(L$2:L$214)-1),ROW(C210))),"")</f>
        <v/>
      </c>
      <c r="N211" s="181" t="str">
        <f t="shared" si="38"/>
        <v/>
      </c>
      <c r="O211" s="180" t="str">
        <f t="array" ref="O211">IFERROR(INDEX(N$2:N$214,SMALL(IF(N$2:N$214&lt;&gt;"",ROW(N$2:N$214)-1),ROW(E210))),"")</f>
        <v/>
      </c>
      <c r="P211" s="5"/>
    </row>
    <row r="212" spans="1:16" ht="15.75" customHeight="1" x14ac:dyDescent="0.2">
      <c r="A212" s="172" t="str">
        <f t="shared" si="41"/>
        <v xml:space="preserve"> </v>
      </c>
      <c r="B212" s="72"/>
      <c r="C212" s="72"/>
      <c r="D212" s="72"/>
      <c r="E212" s="72"/>
      <c r="F212" s="72"/>
      <c r="G212" s="172"/>
      <c r="H212" s="172"/>
      <c r="J212" s="179" t="str">
        <f t="shared" si="36"/>
        <v/>
      </c>
      <c r="K212" s="180" t="str">
        <f t="array" ref="K212">IFERROR(INDEX(J$2:J$214,SMALL(IF(J$2:J$214&lt;&gt;"",ROW(J$2:J$214)-1),ROW(A211))),"")</f>
        <v/>
      </c>
      <c r="L212" s="181" t="str">
        <f t="shared" si="37"/>
        <v/>
      </c>
      <c r="M212" s="182" t="str">
        <f t="array" ref="M212">IFERROR(INDEX(L$2:L$214,SMALL(IF(L$2:L$214&lt;&gt;"",ROW(L$2:L$214)-1),ROW(C211))),"")</f>
        <v/>
      </c>
      <c r="N212" s="181" t="str">
        <f t="shared" si="38"/>
        <v/>
      </c>
      <c r="O212" s="180" t="str">
        <f t="array" ref="O212">IFERROR(INDEX(N$2:N$214,SMALL(IF(N$2:N$214&lt;&gt;"",ROW(N$2:N$214)-1),ROW(E211))),"")</f>
        <v/>
      </c>
      <c r="P212" s="5"/>
    </row>
    <row r="213" spans="1:16" ht="15.75" customHeight="1" x14ac:dyDescent="0.2">
      <c r="A213" s="172" t="str">
        <f t="shared" si="41"/>
        <v xml:space="preserve"> </v>
      </c>
      <c r="B213" s="72"/>
      <c r="C213" s="72"/>
      <c r="D213" s="72"/>
      <c r="E213" s="72"/>
      <c r="F213" s="72"/>
      <c r="G213" s="172" t="str">
        <f>IF(E213=E214,IF(E213="","",VLOOKUP(E213,'Liste des clubs'!A:B,2,FALSE)),IF(E213="","",VLOOKUP(E213,'Liste des clubs'!A:B,2,FALSE))&amp;"/"&amp;IF(E213="","",VLOOKUP(E214,'Liste des clubs'!A:B,2,FALSE)))</f>
        <v/>
      </c>
      <c r="H213" s="172"/>
      <c r="J213" s="179" t="str">
        <f t="shared" si="36"/>
        <v/>
      </c>
      <c r="K213" s="180" t="str">
        <f t="array" ref="K213">IFERROR(INDEX(J$2:J$214,SMALL(IF(J$2:J$214&lt;&gt;"",ROW(J$2:J$214)-1),ROW(A212))),"")</f>
        <v/>
      </c>
      <c r="L213" s="181" t="str">
        <f t="shared" si="37"/>
        <v/>
      </c>
      <c r="M213" s="182" t="str">
        <f t="array" ref="M213">IFERROR(INDEX(L$2:L$214,SMALL(IF(L$2:L$214&lt;&gt;"",ROW(L$2:L$214)-1),ROW(C212))),"")</f>
        <v/>
      </c>
      <c r="N213" s="181" t="str">
        <f t="shared" si="38"/>
        <v/>
      </c>
      <c r="O213" s="180" t="str">
        <f t="array" ref="O213">IFERROR(INDEX(N$2:N$214,SMALL(IF(N$2:N$214&lt;&gt;"",ROW(N$2:N$214)-1),ROW(E212))),"")</f>
        <v/>
      </c>
      <c r="P213" s="5"/>
    </row>
    <row r="214" spans="1:16" ht="15.75" customHeight="1" x14ac:dyDescent="0.2">
      <c r="A214" s="172" t="str">
        <f t="shared" si="41"/>
        <v xml:space="preserve"> </v>
      </c>
      <c r="B214" s="4"/>
      <c r="C214" s="4"/>
      <c r="D214" s="4"/>
      <c r="E214" s="4"/>
      <c r="F214" s="4"/>
      <c r="G214" s="172"/>
      <c r="H214" s="172"/>
      <c r="J214" s="179" t="str">
        <f t="shared" si="36"/>
        <v/>
      </c>
      <c r="K214" s="180" t="str">
        <f t="array" ref="K214">IFERROR(INDEX(J$2:J$214,SMALL(IF(J$2:J$214&lt;&gt;"",ROW(J$2:J$214)-1),ROW(A213))),"")</f>
        <v/>
      </c>
      <c r="L214" s="181" t="str">
        <f t="shared" si="37"/>
        <v/>
      </c>
      <c r="M214" s="182" t="str">
        <f t="array" ref="M214">IFERROR(INDEX(L$2:L$214,SMALL(IF(L$2:L$214&lt;&gt;"",ROW(L$2:L$214)-1),ROW(C213))),"")</f>
        <v/>
      </c>
      <c r="N214" s="181" t="str">
        <f t="shared" si="38"/>
        <v/>
      </c>
      <c r="O214" s="180" t="str">
        <f t="array" ref="O214">IFERROR(INDEX(N$2:N$214,SMALL(IF(N$2:N$214&lt;&gt;"",ROW(N$2:N$214)-1),ROW(E213))),"")</f>
        <v/>
      </c>
      <c r="P214" s="5"/>
    </row>
    <row r="215" spans="1:16" ht="15.75" customHeight="1" x14ac:dyDescent="0.2">
      <c r="A215" s="172" t="str">
        <f t="shared" si="41"/>
        <v xml:space="preserve"> </v>
      </c>
      <c r="B215" s="72"/>
      <c r="C215" s="72"/>
      <c r="D215" s="72"/>
      <c r="E215" s="72"/>
      <c r="F215" s="72"/>
      <c r="G215" s="172" t="str">
        <f>IF(E215=E216,IF(E215="","",VLOOKUP(E215,'Liste des clubs'!A:B,2,FALSE)),IF(E215="","",VLOOKUP(E215,'Liste des clubs'!A:B,2,FALSE))&amp;"/"&amp;IF(E215="","",VLOOKUP(E216,'Liste des clubs'!A:B,2,FALSE)))</f>
        <v/>
      </c>
      <c r="H215" s="172"/>
      <c r="J215" s="179" t="str">
        <f t="shared" si="36"/>
        <v/>
      </c>
      <c r="K215" s="180" t="str">
        <f t="array" ref="K215">IFERROR(INDEX(J$2:J$214,SMALL(IF(J$2:J$214&lt;&gt;"",ROW(J$2:J$214)-1),ROW(A214))),"")</f>
        <v/>
      </c>
      <c r="L215" s="181" t="str">
        <f t="shared" si="37"/>
        <v/>
      </c>
      <c r="M215" s="182" t="str">
        <f t="array" ref="M215">IFERROR(INDEX(L$2:L$214,SMALL(IF(L$2:L$214&lt;&gt;"",ROW(L$2:L$214)-1),ROW(C214))),"")</f>
        <v/>
      </c>
      <c r="N215" s="181" t="str">
        <f t="shared" si="38"/>
        <v/>
      </c>
      <c r="O215" s="180" t="str">
        <f t="array" ref="O215">IFERROR(INDEX(N$2:N$214,SMALL(IF(N$2:N$214&lt;&gt;"",ROW(N$2:N$214)-1),ROW(E214))),"")</f>
        <v/>
      </c>
      <c r="P215" s="5"/>
    </row>
    <row r="216" spans="1:16" ht="15.75" customHeight="1" x14ac:dyDescent="0.2">
      <c r="A216" s="172" t="str">
        <f t="shared" si="41"/>
        <v xml:space="preserve"> </v>
      </c>
      <c r="B216" s="72"/>
      <c r="C216" s="72"/>
      <c r="D216" s="5"/>
      <c r="E216" s="72"/>
      <c r="F216" s="72"/>
      <c r="G216" s="172"/>
      <c r="H216" s="172"/>
      <c r="J216" s="179" t="str">
        <f t="shared" si="36"/>
        <v/>
      </c>
      <c r="K216" s="180" t="str">
        <f t="array" ref="K216">IFERROR(INDEX(J$2:J$214,SMALL(IF(J$2:J$214&lt;&gt;"",ROW(J$2:J$214)-1),ROW(A215))),"")</f>
        <v/>
      </c>
      <c r="L216" s="181" t="str">
        <f t="shared" si="37"/>
        <v/>
      </c>
      <c r="M216" s="182" t="str">
        <f t="array" ref="M216">IFERROR(INDEX(L$2:L$214,SMALL(IF(L$2:L$214&lt;&gt;"",ROW(L$2:L$214)-1),ROW(C215))),"")</f>
        <v/>
      </c>
      <c r="N216" s="181" t="str">
        <f t="shared" si="38"/>
        <v/>
      </c>
      <c r="O216" s="180" t="str">
        <f t="array" ref="O216">IFERROR(INDEX(N$2:N$214,SMALL(IF(N$2:N$214&lt;&gt;"",ROW(N$2:N$214)-1),ROW(E215))),"")</f>
        <v/>
      </c>
      <c r="P216" s="5"/>
    </row>
    <row r="217" spans="1:16" ht="15.75" customHeight="1" x14ac:dyDescent="0.2">
      <c r="A217" s="172" t="str">
        <f t="shared" si="41"/>
        <v xml:space="preserve"> </v>
      </c>
      <c r="B217" s="5"/>
      <c r="C217" s="5"/>
      <c r="D217" s="5"/>
      <c r="E217" s="72"/>
      <c r="F217" s="5"/>
      <c r="G217" s="172" t="str">
        <f>IF(E217=E218,IF(E217="","",VLOOKUP(E217,'Liste des clubs'!A:B,2,FALSE)),IF(E217="","",VLOOKUP(E217,'Liste des clubs'!A:B,2,FALSE))&amp;"/"&amp;IF(E217="","",VLOOKUP(E218,'Liste des clubs'!A:B,2,FALSE)))</f>
        <v/>
      </c>
      <c r="H217" s="172"/>
      <c r="J217" s="179" t="str">
        <f t="shared" si="36"/>
        <v/>
      </c>
      <c r="K217" s="180" t="str">
        <f t="array" ref="K217">IFERROR(INDEX(J$2:J$214,SMALL(IF(J$2:J$214&lt;&gt;"",ROW(J$2:J$214)-1),ROW(A216))),"")</f>
        <v/>
      </c>
      <c r="L217" s="181" t="str">
        <f t="shared" si="37"/>
        <v/>
      </c>
      <c r="M217" s="182" t="str">
        <f t="array" ref="M217">IFERROR(INDEX(L$2:L$214,SMALL(IF(L$2:L$214&lt;&gt;"",ROW(L$2:L$214)-1),ROW(C216))),"")</f>
        <v/>
      </c>
      <c r="N217" s="181" t="str">
        <f t="shared" si="38"/>
        <v/>
      </c>
      <c r="O217" s="180" t="str">
        <f t="array" ref="O217">IFERROR(INDEX(N$2:N$214,SMALL(IF(N$2:N$214&lt;&gt;"",ROW(N$2:N$214)-1),ROW(E216))),"")</f>
        <v/>
      </c>
      <c r="P217" s="5"/>
    </row>
    <row r="218" spans="1:16" ht="15.75" customHeight="1" x14ac:dyDescent="0.2">
      <c r="A218" s="172" t="str">
        <f t="shared" si="41"/>
        <v xml:space="preserve"> </v>
      </c>
      <c r="B218" s="5"/>
      <c r="C218" s="5"/>
      <c r="D218" s="5"/>
      <c r="E218" s="72"/>
      <c r="F218" s="5"/>
      <c r="G218" s="172"/>
      <c r="H218" s="172"/>
      <c r="J218" s="179" t="str">
        <f t="shared" si="36"/>
        <v/>
      </c>
      <c r="K218" s="180" t="str">
        <f t="array" ref="K218">IFERROR(INDEX(J$2:J$214,SMALL(IF(J$2:J$214&lt;&gt;"",ROW(J$2:J$214)-1),ROW(A217))),"")</f>
        <v/>
      </c>
      <c r="L218" s="181" t="str">
        <f t="shared" si="37"/>
        <v/>
      </c>
      <c r="M218" s="182" t="str">
        <f t="array" ref="M218">IFERROR(INDEX(L$2:L$214,SMALL(IF(L$2:L$214&lt;&gt;"",ROW(L$2:L$214)-1),ROW(C217))),"")</f>
        <v/>
      </c>
      <c r="N218" s="181" t="str">
        <f t="shared" si="38"/>
        <v/>
      </c>
      <c r="O218" s="180" t="str">
        <f t="array" ref="O218">IFERROR(INDEX(N$2:N$214,SMALL(IF(N$2:N$214&lt;&gt;"",ROW(N$2:N$214)-1),ROW(E217))),"")</f>
        <v/>
      </c>
      <c r="P218" s="5"/>
    </row>
    <row r="219" spans="1:16" ht="15.75" customHeight="1" x14ac:dyDescent="0.2">
      <c r="A219" s="172" t="str">
        <f t="shared" si="41"/>
        <v xml:space="preserve"> </v>
      </c>
      <c r="B219" s="5"/>
      <c r="C219" s="5"/>
      <c r="D219" s="5"/>
      <c r="E219" s="72"/>
      <c r="F219" s="5"/>
      <c r="G219" s="172" t="str">
        <f>IF(E219=E220,IF(E219="","",VLOOKUP(E219,'Liste des clubs'!A:B,2,FALSE)),IF(E219="","",VLOOKUP(E219,'Liste des clubs'!A:B,2,FALSE))&amp;"/"&amp;IF(E219="","",VLOOKUP(E220,'Liste des clubs'!A:B,2,FALSE)))</f>
        <v/>
      </c>
      <c r="H219" s="172"/>
      <c r="J219" s="179" t="str">
        <f t="shared" si="36"/>
        <v/>
      </c>
      <c r="K219" s="180" t="str">
        <f t="array" ref="K219">IFERROR(INDEX(J$2:J$214,SMALL(IF(J$2:J$214&lt;&gt;"",ROW(J$2:J$214)-1),ROW(A218))),"")</f>
        <v/>
      </c>
      <c r="L219" s="181" t="str">
        <f t="shared" si="37"/>
        <v/>
      </c>
      <c r="M219" s="182" t="str">
        <f t="array" ref="M219">IFERROR(INDEX(L$2:L$214,SMALL(IF(L$2:L$214&lt;&gt;"",ROW(L$2:L$214)-1),ROW(C218))),"")</f>
        <v/>
      </c>
      <c r="N219" s="181" t="str">
        <f t="shared" si="38"/>
        <v/>
      </c>
      <c r="O219" s="180" t="str">
        <f t="array" ref="O219">IFERROR(INDEX(N$2:N$214,SMALL(IF(N$2:N$214&lt;&gt;"",ROW(N$2:N$214)-1),ROW(E218))),"")</f>
        <v/>
      </c>
      <c r="P219" s="5"/>
    </row>
    <row r="220" spans="1:16" ht="15.75" customHeight="1" x14ac:dyDescent="0.2">
      <c r="A220" s="172" t="str">
        <f t="shared" si="41"/>
        <v xml:space="preserve"> </v>
      </c>
      <c r="B220" s="5"/>
      <c r="C220" s="5"/>
      <c r="D220" s="5"/>
      <c r="E220" s="72"/>
      <c r="F220" s="5"/>
      <c r="G220" s="172"/>
      <c r="H220" s="172"/>
      <c r="J220" s="179" t="str">
        <f t="shared" si="36"/>
        <v/>
      </c>
      <c r="K220" s="180" t="str">
        <f t="array" ref="K220">IFERROR(INDEX(J$2:J$214,SMALL(IF(J$2:J$214&lt;&gt;"",ROW(J$2:J$214)-1),ROW(A219))),"")</f>
        <v/>
      </c>
      <c r="L220" s="181" t="str">
        <f t="shared" si="37"/>
        <v/>
      </c>
      <c r="M220" s="182" t="str">
        <f t="array" ref="M220">IFERROR(INDEX(L$2:L$214,SMALL(IF(L$2:L$214&lt;&gt;"",ROW(L$2:L$214)-1),ROW(C219))),"")</f>
        <v/>
      </c>
      <c r="N220" s="181" t="str">
        <f t="shared" si="38"/>
        <v/>
      </c>
      <c r="O220" s="180" t="str">
        <f t="array" ref="O220">IFERROR(INDEX(N$2:N$214,SMALL(IF(N$2:N$214&lt;&gt;"",ROW(N$2:N$214)-1),ROW(E219))),"")</f>
        <v/>
      </c>
      <c r="P220" s="5"/>
    </row>
    <row r="221" spans="1:16" ht="15.75" customHeight="1" x14ac:dyDescent="0.2">
      <c r="A221" s="172" t="str">
        <f t="shared" si="41"/>
        <v xml:space="preserve"> </v>
      </c>
      <c r="B221" s="5"/>
      <c r="C221" s="5"/>
      <c r="D221" s="5"/>
      <c r="E221" s="72"/>
      <c r="F221" s="5"/>
      <c r="G221" s="172" t="str">
        <f>IF(E221=E222,IF(E221="","",VLOOKUP(E221,'Liste des clubs'!A:B,2,FALSE)),IF(E221="","",VLOOKUP(E221,'Liste des clubs'!A:B,2,FALSE))&amp;"/"&amp;IF(E221="","",VLOOKUP(E222,'Liste des clubs'!A:B,2,FALSE)))</f>
        <v/>
      </c>
      <c r="H221" s="172"/>
      <c r="J221" s="179" t="str">
        <f t="shared" si="36"/>
        <v/>
      </c>
      <c r="K221" s="180" t="str">
        <f t="array" ref="K221">IFERROR(INDEX(J$2:J$214,SMALL(IF(J$2:J$214&lt;&gt;"",ROW(J$2:J$214)-1),ROW(A220))),"")</f>
        <v/>
      </c>
      <c r="L221" s="181" t="str">
        <f t="shared" si="37"/>
        <v/>
      </c>
      <c r="M221" s="182" t="str">
        <f t="array" ref="M221">IFERROR(INDEX(L$2:L$214,SMALL(IF(L$2:L$214&lt;&gt;"",ROW(L$2:L$214)-1),ROW(C220))),"")</f>
        <v/>
      </c>
      <c r="N221" s="181" t="str">
        <f t="shared" si="38"/>
        <v/>
      </c>
      <c r="O221" s="180" t="str">
        <f t="array" ref="O221">IFERROR(INDEX(N$2:N$214,SMALL(IF(N$2:N$214&lt;&gt;"",ROW(N$2:N$214)-1),ROW(E220))),"")</f>
        <v/>
      </c>
      <c r="P221" s="5"/>
    </row>
    <row r="222" spans="1:16" ht="15.75" customHeight="1" x14ac:dyDescent="0.2">
      <c r="A222" s="172" t="str">
        <f t="shared" si="41"/>
        <v xml:space="preserve"> </v>
      </c>
      <c r="B222" s="5"/>
      <c r="C222" s="5"/>
      <c r="D222" s="5"/>
      <c r="E222" s="72"/>
      <c r="F222" s="5"/>
      <c r="G222" s="172"/>
      <c r="H222" s="172"/>
      <c r="J222" s="179" t="str">
        <f t="shared" si="36"/>
        <v/>
      </c>
      <c r="K222" s="180" t="str">
        <f t="array" ref="K222">IFERROR(INDEX(J$2:J$214,SMALL(IF(J$2:J$214&lt;&gt;"",ROW(J$2:J$214)-1),ROW(A221))),"")</f>
        <v/>
      </c>
      <c r="L222" s="181" t="str">
        <f t="shared" si="37"/>
        <v/>
      </c>
      <c r="M222" s="182" t="str">
        <f t="array" ref="M222">IFERROR(INDEX(L$2:L$214,SMALL(IF(L$2:L$214&lt;&gt;"",ROW(L$2:L$214)-1),ROW(C221))),"")</f>
        <v/>
      </c>
      <c r="N222" s="181" t="str">
        <f t="shared" si="38"/>
        <v/>
      </c>
      <c r="O222" s="180" t="str">
        <f t="array" ref="O222">IFERROR(INDEX(N$2:N$214,SMALL(IF(N$2:N$214&lt;&gt;"",ROW(N$2:N$214)-1),ROW(E221))),"")</f>
        <v/>
      </c>
      <c r="P222" s="5"/>
    </row>
    <row r="223" spans="1:16" ht="15.75" customHeight="1" x14ac:dyDescent="0.2">
      <c r="A223" s="172" t="str">
        <f t="shared" si="41"/>
        <v xml:space="preserve"> </v>
      </c>
      <c r="B223" s="5"/>
      <c r="C223" s="5"/>
      <c r="D223" s="5"/>
      <c r="E223" s="72"/>
      <c r="F223" s="5"/>
      <c r="G223" s="172" t="str">
        <f>IF(E223=E224,IF(E223="","",VLOOKUP(E223,'Liste des clubs'!A:B,2,FALSE)),IF(E223="","",VLOOKUP(E223,'Liste des clubs'!A:B,2,FALSE))&amp;"/"&amp;IF(E223="","",VLOOKUP(E224,'Liste des clubs'!A:B,2,FALSE)))</f>
        <v/>
      </c>
      <c r="H223" s="172"/>
      <c r="J223" s="179" t="str">
        <f t="shared" si="36"/>
        <v/>
      </c>
      <c r="K223" s="180" t="str">
        <f t="array" ref="K223">IFERROR(INDEX(J$2:J$214,SMALL(IF(J$2:J$214&lt;&gt;"",ROW(J$2:J$214)-1),ROW(A222))),"")</f>
        <v/>
      </c>
      <c r="L223" s="181" t="str">
        <f t="shared" si="37"/>
        <v/>
      </c>
      <c r="M223" s="182" t="str">
        <f t="array" ref="M223">IFERROR(INDEX(L$2:L$214,SMALL(IF(L$2:L$214&lt;&gt;"",ROW(L$2:L$214)-1),ROW(C222))),"")</f>
        <v/>
      </c>
      <c r="N223" s="181" t="str">
        <f t="shared" si="38"/>
        <v/>
      </c>
      <c r="O223" s="180" t="str">
        <f t="array" ref="O223">IFERROR(INDEX(N$2:N$214,SMALL(IF(N$2:N$214&lt;&gt;"",ROW(N$2:N$214)-1),ROW(E222))),"")</f>
        <v/>
      </c>
      <c r="P223" s="5"/>
    </row>
    <row r="224" spans="1:16" ht="15.75" customHeight="1" x14ac:dyDescent="0.2">
      <c r="A224" s="172" t="str">
        <f t="shared" si="41"/>
        <v xml:space="preserve"> </v>
      </c>
      <c r="B224" s="5"/>
      <c r="C224" s="5"/>
      <c r="D224" s="5"/>
      <c r="E224" s="72"/>
      <c r="F224" s="5"/>
      <c r="G224" s="172"/>
      <c r="H224" s="172"/>
      <c r="J224" s="179" t="str">
        <f t="shared" si="36"/>
        <v/>
      </c>
      <c r="K224" s="180" t="str">
        <f t="array" ref="K224">IFERROR(INDEX(J$2:J$214,SMALL(IF(J$2:J$214&lt;&gt;"",ROW(J$2:J$214)-1),ROW(A223))),"")</f>
        <v/>
      </c>
      <c r="L224" s="181" t="str">
        <f t="shared" si="37"/>
        <v/>
      </c>
      <c r="M224" s="182" t="str">
        <f t="array" ref="M224">IFERROR(INDEX(L$2:L$214,SMALL(IF(L$2:L$214&lt;&gt;"",ROW(L$2:L$214)-1),ROW(C223))),"")</f>
        <v/>
      </c>
      <c r="N224" s="181" t="str">
        <f t="shared" si="38"/>
        <v/>
      </c>
      <c r="O224" s="180" t="str">
        <f t="array" ref="O224">IFERROR(INDEX(N$2:N$214,SMALL(IF(N$2:N$214&lt;&gt;"",ROW(N$2:N$214)-1),ROW(E223))),"")</f>
        <v/>
      </c>
      <c r="P224" s="5"/>
    </row>
    <row r="225" spans="1:16" ht="15.75" customHeight="1" x14ac:dyDescent="0.2">
      <c r="A225" s="172" t="str">
        <f t="shared" si="41"/>
        <v xml:space="preserve"> </v>
      </c>
      <c r="B225" s="5"/>
      <c r="C225" s="5"/>
      <c r="D225" s="5"/>
      <c r="E225" s="72"/>
      <c r="F225" s="5"/>
      <c r="G225" s="172" t="str">
        <f>IF(E225=E226,IF(E225="","",VLOOKUP(E225,'Liste des clubs'!A:B,2,FALSE)),IF(E225="","",VLOOKUP(E225,'Liste des clubs'!A:B,2,FALSE))&amp;"/"&amp;IF(E225="","",VLOOKUP(E226,'Liste des clubs'!A:B,2,FALSE)))</f>
        <v/>
      </c>
      <c r="H225" s="172"/>
      <c r="J225" s="179" t="str">
        <f t="shared" si="36"/>
        <v/>
      </c>
      <c r="K225" s="180" t="str">
        <f t="array" ref="K225">IFERROR(INDEX(J$2:J$214,SMALL(IF(J$2:J$214&lt;&gt;"",ROW(J$2:J$214)-1),ROW(A224))),"")</f>
        <v/>
      </c>
      <c r="L225" s="181" t="str">
        <f t="shared" si="37"/>
        <v/>
      </c>
      <c r="M225" s="182" t="str">
        <f t="array" ref="M225">IFERROR(INDEX(L$2:L$214,SMALL(IF(L$2:L$214&lt;&gt;"",ROW(L$2:L$214)-1),ROW(C224))),"")</f>
        <v/>
      </c>
      <c r="N225" s="181" t="str">
        <f t="shared" si="38"/>
        <v/>
      </c>
      <c r="O225" s="180" t="str">
        <f t="array" ref="O225">IFERROR(INDEX(N$2:N$214,SMALL(IF(N$2:N$214&lt;&gt;"",ROW(N$2:N$214)-1),ROW(E224))),"")</f>
        <v/>
      </c>
      <c r="P225" s="5"/>
    </row>
    <row r="226" spans="1:16" ht="15.75" customHeight="1" x14ac:dyDescent="0.2">
      <c r="A226" s="172" t="str">
        <f t="shared" si="41"/>
        <v xml:space="preserve"> </v>
      </c>
      <c r="B226" s="5"/>
      <c r="C226" s="5"/>
      <c r="D226" s="5"/>
      <c r="E226" s="72"/>
      <c r="F226" s="5"/>
      <c r="G226" s="172"/>
      <c r="H226" s="172"/>
      <c r="J226" s="179" t="str">
        <f t="shared" si="36"/>
        <v/>
      </c>
      <c r="K226" s="180" t="str">
        <f t="array" ref="K226">IFERROR(INDEX(J$2:J$214,SMALL(IF(J$2:J$214&lt;&gt;"",ROW(J$2:J$214)-1),ROW(A225))),"")</f>
        <v/>
      </c>
      <c r="L226" s="181" t="str">
        <f t="shared" si="37"/>
        <v/>
      </c>
      <c r="M226" s="182" t="str">
        <f t="array" ref="M226">IFERROR(INDEX(L$2:L$214,SMALL(IF(L$2:L$214&lt;&gt;"",ROW(L$2:L$214)-1),ROW(C225))),"")</f>
        <v/>
      </c>
      <c r="N226" s="181" t="str">
        <f t="shared" si="38"/>
        <v/>
      </c>
      <c r="O226" s="180" t="str">
        <f t="array" ref="O226">IFERROR(INDEX(N$2:N$214,SMALL(IF(N$2:N$214&lt;&gt;"",ROW(N$2:N$214)-1),ROW(E225))),"")</f>
        <v/>
      </c>
      <c r="P226" s="5"/>
    </row>
    <row r="227" spans="1:16" ht="15.75" customHeight="1" x14ac:dyDescent="0.2">
      <c r="A227" s="172" t="str">
        <f t="shared" si="41"/>
        <v xml:space="preserve"> </v>
      </c>
      <c r="B227" s="5"/>
      <c r="C227" s="5"/>
      <c r="D227" s="5"/>
      <c r="E227" s="72"/>
      <c r="F227" s="5"/>
      <c r="G227" s="172" t="str">
        <f>IF(E227=E228,IF(E227="","",VLOOKUP(E227,'Liste des clubs'!A:B,2,FALSE)),IF(E227="","",VLOOKUP(E227,'Liste des clubs'!A:B,2,FALSE))&amp;"/"&amp;IF(E227="","",VLOOKUP(E228,'Liste des clubs'!A:B,2,FALSE)))</f>
        <v/>
      </c>
      <c r="H227" s="172"/>
      <c r="J227" s="179" t="str">
        <f t="shared" si="36"/>
        <v/>
      </c>
      <c r="K227" s="180" t="str">
        <f t="array" ref="K227">IFERROR(INDEX(J$2:J$214,SMALL(IF(J$2:J$214&lt;&gt;"",ROW(J$2:J$214)-1),ROW(A226))),"")</f>
        <v/>
      </c>
      <c r="L227" s="181" t="str">
        <f t="shared" si="37"/>
        <v/>
      </c>
      <c r="M227" s="182" t="str">
        <f t="array" ref="M227">IFERROR(INDEX(L$2:L$214,SMALL(IF(L$2:L$214&lt;&gt;"",ROW(L$2:L$214)-1),ROW(C226))),"")</f>
        <v/>
      </c>
      <c r="N227" s="181" t="str">
        <f t="shared" si="38"/>
        <v/>
      </c>
      <c r="O227" s="180" t="str">
        <f t="array" ref="O227">IFERROR(INDEX(N$2:N$214,SMALL(IF(N$2:N$214&lt;&gt;"",ROW(N$2:N$214)-1),ROW(E226))),"")</f>
        <v/>
      </c>
      <c r="P227" s="5"/>
    </row>
    <row r="228" spans="1:16" ht="15.75" customHeight="1" x14ac:dyDescent="0.2">
      <c r="A228" s="172" t="str">
        <f t="shared" si="41"/>
        <v xml:space="preserve"> </v>
      </c>
      <c r="B228" s="5"/>
      <c r="C228" s="5"/>
      <c r="D228" s="5"/>
      <c r="E228" s="72"/>
      <c r="F228" s="5"/>
      <c r="G228" s="172"/>
      <c r="H228" s="172"/>
      <c r="J228" s="179" t="str">
        <f t="shared" si="36"/>
        <v/>
      </c>
      <c r="K228" s="180" t="str">
        <f t="array" ref="K228">IFERROR(INDEX(J$2:J$214,SMALL(IF(J$2:J$214&lt;&gt;"",ROW(J$2:J$214)-1),ROW(A227))),"")</f>
        <v/>
      </c>
      <c r="L228" s="181" t="str">
        <f t="shared" si="37"/>
        <v/>
      </c>
      <c r="M228" s="182" t="str">
        <f t="array" ref="M228">IFERROR(INDEX(L$2:L$214,SMALL(IF(L$2:L$214&lt;&gt;"",ROW(L$2:L$214)-1),ROW(C227))),"")</f>
        <v/>
      </c>
      <c r="N228" s="181" t="str">
        <f t="shared" si="38"/>
        <v/>
      </c>
      <c r="O228" s="180" t="str">
        <f t="array" ref="O228">IFERROR(INDEX(N$2:N$214,SMALL(IF(N$2:N$214&lt;&gt;"",ROW(N$2:N$214)-1),ROW(E227))),"")</f>
        <v/>
      </c>
      <c r="P228" s="5"/>
    </row>
    <row r="229" spans="1:16" ht="15.75" customHeight="1" x14ac:dyDescent="0.2">
      <c r="A229" s="172" t="str">
        <f t="shared" si="41"/>
        <v xml:space="preserve"> </v>
      </c>
      <c r="B229" s="5"/>
      <c r="C229" s="5"/>
      <c r="D229" s="5"/>
      <c r="E229" s="72"/>
      <c r="F229" s="5"/>
      <c r="G229" s="172" t="str">
        <f>IF(E229=E230,IF(E229="","",VLOOKUP(E229,'Liste des clubs'!A:B,2,FALSE)),IF(E229="","",VLOOKUP(E229,'Liste des clubs'!A:B,2,FALSE))&amp;"/"&amp;IF(E229="","",VLOOKUP(E230,'Liste des clubs'!A:B,2,FALSE)))</f>
        <v/>
      </c>
      <c r="H229" s="172"/>
      <c r="J229" s="179" t="str">
        <f t="shared" si="36"/>
        <v/>
      </c>
      <c r="K229" s="180" t="str">
        <f t="array" ref="K229">IFERROR(INDEX(J$2:J$214,SMALL(IF(J$2:J$214&lt;&gt;"",ROW(J$2:J$214)-1),ROW(A228))),"")</f>
        <v/>
      </c>
      <c r="L229" s="181" t="str">
        <f t="shared" si="37"/>
        <v/>
      </c>
      <c r="M229" s="182" t="str">
        <f t="array" ref="M229">IFERROR(INDEX(L$2:L$214,SMALL(IF(L$2:L$214&lt;&gt;"",ROW(L$2:L$214)-1),ROW(C228))),"")</f>
        <v/>
      </c>
      <c r="N229" s="181" t="str">
        <f t="shared" si="38"/>
        <v/>
      </c>
      <c r="O229" s="180" t="str">
        <f t="array" ref="O229">IFERROR(INDEX(N$2:N$214,SMALL(IF(N$2:N$214&lt;&gt;"",ROW(N$2:N$214)-1),ROW(E228))),"")</f>
        <v/>
      </c>
      <c r="P229" s="5"/>
    </row>
    <row r="230" spans="1:16" ht="15.75" customHeight="1" x14ac:dyDescent="0.2">
      <c r="A230" s="172" t="str">
        <f t="shared" si="41"/>
        <v xml:space="preserve"> </v>
      </c>
      <c r="B230" s="5"/>
      <c r="C230" s="5"/>
      <c r="D230" s="5"/>
      <c r="E230" s="72"/>
      <c r="F230" s="5"/>
      <c r="G230" s="172" t="str">
        <f>IF(E230="","",VLOOKUP(E230,'Liste des clubs'!A:B,2,FALSE))</f>
        <v/>
      </c>
      <c r="H230" s="172"/>
      <c r="J230" s="179" t="str">
        <f t="shared" si="36"/>
        <v/>
      </c>
      <c r="K230" s="180" t="str">
        <f t="array" ref="K230">IFERROR(INDEX(J$2:J$214,SMALL(IF(J$2:J$214&lt;&gt;"",ROW(J$2:J$214)-1),ROW(A229))),"")</f>
        <v/>
      </c>
      <c r="L230" s="181" t="str">
        <f t="shared" si="37"/>
        <v/>
      </c>
      <c r="M230" s="182" t="str">
        <f t="array" ref="M230">IFERROR(INDEX(L$2:L$214,SMALL(IF(L$2:L$214&lt;&gt;"",ROW(L$2:L$214)-1),ROW(C229))),"")</f>
        <v/>
      </c>
      <c r="N230" s="181" t="str">
        <f t="shared" si="38"/>
        <v/>
      </c>
      <c r="O230" s="180" t="str">
        <f t="array" ref="O230">IFERROR(INDEX(N$2:N$214,SMALL(IF(N$2:N$214&lt;&gt;"",ROW(N$2:N$214)-1),ROW(E229))),"")</f>
        <v/>
      </c>
      <c r="P230" s="5"/>
    </row>
    <row r="231" spans="1:16" ht="15.75" customHeight="1" x14ac:dyDescent="0.2">
      <c r="A231" s="172" t="str">
        <f t="shared" si="41"/>
        <v xml:space="preserve"> </v>
      </c>
      <c r="B231" s="5"/>
      <c r="C231" s="5"/>
      <c r="D231" s="5"/>
      <c r="E231" s="72"/>
      <c r="F231" s="5"/>
      <c r="G231" s="172" t="str">
        <f>IF(E231="","",VLOOKUP(E231,'Liste des clubs'!A:B,2,FALSE))</f>
        <v/>
      </c>
      <c r="H231" s="172"/>
      <c r="J231" s="179" t="str">
        <f t="shared" si="36"/>
        <v/>
      </c>
      <c r="K231" s="180" t="str">
        <f t="array" ref="K231">IFERROR(INDEX(J$2:J$214,SMALL(IF(J$2:J$214&lt;&gt;"",ROW(J$2:J$214)-1),ROW(A230))),"")</f>
        <v/>
      </c>
      <c r="L231" s="181" t="str">
        <f t="shared" si="37"/>
        <v/>
      </c>
      <c r="M231" s="182" t="str">
        <f t="array" ref="M231">IFERROR(INDEX(L$2:L$214,SMALL(IF(L$2:L$214&lt;&gt;"",ROW(L$2:L$214)-1),ROW(C230))),"")</f>
        <v/>
      </c>
      <c r="N231" s="181" t="str">
        <f t="shared" si="38"/>
        <v/>
      </c>
      <c r="O231" s="180" t="str">
        <f t="array" ref="O231">IFERROR(INDEX(N$2:N$214,SMALL(IF(N$2:N$214&lt;&gt;"",ROW(N$2:N$214)-1),ROW(E230))),"")</f>
        <v/>
      </c>
      <c r="P231" s="5"/>
    </row>
    <row r="232" spans="1:16" ht="15.75" customHeight="1" x14ac:dyDescent="0.2">
      <c r="A232" s="172" t="str">
        <f t="shared" si="41"/>
        <v xml:space="preserve"> </v>
      </c>
      <c r="B232" s="5"/>
      <c r="C232" s="5"/>
      <c r="D232" s="5"/>
      <c r="E232" s="72"/>
      <c r="F232" s="5"/>
      <c r="G232" s="172" t="str">
        <f>IF(E232="","",VLOOKUP(E232,'Liste des clubs'!A:B,2,FALSE))</f>
        <v/>
      </c>
      <c r="H232" s="172"/>
      <c r="J232" s="179" t="str">
        <f t="shared" si="36"/>
        <v/>
      </c>
      <c r="K232" s="180" t="str">
        <f t="array" ref="K232">IFERROR(INDEX(J$2:J$214,SMALL(IF(J$2:J$214&lt;&gt;"",ROW(J$2:J$214)-1),ROW(A231))),"")</f>
        <v/>
      </c>
      <c r="L232" s="181" t="str">
        <f t="shared" si="37"/>
        <v/>
      </c>
      <c r="M232" s="182" t="str">
        <f t="array" ref="M232">IFERROR(INDEX(L$2:L$214,SMALL(IF(L$2:L$214&lt;&gt;"",ROW(L$2:L$214)-1),ROW(C231))),"")</f>
        <v/>
      </c>
      <c r="N232" s="181" t="str">
        <f t="shared" si="38"/>
        <v/>
      </c>
      <c r="O232" s="180" t="str">
        <f t="array" ref="O232">IFERROR(INDEX(N$2:N$214,SMALL(IF(N$2:N$214&lt;&gt;"",ROW(N$2:N$214)-1),ROW(E231))),"")</f>
        <v/>
      </c>
      <c r="P232" s="5"/>
    </row>
    <row r="233" spans="1:16" ht="15.75" customHeight="1" x14ac:dyDescent="0.2">
      <c r="A233" s="172" t="str">
        <f t="shared" si="41"/>
        <v xml:space="preserve"> </v>
      </c>
      <c r="B233" s="5"/>
      <c r="C233" s="5"/>
      <c r="D233" s="5"/>
      <c r="E233" s="72"/>
      <c r="F233" s="5"/>
      <c r="G233" s="172" t="str">
        <f>IF(E233="","",VLOOKUP(E233,'Liste des clubs'!A:B,2,FALSE))</f>
        <v/>
      </c>
      <c r="H233" s="172"/>
      <c r="J233" s="179" t="str">
        <f t="shared" si="36"/>
        <v/>
      </c>
      <c r="K233" s="180" t="str">
        <f t="array" ref="K233">IFERROR(INDEX(J$2:J$214,SMALL(IF(J$2:J$214&lt;&gt;"",ROW(J$2:J$214)-1),ROW(A232))),"")</f>
        <v/>
      </c>
      <c r="L233" s="181" t="str">
        <f t="shared" si="37"/>
        <v/>
      </c>
      <c r="M233" s="182" t="str">
        <f t="array" ref="M233">IFERROR(INDEX(L$2:L$214,SMALL(IF(L$2:L$214&lt;&gt;"",ROW(L$2:L$214)-1),ROW(C232))),"")</f>
        <v/>
      </c>
      <c r="N233" s="181" t="str">
        <f t="shared" si="38"/>
        <v/>
      </c>
      <c r="O233" s="180" t="str">
        <f t="array" ref="O233">IFERROR(INDEX(N$2:N$214,SMALL(IF(N$2:N$214&lt;&gt;"",ROW(N$2:N$214)-1),ROW(E232))),"")</f>
        <v/>
      </c>
      <c r="P233" s="5"/>
    </row>
    <row r="234" spans="1:16" ht="15.75" customHeight="1" x14ac:dyDescent="0.2">
      <c r="A234" s="172" t="str">
        <f t="shared" si="41"/>
        <v xml:space="preserve"> </v>
      </c>
      <c r="B234" s="5"/>
      <c r="C234" s="5"/>
      <c r="D234" s="5"/>
      <c r="E234" s="72"/>
      <c r="F234" s="5"/>
      <c r="G234" s="172" t="str">
        <f>IF(E234="","",VLOOKUP(E234,'Liste des clubs'!A:B,2,FALSE))</f>
        <v/>
      </c>
      <c r="H234" s="172"/>
      <c r="J234" s="179" t="str">
        <f t="shared" si="36"/>
        <v/>
      </c>
      <c r="K234" s="180" t="str">
        <f t="array" ref="K234">IFERROR(INDEX(J$2:J$214,SMALL(IF(J$2:J$214&lt;&gt;"",ROW(J$2:J$214)-1),ROW(A233))),"")</f>
        <v/>
      </c>
      <c r="L234" s="181" t="str">
        <f t="shared" si="37"/>
        <v/>
      </c>
      <c r="M234" s="182" t="str">
        <f t="array" ref="M234">IFERROR(INDEX(L$2:L$214,SMALL(IF(L$2:L$214&lt;&gt;"",ROW(L$2:L$214)-1),ROW(C233))),"")</f>
        <v/>
      </c>
      <c r="N234" s="181" t="str">
        <f t="shared" si="38"/>
        <v/>
      </c>
      <c r="O234" s="180" t="str">
        <f t="array" ref="O234">IFERROR(INDEX(N$2:N$214,SMALL(IF(N$2:N$214&lt;&gt;"",ROW(N$2:N$214)-1),ROW(E233))),"")</f>
        <v/>
      </c>
      <c r="P234" s="5"/>
    </row>
    <row r="235" spans="1:16" ht="15.75" customHeight="1" x14ac:dyDescent="0.2">
      <c r="A235" s="172" t="str">
        <f t="shared" si="41"/>
        <v xml:space="preserve"> </v>
      </c>
      <c r="B235" s="5"/>
      <c r="C235" s="5"/>
      <c r="D235" s="5"/>
      <c r="E235" s="72"/>
      <c r="F235" s="5"/>
      <c r="G235" s="172" t="str">
        <f>IF(E235="","",VLOOKUP(E235,'Liste des clubs'!A:B,2,FALSE))</f>
        <v/>
      </c>
      <c r="H235" s="172"/>
      <c r="J235" s="179" t="str">
        <f t="shared" si="36"/>
        <v/>
      </c>
      <c r="K235" s="180" t="str">
        <f t="array" ref="K235">IFERROR(INDEX(J$2:J$214,SMALL(IF(J$2:J$214&lt;&gt;"",ROW(J$2:J$214)-1),ROW(A234))),"")</f>
        <v/>
      </c>
      <c r="L235" s="181" t="str">
        <f t="shared" si="37"/>
        <v/>
      </c>
      <c r="M235" s="182" t="str">
        <f t="array" ref="M235">IFERROR(INDEX(L$2:L$214,SMALL(IF(L$2:L$214&lt;&gt;"",ROW(L$2:L$214)-1),ROW(C234))),"")</f>
        <v/>
      </c>
      <c r="N235" s="181" t="str">
        <f t="shared" si="38"/>
        <v/>
      </c>
      <c r="O235" s="180" t="str">
        <f t="array" ref="O235">IFERROR(INDEX(N$2:N$214,SMALL(IF(N$2:N$214&lt;&gt;"",ROW(N$2:N$214)-1),ROW(E234))),"")</f>
        <v/>
      </c>
      <c r="P235" s="5"/>
    </row>
    <row r="236" spans="1:16" ht="15.75" customHeight="1" x14ac:dyDescent="0.2">
      <c r="A236" s="172" t="str">
        <f t="shared" si="41"/>
        <v xml:space="preserve"> </v>
      </c>
      <c r="B236" s="5"/>
      <c r="C236" s="5"/>
      <c r="D236" s="5"/>
      <c r="E236" s="72"/>
      <c r="F236" s="5"/>
      <c r="G236" s="172" t="str">
        <f>IF(E236="","",VLOOKUP(E236,'Liste des clubs'!A:B,2,FALSE))</f>
        <v/>
      </c>
      <c r="H236" s="172"/>
      <c r="J236" s="179" t="str">
        <f t="shared" si="36"/>
        <v/>
      </c>
      <c r="K236" s="180" t="str">
        <f t="array" ref="K236">IFERROR(INDEX(J$2:J$214,SMALL(IF(J$2:J$214&lt;&gt;"",ROW(J$2:J$214)-1),ROW(A235))),"")</f>
        <v/>
      </c>
      <c r="L236" s="181" t="str">
        <f t="shared" si="37"/>
        <v/>
      </c>
      <c r="M236" s="182" t="str">
        <f t="array" ref="M236">IFERROR(INDEX(L$2:L$214,SMALL(IF(L$2:L$214&lt;&gt;"",ROW(L$2:L$214)-1),ROW(C235))),"")</f>
        <v/>
      </c>
      <c r="N236" s="181" t="str">
        <f t="shared" si="38"/>
        <v/>
      </c>
      <c r="O236" s="180" t="str">
        <f t="array" ref="O236">IFERROR(INDEX(N$2:N$214,SMALL(IF(N$2:N$214&lt;&gt;"",ROW(N$2:N$214)-1),ROW(E235))),"")</f>
        <v/>
      </c>
      <c r="P236" s="5"/>
    </row>
    <row r="237" spans="1:16" ht="15.75" customHeight="1" x14ac:dyDescent="0.2">
      <c r="A237" s="172" t="str">
        <f t="shared" si="41"/>
        <v xml:space="preserve"> </v>
      </c>
      <c r="B237" s="5"/>
      <c r="C237" s="5"/>
      <c r="D237" s="5"/>
      <c r="E237" s="72"/>
      <c r="F237" s="5"/>
      <c r="G237" s="172" t="str">
        <f>IF(E237="","",VLOOKUP(E237,'Liste des clubs'!A:B,2,FALSE))</f>
        <v/>
      </c>
      <c r="H237" s="172"/>
      <c r="J237" s="179" t="str">
        <f t="shared" si="36"/>
        <v/>
      </c>
      <c r="K237" s="180" t="str">
        <f t="array" ref="K237">IFERROR(INDEX(J$2:J$214,SMALL(IF(J$2:J$214&lt;&gt;"",ROW(J$2:J$214)-1),ROW(A236))),"")</f>
        <v/>
      </c>
      <c r="L237" s="181" t="str">
        <f t="shared" si="37"/>
        <v/>
      </c>
      <c r="M237" s="182" t="str">
        <f t="array" ref="M237">IFERROR(INDEX(L$2:L$214,SMALL(IF(L$2:L$214&lt;&gt;"",ROW(L$2:L$214)-1),ROW(C236))),"")</f>
        <v/>
      </c>
      <c r="N237" s="181" t="str">
        <f t="shared" si="38"/>
        <v/>
      </c>
      <c r="O237" s="180" t="str">
        <f t="array" ref="O237">IFERROR(INDEX(N$2:N$214,SMALL(IF(N$2:N$214&lt;&gt;"",ROW(N$2:N$214)-1),ROW(E236))),"")</f>
        <v/>
      </c>
      <c r="P237" s="5"/>
    </row>
    <row r="238" spans="1:16" ht="15.75" customHeight="1" x14ac:dyDescent="0.2">
      <c r="A238" s="172" t="str">
        <f t="shared" si="41"/>
        <v xml:space="preserve"> </v>
      </c>
      <c r="B238" s="5"/>
      <c r="C238" s="5"/>
      <c r="D238" s="5"/>
      <c r="E238" s="72"/>
      <c r="F238" s="5"/>
      <c r="G238" s="172" t="str">
        <f>IF(E238="","",VLOOKUP(E238,'Liste des clubs'!A:B,2,FALSE))</f>
        <v/>
      </c>
      <c r="H238" s="172"/>
      <c r="J238" s="179" t="str">
        <f t="shared" ref="J238:J301" si="42">IF($I238=J$1,$A238,"")</f>
        <v/>
      </c>
      <c r="K238" s="180" t="str">
        <f t="array" ref="K238">IFERROR(INDEX(J$2:J$214,SMALL(IF(J$2:J$214&lt;&gt;"",ROW(J$2:J$214)-1),ROW(A237))),"")</f>
        <v/>
      </c>
      <c r="L238" s="181" t="str">
        <f t="shared" ref="L238:L301" si="43">IF($I238=L$1,$A238,"")</f>
        <v/>
      </c>
      <c r="M238" s="182" t="str">
        <f t="array" ref="M238">IFERROR(INDEX(L$2:L$214,SMALL(IF(L$2:L$214&lt;&gt;"",ROW(L$2:L$214)-1),ROW(C237))),"")</f>
        <v/>
      </c>
      <c r="N238" s="181" t="str">
        <f t="shared" ref="N238:N301" si="44">IF($I238=N$1,$A238,"")</f>
        <v/>
      </c>
      <c r="O238" s="180" t="str">
        <f t="array" ref="O238">IFERROR(INDEX(N$2:N$214,SMALL(IF(N$2:N$214&lt;&gt;"",ROW(N$2:N$214)-1),ROW(E237))),"")</f>
        <v/>
      </c>
      <c r="P238" s="5"/>
    </row>
    <row r="239" spans="1:16" ht="15.75" customHeight="1" x14ac:dyDescent="0.2">
      <c r="A239" s="172" t="str">
        <f t="shared" si="41"/>
        <v xml:space="preserve"> </v>
      </c>
      <c r="B239" s="5"/>
      <c r="C239" s="5"/>
      <c r="D239" s="5"/>
      <c r="E239" s="72"/>
      <c r="F239" s="5"/>
      <c r="G239" s="172" t="str">
        <f>IF(E239="","",VLOOKUP(E239,'Liste des clubs'!A:B,2,FALSE))</f>
        <v/>
      </c>
      <c r="H239" s="172"/>
      <c r="J239" s="179" t="str">
        <f t="shared" si="42"/>
        <v/>
      </c>
      <c r="K239" s="180" t="str">
        <f t="array" ref="K239">IFERROR(INDEX(J$2:J$214,SMALL(IF(J$2:J$214&lt;&gt;"",ROW(J$2:J$214)-1),ROW(A238))),"")</f>
        <v/>
      </c>
      <c r="L239" s="181" t="str">
        <f t="shared" si="43"/>
        <v/>
      </c>
      <c r="M239" s="182" t="str">
        <f t="array" ref="M239">IFERROR(INDEX(L$2:L$214,SMALL(IF(L$2:L$214&lt;&gt;"",ROW(L$2:L$214)-1),ROW(C238))),"")</f>
        <v/>
      </c>
      <c r="N239" s="181" t="str">
        <f t="shared" si="44"/>
        <v/>
      </c>
      <c r="O239" s="180" t="str">
        <f t="array" ref="O239">IFERROR(INDEX(N$2:N$214,SMALL(IF(N$2:N$214&lt;&gt;"",ROW(N$2:N$214)-1),ROW(E238))),"")</f>
        <v/>
      </c>
      <c r="P239" s="5"/>
    </row>
    <row r="240" spans="1:16" ht="15.75" customHeight="1" x14ac:dyDescent="0.2">
      <c r="A240" s="172" t="str">
        <f t="shared" si="41"/>
        <v xml:space="preserve"> </v>
      </c>
      <c r="B240" s="5"/>
      <c r="C240" s="5"/>
      <c r="D240" s="5"/>
      <c r="E240" s="72"/>
      <c r="F240" s="5"/>
      <c r="G240" s="172" t="str">
        <f>IF(E240="","",VLOOKUP(E240,'Liste des clubs'!A:B,2,FALSE))</f>
        <v/>
      </c>
      <c r="H240" s="172"/>
      <c r="J240" s="179" t="str">
        <f t="shared" si="42"/>
        <v/>
      </c>
      <c r="K240" s="180" t="str">
        <f t="array" ref="K240">IFERROR(INDEX(J$2:J$214,SMALL(IF(J$2:J$214&lt;&gt;"",ROW(J$2:J$214)-1),ROW(A239))),"")</f>
        <v/>
      </c>
      <c r="L240" s="181" t="str">
        <f t="shared" si="43"/>
        <v/>
      </c>
      <c r="M240" s="182" t="str">
        <f t="array" ref="M240">IFERROR(INDEX(L$2:L$214,SMALL(IF(L$2:L$214&lt;&gt;"",ROW(L$2:L$214)-1),ROW(C239))),"")</f>
        <v/>
      </c>
      <c r="N240" s="181" t="str">
        <f t="shared" si="44"/>
        <v/>
      </c>
      <c r="O240" s="180" t="str">
        <f t="array" ref="O240">IFERROR(INDEX(N$2:N$214,SMALL(IF(N$2:N$214&lt;&gt;"",ROW(N$2:N$214)-1),ROW(E239))),"")</f>
        <v/>
      </c>
      <c r="P240" s="5"/>
    </row>
    <row r="241" spans="1:16" ht="15.75" customHeight="1" x14ac:dyDescent="0.2">
      <c r="A241" s="172" t="str">
        <f t="shared" si="41"/>
        <v xml:space="preserve"> </v>
      </c>
      <c r="B241" s="5"/>
      <c r="C241" s="5"/>
      <c r="D241" s="5"/>
      <c r="E241" s="72"/>
      <c r="F241" s="5"/>
      <c r="G241" s="172" t="str">
        <f>IF(E241="","",VLOOKUP(E241,'Liste des clubs'!A:B,2,FALSE))</f>
        <v/>
      </c>
      <c r="H241" s="172"/>
      <c r="J241" s="179" t="str">
        <f t="shared" si="42"/>
        <v/>
      </c>
      <c r="K241" s="180" t="str">
        <f t="array" ref="K241">IFERROR(INDEX(J$2:J$214,SMALL(IF(J$2:J$214&lt;&gt;"",ROW(J$2:J$214)-1),ROW(A240))),"")</f>
        <v/>
      </c>
      <c r="L241" s="181" t="str">
        <f t="shared" si="43"/>
        <v/>
      </c>
      <c r="M241" s="182" t="str">
        <f t="array" ref="M241">IFERROR(INDEX(L$2:L$214,SMALL(IF(L$2:L$214&lt;&gt;"",ROW(L$2:L$214)-1),ROW(C240))),"")</f>
        <v/>
      </c>
      <c r="N241" s="181" t="str">
        <f t="shared" si="44"/>
        <v/>
      </c>
      <c r="O241" s="180" t="str">
        <f t="array" ref="O241">IFERROR(INDEX(N$2:N$214,SMALL(IF(N$2:N$214&lt;&gt;"",ROW(N$2:N$214)-1),ROW(E240))),"")</f>
        <v/>
      </c>
      <c r="P241" s="5"/>
    </row>
    <row r="242" spans="1:16" ht="15.75" customHeight="1" x14ac:dyDescent="0.2">
      <c r="A242" s="172" t="str">
        <f t="shared" si="41"/>
        <v xml:space="preserve"> </v>
      </c>
      <c r="B242" s="5"/>
      <c r="C242" s="5"/>
      <c r="D242" s="5"/>
      <c r="E242" s="72"/>
      <c r="F242" s="5"/>
      <c r="G242" s="172" t="str">
        <f>IF(E242="","",VLOOKUP(E242,'Liste des clubs'!A:B,2,FALSE))</f>
        <v/>
      </c>
      <c r="H242" s="172"/>
      <c r="J242" s="179" t="str">
        <f t="shared" si="42"/>
        <v/>
      </c>
      <c r="K242" s="180" t="str">
        <f t="array" ref="K242">IFERROR(INDEX(J$2:J$214,SMALL(IF(J$2:J$214&lt;&gt;"",ROW(J$2:J$214)-1),ROW(A241))),"")</f>
        <v/>
      </c>
      <c r="L242" s="181" t="str">
        <f t="shared" si="43"/>
        <v/>
      </c>
      <c r="M242" s="182" t="str">
        <f t="array" ref="M242">IFERROR(INDEX(L$2:L$214,SMALL(IF(L$2:L$214&lt;&gt;"",ROW(L$2:L$214)-1),ROW(C241))),"")</f>
        <v/>
      </c>
      <c r="N242" s="181" t="str">
        <f t="shared" si="44"/>
        <v/>
      </c>
      <c r="O242" s="180" t="str">
        <f t="array" ref="O242">IFERROR(INDEX(N$2:N$214,SMALL(IF(N$2:N$214&lt;&gt;"",ROW(N$2:N$214)-1),ROW(E241))),"")</f>
        <v/>
      </c>
      <c r="P242" s="5"/>
    </row>
    <row r="243" spans="1:16" ht="15.75" customHeight="1" x14ac:dyDescent="0.2">
      <c r="A243" s="172" t="str">
        <f t="shared" si="41"/>
        <v xml:space="preserve"> </v>
      </c>
      <c r="B243" s="5"/>
      <c r="C243" s="5"/>
      <c r="D243" s="5"/>
      <c r="E243" s="72"/>
      <c r="F243" s="5"/>
      <c r="G243" s="172" t="str">
        <f>IF(E243="","",VLOOKUP(E243,'Liste des clubs'!A:B,2,FALSE))</f>
        <v/>
      </c>
      <c r="H243" s="172"/>
      <c r="J243" s="179" t="str">
        <f t="shared" si="42"/>
        <v/>
      </c>
      <c r="K243" s="180" t="str">
        <f t="array" ref="K243">IFERROR(INDEX(J$2:J$214,SMALL(IF(J$2:J$214&lt;&gt;"",ROW(J$2:J$214)-1),ROW(A242))),"")</f>
        <v/>
      </c>
      <c r="L243" s="181" t="str">
        <f t="shared" si="43"/>
        <v/>
      </c>
      <c r="M243" s="182" t="str">
        <f t="array" ref="M243">IFERROR(INDEX(L$2:L$214,SMALL(IF(L$2:L$214&lt;&gt;"",ROW(L$2:L$214)-1),ROW(C242))),"")</f>
        <v/>
      </c>
      <c r="N243" s="181" t="str">
        <f t="shared" si="44"/>
        <v/>
      </c>
      <c r="O243" s="180" t="str">
        <f t="array" ref="O243">IFERROR(INDEX(N$2:N$214,SMALL(IF(N$2:N$214&lt;&gt;"",ROW(N$2:N$214)-1),ROW(E242))),"")</f>
        <v/>
      </c>
      <c r="P243" s="5"/>
    </row>
    <row r="244" spans="1:16" ht="15.75" customHeight="1" x14ac:dyDescent="0.2">
      <c r="A244" s="172" t="str">
        <f t="shared" si="41"/>
        <v xml:space="preserve"> </v>
      </c>
      <c r="B244" s="5"/>
      <c r="C244" s="5"/>
      <c r="D244" s="5"/>
      <c r="E244" s="72"/>
      <c r="F244" s="5"/>
      <c r="G244" s="172" t="str">
        <f>IF(E244="","",VLOOKUP(E244,'Liste des clubs'!A:B,2,FALSE))</f>
        <v/>
      </c>
      <c r="H244" s="172"/>
      <c r="J244" s="179" t="str">
        <f t="shared" si="42"/>
        <v/>
      </c>
      <c r="K244" s="180" t="str">
        <f t="array" ref="K244">IFERROR(INDEX(J$2:J$214,SMALL(IF(J$2:J$214&lt;&gt;"",ROW(J$2:J$214)-1),ROW(A243))),"")</f>
        <v/>
      </c>
      <c r="L244" s="181" t="str">
        <f t="shared" si="43"/>
        <v/>
      </c>
      <c r="M244" s="182" t="str">
        <f t="array" ref="M244">IFERROR(INDEX(L$2:L$214,SMALL(IF(L$2:L$214&lt;&gt;"",ROW(L$2:L$214)-1),ROW(C243))),"")</f>
        <v/>
      </c>
      <c r="N244" s="181" t="str">
        <f t="shared" si="44"/>
        <v/>
      </c>
      <c r="O244" s="180" t="str">
        <f t="array" ref="O244">IFERROR(INDEX(N$2:N$214,SMALL(IF(N$2:N$214&lt;&gt;"",ROW(N$2:N$214)-1),ROW(E243))),"")</f>
        <v/>
      </c>
      <c r="P244" s="5"/>
    </row>
    <row r="245" spans="1:16" ht="15.75" customHeight="1" x14ac:dyDescent="0.2">
      <c r="A245" s="172" t="str">
        <f t="shared" si="41"/>
        <v xml:space="preserve"> </v>
      </c>
      <c r="B245" s="5"/>
      <c r="C245" s="5"/>
      <c r="D245" s="5"/>
      <c r="E245" s="72"/>
      <c r="F245" s="5"/>
      <c r="G245" s="172" t="str">
        <f>IF(E245="","",VLOOKUP(E245,'Liste des clubs'!A:B,2,FALSE))</f>
        <v/>
      </c>
      <c r="H245" s="172"/>
      <c r="J245" s="179" t="str">
        <f t="shared" si="42"/>
        <v/>
      </c>
      <c r="K245" s="180" t="str">
        <f t="array" ref="K245">IFERROR(INDEX(J$2:J$214,SMALL(IF(J$2:J$214&lt;&gt;"",ROW(J$2:J$214)-1),ROW(A244))),"")</f>
        <v/>
      </c>
      <c r="L245" s="181" t="str">
        <f t="shared" si="43"/>
        <v/>
      </c>
      <c r="M245" s="182" t="str">
        <f t="array" ref="M245">IFERROR(INDEX(L$2:L$214,SMALL(IF(L$2:L$214&lt;&gt;"",ROW(L$2:L$214)-1),ROW(C244))),"")</f>
        <v/>
      </c>
      <c r="N245" s="181" t="str">
        <f t="shared" si="44"/>
        <v/>
      </c>
      <c r="O245" s="180" t="str">
        <f t="array" ref="O245">IFERROR(INDEX(N$2:N$214,SMALL(IF(N$2:N$214&lt;&gt;"",ROW(N$2:N$214)-1),ROW(E244))),"")</f>
        <v/>
      </c>
      <c r="P245" s="5"/>
    </row>
    <row r="246" spans="1:16" ht="15.75" customHeight="1" x14ac:dyDescent="0.2">
      <c r="A246" s="172" t="str">
        <f t="shared" si="41"/>
        <v xml:space="preserve"> </v>
      </c>
      <c r="B246" s="5"/>
      <c r="C246" s="5"/>
      <c r="D246" s="5"/>
      <c r="E246" s="72"/>
      <c r="F246" s="5"/>
      <c r="G246" s="172" t="str">
        <f>IF(E246="","",VLOOKUP(E246,'Liste des clubs'!A:B,2,FALSE))</f>
        <v/>
      </c>
      <c r="H246" s="172"/>
      <c r="J246" s="179" t="str">
        <f t="shared" si="42"/>
        <v/>
      </c>
      <c r="K246" s="180" t="str">
        <f t="array" ref="K246">IFERROR(INDEX(J$2:J$214,SMALL(IF(J$2:J$214&lt;&gt;"",ROW(J$2:J$214)-1),ROW(A245))),"")</f>
        <v/>
      </c>
      <c r="L246" s="181" t="str">
        <f t="shared" si="43"/>
        <v/>
      </c>
      <c r="M246" s="182" t="str">
        <f t="array" ref="M246">IFERROR(INDEX(L$2:L$214,SMALL(IF(L$2:L$214&lt;&gt;"",ROW(L$2:L$214)-1),ROW(C245))),"")</f>
        <v/>
      </c>
      <c r="N246" s="181" t="str">
        <f t="shared" si="44"/>
        <v/>
      </c>
      <c r="O246" s="180" t="str">
        <f t="array" ref="O246">IFERROR(INDEX(N$2:N$214,SMALL(IF(N$2:N$214&lt;&gt;"",ROW(N$2:N$214)-1),ROW(E245))),"")</f>
        <v/>
      </c>
      <c r="P246" s="5"/>
    </row>
    <row r="247" spans="1:16" ht="15.75" customHeight="1" x14ac:dyDescent="0.2">
      <c r="A247" s="172" t="str">
        <f t="shared" si="41"/>
        <v xml:space="preserve"> </v>
      </c>
      <c r="B247" s="5"/>
      <c r="C247" s="5"/>
      <c r="D247" s="5"/>
      <c r="E247" s="72"/>
      <c r="F247" s="5"/>
      <c r="G247" s="172" t="str">
        <f>IF(E247="","",VLOOKUP(E247,'Liste des clubs'!A:B,2,FALSE))</f>
        <v/>
      </c>
      <c r="H247" s="172"/>
      <c r="J247" s="179" t="str">
        <f t="shared" si="42"/>
        <v/>
      </c>
      <c r="K247" s="180" t="str">
        <f t="array" ref="K247">IFERROR(INDEX(J$2:J$214,SMALL(IF(J$2:J$214&lt;&gt;"",ROW(J$2:J$214)-1),ROW(A246))),"")</f>
        <v/>
      </c>
      <c r="L247" s="181" t="str">
        <f t="shared" si="43"/>
        <v/>
      </c>
      <c r="M247" s="182" t="str">
        <f t="array" ref="M247">IFERROR(INDEX(L$2:L$214,SMALL(IF(L$2:L$214&lt;&gt;"",ROW(L$2:L$214)-1),ROW(C246))),"")</f>
        <v/>
      </c>
      <c r="N247" s="181" t="str">
        <f t="shared" si="44"/>
        <v/>
      </c>
      <c r="O247" s="180" t="str">
        <f t="array" ref="O247">IFERROR(INDEX(N$2:N$214,SMALL(IF(N$2:N$214&lt;&gt;"",ROW(N$2:N$214)-1),ROW(E246))),"")</f>
        <v/>
      </c>
      <c r="P247" s="5"/>
    </row>
    <row r="248" spans="1:16" ht="15.75" customHeight="1" x14ac:dyDescent="0.2">
      <c r="A248" s="172" t="str">
        <f t="shared" si="41"/>
        <v xml:space="preserve"> </v>
      </c>
      <c r="B248" s="5"/>
      <c r="C248" s="5"/>
      <c r="D248" s="5"/>
      <c r="E248" s="72"/>
      <c r="F248" s="5"/>
      <c r="G248" s="172" t="str">
        <f>IF(E248="","",VLOOKUP(E248,'Liste des clubs'!A:B,2,FALSE))</f>
        <v/>
      </c>
      <c r="H248" s="172"/>
      <c r="J248" s="179" t="str">
        <f t="shared" si="42"/>
        <v/>
      </c>
      <c r="K248" s="180" t="str">
        <f t="array" ref="K248">IFERROR(INDEX(J$2:J$214,SMALL(IF(J$2:J$214&lt;&gt;"",ROW(J$2:J$214)-1),ROW(A247))),"")</f>
        <v/>
      </c>
      <c r="L248" s="181" t="str">
        <f t="shared" si="43"/>
        <v/>
      </c>
      <c r="M248" s="182" t="str">
        <f t="array" ref="M248">IFERROR(INDEX(L$2:L$214,SMALL(IF(L$2:L$214&lt;&gt;"",ROW(L$2:L$214)-1),ROW(C247))),"")</f>
        <v/>
      </c>
      <c r="N248" s="181" t="str">
        <f t="shared" si="44"/>
        <v/>
      </c>
      <c r="O248" s="180" t="str">
        <f t="array" ref="O248">IFERROR(INDEX(N$2:N$214,SMALL(IF(N$2:N$214&lt;&gt;"",ROW(N$2:N$214)-1),ROW(E247))),"")</f>
        <v/>
      </c>
      <c r="P248" s="5"/>
    </row>
    <row r="249" spans="1:16" ht="15.75" customHeight="1" x14ac:dyDescent="0.2">
      <c r="A249" s="172" t="str">
        <f t="shared" si="41"/>
        <v xml:space="preserve"> </v>
      </c>
      <c r="B249" s="5"/>
      <c r="C249" s="5"/>
      <c r="D249" s="5"/>
      <c r="E249" s="72"/>
      <c r="F249" s="5"/>
      <c r="G249" s="172" t="str">
        <f>IF(E249="","",VLOOKUP(E249,'Liste des clubs'!A:B,2,FALSE))</f>
        <v/>
      </c>
      <c r="H249" s="172"/>
      <c r="J249" s="179" t="str">
        <f t="shared" si="42"/>
        <v/>
      </c>
      <c r="K249" s="180" t="str">
        <f t="array" ref="K249">IFERROR(INDEX(J$2:J$214,SMALL(IF(J$2:J$214&lt;&gt;"",ROW(J$2:J$214)-1),ROW(A248))),"")</f>
        <v/>
      </c>
      <c r="L249" s="181" t="str">
        <f t="shared" si="43"/>
        <v/>
      </c>
      <c r="M249" s="182" t="str">
        <f t="array" ref="M249">IFERROR(INDEX(L$2:L$214,SMALL(IF(L$2:L$214&lt;&gt;"",ROW(L$2:L$214)-1),ROW(C248))),"")</f>
        <v/>
      </c>
      <c r="N249" s="181" t="str">
        <f t="shared" si="44"/>
        <v/>
      </c>
      <c r="O249" s="180" t="str">
        <f t="array" ref="O249">IFERROR(INDEX(N$2:N$214,SMALL(IF(N$2:N$214&lt;&gt;"",ROW(N$2:N$214)-1),ROW(E248))),"")</f>
        <v/>
      </c>
      <c r="P249" s="5"/>
    </row>
    <row r="250" spans="1:16" ht="15.75" customHeight="1" x14ac:dyDescent="0.2">
      <c r="A250" s="172" t="str">
        <f t="shared" si="41"/>
        <v xml:space="preserve"> </v>
      </c>
      <c r="B250" s="5"/>
      <c r="C250" s="5"/>
      <c r="D250" s="5"/>
      <c r="E250" s="72"/>
      <c r="F250" s="5"/>
      <c r="G250" s="172" t="str">
        <f>IF(E250="","",VLOOKUP(E250,'Liste des clubs'!A:B,2,FALSE))</f>
        <v/>
      </c>
      <c r="H250" s="172"/>
      <c r="J250" s="179" t="str">
        <f t="shared" si="42"/>
        <v/>
      </c>
      <c r="K250" s="180" t="str">
        <f t="array" ref="K250">IFERROR(INDEX(J$2:J$214,SMALL(IF(J$2:J$214&lt;&gt;"",ROW(J$2:J$214)-1),ROW(A249))),"")</f>
        <v/>
      </c>
      <c r="L250" s="181" t="str">
        <f t="shared" si="43"/>
        <v/>
      </c>
      <c r="M250" s="182" t="str">
        <f t="array" ref="M250">IFERROR(INDEX(L$2:L$214,SMALL(IF(L$2:L$214&lt;&gt;"",ROW(L$2:L$214)-1),ROW(C249))),"")</f>
        <v/>
      </c>
      <c r="N250" s="181" t="str">
        <f t="shared" si="44"/>
        <v/>
      </c>
      <c r="O250" s="180" t="str">
        <f t="array" ref="O250">IFERROR(INDEX(N$2:N$214,SMALL(IF(N$2:N$214&lt;&gt;"",ROW(N$2:N$214)-1),ROW(E249))),"")</f>
        <v/>
      </c>
      <c r="P250" s="5"/>
    </row>
    <row r="251" spans="1:16" ht="15.75" customHeight="1" x14ac:dyDescent="0.2">
      <c r="A251" s="172" t="str">
        <f t="shared" si="41"/>
        <v xml:space="preserve"> </v>
      </c>
      <c r="B251" s="5"/>
      <c r="C251" s="5"/>
      <c r="D251" s="5"/>
      <c r="E251" s="72"/>
      <c r="F251" s="5"/>
      <c r="G251" s="172" t="str">
        <f>IF(E251="","",VLOOKUP(E251,'Liste des clubs'!A:B,2,FALSE))</f>
        <v/>
      </c>
      <c r="H251" s="172"/>
      <c r="J251" s="179" t="str">
        <f t="shared" si="42"/>
        <v/>
      </c>
      <c r="K251" s="180" t="str">
        <f t="array" ref="K251">IFERROR(INDEX(J$2:J$214,SMALL(IF(J$2:J$214&lt;&gt;"",ROW(J$2:J$214)-1),ROW(A250))),"")</f>
        <v/>
      </c>
      <c r="L251" s="181" t="str">
        <f t="shared" si="43"/>
        <v/>
      </c>
      <c r="M251" s="182" t="str">
        <f t="array" ref="M251">IFERROR(INDEX(L$2:L$214,SMALL(IF(L$2:L$214&lt;&gt;"",ROW(L$2:L$214)-1),ROW(C250))),"")</f>
        <v/>
      </c>
      <c r="N251" s="181" t="str">
        <f t="shared" si="44"/>
        <v/>
      </c>
      <c r="O251" s="180" t="str">
        <f t="array" ref="O251">IFERROR(INDEX(N$2:N$214,SMALL(IF(N$2:N$214&lt;&gt;"",ROW(N$2:N$214)-1),ROW(E250))),"")</f>
        <v/>
      </c>
      <c r="P251" s="5"/>
    </row>
    <row r="252" spans="1:16" ht="15.75" customHeight="1" x14ac:dyDescent="0.2">
      <c r="A252" s="172" t="str">
        <f t="shared" si="41"/>
        <v xml:space="preserve"> </v>
      </c>
      <c r="B252" s="5"/>
      <c r="C252" s="5"/>
      <c r="D252" s="5"/>
      <c r="E252" s="72"/>
      <c r="F252" s="5"/>
      <c r="G252" s="172" t="str">
        <f>IF(E252="","",VLOOKUP(E252,'Liste des clubs'!A:B,2,FALSE))</f>
        <v/>
      </c>
      <c r="H252" s="172"/>
      <c r="J252" s="179" t="str">
        <f t="shared" si="42"/>
        <v/>
      </c>
      <c r="K252" s="180" t="str">
        <f t="array" ref="K252">IFERROR(INDEX(J$2:J$214,SMALL(IF(J$2:J$214&lt;&gt;"",ROW(J$2:J$214)-1),ROW(A251))),"")</f>
        <v/>
      </c>
      <c r="L252" s="181" t="str">
        <f t="shared" si="43"/>
        <v/>
      </c>
      <c r="M252" s="182" t="str">
        <f t="array" ref="M252">IFERROR(INDEX(L$2:L$214,SMALL(IF(L$2:L$214&lt;&gt;"",ROW(L$2:L$214)-1),ROW(C251))),"")</f>
        <v/>
      </c>
      <c r="N252" s="181" t="str">
        <f t="shared" si="44"/>
        <v/>
      </c>
      <c r="O252" s="180" t="str">
        <f t="array" ref="O252">IFERROR(INDEX(N$2:N$214,SMALL(IF(N$2:N$214&lt;&gt;"",ROW(N$2:N$214)-1),ROW(E251))),"")</f>
        <v/>
      </c>
      <c r="P252" s="5"/>
    </row>
    <row r="253" spans="1:16" ht="15.75" customHeight="1" x14ac:dyDescent="0.2">
      <c r="A253" s="172" t="str">
        <f t="shared" si="41"/>
        <v xml:space="preserve"> </v>
      </c>
      <c r="B253" s="5"/>
      <c r="C253" s="5"/>
      <c r="D253" s="5"/>
      <c r="E253" s="72"/>
      <c r="F253" s="5"/>
      <c r="G253" s="172" t="str">
        <f>IF(E253="","",VLOOKUP(E253,'Liste des clubs'!A:B,2,FALSE))</f>
        <v/>
      </c>
      <c r="H253" s="172"/>
      <c r="J253" s="179" t="str">
        <f t="shared" si="42"/>
        <v/>
      </c>
      <c r="K253" s="180" t="str">
        <f t="array" ref="K253">IFERROR(INDEX(J$2:J$214,SMALL(IF(J$2:J$214&lt;&gt;"",ROW(J$2:J$214)-1),ROW(A252))),"")</f>
        <v/>
      </c>
      <c r="L253" s="181" t="str">
        <f t="shared" si="43"/>
        <v/>
      </c>
      <c r="M253" s="182" t="str">
        <f t="array" ref="M253">IFERROR(INDEX(L$2:L$214,SMALL(IF(L$2:L$214&lt;&gt;"",ROW(L$2:L$214)-1),ROW(C252))),"")</f>
        <v/>
      </c>
      <c r="N253" s="181" t="str">
        <f t="shared" si="44"/>
        <v/>
      </c>
      <c r="O253" s="180" t="str">
        <f t="array" ref="O253">IFERROR(INDEX(N$2:N$214,SMALL(IF(N$2:N$214&lt;&gt;"",ROW(N$2:N$214)-1),ROW(E252))),"")</f>
        <v/>
      </c>
      <c r="P253" s="5"/>
    </row>
    <row r="254" spans="1:16" ht="15.75" customHeight="1" x14ac:dyDescent="0.2">
      <c r="A254" s="172" t="str">
        <f t="shared" si="41"/>
        <v xml:space="preserve"> </v>
      </c>
      <c r="B254" s="5"/>
      <c r="C254" s="5"/>
      <c r="D254" s="5"/>
      <c r="E254" s="72"/>
      <c r="F254" s="5"/>
      <c r="G254" s="172" t="str">
        <f>IF(E254="","",VLOOKUP(E254,'Liste des clubs'!A:B,2,FALSE))</f>
        <v/>
      </c>
      <c r="H254" s="172"/>
      <c r="J254" s="179" t="str">
        <f t="shared" si="42"/>
        <v/>
      </c>
      <c r="K254" s="180" t="str">
        <f t="array" ref="K254">IFERROR(INDEX(J$2:J$214,SMALL(IF(J$2:J$214&lt;&gt;"",ROW(J$2:J$214)-1),ROW(A253))),"")</f>
        <v/>
      </c>
      <c r="L254" s="181" t="str">
        <f t="shared" si="43"/>
        <v/>
      </c>
      <c r="M254" s="182" t="str">
        <f t="array" ref="M254">IFERROR(INDEX(L$2:L$214,SMALL(IF(L$2:L$214&lt;&gt;"",ROW(L$2:L$214)-1),ROW(C253))),"")</f>
        <v/>
      </c>
      <c r="N254" s="181" t="str">
        <f t="shared" si="44"/>
        <v/>
      </c>
      <c r="O254" s="180" t="str">
        <f t="array" ref="O254">IFERROR(INDEX(N$2:N$214,SMALL(IF(N$2:N$214&lt;&gt;"",ROW(N$2:N$214)-1),ROW(E253))),"")</f>
        <v/>
      </c>
      <c r="P254" s="5"/>
    </row>
    <row r="255" spans="1:16" ht="15.75" customHeight="1" x14ac:dyDescent="0.2">
      <c r="A255" s="172" t="str">
        <f t="shared" si="41"/>
        <v xml:space="preserve"> </v>
      </c>
      <c r="B255" s="5"/>
      <c r="C255" s="5"/>
      <c r="D255" s="5"/>
      <c r="E255" s="72"/>
      <c r="F255" s="5"/>
      <c r="G255" s="172" t="str">
        <f>IF(E255="","",VLOOKUP(E255,'Liste des clubs'!A:B,2,FALSE))</f>
        <v/>
      </c>
      <c r="H255" s="172"/>
      <c r="J255" s="179" t="str">
        <f t="shared" si="42"/>
        <v/>
      </c>
      <c r="K255" s="180" t="str">
        <f t="array" ref="K255">IFERROR(INDEX(J$2:J$214,SMALL(IF(J$2:J$214&lt;&gt;"",ROW(J$2:J$214)-1),ROW(A254))),"")</f>
        <v/>
      </c>
      <c r="L255" s="181" t="str">
        <f t="shared" si="43"/>
        <v/>
      </c>
      <c r="M255" s="182" t="str">
        <f t="array" ref="M255">IFERROR(INDEX(L$2:L$214,SMALL(IF(L$2:L$214&lt;&gt;"",ROW(L$2:L$214)-1),ROW(C254))),"")</f>
        <v/>
      </c>
      <c r="N255" s="181" t="str">
        <f t="shared" si="44"/>
        <v/>
      </c>
      <c r="O255" s="180" t="str">
        <f t="array" ref="O255">IFERROR(INDEX(N$2:N$214,SMALL(IF(N$2:N$214&lt;&gt;"",ROW(N$2:N$214)-1),ROW(E254))),"")</f>
        <v/>
      </c>
      <c r="P255" s="5"/>
    </row>
    <row r="256" spans="1:16" ht="15.75" customHeight="1" x14ac:dyDescent="0.2">
      <c r="A256" s="172" t="str">
        <f t="shared" si="41"/>
        <v xml:space="preserve"> </v>
      </c>
      <c r="B256" s="5"/>
      <c r="C256" s="5"/>
      <c r="D256" s="5"/>
      <c r="E256" s="72"/>
      <c r="F256" s="5"/>
      <c r="G256" s="172" t="str">
        <f>IF(E256="","",VLOOKUP(E256,'Liste des clubs'!A:B,2,FALSE))</f>
        <v/>
      </c>
      <c r="H256" s="172"/>
      <c r="J256" s="179" t="str">
        <f t="shared" si="42"/>
        <v/>
      </c>
      <c r="K256" s="180" t="str">
        <f t="array" ref="K256">IFERROR(INDEX(J$2:J$214,SMALL(IF(J$2:J$214&lt;&gt;"",ROW(J$2:J$214)-1),ROW(A255))),"")</f>
        <v/>
      </c>
      <c r="L256" s="181" t="str">
        <f t="shared" si="43"/>
        <v/>
      </c>
      <c r="M256" s="182" t="str">
        <f t="array" ref="M256">IFERROR(INDEX(L$2:L$214,SMALL(IF(L$2:L$214&lt;&gt;"",ROW(L$2:L$214)-1),ROW(C255))),"")</f>
        <v/>
      </c>
      <c r="N256" s="181" t="str">
        <f t="shared" si="44"/>
        <v/>
      </c>
      <c r="O256" s="180" t="str">
        <f t="array" ref="O256">IFERROR(INDEX(N$2:N$214,SMALL(IF(N$2:N$214&lt;&gt;"",ROW(N$2:N$214)-1),ROW(E255))),"")</f>
        <v/>
      </c>
      <c r="P256" s="5"/>
    </row>
    <row r="257" spans="1:16" ht="15.75" customHeight="1" x14ac:dyDescent="0.2">
      <c r="A257" s="172" t="str">
        <f t="shared" si="41"/>
        <v xml:space="preserve"> </v>
      </c>
      <c r="B257" s="5"/>
      <c r="C257" s="5"/>
      <c r="D257" s="5"/>
      <c r="E257" s="72"/>
      <c r="F257" s="5"/>
      <c r="G257" s="172" t="str">
        <f>IF(E257="","",VLOOKUP(E257,'Liste des clubs'!A:B,2,FALSE))</f>
        <v/>
      </c>
      <c r="H257" s="172"/>
      <c r="J257" s="179" t="str">
        <f t="shared" si="42"/>
        <v/>
      </c>
      <c r="K257" s="180" t="str">
        <f t="array" ref="K257">IFERROR(INDEX(J$2:J$214,SMALL(IF(J$2:J$214&lt;&gt;"",ROW(J$2:J$214)-1),ROW(A256))),"")</f>
        <v/>
      </c>
      <c r="L257" s="181" t="str">
        <f t="shared" si="43"/>
        <v/>
      </c>
      <c r="M257" s="182" t="str">
        <f t="array" ref="M257">IFERROR(INDEX(L$2:L$214,SMALL(IF(L$2:L$214&lt;&gt;"",ROW(L$2:L$214)-1),ROW(C256))),"")</f>
        <v/>
      </c>
      <c r="N257" s="181" t="str">
        <f t="shared" si="44"/>
        <v/>
      </c>
      <c r="O257" s="180" t="str">
        <f t="array" ref="O257">IFERROR(INDEX(N$2:N$214,SMALL(IF(N$2:N$214&lt;&gt;"",ROW(N$2:N$214)-1),ROW(E256))),"")</f>
        <v/>
      </c>
      <c r="P257" s="5"/>
    </row>
    <row r="258" spans="1:16" ht="15.75" customHeight="1" x14ac:dyDescent="0.2">
      <c r="A258" s="172" t="str">
        <f t="shared" si="41"/>
        <v xml:space="preserve"> </v>
      </c>
      <c r="B258" s="5"/>
      <c r="C258" s="5"/>
      <c r="D258" s="5"/>
      <c r="E258" s="72"/>
      <c r="F258" s="5"/>
      <c r="G258" s="172" t="str">
        <f>IF(E258="","",VLOOKUP(E258,'Liste des clubs'!A:B,2,FALSE))</f>
        <v/>
      </c>
      <c r="H258" s="172"/>
      <c r="J258" s="179" t="str">
        <f t="shared" si="42"/>
        <v/>
      </c>
      <c r="K258" s="180" t="str">
        <f t="array" ref="K258">IFERROR(INDEX(J$2:J$214,SMALL(IF(J$2:J$214&lt;&gt;"",ROW(J$2:J$214)-1),ROW(A257))),"")</f>
        <v/>
      </c>
      <c r="L258" s="181" t="str">
        <f t="shared" si="43"/>
        <v/>
      </c>
      <c r="M258" s="182" t="str">
        <f t="array" ref="M258">IFERROR(INDEX(L$2:L$214,SMALL(IF(L$2:L$214&lt;&gt;"",ROW(L$2:L$214)-1),ROW(C257))),"")</f>
        <v/>
      </c>
      <c r="N258" s="181" t="str">
        <f t="shared" si="44"/>
        <v/>
      </c>
      <c r="O258" s="180" t="str">
        <f t="array" ref="O258">IFERROR(INDEX(N$2:N$214,SMALL(IF(N$2:N$214&lt;&gt;"",ROW(N$2:N$214)-1),ROW(E257))),"")</f>
        <v/>
      </c>
      <c r="P258" s="5"/>
    </row>
    <row r="259" spans="1:16" ht="15.75" customHeight="1" x14ac:dyDescent="0.2">
      <c r="A259" s="172" t="str">
        <f t="shared" si="41"/>
        <v xml:space="preserve"> </v>
      </c>
      <c r="B259" s="5"/>
      <c r="C259" s="5"/>
      <c r="D259" s="5"/>
      <c r="E259" s="72"/>
      <c r="F259" s="5"/>
      <c r="G259" s="172" t="str">
        <f>IF(E259="","",VLOOKUP(E259,'Liste des clubs'!A:B,2,FALSE))</f>
        <v/>
      </c>
      <c r="H259" s="172"/>
      <c r="J259" s="179" t="str">
        <f t="shared" si="42"/>
        <v/>
      </c>
      <c r="K259" s="180" t="str">
        <f t="array" ref="K259">IFERROR(INDEX(J$2:J$214,SMALL(IF(J$2:J$214&lt;&gt;"",ROW(J$2:J$214)-1),ROW(A258))),"")</f>
        <v/>
      </c>
      <c r="L259" s="181" t="str">
        <f t="shared" si="43"/>
        <v/>
      </c>
      <c r="M259" s="182" t="str">
        <f t="array" ref="M259">IFERROR(INDEX(L$2:L$214,SMALL(IF(L$2:L$214&lt;&gt;"",ROW(L$2:L$214)-1),ROW(C258))),"")</f>
        <v/>
      </c>
      <c r="N259" s="181" t="str">
        <f t="shared" si="44"/>
        <v/>
      </c>
      <c r="O259" s="180" t="str">
        <f t="array" ref="O259">IFERROR(INDEX(N$2:N$214,SMALL(IF(N$2:N$214&lt;&gt;"",ROW(N$2:N$214)-1),ROW(E258))),"")</f>
        <v/>
      </c>
      <c r="P259" s="5"/>
    </row>
    <row r="260" spans="1:16" ht="15.75" customHeight="1" x14ac:dyDescent="0.2">
      <c r="A260" s="172" t="str">
        <f t="shared" ref="A260:A323" si="45">B260&amp;" "&amp;C260</f>
        <v xml:space="preserve"> </v>
      </c>
      <c r="B260" s="5"/>
      <c r="C260" s="5"/>
      <c r="D260" s="5"/>
      <c r="E260" s="72"/>
      <c r="F260" s="5"/>
      <c r="G260" s="172" t="str">
        <f>IF(E260="","",VLOOKUP(E260,'Liste des clubs'!A:B,2,FALSE))</f>
        <v/>
      </c>
      <c r="H260" s="172"/>
      <c r="J260" s="179" t="str">
        <f t="shared" si="42"/>
        <v/>
      </c>
      <c r="K260" s="180" t="str">
        <f t="array" ref="K260">IFERROR(INDEX(J$2:J$214,SMALL(IF(J$2:J$214&lt;&gt;"",ROW(J$2:J$214)-1),ROW(A259))),"")</f>
        <v/>
      </c>
      <c r="L260" s="181" t="str">
        <f t="shared" si="43"/>
        <v/>
      </c>
      <c r="M260" s="182" t="str">
        <f t="array" ref="M260">IFERROR(INDEX(L$2:L$214,SMALL(IF(L$2:L$214&lt;&gt;"",ROW(L$2:L$214)-1),ROW(C259))),"")</f>
        <v/>
      </c>
      <c r="N260" s="181" t="str">
        <f t="shared" si="44"/>
        <v/>
      </c>
      <c r="O260" s="180" t="str">
        <f t="array" ref="O260">IFERROR(INDEX(N$2:N$214,SMALL(IF(N$2:N$214&lt;&gt;"",ROW(N$2:N$214)-1),ROW(E259))),"")</f>
        <v/>
      </c>
      <c r="P260" s="5"/>
    </row>
    <row r="261" spans="1:16" ht="15.75" customHeight="1" x14ac:dyDescent="0.2">
      <c r="A261" s="172" t="str">
        <f t="shared" si="45"/>
        <v xml:space="preserve"> </v>
      </c>
      <c r="B261" s="5"/>
      <c r="C261" s="5"/>
      <c r="D261" s="5"/>
      <c r="E261" s="72"/>
      <c r="F261" s="5"/>
      <c r="G261" s="172" t="str">
        <f>IF(E261="","",VLOOKUP(E261,'Liste des clubs'!A:B,2,FALSE))</f>
        <v/>
      </c>
      <c r="H261" s="172"/>
      <c r="J261" s="179" t="str">
        <f t="shared" si="42"/>
        <v/>
      </c>
      <c r="K261" s="180" t="str">
        <f t="array" ref="K261">IFERROR(INDEX(J$2:J$214,SMALL(IF(J$2:J$214&lt;&gt;"",ROW(J$2:J$214)-1),ROW(A260))),"")</f>
        <v/>
      </c>
      <c r="L261" s="181" t="str">
        <f t="shared" si="43"/>
        <v/>
      </c>
      <c r="M261" s="182" t="str">
        <f t="array" ref="M261">IFERROR(INDEX(L$2:L$214,SMALL(IF(L$2:L$214&lt;&gt;"",ROW(L$2:L$214)-1),ROW(C260))),"")</f>
        <v/>
      </c>
      <c r="N261" s="181" t="str">
        <f t="shared" si="44"/>
        <v/>
      </c>
      <c r="O261" s="180" t="str">
        <f t="array" ref="O261">IFERROR(INDEX(N$2:N$214,SMALL(IF(N$2:N$214&lt;&gt;"",ROW(N$2:N$214)-1),ROW(E260))),"")</f>
        <v/>
      </c>
      <c r="P261" s="5"/>
    </row>
    <row r="262" spans="1:16" ht="15.75" customHeight="1" x14ac:dyDescent="0.2">
      <c r="A262" s="172" t="str">
        <f t="shared" si="45"/>
        <v xml:space="preserve"> </v>
      </c>
      <c r="B262" s="5"/>
      <c r="C262" s="5"/>
      <c r="D262" s="5"/>
      <c r="E262" s="72"/>
      <c r="F262" s="5"/>
      <c r="G262" s="172" t="str">
        <f>IF(E262="","",VLOOKUP(E262,'Liste des clubs'!A:B,2,FALSE))</f>
        <v/>
      </c>
      <c r="H262" s="172"/>
      <c r="J262" s="179" t="str">
        <f t="shared" si="42"/>
        <v/>
      </c>
      <c r="K262" s="180" t="str">
        <f t="array" ref="K262">IFERROR(INDEX(J$2:J$214,SMALL(IF(J$2:J$214&lt;&gt;"",ROW(J$2:J$214)-1),ROW(A261))),"")</f>
        <v/>
      </c>
      <c r="L262" s="181" t="str">
        <f t="shared" si="43"/>
        <v/>
      </c>
      <c r="M262" s="182" t="str">
        <f t="array" ref="M262">IFERROR(INDEX(L$2:L$214,SMALL(IF(L$2:L$214&lt;&gt;"",ROW(L$2:L$214)-1),ROW(C261))),"")</f>
        <v/>
      </c>
      <c r="N262" s="181" t="str">
        <f t="shared" si="44"/>
        <v/>
      </c>
      <c r="O262" s="180" t="str">
        <f t="array" ref="O262">IFERROR(INDEX(N$2:N$214,SMALL(IF(N$2:N$214&lt;&gt;"",ROW(N$2:N$214)-1),ROW(E261))),"")</f>
        <v/>
      </c>
      <c r="P262" s="5"/>
    </row>
    <row r="263" spans="1:16" ht="15.75" customHeight="1" x14ac:dyDescent="0.2">
      <c r="A263" s="172" t="str">
        <f t="shared" si="45"/>
        <v xml:space="preserve"> </v>
      </c>
      <c r="B263" s="5"/>
      <c r="C263" s="5"/>
      <c r="D263" s="5"/>
      <c r="E263" s="72"/>
      <c r="F263" s="5"/>
      <c r="G263" s="172" t="str">
        <f>IF(E263="","",VLOOKUP(E263,'Liste des clubs'!A:B,2,FALSE))</f>
        <v/>
      </c>
      <c r="H263" s="172"/>
      <c r="J263" s="179" t="str">
        <f t="shared" si="42"/>
        <v/>
      </c>
      <c r="K263" s="180" t="str">
        <f t="array" ref="K263">IFERROR(INDEX(J$2:J$214,SMALL(IF(J$2:J$214&lt;&gt;"",ROW(J$2:J$214)-1),ROW(A262))),"")</f>
        <v/>
      </c>
      <c r="L263" s="181" t="str">
        <f t="shared" si="43"/>
        <v/>
      </c>
      <c r="M263" s="182" t="str">
        <f t="array" ref="M263">IFERROR(INDEX(L$2:L$214,SMALL(IF(L$2:L$214&lt;&gt;"",ROW(L$2:L$214)-1),ROW(C262))),"")</f>
        <v/>
      </c>
      <c r="N263" s="181" t="str">
        <f t="shared" si="44"/>
        <v/>
      </c>
      <c r="O263" s="180" t="str">
        <f t="array" ref="O263">IFERROR(INDEX(N$2:N$214,SMALL(IF(N$2:N$214&lt;&gt;"",ROW(N$2:N$214)-1),ROW(E262))),"")</f>
        <v/>
      </c>
      <c r="P263" s="5"/>
    </row>
    <row r="264" spans="1:16" ht="15.75" customHeight="1" x14ac:dyDescent="0.2">
      <c r="A264" s="172" t="str">
        <f t="shared" si="45"/>
        <v xml:space="preserve"> </v>
      </c>
      <c r="B264" s="5"/>
      <c r="C264" s="5"/>
      <c r="D264" s="5"/>
      <c r="E264" s="72"/>
      <c r="F264" s="5"/>
      <c r="G264" s="172" t="str">
        <f>IF(E264="","",VLOOKUP(E264,'Liste des clubs'!A:B,2,FALSE))</f>
        <v/>
      </c>
      <c r="H264" s="172"/>
      <c r="J264" s="179" t="str">
        <f t="shared" si="42"/>
        <v/>
      </c>
      <c r="K264" s="180" t="str">
        <f t="array" ref="K264">IFERROR(INDEX(J$2:J$214,SMALL(IF(J$2:J$214&lt;&gt;"",ROW(J$2:J$214)-1),ROW(A263))),"")</f>
        <v/>
      </c>
      <c r="L264" s="181" t="str">
        <f t="shared" si="43"/>
        <v/>
      </c>
      <c r="M264" s="182" t="str">
        <f t="array" ref="M264">IFERROR(INDEX(L$2:L$214,SMALL(IF(L$2:L$214&lt;&gt;"",ROW(L$2:L$214)-1),ROW(C263))),"")</f>
        <v/>
      </c>
      <c r="N264" s="181" t="str">
        <f t="shared" si="44"/>
        <v/>
      </c>
      <c r="O264" s="180" t="str">
        <f t="array" ref="O264">IFERROR(INDEX(N$2:N$214,SMALL(IF(N$2:N$214&lt;&gt;"",ROW(N$2:N$214)-1),ROW(E263))),"")</f>
        <v/>
      </c>
      <c r="P264" s="5"/>
    </row>
    <row r="265" spans="1:16" ht="15.75" customHeight="1" x14ac:dyDescent="0.2">
      <c r="A265" s="172" t="str">
        <f t="shared" si="45"/>
        <v xml:space="preserve"> </v>
      </c>
      <c r="B265" s="5"/>
      <c r="C265" s="5"/>
      <c r="D265" s="5"/>
      <c r="E265" s="72"/>
      <c r="F265" s="5"/>
      <c r="G265" s="172" t="str">
        <f>IF(E265="","",VLOOKUP(E265,'Liste des clubs'!A:B,2,FALSE))</f>
        <v/>
      </c>
      <c r="H265" s="172"/>
      <c r="J265" s="179" t="str">
        <f t="shared" si="42"/>
        <v/>
      </c>
      <c r="K265" s="180" t="str">
        <f t="array" ref="K265">IFERROR(INDEX(J$2:J$214,SMALL(IF(J$2:J$214&lt;&gt;"",ROW(J$2:J$214)-1),ROW(A264))),"")</f>
        <v/>
      </c>
      <c r="L265" s="181" t="str">
        <f t="shared" si="43"/>
        <v/>
      </c>
      <c r="M265" s="182" t="str">
        <f t="array" ref="M265">IFERROR(INDEX(L$2:L$214,SMALL(IF(L$2:L$214&lt;&gt;"",ROW(L$2:L$214)-1),ROW(C264))),"")</f>
        <v/>
      </c>
      <c r="N265" s="181" t="str">
        <f t="shared" si="44"/>
        <v/>
      </c>
      <c r="O265" s="180" t="str">
        <f t="array" ref="O265">IFERROR(INDEX(N$2:N$214,SMALL(IF(N$2:N$214&lt;&gt;"",ROW(N$2:N$214)-1),ROW(E264))),"")</f>
        <v/>
      </c>
      <c r="P265" s="5"/>
    </row>
    <row r="266" spans="1:16" ht="15.75" customHeight="1" x14ac:dyDescent="0.2">
      <c r="A266" s="172" t="str">
        <f t="shared" si="45"/>
        <v xml:space="preserve"> </v>
      </c>
      <c r="B266" s="5"/>
      <c r="C266" s="5"/>
      <c r="D266" s="5"/>
      <c r="E266" s="72"/>
      <c r="F266" s="5"/>
      <c r="G266" s="172" t="str">
        <f>IF(E266="","",VLOOKUP(E266,'Liste des clubs'!A:B,2,FALSE))</f>
        <v/>
      </c>
      <c r="H266" s="172"/>
      <c r="J266" s="179" t="str">
        <f t="shared" si="42"/>
        <v/>
      </c>
      <c r="K266" s="180" t="str">
        <f t="array" ref="K266">IFERROR(INDEX(J$2:J$214,SMALL(IF(J$2:J$214&lt;&gt;"",ROW(J$2:J$214)-1),ROW(A265))),"")</f>
        <v/>
      </c>
      <c r="L266" s="181" t="str">
        <f t="shared" si="43"/>
        <v/>
      </c>
      <c r="M266" s="182" t="str">
        <f t="array" ref="M266">IFERROR(INDEX(L$2:L$214,SMALL(IF(L$2:L$214&lt;&gt;"",ROW(L$2:L$214)-1),ROW(C265))),"")</f>
        <v/>
      </c>
      <c r="N266" s="181" t="str">
        <f t="shared" si="44"/>
        <v/>
      </c>
      <c r="O266" s="180" t="str">
        <f t="array" ref="O266">IFERROR(INDEX(N$2:N$214,SMALL(IF(N$2:N$214&lt;&gt;"",ROW(N$2:N$214)-1),ROW(E265))),"")</f>
        <v/>
      </c>
      <c r="P266" s="5"/>
    </row>
    <row r="267" spans="1:16" ht="15.75" customHeight="1" x14ac:dyDescent="0.2">
      <c r="A267" s="172" t="str">
        <f t="shared" si="45"/>
        <v xml:space="preserve"> </v>
      </c>
      <c r="B267" s="5"/>
      <c r="C267" s="5"/>
      <c r="D267" s="5"/>
      <c r="E267" s="72"/>
      <c r="F267" s="5"/>
      <c r="G267" s="172" t="str">
        <f>IF(E267="","",VLOOKUP(E267,'Liste des clubs'!A:B,2,FALSE))</f>
        <v/>
      </c>
      <c r="H267" s="172"/>
      <c r="J267" s="179" t="str">
        <f t="shared" si="42"/>
        <v/>
      </c>
      <c r="K267" s="180" t="str">
        <f t="array" ref="K267">IFERROR(INDEX(J$2:J$214,SMALL(IF(J$2:J$214&lt;&gt;"",ROW(J$2:J$214)-1),ROW(A266))),"")</f>
        <v/>
      </c>
      <c r="L267" s="181" t="str">
        <f t="shared" si="43"/>
        <v/>
      </c>
      <c r="M267" s="182" t="str">
        <f t="array" ref="M267">IFERROR(INDEX(L$2:L$214,SMALL(IF(L$2:L$214&lt;&gt;"",ROW(L$2:L$214)-1),ROW(C266))),"")</f>
        <v/>
      </c>
      <c r="N267" s="181" t="str">
        <f t="shared" si="44"/>
        <v/>
      </c>
      <c r="O267" s="180" t="str">
        <f t="array" ref="O267">IFERROR(INDEX(N$2:N$214,SMALL(IF(N$2:N$214&lt;&gt;"",ROW(N$2:N$214)-1),ROW(E266))),"")</f>
        <v/>
      </c>
      <c r="P267" s="5"/>
    </row>
    <row r="268" spans="1:16" ht="15.75" customHeight="1" x14ac:dyDescent="0.2">
      <c r="A268" s="172" t="str">
        <f t="shared" si="45"/>
        <v xml:space="preserve"> </v>
      </c>
      <c r="B268" s="5"/>
      <c r="C268" s="5"/>
      <c r="D268" s="5"/>
      <c r="E268" s="72"/>
      <c r="F268" s="5"/>
      <c r="G268" s="172" t="str">
        <f>IF(E268="","",VLOOKUP(E268,'Liste des clubs'!A:B,2,FALSE))</f>
        <v/>
      </c>
      <c r="H268" s="172"/>
      <c r="J268" s="179" t="str">
        <f t="shared" si="42"/>
        <v/>
      </c>
      <c r="K268" s="180" t="str">
        <f t="array" ref="K268">IFERROR(INDEX(J$2:J$214,SMALL(IF(J$2:J$214&lt;&gt;"",ROW(J$2:J$214)-1),ROW(A267))),"")</f>
        <v/>
      </c>
      <c r="L268" s="181" t="str">
        <f t="shared" si="43"/>
        <v/>
      </c>
      <c r="M268" s="182" t="str">
        <f t="array" ref="M268">IFERROR(INDEX(L$2:L$214,SMALL(IF(L$2:L$214&lt;&gt;"",ROW(L$2:L$214)-1),ROW(C267))),"")</f>
        <v/>
      </c>
      <c r="N268" s="181" t="str">
        <f t="shared" si="44"/>
        <v/>
      </c>
      <c r="O268" s="180" t="str">
        <f t="array" ref="O268">IFERROR(INDEX(N$2:N$214,SMALL(IF(N$2:N$214&lt;&gt;"",ROW(N$2:N$214)-1),ROW(E267))),"")</f>
        <v/>
      </c>
      <c r="P268" s="5"/>
    </row>
    <row r="269" spans="1:16" ht="15.75" customHeight="1" x14ac:dyDescent="0.2">
      <c r="A269" s="172" t="str">
        <f t="shared" si="45"/>
        <v xml:space="preserve"> </v>
      </c>
      <c r="B269" s="5"/>
      <c r="C269" s="5"/>
      <c r="D269" s="5"/>
      <c r="E269" s="72"/>
      <c r="F269" s="5"/>
      <c r="G269" s="172" t="str">
        <f>IF(E269="","",VLOOKUP(E269,'Liste des clubs'!A:B,2,FALSE))</f>
        <v/>
      </c>
      <c r="H269" s="172"/>
      <c r="J269" s="179" t="str">
        <f t="shared" si="42"/>
        <v/>
      </c>
      <c r="K269" s="180" t="str">
        <f t="array" ref="K269">IFERROR(INDEX(J$2:J$214,SMALL(IF(J$2:J$214&lt;&gt;"",ROW(J$2:J$214)-1),ROW(A268))),"")</f>
        <v/>
      </c>
      <c r="L269" s="181" t="str">
        <f t="shared" si="43"/>
        <v/>
      </c>
      <c r="M269" s="182" t="str">
        <f t="array" ref="M269">IFERROR(INDEX(L$2:L$214,SMALL(IF(L$2:L$214&lt;&gt;"",ROW(L$2:L$214)-1),ROW(C268))),"")</f>
        <v/>
      </c>
      <c r="N269" s="181" t="str">
        <f t="shared" si="44"/>
        <v/>
      </c>
      <c r="O269" s="180" t="str">
        <f t="array" ref="O269">IFERROR(INDEX(N$2:N$214,SMALL(IF(N$2:N$214&lt;&gt;"",ROW(N$2:N$214)-1),ROW(E268))),"")</f>
        <v/>
      </c>
      <c r="P269" s="5"/>
    </row>
    <row r="270" spans="1:16" ht="15.75" customHeight="1" x14ac:dyDescent="0.2">
      <c r="A270" s="172" t="str">
        <f t="shared" si="45"/>
        <v xml:space="preserve"> </v>
      </c>
      <c r="B270" s="5"/>
      <c r="C270" s="5"/>
      <c r="D270" s="5"/>
      <c r="E270" s="72"/>
      <c r="F270" s="5"/>
      <c r="G270" s="172" t="str">
        <f>IF(E270="","",VLOOKUP(E270,'Liste des clubs'!A:B,2,FALSE))</f>
        <v/>
      </c>
      <c r="H270" s="172"/>
      <c r="J270" s="179" t="str">
        <f t="shared" si="42"/>
        <v/>
      </c>
      <c r="K270" s="180" t="str">
        <f t="array" ref="K270">IFERROR(INDEX(J$2:J$214,SMALL(IF(J$2:J$214&lt;&gt;"",ROW(J$2:J$214)-1),ROW(A269))),"")</f>
        <v/>
      </c>
      <c r="L270" s="181" t="str">
        <f t="shared" si="43"/>
        <v/>
      </c>
      <c r="M270" s="182" t="str">
        <f t="array" ref="M270">IFERROR(INDEX(L$2:L$214,SMALL(IF(L$2:L$214&lt;&gt;"",ROW(L$2:L$214)-1),ROW(C269))),"")</f>
        <v/>
      </c>
      <c r="N270" s="181" t="str">
        <f t="shared" si="44"/>
        <v/>
      </c>
      <c r="O270" s="180" t="str">
        <f t="array" ref="O270">IFERROR(INDEX(N$2:N$214,SMALL(IF(N$2:N$214&lt;&gt;"",ROW(N$2:N$214)-1),ROW(E269))),"")</f>
        <v/>
      </c>
      <c r="P270" s="5"/>
    </row>
    <row r="271" spans="1:16" ht="15.75" customHeight="1" x14ac:dyDescent="0.2">
      <c r="A271" s="172" t="str">
        <f t="shared" si="45"/>
        <v xml:space="preserve"> </v>
      </c>
      <c r="B271" s="5"/>
      <c r="C271" s="5"/>
      <c r="D271" s="5"/>
      <c r="E271" s="72"/>
      <c r="F271" s="5"/>
      <c r="G271" s="172" t="str">
        <f>IF(E271="","",VLOOKUP(E271,'Liste des clubs'!A:B,2,FALSE))</f>
        <v/>
      </c>
      <c r="H271" s="172"/>
      <c r="J271" s="179" t="str">
        <f t="shared" si="42"/>
        <v/>
      </c>
      <c r="K271" s="180" t="str">
        <f t="array" ref="K271">IFERROR(INDEX(J$2:J$214,SMALL(IF(J$2:J$214&lt;&gt;"",ROW(J$2:J$214)-1),ROW(A270))),"")</f>
        <v/>
      </c>
      <c r="L271" s="181" t="str">
        <f t="shared" si="43"/>
        <v/>
      </c>
      <c r="M271" s="182" t="str">
        <f t="array" ref="M271">IFERROR(INDEX(L$2:L$214,SMALL(IF(L$2:L$214&lt;&gt;"",ROW(L$2:L$214)-1),ROW(C270))),"")</f>
        <v/>
      </c>
      <c r="N271" s="181" t="str">
        <f t="shared" si="44"/>
        <v/>
      </c>
      <c r="O271" s="180" t="str">
        <f t="array" ref="O271">IFERROR(INDEX(N$2:N$214,SMALL(IF(N$2:N$214&lt;&gt;"",ROW(N$2:N$214)-1),ROW(E270))),"")</f>
        <v/>
      </c>
      <c r="P271" s="5"/>
    </row>
    <row r="272" spans="1:16" ht="15.75" customHeight="1" x14ac:dyDescent="0.2">
      <c r="A272" s="172" t="str">
        <f t="shared" si="45"/>
        <v xml:space="preserve"> </v>
      </c>
      <c r="B272" s="5"/>
      <c r="C272" s="5"/>
      <c r="D272" s="5"/>
      <c r="E272" s="72"/>
      <c r="F272" s="5"/>
      <c r="G272" s="172" t="str">
        <f>IF(E272="","",VLOOKUP(E272,'Liste des clubs'!A:B,2,FALSE))</f>
        <v/>
      </c>
      <c r="H272" s="172"/>
      <c r="J272" s="179" t="str">
        <f t="shared" si="42"/>
        <v/>
      </c>
      <c r="K272" s="180" t="str">
        <f t="array" ref="K272">IFERROR(INDEX(J$2:J$214,SMALL(IF(J$2:J$214&lt;&gt;"",ROW(J$2:J$214)-1),ROW(A271))),"")</f>
        <v/>
      </c>
      <c r="L272" s="181" t="str">
        <f t="shared" si="43"/>
        <v/>
      </c>
      <c r="M272" s="182" t="str">
        <f t="array" ref="M272">IFERROR(INDEX(L$2:L$214,SMALL(IF(L$2:L$214&lt;&gt;"",ROW(L$2:L$214)-1),ROW(C271))),"")</f>
        <v/>
      </c>
      <c r="N272" s="181" t="str">
        <f t="shared" si="44"/>
        <v/>
      </c>
      <c r="O272" s="180" t="str">
        <f t="array" ref="O272">IFERROR(INDEX(N$2:N$214,SMALL(IF(N$2:N$214&lt;&gt;"",ROW(N$2:N$214)-1),ROW(E271))),"")</f>
        <v/>
      </c>
      <c r="P272" s="5"/>
    </row>
    <row r="273" spans="1:16" ht="15.75" customHeight="1" x14ac:dyDescent="0.2">
      <c r="A273" s="172" t="str">
        <f t="shared" si="45"/>
        <v xml:space="preserve"> </v>
      </c>
      <c r="B273" s="5"/>
      <c r="C273" s="5"/>
      <c r="D273" s="5"/>
      <c r="E273" s="72"/>
      <c r="F273" s="5"/>
      <c r="G273" s="172" t="str">
        <f>IF(E273="","",VLOOKUP(E273,'Liste des clubs'!A:B,2,FALSE))</f>
        <v/>
      </c>
      <c r="H273" s="172"/>
      <c r="J273" s="179" t="str">
        <f t="shared" si="42"/>
        <v/>
      </c>
      <c r="K273" s="180" t="str">
        <f t="array" ref="K273">IFERROR(INDEX(J$2:J$214,SMALL(IF(J$2:J$214&lt;&gt;"",ROW(J$2:J$214)-1),ROW(A272))),"")</f>
        <v/>
      </c>
      <c r="L273" s="181" t="str">
        <f t="shared" si="43"/>
        <v/>
      </c>
      <c r="M273" s="182" t="str">
        <f t="array" ref="M273">IFERROR(INDEX(L$2:L$214,SMALL(IF(L$2:L$214&lt;&gt;"",ROW(L$2:L$214)-1),ROW(C272))),"")</f>
        <v/>
      </c>
      <c r="N273" s="181" t="str">
        <f t="shared" si="44"/>
        <v/>
      </c>
      <c r="O273" s="180" t="str">
        <f t="array" ref="O273">IFERROR(INDEX(N$2:N$214,SMALL(IF(N$2:N$214&lt;&gt;"",ROW(N$2:N$214)-1),ROW(E272))),"")</f>
        <v/>
      </c>
      <c r="P273" s="5"/>
    </row>
    <row r="274" spans="1:16" ht="15.75" customHeight="1" x14ac:dyDescent="0.2">
      <c r="A274" s="172" t="str">
        <f t="shared" si="45"/>
        <v xml:space="preserve"> </v>
      </c>
      <c r="B274" s="5"/>
      <c r="C274" s="5"/>
      <c r="D274" s="5"/>
      <c r="E274" s="72"/>
      <c r="F274" s="5"/>
      <c r="G274" s="172" t="str">
        <f>IF(E274="","",VLOOKUP(E274,'Liste des clubs'!A:B,2,FALSE))</f>
        <v/>
      </c>
      <c r="H274" s="172"/>
      <c r="J274" s="179" t="str">
        <f t="shared" si="42"/>
        <v/>
      </c>
      <c r="K274" s="180" t="str">
        <f t="array" ref="K274">IFERROR(INDEX(J$2:J$214,SMALL(IF(J$2:J$214&lt;&gt;"",ROW(J$2:J$214)-1),ROW(A273))),"")</f>
        <v/>
      </c>
      <c r="L274" s="181" t="str">
        <f t="shared" si="43"/>
        <v/>
      </c>
      <c r="M274" s="182" t="str">
        <f t="array" ref="M274">IFERROR(INDEX(L$2:L$214,SMALL(IF(L$2:L$214&lt;&gt;"",ROW(L$2:L$214)-1),ROW(C273))),"")</f>
        <v/>
      </c>
      <c r="N274" s="181" t="str">
        <f t="shared" si="44"/>
        <v/>
      </c>
      <c r="O274" s="180" t="str">
        <f t="array" ref="O274">IFERROR(INDEX(N$2:N$214,SMALL(IF(N$2:N$214&lt;&gt;"",ROW(N$2:N$214)-1),ROW(E273))),"")</f>
        <v/>
      </c>
      <c r="P274" s="5"/>
    </row>
    <row r="275" spans="1:16" ht="15.75" customHeight="1" x14ac:dyDescent="0.2">
      <c r="A275" s="172" t="str">
        <f t="shared" si="45"/>
        <v xml:space="preserve"> </v>
      </c>
      <c r="B275" s="5"/>
      <c r="C275" s="5"/>
      <c r="D275" s="5"/>
      <c r="E275" s="72"/>
      <c r="F275" s="5"/>
      <c r="G275" s="172" t="str">
        <f>IF(E275="","",VLOOKUP(E275,'Liste des clubs'!A:B,2,FALSE))</f>
        <v/>
      </c>
      <c r="H275" s="172"/>
      <c r="J275" s="179" t="str">
        <f t="shared" si="42"/>
        <v/>
      </c>
      <c r="K275" s="180" t="str">
        <f t="array" ref="K275">IFERROR(INDEX(J$2:J$214,SMALL(IF(J$2:J$214&lt;&gt;"",ROW(J$2:J$214)-1),ROW(A274))),"")</f>
        <v/>
      </c>
      <c r="L275" s="181" t="str">
        <f t="shared" si="43"/>
        <v/>
      </c>
      <c r="M275" s="182" t="str">
        <f t="array" ref="M275">IFERROR(INDEX(L$2:L$214,SMALL(IF(L$2:L$214&lt;&gt;"",ROW(L$2:L$214)-1),ROW(C274))),"")</f>
        <v/>
      </c>
      <c r="N275" s="181" t="str">
        <f t="shared" si="44"/>
        <v/>
      </c>
      <c r="O275" s="180" t="str">
        <f t="array" ref="O275">IFERROR(INDEX(N$2:N$214,SMALL(IF(N$2:N$214&lt;&gt;"",ROW(N$2:N$214)-1),ROW(E274))),"")</f>
        <v/>
      </c>
      <c r="P275" s="5"/>
    </row>
    <row r="276" spans="1:16" ht="15.75" customHeight="1" x14ac:dyDescent="0.2">
      <c r="A276" s="172" t="str">
        <f t="shared" si="45"/>
        <v xml:space="preserve"> </v>
      </c>
      <c r="B276" s="5"/>
      <c r="C276" s="5"/>
      <c r="D276" s="5"/>
      <c r="E276" s="72"/>
      <c r="F276" s="5"/>
      <c r="G276" s="172" t="str">
        <f>IF(E276="","",VLOOKUP(E276,'Liste des clubs'!A:B,2,FALSE))</f>
        <v/>
      </c>
      <c r="H276" s="172"/>
      <c r="J276" s="179" t="str">
        <f t="shared" si="42"/>
        <v/>
      </c>
      <c r="K276" s="180" t="str">
        <f t="array" ref="K276">IFERROR(INDEX(J$2:J$214,SMALL(IF(J$2:J$214&lt;&gt;"",ROW(J$2:J$214)-1),ROW(A275))),"")</f>
        <v/>
      </c>
      <c r="L276" s="181" t="str">
        <f t="shared" si="43"/>
        <v/>
      </c>
      <c r="M276" s="182" t="str">
        <f t="array" ref="M276">IFERROR(INDEX(L$2:L$214,SMALL(IF(L$2:L$214&lt;&gt;"",ROW(L$2:L$214)-1),ROW(C275))),"")</f>
        <v/>
      </c>
      <c r="N276" s="181" t="str">
        <f t="shared" si="44"/>
        <v/>
      </c>
      <c r="O276" s="180" t="str">
        <f t="array" ref="O276">IFERROR(INDEX(N$2:N$214,SMALL(IF(N$2:N$214&lt;&gt;"",ROW(N$2:N$214)-1),ROW(E275))),"")</f>
        <v/>
      </c>
      <c r="P276" s="5"/>
    </row>
    <row r="277" spans="1:16" ht="15.75" customHeight="1" x14ac:dyDescent="0.2">
      <c r="A277" s="172" t="str">
        <f t="shared" si="45"/>
        <v xml:space="preserve"> </v>
      </c>
      <c r="B277" s="5"/>
      <c r="C277" s="5"/>
      <c r="D277" s="5"/>
      <c r="E277" s="72"/>
      <c r="F277" s="5"/>
      <c r="G277" s="172" t="str">
        <f>IF(E277="","",VLOOKUP(E277,'Liste des clubs'!A:B,2,FALSE))</f>
        <v/>
      </c>
      <c r="H277" s="172"/>
      <c r="J277" s="179" t="str">
        <f t="shared" si="42"/>
        <v/>
      </c>
      <c r="K277" s="180" t="str">
        <f t="array" ref="K277">IFERROR(INDEX(J$2:J$214,SMALL(IF(J$2:J$214&lt;&gt;"",ROW(J$2:J$214)-1),ROW(A276))),"")</f>
        <v/>
      </c>
      <c r="L277" s="181" t="str">
        <f t="shared" si="43"/>
        <v/>
      </c>
      <c r="M277" s="182" t="str">
        <f t="array" ref="M277">IFERROR(INDEX(L$2:L$214,SMALL(IF(L$2:L$214&lt;&gt;"",ROW(L$2:L$214)-1),ROW(C276))),"")</f>
        <v/>
      </c>
      <c r="N277" s="181" t="str">
        <f t="shared" si="44"/>
        <v/>
      </c>
      <c r="O277" s="180" t="str">
        <f t="array" ref="O277">IFERROR(INDEX(N$2:N$214,SMALL(IF(N$2:N$214&lt;&gt;"",ROW(N$2:N$214)-1),ROW(E276))),"")</f>
        <v/>
      </c>
      <c r="P277" s="5"/>
    </row>
    <row r="278" spans="1:16" ht="15.75" customHeight="1" x14ac:dyDescent="0.2">
      <c r="A278" s="172" t="str">
        <f t="shared" si="45"/>
        <v xml:space="preserve"> </v>
      </c>
      <c r="B278" s="5"/>
      <c r="C278" s="5"/>
      <c r="D278" s="5"/>
      <c r="E278" s="72"/>
      <c r="F278" s="5"/>
      <c r="G278" s="172" t="str">
        <f>IF(E278="","",VLOOKUP(E278,'Liste des clubs'!A:B,2,FALSE))</f>
        <v/>
      </c>
      <c r="H278" s="172"/>
      <c r="J278" s="179" t="str">
        <f t="shared" si="42"/>
        <v/>
      </c>
      <c r="K278" s="180" t="str">
        <f t="array" ref="K278">IFERROR(INDEX(J$2:J$214,SMALL(IF(J$2:J$214&lt;&gt;"",ROW(J$2:J$214)-1),ROW(A277))),"")</f>
        <v/>
      </c>
      <c r="L278" s="181" t="str">
        <f t="shared" si="43"/>
        <v/>
      </c>
      <c r="M278" s="182" t="str">
        <f t="array" ref="M278">IFERROR(INDEX(L$2:L$214,SMALL(IF(L$2:L$214&lt;&gt;"",ROW(L$2:L$214)-1),ROW(C277))),"")</f>
        <v/>
      </c>
      <c r="N278" s="181" t="str">
        <f t="shared" si="44"/>
        <v/>
      </c>
      <c r="O278" s="180" t="str">
        <f t="array" ref="O278">IFERROR(INDEX(N$2:N$214,SMALL(IF(N$2:N$214&lt;&gt;"",ROW(N$2:N$214)-1),ROW(E277))),"")</f>
        <v/>
      </c>
      <c r="P278" s="5"/>
    </row>
    <row r="279" spans="1:16" ht="15.75" customHeight="1" x14ac:dyDescent="0.2">
      <c r="A279" s="172" t="str">
        <f t="shared" si="45"/>
        <v xml:space="preserve"> </v>
      </c>
      <c r="B279" s="5"/>
      <c r="C279" s="5"/>
      <c r="D279" s="5"/>
      <c r="E279" s="72"/>
      <c r="F279" s="5"/>
      <c r="G279" s="172" t="str">
        <f>IF(E279="","",VLOOKUP(E279,'Liste des clubs'!A:B,2,FALSE))</f>
        <v/>
      </c>
      <c r="H279" s="172"/>
      <c r="J279" s="179" t="str">
        <f t="shared" si="42"/>
        <v/>
      </c>
      <c r="K279" s="180" t="str">
        <f t="array" ref="K279">IFERROR(INDEX(J$2:J$214,SMALL(IF(J$2:J$214&lt;&gt;"",ROW(J$2:J$214)-1),ROW(A278))),"")</f>
        <v/>
      </c>
      <c r="L279" s="181" t="str">
        <f t="shared" si="43"/>
        <v/>
      </c>
      <c r="M279" s="182" t="str">
        <f t="array" ref="M279">IFERROR(INDEX(L$2:L$214,SMALL(IF(L$2:L$214&lt;&gt;"",ROW(L$2:L$214)-1),ROW(C278))),"")</f>
        <v/>
      </c>
      <c r="N279" s="181" t="str">
        <f t="shared" si="44"/>
        <v/>
      </c>
      <c r="O279" s="180" t="str">
        <f t="array" ref="O279">IFERROR(INDEX(N$2:N$214,SMALL(IF(N$2:N$214&lt;&gt;"",ROW(N$2:N$214)-1),ROW(E278))),"")</f>
        <v/>
      </c>
      <c r="P279" s="5"/>
    </row>
    <row r="280" spans="1:16" ht="15.75" customHeight="1" x14ac:dyDescent="0.2">
      <c r="A280" s="172" t="str">
        <f t="shared" si="45"/>
        <v xml:space="preserve"> </v>
      </c>
      <c r="B280" s="5"/>
      <c r="C280" s="5"/>
      <c r="D280" s="5"/>
      <c r="E280" s="72"/>
      <c r="F280" s="5"/>
      <c r="G280" s="172" t="str">
        <f>IF(E280="","",VLOOKUP(E280,'Liste des clubs'!A:B,2,FALSE))</f>
        <v/>
      </c>
      <c r="H280" s="172"/>
      <c r="J280" s="179" t="str">
        <f t="shared" si="42"/>
        <v/>
      </c>
      <c r="K280" s="180" t="str">
        <f t="array" ref="K280">IFERROR(INDEX(J$2:J$214,SMALL(IF(J$2:J$214&lt;&gt;"",ROW(J$2:J$214)-1),ROW(A279))),"")</f>
        <v/>
      </c>
      <c r="L280" s="181" t="str">
        <f t="shared" si="43"/>
        <v/>
      </c>
      <c r="M280" s="182" t="str">
        <f t="array" ref="M280">IFERROR(INDEX(L$2:L$214,SMALL(IF(L$2:L$214&lt;&gt;"",ROW(L$2:L$214)-1),ROW(C279))),"")</f>
        <v/>
      </c>
      <c r="N280" s="181" t="str">
        <f t="shared" si="44"/>
        <v/>
      </c>
      <c r="O280" s="180" t="str">
        <f t="array" ref="O280">IFERROR(INDEX(N$2:N$214,SMALL(IF(N$2:N$214&lt;&gt;"",ROW(N$2:N$214)-1),ROW(E279))),"")</f>
        <v/>
      </c>
      <c r="P280" s="5"/>
    </row>
    <row r="281" spans="1:16" ht="15.75" customHeight="1" x14ac:dyDescent="0.2">
      <c r="A281" s="172" t="str">
        <f t="shared" si="45"/>
        <v xml:space="preserve"> </v>
      </c>
      <c r="B281" s="5"/>
      <c r="C281" s="5"/>
      <c r="D281" s="5"/>
      <c r="E281" s="72"/>
      <c r="F281" s="5"/>
      <c r="G281" s="172" t="str">
        <f>IF(E281="","",VLOOKUP(E281,'Liste des clubs'!A:B,2,FALSE))</f>
        <v/>
      </c>
      <c r="H281" s="172"/>
      <c r="J281" s="179" t="str">
        <f t="shared" si="42"/>
        <v/>
      </c>
      <c r="K281" s="180" t="str">
        <f t="array" ref="K281">IFERROR(INDEX(J$2:J$214,SMALL(IF(J$2:J$214&lt;&gt;"",ROW(J$2:J$214)-1),ROW(A280))),"")</f>
        <v/>
      </c>
      <c r="L281" s="181" t="str">
        <f t="shared" si="43"/>
        <v/>
      </c>
      <c r="M281" s="182" t="str">
        <f t="array" ref="M281">IFERROR(INDEX(L$2:L$214,SMALL(IF(L$2:L$214&lt;&gt;"",ROW(L$2:L$214)-1),ROW(C280))),"")</f>
        <v/>
      </c>
      <c r="N281" s="181" t="str">
        <f t="shared" si="44"/>
        <v/>
      </c>
      <c r="O281" s="180" t="str">
        <f t="array" ref="O281">IFERROR(INDEX(N$2:N$214,SMALL(IF(N$2:N$214&lt;&gt;"",ROW(N$2:N$214)-1),ROW(E280))),"")</f>
        <v/>
      </c>
      <c r="P281" s="5"/>
    </row>
    <row r="282" spans="1:16" ht="15.75" customHeight="1" x14ac:dyDescent="0.2">
      <c r="A282" s="172" t="str">
        <f t="shared" si="45"/>
        <v xml:space="preserve"> </v>
      </c>
      <c r="B282" s="5"/>
      <c r="C282" s="5"/>
      <c r="D282" s="5"/>
      <c r="E282" s="72"/>
      <c r="F282" s="5"/>
      <c r="G282" s="172" t="str">
        <f>IF(E282="","",VLOOKUP(E282,'Liste des clubs'!A:B,2,FALSE))</f>
        <v/>
      </c>
      <c r="H282" s="172"/>
      <c r="J282" s="179" t="str">
        <f t="shared" si="42"/>
        <v/>
      </c>
      <c r="K282" s="180" t="str">
        <f t="array" ref="K282">IFERROR(INDEX(J$2:J$214,SMALL(IF(J$2:J$214&lt;&gt;"",ROW(J$2:J$214)-1),ROW(A281))),"")</f>
        <v/>
      </c>
      <c r="L282" s="181" t="str">
        <f t="shared" si="43"/>
        <v/>
      </c>
      <c r="M282" s="182" t="str">
        <f t="array" ref="M282">IFERROR(INDEX(L$2:L$214,SMALL(IF(L$2:L$214&lt;&gt;"",ROW(L$2:L$214)-1),ROW(C281))),"")</f>
        <v/>
      </c>
      <c r="N282" s="181" t="str">
        <f t="shared" si="44"/>
        <v/>
      </c>
      <c r="O282" s="180" t="str">
        <f t="array" ref="O282">IFERROR(INDEX(N$2:N$214,SMALL(IF(N$2:N$214&lt;&gt;"",ROW(N$2:N$214)-1),ROW(E281))),"")</f>
        <v/>
      </c>
      <c r="P282" s="5"/>
    </row>
    <row r="283" spans="1:16" ht="15.75" customHeight="1" x14ac:dyDescent="0.2">
      <c r="A283" s="172" t="str">
        <f t="shared" si="45"/>
        <v xml:space="preserve"> </v>
      </c>
      <c r="B283" s="5"/>
      <c r="C283" s="5"/>
      <c r="D283" s="5"/>
      <c r="E283" s="72"/>
      <c r="F283" s="5"/>
      <c r="G283" s="172" t="str">
        <f>IF(E283="","",VLOOKUP(E283,'Liste des clubs'!A:B,2,FALSE))</f>
        <v/>
      </c>
      <c r="H283" s="172"/>
      <c r="J283" s="179" t="str">
        <f t="shared" si="42"/>
        <v/>
      </c>
      <c r="K283" s="180" t="str">
        <f t="array" ref="K283">IFERROR(INDEX(J$2:J$214,SMALL(IF(J$2:J$214&lt;&gt;"",ROW(J$2:J$214)-1),ROW(A282))),"")</f>
        <v/>
      </c>
      <c r="L283" s="181" t="str">
        <f t="shared" si="43"/>
        <v/>
      </c>
      <c r="M283" s="182" t="str">
        <f t="array" ref="M283">IFERROR(INDEX(L$2:L$214,SMALL(IF(L$2:L$214&lt;&gt;"",ROW(L$2:L$214)-1),ROW(C282))),"")</f>
        <v/>
      </c>
      <c r="N283" s="181" t="str">
        <f t="shared" si="44"/>
        <v/>
      </c>
      <c r="O283" s="180" t="str">
        <f t="array" ref="O283">IFERROR(INDEX(N$2:N$214,SMALL(IF(N$2:N$214&lt;&gt;"",ROW(N$2:N$214)-1),ROW(E282))),"")</f>
        <v/>
      </c>
      <c r="P283" s="5"/>
    </row>
    <row r="284" spans="1:16" ht="15.75" customHeight="1" x14ac:dyDescent="0.2">
      <c r="A284" s="172" t="str">
        <f t="shared" si="45"/>
        <v xml:space="preserve"> </v>
      </c>
      <c r="B284" s="5"/>
      <c r="C284" s="5"/>
      <c r="D284" s="5"/>
      <c r="E284" s="72"/>
      <c r="F284" s="5"/>
      <c r="G284" s="172" t="str">
        <f>IF(E284="","",VLOOKUP(E284,'Liste des clubs'!A:B,2,FALSE))</f>
        <v/>
      </c>
      <c r="H284" s="172"/>
      <c r="J284" s="179" t="str">
        <f t="shared" si="42"/>
        <v/>
      </c>
      <c r="K284" s="180" t="str">
        <f t="array" ref="K284">IFERROR(INDEX(J$2:J$214,SMALL(IF(J$2:J$214&lt;&gt;"",ROW(J$2:J$214)-1),ROW(A283))),"")</f>
        <v/>
      </c>
      <c r="L284" s="181" t="str">
        <f t="shared" si="43"/>
        <v/>
      </c>
      <c r="M284" s="182" t="str">
        <f t="array" ref="M284">IFERROR(INDEX(L$2:L$214,SMALL(IF(L$2:L$214&lt;&gt;"",ROW(L$2:L$214)-1),ROW(C283))),"")</f>
        <v/>
      </c>
      <c r="N284" s="181" t="str">
        <f t="shared" si="44"/>
        <v/>
      </c>
      <c r="O284" s="180" t="str">
        <f t="array" ref="O284">IFERROR(INDEX(N$2:N$214,SMALL(IF(N$2:N$214&lt;&gt;"",ROW(N$2:N$214)-1),ROW(E283))),"")</f>
        <v/>
      </c>
      <c r="P284" s="5"/>
    </row>
    <row r="285" spans="1:16" ht="15.75" customHeight="1" x14ac:dyDescent="0.2">
      <c r="A285" s="172" t="str">
        <f t="shared" si="45"/>
        <v xml:space="preserve"> </v>
      </c>
      <c r="B285" s="5"/>
      <c r="C285" s="5"/>
      <c r="D285" s="5"/>
      <c r="E285" s="72"/>
      <c r="F285" s="5"/>
      <c r="G285" s="172" t="str">
        <f>IF(E285="","",VLOOKUP(E285,'Liste des clubs'!A:B,2,FALSE))</f>
        <v/>
      </c>
      <c r="H285" s="172"/>
      <c r="J285" s="179" t="str">
        <f t="shared" si="42"/>
        <v/>
      </c>
      <c r="K285" s="180" t="str">
        <f t="array" ref="K285">IFERROR(INDEX(J$2:J$214,SMALL(IF(J$2:J$214&lt;&gt;"",ROW(J$2:J$214)-1),ROW(A284))),"")</f>
        <v/>
      </c>
      <c r="L285" s="181" t="str">
        <f t="shared" si="43"/>
        <v/>
      </c>
      <c r="M285" s="182" t="str">
        <f t="array" ref="M285">IFERROR(INDEX(L$2:L$214,SMALL(IF(L$2:L$214&lt;&gt;"",ROW(L$2:L$214)-1),ROW(C284))),"")</f>
        <v/>
      </c>
      <c r="N285" s="181" t="str">
        <f t="shared" si="44"/>
        <v/>
      </c>
      <c r="O285" s="180" t="str">
        <f t="array" ref="O285">IFERROR(INDEX(N$2:N$214,SMALL(IF(N$2:N$214&lt;&gt;"",ROW(N$2:N$214)-1),ROW(E284))),"")</f>
        <v/>
      </c>
      <c r="P285" s="5"/>
    </row>
    <row r="286" spans="1:16" ht="15.75" customHeight="1" x14ac:dyDescent="0.2">
      <c r="A286" s="172" t="str">
        <f t="shared" si="45"/>
        <v xml:space="preserve"> </v>
      </c>
      <c r="B286" s="5"/>
      <c r="C286" s="5"/>
      <c r="D286" s="5"/>
      <c r="E286" s="72"/>
      <c r="F286" s="5"/>
      <c r="G286" s="172" t="str">
        <f>IF(E286="","",VLOOKUP(E286,'Liste des clubs'!A:B,2,FALSE))</f>
        <v/>
      </c>
      <c r="H286" s="172"/>
      <c r="J286" s="179" t="str">
        <f t="shared" si="42"/>
        <v/>
      </c>
      <c r="K286" s="180" t="str">
        <f t="array" ref="K286">IFERROR(INDEX(J$2:J$214,SMALL(IF(J$2:J$214&lt;&gt;"",ROW(J$2:J$214)-1),ROW(A285))),"")</f>
        <v/>
      </c>
      <c r="L286" s="181" t="str">
        <f t="shared" si="43"/>
        <v/>
      </c>
      <c r="M286" s="182" t="str">
        <f t="array" ref="M286">IFERROR(INDEX(L$2:L$214,SMALL(IF(L$2:L$214&lt;&gt;"",ROW(L$2:L$214)-1),ROW(C285))),"")</f>
        <v/>
      </c>
      <c r="N286" s="181" t="str">
        <f t="shared" si="44"/>
        <v/>
      </c>
      <c r="O286" s="180" t="str">
        <f t="array" ref="O286">IFERROR(INDEX(N$2:N$214,SMALL(IF(N$2:N$214&lt;&gt;"",ROW(N$2:N$214)-1),ROW(E285))),"")</f>
        <v/>
      </c>
      <c r="P286" s="5"/>
    </row>
    <row r="287" spans="1:16" ht="15.75" customHeight="1" x14ac:dyDescent="0.2">
      <c r="A287" s="172" t="str">
        <f t="shared" si="45"/>
        <v xml:space="preserve"> </v>
      </c>
      <c r="B287" s="5"/>
      <c r="C287" s="5"/>
      <c r="D287" s="5"/>
      <c r="E287" s="72"/>
      <c r="F287" s="5"/>
      <c r="G287" s="172" t="str">
        <f>IF(E287="","",VLOOKUP(E287,'Liste des clubs'!A:B,2,FALSE))</f>
        <v/>
      </c>
      <c r="H287" s="172"/>
      <c r="J287" s="179" t="str">
        <f t="shared" si="42"/>
        <v/>
      </c>
      <c r="K287" s="180" t="str">
        <f t="array" ref="K287">IFERROR(INDEX(J$2:J$214,SMALL(IF(J$2:J$214&lt;&gt;"",ROW(J$2:J$214)-1),ROW(A286))),"")</f>
        <v/>
      </c>
      <c r="L287" s="181" t="str">
        <f t="shared" si="43"/>
        <v/>
      </c>
      <c r="M287" s="182" t="str">
        <f t="array" ref="M287">IFERROR(INDEX(L$2:L$214,SMALL(IF(L$2:L$214&lt;&gt;"",ROW(L$2:L$214)-1),ROW(C286))),"")</f>
        <v/>
      </c>
      <c r="N287" s="181" t="str">
        <f t="shared" si="44"/>
        <v/>
      </c>
      <c r="O287" s="180" t="str">
        <f t="array" ref="O287">IFERROR(INDEX(N$2:N$214,SMALL(IF(N$2:N$214&lt;&gt;"",ROW(N$2:N$214)-1),ROW(E286))),"")</f>
        <v/>
      </c>
      <c r="P287" s="5"/>
    </row>
    <row r="288" spans="1:16" ht="15.75" customHeight="1" x14ac:dyDescent="0.2">
      <c r="A288" s="172" t="str">
        <f t="shared" si="45"/>
        <v xml:space="preserve"> </v>
      </c>
      <c r="B288" s="5"/>
      <c r="C288" s="5"/>
      <c r="D288" s="5"/>
      <c r="E288" s="72"/>
      <c r="F288" s="5"/>
      <c r="G288" s="172" t="str">
        <f>IF(E288="","",VLOOKUP(E288,'Liste des clubs'!A:B,2,FALSE))</f>
        <v/>
      </c>
      <c r="H288" s="172"/>
      <c r="J288" s="179" t="str">
        <f t="shared" si="42"/>
        <v/>
      </c>
      <c r="K288" s="180" t="str">
        <f t="array" ref="K288">IFERROR(INDEX(J$2:J$214,SMALL(IF(J$2:J$214&lt;&gt;"",ROW(J$2:J$214)-1),ROW(A287))),"")</f>
        <v/>
      </c>
      <c r="L288" s="181" t="str">
        <f t="shared" si="43"/>
        <v/>
      </c>
      <c r="M288" s="182" t="str">
        <f t="array" ref="M288">IFERROR(INDEX(L$2:L$214,SMALL(IF(L$2:L$214&lt;&gt;"",ROW(L$2:L$214)-1),ROW(C287))),"")</f>
        <v/>
      </c>
      <c r="N288" s="181" t="str">
        <f t="shared" si="44"/>
        <v/>
      </c>
      <c r="O288" s="180" t="str">
        <f t="array" ref="O288">IFERROR(INDEX(N$2:N$214,SMALL(IF(N$2:N$214&lt;&gt;"",ROW(N$2:N$214)-1),ROW(E287))),"")</f>
        <v/>
      </c>
      <c r="P288" s="5"/>
    </row>
    <row r="289" spans="1:16" ht="15.75" customHeight="1" x14ac:dyDescent="0.2">
      <c r="A289" s="172" t="str">
        <f t="shared" si="45"/>
        <v xml:space="preserve"> </v>
      </c>
      <c r="B289" s="5"/>
      <c r="C289" s="5"/>
      <c r="D289" s="5"/>
      <c r="E289" s="72"/>
      <c r="F289" s="5"/>
      <c r="G289" s="172" t="str">
        <f>IF(E289="","",VLOOKUP(E289,'Liste des clubs'!A:B,2,FALSE))</f>
        <v/>
      </c>
      <c r="H289" s="172"/>
      <c r="J289" s="179" t="str">
        <f t="shared" si="42"/>
        <v/>
      </c>
      <c r="K289" s="180" t="str">
        <f t="array" ref="K289">IFERROR(INDEX(J$2:J$214,SMALL(IF(J$2:J$214&lt;&gt;"",ROW(J$2:J$214)-1),ROW(A288))),"")</f>
        <v/>
      </c>
      <c r="L289" s="181" t="str">
        <f t="shared" si="43"/>
        <v/>
      </c>
      <c r="M289" s="182" t="str">
        <f t="array" ref="M289">IFERROR(INDEX(L$2:L$214,SMALL(IF(L$2:L$214&lt;&gt;"",ROW(L$2:L$214)-1),ROW(C288))),"")</f>
        <v/>
      </c>
      <c r="N289" s="181" t="str">
        <f t="shared" si="44"/>
        <v/>
      </c>
      <c r="O289" s="180" t="str">
        <f t="array" ref="O289">IFERROR(INDEX(N$2:N$214,SMALL(IF(N$2:N$214&lt;&gt;"",ROW(N$2:N$214)-1),ROW(E288))),"")</f>
        <v/>
      </c>
      <c r="P289" s="5"/>
    </row>
    <row r="290" spans="1:16" ht="15.75" customHeight="1" x14ac:dyDescent="0.2">
      <c r="A290" s="172" t="str">
        <f t="shared" si="45"/>
        <v xml:space="preserve"> </v>
      </c>
      <c r="B290" s="5"/>
      <c r="C290" s="5"/>
      <c r="D290" s="5"/>
      <c r="E290" s="72"/>
      <c r="F290" s="5"/>
      <c r="G290" s="172" t="str">
        <f>IF(E290="","",VLOOKUP(E290,'Liste des clubs'!A:B,2,FALSE))</f>
        <v/>
      </c>
      <c r="H290" s="172"/>
      <c r="J290" s="179" t="str">
        <f t="shared" si="42"/>
        <v/>
      </c>
      <c r="K290" s="180" t="str">
        <f t="array" ref="K290">IFERROR(INDEX(J$2:J$214,SMALL(IF(J$2:J$214&lt;&gt;"",ROW(J$2:J$214)-1),ROW(A289))),"")</f>
        <v/>
      </c>
      <c r="L290" s="181" t="str">
        <f t="shared" si="43"/>
        <v/>
      </c>
      <c r="M290" s="182" t="str">
        <f t="array" ref="M290">IFERROR(INDEX(L$2:L$214,SMALL(IF(L$2:L$214&lt;&gt;"",ROW(L$2:L$214)-1),ROW(C289))),"")</f>
        <v/>
      </c>
      <c r="N290" s="181" t="str">
        <f t="shared" si="44"/>
        <v/>
      </c>
      <c r="O290" s="180" t="str">
        <f t="array" ref="O290">IFERROR(INDEX(N$2:N$214,SMALL(IF(N$2:N$214&lt;&gt;"",ROW(N$2:N$214)-1),ROW(E289))),"")</f>
        <v/>
      </c>
      <c r="P290" s="5"/>
    </row>
    <row r="291" spans="1:16" ht="15.75" customHeight="1" x14ac:dyDescent="0.2">
      <c r="A291" s="172" t="str">
        <f t="shared" si="45"/>
        <v xml:space="preserve"> </v>
      </c>
      <c r="B291" s="5"/>
      <c r="C291" s="5"/>
      <c r="D291" s="5"/>
      <c r="E291" s="72"/>
      <c r="F291" s="5"/>
      <c r="G291" s="172" t="str">
        <f>IF(E291="","",VLOOKUP(E291,'Liste des clubs'!A:B,2,FALSE))</f>
        <v/>
      </c>
      <c r="H291" s="172"/>
      <c r="J291" s="179" t="str">
        <f t="shared" si="42"/>
        <v/>
      </c>
      <c r="K291" s="180" t="str">
        <f t="array" ref="K291">IFERROR(INDEX(J$2:J$214,SMALL(IF(J$2:J$214&lt;&gt;"",ROW(J$2:J$214)-1),ROW(A290))),"")</f>
        <v/>
      </c>
      <c r="L291" s="181" t="str">
        <f t="shared" si="43"/>
        <v/>
      </c>
      <c r="M291" s="182" t="str">
        <f t="array" ref="M291">IFERROR(INDEX(L$2:L$214,SMALL(IF(L$2:L$214&lt;&gt;"",ROW(L$2:L$214)-1),ROW(C290))),"")</f>
        <v/>
      </c>
      <c r="N291" s="181" t="str">
        <f t="shared" si="44"/>
        <v/>
      </c>
      <c r="O291" s="180" t="str">
        <f t="array" ref="O291">IFERROR(INDEX(N$2:N$214,SMALL(IF(N$2:N$214&lt;&gt;"",ROW(N$2:N$214)-1),ROW(E290))),"")</f>
        <v/>
      </c>
      <c r="P291" s="5"/>
    </row>
    <row r="292" spans="1:16" ht="15.75" customHeight="1" x14ac:dyDescent="0.2">
      <c r="A292" s="172" t="str">
        <f t="shared" si="45"/>
        <v xml:space="preserve"> </v>
      </c>
      <c r="B292" s="5"/>
      <c r="C292" s="5"/>
      <c r="D292" s="5"/>
      <c r="E292" s="72"/>
      <c r="F292" s="5"/>
      <c r="G292" s="172" t="str">
        <f>IF(E292="","",VLOOKUP(E292,'Liste des clubs'!A:B,2,FALSE))</f>
        <v/>
      </c>
      <c r="H292" s="172"/>
      <c r="J292" s="179" t="str">
        <f t="shared" si="42"/>
        <v/>
      </c>
      <c r="K292" s="180" t="str">
        <f t="array" ref="K292">IFERROR(INDEX(J$2:J$214,SMALL(IF(J$2:J$214&lt;&gt;"",ROW(J$2:J$214)-1),ROW(A291))),"")</f>
        <v/>
      </c>
      <c r="L292" s="181" t="str">
        <f t="shared" si="43"/>
        <v/>
      </c>
      <c r="M292" s="182" t="str">
        <f t="array" ref="M292">IFERROR(INDEX(L$2:L$214,SMALL(IF(L$2:L$214&lt;&gt;"",ROW(L$2:L$214)-1),ROW(C291))),"")</f>
        <v/>
      </c>
      <c r="N292" s="181" t="str">
        <f t="shared" si="44"/>
        <v/>
      </c>
      <c r="O292" s="180" t="str">
        <f t="array" ref="O292">IFERROR(INDEX(N$2:N$214,SMALL(IF(N$2:N$214&lt;&gt;"",ROW(N$2:N$214)-1),ROW(E291))),"")</f>
        <v/>
      </c>
      <c r="P292" s="5"/>
    </row>
    <row r="293" spans="1:16" ht="15.75" customHeight="1" x14ac:dyDescent="0.2">
      <c r="A293" s="172" t="str">
        <f t="shared" si="45"/>
        <v xml:space="preserve"> </v>
      </c>
      <c r="B293" s="5"/>
      <c r="C293" s="5"/>
      <c r="D293" s="5"/>
      <c r="E293" s="72"/>
      <c r="F293" s="5"/>
      <c r="G293" s="172" t="str">
        <f>IF(E293="","",VLOOKUP(E293,'Liste des clubs'!A:B,2,FALSE))</f>
        <v/>
      </c>
      <c r="H293" s="172"/>
      <c r="J293" s="179" t="str">
        <f t="shared" si="42"/>
        <v/>
      </c>
      <c r="K293" s="180" t="str">
        <f t="array" ref="K293">IFERROR(INDEX(J$2:J$214,SMALL(IF(J$2:J$214&lt;&gt;"",ROW(J$2:J$214)-1),ROW(A292))),"")</f>
        <v/>
      </c>
      <c r="L293" s="181" t="str">
        <f t="shared" si="43"/>
        <v/>
      </c>
      <c r="M293" s="182" t="str">
        <f t="array" ref="M293">IFERROR(INDEX(L$2:L$214,SMALL(IF(L$2:L$214&lt;&gt;"",ROW(L$2:L$214)-1),ROW(C292))),"")</f>
        <v/>
      </c>
      <c r="N293" s="181" t="str">
        <f t="shared" si="44"/>
        <v/>
      </c>
      <c r="O293" s="180" t="str">
        <f t="array" ref="O293">IFERROR(INDEX(N$2:N$214,SMALL(IF(N$2:N$214&lt;&gt;"",ROW(N$2:N$214)-1),ROW(E292))),"")</f>
        <v/>
      </c>
      <c r="P293" s="5"/>
    </row>
    <row r="294" spans="1:16" ht="15.75" customHeight="1" x14ac:dyDescent="0.2">
      <c r="A294" s="172" t="str">
        <f t="shared" si="45"/>
        <v xml:space="preserve"> </v>
      </c>
      <c r="B294" s="5"/>
      <c r="C294" s="5"/>
      <c r="D294" s="5"/>
      <c r="E294" s="72"/>
      <c r="F294" s="5"/>
      <c r="G294" s="172" t="str">
        <f>IF(E294="","",VLOOKUP(E294,'Liste des clubs'!A:B,2,FALSE))</f>
        <v/>
      </c>
      <c r="H294" s="172"/>
      <c r="J294" s="179" t="str">
        <f t="shared" si="42"/>
        <v/>
      </c>
      <c r="K294" s="180" t="str">
        <f t="array" ref="K294">IFERROR(INDEX(J$2:J$214,SMALL(IF(J$2:J$214&lt;&gt;"",ROW(J$2:J$214)-1),ROW(A293))),"")</f>
        <v/>
      </c>
      <c r="L294" s="181" t="str">
        <f t="shared" si="43"/>
        <v/>
      </c>
      <c r="M294" s="182" t="str">
        <f t="array" ref="M294">IFERROR(INDEX(L$2:L$214,SMALL(IF(L$2:L$214&lt;&gt;"",ROW(L$2:L$214)-1),ROW(C293))),"")</f>
        <v/>
      </c>
      <c r="N294" s="181" t="str">
        <f t="shared" si="44"/>
        <v/>
      </c>
      <c r="O294" s="180" t="str">
        <f t="array" ref="O294">IFERROR(INDEX(N$2:N$214,SMALL(IF(N$2:N$214&lt;&gt;"",ROW(N$2:N$214)-1),ROW(E293))),"")</f>
        <v/>
      </c>
      <c r="P294" s="5"/>
    </row>
    <row r="295" spans="1:16" ht="15.75" customHeight="1" x14ac:dyDescent="0.2">
      <c r="A295" s="172" t="str">
        <f t="shared" si="45"/>
        <v xml:space="preserve"> </v>
      </c>
      <c r="B295" s="5"/>
      <c r="C295" s="5"/>
      <c r="D295" s="5"/>
      <c r="E295" s="72"/>
      <c r="F295" s="5"/>
      <c r="G295" s="172" t="str">
        <f>IF(E295="","",VLOOKUP(E295,'Liste des clubs'!A:B,2,FALSE))</f>
        <v/>
      </c>
      <c r="H295" s="172"/>
      <c r="J295" s="179" t="str">
        <f t="shared" si="42"/>
        <v/>
      </c>
      <c r="K295" s="180" t="str">
        <f t="array" ref="K295">IFERROR(INDEX(J$2:J$214,SMALL(IF(J$2:J$214&lt;&gt;"",ROW(J$2:J$214)-1),ROW(A294))),"")</f>
        <v/>
      </c>
      <c r="L295" s="181" t="str">
        <f t="shared" si="43"/>
        <v/>
      </c>
      <c r="M295" s="182" t="str">
        <f t="array" ref="M295">IFERROR(INDEX(L$2:L$214,SMALL(IF(L$2:L$214&lt;&gt;"",ROW(L$2:L$214)-1),ROW(C294))),"")</f>
        <v/>
      </c>
      <c r="N295" s="181" t="str">
        <f t="shared" si="44"/>
        <v/>
      </c>
      <c r="O295" s="180" t="str">
        <f t="array" ref="O295">IFERROR(INDEX(N$2:N$214,SMALL(IF(N$2:N$214&lt;&gt;"",ROW(N$2:N$214)-1),ROW(E294))),"")</f>
        <v/>
      </c>
      <c r="P295" s="5"/>
    </row>
    <row r="296" spans="1:16" ht="15.75" customHeight="1" x14ac:dyDescent="0.2">
      <c r="A296" s="172" t="str">
        <f t="shared" si="45"/>
        <v xml:space="preserve"> </v>
      </c>
      <c r="B296" s="5"/>
      <c r="C296" s="5"/>
      <c r="D296" s="5"/>
      <c r="E296" s="72"/>
      <c r="F296" s="5"/>
      <c r="G296" s="172" t="str">
        <f>IF(E296="","",VLOOKUP(E296,'Liste des clubs'!A:B,2,FALSE))</f>
        <v/>
      </c>
      <c r="H296" s="172"/>
      <c r="J296" s="179" t="str">
        <f t="shared" si="42"/>
        <v/>
      </c>
      <c r="K296" s="180" t="str">
        <f t="array" ref="K296">IFERROR(INDEX(J$2:J$214,SMALL(IF(J$2:J$214&lt;&gt;"",ROW(J$2:J$214)-1),ROW(A295))),"")</f>
        <v/>
      </c>
      <c r="L296" s="181" t="str">
        <f t="shared" si="43"/>
        <v/>
      </c>
      <c r="M296" s="182" t="str">
        <f t="array" ref="M296">IFERROR(INDEX(L$2:L$214,SMALL(IF(L$2:L$214&lt;&gt;"",ROW(L$2:L$214)-1),ROW(C295))),"")</f>
        <v/>
      </c>
      <c r="N296" s="181" t="str">
        <f t="shared" si="44"/>
        <v/>
      </c>
      <c r="O296" s="180" t="str">
        <f t="array" ref="O296">IFERROR(INDEX(N$2:N$214,SMALL(IF(N$2:N$214&lt;&gt;"",ROW(N$2:N$214)-1),ROW(E295))),"")</f>
        <v/>
      </c>
      <c r="P296" s="5"/>
    </row>
    <row r="297" spans="1:16" ht="15.75" customHeight="1" x14ac:dyDescent="0.2">
      <c r="A297" s="172" t="str">
        <f t="shared" si="45"/>
        <v xml:space="preserve"> </v>
      </c>
      <c r="B297" s="5"/>
      <c r="C297" s="5"/>
      <c r="D297" s="5"/>
      <c r="E297" s="72"/>
      <c r="F297" s="5"/>
      <c r="G297" s="172" t="str">
        <f>IF(E297="","",VLOOKUP(E297,'Liste des clubs'!A:B,2,FALSE))</f>
        <v/>
      </c>
      <c r="H297" s="172"/>
      <c r="J297" s="179" t="str">
        <f t="shared" si="42"/>
        <v/>
      </c>
      <c r="K297" s="180" t="str">
        <f t="array" ref="K297">IFERROR(INDEX(J$2:J$214,SMALL(IF(J$2:J$214&lt;&gt;"",ROW(J$2:J$214)-1),ROW(A296))),"")</f>
        <v/>
      </c>
      <c r="L297" s="181" t="str">
        <f t="shared" si="43"/>
        <v/>
      </c>
      <c r="M297" s="182" t="str">
        <f t="array" ref="M297">IFERROR(INDEX(L$2:L$214,SMALL(IF(L$2:L$214&lt;&gt;"",ROW(L$2:L$214)-1),ROW(C296))),"")</f>
        <v/>
      </c>
      <c r="N297" s="181" t="str">
        <f t="shared" si="44"/>
        <v/>
      </c>
      <c r="O297" s="180" t="str">
        <f t="array" ref="O297">IFERROR(INDEX(N$2:N$214,SMALL(IF(N$2:N$214&lt;&gt;"",ROW(N$2:N$214)-1),ROW(E296))),"")</f>
        <v/>
      </c>
      <c r="P297" s="5"/>
    </row>
    <row r="298" spans="1:16" ht="15.75" customHeight="1" x14ac:dyDescent="0.2">
      <c r="A298" s="172" t="str">
        <f t="shared" si="45"/>
        <v xml:space="preserve"> </v>
      </c>
      <c r="B298" s="5"/>
      <c r="C298" s="5"/>
      <c r="D298" s="5"/>
      <c r="E298" s="72"/>
      <c r="F298" s="5"/>
      <c r="G298" s="172" t="str">
        <f>IF(E298="","",VLOOKUP(E298,'Liste des clubs'!A:B,2,FALSE))</f>
        <v/>
      </c>
      <c r="H298" s="172"/>
      <c r="J298" s="179" t="str">
        <f t="shared" si="42"/>
        <v/>
      </c>
      <c r="K298" s="180" t="str">
        <f t="array" ref="K298">IFERROR(INDEX(J$2:J$214,SMALL(IF(J$2:J$214&lt;&gt;"",ROW(J$2:J$214)-1),ROW(A297))),"")</f>
        <v/>
      </c>
      <c r="L298" s="181" t="str">
        <f t="shared" si="43"/>
        <v/>
      </c>
      <c r="M298" s="182" t="str">
        <f t="array" ref="M298">IFERROR(INDEX(L$2:L$214,SMALL(IF(L$2:L$214&lt;&gt;"",ROW(L$2:L$214)-1),ROW(C297))),"")</f>
        <v/>
      </c>
      <c r="N298" s="181" t="str">
        <f t="shared" si="44"/>
        <v/>
      </c>
      <c r="O298" s="180" t="str">
        <f t="array" ref="O298">IFERROR(INDEX(N$2:N$214,SMALL(IF(N$2:N$214&lt;&gt;"",ROW(N$2:N$214)-1),ROW(E297))),"")</f>
        <v/>
      </c>
      <c r="P298" s="5"/>
    </row>
    <row r="299" spans="1:16" ht="15.75" customHeight="1" x14ac:dyDescent="0.2">
      <c r="A299" s="172" t="str">
        <f t="shared" si="45"/>
        <v xml:space="preserve"> </v>
      </c>
      <c r="B299" s="5"/>
      <c r="C299" s="5"/>
      <c r="D299" s="5"/>
      <c r="E299" s="72"/>
      <c r="F299" s="5"/>
      <c r="G299" s="172" t="str">
        <f>IF(E299="","",VLOOKUP(E299,'Liste des clubs'!A:B,2,FALSE))</f>
        <v/>
      </c>
      <c r="H299" s="172"/>
      <c r="J299" s="179" t="str">
        <f t="shared" si="42"/>
        <v/>
      </c>
      <c r="K299" s="180" t="str">
        <f t="array" ref="K299">IFERROR(INDEX(J$2:J$214,SMALL(IF(J$2:J$214&lt;&gt;"",ROW(J$2:J$214)-1),ROW(A298))),"")</f>
        <v/>
      </c>
      <c r="L299" s="181" t="str">
        <f t="shared" si="43"/>
        <v/>
      </c>
      <c r="M299" s="182" t="str">
        <f t="array" ref="M299">IFERROR(INDEX(L$2:L$214,SMALL(IF(L$2:L$214&lt;&gt;"",ROW(L$2:L$214)-1),ROW(C298))),"")</f>
        <v/>
      </c>
      <c r="N299" s="181" t="str">
        <f t="shared" si="44"/>
        <v/>
      </c>
      <c r="O299" s="180" t="str">
        <f t="array" ref="O299">IFERROR(INDEX(N$2:N$214,SMALL(IF(N$2:N$214&lt;&gt;"",ROW(N$2:N$214)-1),ROW(E298))),"")</f>
        <v/>
      </c>
      <c r="P299" s="5"/>
    </row>
    <row r="300" spans="1:16" ht="15.75" customHeight="1" x14ac:dyDescent="0.2">
      <c r="A300" s="172" t="str">
        <f t="shared" si="45"/>
        <v xml:space="preserve"> </v>
      </c>
      <c r="B300" s="5"/>
      <c r="C300" s="5"/>
      <c r="D300" s="5"/>
      <c r="E300" s="72"/>
      <c r="F300" s="5"/>
      <c r="G300" s="172" t="str">
        <f>IF(E300="","",VLOOKUP(E300,'Liste des clubs'!A:B,2,FALSE))</f>
        <v/>
      </c>
      <c r="H300" s="172"/>
      <c r="J300" s="179" t="str">
        <f t="shared" si="42"/>
        <v/>
      </c>
      <c r="K300" s="180" t="str">
        <f t="array" ref="K300">IFERROR(INDEX(J$2:J$214,SMALL(IF(J$2:J$214&lt;&gt;"",ROW(J$2:J$214)-1),ROW(A299))),"")</f>
        <v/>
      </c>
      <c r="L300" s="181" t="str">
        <f t="shared" si="43"/>
        <v/>
      </c>
      <c r="M300" s="182" t="str">
        <f t="array" ref="M300">IFERROR(INDEX(L$2:L$214,SMALL(IF(L$2:L$214&lt;&gt;"",ROW(L$2:L$214)-1),ROW(C299))),"")</f>
        <v/>
      </c>
      <c r="N300" s="181" t="str">
        <f t="shared" si="44"/>
        <v/>
      </c>
      <c r="O300" s="180" t="str">
        <f t="array" ref="O300">IFERROR(INDEX(N$2:N$214,SMALL(IF(N$2:N$214&lt;&gt;"",ROW(N$2:N$214)-1),ROW(E299))),"")</f>
        <v/>
      </c>
      <c r="P300" s="5"/>
    </row>
    <row r="301" spans="1:16" ht="15.75" customHeight="1" x14ac:dyDescent="0.2">
      <c r="A301" s="172" t="str">
        <f t="shared" si="45"/>
        <v xml:space="preserve"> </v>
      </c>
      <c r="B301" s="5"/>
      <c r="C301" s="5"/>
      <c r="D301" s="5"/>
      <c r="E301" s="72"/>
      <c r="F301" s="5"/>
      <c r="G301" s="172" t="str">
        <f>IF(E301="","",VLOOKUP(E301,'Liste des clubs'!A:B,2,FALSE))</f>
        <v/>
      </c>
      <c r="H301" s="172"/>
      <c r="J301" s="179" t="str">
        <f t="shared" si="42"/>
        <v/>
      </c>
      <c r="K301" s="180" t="str">
        <f t="array" ref="K301">IFERROR(INDEX(J$2:J$214,SMALL(IF(J$2:J$214&lt;&gt;"",ROW(J$2:J$214)-1),ROW(A300))),"")</f>
        <v/>
      </c>
      <c r="L301" s="181" t="str">
        <f t="shared" si="43"/>
        <v/>
      </c>
      <c r="M301" s="182" t="str">
        <f t="array" ref="M301">IFERROR(INDEX(L$2:L$214,SMALL(IF(L$2:L$214&lt;&gt;"",ROW(L$2:L$214)-1),ROW(C300))),"")</f>
        <v/>
      </c>
      <c r="N301" s="181" t="str">
        <f t="shared" si="44"/>
        <v/>
      </c>
      <c r="O301" s="180" t="str">
        <f t="array" ref="O301">IFERROR(INDEX(N$2:N$214,SMALL(IF(N$2:N$214&lt;&gt;"",ROW(N$2:N$214)-1),ROW(E300))),"")</f>
        <v/>
      </c>
      <c r="P301" s="5"/>
    </row>
    <row r="302" spans="1:16" ht="15.75" customHeight="1" x14ac:dyDescent="0.2">
      <c r="A302" s="172" t="str">
        <f t="shared" si="45"/>
        <v xml:space="preserve"> </v>
      </c>
      <c r="B302" s="5"/>
      <c r="C302" s="5"/>
      <c r="D302" s="5"/>
      <c r="E302" s="72"/>
      <c r="F302" s="5"/>
      <c r="G302" s="172" t="str">
        <f>IF(E302="","",VLOOKUP(E302,'Liste des clubs'!A:B,2,FALSE))</f>
        <v/>
      </c>
      <c r="H302" s="172"/>
      <c r="J302" s="179" t="str">
        <f t="shared" ref="J302:J365" si="46">IF($I302=J$1,$A302,"")</f>
        <v/>
      </c>
      <c r="K302" s="180" t="str">
        <f t="array" ref="K302">IFERROR(INDEX(J$2:J$214,SMALL(IF(J$2:J$214&lt;&gt;"",ROW(J$2:J$214)-1),ROW(A301))),"")</f>
        <v/>
      </c>
      <c r="L302" s="181" t="str">
        <f t="shared" ref="L302:L365" si="47">IF($I302=L$1,$A302,"")</f>
        <v/>
      </c>
      <c r="M302" s="182" t="str">
        <f t="array" ref="M302">IFERROR(INDEX(L$2:L$214,SMALL(IF(L$2:L$214&lt;&gt;"",ROW(L$2:L$214)-1),ROW(C301))),"")</f>
        <v/>
      </c>
      <c r="N302" s="181" t="str">
        <f t="shared" ref="N302:N365" si="48">IF($I302=N$1,$A302,"")</f>
        <v/>
      </c>
      <c r="O302" s="180" t="str">
        <f t="array" ref="O302">IFERROR(INDEX(N$2:N$214,SMALL(IF(N$2:N$214&lt;&gt;"",ROW(N$2:N$214)-1),ROW(E301))),"")</f>
        <v/>
      </c>
      <c r="P302" s="5"/>
    </row>
    <row r="303" spans="1:16" ht="15.75" customHeight="1" x14ac:dyDescent="0.2">
      <c r="A303" s="172" t="str">
        <f t="shared" si="45"/>
        <v xml:space="preserve"> </v>
      </c>
      <c r="B303" s="5"/>
      <c r="C303" s="5"/>
      <c r="D303" s="5"/>
      <c r="E303" s="72"/>
      <c r="F303" s="5"/>
      <c r="G303" s="172" t="str">
        <f>IF(E303="","",VLOOKUP(E303,'Liste des clubs'!A:B,2,FALSE))</f>
        <v/>
      </c>
      <c r="H303" s="172"/>
      <c r="J303" s="179" t="str">
        <f t="shared" si="46"/>
        <v/>
      </c>
      <c r="K303" s="180" t="str">
        <f t="array" ref="K303">IFERROR(INDEX(J$2:J$214,SMALL(IF(J$2:J$214&lt;&gt;"",ROW(J$2:J$214)-1),ROW(A302))),"")</f>
        <v/>
      </c>
      <c r="L303" s="181" t="str">
        <f t="shared" si="47"/>
        <v/>
      </c>
      <c r="M303" s="182" t="str">
        <f t="array" ref="M303">IFERROR(INDEX(L$2:L$214,SMALL(IF(L$2:L$214&lt;&gt;"",ROW(L$2:L$214)-1),ROW(C302))),"")</f>
        <v/>
      </c>
      <c r="N303" s="181" t="str">
        <f t="shared" si="48"/>
        <v/>
      </c>
      <c r="O303" s="180" t="str">
        <f t="array" ref="O303">IFERROR(INDEX(N$2:N$214,SMALL(IF(N$2:N$214&lt;&gt;"",ROW(N$2:N$214)-1),ROW(E302))),"")</f>
        <v/>
      </c>
      <c r="P303" s="5"/>
    </row>
    <row r="304" spans="1:16" ht="15.75" customHeight="1" x14ac:dyDescent="0.2">
      <c r="A304" s="172" t="str">
        <f t="shared" si="45"/>
        <v xml:space="preserve"> </v>
      </c>
      <c r="B304" s="5"/>
      <c r="C304" s="5"/>
      <c r="D304" s="5"/>
      <c r="E304" s="72"/>
      <c r="F304" s="5"/>
      <c r="G304" s="172" t="str">
        <f>IF(E304="","",VLOOKUP(E304,'Liste des clubs'!A:B,2,FALSE))</f>
        <v/>
      </c>
      <c r="H304" s="172"/>
      <c r="J304" s="179" t="str">
        <f t="shared" si="46"/>
        <v/>
      </c>
      <c r="K304" s="180" t="str">
        <f t="array" ref="K304">IFERROR(INDEX(J$2:J$214,SMALL(IF(J$2:J$214&lt;&gt;"",ROW(J$2:J$214)-1),ROW(A303))),"")</f>
        <v/>
      </c>
      <c r="L304" s="181" t="str">
        <f t="shared" si="47"/>
        <v/>
      </c>
      <c r="M304" s="182" t="str">
        <f t="array" ref="M304">IFERROR(INDEX(L$2:L$214,SMALL(IF(L$2:L$214&lt;&gt;"",ROW(L$2:L$214)-1),ROW(C303))),"")</f>
        <v/>
      </c>
      <c r="N304" s="181" t="str">
        <f t="shared" si="48"/>
        <v/>
      </c>
      <c r="O304" s="180" t="str">
        <f t="array" ref="O304">IFERROR(INDEX(N$2:N$214,SMALL(IF(N$2:N$214&lt;&gt;"",ROW(N$2:N$214)-1),ROW(E303))),"")</f>
        <v/>
      </c>
      <c r="P304" s="5"/>
    </row>
    <row r="305" spans="1:16" ht="15.75" customHeight="1" x14ac:dyDescent="0.2">
      <c r="A305" s="172" t="str">
        <f t="shared" si="45"/>
        <v xml:space="preserve"> </v>
      </c>
      <c r="B305" s="5"/>
      <c r="C305" s="5"/>
      <c r="D305" s="5"/>
      <c r="E305" s="72"/>
      <c r="F305" s="72"/>
      <c r="G305" s="172" t="str">
        <f>IF(E305="","",VLOOKUP(E305,'Liste des clubs'!A:B,2,FALSE))</f>
        <v/>
      </c>
      <c r="H305" s="172"/>
      <c r="J305" s="179" t="str">
        <f t="shared" si="46"/>
        <v/>
      </c>
      <c r="K305" s="180" t="str">
        <f t="array" ref="K305">IFERROR(INDEX(J$2:J$214,SMALL(IF(J$2:J$214&lt;&gt;"",ROW(J$2:J$214)-1),ROW(A304))),"")</f>
        <v/>
      </c>
      <c r="L305" s="181" t="str">
        <f t="shared" si="47"/>
        <v/>
      </c>
      <c r="M305" s="182" t="str">
        <f t="array" ref="M305">IFERROR(INDEX(L$2:L$214,SMALL(IF(L$2:L$214&lt;&gt;"",ROW(L$2:L$214)-1),ROW(C304))),"")</f>
        <v/>
      </c>
      <c r="N305" s="181" t="str">
        <f t="shared" si="48"/>
        <v/>
      </c>
      <c r="O305" s="180" t="str">
        <f t="array" ref="O305">IFERROR(INDEX(N$2:N$214,SMALL(IF(N$2:N$214&lt;&gt;"",ROW(N$2:N$214)-1),ROW(E304))),"")</f>
        <v/>
      </c>
      <c r="P305" s="5"/>
    </row>
    <row r="306" spans="1:16" ht="15.75" customHeight="1" x14ac:dyDescent="0.2">
      <c r="A306" s="172" t="str">
        <f t="shared" si="45"/>
        <v xml:space="preserve"> </v>
      </c>
      <c r="B306" s="5"/>
      <c r="C306" s="5"/>
      <c r="D306" s="5"/>
      <c r="E306" s="72"/>
      <c r="F306" s="72"/>
      <c r="G306" s="172" t="str">
        <f>IF(E306="","",VLOOKUP(E306,'Liste des clubs'!A:B,2,FALSE))</f>
        <v/>
      </c>
      <c r="H306" s="172"/>
      <c r="J306" s="179" t="str">
        <f t="shared" si="46"/>
        <v/>
      </c>
      <c r="K306" s="180" t="str">
        <f t="array" ref="K306">IFERROR(INDEX(J$2:J$214,SMALL(IF(J$2:J$214&lt;&gt;"",ROW(J$2:J$214)-1),ROW(A305))),"")</f>
        <v/>
      </c>
      <c r="L306" s="181" t="str">
        <f t="shared" si="47"/>
        <v/>
      </c>
      <c r="M306" s="182" t="str">
        <f t="array" ref="M306">IFERROR(INDEX(L$2:L$214,SMALL(IF(L$2:L$214&lt;&gt;"",ROW(L$2:L$214)-1),ROW(C305))),"")</f>
        <v/>
      </c>
      <c r="N306" s="181" t="str">
        <f t="shared" si="48"/>
        <v/>
      </c>
      <c r="O306" s="180" t="str">
        <f t="array" ref="O306">IFERROR(INDEX(N$2:N$214,SMALL(IF(N$2:N$214&lt;&gt;"",ROW(N$2:N$214)-1),ROW(E305))),"")</f>
        <v/>
      </c>
      <c r="P306" s="5"/>
    </row>
    <row r="307" spans="1:16" ht="15.75" customHeight="1" x14ac:dyDescent="0.2">
      <c r="A307" s="172" t="str">
        <f t="shared" si="45"/>
        <v xml:space="preserve"> </v>
      </c>
      <c r="B307" s="5"/>
      <c r="C307" s="5"/>
      <c r="D307" s="5"/>
      <c r="E307" s="72"/>
      <c r="F307" s="72"/>
      <c r="G307" s="172" t="str">
        <f>IF(E307="","",VLOOKUP(E307,'Liste des clubs'!A:B,2,FALSE))</f>
        <v/>
      </c>
      <c r="H307" s="172"/>
      <c r="J307" s="179" t="str">
        <f t="shared" si="46"/>
        <v/>
      </c>
      <c r="K307" s="180" t="str">
        <f t="array" ref="K307">IFERROR(INDEX(J$2:J$214,SMALL(IF(J$2:J$214&lt;&gt;"",ROW(J$2:J$214)-1),ROW(A306))),"")</f>
        <v/>
      </c>
      <c r="L307" s="181" t="str">
        <f t="shared" si="47"/>
        <v/>
      </c>
      <c r="M307" s="182" t="str">
        <f t="array" ref="M307">IFERROR(INDEX(L$2:L$214,SMALL(IF(L$2:L$214&lt;&gt;"",ROW(L$2:L$214)-1),ROW(C306))),"")</f>
        <v/>
      </c>
      <c r="N307" s="181" t="str">
        <f t="shared" si="48"/>
        <v/>
      </c>
      <c r="O307" s="180" t="str">
        <f t="array" ref="O307">IFERROR(INDEX(N$2:N$214,SMALL(IF(N$2:N$214&lt;&gt;"",ROW(N$2:N$214)-1),ROW(E306))),"")</f>
        <v/>
      </c>
      <c r="P307" s="5"/>
    </row>
    <row r="308" spans="1:16" ht="15.75" customHeight="1" x14ac:dyDescent="0.2">
      <c r="A308" s="172" t="str">
        <f t="shared" si="45"/>
        <v xml:space="preserve"> </v>
      </c>
      <c r="B308" s="5"/>
      <c r="C308" s="5"/>
      <c r="D308" s="5"/>
      <c r="E308" s="72"/>
      <c r="F308" s="72"/>
      <c r="G308" s="172" t="str">
        <f>IF(E308="","",VLOOKUP(E308,'Liste des clubs'!A:B,2,FALSE))</f>
        <v/>
      </c>
      <c r="H308" s="172"/>
      <c r="J308" s="179" t="str">
        <f t="shared" si="46"/>
        <v/>
      </c>
      <c r="K308" s="180" t="str">
        <f t="array" ref="K308">IFERROR(INDEX(J$2:J$214,SMALL(IF(J$2:J$214&lt;&gt;"",ROW(J$2:J$214)-1),ROW(A307))),"")</f>
        <v/>
      </c>
      <c r="L308" s="181" t="str">
        <f t="shared" si="47"/>
        <v/>
      </c>
      <c r="M308" s="182" t="str">
        <f t="array" ref="M308">IFERROR(INDEX(L$2:L$214,SMALL(IF(L$2:L$214&lt;&gt;"",ROW(L$2:L$214)-1),ROW(C307))),"")</f>
        <v/>
      </c>
      <c r="N308" s="181" t="str">
        <f t="shared" si="48"/>
        <v/>
      </c>
      <c r="O308" s="180" t="str">
        <f t="array" ref="O308">IFERROR(INDEX(N$2:N$214,SMALL(IF(N$2:N$214&lt;&gt;"",ROW(N$2:N$214)-1),ROW(E307))),"")</f>
        <v/>
      </c>
      <c r="P308" s="5"/>
    </row>
    <row r="309" spans="1:16" ht="15.75" customHeight="1" x14ac:dyDescent="0.2">
      <c r="A309" s="172" t="str">
        <f t="shared" si="45"/>
        <v xml:space="preserve"> </v>
      </c>
      <c r="B309" s="5"/>
      <c r="C309" s="5"/>
      <c r="D309" s="5"/>
      <c r="E309" s="72"/>
      <c r="F309" s="72"/>
      <c r="G309" s="172" t="str">
        <f>IF(E309="","",VLOOKUP(E309,'Liste des clubs'!A:B,2,FALSE))</f>
        <v/>
      </c>
      <c r="H309" s="172"/>
      <c r="J309" s="179" t="str">
        <f t="shared" si="46"/>
        <v/>
      </c>
      <c r="K309" s="180" t="str">
        <f t="array" ref="K309">IFERROR(INDEX(J$2:J$214,SMALL(IF(J$2:J$214&lt;&gt;"",ROW(J$2:J$214)-1),ROW(A308))),"")</f>
        <v/>
      </c>
      <c r="L309" s="181" t="str">
        <f t="shared" si="47"/>
        <v/>
      </c>
      <c r="M309" s="182" t="str">
        <f t="array" ref="M309">IFERROR(INDEX(L$2:L$214,SMALL(IF(L$2:L$214&lt;&gt;"",ROW(L$2:L$214)-1),ROW(C308))),"")</f>
        <v/>
      </c>
      <c r="N309" s="181" t="str">
        <f t="shared" si="48"/>
        <v/>
      </c>
      <c r="O309" s="180" t="str">
        <f t="array" ref="O309">IFERROR(INDEX(N$2:N$214,SMALL(IF(N$2:N$214&lt;&gt;"",ROW(N$2:N$214)-1),ROW(E308))),"")</f>
        <v/>
      </c>
      <c r="P309" s="5"/>
    </row>
    <row r="310" spans="1:16" ht="15.75" customHeight="1" x14ac:dyDescent="0.2">
      <c r="A310" s="172" t="str">
        <f t="shared" si="45"/>
        <v xml:space="preserve"> </v>
      </c>
      <c r="B310" s="5"/>
      <c r="C310" s="5"/>
      <c r="D310" s="5"/>
      <c r="E310" s="72"/>
      <c r="F310" s="72"/>
      <c r="G310" s="172" t="str">
        <f>IF(E310="","",VLOOKUP(E310,'Liste des clubs'!A:B,2,FALSE))</f>
        <v/>
      </c>
      <c r="H310" s="172"/>
      <c r="J310" s="179" t="str">
        <f t="shared" si="46"/>
        <v/>
      </c>
      <c r="K310" s="180" t="str">
        <f t="array" ref="K310">IFERROR(INDEX(J$2:J$214,SMALL(IF(J$2:J$214&lt;&gt;"",ROW(J$2:J$214)-1),ROW(A309))),"")</f>
        <v/>
      </c>
      <c r="L310" s="181" t="str">
        <f t="shared" si="47"/>
        <v/>
      </c>
      <c r="M310" s="182" t="str">
        <f t="array" ref="M310">IFERROR(INDEX(L$2:L$214,SMALL(IF(L$2:L$214&lt;&gt;"",ROW(L$2:L$214)-1),ROW(C309))),"")</f>
        <v/>
      </c>
      <c r="N310" s="181" t="str">
        <f t="shared" si="48"/>
        <v/>
      </c>
      <c r="O310" s="180" t="str">
        <f t="array" ref="O310">IFERROR(INDEX(N$2:N$214,SMALL(IF(N$2:N$214&lt;&gt;"",ROW(N$2:N$214)-1),ROW(E309))),"")</f>
        <v/>
      </c>
      <c r="P310" s="5"/>
    </row>
    <row r="311" spans="1:16" ht="15.75" customHeight="1" x14ac:dyDescent="0.2">
      <c r="A311" s="172" t="str">
        <f t="shared" si="45"/>
        <v xml:space="preserve"> </v>
      </c>
      <c r="B311" s="5"/>
      <c r="C311" s="5"/>
      <c r="D311" s="5"/>
      <c r="E311" s="72"/>
      <c r="F311" s="72"/>
      <c r="G311" s="172" t="str">
        <f>IF(E311="","",VLOOKUP(E311,'Liste des clubs'!A:B,2,FALSE))</f>
        <v/>
      </c>
      <c r="H311" s="172"/>
      <c r="J311" s="179" t="str">
        <f t="shared" si="46"/>
        <v/>
      </c>
      <c r="K311" s="180" t="str">
        <f t="array" ref="K311">IFERROR(INDEX(J$2:J$214,SMALL(IF(J$2:J$214&lt;&gt;"",ROW(J$2:J$214)-1),ROW(A310))),"")</f>
        <v/>
      </c>
      <c r="L311" s="181" t="str">
        <f t="shared" si="47"/>
        <v/>
      </c>
      <c r="M311" s="182" t="str">
        <f t="array" ref="M311">IFERROR(INDEX(L$2:L$214,SMALL(IF(L$2:L$214&lt;&gt;"",ROW(L$2:L$214)-1),ROW(C310))),"")</f>
        <v/>
      </c>
      <c r="N311" s="181" t="str">
        <f t="shared" si="48"/>
        <v/>
      </c>
      <c r="O311" s="180" t="str">
        <f t="array" ref="O311">IFERROR(INDEX(N$2:N$214,SMALL(IF(N$2:N$214&lt;&gt;"",ROW(N$2:N$214)-1),ROW(E310))),"")</f>
        <v/>
      </c>
      <c r="P311" s="5"/>
    </row>
    <row r="312" spans="1:16" ht="15.75" customHeight="1" x14ac:dyDescent="0.2">
      <c r="A312" s="172" t="str">
        <f t="shared" si="45"/>
        <v xml:space="preserve"> </v>
      </c>
      <c r="B312" s="5"/>
      <c r="C312" s="5"/>
      <c r="D312" s="5"/>
      <c r="E312" s="72"/>
      <c r="F312" s="72"/>
      <c r="G312" s="172" t="str">
        <f>IF(E312="","",VLOOKUP(E312,'Liste des clubs'!A:B,2,FALSE))</f>
        <v/>
      </c>
      <c r="H312" s="172"/>
      <c r="J312" s="179" t="str">
        <f t="shared" si="46"/>
        <v/>
      </c>
      <c r="K312" s="180" t="str">
        <f t="array" ref="K312">IFERROR(INDEX(J$2:J$214,SMALL(IF(J$2:J$214&lt;&gt;"",ROW(J$2:J$214)-1),ROW(A311))),"")</f>
        <v/>
      </c>
      <c r="L312" s="181" t="str">
        <f t="shared" si="47"/>
        <v/>
      </c>
      <c r="M312" s="182" t="str">
        <f t="array" ref="M312">IFERROR(INDEX(L$2:L$214,SMALL(IF(L$2:L$214&lt;&gt;"",ROW(L$2:L$214)-1),ROW(C311))),"")</f>
        <v/>
      </c>
      <c r="N312" s="181" t="str">
        <f t="shared" si="48"/>
        <v/>
      </c>
      <c r="O312" s="180" t="str">
        <f t="array" ref="O312">IFERROR(INDEX(N$2:N$214,SMALL(IF(N$2:N$214&lt;&gt;"",ROW(N$2:N$214)-1),ROW(E311))),"")</f>
        <v/>
      </c>
      <c r="P312" s="5"/>
    </row>
    <row r="313" spans="1:16" ht="15.75" customHeight="1" x14ac:dyDescent="0.2">
      <c r="A313" s="172" t="str">
        <f t="shared" si="45"/>
        <v xml:space="preserve"> </v>
      </c>
      <c r="B313" s="5"/>
      <c r="C313" s="5"/>
      <c r="D313" s="5"/>
      <c r="E313" s="72"/>
      <c r="F313" s="72"/>
      <c r="G313" s="172" t="str">
        <f>IF(E313="","",VLOOKUP(E313,'Liste des clubs'!A:B,2,FALSE))</f>
        <v/>
      </c>
      <c r="H313" s="172"/>
      <c r="J313" s="179" t="str">
        <f t="shared" si="46"/>
        <v/>
      </c>
      <c r="K313" s="180" t="str">
        <f t="array" ref="K313">IFERROR(INDEX(J$2:J$214,SMALL(IF(J$2:J$214&lt;&gt;"",ROW(J$2:J$214)-1),ROW(A312))),"")</f>
        <v/>
      </c>
      <c r="L313" s="181" t="str">
        <f t="shared" si="47"/>
        <v/>
      </c>
      <c r="M313" s="182" t="str">
        <f t="array" ref="M313">IFERROR(INDEX(L$2:L$214,SMALL(IF(L$2:L$214&lt;&gt;"",ROW(L$2:L$214)-1),ROW(C312))),"")</f>
        <v/>
      </c>
      <c r="N313" s="181" t="str">
        <f t="shared" si="48"/>
        <v/>
      </c>
      <c r="O313" s="180" t="str">
        <f t="array" ref="O313">IFERROR(INDEX(N$2:N$214,SMALL(IF(N$2:N$214&lt;&gt;"",ROW(N$2:N$214)-1),ROW(E312))),"")</f>
        <v/>
      </c>
      <c r="P313" s="5"/>
    </row>
    <row r="314" spans="1:16" ht="15.75" customHeight="1" x14ac:dyDescent="0.2">
      <c r="A314" s="172" t="str">
        <f t="shared" si="45"/>
        <v xml:space="preserve"> </v>
      </c>
      <c r="B314" s="5"/>
      <c r="C314" s="5"/>
      <c r="D314" s="5"/>
      <c r="E314" s="72"/>
      <c r="F314" s="72"/>
      <c r="G314" s="172" t="str">
        <f>IF(E314="","",VLOOKUP(E314,'Liste des clubs'!A:B,2,FALSE))</f>
        <v/>
      </c>
      <c r="H314" s="172"/>
      <c r="J314" s="179" t="str">
        <f t="shared" si="46"/>
        <v/>
      </c>
      <c r="K314" s="180" t="str">
        <f t="array" ref="K314">IFERROR(INDEX(J$2:J$214,SMALL(IF(J$2:J$214&lt;&gt;"",ROW(J$2:J$214)-1),ROW(A313))),"")</f>
        <v/>
      </c>
      <c r="L314" s="181" t="str">
        <f t="shared" si="47"/>
        <v/>
      </c>
      <c r="M314" s="182" t="str">
        <f t="array" ref="M314">IFERROR(INDEX(L$2:L$214,SMALL(IF(L$2:L$214&lt;&gt;"",ROW(L$2:L$214)-1),ROW(C313))),"")</f>
        <v/>
      </c>
      <c r="N314" s="181" t="str">
        <f t="shared" si="48"/>
        <v/>
      </c>
      <c r="O314" s="180" t="str">
        <f t="array" ref="O314">IFERROR(INDEX(N$2:N$214,SMALL(IF(N$2:N$214&lt;&gt;"",ROW(N$2:N$214)-1),ROW(E313))),"")</f>
        <v/>
      </c>
      <c r="P314" s="5"/>
    </row>
    <row r="315" spans="1:16" ht="15.75" customHeight="1" x14ac:dyDescent="0.2">
      <c r="A315" s="172" t="str">
        <f t="shared" si="45"/>
        <v xml:space="preserve"> </v>
      </c>
      <c r="B315" s="5"/>
      <c r="C315" s="5"/>
      <c r="D315" s="5"/>
      <c r="E315" s="72"/>
      <c r="F315" s="72"/>
      <c r="G315" s="172" t="str">
        <f>IF(E315="","",VLOOKUP(E315,'Liste des clubs'!A:B,2,FALSE))</f>
        <v/>
      </c>
      <c r="H315" s="172"/>
      <c r="J315" s="179" t="str">
        <f t="shared" si="46"/>
        <v/>
      </c>
      <c r="K315" s="180" t="str">
        <f t="array" ref="K315">IFERROR(INDEX(J$2:J$214,SMALL(IF(J$2:J$214&lt;&gt;"",ROW(J$2:J$214)-1),ROW(A314))),"")</f>
        <v/>
      </c>
      <c r="L315" s="181" t="str">
        <f t="shared" si="47"/>
        <v/>
      </c>
      <c r="M315" s="182" t="str">
        <f t="array" ref="M315">IFERROR(INDEX(L$2:L$214,SMALL(IF(L$2:L$214&lt;&gt;"",ROW(L$2:L$214)-1),ROW(C314))),"")</f>
        <v/>
      </c>
      <c r="N315" s="181" t="str">
        <f t="shared" si="48"/>
        <v/>
      </c>
      <c r="O315" s="180" t="str">
        <f t="array" ref="O315">IFERROR(INDEX(N$2:N$214,SMALL(IF(N$2:N$214&lt;&gt;"",ROW(N$2:N$214)-1),ROW(E314))),"")</f>
        <v/>
      </c>
      <c r="P315" s="5"/>
    </row>
    <row r="316" spans="1:16" ht="15.75" customHeight="1" x14ac:dyDescent="0.2">
      <c r="A316" s="172" t="str">
        <f t="shared" si="45"/>
        <v xml:space="preserve"> </v>
      </c>
      <c r="B316" s="5"/>
      <c r="C316" s="5"/>
      <c r="D316" s="5"/>
      <c r="E316" s="72"/>
      <c r="F316" s="72"/>
      <c r="G316" s="172" t="str">
        <f>IF(E316="","",VLOOKUP(E316,'Liste des clubs'!A:B,2,FALSE))</f>
        <v/>
      </c>
      <c r="H316" s="172"/>
      <c r="J316" s="179" t="str">
        <f t="shared" si="46"/>
        <v/>
      </c>
      <c r="K316" s="180" t="str">
        <f t="array" ref="K316">IFERROR(INDEX(J$2:J$214,SMALL(IF(J$2:J$214&lt;&gt;"",ROW(J$2:J$214)-1),ROW(A315))),"")</f>
        <v/>
      </c>
      <c r="L316" s="181" t="str">
        <f t="shared" si="47"/>
        <v/>
      </c>
      <c r="M316" s="182" t="str">
        <f t="array" ref="M316">IFERROR(INDEX(L$2:L$214,SMALL(IF(L$2:L$214&lt;&gt;"",ROW(L$2:L$214)-1),ROW(C315))),"")</f>
        <v/>
      </c>
      <c r="N316" s="181" t="str">
        <f t="shared" si="48"/>
        <v/>
      </c>
      <c r="O316" s="180" t="str">
        <f t="array" ref="O316">IFERROR(INDEX(N$2:N$214,SMALL(IF(N$2:N$214&lt;&gt;"",ROW(N$2:N$214)-1),ROW(E315))),"")</f>
        <v/>
      </c>
      <c r="P316" s="5"/>
    </row>
    <row r="317" spans="1:16" ht="15.75" customHeight="1" x14ac:dyDescent="0.2">
      <c r="A317" s="172" t="str">
        <f t="shared" si="45"/>
        <v xml:space="preserve"> </v>
      </c>
      <c r="B317" s="5"/>
      <c r="C317" s="5"/>
      <c r="D317" s="5"/>
      <c r="E317" s="72"/>
      <c r="F317" s="72"/>
      <c r="G317" s="172" t="str">
        <f>IF(E317="","",VLOOKUP(E317,'Liste des clubs'!A:B,2,FALSE))</f>
        <v/>
      </c>
      <c r="H317" s="172"/>
      <c r="J317" s="179" t="str">
        <f t="shared" si="46"/>
        <v/>
      </c>
      <c r="K317" s="180" t="str">
        <f t="array" ref="K317">IFERROR(INDEX(J$2:J$214,SMALL(IF(J$2:J$214&lt;&gt;"",ROW(J$2:J$214)-1),ROW(A316))),"")</f>
        <v/>
      </c>
      <c r="L317" s="181" t="str">
        <f t="shared" si="47"/>
        <v/>
      </c>
      <c r="M317" s="182" t="str">
        <f t="array" ref="M317">IFERROR(INDEX(L$2:L$214,SMALL(IF(L$2:L$214&lt;&gt;"",ROW(L$2:L$214)-1),ROW(C316))),"")</f>
        <v/>
      </c>
      <c r="N317" s="181" t="str">
        <f t="shared" si="48"/>
        <v/>
      </c>
      <c r="O317" s="180" t="str">
        <f t="array" ref="O317">IFERROR(INDEX(N$2:N$214,SMALL(IF(N$2:N$214&lt;&gt;"",ROW(N$2:N$214)-1),ROW(E316))),"")</f>
        <v/>
      </c>
      <c r="P317" s="5"/>
    </row>
    <row r="318" spans="1:16" ht="15.75" customHeight="1" x14ac:dyDescent="0.2">
      <c r="A318" s="172" t="str">
        <f t="shared" si="45"/>
        <v xml:space="preserve"> </v>
      </c>
      <c r="B318" s="5"/>
      <c r="C318" s="5"/>
      <c r="D318" s="5"/>
      <c r="E318" s="72"/>
      <c r="F318" s="72"/>
      <c r="G318" s="172" t="str">
        <f>IF(E318="","",VLOOKUP(E318,'Liste des clubs'!A:B,2,FALSE))</f>
        <v/>
      </c>
      <c r="H318" s="172"/>
      <c r="J318" s="179" t="str">
        <f t="shared" si="46"/>
        <v/>
      </c>
      <c r="K318" s="180" t="str">
        <f t="array" ref="K318">IFERROR(INDEX(J$2:J$214,SMALL(IF(J$2:J$214&lt;&gt;"",ROW(J$2:J$214)-1),ROW(A317))),"")</f>
        <v/>
      </c>
      <c r="L318" s="181" t="str">
        <f t="shared" si="47"/>
        <v/>
      </c>
      <c r="M318" s="182" t="str">
        <f t="array" ref="M318">IFERROR(INDEX(L$2:L$214,SMALL(IF(L$2:L$214&lt;&gt;"",ROW(L$2:L$214)-1),ROW(C317))),"")</f>
        <v/>
      </c>
      <c r="N318" s="181" t="str">
        <f t="shared" si="48"/>
        <v/>
      </c>
      <c r="O318" s="180" t="str">
        <f t="array" ref="O318">IFERROR(INDEX(N$2:N$214,SMALL(IF(N$2:N$214&lt;&gt;"",ROW(N$2:N$214)-1),ROW(E317))),"")</f>
        <v/>
      </c>
      <c r="P318" s="5"/>
    </row>
    <row r="319" spans="1:16" ht="15.75" customHeight="1" x14ac:dyDescent="0.2">
      <c r="A319" s="172" t="str">
        <f t="shared" si="45"/>
        <v xml:space="preserve"> </v>
      </c>
      <c r="B319" s="5"/>
      <c r="C319" s="5"/>
      <c r="D319" s="5"/>
      <c r="E319" s="72"/>
      <c r="F319" s="72"/>
      <c r="G319" s="172" t="str">
        <f>IF(E319="","",VLOOKUP(E319,'Liste des clubs'!A:B,2,FALSE))</f>
        <v/>
      </c>
      <c r="H319" s="172"/>
      <c r="J319" s="179" t="str">
        <f t="shared" si="46"/>
        <v/>
      </c>
      <c r="K319" s="180" t="str">
        <f t="array" ref="K319">IFERROR(INDEX(J$2:J$214,SMALL(IF(J$2:J$214&lt;&gt;"",ROW(J$2:J$214)-1),ROW(A318))),"")</f>
        <v/>
      </c>
      <c r="L319" s="181" t="str">
        <f t="shared" si="47"/>
        <v/>
      </c>
      <c r="M319" s="182" t="str">
        <f t="array" ref="M319">IFERROR(INDEX(L$2:L$214,SMALL(IF(L$2:L$214&lt;&gt;"",ROW(L$2:L$214)-1),ROW(C318))),"")</f>
        <v/>
      </c>
      <c r="N319" s="181" t="str">
        <f t="shared" si="48"/>
        <v/>
      </c>
      <c r="O319" s="180" t="str">
        <f t="array" ref="O319">IFERROR(INDEX(N$2:N$214,SMALL(IF(N$2:N$214&lt;&gt;"",ROW(N$2:N$214)-1),ROW(E318))),"")</f>
        <v/>
      </c>
      <c r="P319" s="5"/>
    </row>
    <row r="320" spans="1:16" ht="15.75" customHeight="1" x14ac:dyDescent="0.2">
      <c r="A320" s="172" t="str">
        <f t="shared" si="45"/>
        <v xml:space="preserve"> </v>
      </c>
      <c r="B320" s="5"/>
      <c r="C320" s="5"/>
      <c r="D320" s="5"/>
      <c r="E320" s="72"/>
      <c r="F320" s="72"/>
      <c r="G320" s="172" t="str">
        <f>IF(E320="","",VLOOKUP(E320,'Liste des clubs'!A:B,2,FALSE))</f>
        <v/>
      </c>
      <c r="H320" s="172"/>
      <c r="J320" s="179" t="str">
        <f t="shared" si="46"/>
        <v/>
      </c>
      <c r="K320" s="180" t="str">
        <f t="array" ref="K320">IFERROR(INDEX(J$2:J$214,SMALL(IF(J$2:J$214&lt;&gt;"",ROW(J$2:J$214)-1),ROW(A319))),"")</f>
        <v/>
      </c>
      <c r="L320" s="181" t="str">
        <f t="shared" si="47"/>
        <v/>
      </c>
      <c r="M320" s="182" t="str">
        <f t="array" ref="M320">IFERROR(INDEX(L$2:L$214,SMALL(IF(L$2:L$214&lt;&gt;"",ROW(L$2:L$214)-1),ROW(C319))),"")</f>
        <v/>
      </c>
      <c r="N320" s="181" t="str">
        <f t="shared" si="48"/>
        <v/>
      </c>
      <c r="O320" s="180" t="str">
        <f t="array" ref="O320">IFERROR(INDEX(N$2:N$214,SMALL(IF(N$2:N$214&lt;&gt;"",ROW(N$2:N$214)-1),ROW(E319))),"")</f>
        <v/>
      </c>
      <c r="P320" s="5"/>
    </row>
    <row r="321" spans="1:16" ht="15.75" customHeight="1" x14ac:dyDescent="0.2">
      <c r="A321" s="172" t="str">
        <f t="shared" si="45"/>
        <v xml:space="preserve"> </v>
      </c>
      <c r="B321" s="5"/>
      <c r="C321" s="5"/>
      <c r="D321" s="5"/>
      <c r="E321" s="72"/>
      <c r="F321" s="72"/>
      <c r="G321" s="172" t="str">
        <f>IF(E321="","",VLOOKUP(E321,'Liste des clubs'!A:B,2,FALSE))</f>
        <v/>
      </c>
      <c r="H321" s="172"/>
      <c r="J321" s="179" t="str">
        <f t="shared" si="46"/>
        <v/>
      </c>
      <c r="K321" s="180" t="str">
        <f t="array" ref="K321">IFERROR(INDEX(J$2:J$214,SMALL(IF(J$2:J$214&lt;&gt;"",ROW(J$2:J$214)-1),ROW(A320))),"")</f>
        <v/>
      </c>
      <c r="L321" s="181" t="str">
        <f t="shared" si="47"/>
        <v/>
      </c>
      <c r="M321" s="182" t="str">
        <f t="array" ref="M321">IFERROR(INDEX(L$2:L$214,SMALL(IF(L$2:L$214&lt;&gt;"",ROW(L$2:L$214)-1),ROW(C320))),"")</f>
        <v/>
      </c>
      <c r="N321" s="181" t="str">
        <f t="shared" si="48"/>
        <v/>
      </c>
      <c r="O321" s="180" t="str">
        <f t="array" ref="O321">IFERROR(INDEX(N$2:N$214,SMALL(IF(N$2:N$214&lt;&gt;"",ROW(N$2:N$214)-1),ROW(E320))),"")</f>
        <v/>
      </c>
      <c r="P321" s="5"/>
    </row>
    <row r="322" spans="1:16" ht="15.75" customHeight="1" x14ac:dyDescent="0.2">
      <c r="A322" s="172" t="str">
        <f t="shared" si="45"/>
        <v xml:space="preserve"> </v>
      </c>
      <c r="B322" s="5"/>
      <c r="C322" s="5"/>
      <c r="D322" s="5"/>
      <c r="E322" s="72"/>
      <c r="F322" s="72"/>
      <c r="G322" s="172" t="str">
        <f>IF(E322="","",VLOOKUP(E322,'Liste des clubs'!A:B,2,FALSE))</f>
        <v/>
      </c>
      <c r="H322" s="172"/>
      <c r="J322" s="179" t="str">
        <f t="shared" si="46"/>
        <v/>
      </c>
      <c r="K322" s="180" t="str">
        <f t="array" ref="K322">IFERROR(INDEX(J$2:J$214,SMALL(IF(J$2:J$214&lt;&gt;"",ROW(J$2:J$214)-1),ROW(A321))),"")</f>
        <v/>
      </c>
      <c r="L322" s="181" t="str">
        <f t="shared" si="47"/>
        <v/>
      </c>
      <c r="M322" s="182" t="str">
        <f t="array" ref="M322">IFERROR(INDEX(L$2:L$214,SMALL(IF(L$2:L$214&lt;&gt;"",ROW(L$2:L$214)-1),ROW(C321))),"")</f>
        <v/>
      </c>
      <c r="N322" s="181" t="str">
        <f t="shared" si="48"/>
        <v/>
      </c>
      <c r="O322" s="180" t="str">
        <f t="array" ref="O322">IFERROR(INDEX(N$2:N$214,SMALL(IF(N$2:N$214&lt;&gt;"",ROW(N$2:N$214)-1),ROW(E321))),"")</f>
        <v/>
      </c>
      <c r="P322" s="5"/>
    </row>
    <row r="323" spans="1:16" ht="15.75" customHeight="1" x14ac:dyDescent="0.2">
      <c r="A323" s="172" t="str">
        <f t="shared" si="45"/>
        <v xml:space="preserve"> </v>
      </c>
      <c r="B323" s="5"/>
      <c r="C323" s="5"/>
      <c r="D323" s="5"/>
      <c r="E323" s="72"/>
      <c r="F323" s="72"/>
      <c r="G323" s="172" t="str">
        <f>IF(E323="","",VLOOKUP(E323,'Liste des clubs'!A:B,2,FALSE))</f>
        <v/>
      </c>
      <c r="H323" s="172"/>
      <c r="J323" s="179" t="str">
        <f t="shared" si="46"/>
        <v/>
      </c>
      <c r="K323" s="180" t="str">
        <f t="array" ref="K323">IFERROR(INDEX(J$2:J$214,SMALL(IF(J$2:J$214&lt;&gt;"",ROW(J$2:J$214)-1),ROW(A322))),"")</f>
        <v/>
      </c>
      <c r="L323" s="181" t="str">
        <f t="shared" si="47"/>
        <v/>
      </c>
      <c r="M323" s="182" t="str">
        <f t="array" ref="M323">IFERROR(INDEX(L$2:L$214,SMALL(IF(L$2:L$214&lt;&gt;"",ROW(L$2:L$214)-1),ROW(C322))),"")</f>
        <v/>
      </c>
      <c r="N323" s="181" t="str">
        <f t="shared" si="48"/>
        <v/>
      </c>
      <c r="O323" s="180" t="str">
        <f t="array" ref="O323">IFERROR(INDEX(N$2:N$214,SMALL(IF(N$2:N$214&lt;&gt;"",ROW(N$2:N$214)-1),ROW(E322))),"")</f>
        <v/>
      </c>
      <c r="P323" s="5"/>
    </row>
    <row r="324" spans="1:16" ht="15.75" customHeight="1" x14ac:dyDescent="0.2">
      <c r="A324" s="172" t="str">
        <f t="shared" ref="A324:A387" si="49">B324&amp;" "&amp;C324</f>
        <v xml:space="preserve"> </v>
      </c>
      <c r="B324" s="5"/>
      <c r="C324" s="5"/>
      <c r="D324" s="5"/>
      <c r="E324" s="72"/>
      <c r="F324" s="72"/>
      <c r="G324" s="172" t="str">
        <f>IF(E324="","",VLOOKUP(E324,'Liste des clubs'!A:B,2,FALSE))</f>
        <v/>
      </c>
      <c r="H324" s="172"/>
      <c r="J324" s="179" t="str">
        <f t="shared" si="46"/>
        <v/>
      </c>
      <c r="K324" s="180" t="str">
        <f t="array" ref="K324">IFERROR(INDEX(J$2:J$214,SMALL(IF(J$2:J$214&lt;&gt;"",ROW(J$2:J$214)-1),ROW(A323))),"")</f>
        <v/>
      </c>
      <c r="L324" s="181" t="str">
        <f t="shared" si="47"/>
        <v/>
      </c>
      <c r="M324" s="182" t="str">
        <f t="array" ref="M324">IFERROR(INDEX(L$2:L$214,SMALL(IF(L$2:L$214&lt;&gt;"",ROW(L$2:L$214)-1),ROW(C323))),"")</f>
        <v/>
      </c>
      <c r="N324" s="181" t="str">
        <f t="shared" si="48"/>
        <v/>
      </c>
      <c r="O324" s="180" t="str">
        <f t="array" ref="O324">IFERROR(INDEX(N$2:N$214,SMALL(IF(N$2:N$214&lt;&gt;"",ROW(N$2:N$214)-1),ROW(E323))),"")</f>
        <v/>
      </c>
      <c r="P324" s="5"/>
    </row>
    <row r="325" spans="1:16" ht="15.75" customHeight="1" x14ac:dyDescent="0.2">
      <c r="A325" s="172" t="str">
        <f t="shared" si="49"/>
        <v xml:space="preserve"> </v>
      </c>
      <c r="B325" s="5"/>
      <c r="C325" s="5"/>
      <c r="D325" s="5"/>
      <c r="E325" s="72"/>
      <c r="F325" s="72"/>
      <c r="G325" s="172" t="str">
        <f>IF(E325="","",VLOOKUP(E325,'Liste des clubs'!A:B,2,FALSE))</f>
        <v/>
      </c>
      <c r="H325" s="172"/>
      <c r="J325" s="179" t="str">
        <f t="shared" si="46"/>
        <v/>
      </c>
      <c r="K325" s="180" t="str">
        <f t="array" ref="K325">IFERROR(INDEX(J$2:J$214,SMALL(IF(J$2:J$214&lt;&gt;"",ROW(J$2:J$214)-1),ROW(A324))),"")</f>
        <v/>
      </c>
      <c r="L325" s="181" t="str">
        <f t="shared" si="47"/>
        <v/>
      </c>
      <c r="M325" s="182" t="str">
        <f t="array" ref="M325">IFERROR(INDEX(L$2:L$214,SMALL(IF(L$2:L$214&lt;&gt;"",ROW(L$2:L$214)-1),ROW(C324))),"")</f>
        <v/>
      </c>
      <c r="N325" s="181" t="str">
        <f t="shared" si="48"/>
        <v/>
      </c>
      <c r="O325" s="180" t="str">
        <f t="array" ref="O325">IFERROR(INDEX(N$2:N$214,SMALL(IF(N$2:N$214&lt;&gt;"",ROW(N$2:N$214)-1),ROW(E324))),"")</f>
        <v/>
      </c>
      <c r="P325" s="5"/>
    </row>
    <row r="326" spans="1:16" ht="15.75" customHeight="1" x14ac:dyDescent="0.2">
      <c r="A326" s="172" t="str">
        <f t="shared" si="49"/>
        <v xml:space="preserve"> </v>
      </c>
      <c r="B326" s="5"/>
      <c r="C326" s="5"/>
      <c r="D326" s="5"/>
      <c r="E326" s="72"/>
      <c r="F326" s="72"/>
      <c r="G326" s="172" t="str">
        <f>IF(E326="","",VLOOKUP(E326,'Liste des clubs'!A:B,2,FALSE))</f>
        <v/>
      </c>
      <c r="H326" s="172"/>
      <c r="J326" s="179" t="str">
        <f t="shared" si="46"/>
        <v/>
      </c>
      <c r="K326" s="180" t="str">
        <f t="array" ref="K326">IFERROR(INDEX(J$2:J$214,SMALL(IF(J$2:J$214&lt;&gt;"",ROW(J$2:J$214)-1),ROW(A325))),"")</f>
        <v/>
      </c>
      <c r="L326" s="181" t="str">
        <f t="shared" si="47"/>
        <v/>
      </c>
      <c r="M326" s="182" t="str">
        <f t="array" ref="M326">IFERROR(INDEX(L$2:L$214,SMALL(IF(L$2:L$214&lt;&gt;"",ROW(L$2:L$214)-1),ROW(C325))),"")</f>
        <v/>
      </c>
      <c r="N326" s="181" t="str">
        <f t="shared" si="48"/>
        <v/>
      </c>
      <c r="O326" s="180" t="str">
        <f t="array" ref="O326">IFERROR(INDEX(N$2:N$214,SMALL(IF(N$2:N$214&lt;&gt;"",ROW(N$2:N$214)-1),ROW(E325))),"")</f>
        <v/>
      </c>
      <c r="P326" s="5"/>
    </row>
    <row r="327" spans="1:16" ht="15.75" customHeight="1" x14ac:dyDescent="0.2">
      <c r="A327" s="172" t="str">
        <f t="shared" si="49"/>
        <v xml:space="preserve"> </v>
      </c>
      <c r="B327" s="5"/>
      <c r="C327" s="5"/>
      <c r="D327" s="5"/>
      <c r="E327" s="72"/>
      <c r="F327" s="72"/>
      <c r="G327" s="172" t="str">
        <f>IF(E327="","",VLOOKUP(E327,'Liste des clubs'!A:B,2,FALSE))</f>
        <v/>
      </c>
      <c r="H327" s="172"/>
      <c r="J327" s="179" t="str">
        <f t="shared" si="46"/>
        <v/>
      </c>
      <c r="K327" s="180" t="str">
        <f t="array" ref="K327">IFERROR(INDEX(J$2:J$214,SMALL(IF(J$2:J$214&lt;&gt;"",ROW(J$2:J$214)-1),ROW(A326))),"")</f>
        <v/>
      </c>
      <c r="L327" s="181" t="str">
        <f t="shared" si="47"/>
        <v/>
      </c>
      <c r="M327" s="182" t="str">
        <f t="array" ref="M327">IFERROR(INDEX(L$2:L$214,SMALL(IF(L$2:L$214&lt;&gt;"",ROW(L$2:L$214)-1),ROW(C326))),"")</f>
        <v/>
      </c>
      <c r="N327" s="181" t="str">
        <f t="shared" si="48"/>
        <v/>
      </c>
      <c r="O327" s="180" t="str">
        <f t="array" ref="O327">IFERROR(INDEX(N$2:N$214,SMALL(IF(N$2:N$214&lt;&gt;"",ROW(N$2:N$214)-1),ROW(E326))),"")</f>
        <v/>
      </c>
      <c r="P327" s="5"/>
    </row>
    <row r="328" spans="1:16" ht="15.75" customHeight="1" x14ac:dyDescent="0.2">
      <c r="A328" s="172" t="str">
        <f t="shared" si="49"/>
        <v xml:space="preserve"> </v>
      </c>
      <c r="B328" s="5"/>
      <c r="C328" s="5"/>
      <c r="D328" s="5"/>
      <c r="E328" s="72"/>
      <c r="F328" s="72"/>
      <c r="G328" s="172" t="str">
        <f>IF(E328="","",VLOOKUP(E328,'Liste des clubs'!A:B,2,FALSE))</f>
        <v/>
      </c>
      <c r="H328" s="172"/>
      <c r="J328" s="179" t="str">
        <f t="shared" si="46"/>
        <v/>
      </c>
      <c r="K328" s="180" t="str">
        <f t="array" ref="K328">IFERROR(INDEX(J$2:J$214,SMALL(IF(J$2:J$214&lt;&gt;"",ROW(J$2:J$214)-1),ROW(A327))),"")</f>
        <v/>
      </c>
      <c r="L328" s="181" t="str">
        <f t="shared" si="47"/>
        <v/>
      </c>
      <c r="M328" s="182" t="str">
        <f t="array" ref="M328">IFERROR(INDEX(L$2:L$214,SMALL(IF(L$2:L$214&lt;&gt;"",ROW(L$2:L$214)-1),ROW(C327))),"")</f>
        <v/>
      </c>
      <c r="N328" s="181" t="str">
        <f t="shared" si="48"/>
        <v/>
      </c>
      <c r="O328" s="180" t="str">
        <f t="array" ref="O328">IFERROR(INDEX(N$2:N$214,SMALL(IF(N$2:N$214&lt;&gt;"",ROW(N$2:N$214)-1),ROW(E327))),"")</f>
        <v/>
      </c>
      <c r="P328" s="5"/>
    </row>
    <row r="329" spans="1:16" ht="15.75" customHeight="1" x14ac:dyDescent="0.2">
      <c r="A329" s="172" t="str">
        <f t="shared" si="49"/>
        <v xml:space="preserve"> </v>
      </c>
      <c r="B329" s="5"/>
      <c r="C329" s="5"/>
      <c r="D329" s="5"/>
      <c r="E329" s="72"/>
      <c r="F329" s="72"/>
      <c r="G329" s="172" t="str">
        <f>IF(E329="","",VLOOKUP(E329,'Liste des clubs'!A:B,2,FALSE))</f>
        <v/>
      </c>
      <c r="H329" s="172"/>
      <c r="J329" s="179" t="str">
        <f t="shared" si="46"/>
        <v/>
      </c>
      <c r="K329" s="180" t="str">
        <f t="array" ref="K329">IFERROR(INDEX(J$2:J$214,SMALL(IF(J$2:J$214&lt;&gt;"",ROW(J$2:J$214)-1),ROW(A328))),"")</f>
        <v/>
      </c>
      <c r="L329" s="181" t="str">
        <f t="shared" si="47"/>
        <v/>
      </c>
      <c r="M329" s="182" t="str">
        <f t="array" ref="M329">IFERROR(INDEX(L$2:L$214,SMALL(IF(L$2:L$214&lt;&gt;"",ROW(L$2:L$214)-1),ROW(C328))),"")</f>
        <v/>
      </c>
      <c r="N329" s="181" t="str">
        <f t="shared" si="48"/>
        <v/>
      </c>
      <c r="O329" s="180" t="str">
        <f t="array" ref="O329">IFERROR(INDEX(N$2:N$214,SMALL(IF(N$2:N$214&lt;&gt;"",ROW(N$2:N$214)-1),ROW(E328))),"")</f>
        <v/>
      </c>
      <c r="P329" s="5"/>
    </row>
    <row r="330" spans="1:16" ht="15.75" customHeight="1" x14ac:dyDescent="0.2">
      <c r="A330" s="172" t="str">
        <f t="shared" si="49"/>
        <v xml:space="preserve"> </v>
      </c>
      <c r="B330" s="5"/>
      <c r="C330" s="5"/>
      <c r="D330" s="5"/>
      <c r="E330" s="72"/>
      <c r="F330" s="72"/>
      <c r="G330" s="172" t="str">
        <f>IF(E330="","",VLOOKUP(E330,'Liste des clubs'!A:B,2,FALSE))</f>
        <v/>
      </c>
      <c r="H330" s="172"/>
      <c r="J330" s="179" t="str">
        <f t="shared" si="46"/>
        <v/>
      </c>
      <c r="K330" s="180" t="str">
        <f t="array" ref="K330">IFERROR(INDEX(J$2:J$214,SMALL(IF(J$2:J$214&lt;&gt;"",ROW(J$2:J$214)-1),ROW(A329))),"")</f>
        <v/>
      </c>
      <c r="L330" s="181" t="str">
        <f t="shared" si="47"/>
        <v/>
      </c>
      <c r="M330" s="182" t="str">
        <f t="array" ref="M330">IFERROR(INDEX(L$2:L$214,SMALL(IF(L$2:L$214&lt;&gt;"",ROW(L$2:L$214)-1),ROW(C329))),"")</f>
        <v/>
      </c>
      <c r="N330" s="181" t="str">
        <f t="shared" si="48"/>
        <v/>
      </c>
      <c r="O330" s="180" t="str">
        <f t="array" ref="O330">IFERROR(INDEX(N$2:N$214,SMALL(IF(N$2:N$214&lt;&gt;"",ROW(N$2:N$214)-1),ROW(E329))),"")</f>
        <v/>
      </c>
      <c r="P330" s="5"/>
    </row>
    <row r="331" spans="1:16" ht="15.75" customHeight="1" x14ac:dyDescent="0.2">
      <c r="A331" s="172" t="str">
        <f t="shared" si="49"/>
        <v xml:space="preserve"> </v>
      </c>
      <c r="B331" s="5"/>
      <c r="C331" s="5"/>
      <c r="D331" s="5"/>
      <c r="E331" s="72"/>
      <c r="F331" s="72"/>
      <c r="G331" s="172" t="str">
        <f>IF(E331="","",VLOOKUP(E331,'Liste des clubs'!A:B,2,FALSE))</f>
        <v/>
      </c>
      <c r="H331" s="172"/>
      <c r="J331" s="179" t="str">
        <f t="shared" si="46"/>
        <v/>
      </c>
      <c r="K331" s="180" t="str">
        <f t="array" ref="K331">IFERROR(INDEX(J$2:J$214,SMALL(IF(J$2:J$214&lt;&gt;"",ROW(J$2:J$214)-1),ROW(A330))),"")</f>
        <v/>
      </c>
      <c r="L331" s="181" t="str">
        <f t="shared" si="47"/>
        <v/>
      </c>
      <c r="M331" s="182" t="str">
        <f t="array" ref="M331">IFERROR(INDEX(L$2:L$214,SMALL(IF(L$2:L$214&lt;&gt;"",ROW(L$2:L$214)-1),ROW(C330))),"")</f>
        <v/>
      </c>
      <c r="N331" s="181" t="str">
        <f t="shared" si="48"/>
        <v/>
      </c>
      <c r="O331" s="180" t="str">
        <f t="array" ref="O331">IFERROR(INDEX(N$2:N$214,SMALL(IF(N$2:N$214&lt;&gt;"",ROW(N$2:N$214)-1),ROW(E330))),"")</f>
        <v/>
      </c>
      <c r="P331" s="5"/>
    </row>
    <row r="332" spans="1:16" ht="15.75" customHeight="1" x14ac:dyDescent="0.2">
      <c r="A332" s="172" t="str">
        <f t="shared" si="49"/>
        <v xml:space="preserve"> </v>
      </c>
      <c r="B332" s="5"/>
      <c r="C332" s="5"/>
      <c r="D332" s="5"/>
      <c r="E332" s="72"/>
      <c r="F332" s="72"/>
      <c r="G332" s="172" t="str">
        <f>IF(E332="","",VLOOKUP(E332,'Liste des clubs'!A:B,2,FALSE))</f>
        <v/>
      </c>
      <c r="H332" s="172"/>
      <c r="J332" s="179" t="str">
        <f t="shared" si="46"/>
        <v/>
      </c>
      <c r="K332" s="180" t="str">
        <f t="array" ref="K332">IFERROR(INDEX(J$2:J$214,SMALL(IF(J$2:J$214&lt;&gt;"",ROW(J$2:J$214)-1),ROW(A331))),"")</f>
        <v/>
      </c>
      <c r="L332" s="181" t="str">
        <f t="shared" si="47"/>
        <v/>
      </c>
      <c r="M332" s="182" t="str">
        <f t="array" ref="M332">IFERROR(INDEX(L$2:L$214,SMALL(IF(L$2:L$214&lt;&gt;"",ROW(L$2:L$214)-1),ROW(C331))),"")</f>
        <v/>
      </c>
      <c r="N332" s="181" t="str">
        <f t="shared" si="48"/>
        <v/>
      </c>
      <c r="O332" s="180" t="str">
        <f t="array" ref="O332">IFERROR(INDEX(N$2:N$214,SMALL(IF(N$2:N$214&lt;&gt;"",ROW(N$2:N$214)-1),ROW(E331))),"")</f>
        <v/>
      </c>
      <c r="P332" s="5"/>
    </row>
    <row r="333" spans="1:16" ht="15.75" customHeight="1" x14ac:dyDescent="0.2">
      <c r="A333" s="172" t="str">
        <f t="shared" si="49"/>
        <v xml:space="preserve"> </v>
      </c>
      <c r="B333" s="5"/>
      <c r="C333" s="5"/>
      <c r="D333" s="5"/>
      <c r="E333" s="72"/>
      <c r="F333" s="72"/>
      <c r="G333" s="172" t="str">
        <f>IF(E333="","",VLOOKUP(E333,'Liste des clubs'!A:B,2,FALSE))</f>
        <v/>
      </c>
      <c r="H333" s="172"/>
      <c r="J333" s="179" t="str">
        <f t="shared" si="46"/>
        <v/>
      </c>
      <c r="K333" s="180" t="str">
        <f t="array" ref="K333">IFERROR(INDEX(J$2:J$214,SMALL(IF(J$2:J$214&lt;&gt;"",ROW(J$2:J$214)-1),ROW(A332))),"")</f>
        <v/>
      </c>
      <c r="L333" s="181" t="str">
        <f t="shared" si="47"/>
        <v/>
      </c>
      <c r="M333" s="182" t="str">
        <f t="array" ref="M333">IFERROR(INDEX(L$2:L$214,SMALL(IF(L$2:L$214&lt;&gt;"",ROW(L$2:L$214)-1),ROW(C332))),"")</f>
        <v/>
      </c>
      <c r="N333" s="181" t="str">
        <f t="shared" si="48"/>
        <v/>
      </c>
      <c r="O333" s="180" t="str">
        <f t="array" ref="O333">IFERROR(INDEX(N$2:N$214,SMALL(IF(N$2:N$214&lt;&gt;"",ROW(N$2:N$214)-1),ROW(E332))),"")</f>
        <v/>
      </c>
      <c r="P333" s="5"/>
    </row>
    <row r="334" spans="1:16" ht="15.75" customHeight="1" x14ac:dyDescent="0.2">
      <c r="A334" s="172" t="str">
        <f t="shared" si="49"/>
        <v xml:space="preserve"> </v>
      </c>
      <c r="B334" s="5"/>
      <c r="C334" s="5"/>
      <c r="D334" s="5"/>
      <c r="E334" s="72"/>
      <c r="F334" s="72"/>
      <c r="G334" s="172" t="str">
        <f>IF(E334="","",VLOOKUP(E334,'Liste des clubs'!A:B,2,FALSE))</f>
        <v/>
      </c>
      <c r="H334" s="172"/>
      <c r="J334" s="179" t="str">
        <f t="shared" si="46"/>
        <v/>
      </c>
      <c r="K334" s="180" t="str">
        <f t="array" ref="K334">IFERROR(INDEX(J$2:J$214,SMALL(IF(J$2:J$214&lt;&gt;"",ROW(J$2:J$214)-1),ROW(A333))),"")</f>
        <v/>
      </c>
      <c r="L334" s="181" t="str">
        <f t="shared" si="47"/>
        <v/>
      </c>
      <c r="M334" s="182" t="str">
        <f t="array" ref="M334">IFERROR(INDEX(L$2:L$214,SMALL(IF(L$2:L$214&lt;&gt;"",ROW(L$2:L$214)-1),ROW(C333))),"")</f>
        <v/>
      </c>
      <c r="N334" s="181" t="str">
        <f t="shared" si="48"/>
        <v/>
      </c>
      <c r="O334" s="180" t="str">
        <f t="array" ref="O334">IFERROR(INDEX(N$2:N$214,SMALL(IF(N$2:N$214&lt;&gt;"",ROW(N$2:N$214)-1),ROW(E333))),"")</f>
        <v/>
      </c>
      <c r="P334" s="5"/>
    </row>
    <row r="335" spans="1:16" ht="15.75" customHeight="1" x14ac:dyDescent="0.2">
      <c r="A335" s="172" t="str">
        <f t="shared" si="49"/>
        <v xml:space="preserve"> </v>
      </c>
      <c r="B335" s="5"/>
      <c r="C335" s="5"/>
      <c r="D335" s="5"/>
      <c r="E335" s="72"/>
      <c r="F335" s="72"/>
      <c r="G335" s="172" t="str">
        <f>IF(E335="","",VLOOKUP(E335,'Liste des clubs'!A:B,2,FALSE))</f>
        <v/>
      </c>
      <c r="H335" s="172"/>
      <c r="J335" s="179" t="str">
        <f t="shared" si="46"/>
        <v/>
      </c>
      <c r="K335" s="180" t="str">
        <f t="array" ref="K335">IFERROR(INDEX(J$2:J$214,SMALL(IF(J$2:J$214&lt;&gt;"",ROW(J$2:J$214)-1),ROW(A334))),"")</f>
        <v/>
      </c>
      <c r="L335" s="181" t="str">
        <f t="shared" si="47"/>
        <v/>
      </c>
      <c r="M335" s="182" t="str">
        <f t="array" ref="M335">IFERROR(INDEX(L$2:L$214,SMALL(IF(L$2:L$214&lt;&gt;"",ROW(L$2:L$214)-1),ROW(C334))),"")</f>
        <v/>
      </c>
      <c r="N335" s="181" t="str">
        <f t="shared" si="48"/>
        <v/>
      </c>
      <c r="O335" s="180" t="str">
        <f t="array" ref="O335">IFERROR(INDEX(N$2:N$214,SMALL(IF(N$2:N$214&lt;&gt;"",ROW(N$2:N$214)-1),ROW(E334))),"")</f>
        <v/>
      </c>
      <c r="P335" s="5"/>
    </row>
    <row r="336" spans="1:16" ht="15.75" customHeight="1" x14ac:dyDescent="0.2">
      <c r="A336" s="172" t="str">
        <f t="shared" si="49"/>
        <v xml:space="preserve"> </v>
      </c>
      <c r="B336" s="5"/>
      <c r="C336" s="5"/>
      <c r="D336" s="5"/>
      <c r="E336" s="72"/>
      <c r="F336" s="72"/>
      <c r="G336" s="172" t="str">
        <f>IF(E336="","",VLOOKUP(E336,'Liste des clubs'!A:B,2,FALSE))</f>
        <v/>
      </c>
      <c r="H336" s="172"/>
      <c r="J336" s="179" t="str">
        <f t="shared" si="46"/>
        <v/>
      </c>
      <c r="K336" s="180" t="str">
        <f t="array" ref="K336">IFERROR(INDEX(J$2:J$214,SMALL(IF(J$2:J$214&lt;&gt;"",ROW(J$2:J$214)-1),ROW(A335))),"")</f>
        <v/>
      </c>
      <c r="L336" s="181" t="str">
        <f t="shared" si="47"/>
        <v/>
      </c>
      <c r="M336" s="182" t="str">
        <f t="array" ref="M336">IFERROR(INDEX(L$2:L$214,SMALL(IF(L$2:L$214&lt;&gt;"",ROW(L$2:L$214)-1),ROW(C335))),"")</f>
        <v/>
      </c>
      <c r="N336" s="181" t="str">
        <f t="shared" si="48"/>
        <v/>
      </c>
      <c r="O336" s="180" t="str">
        <f t="array" ref="O336">IFERROR(INDEX(N$2:N$214,SMALL(IF(N$2:N$214&lt;&gt;"",ROW(N$2:N$214)-1),ROW(E335))),"")</f>
        <v/>
      </c>
      <c r="P336" s="5"/>
    </row>
    <row r="337" spans="1:16" ht="15.75" customHeight="1" x14ac:dyDescent="0.2">
      <c r="A337" s="172" t="str">
        <f t="shared" si="49"/>
        <v xml:space="preserve"> </v>
      </c>
      <c r="B337" s="5"/>
      <c r="C337" s="5"/>
      <c r="D337" s="5"/>
      <c r="E337" s="72"/>
      <c r="F337" s="72"/>
      <c r="G337" s="172" t="str">
        <f>IF(E337="","",VLOOKUP(E337,'Liste des clubs'!A:B,2,FALSE))</f>
        <v/>
      </c>
      <c r="H337" s="172"/>
      <c r="J337" s="179" t="str">
        <f t="shared" si="46"/>
        <v/>
      </c>
      <c r="K337" s="180" t="str">
        <f t="array" ref="K337">IFERROR(INDEX(J$2:J$214,SMALL(IF(J$2:J$214&lt;&gt;"",ROW(J$2:J$214)-1),ROW(A336))),"")</f>
        <v/>
      </c>
      <c r="L337" s="181" t="str">
        <f t="shared" si="47"/>
        <v/>
      </c>
      <c r="M337" s="182" t="str">
        <f t="array" ref="M337">IFERROR(INDEX(L$2:L$214,SMALL(IF(L$2:L$214&lt;&gt;"",ROW(L$2:L$214)-1),ROW(C336))),"")</f>
        <v/>
      </c>
      <c r="N337" s="181" t="str">
        <f t="shared" si="48"/>
        <v/>
      </c>
      <c r="O337" s="180" t="str">
        <f t="array" ref="O337">IFERROR(INDEX(N$2:N$214,SMALL(IF(N$2:N$214&lt;&gt;"",ROW(N$2:N$214)-1),ROW(E336))),"")</f>
        <v/>
      </c>
      <c r="P337" s="5"/>
    </row>
    <row r="338" spans="1:16" ht="15.75" customHeight="1" x14ac:dyDescent="0.2">
      <c r="A338" s="172" t="str">
        <f t="shared" si="49"/>
        <v xml:space="preserve"> </v>
      </c>
      <c r="B338" s="5"/>
      <c r="C338" s="5"/>
      <c r="D338" s="5"/>
      <c r="E338" s="72"/>
      <c r="F338" s="72"/>
      <c r="G338" s="172" t="str">
        <f>IF(E338="","",VLOOKUP(E338,'Liste des clubs'!A:B,2,FALSE))</f>
        <v/>
      </c>
      <c r="H338" s="172"/>
      <c r="J338" s="179" t="str">
        <f t="shared" si="46"/>
        <v/>
      </c>
      <c r="K338" s="180" t="str">
        <f t="array" ref="K338">IFERROR(INDEX(J$2:J$214,SMALL(IF(J$2:J$214&lt;&gt;"",ROW(J$2:J$214)-1),ROW(A337))),"")</f>
        <v/>
      </c>
      <c r="L338" s="181" t="str">
        <f t="shared" si="47"/>
        <v/>
      </c>
      <c r="M338" s="182" t="str">
        <f t="array" ref="M338">IFERROR(INDEX(L$2:L$214,SMALL(IF(L$2:L$214&lt;&gt;"",ROW(L$2:L$214)-1),ROW(C337))),"")</f>
        <v/>
      </c>
      <c r="N338" s="181" t="str">
        <f t="shared" si="48"/>
        <v/>
      </c>
      <c r="O338" s="180" t="str">
        <f t="array" ref="O338">IFERROR(INDEX(N$2:N$214,SMALL(IF(N$2:N$214&lt;&gt;"",ROW(N$2:N$214)-1),ROW(E337))),"")</f>
        <v/>
      </c>
      <c r="P338" s="5"/>
    </row>
    <row r="339" spans="1:16" ht="15.75" customHeight="1" x14ac:dyDescent="0.2">
      <c r="A339" s="172" t="str">
        <f t="shared" si="49"/>
        <v xml:space="preserve"> </v>
      </c>
      <c r="B339" s="5"/>
      <c r="C339" s="5"/>
      <c r="D339" s="5"/>
      <c r="E339" s="72"/>
      <c r="F339" s="72"/>
      <c r="G339" s="172" t="str">
        <f>IF(E339="","",VLOOKUP(E339,'Liste des clubs'!A:B,2,FALSE))</f>
        <v/>
      </c>
      <c r="H339" s="172"/>
      <c r="J339" s="179" t="str">
        <f t="shared" si="46"/>
        <v/>
      </c>
      <c r="K339" s="180" t="str">
        <f t="array" ref="K339">IFERROR(INDEX(J$2:J$214,SMALL(IF(J$2:J$214&lt;&gt;"",ROW(J$2:J$214)-1),ROW(A338))),"")</f>
        <v/>
      </c>
      <c r="L339" s="181" t="str">
        <f t="shared" si="47"/>
        <v/>
      </c>
      <c r="M339" s="182" t="str">
        <f t="array" ref="M339">IFERROR(INDEX(L$2:L$214,SMALL(IF(L$2:L$214&lt;&gt;"",ROW(L$2:L$214)-1),ROW(C338))),"")</f>
        <v/>
      </c>
      <c r="N339" s="181" t="str">
        <f t="shared" si="48"/>
        <v/>
      </c>
      <c r="O339" s="180" t="str">
        <f t="array" ref="O339">IFERROR(INDEX(N$2:N$214,SMALL(IF(N$2:N$214&lt;&gt;"",ROW(N$2:N$214)-1),ROW(E338))),"")</f>
        <v/>
      </c>
      <c r="P339" s="5"/>
    </row>
    <row r="340" spans="1:16" ht="15.75" customHeight="1" x14ac:dyDescent="0.2">
      <c r="A340" s="172" t="str">
        <f t="shared" si="49"/>
        <v xml:space="preserve"> </v>
      </c>
      <c r="B340" s="5"/>
      <c r="C340" s="5"/>
      <c r="D340" s="5"/>
      <c r="E340" s="72"/>
      <c r="F340" s="72"/>
      <c r="G340" s="172" t="str">
        <f>IF(E340="","",VLOOKUP(E340,'Liste des clubs'!A:B,2,FALSE))</f>
        <v/>
      </c>
      <c r="H340" s="172"/>
      <c r="J340" s="179" t="str">
        <f t="shared" si="46"/>
        <v/>
      </c>
      <c r="K340" s="180" t="str">
        <f t="array" ref="K340">IFERROR(INDEX(J$2:J$214,SMALL(IF(J$2:J$214&lt;&gt;"",ROW(J$2:J$214)-1),ROW(A339))),"")</f>
        <v/>
      </c>
      <c r="L340" s="181" t="str">
        <f t="shared" si="47"/>
        <v/>
      </c>
      <c r="M340" s="182" t="str">
        <f t="array" ref="M340">IFERROR(INDEX(L$2:L$214,SMALL(IF(L$2:L$214&lt;&gt;"",ROW(L$2:L$214)-1),ROW(C339))),"")</f>
        <v/>
      </c>
      <c r="N340" s="181" t="str">
        <f t="shared" si="48"/>
        <v/>
      </c>
      <c r="O340" s="180" t="str">
        <f t="array" ref="O340">IFERROR(INDEX(N$2:N$214,SMALL(IF(N$2:N$214&lt;&gt;"",ROW(N$2:N$214)-1),ROW(E339))),"")</f>
        <v/>
      </c>
      <c r="P340" s="5"/>
    </row>
    <row r="341" spans="1:16" ht="15.75" customHeight="1" x14ac:dyDescent="0.2">
      <c r="A341" s="172" t="str">
        <f t="shared" si="49"/>
        <v xml:space="preserve"> </v>
      </c>
      <c r="B341" s="5"/>
      <c r="C341" s="5"/>
      <c r="D341" s="5"/>
      <c r="E341" s="72"/>
      <c r="F341" s="72"/>
      <c r="G341" s="172" t="str">
        <f>IF(E341="","",VLOOKUP(E341,'Liste des clubs'!A:B,2,FALSE))</f>
        <v/>
      </c>
      <c r="H341" s="172"/>
      <c r="J341" s="179" t="str">
        <f t="shared" si="46"/>
        <v/>
      </c>
      <c r="K341" s="180" t="str">
        <f t="array" ref="K341">IFERROR(INDEX(J$2:J$214,SMALL(IF(J$2:J$214&lt;&gt;"",ROW(J$2:J$214)-1),ROW(A340))),"")</f>
        <v/>
      </c>
      <c r="L341" s="181" t="str">
        <f t="shared" si="47"/>
        <v/>
      </c>
      <c r="M341" s="182" t="str">
        <f t="array" ref="M341">IFERROR(INDEX(L$2:L$214,SMALL(IF(L$2:L$214&lt;&gt;"",ROW(L$2:L$214)-1),ROW(C340))),"")</f>
        <v/>
      </c>
      <c r="N341" s="181" t="str">
        <f t="shared" si="48"/>
        <v/>
      </c>
      <c r="O341" s="180" t="str">
        <f t="array" ref="O341">IFERROR(INDEX(N$2:N$214,SMALL(IF(N$2:N$214&lt;&gt;"",ROW(N$2:N$214)-1),ROW(E340))),"")</f>
        <v/>
      </c>
      <c r="P341" s="5"/>
    </row>
    <row r="342" spans="1:16" ht="15.75" customHeight="1" x14ac:dyDescent="0.2">
      <c r="A342" s="172" t="str">
        <f t="shared" si="49"/>
        <v xml:space="preserve"> </v>
      </c>
      <c r="B342" s="5"/>
      <c r="C342" s="5"/>
      <c r="D342" s="5"/>
      <c r="E342" s="72"/>
      <c r="F342" s="72"/>
      <c r="G342" s="172" t="str">
        <f>IF(E342="","",VLOOKUP(E342,'Liste des clubs'!A:B,2,FALSE))</f>
        <v/>
      </c>
      <c r="H342" s="172"/>
      <c r="J342" s="179" t="str">
        <f t="shared" si="46"/>
        <v/>
      </c>
      <c r="K342" s="180" t="str">
        <f t="array" ref="K342">IFERROR(INDEX(J$2:J$214,SMALL(IF(J$2:J$214&lt;&gt;"",ROW(J$2:J$214)-1),ROW(A341))),"")</f>
        <v/>
      </c>
      <c r="L342" s="181" t="str">
        <f t="shared" si="47"/>
        <v/>
      </c>
      <c r="M342" s="182" t="str">
        <f t="array" ref="M342">IFERROR(INDEX(L$2:L$214,SMALL(IF(L$2:L$214&lt;&gt;"",ROW(L$2:L$214)-1),ROW(C341))),"")</f>
        <v/>
      </c>
      <c r="N342" s="181" t="str">
        <f t="shared" si="48"/>
        <v/>
      </c>
      <c r="O342" s="180" t="str">
        <f t="array" ref="O342">IFERROR(INDEX(N$2:N$214,SMALL(IF(N$2:N$214&lt;&gt;"",ROW(N$2:N$214)-1),ROW(E341))),"")</f>
        <v/>
      </c>
      <c r="P342" s="5"/>
    </row>
    <row r="343" spans="1:16" ht="15.75" customHeight="1" x14ac:dyDescent="0.2">
      <c r="A343" s="172" t="str">
        <f t="shared" si="49"/>
        <v xml:space="preserve"> </v>
      </c>
      <c r="B343" s="5"/>
      <c r="C343" s="5"/>
      <c r="D343" s="5"/>
      <c r="E343" s="72"/>
      <c r="F343" s="72"/>
      <c r="G343" s="172" t="str">
        <f>IF(E343="","",VLOOKUP(E343,'Liste des clubs'!A:B,2,FALSE))</f>
        <v/>
      </c>
      <c r="H343" s="172"/>
      <c r="J343" s="179" t="str">
        <f t="shared" si="46"/>
        <v/>
      </c>
      <c r="K343" s="180" t="str">
        <f t="array" ref="K343">IFERROR(INDEX(J$2:J$214,SMALL(IF(J$2:J$214&lt;&gt;"",ROW(J$2:J$214)-1),ROW(A342))),"")</f>
        <v/>
      </c>
      <c r="L343" s="181" t="str">
        <f t="shared" si="47"/>
        <v/>
      </c>
      <c r="M343" s="182" t="str">
        <f t="array" ref="M343">IFERROR(INDEX(L$2:L$214,SMALL(IF(L$2:L$214&lt;&gt;"",ROW(L$2:L$214)-1),ROW(C342))),"")</f>
        <v/>
      </c>
      <c r="N343" s="181" t="str">
        <f t="shared" si="48"/>
        <v/>
      </c>
      <c r="O343" s="180" t="str">
        <f t="array" ref="O343">IFERROR(INDEX(N$2:N$214,SMALL(IF(N$2:N$214&lt;&gt;"",ROW(N$2:N$214)-1),ROW(E342))),"")</f>
        <v/>
      </c>
      <c r="P343" s="5"/>
    </row>
    <row r="344" spans="1:16" ht="15.75" customHeight="1" x14ac:dyDescent="0.2">
      <c r="A344" s="172" t="str">
        <f t="shared" si="49"/>
        <v xml:space="preserve"> </v>
      </c>
      <c r="B344" s="5"/>
      <c r="C344" s="5"/>
      <c r="D344" s="5"/>
      <c r="E344" s="72"/>
      <c r="F344" s="72"/>
      <c r="G344" s="172" t="str">
        <f>IF(E344="","",VLOOKUP(E344,'Liste des clubs'!A:B,2,FALSE))</f>
        <v/>
      </c>
      <c r="H344" s="172"/>
      <c r="J344" s="179" t="str">
        <f t="shared" si="46"/>
        <v/>
      </c>
      <c r="K344" s="180" t="str">
        <f t="array" ref="K344">IFERROR(INDEX(J$2:J$214,SMALL(IF(J$2:J$214&lt;&gt;"",ROW(J$2:J$214)-1),ROW(A343))),"")</f>
        <v/>
      </c>
      <c r="L344" s="181" t="str">
        <f t="shared" si="47"/>
        <v/>
      </c>
      <c r="M344" s="182" t="str">
        <f t="array" ref="M344">IFERROR(INDEX(L$2:L$214,SMALL(IF(L$2:L$214&lt;&gt;"",ROW(L$2:L$214)-1),ROW(C343))),"")</f>
        <v/>
      </c>
      <c r="N344" s="181" t="str">
        <f t="shared" si="48"/>
        <v/>
      </c>
      <c r="O344" s="180" t="str">
        <f t="array" ref="O344">IFERROR(INDEX(N$2:N$214,SMALL(IF(N$2:N$214&lt;&gt;"",ROW(N$2:N$214)-1),ROW(E343))),"")</f>
        <v/>
      </c>
      <c r="P344" s="5"/>
    </row>
    <row r="345" spans="1:16" ht="15.75" customHeight="1" x14ac:dyDescent="0.2">
      <c r="A345" s="172" t="str">
        <f t="shared" si="49"/>
        <v xml:space="preserve"> </v>
      </c>
      <c r="B345" s="5"/>
      <c r="C345" s="5"/>
      <c r="D345" s="5"/>
      <c r="E345" s="72"/>
      <c r="F345" s="72"/>
      <c r="G345" s="172" t="str">
        <f>IF(E345="","",VLOOKUP(E345,'Liste des clubs'!A:B,2,FALSE))</f>
        <v/>
      </c>
      <c r="H345" s="172"/>
      <c r="J345" s="179" t="str">
        <f t="shared" si="46"/>
        <v/>
      </c>
      <c r="K345" s="180" t="str">
        <f t="array" ref="K345">IFERROR(INDEX(J$2:J$214,SMALL(IF(J$2:J$214&lt;&gt;"",ROW(J$2:J$214)-1),ROW(A344))),"")</f>
        <v/>
      </c>
      <c r="L345" s="181" t="str">
        <f t="shared" si="47"/>
        <v/>
      </c>
      <c r="M345" s="182" t="str">
        <f t="array" ref="M345">IFERROR(INDEX(L$2:L$214,SMALL(IF(L$2:L$214&lt;&gt;"",ROW(L$2:L$214)-1),ROW(C344))),"")</f>
        <v/>
      </c>
      <c r="N345" s="181" t="str">
        <f t="shared" si="48"/>
        <v/>
      </c>
      <c r="O345" s="180" t="str">
        <f t="array" ref="O345">IFERROR(INDEX(N$2:N$214,SMALL(IF(N$2:N$214&lt;&gt;"",ROW(N$2:N$214)-1),ROW(E344))),"")</f>
        <v/>
      </c>
      <c r="P345" s="5"/>
    </row>
    <row r="346" spans="1:16" ht="15.75" customHeight="1" x14ac:dyDescent="0.2">
      <c r="A346" s="172" t="str">
        <f t="shared" si="49"/>
        <v xml:space="preserve"> </v>
      </c>
      <c r="B346" s="5"/>
      <c r="C346" s="5"/>
      <c r="D346" s="5"/>
      <c r="E346" s="72"/>
      <c r="F346" s="72"/>
      <c r="G346" s="172" t="str">
        <f>IF(E346="","",VLOOKUP(E346,'Liste des clubs'!A:B,2,FALSE))</f>
        <v/>
      </c>
      <c r="H346" s="172"/>
      <c r="J346" s="179" t="str">
        <f t="shared" si="46"/>
        <v/>
      </c>
      <c r="K346" s="180" t="str">
        <f t="array" ref="K346">IFERROR(INDEX(J$2:J$214,SMALL(IF(J$2:J$214&lt;&gt;"",ROW(J$2:J$214)-1),ROW(A345))),"")</f>
        <v/>
      </c>
      <c r="L346" s="181" t="str">
        <f t="shared" si="47"/>
        <v/>
      </c>
      <c r="M346" s="182" t="str">
        <f t="array" ref="M346">IFERROR(INDEX(L$2:L$214,SMALL(IF(L$2:L$214&lt;&gt;"",ROW(L$2:L$214)-1),ROW(C345))),"")</f>
        <v/>
      </c>
      <c r="N346" s="181" t="str">
        <f t="shared" si="48"/>
        <v/>
      </c>
      <c r="O346" s="180" t="str">
        <f t="array" ref="O346">IFERROR(INDEX(N$2:N$214,SMALL(IF(N$2:N$214&lt;&gt;"",ROW(N$2:N$214)-1),ROW(E345))),"")</f>
        <v/>
      </c>
      <c r="P346" s="5"/>
    </row>
    <row r="347" spans="1:16" ht="15.75" customHeight="1" x14ac:dyDescent="0.2">
      <c r="A347" s="172" t="str">
        <f t="shared" si="49"/>
        <v xml:space="preserve"> </v>
      </c>
      <c r="B347" s="5"/>
      <c r="C347" s="5"/>
      <c r="D347" s="5"/>
      <c r="E347" s="72"/>
      <c r="F347" s="72"/>
      <c r="G347" s="172" t="str">
        <f>IF(E347="","",VLOOKUP(E347,'Liste des clubs'!A:B,2,FALSE))</f>
        <v/>
      </c>
      <c r="H347" s="172"/>
      <c r="J347" s="179" t="str">
        <f t="shared" si="46"/>
        <v/>
      </c>
      <c r="K347" s="180" t="str">
        <f t="array" ref="K347">IFERROR(INDEX(J$2:J$214,SMALL(IF(J$2:J$214&lt;&gt;"",ROW(J$2:J$214)-1),ROW(A346))),"")</f>
        <v/>
      </c>
      <c r="L347" s="181" t="str">
        <f t="shared" si="47"/>
        <v/>
      </c>
      <c r="M347" s="182" t="str">
        <f t="array" ref="M347">IFERROR(INDEX(L$2:L$214,SMALL(IF(L$2:L$214&lt;&gt;"",ROW(L$2:L$214)-1),ROW(C346))),"")</f>
        <v/>
      </c>
      <c r="N347" s="181" t="str">
        <f t="shared" si="48"/>
        <v/>
      </c>
      <c r="O347" s="180" t="str">
        <f t="array" ref="O347">IFERROR(INDEX(N$2:N$214,SMALL(IF(N$2:N$214&lt;&gt;"",ROW(N$2:N$214)-1),ROW(E346))),"")</f>
        <v/>
      </c>
      <c r="P347" s="5"/>
    </row>
    <row r="348" spans="1:16" ht="15.75" customHeight="1" x14ac:dyDescent="0.2">
      <c r="A348" s="172" t="str">
        <f t="shared" si="49"/>
        <v xml:space="preserve"> </v>
      </c>
      <c r="B348" s="5"/>
      <c r="C348" s="5"/>
      <c r="D348" s="5"/>
      <c r="E348" s="72"/>
      <c r="F348" s="72"/>
      <c r="G348" s="172" t="str">
        <f>IF(E348="","",VLOOKUP(E348,'Liste des clubs'!A:B,2,FALSE))</f>
        <v/>
      </c>
      <c r="H348" s="172"/>
      <c r="J348" s="179" t="str">
        <f t="shared" si="46"/>
        <v/>
      </c>
      <c r="K348" s="180" t="str">
        <f t="array" ref="K348">IFERROR(INDEX(J$2:J$214,SMALL(IF(J$2:J$214&lt;&gt;"",ROW(J$2:J$214)-1),ROW(A347))),"")</f>
        <v/>
      </c>
      <c r="L348" s="181" t="str">
        <f t="shared" si="47"/>
        <v/>
      </c>
      <c r="M348" s="182" t="str">
        <f t="array" ref="M348">IFERROR(INDEX(L$2:L$214,SMALL(IF(L$2:L$214&lt;&gt;"",ROW(L$2:L$214)-1),ROW(C347))),"")</f>
        <v/>
      </c>
      <c r="N348" s="181" t="str">
        <f t="shared" si="48"/>
        <v/>
      </c>
      <c r="O348" s="180" t="str">
        <f t="array" ref="O348">IFERROR(INDEX(N$2:N$214,SMALL(IF(N$2:N$214&lt;&gt;"",ROW(N$2:N$214)-1),ROW(E347))),"")</f>
        <v/>
      </c>
      <c r="P348" s="5"/>
    </row>
    <row r="349" spans="1:16" ht="15.75" customHeight="1" x14ac:dyDescent="0.2">
      <c r="A349" s="172" t="str">
        <f t="shared" si="49"/>
        <v xml:space="preserve"> </v>
      </c>
      <c r="B349" s="5"/>
      <c r="C349" s="5"/>
      <c r="D349" s="5"/>
      <c r="E349" s="72"/>
      <c r="F349" s="72"/>
      <c r="G349" s="172" t="str">
        <f>IF(E349="","",VLOOKUP(E349,'Liste des clubs'!A:B,2,FALSE))</f>
        <v/>
      </c>
      <c r="H349" s="172"/>
      <c r="J349" s="179" t="str">
        <f t="shared" si="46"/>
        <v/>
      </c>
      <c r="K349" s="180" t="str">
        <f t="array" ref="K349">IFERROR(INDEX(J$2:J$214,SMALL(IF(J$2:J$214&lt;&gt;"",ROW(J$2:J$214)-1),ROW(A348))),"")</f>
        <v/>
      </c>
      <c r="L349" s="181" t="str">
        <f t="shared" si="47"/>
        <v/>
      </c>
      <c r="M349" s="182" t="str">
        <f t="array" ref="M349">IFERROR(INDEX(L$2:L$214,SMALL(IF(L$2:L$214&lt;&gt;"",ROW(L$2:L$214)-1),ROW(C348))),"")</f>
        <v/>
      </c>
      <c r="N349" s="181" t="str">
        <f t="shared" si="48"/>
        <v/>
      </c>
      <c r="O349" s="180" t="str">
        <f t="array" ref="O349">IFERROR(INDEX(N$2:N$214,SMALL(IF(N$2:N$214&lt;&gt;"",ROW(N$2:N$214)-1),ROW(E348))),"")</f>
        <v/>
      </c>
      <c r="P349" s="5"/>
    </row>
    <row r="350" spans="1:16" ht="15.75" customHeight="1" x14ac:dyDescent="0.2">
      <c r="A350" s="172" t="str">
        <f t="shared" si="49"/>
        <v xml:space="preserve"> </v>
      </c>
      <c r="B350" s="5"/>
      <c r="C350" s="5"/>
      <c r="D350" s="5"/>
      <c r="E350" s="72"/>
      <c r="F350" s="72"/>
      <c r="G350" s="172" t="str">
        <f>IF(E350="","",VLOOKUP(E350,'Liste des clubs'!A:B,2,FALSE))</f>
        <v/>
      </c>
      <c r="H350" s="172"/>
      <c r="J350" s="179" t="str">
        <f t="shared" si="46"/>
        <v/>
      </c>
      <c r="K350" s="180" t="str">
        <f t="array" ref="K350">IFERROR(INDEX(J$2:J$214,SMALL(IF(J$2:J$214&lt;&gt;"",ROW(J$2:J$214)-1),ROW(A349))),"")</f>
        <v/>
      </c>
      <c r="L350" s="181" t="str">
        <f t="shared" si="47"/>
        <v/>
      </c>
      <c r="M350" s="182" t="str">
        <f t="array" ref="M350">IFERROR(INDEX(L$2:L$214,SMALL(IF(L$2:L$214&lt;&gt;"",ROW(L$2:L$214)-1),ROW(C349))),"")</f>
        <v/>
      </c>
      <c r="N350" s="181" t="str">
        <f t="shared" si="48"/>
        <v/>
      </c>
      <c r="O350" s="180" t="str">
        <f t="array" ref="O350">IFERROR(INDEX(N$2:N$214,SMALL(IF(N$2:N$214&lt;&gt;"",ROW(N$2:N$214)-1),ROW(E349))),"")</f>
        <v/>
      </c>
      <c r="P350" s="5"/>
    </row>
    <row r="351" spans="1:16" ht="15.75" customHeight="1" x14ac:dyDescent="0.2">
      <c r="A351" s="172" t="str">
        <f t="shared" si="49"/>
        <v xml:space="preserve"> </v>
      </c>
      <c r="B351" s="5"/>
      <c r="C351" s="5"/>
      <c r="D351" s="5"/>
      <c r="E351" s="72"/>
      <c r="F351" s="72"/>
      <c r="G351" s="172" t="str">
        <f>IF(E351="","",VLOOKUP(E351,'Liste des clubs'!A:B,2,FALSE))</f>
        <v/>
      </c>
      <c r="H351" s="172"/>
      <c r="J351" s="179" t="str">
        <f t="shared" si="46"/>
        <v/>
      </c>
      <c r="K351" s="180" t="str">
        <f t="array" ref="K351">IFERROR(INDEX(J$2:J$214,SMALL(IF(J$2:J$214&lt;&gt;"",ROW(J$2:J$214)-1),ROW(A350))),"")</f>
        <v/>
      </c>
      <c r="L351" s="181" t="str">
        <f t="shared" si="47"/>
        <v/>
      </c>
      <c r="M351" s="182" t="str">
        <f t="array" ref="M351">IFERROR(INDEX(L$2:L$214,SMALL(IF(L$2:L$214&lt;&gt;"",ROW(L$2:L$214)-1),ROW(C350))),"")</f>
        <v/>
      </c>
      <c r="N351" s="181" t="str">
        <f t="shared" si="48"/>
        <v/>
      </c>
      <c r="O351" s="180" t="str">
        <f t="array" ref="O351">IFERROR(INDEX(N$2:N$214,SMALL(IF(N$2:N$214&lt;&gt;"",ROW(N$2:N$214)-1),ROW(E350))),"")</f>
        <v/>
      </c>
      <c r="P351" s="5"/>
    </row>
    <row r="352" spans="1:16" ht="15.75" customHeight="1" x14ac:dyDescent="0.2">
      <c r="A352" s="172" t="str">
        <f t="shared" si="49"/>
        <v xml:space="preserve"> </v>
      </c>
      <c r="B352" s="5"/>
      <c r="C352" s="5"/>
      <c r="D352" s="5"/>
      <c r="E352" s="72"/>
      <c r="F352" s="72"/>
      <c r="G352" s="172" t="str">
        <f>IF(E352="","",VLOOKUP(E352,'Liste des clubs'!A:B,2,FALSE))</f>
        <v/>
      </c>
      <c r="H352" s="172"/>
      <c r="J352" s="179" t="str">
        <f t="shared" si="46"/>
        <v/>
      </c>
      <c r="K352" s="180" t="str">
        <f t="array" ref="K352">IFERROR(INDEX(J$2:J$214,SMALL(IF(J$2:J$214&lt;&gt;"",ROW(J$2:J$214)-1),ROW(A351))),"")</f>
        <v/>
      </c>
      <c r="L352" s="181" t="str">
        <f t="shared" si="47"/>
        <v/>
      </c>
      <c r="M352" s="182" t="str">
        <f t="array" ref="M352">IFERROR(INDEX(L$2:L$214,SMALL(IF(L$2:L$214&lt;&gt;"",ROW(L$2:L$214)-1),ROW(C351))),"")</f>
        <v/>
      </c>
      <c r="N352" s="181" t="str">
        <f t="shared" si="48"/>
        <v/>
      </c>
      <c r="O352" s="180" t="str">
        <f t="array" ref="O352">IFERROR(INDEX(N$2:N$214,SMALL(IF(N$2:N$214&lt;&gt;"",ROW(N$2:N$214)-1),ROW(E351))),"")</f>
        <v/>
      </c>
      <c r="P352" s="5"/>
    </row>
    <row r="353" spans="1:16" ht="15.75" customHeight="1" x14ac:dyDescent="0.2">
      <c r="A353" s="172" t="str">
        <f t="shared" si="49"/>
        <v xml:space="preserve"> </v>
      </c>
      <c r="B353" s="5"/>
      <c r="C353" s="5"/>
      <c r="D353" s="5"/>
      <c r="E353" s="72"/>
      <c r="F353" s="72"/>
      <c r="G353" s="172" t="str">
        <f>IF(E353="","",VLOOKUP(E353,'Liste des clubs'!A:B,2,FALSE))</f>
        <v/>
      </c>
      <c r="H353" s="172"/>
      <c r="J353" s="179" t="str">
        <f t="shared" si="46"/>
        <v/>
      </c>
      <c r="K353" s="180" t="str">
        <f t="array" ref="K353">IFERROR(INDEX(J$2:J$214,SMALL(IF(J$2:J$214&lt;&gt;"",ROW(J$2:J$214)-1),ROW(A352))),"")</f>
        <v/>
      </c>
      <c r="L353" s="181" t="str">
        <f t="shared" si="47"/>
        <v/>
      </c>
      <c r="M353" s="182" t="str">
        <f t="array" ref="M353">IFERROR(INDEX(L$2:L$214,SMALL(IF(L$2:L$214&lt;&gt;"",ROW(L$2:L$214)-1),ROW(C352))),"")</f>
        <v/>
      </c>
      <c r="N353" s="181" t="str">
        <f t="shared" si="48"/>
        <v/>
      </c>
      <c r="O353" s="180" t="str">
        <f t="array" ref="O353">IFERROR(INDEX(N$2:N$214,SMALL(IF(N$2:N$214&lt;&gt;"",ROW(N$2:N$214)-1),ROW(E352))),"")</f>
        <v/>
      </c>
      <c r="P353" s="5"/>
    </row>
    <row r="354" spans="1:16" ht="15.75" customHeight="1" x14ac:dyDescent="0.2">
      <c r="A354" s="172" t="str">
        <f t="shared" si="49"/>
        <v xml:space="preserve"> </v>
      </c>
      <c r="B354" s="5"/>
      <c r="C354" s="5"/>
      <c r="D354" s="5"/>
      <c r="E354" s="72"/>
      <c r="F354" s="72"/>
      <c r="G354" s="172" t="str">
        <f>IF(E354="","",VLOOKUP(E354,'Liste des clubs'!A:B,2,FALSE))</f>
        <v/>
      </c>
      <c r="H354" s="172"/>
      <c r="J354" s="179" t="str">
        <f t="shared" si="46"/>
        <v/>
      </c>
      <c r="K354" s="180" t="str">
        <f t="array" ref="K354">IFERROR(INDEX(J$2:J$214,SMALL(IF(J$2:J$214&lt;&gt;"",ROW(J$2:J$214)-1),ROW(A353))),"")</f>
        <v/>
      </c>
      <c r="L354" s="181" t="str">
        <f t="shared" si="47"/>
        <v/>
      </c>
      <c r="M354" s="182" t="str">
        <f t="array" ref="M354">IFERROR(INDEX(L$2:L$214,SMALL(IF(L$2:L$214&lt;&gt;"",ROW(L$2:L$214)-1),ROW(C353))),"")</f>
        <v/>
      </c>
      <c r="N354" s="181" t="str">
        <f t="shared" si="48"/>
        <v/>
      </c>
      <c r="O354" s="180" t="str">
        <f t="array" ref="O354">IFERROR(INDEX(N$2:N$214,SMALL(IF(N$2:N$214&lt;&gt;"",ROW(N$2:N$214)-1),ROW(E353))),"")</f>
        <v/>
      </c>
      <c r="P354" s="5"/>
    </row>
    <row r="355" spans="1:16" ht="15.75" customHeight="1" x14ac:dyDescent="0.2">
      <c r="A355" s="172" t="str">
        <f t="shared" si="49"/>
        <v xml:space="preserve"> </v>
      </c>
      <c r="B355" s="5"/>
      <c r="C355" s="5"/>
      <c r="D355" s="5"/>
      <c r="E355" s="72"/>
      <c r="F355" s="72"/>
      <c r="G355" s="172" t="str">
        <f>IF(E355="","",VLOOKUP(E355,'Liste des clubs'!A:B,2,FALSE))</f>
        <v/>
      </c>
      <c r="H355" s="172"/>
      <c r="J355" s="179" t="str">
        <f t="shared" si="46"/>
        <v/>
      </c>
      <c r="K355" s="180" t="str">
        <f t="array" ref="K355">IFERROR(INDEX(J$2:J$214,SMALL(IF(J$2:J$214&lt;&gt;"",ROW(J$2:J$214)-1),ROW(A354))),"")</f>
        <v/>
      </c>
      <c r="L355" s="181" t="str">
        <f t="shared" si="47"/>
        <v/>
      </c>
      <c r="M355" s="182" t="str">
        <f t="array" ref="M355">IFERROR(INDEX(L$2:L$214,SMALL(IF(L$2:L$214&lt;&gt;"",ROW(L$2:L$214)-1),ROW(C354))),"")</f>
        <v/>
      </c>
      <c r="N355" s="181" t="str">
        <f t="shared" si="48"/>
        <v/>
      </c>
      <c r="O355" s="180" t="str">
        <f t="array" ref="O355">IFERROR(INDEX(N$2:N$214,SMALL(IF(N$2:N$214&lt;&gt;"",ROW(N$2:N$214)-1),ROW(E354))),"")</f>
        <v/>
      </c>
      <c r="P355" s="5"/>
    </row>
    <row r="356" spans="1:16" ht="15.75" customHeight="1" x14ac:dyDescent="0.2">
      <c r="A356" s="172" t="str">
        <f t="shared" si="49"/>
        <v xml:space="preserve"> </v>
      </c>
      <c r="B356" s="5"/>
      <c r="C356" s="5"/>
      <c r="D356" s="5"/>
      <c r="E356" s="72"/>
      <c r="F356" s="72"/>
      <c r="G356" s="172" t="str">
        <f>IF(E356="","",VLOOKUP(E356,'Liste des clubs'!A:B,2,FALSE))</f>
        <v/>
      </c>
      <c r="H356" s="172"/>
      <c r="J356" s="179" t="str">
        <f t="shared" si="46"/>
        <v/>
      </c>
      <c r="K356" s="180" t="str">
        <f t="array" ref="K356">IFERROR(INDEX(J$2:J$214,SMALL(IF(J$2:J$214&lt;&gt;"",ROW(J$2:J$214)-1),ROW(A355))),"")</f>
        <v/>
      </c>
      <c r="L356" s="181" t="str">
        <f t="shared" si="47"/>
        <v/>
      </c>
      <c r="M356" s="182" t="str">
        <f t="array" ref="M356">IFERROR(INDEX(L$2:L$214,SMALL(IF(L$2:L$214&lt;&gt;"",ROW(L$2:L$214)-1),ROW(C355))),"")</f>
        <v/>
      </c>
      <c r="N356" s="181" t="str">
        <f t="shared" si="48"/>
        <v/>
      </c>
      <c r="O356" s="180" t="str">
        <f t="array" ref="O356">IFERROR(INDEX(N$2:N$214,SMALL(IF(N$2:N$214&lt;&gt;"",ROW(N$2:N$214)-1),ROW(E355))),"")</f>
        <v/>
      </c>
      <c r="P356" s="5"/>
    </row>
    <row r="357" spans="1:16" ht="15.75" customHeight="1" x14ac:dyDescent="0.2">
      <c r="A357" s="172" t="str">
        <f t="shared" si="49"/>
        <v xml:space="preserve"> </v>
      </c>
      <c r="B357" s="5"/>
      <c r="C357" s="5"/>
      <c r="D357" s="5"/>
      <c r="E357" s="72"/>
      <c r="F357" s="72"/>
      <c r="G357" s="172" t="str">
        <f>IF(E357="","",VLOOKUP(E357,'Liste des clubs'!A:B,2,FALSE))</f>
        <v/>
      </c>
      <c r="H357" s="172"/>
      <c r="J357" s="179" t="str">
        <f t="shared" si="46"/>
        <v/>
      </c>
      <c r="K357" s="180" t="str">
        <f t="array" ref="K357">IFERROR(INDEX(J$2:J$214,SMALL(IF(J$2:J$214&lt;&gt;"",ROW(J$2:J$214)-1),ROW(A356))),"")</f>
        <v/>
      </c>
      <c r="L357" s="181" t="str">
        <f t="shared" si="47"/>
        <v/>
      </c>
      <c r="M357" s="182" t="str">
        <f t="array" ref="M357">IFERROR(INDEX(L$2:L$214,SMALL(IF(L$2:L$214&lt;&gt;"",ROW(L$2:L$214)-1),ROW(C356))),"")</f>
        <v/>
      </c>
      <c r="N357" s="181" t="str">
        <f t="shared" si="48"/>
        <v/>
      </c>
      <c r="O357" s="180" t="str">
        <f t="array" ref="O357">IFERROR(INDEX(N$2:N$214,SMALL(IF(N$2:N$214&lt;&gt;"",ROW(N$2:N$214)-1),ROW(E356))),"")</f>
        <v/>
      </c>
      <c r="P357" s="5"/>
    </row>
    <row r="358" spans="1:16" ht="15.75" customHeight="1" x14ac:dyDescent="0.2">
      <c r="A358" s="172" t="str">
        <f t="shared" si="49"/>
        <v xml:space="preserve"> </v>
      </c>
      <c r="B358" s="5"/>
      <c r="C358" s="5"/>
      <c r="D358" s="5"/>
      <c r="E358" s="72"/>
      <c r="F358" s="72"/>
      <c r="G358" s="172" t="str">
        <f>IF(E358="","",VLOOKUP(E358,'Liste des clubs'!A:B,2,FALSE))</f>
        <v/>
      </c>
      <c r="H358" s="172"/>
      <c r="J358" s="179" t="str">
        <f t="shared" si="46"/>
        <v/>
      </c>
      <c r="K358" s="180" t="str">
        <f t="array" ref="K358">IFERROR(INDEX(J$2:J$214,SMALL(IF(J$2:J$214&lt;&gt;"",ROW(J$2:J$214)-1),ROW(A357))),"")</f>
        <v/>
      </c>
      <c r="L358" s="181" t="str">
        <f t="shared" si="47"/>
        <v/>
      </c>
      <c r="M358" s="182" t="str">
        <f t="array" ref="M358">IFERROR(INDEX(L$2:L$214,SMALL(IF(L$2:L$214&lt;&gt;"",ROW(L$2:L$214)-1),ROW(C357))),"")</f>
        <v/>
      </c>
      <c r="N358" s="181" t="str">
        <f t="shared" si="48"/>
        <v/>
      </c>
      <c r="O358" s="180" t="str">
        <f t="array" ref="O358">IFERROR(INDEX(N$2:N$214,SMALL(IF(N$2:N$214&lt;&gt;"",ROW(N$2:N$214)-1),ROW(E357))),"")</f>
        <v/>
      </c>
      <c r="P358" s="5"/>
    </row>
    <row r="359" spans="1:16" ht="15.75" customHeight="1" x14ac:dyDescent="0.2">
      <c r="A359" s="172" t="str">
        <f t="shared" si="49"/>
        <v xml:space="preserve"> </v>
      </c>
      <c r="B359" s="5"/>
      <c r="C359" s="5"/>
      <c r="D359" s="5"/>
      <c r="E359" s="72"/>
      <c r="F359" s="72"/>
      <c r="G359" s="172" t="str">
        <f>IF(E359="","",VLOOKUP(E359,'Liste des clubs'!A:B,2,FALSE))</f>
        <v/>
      </c>
      <c r="H359" s="172"/>
      <c r="J359" s="179" t="str">
        <f t="shared" si="46"/>
        <v/>
      </c>
      <c r="K359" s="180" t="str">
        <f t="array" ref="K359">IFERROR(INDEX(J$2:J$214,SMALL(IF(J$2:J$214&lt;&gt;"",ROW(J$2:J$214)-1),ROW(A358))),"")</f>
        <v/>
      </c>
      <c r="L359" s="181" t="str">
        <f t="shared" si="47"/>
        <v/>
      </c>
      <c r="M359" s="182" t="str">
        <f t="array" ref="M359">IFERROR(INDEX(L$2:L$214,SMALL(IF(L$2:L$214&lt;&gt;"",ROW(L$2:L$214)-1),ROW(C358))),"")</f>
        <v/>
      </c>
      <c r="N359" s="181" t="str">
        <f t="shared" si="48"/>
        <v/>
      </c>
      <c r="O359" s="180" t="str">
        <f t="array" ref="O359">IFERROR(INDEX(N$2:N$214,SMALL(IF(N$2:N$214&lt;&gt;"",ROW(N$2:N$214)-1),ROW(E358))),"")</f>
        <v/>
      </c>
      <c r="P359" s="5"/>
    </row>
    <row r="360" spans="1:16" ht="15.75" customHeight="1" x14ac:dyDescent="0.2">
      <c r="A360" s="172" t="str">
        <f t="shared" si="49"/>
        <v xml:space="preserve"> </v>
      </c>
      <c r="B360" s="5"/>
      <c r="C360" s="5"/>
      <c r="D360" s="5"/>
      <c r="E360" s="72"/>
      <c r="F360" s="72"/>
      <c r="G360" s="172" t="str">
        <f>IF(E360="","",VLOOKUP(E360,'Liste des clubs'!A:B,2,FALSE))</f>
        <v/>
      </c>
      <c r="H360" s="172"/>
      <c r="J360" s="179" t="str">
        <f t="shared" si="46"/>
        <v/>
      </c>
      <c r="K360" s="180" t="str">
        <f t="array" ref="K360">IFERROR(INDEX(J$2:J$214,SMALL(IF(J$2:J$214&lt;&gt;"",ROW(J$2:J$214)-1),ROW(A359))),"")</f>
        <v/>
      </c>
      <c r="L360" s="181" t="str">
        <f t="shared" si="47"/>
        <v/>
      </c>
      <c r="M360" s="182" t="str">
        <f t="array" ref="M360">IFERROR(INDEX(L$2:L$214,SMALL(IF(L$2:L$214&lt;&gt;"",ROW(L$2:L$214)-1),ROW(C359))),"")</f>
        <v/>
      </c>
      <c r="N360" s="181" t="str">
        <f t="shared" si="48"/>
        <v/>
      </c>
      <c r="O360" s="180" t="str">
        <f t="array" ref="O360">IFERROR(INDEX(N$2:N$214,SMALL(IF(N$2:N$214&lt;&gt;"",ROW(N$2:N$214)-1),ROW(E359))),"")</f>
        <v/>
      </c>
      <c r="P360" s="5"/>
    </row>
    <row r="361" spans="1:16" ht="15.75" customHeight="1" x14ac:dyDescent="0.2">
      <c r="A361" s="172" t="str">
        <f t="shared" si="49"/>
        <v xml:space="preserve"> </v>
      </c>
      <c r="B361" s="5"/>
      <c r="C361" s="5"/>
      <c r="D361" s="5"/>
      <c r="E361" s="72"/>
      <c r="F361" s="72"/>
      <c r="G361" s="172" t="str">
        <f>IF(E361="","",VLOOKUP(E361,'Liste des clubs'!A:B,2,FALSE))</f>
        <v/>
      </c>
      <c r="H361" s="172"/>
      <c r="J361" s="179" t="str">
        <f t="shared" si="46"/>
        <v/>
      </c>
      <c r="K361" s="180" t="str">
        <f t="array" ref="K361">IFERROR(INDEX(J$2:J$214,SMALL(IF(J$2:J$214&lt;&gt;"",ROW(J$2:J$214)-1),ROW(A360))),"")</f>
        <v/>
      </c>
      <c r="L361" s="181" t="str">
        <f t="shared" si="47"/>
        <v/>
      </c>
      <c r="M361" s="182" t="str">
        <f t="array" ref="M361">IFERROR(INDEX(L$2:L$214,SMALL(IF(L$2:L$214&lt;&gt;"",ROW(L$2:L$214)-1),ROW(C360))),"")</f>
        <v/>
      </c>
      <c r="N361" s="181" t="str">
        <f t="shared" si="48"/>
        <v/>
      </c>
      <c r="O361" s="180" t="str">
        <f t="array" ref="O361">IFERROR(INDEX(N$2:N$214,SMALL(IF(N$2:N$214&lt;&gt;"",ROW(N$2:N$214)-1),ROW(E360))),"")</f>
        <v/>
      </c>
      <c r="P361" s="5"/>
    </row>
    <row r="362" spans="1:16" ht="15.75" customHeight="1" x14ac:dyDescent="0.2">
      <c r="A362" s="172" t="str">
        <f t="shared" si="49"/>
        <v xml:space="preserve"> </v>
      </c>
      <c r="B362" s="5"/>
      <c r="C362" s="5"/>
      <c r="D362" s="5"/>
      <c r="E362" s="72"/>
      <c r="F362" s="72"/>
      <c r="G362" s="172" t="str">
        <f>IF(E362="","",VLOOKUP(E362,'Liste des clubs'!A:B,2,FALSE))</f>
        <v/>
      </c>
      <c r="H362" s="172"/>
      <c r="J362" s="179" t="str">
        <f t="shared" si="46"/>
        <v/>
      </c>
      <c r="K362" s="180" t="str">
        <f t="array" ref="K362">IFERROR(INDEX(J$2:J$214,SMALL(IF(J$2:J$214&lt;&gt;"",ROW(J$2:J$214)-1),ROW(A361))),"")</f>
        <v/>
      </c>
      <c r="L362" s="181" t="str">
        <f t="shared" si="47"/>
        <v/>
      </c>
      <c r="M362" s="182" t="str">
        <f t="array" ref="M362">IFERROR(INDEX(L$2:L$214,SMALL(IF(L$2:L$214&lt;&gt;"",ROW(L$2:L$214)-1),ROW(C361))),"")</f>
        <v/>
      </c>
      <c r="N362" s="181" t="str">
        <f t="shared" si="48"/>
        <v/>
      </c>
      <c r="O362" s="180" t="str">
        <f t="array" ref="O362">IFERROR(INDEX(N$2:N$214,SMALL(IF(N$2:N$214&lt;&gt;"",ROW(N$2:N$214)-1),ROW(E361))),"")</f>
        <v/>
      </c>
      <c r="P362" s="5"/>
    </row>
    <row r="363" spans="1:16" ht="15.75" customHeight="1" x14ac:dyDescent="0.2">
      <c r="A363" s="172" t="str">
        <f t="shared" si="49"/>
        <v xml:space="preserve"> </v>
      </c>
      <c r="B363" s="5"/>
      <c r="C363" s="5"/>
      <c r="D363" s="5"/>
      <c r="E363" s="72"/>
      <c r="F363" s="72"/>
      <c r="G363" s="172" t="str">
        <f>IF(E363="","",VLOOKUP(E363,'Liste des clubs'!A:B,2,FALSE))</f>
        <v/>
      </c>
      <c r="H363" s="172"/>
      <c r="J363" s="179" t="str">
        <f t="shared" si="46"/>
        <v/>
      </c>
      <c r="K363" s="180" t="str">
        <f t="array" ref="K363">IFERROR(INDEX(J$2:J$214,SMALL(IF(J$2:J$214&lt;&gt;"",ROW(J$2:J$214)-1),ROW(A362))),"")</f>
        <v/>
      </c>
      <c r="L363" s="181" t="str">
        <f t="shared" si="47"/>
        <v/>
      </c>
      <c r="M363" s="182" t="str">
        <f t="array" ref="M363">IFERROR(INDEX(L$2:L$214,SMALL(IF(L$2:L$214&lt;&gt;"",ROW(L$2:L$214)-1),ROW(C362))),"")</f>
        <v/>
      </c>
      <c r="N363" s="181" t="str">
        <f t="shared" si="48"/>
        <v/>
      </c>
      <c r="O363" s="180" t="str">
        <f t="array" ref="O363">IFERROR(INDEX(N$2:N$214,SMALL(IF(N$2:N$214&lt;&gt;"",ROW(N$2:N$214)-1),ROW(E362))),"")</f>
        <v/>
      </c>
      <c r="P363" s="5"/>
    </row>
    <row r="364" spans="1:16" ht="15.75" customHeight="1" x14ac:dyDescent="0.2">
      <c r="A364" s="172" t="str">
        <f t="shared" si="49"/>
        <v xml:space="preserve"> </v>
      </c>
      <c r="B364" s="5"/>
      <c r="C364" s="5"/>
      <c r="D364" s="5"/>
      <c r="E364" s="72"/>
      <c r="F364" s="72"/>
      <c r="G364" s="172" t="str">
        <f>IF(E364="","",VLOOKUP(E364,'Liste des clubs'!A:B,2,FALSE))</f>
        <v/>
      </c>
      <c r="H364" s="172"/>
      <c r="J364" s="179" t="str">
        <f t="shared" si="46"/>
        <v/>
      </c>
      <c r="K364" s="180" t="str">
        <f t="array" ref="K364">IFERROR(INDEX(J$2:J$214,SMALL(IF(J$2:J$214&lt;&gt;"",ROW(J$2:J$214)-1),ROW(A363))),"")</f>
        <v/>
      </c>
      <c r="L364" s="181" t="str">
        <f t="shared" si="47"/>
        <v/>
      </c>
      <c r="M364" s="182" t="str">
        <f t="array" ref="M364">IFERROR(INDEX(L$2:L$214,SMALL(IF(L$2:L$214&lt;&gt;"",ROW(L$2:L$214)-1),ROW(C363))),"")</f>
        <v/>
      </c>
      <c r="N364" s="181" t="str">
        <f t="shared" si="48"/>
        <v/>
      </c>
      <c r="O364" s="180" t="str">
        <f t="array" ref="O364">IFERROR(INDEX(N$2:N$214,SMALL(IF(N$2:N$214&lt;&gt;"",ROW(N$2:N$214)-1),ROW(E363))),"")</f>
        <v/>
      </c>
      <c r="P364" s="5"/>
    </row>
    <row r="365" spans="1:16" ht="15.75" customHeight="1" x14ac:dyDescent="0.2">
      <c r="A365" s="172" t="str">
        <f t="shared" si="49"/>
        <v xml:space="preserve"> </v>
      </c>
      <c r="B365" s="5"/>
      <c r="C365" s="5"/>
      <c r="D365" s="5"/>
      <c r="E365" s="72"/>
      <c r="F365" s="72"/>
      <c r="G365" s="172" t="str">
        <f>IF(E365="","",VLOOKUP(E365,'Liste des clubs'!A:B,2,FALSE))</f>
        <v/>
      </c>
      <c r="H365" s="172"/>
      <c r="J365" s="179" t="str">
        <f t="shared" si="46"/>
        <v/>
      </c>
      <c r="K365" s="180" t="str">
        <f t="array" ref="K365">IFERROR(INDEX(J$2:J$214,SMALL(IF(J$2:J$214&lt;&gt;"",ROW(J$2:J$214)-1),ROW(A364))),"")</f>
        <v/>
      </c>
      <c r="L365" s="181" t="str">
        <f t="shared" si="47"/>
        <v/>
      </c>
      <c r="M365" s="182" t="str">
        <f t="array" ref="M365">IFERROR(INDEX(L$2:L$214,SMALL(IF(L$2:L$214&lt;&gt;"",ROW(L$2:L$214)-1),ROW(C364))),"")</f>
        <v/>
      </c>
      <c r="N365" s="181" t="str">
        <f t="shared" si="48"/>
        <v/>
      </c>
      <c r="O365" s="180" t="str">
        <f t="array" ref="O365">IFERROR(INDEX(N$2:N$214,SMALL(IF(N$2:N$214&lt;&gt;"",ROW(N$2:N$214)-1),ROW(E364))),"")</f>
        <v/>
      </c>
      <c r="P365" s="5"/>
    </row>
    <row r="366" spans="1:16" ht="15.75" customHeight="1" x14ac:dyDescent="0.2">
      <c r="A366" s="172" t="str">
        <f t="shared" si="49"/>
        <v xml:space="preserve"> </v>
      </c>
      <c r="B366" s="5"/>
      <c r="C366" s="5"/>
      <c r="D366" s="5"/>
      <c r="E366" s="72"/>
      <c r="F366" s="72"/>
      <c r="G366" s="172" t="str">
        <f>IF(E366="","",VLOOKUP(E366,'Liste des clubs'!A:B,2,FALSE))</f>
        <v/>
      </c>
      <c r="H366" s="172"/>
      <c r="J366" s="179" t="str">
        <f t="shared" ref="J366:J429" si="50">IF($I366=J$1,$A366,"")</f>
        <v/>
      </c>
      <c r="K366" s="180" t="str">
        <f t="array" ref="K366">IFERROR(INDEX(J$2:J$214,SMALL(IF(J$2:J$214&lt;&gt;"",ROW(J$2:J$214)-1),ROW(A365))),"")</f>
        <v/>
      </c>
      <c r="L366" s="181" t="str">
        <f t="shared" ref="L366:L429" si="51">IF($I366=L$1,$A366,"")</f>
        <v/>
      </c>
      <c r="M366" s="182" t="str">
        <f t="array" ref="M366">IFERROR(INDEX(L$2:L$214,SMALL(IF(L$2:L$214&lt;&gt;"",ROW(L$2:L$214)-1),ROW(C365))),"")</f>
        <v/>
      </c>
      <c r="N366" s="181" t="str">
        <f t="shared" ref="N366:N429" si="52">IF($I366=N$1,$A366,"")</f>
        <v/>
      </c>
      <c r="O366" s="180" t="str">
        <f t="array" ref="O366">IFERROR(INDEX(N$2:N$214,SMALL(IF(N$2:N$214&lt;&gt;"",ROW(N$2:N$214)-1),ROW(E365))),"")</f>
        <v/>
      </c>
      <c r="P366" s="5"/>
    </row>
    <row r="367" spans="1:16" ht="15.75" customHeight="1" x14ac:dyDescent="0.2">
      <c r="A367" s="172" t="str">
        <f t="shared" si="49"/>
        <v xml:space="preserve"> </v>
      </c>
      <c r="B367" s="5"/>
      <c r="C367" s="5"/>
      <c r="D367" s="5"/>
      <c r="E367" s="72"/>
      <c r="F367" s="72"/>
      <c r="G367" s="172" t="str">
        <f>IF(E367="","",VLOOKUP(E367,'Liste des clubs'!A:B,2,FALSE))</f>
        <v/>
      </c>
      <c r="H367" s="172"/>
      <c r="J367" s="179" t="str">
        <f t="shared" si="50"/>
        <v/>
      </c>
      <c r="K367" s="180" t="str">
        <f t="array" ref="K367">IFERROR(INDEX(J$2:J$214,SMALL(IF(J$2:J$214&lt;&gt;"",ROW(J$2:J$214)-1),ROW(A366))),"")</f>
        <v/>
      </c>
      <c r="L367" s="181" t="str">
        <f t="shared" si="51"/>
        <v/>
      </c>
      <c r="M367" s="182" t="str">
        <f t="array" ref="M367">IFERROR(INDEX(L$2:L$214,SMALL(IF(L$2:L$214&lt;&gt;"",ROW(L$2:L$214)-1),ROW(C366))),"")</f>
        <v/>
      </c>
      <c r="N367" s="181" t="str">
        <f t="shared" si="52"/>
        <v/>
      </c>
      <c r="O367" s="180" t="str">
        <f t="array" ref="O367">IFERROR(INDEX(N$2:N$214,SMALL(IF(N$2:N$214&lt;&gt;"",ROW(N$2:N$214)-1),ROW(E366))),"")</f>
        <v/>
      </c>
      <c r="P367" s="5"/>
    </row>
    <row r="368" spans="1:16" ht="15.75" customHeight="1" x14ac:dyDescent="0.2">
      <c r="A368" s="172" t="str">
        <f t="shared" si="49"/>
        <v xml:space="preserve"> </v>
      </c>
      <c r="B368" s="5"/>
      <c r="C368" s="5"/>
      <c r="D368" s="5"/>
      <c r="E368" s="72"/>
      <c r="F368" s="72"/>
      <c r="G368" s="172" t="str">
        <f>IF(E368="","",VLOOKUP(E368,'Liste des clubs'!A:B,2,FALSE))</f>
        <v/>
      </c>
      <c r="H368" s="172"/>
      <c r="J368" s="179" t="str">
        <f t="shared" si="50"/>
        <v/>
      </c>
      <c r="K368" s="180" t="str">
        <f t="array" ref="K368">IFERROR(INDEX(J$2:J$214,SMALL(IF(J$2:J$214&lt;&gt;"",ROW(J$2:J$214)-1),ROW(A367))),"")</f>
        <v/>
      </c>
      <c r="L368" s="181" t="str">
        <f t="shared" si="51"/>
        <v/>
      </c>
      <c r="M368" s="182" t="str">
        <f t="array" ref="M368">IFERROR(INDEX(L$2:L$214,SMALL(IF(L$2:L$214&lt;&gt;"",ROW(L$2:L$214)-1),ROW(C367))),"")</f>
        <v/>
      </c>
      <c r="N368" s="181" t="str">
        <f t="shared" si="52"/>
        <v/>
      </c>
      <c r="O368" s="180" t="str">
        <f t="array" ref="O368">IFERROR(INDEX(N$2:N$214,SMALL(IF(N$2:N$214&lt;&gt;"",ROW(N$2:N$214)-1),ROW(E367))),"")</f>
        <v/>
      </c>
      <c r="P368" s="5"/>
    </row>
    <row r="369" spans="1:16" ht="15.75" customHeight="1" x14ac:dyDescent="0.2">
      <c r="A369" s="172" t="str">
        <f t="shared" si="49"/>
        <v xml:space="preserve"> </v>
      </c>
      <c r="B369" s="5"/>
      <c r="C369" s="5"/>
      <c r="D369" s="5"/>
      <c r="E369" s="72"/>
      <c r="F369" s="72"/>
      <c r="G369" s="172" t="str">
        <f>IF(E369="","",VLOOKUP(E369,'Liste des clubs'!A:B,2,FALSE))</f>
        <v/>
      </c>
      <c r="H369" s="172"/>
      <c r="J369" s="179" t="str">
        <f t="shared" si="50"/>
        <v/>
      </c>
      <c r="K369" s="180" t="str">
        <f t="array" ref="K369">IFERROR(INDEX(J$2:J$214,SMALL(IF(J$2:J$214&lt;&gt;"",ROW(J$2:J$214)-1),ROW(A368))),"")</f>
        <v/>
      </c>
      <c r="L369" s="181" t="str">
        <f t="shared" si="51"/>
        <v/>
      </c>
      <c r="M369" s="182" t="str">
        <f t="array" ref="M369">IFERROR(INDEX(L$2:L$214,SMALL(IF(L$2:L$214&lt;&gt;"",ROW(L$2:L$214)-1),ROW(C368))),"")</f>
        <v/>
      </c>
      <c r="N369" s="181" t="str">
        <f t="shared" si="52"/>
        <v/>
      </c>
      <c r="O369" s="180" t="str">
        <f t="array" ref="O369">IFERROR(INDEX(N$2:N$214,SMALL(IF(N$2:N$214&lt;&gt;"",ROW(N$2:N$214)-1),ROW(E368))),"")</f>
        <v/>
      </c>
      <c r="P369" s="5"/>
    </row>
    <row r="370" spans="1:16" ht="15.75" customHeight="1" x14ac:dyDescent="0.2">
      <c r="A370" s="172" t="str">
        <f t="shared" si="49"/>
        <v xml:space="preserve"> </v>
      </c>
      <c r="B370" s="5"/>
      <c r="C370" s="5"/>
      <c r="D370" s="5"/>
      <c r="E370" s="72"/>
      <c r="F370" s="72"/>
      <c r="G370" s="172" t="str">
        <f>IF(E370="","",VLOOKUP(E370,'Liste des clubs'!A:B,2,FALSE))</f>
        <v/>
      </c>
      <c r="H370" s="172"/>
      <c r="J370" s="179" t="str">
        <f t="shared" si="50"/>
        <v/>
      </c>
      <c r="K370" s="180" t="str">
        <f t="array" ref="K370">IFERROR(INDEX(J$2:J$214,SMALL(IF(J$2:J$214&lt;&gt;"",ROW(J$2:J$214)-1),ROW(A369))),"")</f>
        <v/>
      </c>
      <c r="L370" s="181" t="str">
        <f t="shared" si="51"/>
        <v/>
      </c>
      <c r="M370" s="182" t="str">
        <f t="array" ref="M370">IFERROR(INDEX(L$2:L$214,SMALL(IF(L$2:L$214&lt;&gt;"",ROW(L$2:L$214)-1),ROW(C369))),"")</f>
        <v/>
      </c>
      <c r="N370" s="181" t="str">
        <f t="shared" si="52"/>
        <v/>
      </c>
      <c r="O370" s="180" t="str">
        <f t="array" ref="O370">IFERROR(INDEX(N$2:N$214,SMALL(IF(N$2:N$214&lt;&gt;"",ROW(N$2:N$214)-1),ROW(E369))),"")</f>
        <v/>
      </c>
      <c r="P370" s="5"/>
    </row>
    <row r="371" spans="1:16" ht="15.75" customHeight="1" x14ac:dyDescent="0.2">
      <c r="A371" s="172" t="str">
        <f t="shared" si="49"/>
        <v xml:space="preserve"> </v>
      </c>
      <c r="B371" s="5"/>
      <c r="C371" s="5"/>
      <c r="D371" s="5"/>
      <c r="E371" s="72"/>
      <c r="F371" s="72"/>
      <c r="G371" s="172" t="str">
        <f>IF(E371="","",VLOOKUP(E371,'Liste des clubs'!A:B,2,FALSE))</f>
        <v/>
      </c>
      <c r="H371" s="172"/>
      <c r="J371" s="179" t="str">
        <f t="shared" si="50"/>
        <v/>
      </c>
      <c r="K371" s="180" t="str">
        <f t="array" ref="K371">IFERROR(INDEX(J$2:J$214,SMALL(IF(J$2:J$214&lt;&gt;"",ROW(J$2:J$214)-1),ROW(A370))),"")</f>
        <v/>
      </c>
      <c r="L371" s="181" t="str">
        <f t="shared" si="51"/>
        <v/>
      </c>
      <c r="M371" s="182" t="str">
        <f t="array" ref="M371">IFERROR(INDEX(L$2:L$214,SMALL(IF(L$2:L$214&lt;&gt;"",ROW(L$2:L$214)-1),ROW(C370))),"")</f>
        <v/>
      </c>
      <c r="N371" s="181" t="str">
        <f t="shared" si="52"/>
        <v/>
      </c>
      <c r="O371" s="180" t="str">
        <f t="array" ref="O371">IFERROR(INDEX(N$2:N$214,SMALL(IF(N$2:N$214&lt;&gt;"",ROW(N$2:N$214)-1),ROW(E370))),"")</f>
        <v/>
      </c>
      <c r="P371" s="5"/>
    </row>
    <row r="372" spans="1:16" ht="15.75" customHeight="1" x14ac:dyDescent="0.2">
      <c r="A372" s="172" t="str">
        <f t="shared" si="49"/>
        <v xml:space="preserve"> </v>
      </c>
      <c r="B372" s="5"/>
      <c r="C372" s="5"/>
      <c r="D372" s="5"/>
      <c r="E372" s="72"/>
      <c r="F372" s="72"/>
      <c r="G372" s="172" t="str">
        <f>IF(E372="","",VLOOKUP(E372,'Liste des clubs'!A:B,2,FALSE))</f>
        <v/>
      </c>
      <c r="H372" s="172"/>
      <c r="J372" s="179" t="str">
        <f t="shared" si="50"/>
        <v/>
      </c>
      <c r="K372" s="180" t="str">
        <f t="array" ref="K372">IFERROR(INDEX(J$2:J$214,SMALL(IF(J$2:J$214&lt;&gt;"",ROW(J$2:J$214)-1),ROW(A371))),"")</f>
        <v/>
      </c>
      <c r="L372" s="181" t="str">
        <f t="shared" si="51"/>
        <v/>
      </c>
      <c r="M372" s="182" t="str">
        <f t="array" ref="M372">IFERROR(INDEX(L$2:L$214,SMALL(IF(L$2:L$214&lt;&gt;"",ROW(L$2:L$214)-1),ROW(C371))),"")</f>
        <v/>
      </c>
      <c r="N372" s="181" t="str">
        <f t="shared" si="52"/>
        <v/>
      </c>
      <c r="O372" s="180" t="str">
        <f t="array" ref="O372">IFERROR(INDEX(N$2:N$214,SMALL(IF(N$2:N$214&lt;&gt;"",ROW(N$2:N$214)-1),ROW(E371))),"")</f>
        <v/>
      </c>
      <c r="P372" s="5"/>
    </row>
    <row r="373" spans="1:16" ht="15.75" customHeight="1" x14ac:dyDescent="0.2">
      <c r="A373" s="172" t="str">
        <f t="shared" si="49"/>
        <v xml:space="preserve"> </v>
      </c>
      <c r="B373" s="5"/>
      <c r="C373" s="5"/>
      <c r="D373" s="5"/>
      <c r="E373" s="72"/>
      <c r="F373" s="72"/>
      <c r="G373" s="172" t="str">
        <f>IF(E373="","",VLOOKUP(E373,'Liste des clubs'!A:B,2,FALSE))</f>
        <v/>
      </c>
      <c r="H373" s="172"/>
      <c r="J373" s="179" t="str">
        <f t="shared" si="50"/>
        <v/>
      </c>
      <c r="K373" s="180" t="str">
        <f t="array" ref="K373">IFERROR(INDEX(J$2:J$214,SMALL(IF(J$2:J$214&lt;&gt;"",ROW(J$2:J$214)-1),ROW(A372))),"")</f>
        <v/>
      </c>
      <c r="L373" s="181" t="str">
        <f t="shared" si="51"/>
        <v/>
      </c>
      <c r="M373" s="182" t="str">
        <f t="array" ref="M373">IFERROR(INDEX(L$2:L$214,SMALL(IF(L$2:L$214&lt;&gt;"",ROW(L$2:L$214)-1),ROW(C372))),"")</f>
        <v/>
      </c>
      <c r="N373" s="181" t="str">
        <f t="shared" si="52"/>
        <v/>
      </c>
      <c r="O373" s="180" t="str">
        <f t="array" ref="O373">IFERROR(INDEX(N$2:N$214,SMALL(IF(N$2:N$214&lt;&gt;"",ROW(N$2:N$214)-1),ROW(E372))),"")</f>
        <v/>
      </c>
      <c r="P373" s="5"/>
    </row>
    <row r="374" spans="1:16" ht="15.75" customHeight="1" x14ac:dyDescent="0.2">
      <c r="A374" s="172" t="str">
        <f t="shared" si="49"/>
        <v xml:space="preserve"> </v>
      </c>
      <c r="B374" s="5"/>
      <c r="C374" s="5"/>
      <c r="D374" s="5"/>
      <c r="E374" s="72"/>
      <c r="F374" s="72"/>
      <c r="G374" s="172" t="str">
        <f>IF(E374="","",VLOOKUP(E374,'Liste des clubs'!A:B,2,FALSE))</f>
        <v/>
      </c>
      <c r="H374" s="172"/>
      <c r="J374" s="179" t="str">
        <f t="shared" si="50"/>
        <v/>
      </c>
      <c r="K374" s="180" t="str">
        <f t="array" ref="K374">IFERROR(INDEX(J$2:J$214,SMALL(IF(J$2:J$214&lt;&gt;"",ROW(J$2:J$214)-1),ROW(A373))),"")</f>
        <v/>
      </c>
      <c r="L374" s="181" t="str">
        <f t="shared" si="51"/>
        <v/>
      </c>
      <c r="M374" s="182" t="str">
        <f t="array" ref="M374">IFERROR(INDEX(L$2:L$214,SMALL(IF(L$2:L$214&lt;&gt;"",ROW(L$2:L$214)-1),ROW(C373))),"")</f>
        <v/>
      </c>
      <c r="N374" s="181" t="str">
        <f t="shared" si="52"/>
        <v/>
      </c>
      <c r="O374" s="180" t="str">
        <f t="array" ref="O374">IFERROR(INDEX(N$2:N$214,SMALL(IF(N$2:N$214&lt;&gt;"",ROW(N$2:N$214)-1),ROW(E373))),"")</f>
        <v/>
      </c>
      <c r="P374" s="5"/>
    </row>
    <row r="375" spans="1:16" ht="15.75" customHeight="1" x14ac:dyDescent="0.2">
      <c r="A375" s="172" t="str">
        <f t="shared" si="49"/>
        <v xml:space="preserve"> </v>
      </c>
      <c r="B375" s="5"/>
      <c r="C375" s="5"/>
      <c r="D375" s="5"/>
      <c r="E375" s="72"/>
      <c r="F375" s="72"/>
      <c r="G375" s="172" t="str">
        <f>IF(E375="","",VLOOKUP(E375,'Liste des clubs'!A:B,2,FALSE))</f>
        <v/>
      </c>
      <c r="H375" s="172"/>
      <c r="J375" s="179" t="str">
        <f t="shared" si="50"/>
        <v/>
      </c>
      <c r="K375" s="180" t="str">
        <f t="array" ref="K375">IFERROR(INDEX(J$2:J$214,SMALL(IF(J$2:J$214&lt;&gt;"",ROW(J$2:J$214)-1),ROW(A374))),"")</f>
        <v/>
      </c>
      <c r="L375" s="181" t="str">
        <f t="shared" si="51"/>
        <v/>
      </c>
      <c r="M375" s="182" t="str">
        <f t="array" ref="M375">IFERROR(INDEX(L$2:L$214,SMALL(IF(L$2:L$214&lt;&gt;"",ROW(L$2:L$214)-1),ROW(C374))),"")</f>
        <v/>
      </c>
      <c r="N375" s="181" t="str">
        <f t="shared" si="52"/>
        <v/>
      </c>
      <c r="O375" s="180" t="str">
        <f t="array" ref="O375">IFERROR(INDEX(N$2:N$214,SMALL(IF(N$2:N$214&lt;&gt;"",ROW(N$2:N$214)-1),ROW(E374))),"")</f>
        <v/>
      </c>
      <c r="P375" s="5"/>
    </row>
    <row r="376" spans="1:16" ht="15.75" customHeight="1" x14ac:dyDescent="0.2">
      <c r="A376" s="172" t="str">
        <f t="shared" si="49"/>
        <v xml:space="preserve"> </v>
      </c>
      <c r="B376" s="5"/>
      <c r="C376" s="5"/>
      <c r="D376" s="5"/>
      <c r="E376" s="72"/>
      <c r="F376" s="72"/>
      <c r="G376" s="172" t="str">
        <f>IF(E376="","",VLOOKUP(E376,'Liste des clubs'!A:B,2,FALSE))</f>
        <v/>
      </c>
      <c r="H376" s="172"/>
      <c r="J376" s="179" t="str">
        <f t="shared" si="50"/>
        <v/>
      </c>
      <c r="K376" s="180" t="str">
        <f t="array" ref="K376">IFERROR(INDEX(J$2:J$214,SMALL(IF(J$2:J$214&lt;&gt;"",ROW(J$2:J$214)-1),ROW(A375))),"")</f>
        <v/>
      </c>
      <c r="L376" s="181" t="str">
        <f t="shared" si="51"/>
        <v/>
      </c>
      <c r="M376" s="182" t="str">
        <f t="array" ref="M376">IFERROR(INDEX(L$2:L$214,SMALL(IF(L$2:L$214&lt;&gt;"",ROW(L$2:L$214)-1),ROW(C375))),"")</f>
        <v/>
      </c>
      <c r="N376" s="181" t="str">
        <f t="shared" si="52"/>
        <v/>
      </c>
      <c r="O376" s="180" t="str">
        <f t="array" ref="O376">IFERROR(INDEX(N$2:N$214,SMALL(IF(N$2:N$214&lt;&gt;"",ROW(N$2:N$214)-1),ROW(E375))),"")</f>
        <v/>
      </c>
      <c r="P376" s="5"/>
    </row>
    <row r="377" spans="1:16" ht="15.75" customHeight="1" x14ac:dyDescent="0.2">
      <c r="A377" s="172" t="str">
        <f t="shared" si="49"/>
        <v xml:space="preserve"> </v>
      </c>
      <c r="B377" s="5"/>
      <c r="C377" s="5"/>
      <c r="D377" s="5"/>
      <c r="E377" s="72"/>
      <c r="F377" s="72"/>
      <c r="G377" s="172" t="str">
        <f>IF(E377="","",VLOOKUP(E377,'Liste des clubs'!A:B,2,FALSE))</f>
        <v/>
      </c>
      <c r="H377" s="172"/>
      <c r="J377" s="179" t="str">
        <f t="shared" si="50"/>
        <v/>
      </c>
      <c r="K377" s="180" t="str">
        <f t="array" ref="K377">IFERROR(INDEX(J$2:J$214,SMALL(IF(J$2:J$214&lt;&gt;"",ROW(J$2:J$214)-1),ROW(A376))),"")</f>
        <v/>
      </c>
      <c r="L377" s="181" t="str">
        <f t="shared" si="51"/>
        <v/>
      </c>
      <c r="M377" s="182" t="str">
        <f t="array" ref="M377">IFERROR(INDEX(L$2:L$214,SMALL(IF(L$2:L$214&lt;&gt;"",ROW(L$2:L$214)-1),ROW(C376))),"")</f>
        <v/>
      </c>
      <c r="N377" s="181" t="str">
        <f t="shared" si="52"/>
        <v/>
      </c>
      <c r="O377" s="180" t="str">
        <f t="array" ref="O377">IFERROR(INDEX(N$2:N$214,SMALL(IF(N$2:N$214&lt;&gt;"",ROW(N$2:N$214)-1),ROW(E376))),"")</f>
        <v/>
      </c>
      <c r="P377" s="5"/>
    </row>
    <row r="378" spans="1:16" ht="15.75" customHeight="1" x14ac:dyDescent="0.2">
      <c r="A378" s="172" t="str">
        <f t="shared" si="49"/>
        <v xml:space="preserve"> </v>
      </c>
      <c r="B378" s="5"/>
      <c r="C378" s="5"/>
      <c r="D378" s="5"/>
      <c r="E378" s="72"/>
      <c r="F378" s="72"/>
      <c r="G378" s="172" t="str">
        <f>IF(E378="","",VLOOKUP(E378,'Liste des clubs'!A:B,2,FALSE))</f>
        <v/>
      </c>
      <c r="H378" s="172"/>
      <c r="J378" s="179" t="str">
        <f t="shared" si="50"/>
        <v/>
      </c>
      <c r="K378" s="180" t="str">
        <f t="array" ref="K378">IFERROR(INDEX(J$2:J$214,SMALL(IF(J$2:J$214&lt;&gt;"",ROW(J$2:J$214)-1),ROW(A377))),"")</f>
        <v/>
      </c>
      <c r="L378" s="181" t="str">
        <f t="shared" si="51"/>
        <v/>
      </c>
      <c r="M378" s="182" t="str">
        <f t="array" ref="M378">IFERROR(INDEX(L$2:L$214,SMALL(IF(L$2:L$214&lt;&gt;"",ROW(L$2:L$214)-1),ROW(C377))),"")</f>
        <v/>
      </c>
      <c r="N378" s="181" t="str">
        <f t="shared" si="52"/>
        <v/>
      </c>
      <c r="O378" s="180" t="str">
        <f t="array" ref="O378">IFERROR(INDEX(N$2:N$214,SMALL(IF(N$2:N$214&lt;&gt;"",ROW(N$2:N$214)-1),ROW(E377))),"")</f>
        <v/>
      </c>
      <c r="P378" s="5"/>
    </row>
    <row r="379" spans="1:16" ht="15.75" customHeight="1" x14ac:dyDescent="0.2">
      <c r="A379" s="172" t="str">
        <f t="shared" si="49"/>
        <v xml:space="preserve"> </v>
      </c>
      <c r="B379" s="5"/>
      <c r="C379" s="5"/>
      <c r="D379" s="5"/>
      <c r="E379" s="72"/>
      <c r="F379" s="72"/>
      <c r="G379" s="172" t="str">
        <f>IF(E379="","",VLOOKUP(E379,'Liste des clubs'!A:B,2,FALSE))</f>
        <v/>
      </c>
      <c r="H379" s="172"/>
      <c r="J379" s="179" t="str">
        <f t="shared" si="50"/>
        <v/>
      </c>
      <c r="K379" s="180" t="str">
        <f t="array" ref="K379">IFERROR(INDEX(J$2:J$214,SMALL(IF(J$2:J$214&lt;&gt;"",ROW(J$2:J$214)-1),ROW(A378))),"")</f>
        <v/>
      </c>
      <c r="L379" s="181" t="str">
        <f t="shared" si="51"/>
        <v/>
      </c>
      <c r="M379" s="182" t="str">
        <f t="array" ref="M379">IFERROR(INDEX(L$2:L$214,SMALL(IF(L$2:L$214&lt;&gt;"",ROW(L$2:L$214)-1),ROW(C378))),"")</f>
        <v/>
      </c>
      <c r="N379" s="181" t="str">
        <f t="shared" si="52"/>
        <v/>
      </c>
      <c r="O379" s="180" t="str">
        <f t="array" ref="O379">IFERROR(INDEX(N$2:N$214,SMALL(IF(N$2:N$214&lt;&gt;"",ROW(N$2:N$214)-1),ROW(E378))),"")</f>
        <v/>
      </c>
      <c r="P379" s="5"/>
    </row>
    <row r="380" spans="1:16" ht="15.75" customHeight="1" x14ac:dyDescent="0.2">
      <c r="A380" s="172" t="str">
        <f t="shared" si="49"/>
        <v xml:space="preserve"> </v>
      </c>
      <c r="B380" s="5"/>
      <c r="C380" s="5"/>
      <c r="D380" s="5"/>
      <c r="E380" s="72"/>
      <c r="F380" s="72"/>
      <c r="G380" s="172" t="str">
        <f>IF(E380="","",VLOOKUP(E380,'Liste des clubs'!A:B,2,FALSE))</f>
        <v/>
      </c>
      <c r="H380" s="172"/>
      <c r="J380" s="179" t="str">
        <f t="shared" si="50"/>
        <v/>
      </c>
      <c r="K380" s="180" t="str">
        <f t="array" ref="K380">IFERROR(INDEX(J$2:J$214,SMALL(IF(J$2:J$214&lt;&gt;"",ROW(J$2:J$214)-1),ROW(A379))),"")</f>
        <v/>
      </c>
      <c r="L380" s="181" t="str">
        <f t="shared" si="51"/>
        <v/>
      </c>
      <c r="M380" s="182" t="str">
        <f t="array" ref="M380">IFERROR(INDEX(L$2:L$214,SMALL(IF(L$2:L$214&lt;&gt;"",ROW(L$2:L$214)-1),ROW(C379))),"")</f>
        <v/>
      </c>
      <c r="N380" s="181" t="str">
        <f t="shared" si="52"/>
        <v/>
      </c>
      <c r="O380" s="180" t="str">
        <f t="array" ref="O380">IFERROR(INDEX(N$2:N$214,SMALL(IF(N$2:N$214&lt;&gt;"",ROW(N$2:N$214)-1),ROW(E379))),"")</f>
        <v/>
      </c>
      <c r="P380" s="5"/>
    </row>
    <row r="381" spans="1:16" ht="15.75" customHeight="1" x14ac:dyDescent="0.2">
      <c r="A381" s="172" t="str">
        <f t="shared" si="49"/>
        <v xml:space="preserve"> </v>
      </c>
      <c r="B381" s="5"/>
      <c r="C381" s="5"/>
      <c r="D381" s="5"/>
      <c r="E381" s="72"/>
      <c r="F381" s="72"/>
      <c r="G381" s="172" t="str">
        <f>IF(E381="","",VLOOKUP(E381,'Liste des clubs'!A:B,2,FALSE))</f>
        <v/>
      </c>
      <c r="H381" s="172"/>
      <c r="J381" s="179" t="str">
        <f t="shared" si="50"/>
        <v/>
      </c>
      <c r="K381" s="180" t="str">
        <f t="array" ref="K381">IFERROR(INDEX(J$2:J$214,SMALL(IF(J$2:J$214&lt;&gt;"",ROW(J$2:J$214)-1),ROW(A380))),"")</f>
        <v/>
      </c>
      <c r="L381" s="181" t="str">
        <f t="shared" si="51"/>
        <v/>
      </c>
      <c r="M381" s="182" t="str">
        <f t="array" ref="M381">IFERROR(INDEX(L$2:L$214,SMALL(IF(L$2:L$214&lt;&gt;"",ROW(L$2:L$214)-1),ROW(C380))),"")</f>
        <v/>
      </c>
      <c r="N381" s="181" t="str">
        <f t="shared" si="52"/>
        <v/>
      </c>
      <c r="O381" s="180" t="str">
        <f t="array" ref="O381">IFERROR(INDEX(N$2:N$214,SMALL(IF(N$2:N$214&lt;&gt;"",ROW(N$2:N$214)-1),ROW(E380))),"")</f>
        <v/>
      </c>
      <c r="P381" s="5"/>
    </row>
    <row r="382" spans="1:16" ht="15.75" customHeight="1" x14ac:dyDescent="0.2">
      <c r="A382" s="172" t="str">
        <f t="shared" si="49"/>
        <v xml:space="preserve"> </v>
      </c>
      <c r="B382" s="5"/>
      <c r="C382" s="5"/>
      <c r="D382" s="5"/>
      <c r="E382" s="72"/>
      <c r="F382" s="72"/>
      <c r="G382" s="172" t="str">
        <f>IF(E382="","",VLOOKUP(E382,'Liste des clubs'!A:B,2,FALSE))</f>
        <v/>
      </c>
      <c r="H382" s="172"/>
      <c r="J382" s="179" t="str">
        <f t="shared" si="50"/>
        <v/>
      </c>
      <c r="K382" s="180" t="str">
        <f t="array" ref="K382">IFERROR(INDEX(J$2:J$214,SMALL(IF(J$2:J$214&lt;&gt;"",ROW(J$2:J$214)-1),ROW(A381))),"")</f>
        <v/>
      </c>
      <c r="L382" s="181" t="str">
        <f t="shared" si="51"/>
        <v/>
      </c>
      <c r="M382" s="182" t="str">
        <f t="array" ref="M382">IFERROR(INDEX(L$2:L$214,SMALL(IF(L$2:L$214&lt;&gt;"",ROW(L$2:L$214)-1),ROW(C381))),"")</f>
        <v/>
      </c>
      <c r="N382" s="181" t="str">
        <f t="shared" si="52"/>
        <v/>
      </c>
      <c r="O382" s="180" t="str">
        <f t="array" ref="O382">IFERROR(INDEX(N$2:N$214,SMALL(IF(N$2:N$214&lt;&gt;"",ROW(N$2:N$214)-1),ROW(E381))),"")</f>
        <v/>
      </c>
      <c r="P382" s="5"/>
    </row>
    <row r="383" spans="1:16" ht="15.75" customHeight="1" x14ac:dyDescent="0.2">
      <c r="A383" s="172" t="str">
        <f t="shared" si="49"/>
        <v xml:space="preserve"> </v>
      </c>
      <c r="B383" s="5"/>
      <c r="C383" s="5"/>
      <c r="D383" s="5"/>
      <c r="E383" s="72"/>
      <c r="F383" s="72"/>
      <c r="G383" s="172" t="str">
        <f>IF(E383="","",VLOOKUP(E383,'Liste des clubs'!A:B,2,FALSE))</f>
        <v/>
      </c>
      <c r="H383" s="172"/>
      <c r="J383" s="179" t="str">
        <f t="shared" si="50"/>
        <v/>
      </c>
      <c r="K383" s="180" t="str">
        <f t="array" ref="K383">IFERROR(INDEX(J$2:J$214,SMALL(IF(J$2:J$214&lt;&gt;"",ROW(J$2:J$214)-1),ROW(A382))),"")</f>
        <v/>
      </c>
      <c r="L383" s="181" t="str">
        <f t="shared" si="51"/>
        <v/>
      </c>
      <c r="M383" s="182" t="str">
        <f t="array" ref="M383">IFERROR(INDEX(L$2:L$214,SMALL(IF(L$2:L$214&lt;&gt;"",ROW(L$2:L$214)-1),ROW(C382))),"")</f>
        <v/>
      </c>
      <c r="N383" s="181" t="str">
        <f t="shared" si="52"/>
        <v/>
      </c>
      <c r="O383" s="180" t="str">
        <f t="array" ref="O383">IFERROR(INDEX(N$2:N$214,SMALL(IF(N$2:N$214&lt;&gt;"",ROW(N$2:N$214)-1),ROW(E382))),"")</f>
        <v/>
      </c>
      <c r="P383" s="5"/>
    </row>
    <row r="384" spans="1:16" ht="15.75" customHeight="1" x14ac:dyDescent="0.2">
      <c r="A384" s="172" t="str">
        <f t="shared" si="49"/>
        <v xml:space="preserve"> </v>
      </c>
      <c r="B384" s="5"/>
      <c r="C384" s="5"/>
      <c r="D384" s="5"/>
      <c r="E384" s="72"/>
      <c r="F384" s="72"/>
      <c r="G384" s="172" t="str">
        <f>IF(E384="","",VLOOKUP(E384,'Liste des clubs'!A:B,2,FALSE))</f>
        <v/>
      </c>
      <c r="H384" s="172"/>
      <c r="J384" s="179" t="str">
        <f t="shared" si="50"/>
        <v/>
      </c>
      <c r="K384" s="180" t="str">
        <f t="array" ref="K384">IFERROR(INDEX(J$2:J$214,SMALL(IF(J$2:J$214&lt;&gt;"",ROW(J$2:J$214)-1),ROW(A383))),"")</f>
        <v/>
      </c>
      <c r="L384" s="181" t="str">
        <f t="shared" si="51"/>
        <v/>
      </c>
      <c r="M384" s="182" t="str">
        <f t="array" ref="M384">IFERROR(INDEX(L$2:L$214,SMALL(IF(L$2:L$214&lt;&gt;"",ROW(L$2:L$214)-1),ROW(C383))),"")</f>
        <v/>
      </c>
      <c r="N384" s="181" t="str">
        <f t="shared" si="52"/>
        <v/>
      </c>
      <c r="O384" s="180" t="str">
        <f t="array" ref="O384">IFERROR(INDEX(N$2:N$214,SMALL(IF(N$2:N$214&lt;&gt;"",ROW(N$2:N$214)-1),ROW(E383))),"")</f>
        <v/>
      </c>
      <c r="P384" s="5"/>
    </row>
    <row r="385" spans="1:16" ht="15.75" customHeight="1" x14ac:dyDescent="0.2">
      <c r="A385" s="172" t="str">
        <f t="shared" si="49"/>
        <v xml:space="preserve"> </v>
      </c>
      <c r="B385" s="5"/>
      <c r="C385" s="5"/>
      <c r="D385" s="5"/>
      <c r="E385" s="72"/>
      <c r="F385" s="72"/>
      <c r="G385" s="172" t="str">
        <f>IF(E385="","",VLOOKUP(E385,'Liste des clubs'!A:B,2,FALSE))</f>
        <v/>
      </c>
      <c r="H385" s="172"/>
      <c r="J385" s="179" t="str">
        <f t="shared" si="50"/>
        <v/>
      </c>
      <c r="K385" s="180" t="str">
        <f t="array" ref="K385">IFERROR(INDEX(J$2:J$214,SMALL(IF(J$2:J$214&lt;&gt;"",ROW(J$2:J$214)-1),ROW(A384))),"")</f>
        <v/>
      </c>
      <c r="L385" s="181" t="str">
        <f t="shared" si="51"/>
        <v/>
      </c>
      <c r="M385" s="182" t="str">
        <f t="array" ref="M385">IFERROR(INDEX(L$2:L$214,SMALL(IF(L$2:L$214&lt;&gt;"",ROW(L$2:L$214)-1),ROW(C384))),"")</f>
        <v/>
      </c>
      <c r="N385" s="181" t="str">
        <f t="shared" si="52"/>
        <v/>
      </c>
      <c r="O385" s="180" t="str">
        <f t="array" ref="O385">IFERROR(INDEX(N$2:N$214,SMALL(IF(N$2:N$214&lt;&gt;"",ROW(N$2:N$214)-1),ROW(E384))),"")</f>
        <v/>
      </c>
      <c r="P385" s="5"/>
    </row>
    <row r="386" spans="1:16" ht="15.75" customHeight="1" x14ac:dyDescent="0.2">
      <c r="A386" s="172" t="str">
        <f t="shared" si="49"/>
        <v xml:space="preserve"> </v>
      </c>
      <c r="B386" s="5"/>
      <c r="C386" s="5"/>
      <c r="D386" s="5"/>
      <c r="E386" s="72"/>
      <c r="F386" s="72"/>
      <c r="G386" s="172" t="str">
        <f>IF(E386="","",VLOOKUP(E386,'Liste des clubs'!A:B,2,FALSE))</f>
        <v/>
      </c>
      <c r="H386" s="172"/>
      <c r="J386" s="179" t="str">
        <f t="shared" si="50"/>
        <v/>
      </c>
      <c r="K386" s="180" t="str">
        <f t="array" ref="K386">IFERROR(INDEX(J$2:J$214,SMALL(IF(J$2:J$214&lt;&gt;"",ROW(J$2:J$214)-1),ROW(A385))),"")</f>
        <v/>
      </c>
      <c r="L386" s="181" t="str">
        <f t="shared" si="51"/>
        <v/>
      </c>
      <c r="M386" s="182" t="str">
        <f t="array" ref="M386">IFERROR(INDEX(L$2:L$214,SMALL(IF(L$2:L$214&lt;&gt;"",ROW(L$2:L$214)-1),ROW(C385))),"")</f>
        <v/>
      </c>
      <c r="N386" s="181" t="str">
        <f t="shared" si="52"/>
        <v/>
      </c>
      <c r="O386" s="180" t="str">
        <f t="array" ref="O386">IFERROR(INDEX(N$2:N$214,SMALL(IF(N$2:N$214&lt;&gt;"",ROW(N$2:N$214)-1),ROW(E385))),"")</f>
        <v/>
      </c>
      <c r="P386" s="5"/>
    </row>
    <row r="387" spans="1:16" ht="15.75" customHeight="1" x14ac:dyDescent="0.2">
      <c r="A387" s="172" t="str">
        <f t="shared" si="49"/>
        <v xml:space="preserve"> </v>
      </c>
      <c r="B387" s="5"/>
      <c r="C387" s="5"/>
      <c r="D387" s="5"/>
      <c r="E387" s="72"/>
      <c r="F387" s="72"/>
      <c r="G387" s="172" t="str">
        <f>IF(E387="","",VLOOKUP(E387,'Liste des clubs'!A:B,2,FALSE))</f>
        <v/>
      </c>
      <c r="H387" s="172"/>
      <c r="J387" s="179" t="str">
        <f t="shared" si="50"/>
        <v/>
      </c>
      <c r="K387" s="180" t="str">
        <f t="array" ref="K387">IFERROR(INDEX(J$2:J$214,SMALL(IF(J$2:J$214&lt;&gt;"",ROW(J$2:J$214)-1),ROW(A386))),"")</f>
        <v/>
      </c>
      <c r="L387" s="181" t="str">
        <f t="shared" si="51"/>
        <v/>
      </c>
      <c r="M387" s="182" t="str">
        <f t="array" ref="M387">IFERROR(INDEX(L$2:L$214,SMALL(IF(L$2:L$214&lt;&gt;"",ROW(L$2:L$214)-1),ROW(C386))),"")</f>
        <v/>
      </c>
      <c r="N387" s="181" t="str">
        <f t="shared" si="52"/>
        <v/>
      </c>
      <c r="O387" s="180" t="str">
        <f t="array" ref="O387">IFERROR(INDEX(N$2:N$214,SMALL(IF(N$2:N$214&lt;&gt;"",ROW(N$2:N$214)-1),ROW(E386))),"")</f>
        <v/>
      </c>
      <c r="P387" s="5"/>
    </row>
    <row r="388" spans="1:16" ht="15.75" customHeight="1" x14ac:dyDescent="0.2">
      <c r="A388" s="172" t="str">
        <f t="shared" ref="A388:A451" si="53">B388&amp;" "&amp;C388</f>
        <v xml:space="preserve"> </v>
      </c>
      <c r="B388" s="5"/>
      <c r="C388" s="5"/>
      <c r="D388" s="5"/>
      <c r="E388" s="72"/>
      <c r="F388" s="72"/>
      <c r="G388" s="172" t="str">
        <f>IF(E388="","",VLOOKUP(E388,'Liste des clubs'!A:B,2,FALSE))</f>
        <v/>
      </c>
      <c r="H388" s="172"/>
      <c r="J388" s="179" t="str">
        <f t="shared" si="50"/>
        <v/>
      </c>
      <c r="K388" s="180" t="str">
        <f t="array" ref="K388">IFERROR(INDEX(J$2:J$214,SMALL(IF(J$2:J$214&lt;&gt;"",ROW(J$2:J$214)-1),ROW(A387))),"")</f>
        <v/>
      </c>
      <c r="L388" s="181" t="str">
        <f t="shared" si="51"/>
        <v/>
      </c>
      <c r="M388" s="182" t="str">
        <f t="array" ref="M388">IFERROR(INDEX(L$2:L$214,SMALL(IF(L$2:L$214&lt;&gt;"",ROW(L$2:L$214)-1),ROW(C387))),"")</f>
        <v/>
      </c>
      <c r="N388" s="181" t="str">
        <f t="shared" si="52"/>
        <v/>
      </c>
      <c r="O388" s="180" t="str">
        <f t="array" ref="O388">IFERROR(INDEX(N$2:N$214,SMALL(IF(N$2:N$214&lt;&gt;"",ROW(N$2:N$214)-1),ROW(E387))),"")</f>
        <v/>
      </c>
      <c r="P388" s="5"/>
    </row>
    <row r="389" spans="1:16" ht="15.75" customHeight="1" x14ac:dyDescent="0.2">
      <c r="A389" s="172" t="str">
        <f t="shared" si="53"/>
        <v xml:space="preserve"> </v>
      </c>
      <c r="B389" s="5"/>
      <c r="C389" s="5"/>
      <c r="D389" s="5"/>
      <c r="E389" s="72"/>
      <c r="F389" s="72"/>
      <c r="G389" s="172" t="str">
        <f>IF(E389="","",VLOOKUP(E389,'Liste des clubs'!A:B,2,FALSE))</f>
        <v/>
      </c>
      <c r="H389" s="172"/>
      <c r="J389" s="179" t="str">
        <f t="shared" si="50"/>
        <v/>
      </c>
      <c r="K389" s="180" t="str">
        <f t="array" ref="K389">IFERROR(INDEX(J$2:J$214,SMALL(IF(J$2:J$214&lt;&gt;"",ROW(J$2:J$214)-1),ROW(A388))),"")</f>
        <v/>
      </c>
      <c r="L389" s="181" t="str">
        <f t="shared" si="51"/>
        <v/>
      </c>
      <c r="M389" s="182" t="str">
        <f t="array" ref="M389">IFERROR(INDEX(L$2:L$214,SMALL(IF(L$2:L$214&lt;&gt;"",ROW(L$2:L$214)-1),ROW(C388))),"")</f>
        <v/>
      </c>
      <c r="N389" s="181" t="str">
        <f t="shared" si="52"/>
        <v/>
      </c>
      <c r="O389" s="180" t="str">
        <f t="array" ref="O389">IFERROR(INDEX(N$2:N$214,SMALL(IF(N$2:N$214&lt;&gt;"",ROW(N$2:N$214)-1),ROW(E388))),"")</f>
        <v/>
      </c>
      <c r="P389" s="5"/>
    </row>
    <row r="390" spans="1:16" ht="15.75" customHeight="1" x14ac:dyDescent="0.2">
      <c r="A390" s="172" t="str">
        <f t="shared" si="53"/>
        <v xml:space="preserve"> </v>
      </c>
      <c r="B390" s="5"/>
      <c r="C390" s="5"/>
      <c r="D390" s="5"/>
      <c r="E390" s="72"/>
      <c r="F390" s="72"/>
      <c r="G390" s="172" t="str">
        <f>IF(E390="","",VLOOKUP(E390,'Liste des clubs'!A:B,2,FALSE))</f>
        <v/>
      </c>
      <c r="H390" s="172"/>
      <c r="J390" s="179" t="str">
        <f t="shared" si="50"/>
        <v/>
      </c>
      <c r="K390" s="180" t="str">
        <f t="array" ref="K390">IFERROR(INDEX(J$2:J$214,SMALL(IF(J$2:J$214&lt;&gt;"",ROW(J$2:J$214)-1),ROW(A389))),"")</f>
        <v/>
      </c>
      <c r="L390" s="181" t="str">
        <f t="shared" si="51"/>
        <v/>
      </c>
      <c r="M390" s="182" t="str">
        <f t="array" ref="M390">IFERROR(INDEX(L$2:L$214,SMALL(IF(L$2:L$214&lt;&gt;"",ROW(L$2:L$214)-1),ROW(C389))),"")</f>
        <v/>
      </c>
      <c r="N390" s="181" t="str">
        <f t="shared" si="52"/>
        <v/>
      </c>
      <c r="O390" s="180" t="str">
        <f t="array" ref="O390">IFERROR(INDEX(N$2:N$214,SMALL(IF(N$2:N$214&lt;&gt;"",ROW(N$2:N$214)-1),ROW(E389))),"")</f>
        <v/>
      </c>
      <c r="P390" s="5"/>
    </row>
    <row r="391" spans="1:16" ht="15.75" customHeight="1" x14ac:dyDescent="0.2">
      <c r="A391" s="172" t="str">
        <f t="shared" si="53"/>
        <v xml:space="preserve"> </v>
      </c>
      <c r="B391" s="5"/>
      <c r="C391" s="5"/>
      <c r="D391" s="5"/>
      <c r="E391" s="72"/>
      <c r="F391" s="72"/>
      <c r="G391" s="172" t="str">
        <f>IF(E391="","",VLOOKUP(E391,'Liste des clubs'!A:B,2,FALSE))</f>
        <v/>
      </c>
      <c r="H391" s="172"/>
      <c r="J391" s="179" t="str">
        <f t="shared" si="50"/>
        <v/>
      </c>
      <c r="K391" s="180" t="str">
        <f t="array" ref="K391">IFERROR(INDEX(J$2:J$214,SMALL(IF(J$2:J$214&lt;&gt;"",ROW(J$2:J$214)-1),ROW(A390))),"")</f>
        <v/>
      </c>
      <c r="L391" s="181" t="str">
        <f t="shared" si="51"/>
        <v/>
      </c>
      <c r="M391" s="182" t="str">
        <f t="array" ref="M391">IFERROR(INDEX(L$2:L$214,SMALL(IF(L$2:L$214&lt;&gt;"",ROW(L$2:L$214)-1),ROW(C390))),"")</f>
        <v/>
      </c>
      <c r="N391" s="181" t="str">
        <f t="shared" si="52"/>
        <v/>
      </c>
      <c r="O391" s="180" t="str">
        <f t="array" ref="O391">IFERROR(INDEX(N$2:N$214,SMALL(IF(N$2:N$214&lt;&gt;"",ROW(N$2:N$214)-1),ROW(E390))),"")</f>
        <v/>
      </c>
      <c r="P391" s="5"/>
    </row>
    <row r="392" spans="1:16" ht="15.75" customHeight="1" x14ac:dyDescent="0.2">
      <c r="A392" s="172" t="str">
        <f t="shared" si="53"/>
        <v xml:space="preserve"> </v>
      </c>
      <c r="B392" s="5"/>
      <c r="C392" s="5"/>
      <c r="D392" s="5"/>
      <c r="E392" s="72"/>
      <c r="F392" s="72"/>
      <c r="G392" s="172" t="str">
        <f>IF(E392="","",VLOOKUP(E392,'Liste des clubs'!A:B,2,FALSE))</f>
        <v/>
      </c>
      <c r="H392" s="172"/>
      <c r="J392" s="179" t="str">
        <f t="shared" si="50"/>
        <v/>
      </c>
      <c r="K392" s="180" t="str">
        <f t="array" ref="K392">IFERROR(INDEX(J$2:J$214,SMALL(IF(J$2:J$214&lt;&gt;"",ROW(J$2:J$214)-1),ROW(A391))),"")</f>
        <v/>
      </c>
      <c r="L392" s="181" t="str">
        <f t="shared" si="51"/>
        <v/>
      </c>
      <c r="M392" s="182" t="str">
        <f t="array" ref="M392">IFERROR(INDEX(L$2:L$214,SMALL(IF(L$2:L$214&lt;&gt;"",ROW(L$2:L$214)-1),ROW(C391))),"")</f>
        <v/>
      </c>
      <c r="N392" s="181" t="str">
        <f t="shared" si="52"/>
        <v/>
      </c>
      <c r="O392" s="180" t="str">
        <f t="array" ref="O392">IFERROR(INDEX(N$2:N$214,SMALL(IF(N$2:N$214&lt;&gt;"",ROW(N$2:N$214)-1),ROW(E391))),"")</f>
        <v/>
      </c>
      <c r="P392" s="5"/>
    </row>
    <row r="393" spans="1:16" ht="15.75" customHeight="1" x14ac:dyDescent="0.2">
      <c r="A393" s="172" t="str">
        <f t="shared" si="53"/>
        <v xml:space="preserve"> </v>
      </c>
      <c r="B393" s="5"/>
      <c r="C393" s="5"/>
      <c r="D393" s="5"/>
      <c r="E393" s="72"/>
      <c r="F393" s="72"/>
      <c r="G393" s="172" t="str">
        <f>IF(E393="","",VLOOKUP(E393,'Liste des clubs'!A:B,2,FALSE))</f>
        <v/>
      </c>
      <c r="H393" s="172"/>
      <c r="J393" s="179" t="str">
        <f t="shared" si="50"/>
        <v/>
      </c>
      <c r="K393" s="180" t="str">
        <f t="array" ref="K393">IFERROR(INDEX(J$2:J$214,SMALL(IF(J$2:J$214&lt;&gt;"",ROW(J$2:J$214)-1),ROW(A392))),"")</f>
        <v/>
      </c>
      <c r="L393" s="181" t="str">
        <f t="shared" si="51"/>
        <v/>
      </c>
      <c r="M393" s="182" t="str">
        <f t="array" ref="M393">IFERROR(INDEX(L$2:L$214,SMALL(IF(L$2:L$214&lt;&gt;"",ROW(L$2:L$214)-1),ROW(C392))),"")</f>
        <v/>
      </c>
      <c r="N393" s="181" t="str">
        <f t="shared" si="52"/>
        <v/>
      </c>
      <c r="O393" s="180" t="str">
        <f t="array" ref="O393">IFERROR(INDEX(N$2:N$214,SMALL(IF(N$2:N$214&lt;&gt;"",ROW(N$2:N$214)-1),ROW(E392))),"")</f>
        <v/>
      </c>
      <c r="P393" s="5"/>
    </row>
    <row r="394" spans="1:16" ht="15.75" customHeight="1" x14ac:dyDescent="0.2">
      <c r="A394" s="172" t="str">
        <f t="shared" si="53"/>
        <v xml:space="preserve"> </v>
      </c>
      <c r="B394" s="5"/>
      <c r="C394" s="5"/>
      <c r="D394" s="5"/>
      <c r="E394" s="72"/>
      <c r="F394" s="72"/>
      <c r="G394" s="172" t="str">
        <f>IF(E394="","",VLOOKUP(E394,'Liste des clubs'!A:B,2,FALSE))</f>
        <v/>
      </c>
      <c r="H394" s="172"/>
      <c r="J394" s="179" t="str">
        <f t="shared" si="50"/>
        <v/>
      </c>
      <c r="K394" s="180" t="str">
        <f t="array" ref="K394">IFERROR(INDEX(J$2:J$214,SMALL(IF(J$2:J$214&lt;&gt;"",ROW(J$2:J$214)-1),ROW(A393))),"")</f>
        <v/>
      </c>
      <c r="L394" s="181" t="str">
        <f t="shared" si="51"/>
        <v/>
      </c>
      <c r="M394" s="182" t="str">
        <f t="array" ref="M394">IFERROR(INDEX(L$2:L$214,SMALL(IF(L$2:L$214&lt;&gt;"",ROW(L$2:L$214)-1),ROW(C393))),"")</f>
        <v/>
      </c>
      <c r="N394" s="181" t="str">
        <f t="shared" si="52"/>
        <v/>
      </c>
      <c r="O394" s="180" t="str">
        <f t="array" ref="O394">IFERROR(INDEX(N$2:N$214,SMALL(IF(N$2:N$214&lt;&gt;"",ROW(N$2:N$214)-1),ROW(E393))),"")</f>
        <v/>
      </c>
      <c r="P394" s="5"/>
    </row>
    <row r="395" spans="1:16" ht="15.75" customHeight="1" x14ac:dyDescent="0.2">
      <c r="A395" s="172" t="str">
        <f t="shared" si="53"/>
        <v xml:space="preserve"> </v>
      </c>
      <c r="B395" s="5"/>
      <c r="C395" s="5"/>
      <c r="D395" s="5"/>
      <c r="E395" s="72"/>
      <c r="F395" s="72"/>
      <c r="G395" s="172" t="str">
        <f>IF(E395="","",VLOOKUP(E395,'Liste des clubs'!A:B,2,FALSE))</f>
        <v/>
      </c>
      <c r="H395" s="172"/>
      <c r="J395" s="179" t="str">
        <f t="shared" si="50"/>
        <v/>
      </c>
      <c r="K395" s="180" t="str">
        <f t="array" ref="K395">IFERROR(INDEX(J$2:J$214,SMALL(IF(J$2:J$214&lt;&gt;"",ROW(J$2:J$214)-1),ROW(A394))),"")</f>
        <v/>
      </c>
      <c r="L395" s="181" t="str">
        <f t="shared" si="51"/>
        <v/>
      </c>
      <c r="M395" s="182" t="str">
        <f t="array" ref="M395">IFERROR(INDEX(L$2:L$214,SMALL(IF(L$2:L$214&lt;&gt;"",ROW(L$2:L$214)-1),ROW(C394))),"")</f>
        <v/>
      </c>
      <c r="N395" s="181" t="str">
        <f t="shared" si="52"/>
        <v/>
      </c>
      <c r="O395" s="180" t="str">
        <f t="array" ref="O395">IFERROR(INDEX(N$2:N$214,SMALL(IF(N$2:N$214&lt;&gt;"",ROW(N$2:N$214)-1),ROW(E394))),"")</f>
        <v/>
      </c>
      <c r="P395" s="5"/>
    </row>
    <row r="396" spans="1:16" ht="15.75" customHeight="1" x14ac:dyDescent="0.2">
      <c r="A396" s="172" t="str">
        <f t="shared" si="53"/>
        <v xml:space="preserve"> </v>
      </c>
      <c r="B396" s="5"/>
      <c r="C396" s="5"/>
      <c r="D396" s="5"/>
      <c r="E396" s="72"/>
      <c r="F396" s="72"/>
      <c r="G396" s="172" t="str">
        <f>IF(E396="","",VLOOKUP(E396,'Liste des clubs'!A:B,2,FALSE))</f>
        <v/>
      </c>
      <c r="H396" s="172"/>
      <c r="J396" s="179" t="str">
        <f t="shared" si="50"/>
        <v/>
      </c>
      <c r="K396" s="180" t="str">
        <f t="array" ref="K396">IFERROR(INDEX(J$2:J$214,SMALL(IF(J$2:J$214&lt;&gt;"",ROW(J$2:J$214)-1),ROW(A395))),"")</f>
        <v/>
      </c>
      <c r="L396" s="181" t="str">
        <f t="shared" si="51"/>
        <v/>
      </c>
      <c r="M396" s="182" t="str">
        <f t="array" ref="M396">IFERROR(INDEX(L$2:L$214,SMALL(IF(L$2:L$214&lt;&gt;"",ROW(L$2:L$214)-1),ROW(C395))),"")</f>
        <v/>
      </c>
      <c r="N396" s="181" t="str">
        <f t="shared" si="52"/>
        <v/>
      </c>
      <c r="O396" s="180" t="str">
        <f t="array" ref="O396">IFERROR(INDEX(N$2:N$214,SMALL(IF(N$2:N$214&lt;&gt;"",ROW(N$2:N$214)-1),ROW(E395))),"")</f>
        <v/>
      </c>
      <c r="P396" s="5"/>
    </row>
    <row r="397" spans="1:16" ht="15.75" customHeight="1" x14ac:dyDescent="0.2">
      <c r="A397" s="172" t="str">
        <f t="shared" si="53"/>
        <v xml:space="preserve"> </v>
      </c>
      <c r="B397" s="5"/>
      <c r="C397" s="5"/>
      <c r="D397" s="5"/>
      <c r="E397" s="72"/>
      <c r="F397" s="72"/>
      <c r="G397" s="172" t="str">
        <f>IF(E397="","",VLOOKUP(E397,'Liste des clubs'!A:B,2,FALSE))</f>
        <v/>
      </c>
      <c r="H397" s="172"/>
      <c r="J397" s="179" t="str">
        <f t="shared" si="50"/>
        <v/>
      </c>
      <c r="K397" s="180" t="str">
        <f t="array" ref="K397">IFERROR(INDEX(J$2:J$214,SMALL(IF(J$2:J$214&lt;&gt;"",ROW(J$2:J$214)-1),ROW(A396))),"")</f>
        <v/>
      </c>
      <c r="L397" s="181" t="str">
        <f t="shared" si="51"/>
        <v/>
      </c>
      <c r="M397" s="182" t="str">
        <f t="array" ref="M397">IFERROR(INDEX(L$2:L$214,SMALL(IF(L$2:L$214&lt;&gt;"",ROW(L$2:L$214)-1),ROW(C396))),"")</f>
        <v/>
      </c>
      <c r="N397" s="181" t="str">
        <f t="shared" si="52"/>
        <v/>
      </c>
      <c r="O397" s="180" t="str">
        <f t="array" ref="O397">IFERROR(INDEX(N$2:N$214,SMALL(IF(N$2:N$214&lt;&gt;"",ROW(N$2:N$214)-1),ROW(E396))),"")</f>
        <v/>
      </c>
      <c r="P397" s="5"/>
    </row>
    <row r="398" spans="1:16" ht="15.75" customHeight="1" x14ac:dyDescent="0.2">
      <c r="A398" s="172" t="str">
        <f t="shared" si="53"/>
        <v xml:space="preserve"> </v>
      </c>
      <c r="B398" s="5"/>
      <c r="C398" s="5"/>
      <c r="D398" s="5"/>
      <c r="E398" s="72"/>
      <c r="F398" s="72"/>
      <c r="G398" s="172" t="str">
        <f>IF(E398="","",VLOOKUP(E398,'Liste des clubs'!A:B,2,FALSE))</f>
        <v/>
      </c>
      <c r="H398" s="172"/>
      <c r="J398" s="179" t="str">
        <f t="shared" si="50"/>
        <v/>
      </c>
      <c r="K398" s="180" t="str">
        <f t="array" ref="K398">IFERROR(INDEX(J$2:J$214,SMALL(IF(J$2:J$214&lt;&gt;"",ROW(J$2:J$214)-1),ROW(A397))),"")</f>
        <v/>
      </c>
      <c r="L398" s="181" t="str">
        <f t="shared" si="51"/>
        <v/>
      </c>
      <c r="M398" s="182" t="str">
        <f t="array" ref="M398">IFERROR(INDEX(L$2:L$214,SMALL(IF(L$2:L$214&lt;&gt;"",ROW(L$2:L$214)-1),ROW(C397))),"")</f>
        <v/>
      </c>
      <c r="N398" s="181" t="str">
        <f t="shared" si="52"/>
        <v/>
      </c>
      <c r="O398" s="180" t="str">
        <f t="array" ref="O398">IFERROR(INDEX(N$2:N$214,SMALL(IF(N$2:N$214&lt;&gt;"",ROW(N$2:N$214)-1),ROW(E397))),"")</f>
        <v/>
      </c>
      <c r="P398" s="5"/>
    </row>
    <row r="399" spans="1:16" ht="15.75" customHeight="1" x14ac:dyDescent="0.2">
      <c r="A399" s="172" t="str">
        <f t="shared" si="53"/>
        <v xml:space="preserve"> </v>
      </c>
      <c r="B399" s="5"/>
      <c r="C399" s="5"/>
      <c r="D399" s="5"/>
      <c r="E399" s="72"/>
      <c r="F399" s="72"/>
      <c r="G399" s="172" t="str">
        <f>IF(E399="","",VLOOKUP(E399,'Liste des clubs'!A:B,2,FALSE))</f>
        <v/>
      </c>
      <c r="H399" s="172"/>
      <c r="J399" s="179" t="str">
        <f t="shared" si="50"/>
        <v/>
      </c>
      <c r="K399" s="180" t="str">
        <f t="array" ref="K399">IFERROR(INDEX(J$2:J$214,SMALL(IF(J$2:J$214&lt;&gt;"",ROW(J$2:J$214)-1),ROW(A398))),"")</f>
        <v/>
      </c>
      <c r="L399" s="181" t="str">
        <f t="shared" si="51"/>
        <v/>
      </c>
      <c r="M399" s="182" t="str">
        <f t="array" ref="M399">IFERROR(INDEX(L$2:L$214,SMALL(IF(L$2:L$214&lt;&gt;"",ROW(L$2:L$214)-1),ROW(C398))),"")</f>
        <v/>
      </c>
      <c r="N399" s="181" t="str">
        <f t="shared" si="52"/>
        <v/>
      </c>
      <c r="O399" s="180" t="str">
        <f t="array" ref="O399">IFERROR(INDEX(N$2:N$214,SMALL(IF(N$2:N$214&lt;&gt;"",ROW(N$2:N$214)-1),ROW(E398))),"")</f>
        <v/>
      </c>
      <c r="P399" s="5"/>
    </row>
    <row r="400" spans="1:16" ht="15.75" customHeight="1" x14ac:dyDescent="0.2">
      <c r="A400" s="172" t="str">
        <f t="shared" si="53"/>
        <v xml:space="preserve"> </v>
      </c>
      <c r="B400" s="5"/>
      <c r="C400" s="5"/>
      <c r="D400" s="5"/>
      <c r="E400" s="72"/>
      <c r="F400" s="72"/>
      <c r="G400" s="172" t="str">
        <f>IF(E400="","",VLOOKUP(E400,'Liste des clubs'!A:B,2,FALSE))</f>
        <v/>
      </c>
      <c r="H400" s="172"/>
      <c r="J400" s="179" t="str">
        <f t="shared" si="50"/>
        <v/>
      </c>
      <c r="K400" s="180" t="str">
        <f t="array" ref="K400">IFERROR(INDEX(J$2:J$214,SMALL(IF(J$2:J$214&lt;&gt;"",ROW(J$2:J$214)-1),ROW(A399))),"")</f>
        <v/>
      </c>
      <c r="L400" s="181" t="str">
        <f t="shared" si="51"/>
        <v/>
      </c>
      <c r="M400" s="182" t="str">
        <f t="array" ref="M400">IFERROR(INDEX(L$2:L$214,SMALL(IF(L$2:L$214&lt;&gt;"",ROW(L$2:L$214)-1),ROW(C399))),"")</f>
        <v/>
      </c>
      <c r="N400" s="181" t="str">
        <f t="shared" si="52"/>
        <v/>
      </c>
      <c r="O400" s="180" t="str">
        <f t="array" ref="O400">IFERROR(INDEX(N$2:N$214,SMALL(IF(N$2:N$214&lt;&gt;"",ROW(N$2:N$214)-1),ROW(E399))),"")</f>
        <v/>
      </c>
      <c r="P400" s="5"/>
    </row>
    <row r="401" spans="1:16" ht="15.75" customHeight="1" x14ac:dyDescent="0.2">
      <c r="A401" s="172" t="str">
        <f t="shared" si="53"/>
        <v xml:space="preserve"> </v>
      </c>
      <c r="B401" s="5"/>
      <c r="C401" s="5"/>
      <c r="D401" s="5"/>
      <c r="E401" s="72"/>
      <c r="F401" s="72"/>
      <c r="G401" s="172" t="str">
        <f>IF(E401="","",VLOOKUP(E401,'Liste des clubs'!A:B,2,FALSE))</f>
        <v/>
      </c>
      <c r="H401" s="172"/>
      <c r="J401" s="179" t="str">
        <f t="shared" si="50"/>
        <v/>
      </c>
      <c r="K401" s="180" t="str">
        <f t="array" ref="K401">IFERROR(INDEX(J$2:J$214,SMALL(IF(J$2:J$214&lt;&gt;"",ROW(J$2:J$214)-1),ROW(A400))),"")</f>
        <v/>
      </c>
      <c r="L401" s="181" t="str">
        <f t="shared" si="51"/>
        <v/>
      </c>
      <c r="M401" s="182" t="str">
        <f t="array" ref="M401">IFERROR(INDEX(L$2:L$214,SMALL(IF(L$2:L$214&lt;&gt;"",ROW(L$2:L$214)-1),ROW(C400))),"")</f>
        <v/>
      </c>
      <c r="N401" s="181" t="str">
        <f t="shared" si="52"/>
        <v/>
      </c>
      <c r="O401" s="180" t="str">
        <f t="array" ref="O401">IFERROR(INDEX(N$2:N$214,SMALL(IF(N$2:N$214&lt;&gt;"",ROW(N$2:N$214)-1),ROW(E400))),"")</f>
        <v/>
      </c>
      <c r="P401" s="5"/>
    </row>
    <row r="402" spans="1:16" ht="15.75" customHeight="1" x14ac:dyDescent="0.2">
      <c r="A402" s="172" t="str">
        <f t="shared" si="53"/>
        <v xml:space="preserve"> </v>
      </c>
      <c r="B402" s="5"/>
      <c r="C402" s="5"/>
      <c r="D402" s="5"/>
      <c r="E402" s="72"/>
      <c r="F402" s="72"/>
      <c r="G402" s="172" t="str">
        <f>IF(E402="","",VLOOKUP(E402,'Liste des clubs'!A:B,2,FALSE))</f>
        <v/>
      </c>
      <c r="H402" s="172"/>
      <c r="J402" s="179" t="str">
        <f t="shared" si="50"/>
        <v/>
      </c>
      <c r="K402" s="180" t="str">
        <f t="array" ref="K402">IFERROR(INDEX(J$2:J$214,SMALL(IF(J$2:J$214&lt;&gt;"",ROW(J$2:J$214)-1),ROW(A401))),"")</f>
        <v/>
      </c>
      <c r="L402" s="181" t="str">
        <f t="shared" si="51"/>
        <v/>
      </c>
      <c r="M402" s="182" t="str">
        <f t="array" ref="M402">IFERROR(INDEX(L$2:L$214,SMALL(IF(L$2:L$214&lt;&gt;"",ROW(L$2:L$214)-1),ROW(C401))),"")</f>
        <v/>
      </c>
      <c r="N402" s="181" t="str">
        <f t="shared" si="52"/>
        <v/>
      </c>
      <c r="O402" s="180" t="str">
        <f t="array" ref="O402">IFERROR(INDEX(N$2:N$214,SMALL(IF(N$2:N$214&lt;&gt;"",ROW(N$2:N$214)-1),ROW(E401))),"")</f>
        <v/>
      </c>
      <c r="P402" s="5"/>
    </row>
    <row r="403" spans="1:16" ht="15.75" customHeight="1" x14ac:dyDescent="0.2">
      <c r="A403" s="172" t="str">
        <f t="shared" si="53"/>
        <v xml:space="preserve"> </v>
      </c>
      <c r="B403" s="5"/>
      <c r="C403" s="5"/>
      <c r="D403" s="5"/>
      <c r="E403" s="72"/>
      <c r="F403" s="72"/>
      <c r="G403" s="172" t="str">
        <f>IF(E403="","",VLOOKUP(E403,'Liste des clubs'!A:B,2,FALSE))</f>
        <v/>
      </c>
      <c r="H403" s="172"/>
      <c r="J403" s="179" t="str">
        <f t="shared" si="50"/>
        <v/>
      </c>
      <c r="K403" s="180" t="str">
        <f t="array" ref="K403">IFERROR(INDEX(J$2:J$214,SMALL(IF(J$2:J$214&lt;&gt;"",ROW(J$2:J$214)-1),ROW(A402))),"")</f>
        <v/>
      </c>
      <c r="L403" s="181" t="str">
        <f t="shared" si="51"/>
        <v/>
      </c>
      <c r="M403" s="182" t="str">
        <f t="array" ref="M403">IFERROR(INDEX(L$2:L$214,SMALL(IF(L$2:L$214&lt;&gt;"",ROW(L$2:L$214)-1),ROW(C402))),"")</f>
        <v/>
      </c>
      <c r="N403" s="181" t="str">
        <f t="shared" si="52"/>
        <v/>
      </c>
      <c r="O403" s="180" t="str">
        <f t="array" ref="O403">IFERROR(INDEX(N$2:N$214,SMALL(IF(N$2:N$214&lt;&gt;"",ROW(N$2:N$214)-1),ROW(E402))),"")</f>
        <v/>
      </c>
      <c r="P403" s="5"/>
    </row>
    <row r="404" spans="1:16" ht="15.75" customHeight="1" x14ac:dyDescent="0.2">
      <c r="A404" s="172" t="str">
        <f t="shared" si="53"/>
        <v xml:space="preserve"> </v>
      </c>
      <c r="B404" s="5"/>
      <c r="C404" s="5"/>
      <c r="D404" s="5"/>
      <c r="E404" s="72"/>
      <c r="F404" s="72"/>
      <c r="G404" s="172" t="str">
        <f>IF(E404="","",VLOOKUP(E404,'Liste des clubs'!A:B,2,FALSE))</f>
        <v/>
      </c>
      <c r="H404" s="172"/>
      <c r="J404" s="179" t="str">
        <f t="shared" si="50"/>
        <v/>
      </c>
      <c r="K404" s="180" t="str">
        <f t="array" ref="K404">IFERROR(INDEX(J$2:J$214,SMALL(IF(J$2:J$214&lt;&gt;"",ROW(J$2:J$214)-1),ROW(A403))),"")</f>
        <v/>
      </c>
      <c r="L404" s="181" t="str">
        <f t="shared" si="51"/>
        <v/>
      </c>
      <c r="M404" s="182" t="str">
        <f t="array" ref="M404">IFERROR(INDEX(L$2:L$214,SMALL(IF(L$2:L$214&lt;&gt;"",ROW(L$2:L$214)-1),ROW(C403))),"")</f>
        <v/>
      </c>
      <c r="N404" s="181" t="str">
        <f t="shared" si="52"/>
        <v/>
      </c>
      <c r="O404" s="180" t="str">
        <f t="array" ref="O404">IFERROR(INDEX(N$2:N$214,SMALL(IF(N$2:N$214&lt;&gt;"",ROW(N$2:N$214)-1),ROW(E403))),"")</f>
        <v/>
      </c>
      <c r="P404" s="5"/>
    </row>
    <row r="405" spans="1:16" ht="15.75" customHeight="1" x14ac:dyDescent="0.2">
      <c r="A405" s="172" t="str">
        <f t="shared" si="53"/>
        <v xml:space="preserve"> </v>
      </c>
      <c r="B405" s="5"/>
      <c r="C405" s="5"/>
      <c r="D405" s="5"/>
      <c r="E405" s="72"/>
      <c r="F405" s="72"/>
      <c r="G405" s="172" t="str">
        <f>IF(E405="","",VLOOKUP(E405,'Liste des clubs'!A:B,2,FALSE))</f>
        <v/>
      </c>
      <c r="H405" s="172"/>
      <c r="J405" s="179" t="str">
        <f t="shared" si="50"/>
        <v/>
      </c>
      <c r="K405" s="180" t="str">
        <f t="array" ref="K405">IFERROR(INDEX(J$2:J$214,SMALL(IF(J$2:J$214&lt;&gt;"",ROW(J$2:J$214)-1),ROW(A404))),"")</f>
        <v/>
      </c>
      <c r="L405" s="181" t="str">
        <f t="shared" si="51"/>
        <v/>
      </c>
      <c r="M405" s="182" t="str">
        <f t="array" ref="M405">IFERROR(INDEX(L$2:L$214,SMALL(IF(L$2:L$214&lt;&gt;"",ROW(L$2:L$214)-1),ROW(C404))),"")</f>
        <v/>
      </c>
      <c r="N405" s="181" t="str">
        <f t="shared" si="52"/>
        <v/>
      </c>
      <c r="O405" s="180" t="str">
        <f t="array" ref="O405">IFERROR(INDEX(N$2:N$214,SMALL(IF(N$2:N$214&lt;&gt;"",ROW(N$2:N$214)-1),ROW(E404))),"")</f>
        <v/>
      </c>
      <c r="P405" s="5"/>
    </row>
    <row r="406" spans="1:16" ht="15.75" customHeight="1" x14ac:dyDescent="0.2">
      <c r="A406" s="172" t="str">
        <f t="shared" si="53"/>
        <v xml:space="preserve"> </v>
      </c>
      <c r="B406" s="5"/>
      <c r="C406" s="5"/>
      <c r="D406" s="5"/>
      <c r="E406" s="72"/>
      <c r="F406" s="72"/>
      <c r="G406" s="172" t="str">
        <f>IF(E406="","",VLOOKUP(E406,'Liste des clubs'!A:B,2,FALSE))</f>
        <v/>
      </c>
      <c r="H406" s="172"/>
      <c r="J406" s="179" t="str">
        <f t="shared" si="50"/>
        <v/>
      </c>
      <c r="K406" s="180" t="str">
        <f t="array" ref="K406">IFERROR(INDEX(J$2:J$214,SMALL(IF(J$2:J$214&lt;&gt;"",ROW(J$2:J$214)-1),ROW(A405))),"")</f>
        <v/>
      </c>
      <c r="L406" s="181" t="str">
        <f t="shared" si="51"/>
        <v/>
      </c>
      <c r="M406" s="182" t="str">
        <f t="array" ref="M406">IFERROR(INDEX(L$2:L$214,SMALL(IF(L$2:L$214&lt;&gt;"",ROW(L$2:L$214)-1),ROW(C405))),"")</f>
        <v/>
      </c>
      <c r="N406" s="181" t="str">
        <f t="shared" si="52"/>
        <v/>
      </c>
      <c r="O406" s="180" t="str">
        <f t="array" ref="O406">IFERROR(INDEX(N$2:N$214,SMALL(IF(N$2:N$214&lt;&gt;"",ROW(N$2:N$214)-1),ROW(E405))),"")</f>
        <v/>
      </c>
      <c r="P406" s="5"/>
    </row>
    <row r="407" spans="1:16" ht="15.75" customHeight="1" x14ac:dyDescent="0.2">
      <c r="A407" s="172" t="str">
        <f t="shared" si="53"/>
        <v xml:space="preserve"> </v>
      </c>
      <c r="B407" s="5"/>
      <c r="C407" s="5"/>
      <c r="D407" s="5"/>
      <c r="E407" s="72"/>
      <c r="F407" s="72"/>
      <c r="G407" s="172" t="str">
        <f>IF(E407="","",VLOOKUP(E407,'Liste des clubs'!A:B,2,FALSE))</f>
        <v/>
      </c>
      <c r="H407" s="172"/>
      <c r="J407" s="179" t="str">
        <f t="shared" si="50"/>
        <v/>
      </c>
      <c r="K407" s="180" t="str">
        <f t="array" ref="K407">IFERROR(INDEX(J$2:J$214,SMALL(IF(J$2:J$214&lt;&gt;"",ROW(J$2:J$214)-1),ROW(A406))),"")</f>
        <v/>
      </c>
      <c r="L407" s="181" t="str">
        <f t="shared" si="51"/>
        <v/>
      </c>
      <c r="M407" s="182" t="str">
        <f t="array" ref="M407">IFERROR(INDEX(L$2:L$214,SMALL(IF(L$2:L$214&lt;&gt;"",ROW(L$2:L$214)-1),ROW(C406))),"")</f>
        <v/>
      </c>
      <c r="N407" s="181" t="str">
        <f t="shared" si="52"/>
        <v/>
      </c>
      <c r="O407" s="180" t="str">
        <f t="array" ref="O407">IFERROR(INDEX(N$2:N$214,SMALL(IF(N$2:N$214&lt;&gt;"",ROW(N$2:N$214)-1),ROW(E406))),"")</f>
        <v/>
      </c>
      <c r="P407" s="5"/>
    </row>
    <row r="408" spans="1:16" ht="15.75" customHeight="1" x14ac:dyDescent="0.2">
      <c r="A408" s="172" t="str">
        <f t="shared" si="53"/>
        <v xml:space="preserve"> </v>
      </c>
      <c r="B408" s="5"/>
      <c r="C408" s="5"/>
      <c r="D408" s="5"/>
      <c r="E408" s="72"/>
      <c r="F408" s="72"/>
      <c r="G408" s="172" t="str">
        <f>IF(E408="","",VLOOKUP(E408,'Liste des clubs'!A:B,2,FALSE))</f>
        <v/>
      </c>
      <c r="H408" s="172"/>
      <c r="J408" s="179" t="str">
        <f t="shared" si="50"/>
        <v/>
      </c>
      <c r="K408" s="180" t="str">
        <f t="array" ref="K408">IFERROR(INDEX(J$2:J$214,SMALL(IF(J$2:J$214&lt;&gt;"",ROW(J$2:J$214)-1),ROW(A407))),"")</f>
        <v/>
      </c>
      <c r="L408" s="181" t="str">
        <f t="shared" si="51"/>
        <v/>
      </c>
      <c r="M408" s="182" t="str">
        <f t="array" ref="M408">IFERROR(INDEX(L$2:L$214,SMALL(IF(L$2:L$214&lt;&gt;"",ROW(L$2:L$214)-1),ROW(C407))),"")</f>
        <v/>
      </c>
      <c r="N408" s="181" t="str">
        <f t="shared" si="52"/>
        <v/>
      </c>
      <c r="O408" s="180" t="str">
        <f t="array" ref="O408">IFERROR(INDEX(N$2:N$214,SMALL(IF(N$2:N$214&lt;&gt;"",ROW(N$2:N$214)-1),ROW(E407))),"")</f>
        <v/>
      </c>
      <c r="P408" s="5"/>
    </row>
    <row r="409" spans="1:16" ht="15.75" customHeight="1" x14ac:dyDescent="0.2">
      <c r="A409" s="172" t="str">
        <f t="shared" si="53"/>
        <v xml:space="preserve"> </v>
      </c>
      <c r="B409" s="5"/>
      <c r="C409" s="5"/>
      <c r="D409" s="5"/>
      <c r="E409" s="72"/>
      <c r="F409" s="72"/>
      <c r="G409" s="172" t="str">
        <f>IF(E409="","",VLOOKUP(E409,'Liste des clubs'!A:B,2,FALSE))</f>
        <v/>
      </c>
      <c r="H409" s="172"/>
      <c r="J409" s="179" t="str">
        <f t="shared" si="50"/>
        <v/>
      </c>
      <c r="K409" s="180" t="str">
        <f t="array" ref="K409">IFERROR(INDEX(J$2:J$214,SMALL(IF(J$2:J$214&lt;&gt;"",ROW(J$2:J$214)-1),ROW(A408))),"")</f>
        <v/>
      </c>
      <c r="L409" s="181" t="str">
        <f t="shared" si="51"/>
        <v/>
      </c>
      <c r="M409" s="182" t="str">
        <f t="array" ref="M409">IFERROR(INDEX(L$2:L$214,SMALL(IF(L$2:L$214&lt;&gt;"",ROW(L$2:L$214)-1),ROW(C408))),"")</f>
        <v/>
      </c>
      <c r="N409" s="181" t="str">
        <f t="shared" si="52"/>
        <v/>
      </c>
      <c r="O409" s="180" t="str">
        <f t="array" ref="O409">IFERROR(INDEX(N$2:N$214,SMALL(IF(N$2:N$214&lt;&gt;"",ROW(N$2:N$214)-1),ROW(E408))),"")</f>
        <v/>
      </c>
      <c r="P409" s="5"/>
    </row>
    <row r="410" spans="1:16" ht="15.75" customHeight="1" x14ac:dyDescent="0.2">
      <c r="A410" s="172" t="str">
        <f t="shared" si="53"/>
        <v xml:space="preserve"> </v>
      </c>
      <c r="B410" s="5"/>
      <c r="C410" s="5"/>
      <c r="D410" s="5"/>
      <c r="E410" s="72"/>
      <c r="F410" s="72"/>
      <c r="G410" s="172" t="str">
        <f>IF(E410="","",VLOOKUP(E410,'Liste des clubs'!A:B,2,FALSE))</f>
        <v/>
      </c>
      <c r="H410" s="172"/>
      <c r="J410" s="179" t="str">
        <f t="shared" si="50"/>
        <v/>
      </c>
      <c r="K410" s="180" t="str">
        <f t="array" ref="K410">IFERROR(INDEX(J$2:J$214,SMALL(IF(J$2:J$214&lt;&gt;"",ROW(J$2:J$214)-1),ROW(A409))),"")</f>
        <v/>
      </c>
      <c r="L410" s="181" t="str">
        <f t="shared" si="51"/>
        <v/>
      </c>
      <c r="M410" s="182" t="str">
        <f t="array" ref="M410">IFERROR(INDEX(L$2:L$214,SMALL(IF(L$2:L$214&lt;&gt;"",ROW(L$2:L$214)-1),ROW(C409))),"")</f>
        <v/>
      </c>
      <c r="N410" s="181" t="str">
        <f t="shared" si="52"/>
        <v/>
      </c>
      <c r="O410" s="180" t="str">
        <f t="array" ref="O410">IFERROR(INDEX(N$2:N$214,SMALL(IF(N$2:N$214&lt;&gt;"",ROW(N$2:N$214)-1),ROW(E409))),"")</f>
        <v/>
      </c>
      <c r="P410" s="5"/>
    </row>
    <row r="411" spans="1:16" ht="15.75" customHeight="1" x14ac:dyDescent="0.2">
      <c r="A411" s="172" t="str">
        <f t="shared" si="53"/>
        <v xml:space="preserve"> </v>
      </c>
      <c r="B411" s="5"/>
      <c r="C411" s="5"/>
      <c r="D411" s="5"/>
      <c r="E411" s="72"/>
      <c r="F411" s="72"/>
      <c r="G411" s="172" t="str">
        <f>IF(E411="","",VLOOKUP(E411,'Liste des clubs'!A:B,2,FALSE))</f>
        <v/>
      </c>
      <c r="H411" s="172"/>
      <c r="J411" s="179" t="str">
        <f t="shared" si="50"/>
        <v/>
      </c>
      <c r="K411" s="180" t="str">
        <f t="array" ref="K411">IFERROR(INDEX(J$2:J$214,SMALL(IF(J$2:J$214&lt;&gt;"",ROW(J$2:J$214)-1),ROW(A410))),"")</f>
        <v/>
      </c>
      <c r="L411" s="181" t="str">
        <f t="shared" si="51"/>
        <v/>
      </c>
      <c r="M411" s="182" t="str">
        <f t="array" ref="M411">IFERROR(INDEX(L$2:L$214,SMALL(IF(L$2:L$214&lt;&gt;"",ROW(L$2:L$214)-1),ROW(C410))),"")</f>
        <v/>
      </c>
      <c r="N411" s="181" t="str">
        <f t="shared" si="52"/>
        <v/>
      </c>
      <c r="O411" s="180" t="str">
        <f t="array" ref="O411">IFERROR(INDEX(N$2:N$214,SMALL(IF(N$2:N$214&lt;&gt;"",ROW(N$2:N$214)-1),ROW(E410))),"")</f>
        <v/>
      </c>
      <c r="P411" s="5"/>
    </row>
    <row r="412" spans="1:16" ht="15.75" customHeight="1" x14ac:dyDescent="0.2">
      <c r="A412" s="172" t="str">
        <f t="shared" si="53"/>
        <v xml:space="preserve"> </v>
      </c>
      <c r="B412" s="5"/>
      <c r="C412" s="5"/>
      <c r="D412" s="5"/>
      <c r="E412" s="72"/>
      <c r="F412" s="72"/>
      <c r="G412" s="172" t="str">
        <f>IF(E412="","",VLOOKUP(E412,'Liste des clubs'!A:B,2,FALSE))</f>
        <v/>
      </c>
      <c r="H412" s="172"/>
      <c r="J412" s="179" t="str">
        <f t="shared" si="50"/>
        <v/>
      </c>
      <c r="K412" s="180" t="str">
        <f t="array" ref="K412">IFERROR(INDEX(J$2:J$214,SMALL(IF(J$2:J$214&lt;&gt;"",ROW(J$2:J$214)-1),ROW(A411))),"")</f>
        <v/>
      </c>
      <c r="L412" s="181" t="str">
        <f t="shared" si="51"/>
        <v/>
      </c>
      <c r="M412" s="182" t="str">
        <f t="array" ref="M412">IFERROR(INDEX(L$2:L$214,SMALL(IF(L$2:L$214&lt;&gt;"",ROW(L$2:L$214)-1),ROW(C411))),"")</f>
        <v/>
      </c>
      <c r="N412" s="181" t="str">
        <f t="shared" si="52"/>
        <v/>
      </c>
      <c r="O412" s="180" t="str">
        <f t="array" ref="O412">IFERROR(INDEX(N$2:N$214,SMALL(IF(N$2:N$214&lt;&gt;"",ROW(N$2:N$214)-1),ROW(E411))),"")</f>
        <v/>
      </c>
      <c r="P412" s="5"/>
    </row>
    <row r="413" spans="1:16" ht="15.75" customHeight="1" x14ac:dyDescent="0.2">
      <c r="A413" s="172" t="str">
        <f t="shared" si="53"/>
        <v xml:space="preserve"> </v>
      </c>
      <c r="B413" s="5"/>
      <c r="C413" s="5"/>
      <c r="D413" s="5"/>
      <c r="E413" s="72"/>
      <c r="F413" s="72"/>
      <c r="G413" s="172" t="str">
        <f>IF(E413="","",VLOOKUP(E413,'Liste des clubs'!A:B,2,FALSE))</f>
        <v/>
      </c>
      <c r="H413" s="172"/>
      <c r="J413" s="179" t="str">
        <f t="shared" si="50"/>
        <v/>
      </c>
      <c r="K413" s="180" t="str">
        <f t="array" ref="K413">IFERROR(INDEX(J$2:J$214,SMALL(IF(J$2:J$214&lt;&gt;"",ROW(J$2:J$214)-1),ROW(A412))),"")</f>
        <v/>
      </c>
      <c r="L413" s="181" t="str">
        <f t="shared" si="51"/>
        <v/>
      </c>
      <c r="M413" s="182" t="str">
        <f t="array" ref="M413">IFERROR(INDEX(L$2:L$214,SMALL(IF(L$2:L$214&lt;&gt;"",ROW(L$2:L$214)-1),ROW(C412))),"")</f>
        <v/>
      </c>
      <c r="N413" s="181" t="str">
        <f t="shared" si="52"/>
        <v/>
      </c>
      <c r="O413" s="180" t="str">
        <f t="array" ref="O413">IFERROR(INDEX(N$2:N$214,SMALL(IF(N$2:N$214&lt;&gt;"",ROW(N$2:N$214)-1),ROW(E412))),"")</f>
        <v/>
      </c>
      <c r="P413" s="5"/>
    </row>
    <row r="414" spans="1:16" ht="15.75" customHeight="1" x14ac:dyDescent="0.2">
      <c r="A414" s="172" t="str">
        <f t="shared" si="53"/>
        <v xml:space="preserve"> </v>
      </c>
      <c r="B414" s="5"/>
      <c r="C414" s="5"/>
      <c r="D414" s="5"/>
      <c r="E414" s="72"/>
      <c r="F414" s="72"/>
      <c r="G414" s="172" t="str">
        <f>IF(E414="","",VLOOKUP(E414,'Liste des clubs'!A:B,2,FALSE))</f>
        <v/>
      </c>
      <c r="H414" s="172"/>
      <c r="J414" s="179" t="str">
        <f t="shared" si="50"/>
        <v/>
      </c>
      <c r="K414" s="180" t="str">
        <f t="array" ref="K414">IFERROR(INDEX(J$2:J$214,SMALL(IF(J$2:J$214&lt;&gt;"",ROW(J$2:J$214)-1),ROW(A413))),"")</f>
        <v/>
      </c>
      <c r="L414" s="181" t="str">
        <f t="shared" si="51"/>
        <v/>
      </c>
      <c r="M414" s="182" t="str">
        <f t="array" ref="M414">IFERROR(INDEX(L$2:L$214,SMALL(IF(L$2:L$214&lt;&gt;"",ROW(L$2:L$214)-1),ROW(C413))),"")</f>
        <v/>
      </c>
      <c r="N414" s="181" t="str">
        <f t="shared" si="52"/>
        <v/>
      </c>
      <c r="O414" s="180" t="str">
        <f t="array" ref="O414">IFERROR(INDEX(N$2:N$214,SMALL(IF(N$2:N$214&lt;&gt;"",ROW(N$2:N$214)-1),ROW(E413))),"")</f>
        <v/>
      </c>
      <c r="P414" s="5"/>
    </row>
    <row r="415" spans="1:16" ht="15.75" customHeight="1" x14ac:dyDescent="0.2">
      <c r="A415" s="172" t="str">
        <f t="shared" si="53"/>
        <v xml:space="preserve"> </v>
      </c>
      <c r="B415" s="5"/>
      <c r="C415" s="5"/>
      <c r="D415" s="5"/>
      <c r="E415" s="72"/>
      <c r="F415" s="72"/>
      <c r="G415" s="172" t="str">
        <f>IF(E415="","",VLOOKUP(E415,'Liste des clubs'!A:B,2,FALSE))</f>
        <v/>
      </c>
      <c r="H415" s="172"/>
      <c r="J415" s="179" t="str">
        <f t="shared" si="50"/>
        <v/>
      </c>
      <c r="K415" s="180" t="str">
        <f t="array" ref="K415">IFERROR(INDEX(J$2:J$214,SMALL(IF(J$2:J$214&lt;&gt;"",ROW(J$2:J$214)-1),ROW(A414))),"")</f>
        <v/>
      </c>
      <c r="L415" s="181" t="str">
        <f t="shared" si="51"/>
        <v/>
      </c>
      <c r="M415" s="182" t="str">
        <f t="array" ref="M415">IFERROR(INDEX(L$2:L$214,SMALL(IF(L$2:L$214&lt;&gt;"",ROW(L$2:L$214)-1),ROW(C414))),"")</f>
        <v/>
      </c>
      <c r="N415" s="181" t="str">
        <f t="shared" si="52"/>
        <v/>
      </c>
      <c r="O415" s="180" t="str">
        <f t="array" ref="O415">IFERROR(INDEX(N$2:N$214,SMALL(IF(N$2:N$214&lt;&gt;"",ROW(N$2:N$214)-1),ROW(E414))),"")</f>
        <v/>
      </c>
      <c r="P415" s="5"/>
    </row>
    <row r="416" spans="1:16" ht="15.75" customHeight="1" x14ac:dyDescent="0.2">
      <c r="A416" s="172" t="str">
        <f t="shared" si="53"/>
        <v xml:space="preserve"> </v>
      </c>
      <c r="B416" s="5"/>
      <c r="C416" s="5"/>
      <c r="D416" s="5"/>
      <c r="E416" s="72"/>
      <c r="F416" s="72"/>
      <c r="G416" s="172" t="str">
        <f>IF(E416="","",VLOOKUP(E416,'Liste des clubs'!A:B,2,FALSE))</f>
        <v/>
      </c>
      <c r="H416" s="172"/>
      <c r="J416" s="179" t="str">
        <f t="shared" si="50"/>
        <v/>
      </c>
      <c r="K416" s="180" t="str">
        <f t="array" ref="K416">IFERROR(INDEX(J$2:J$214,SMALL(IF(J$2:J$214&lt;&gt;"",ROW(J$2:J$214)-1),ROW(A415))),"")</f>
        <v/>
      </c>
      <c r="L416" s="181" t="str">
        <f t="shared" si="51"/>
        <v/>
      </c>
      <c r="M416" s="182" t="str">
        <f t="array" ref="M416">IFERROR(INDEX(L$2:L$214,SMALL(IF(L$2:L$214&lt;&gt;"",ROW(L$2:L$214)-1),ROW(C415))),"")</f>
        <v/>
      </c>
      <c r="N416" s="181" t="str">
        <f t="shared" si="52"/>
        <v/>
      </c>
      <c r="O416" s="180" t="str">
        <f t="array" ref="O416">IFERROR(INDEX(N$2:N$214,SMALL(IF(N$2:N$214&lt;&gt;"",ROW(N$2:N$214)-1),ROW(E415))),"")</f>
        <v/>
      </c>
      <c r="P416" s="5"/>
    </row>
    <row r="417" spans="1:16" ht="15.75" customHeight="1" x14ac:dyDescent="0.2">
      <c r="A417" s="172" t="str">
        <f t="shared" si="53"/>
        <v xml:space="preserve"> </v>
      </c>
      <c r="B417" s="5"/>
      <c r="C417" s="5"/>
      <c r="D417" s="5"/>
      <c r="E417" s="72"/>
      <c r="F417" s="72"/>
      <c r="G417" s="172" t="str">
        <f>IF(E417="","",VLOOKUP(E417,'Liste des clubs'!A:B,2,FALSE))</f>
        <v/>
      </c>
      <c r="H417" s="172"/>
      <c r="J417" s="179" t="str">
        <f t="shared" si="50"/>
        <v/>
      </c>
      <c r="K417" s="180" t="str">
        <f t="array" ref="K417">IFERROR(INDEX(J$2:J$214,SMALL(IF(J$2:J$214&lt;&gt;"",ROW(J$2:J$214)-1),ROW(A416))),"")</f>
        <v/>
      </c>
      <c r="L417" s="181" t="str">
        <f t="shared" si="51"/>
        <v/>
      </c>
      <c r="M417" s="182" t="str">
        <f t="array" ref="M417">IFERROR(INDEX(L$2:L$214,SMALL(IF(L$2:L$214&lt;&gt;"",ROW(L$2:L$214)-1),ROW(C416))),"")</f>
        <v/>
      </c>
      <c r="N417" s="181" t="str">
        <f t="shared" si="52"/>
        <v/>
      </c>
      <c r="O417" s="180" t="str">
        <f t="array" ref="O417">IFERROR(INDEX(N$2:N$214,SMALL(IF(N$2:N$214&lt;&gt;"",ROW(N$2:N$214)-1),ROW(E416))),"")</f>
        <v/>
      </c>
      <c r="P417" s="5"/>
    </row>
    <row r="418" spans="1:16" ht="15.75" customHeight="1" x14ac:dyDescent="0.2">
      <c r="A418" s="172" t="str">
        <f t="shared" si="53"/>
        <v xml:space="preserve"> </v>
      </c>
      <c r="B418" s="5"/>
      <c r="C418" s="5"/>
      <c r="D418" s="5"/>
      <c r="E418" s="72"/>
      <c r="F418" s="72"/>
      <c r="G418" s="172" t="str">
        <f>IF(E418="","",VLOOKUP(E418,'Liste des clubs'!A:B,2,FALSE))</f>
        <v/>
      </c>
      <c r="H418" s="172"/>
      <c r="J418" s="179" t="str">
        <f t="shared" si="50"/>
        <v/>
      </c>
      <c r="K418" s="180" t="str">
        <f t="array" ref="K418">IFERROR(INDEX(J$2:J$214,SMALL(IF(J$2:J$214&lt;&gt;"",ROW(J$2:J$214)-1),ROW(A417))),"")</f>
        <v/>
      </c>
      <c r="L418" s="181" t="str">
        <f t="shared" si="51"/>
        <v/>
      </c>
      <c r="M418" s="182" t="str">
        <f t="array" ref="M418">IFERROR(INDEX(L$2:L$214,SMALL(IF(L$2:L$214&lt;&gt;"",ROW(L$2:L$214)-1),ROW(C417))),"")</f>
        <v/>
      </c>
      <c r="N418" s="181" t="str">
        <f t="shared" si="52"/>
        <v/>
      </c>
      <c r="O418" s="180" t="str">
        <f t="array" ref="O418">IFERROR(INDEX(N$2:N$214,SMALL(IF(N$2:N$214&lt;&gt;"",ROW(N$2:N$214)-1),ROW(E417))),"")</f>
        <v/>
      </c>
      <c r="P418" s="5"/>
    </row>
    <row r="419" spans="1:16" ht="15.75" customHeight="1" x14ac:dyDescent="0.2">
      <c r="A419" s="172" t="str">
        <f t="shared" si="53"/>
        <v xml:space="preserve"> </v>
      </c>
      <c r="B419" s="5"/>
      <c r="C419" s="5"/>
      <c r="D419" s="5"/>
      <c r="E419" s="72"/>
      <c r="F419" s="72"/>
      <c r="G419" s="172" t="str">
        <f>IF(E419="","",VLOOKUP(E419,'Liste des clubs'!A:B,2,FALSE))</f>
        <v/>
      </c>
      <c r="H419" s="172"/>
      <c r="J419" s="179" t="str">
        <f t="shared" si="50"/>
        <v/>
      </c>
      <c r="K419" s="180" t="str">
        <f t="array" ref="K419">IFERROR(INDEX(J$2:J$214,SMALL(IF(J$2:J$214&lt;&gt;"",ROW(J$2:J$214)-1),ROW(A418))),"")</f>
        <v/>
      </c>
      <c r="L419" s="181" t="str">
        <f t="shared" si="51"/>
        <v/>
      </c>
      <c r="M419" s="182" t="str">
        <f t="array" ref="M419">IFERROR(INDEX(L$2:L$214,SMALL(IF(L$2:L$214&lt;&gt;"",ROW(L$2:L$214)-1),ROW(C418))),"")</f>
        <v/>
      </c>
      <c r="N419" s="181" t="str">
        <f t="shared" si="52"/>
        <v/>
      </c>
      <c r="O419" s="180" t="str">
        <f t="array" ref="O419">IFERROR(INDEX(N$2:N$214,SMALL(IF(N$2:N$214&lt;&gt;"",ROW(N$2:N$214)-1),ROW(E418))),"")</f>
        <v/>
      </c>
      <c r="P419" s="5"/>
    </row>
    <row r="420" spans="1:16" ht="15.75" customHeight="1" x14ac:dyDescent="0.2">
      <c r="A420" s="172" t="str">
        <f t="shared" si="53"/>
        <v xml:space="preserve"> </v>
      </c>
      <c r="B420" s="5"/>
      <c r="C420" s="5"/>
      <c r="D420" s="5"/>
      <c r="E420" s="72"/>
      <c r="F420" s="72"/>
      <c r="G420" s="172" t="str">
        <f>IF(E420="","",VLOOKUP(E420,'Liste des clubs'!A:B,2,FALSE))</f>
        <v/>
      </c>
      <c r="H420" s="172"/>
      <c r="J420" s="179" t="str">
        <f t="shared" si="50"/>
        <v/>
      </c>
      <c r="K420" s="180" t="str">
        <f t="array" ref="K420">IFERROR(INDEX(J$2:J$214,SMALL(IF(J$2:J$214&lt;&gt;"",ROW(J$2:J$214)-1),ROW(A419))),"")</f>
        <v/>
      </c>
      <c r="L420" s="181" t="str">
        <f t="shared" si="51"/>
        <v/>
      </c>
      <c r="M420" s="182" t="str">
        <f t="array" ref="M420">IFERROR(INDEX(L$2:L$214,SMALL(IF(L$2:L$214&lt;&gt;"",ROW(L$2:L$214)-1),ROW(C419))),"")</f>
        <v/>
      </c>
      <c r="N420" s="181" t="str">
        <f t="shared" si="52"/>
        <v/>
      </c>
      <c r="O420" s="180" t="str">
        <f t="array" ref="O420">IFERROR(INDEX(N$2:N$214,SMALL(IF(N$2:N$214&lt;&gt;"",ROW(N$2:N$214)-1),ROW(E419))),"")</f>
        <v/>
      </c>
      <c r="P420" s="5"/>
    </row>
    <row r="421" spans="1:16" ht="15.75" customHeight="1" x14ac:dyDescent="0.2">
      <c r="A421" s="172" t="str">
        <f t="shared" si="53"/>
        <v xml:space="preserve"> </v>
      </c>
      <c r="B421" s="5"/>
      <c r="C421" s="5"/>
      <c r="D421" s="5"/>
      <c r="E421" s="72"/>
      <c r="F421" s="72"/>
      <c r="G421" s="172" t="str">
        <f>IF(E421="","",VLOOKUP(E421,'Liste des clubs'!A:B,2,FALSE))</f>
        <v/>
      </c>
      <c r="H421" s="172"/>
      <c r="J421" s="179" t="str">
        <f t="shared" si="50"/>
        <v/>
      </c>
      <c r="K421" s="180" t="str">
        <f t="array" ref="K421">IFERROR(INDEX(J$2:J$214,SMALL(IF(J$2:J$214&lt;&gt;"",ROW(J$2:J$214)-1),ROW(A420))),"")</f>
        <v/>
      </c>
      <c r="L421" s="181" t="str">
        <f t="shared" si="51"/>
        <v/>
      </c>
      <c r="M421" s="182" t="str">
        <f t="array" ref="M421">IFERROR(INDEX(L$2:L$214,SMALL(IF(L$2:L$214&lt;&gt;"",ROW(L$2:L$214)-1),ROW(C420))),"")</f>
        <v/>
      </c>
      <c r="N421" s="181" t="str">
        <f t="shared" si="52"/>
        <v/>
      </c>
      <c r="O421" s="180" t="str">
        <f t="array" ref="O421">IFERROR(INDEX(N$2:N$214,SMALL(IF(N$2:N$214&lt;&gt;"",ROW(N$2:N$214)-1),ROW(E420))),"")</f>
        <v/>
      </c>
      <c r="P421" s="5"/>
    </row>
    <row r="422" spans="1:16" ht="15.75" customHeight="1" x14ac:dyDescent="0.2">
      <c r="A422" s="172" t="str">
        <f t="shared" si="53"/>
        <v xml:space="preserve"> </v>
      </c>
      <c r="B422" s="5"/>
      <c r="C422" s="5"/>
      <c r="D422" s="5"/>
      <c r="E422" s="72"/>
      <c r="F422" s="72"/>
      <c r="G422" s="172" t="str">
        <f>IF(E422="","",VLOOKUP(E422,'Liste des clubs'!A:B,2,FALSE))</f>
        <v/>
      </c>
      <c r="H422" s="172"/>
      <c r="J422" s="179" t="str">
        <f t="shared" si="50"/>
        <v/>
      </c>
      <c r="K422" s="180" t="str">
        <f t="array" ref="K422">IFERROR(INDEX(J$2:J$214,SMALL(IF(J$2:J$214&lt;&gt;"",ROW(J$2:J$214)-1),ROW(A421))),"")</f>
        <v/>
      </c>
      <c r="L422" s="181" t="str">
        <f t="shared" si="51"/>
        <v/>
      </c>
      <c r="M422" s="182" t="str">
        <f t="array" ref="M422">IFERROR(INDEX(L$2:L$214,SMALL(IF(L$2:L$214&lt;&gt;"",ROW(L$2:L$214)-1),ROW(C421))),"")</f>
        <v/>
      </c>
      <c r="N422" s="181" t="str">
        <f t="shared" si="52"/>
        <v/>
      </c>
      <c r="O422" s="180" t="str">
        <f t="array" ref="O422">IFERROR(INDEX(N$2:N$214,SMALL(IF(N$2:N$214&lt;&gt;"",ROW(N$2:N$214)-1),ROW(E421))),"")</f>
        <v/>
      </c>
      <c r="P422" s="5"/>
    </row>
    <row r="423" spans="1:16" ht="15.75" customHeight="1" x14ac:dyDescent="0.2">
      <c r="A423" s="172" t="str">
        <f t="shared" si="53"/>
        <v xml:space="preserve"> </v>
      </c>
      <c r="B423" s="5"/>
      <c r="C423" s="5"/>
      <c r="D423" s="5"/>
      <c r="E423" s="72"/>
      <c r="F423" s="72"/>
      <c r="G423" s="172" t="str">
        <f>IF(E423="","",VLOOKUP(E423,'Liste des clubs'!A:B,2,FALSE))</f>
        <v/>
      </c>
      <c r="H423" s="172"/>
      <c r="J423" s="179" t="str">
        <f t="shared" si="50"/>
        <v/>
      </c>
      <c r="K423" s="180" t="str">
        <f t="array" ref="K423">IFERROR(INDEX(J$2:J$214,SMALL(IF(J$2:J$214&lt;&gt;"",ROW(J$2:J$214)-1),ROW(A422))),"")</f>
        <v/>
      </c>
      <c r="L423" s="181" t="str">
        <f t="shared" si="51"/>
        <v/>
      </c>
      <c r="M423" s="182" t="str">
        <f t="array" ref="M423">IFERROR(INDEX(L$2:L$214,SMALL(IF(L$2:L$214&lt;&gt;"",ROW(L$2:L$214)-1),ROW(C422))),"")</f>
        <v/>
      </c>
      <c r="N423" s="181" t="str">
        <f t="shared" si="52"/>
        <v/>
      </c>
      <c r="O423" s="180" t="str">
        <f t="array" ref="O423">IFERROR(INDEX(N$2:N$214,SMALL(IF(N$2:N$214&lt;&gt;"",ROW(N$2:N$214)-1),ROW(E422))),"")</f>
        <v/>
      </c>
      <c r="P423" s="5"/>
    </row>
    <row r="424" spans="1:16" ht="15.75" customHeight="1" x14ac:dyDescent="0.2">
      <c r="A424" s="172" t="str">
        <f t="shared" si="53"/>
        <v xml:space="preserve"> </v>
      </c>
      <c r="B424" s="5"/>
      <c r="C424" s="5"/>
      <c r="D424" s="5"/>
      <c r="E424" s="72"/>
      <c r="F424" s="72"/>
      <c r="G424" s="172" t="str">
        <f>IF(E424="","",VLOOKUP(E424,'Liste des clubs'!A:B,2,FALSE))</f>
        <v/>
      </c>
      <c r="H424" s="172"/>
      <c r="J424" s="179" t="str">
        <f t="shared" si="50"/>
        <v/>
      </c>
      <c r="K424" s="180" t="str">
        <f t="array" ref="K424">IFERROR(INDEX(J$2:J$214,SMALL(IF(J$2:J$214&lt;&gt;"",ROW(J$2:J$214)-1),ROW(A423))),"")</f>
        <v/>
      </c>
      <c r="L424" s="181" t="str">
        <f t="shared" si="51"/>
        <v/>
      </c>
      <c r="M424" s="182" t="str">
        <f t="array" ref="M424">IFERROR(INDEX(L$2:L$214,SMALL(IF(L$2:L$214&lt;&gt;"",ROW(L$2:L$214)-1),ROW(C423))),"")</f>
        <v/>
      </c>
      <c r="N424" s="181" t="str">
        <f t="shared" si="52"/>
        <v/>
      </c>
      <c r="O424" s="180" t="str">
        <f t="array" ref="O424">IFERROR(INDEX(N$2:N$214,SMALL(IF(N$2:N$214&lt;&gt;"",ROW(N$2:N$214)-1),ROW(E423))),"")</f>
        <v/>
      </c>
      <c r="P424" s="5"/>
    </row>
    <row r="425" spans="1:16" ht="15.75" customHeight="1" x14ac:dyDescent="0.2">
      <c r="A425" s="172" t="str">
        <f t="shared" si="53"/>
        <v xml:space="preserve"> </v>
      </c>
      <c r="B425" s="5"/>
      <c r="C425" s="5"/>
      <c r="D425" s="5"/>
      <c r="E425" s="72"/>
      <c r="F425" s="72"/>
      <c r="G425" s="172" t="str">
        <f>IF(E425="","",VLOOKUP(E425,'Liste des clubs'!A:B,2,FALSE))</f>
        <v/>
      </c>
      <c r="H425" s="172"/>
      <c r="J425" s="179" t="str">
        <f t="shared" si="50"/>
        <v/>
      </c>
      <c r="K425" s="180" t="str">
        <f t="array" ref="K425">IFERROR(INDEX(J$2:J$214,SMALL(IF(J$2:J$214&lt;&gt;"",ROW(J$2:J$214)-1),ROW(A424))),"")</f>
        <v/>
      </c>
      <c r="L425" s="181" t="str">
        <f t="shared" si="51"/>
        <v/>
      </c>
      <c r="M425" s="182" t="str">
        <f t="array" ref="M425">IFERROR(INDEX(L$2:L$214,SMALL(IF(L$2:L$214&lt;&gt;"",ROW(L$2:L$214)-1),ROW(C424))),"")</f>
        <v/>
      </c>
      <c r="N425" s="181" t="str">
        <f t="shared" si="52"/>
        <v/>
      </c>
      <c r="O425" s="180" t="str">
        <f t="array" ref="O425">IFERROR(INDEX(N$2:N$214,SMALL(IF(N$2:N$214&lt;&gt;"",ROW(N$2:N$214)-1),ROW(E424))),"")</f>
        <v/>
      </c>
      <c r="P425" s="5"/>
    </row>
    <row r="426" spans="1:16" ht="15.75" customHeight="1" x14ac:dyDescent="0.2">
      <c r="A426" s="172" t="str">
        <f t="shared" si="53"/>
        <v xml:space="preserve"> </v>
      </c>
      <c r="B426" s="5"/>
      <c r="C426" s="5"/>
      <c r="D426" s="5"/>
      <c r="E426" s="72"/>
      <c r="F426" s="72"/>
      <c r="G426" s="172" t="str">
        <f>IF(E426="","",VLOOKUP(E426,'Liste des clubs'!A:B,2,FALSE))</f>
        <v/>
      </c>
      <c r="H426" s="172"/>
      <c r="J426" s="179" t="str">
        <f t="shared" si="50"/>
        <v/>
      </c>
      <c r="K426" s="180" t="str">
        <f t="array" ref="K426">IFERROR(INDEX(J$2:J$214,SMALL(IF(J$2:J$214&lt;&gt;"",ROW(J$2:J$214)-1),ROW(A425))),"")</f>
        <v/>
      </c>
      <c r="L426" s="181" t="str">
        <f t="shared" si="51"/>
        <v/>
      </c>
      <c r="M426" s="182" t="str">
        <f t="array" ref="M426">IFERROR(INDEX(L$2:L$214,SMALL(IF(L$2:L$214&lt;&gt;"",ROW(L$2:L$214)-1),ROW(C425))),"")</f>
        <v/>
      </c>
      <c r="N426" s="181" t="str">
        <f t="shared" si="52"/>
        <v/>
      </c>
      <c r="O426" s="180" t="str">
        <f t="array" ref="O426">IFERROR(INDEX(N$2:N$214,SMALL(IF(N$2:N$214&lt;&gt;"",ROW(N$2:N$214)-1),ROW(E425))),"")</f>
        <v/>
      </c>
      <c r="P426" s="5"/>
    </row>
    <row r="427" spans="1:16" ht="15.75" customHeight="1" x14ac:dyDescent="0.2">
      <c r="A427" s="172" t="str">
        <f t="shared" si="53"/>
        <v xml:space="preserve"> </v>
      </c>
      <c r="B427" s="5"/>
      <c r="C427" s="5"/>
      <c r="D427" s="5"/>
      <c r="E427" s="72"/>
      <c r="F427" s="72"/>
      <c r="G427" s="172" t="str">
        <f>IF(E427="","",VLOOKUP(E427,'Liste des clubs'!A:B,2,FALSE))</f>
        <v/>
      </c>
      <c r="H427" s="172"/>
      <c r="J427" s="179" t="str">
        <f t="shared" si="50"/>
        <v/>
      </c>
      <c r="K427" s="180" t="str">
        <f t="array" ref="K427">IFERROR(INDEX(J$2:J$214,SMALL(IF(J$2:J$214&lt;&gt;"",ROW(J$2:J$214)-1),ROW(A426))),"")</f>
        <v/>
      </c>
      <c r="L427" s="181" t="str">
        <f t="shared" si="51"/>
        <v/>
      </c>
      <c r="M427" s="182" t="str">
        <f t="array" ref="M427">IFERROR(INDEX(L$2:L$214,SMALL(IF(L$2:L$214&lt;&gt;"",ROW(L$2:L$214)-1),ROW(C426))),"")</f>
        <v/>
      </c>
      <c r="N427" s="181" t="str">
        <f t="shared" si="52"/>
        <v/>
      </c>
      <c r="O427" s="180" t="str">
        <f t="array" ref="O427">IFERROR(INDEX(N$2:N$214,SMALL(IF(N$2:N$214&lt;&gt;"",ROW(N$2:N$214)-1),ROW(E426))),"")</f>
        <v/>
      </c>
      <c r="P427" s="5"/>
    </row>
    <row r="428" spans="1:16" ht="15.75" customHeight="1" x14ac:dyDescent="0.2">
      <c r="A428" s="172" t="str">
        <f t="shared" si="53"/>
        <v xml:space="preserve"> </v>
      </c>
      <c r="B428" s="5"/>
      <c r="C428" s="5"/>
      <c r="D428" s="5"/>
      <c r="E428" s="72"/>
      <c r="F428" s="72"/>
      <c r="G428" s="172" t="str">
        <f>IF(E428="","",VLOOKUP(E428,'Liste des clubs'!A:B,2,FALSE))</f>
        <v/>
      </c>
      <c r="H428" s="172"/>
      <c r="J428" s="179" t="str">
        <f t="shared" si="50"/>
        <v/>
      </c>
      <c r="K428" s="180" t="str">
        <f t="array" ref="K428">IFERROR(INDEX(J$2:J$214,SMALL(IF(J$2:J$214&lt;&gt;"",ROW(J$2:J$214)-1),ROW(A427))),"")</f>
        <v/>
      </c>
      <c r="L428" s="181" t="str">
        <f t="shared" si="51"/>
        <v/>
      </c>
      <c r="M428" s="182" t="str">
        <f t="array" ref="M428">IFERROR(INDEX(L$2:L$214,SMALL(IF(L$2:L$214&lt;&gt;"",ROW(L$2:L$214)-1),ROW(C427))),"")</f>
        <v/>
      </c>
      <c r="N428" s="181" t="str">
        <f t="shared" si="52"/>
        <v/>
      </c>
      <c r="O428" s="180" t="str">
        <f t="array" ref="O428">IFERROR(INDEX(N$2:N$214,SMALL(IF(N$2:N$214&lt;&gt;"",ROW(N$2:N$214)-1),ROW(E427))),"")</f>
        <v/>
      </c>
      <c r="P428" s="5"/>
    </row>
    <row r="429" spans="1:16" ht="15.75" customHeight="1" x14ac:dyDescent="0.2">
      <c r="A429" s="172" t="str">
        <f t="shared" si="53"/>
        <v xml:space="preserve"> </v>
      </c>
      <c r="B429" s="5"/>
      <c r="C429" s="5"/>
      <c r="D429" s="5"/>
      <c r="E429" s="72"/>
      <c r="F429" s="72"/>
      <c r="G429" s="172" t="str">
        <f>IF(E429="","",VLOOKUP(E429,'Liste des clubs'!A:B,2,FALSE))</f>
        <v/>
      </c>
      <c r="H429" s="172"/>
      <c r="J429" s="179" t="str">
        <f t="shared" si="50"/>
        <v/>
      </c>
      <c r="K429" s="180" t="str">
        <f t="array" ref="K429">IFERROR(INDEX(J$2:J$214,SMALL(IF(J$2:J$214&lt;&gt;"",ROW(J$2:J$214)-1),ROW(A428))),"")</f>
        <v/>
      </c>
      <c r="L429" s="181" t="str">
        <f t="shared" si="51"/>
        <v/>
      </c>
      <c r="M429" s="182" t="str">
        <f t="array" ref="M429">IFERROR(INDEX(L$2:L$214,SMALL(IF(L$2:L$214&lt;&gt;"",ROW(L$2:L$214)-1),ROW(C428))),"")</f>
        <v/>
      </c>
      <c r="N429" s="181" t="str">
        <f t="shared" si="52"/>
        <v/>
      </c>
      <c r="O429" s="180" t="str">
        <f t="array" ref="O429">IFERROR(INDEX(N$2:N$214,SMALL(IF(N$2:N$214&lt;&gt;"",ROW(N$2:N$214)-1),ROW(E428))),"")</f>
        <v/>
      </c>
      <c r="P429" s="5"/>
    </row>
    <row r="430" spans="1:16" ht="15.75" customHeight="1" x14ac:dyDescent="0.2">
      <c r="A430" s="172" t="str">
        <f t="shared" si="53"/>
        <v xml:space="preserve"> </v>
      </c>
      <c r="B430" s="5"/>
      <c r="C430" s="5"/>
      <c r="D430" s="5"/>
      <c r="E430" s="72"/>
      <c r="F430" s="72"/>
      <c r="G430" s="172" t="str">
        <f>IF(E430="","",VLOOKUP(E430,'Liste des clubs'!A:B,2,FALSE))</f>
        <v/>
      </c>
      <c r="H430" s="172"/>
      <c r="J430" s="179" t="str">
        <f t="shared" ref="J430:J477" si="54">IF($I430=J$1,$A430,"")</f>
        <v/>
      </c>
      <c r="K430" s="180" t="str">
        <f t="array" ref="K430">IFERROR(INDEX(J$2:J$214,SMALL(IF(J$2:J$214&lt;&gt;"",ROW(J$2:J$214)-1),ROW(A429))),"")</f>
        <v/>
      </c>
      <c r="L430" s="181" t="str">
        <f t="shared" ref="L430:L477" si="55">IF($I430=L$1,$A430,"")</f>
        <v/>
      </c>
      <c r="M430" s="182" t="str">
        <f t="array" ref="M430">IFERROR(INDEX(L$2:L$214,SMALL(IF(L$2:L$214&lt;&gt;"",ROW(L$2:L$214)-1),ROW(C429))),"")</f>
        <v/>
      </c>
      <c r="N430" s="181" t="str">
        <f t="shared" ref="N430:N477" si="56">IF($I430=N$1,$A430,"")</f>
        <v/>
      </c>
      <c r="O430" s="180" t="str">
        <f t="array" ref="O430">IFERROR(INDEX(N$2:N$214,SMALL(IF(N$2:N$214&lt;&gt;"",ROW(N$2:N$214)-1),ROW(E429))),"")</f>
        <v/>
      </c>
      <c r="P430" s="5"/>
    </row>
    <row r="431" spans="1:16" ht="15.75" customHeight="1" x14ac:dyDescent="0.2">
      <c r="A431" s="172" t="str">
        <f t="shared" si="53"/>
        <v xml:space="preserve"> </v>
      </c>
      <c r="B431" s="5"/>
      <c r="C431" s="5"/>
      <c r="D431" s="5"/>
      <c r="E431" s="72"/>
      <c r="F431" s="72"/>
      <c r="G431" s="172" t="str">
        <f>IF(E431="","",VLOOKUP(E431,'Liste des clubs'!A:B,2,FALSE))</f>
        <v/>
      </c>
      <c r="H431" s="172"/>
      <c r="J431" s="179" t="str">
        <f t="shared" si="54"/>
        <v/>
      </c>
      <c r="K431" s="180" t="str">
        <f t="array" ref="K431">IFERROR(INDEX(J$2:J$214,SMALL(IF(J$2:J$214&lt;&gt;"",ROW(J$2:J$214)-1),ROW(A430))),"")</f>
        <v/>
      </c>
      <c r="L431" s="181" t="str">
        <f t="shared" si="55"/>
        <v/>
      </c>
      <c r="M431" s="182" t="str">
        <f t="array" ref="M431">IFERROR(INDEX(L$2:L$214,SMALL(IF(L$2:L$214&lt;&gt;"",ROW(L$2:L$214)-1),ROW(C430))),"")</f>
        <v/>
      </c>
      <c r="N431" s="181" t="str">
        <f t="shared" si="56"/>
        <v/>
      </c>
      <c r="O431" s="180" t="str">
        <f t="array" ref="O431">IFERROR(INDEX(N$2:N$214,SMALL(IF(N$2:N$214&lt;&gt;"",ROW(N$2:N$214)-1),ROW(E430))),"")</f>
        <v/>
      </c>
      <c r="P431" s="5"/>
    </row>
    <row r="432" spans="1:16" ht="15.75" customHeight="1" x14ac:dyDescent="0.2">
      <c r="A432" s="172" t="str">
        <f t="shared" si="53"/>
        <v xml:space="preserve"> </v>
      </c>
      <c r="B432" s="5"/>
      <c r="C432" s="5"/>
      <c r="D432" s="5"/>
      <c r="E432" s="72"/>
      <c r="F432" s="72"/>
      <c r="G432" s="172" t="str">
        <f>IF(E432="","",VLOOKUP(E432,'Liste des clubs'!A:B,2,FALSE))</f>
        <v/>
      </c>
      <c r="H432" s="172"/>
      <c r="J432" s="179" t="str">
        <f t="shared" si="54"/>
        <v/>
      </c>
      <c r="K432" s="180" t="str">
        <f t="array" ref="K432">IFERROR(INDEX(J$2:J$214,SMALL(IF(J$2:J$214&lt;&gt;"",ROW(J$2:J$214)-1),ROW(A431))),"")</f>
        <v/>
      </c>
      <c r="L432" s="181" t="str">
        <f t="shared" si="55"/>
        <v/>
      </c>
      <c r="M432" s="182" t="str">
        <f t="array" ref="M432">IFERROR(INDEX(L$2:L$214,SMALL(IF(L$2:L$214&lt;&gt;"",ROW(L$2:L$214)-1),ROW(C431))),"")</f>
        <v/>
      </c>
      <c r="N432" s="181" t="str">
        <f t="shared" si="56"/>
        <v/>
      </c>
      <c r="O432" s="180" t="str">
        <f t="array" ref="O432">IFERROR(INDEX(N$2:N$214,SMALL(IF(N$2:N$214&lt;&gt;"",ROW(N$2:N$214)-1),ROW(E431))),"")</f>
        <v/>
      </c>
      <c r="P432" s="5"/>
    </row>
    <row r="433" spans="1:16" ht="15.75" customHeight="1" x14ac:dyDescent="0.2">
      <c r="A433" s="172" t="str">
        <f t="shared" si="53"/>
        <v xml:space="preserve"> </v>
      </c>
      <c r="B433" s="5"/>
      <c r="C433" s="5"/>
      <c r="D433" s="5"/>
      <c r="E433" s="72"/>
      <c r="F433" s="72"/>
      <c r="G433" s="172" t="str">
        <f>IF(E433="","",VLOOKUP(E433,'Liste des clubs'!A:B,2,FALSE))</f>
        <v/>
      </c>
      <c r="H433" s="172"/>
      <c r="J433" s="179" t="str">
        <f t="shared" si="54"/>
        <v/>
      </c>
      <c r="K433" s="180" t="str">
        <f t="array" ref="K433">IFERROR(INDEX(J$2:J$214,SMALL(IF(J$2:J$214&lt;&gt;"",ROW(J$2:J$214)-1),ROW(A432))),"")</f>
        <v/>
      </c>
      <c r="L433" s="181" t="str">
        <f t="shared" si="55"/>
        <v/>
      </c>
      <c r="M433" s="182" t="str">
        <f t="array" ref="M433">IFERROR(INDEX(L$2:L$214,SMALL(IF(L$2:L$214&lt;&gt;"",ROW(L$2:L$214)-1),ROW(C432))),"")</f>
        <v/>
      </c>
      <c r="N433" s="181" t="str">
        <f t="shared" si="56"/>
        <v/>
      </c>
      <c r="O433" s="180" t="str">
        <f t="array" ref="O433">IFERROR(INDEX(N$2:N$214,SMALL(IF(N$2:N$214&lt;&gt;"",ROW(N$2:N$214)-1),ROW(E432))),"")</f>
        <v/>
      </c>
      <c r="P433" s="5"/>
    </row>
    <row r="434" spans="1:16" ht="15.75" customHeight="1" x14ac:dyDescent="0.2">
      <c r="A434" s="172" t="str">
        <f t="shared" si="53"/>
        <v xml:space="preserve"> </v>
      </c>
      <c r="B434" s="5"/>
      <c r="C434" s="5"/>
      <c r="D434" s="5"/>
      <c r="E434" s="72"/>
      <c r="F434" s="72"/>
      <c r="G434" s="172" t="str">
        <f>IF(E434="","",VLOOKUP(E434,'Liste des clubs'!A:B,2,FALSE))</f>
        <v/>
      </c>
      <c r="H434" s="172"/>
      <c r="J434" s="179" t="str">
        <f t="shared" si="54"/>
        <v/>
      </c>
      <c r="K434" s="180" t="str">
        <f t="array" ref="K434">IFERROR(INDEX(J$2:J$214,SMALL(IF(J$2:J$214&lt;&gt;"",ROW(J$2:J$214)-1),ROW(A433))),"")</f>
        <v/>
      </c>
      <c r="L434" s="181" t="str">
        <f t="shared" si="55"/>
        <v/>
      </c>
      <c r="M434" s="182" t="str">
        <f t="array" ref="M434">IFERROR(INDEX(L$2:L$214,SMALL(IF(L$2:L$214&lt;&gt;"",ROW(L$2:L$214)-1),ROW(C433))),"")</f>
        <v/>
      </c>
      <c r="N434" s="181" t="str">
        <f t="shared" si="56"/>
        <v/>
      </c>
      <c r="O434" s="180" t="str">
        <f t="array" ref="O434">IFERROR(INDEX(N$2:N$214,SMALL(IF(N$2:N$214&lt;&gt;"",ROW(N$2:N$214)-1),ROW(E433))),"")</f>
        <v/>
      </c>
      <c r="P434" s="5"/>
    </row>
    <row r="435" spans="1:16" ht="15.75" customHeight="1" x14ac:dyDescent="0.2">
      <c r="A435" s="172" t="str">
        <f t="shared" si="53"/>
        <v xml:space="preserve"> </v>
      </c>
      <c r="B435" s="5"/>
      <c r="C435" s="5"/>
      <c r="D435" s="5"/>
      <c r="E435" s="72"/>
      <c r="F435" s="72"/>
      <c r="G435" s="172" t="str">
        <f>IF(E435="","",VLOOKUP(E435,'Liste des clubs'!A:B,2,FALSE))</f>
        <v/>
      </c>
      <c r="H435" s="172"/>
      <c r="J435" s="179" t="str">
        <f t="shared" si="54"/>
        <v/>
      </c>
      <c r="K435" s="180" t="str">
        <f t="array" ref="K435">IFERROR(INDEX(J$2:J$214,SMALL(IF(J$2:J$214&lt;&gt;"",ROW(J$2:J$214)-1),ROW(A434))),"")</f>
        <v/>
      </c>
      <c r="L435" s="181" t="str">
        <f t="shared" si="55"/>
        <v/>
      </c>
      <c r="M435" s="182" t="str">
        <f t="array" ref="M435">IFERROR(INDEX(L$2:L$214,SMALL(IF(L$2:L$214&lt;&gt;"",ROW(L$2:L$214)-1),ROW(C434))),"")</f>
        <v/>
      </c>
      <c r="N435" s="181" t="str">
        <f t="shared" si="56"/>
        <v/>
      </c>
      <c r="O435" s="180" t="str">
        <f t="array" ref="O435">IFERROR(INDEX(N$2:N$214,SMALL(IF(N$2:N$214&lt;&gt;"",ROW(N$2:N$214)-1),ROW(E434))),"")</f>
        <v/>
      </c>
      <c r="P435" s="5"/>
    </row>
    <row r="436" spans="1:16" ht="15.75" customHeight="1" x14ac:dyDescent="0.2">
      <c r="A436" s="172" t="str">
        <f t="shared" si="53"/>
        <v xml:space="preserve"> </v>
      </c>
      <c r="B436" s="5"/>
      <c r="C436" s="5"/>
      <c r="D436" s="5"/>
      <c r="E436" s="72"/>
      <c r="F436" s="72"/>
      <c r="G436" s="172" t="str">
        <f>IF(E436="","",VLOOKUP(E436,'Liste des clubs'!A:B,2,FALSE))</f>
        <v/>
      </c>
      <c r="H436" s="172"/>
      <c r="J436" s="179" t="str">
        <f t="shared" si="54"/>
        <v/>
      </c>
      <c r="K436" s="180" t="str">
        <f t="array" ref="K436">IFERROR(INDEX(J$2:J$214,SMALL(IF(J$2:J$214&lt;&gt;"",ROW(J$2:J$214)-1),ROW(A435))),"")</f>
        <v/>
      </c>
      <c r="L436" s="181" t="str">
        <f t="shared" si="55"/>
        <v/>
      </c>
      <c r="M436" s="182" t="str">
        <f t="array" ref="M436">IFERROR(INDEX(L$2:L$214,SMALL(IF(L$2:L$214&lt;&gt;"",ROW(L$2:L$214)-1),ROW(C435))),"")</f>
        <v/>
      </c>
      <c r="N436" s="181" t="str">
        <f t="shared" si="56"/>
        <v/>
      </c>
      <c r="O436" s="180" t="str">
        <f t="array" ref="O436">IFERROR(INDEX(N$2:N$214,SMALL(IF(N$2:N$214&lt;&gt;"",ROW(N$2:N$214)-1),ROW(E435))),"")</f>
        <v/>
      </c>
      <c r="P436" s="5"/>
    </row>
    <row r="437" spans="1:16" ht="15.75" customHeight="1" x14ac:dyDescent="0.2">
      <c r="A437" s="172" t="str">
        <f t="shared" si="53"/>
        <v xml:space="preserve"> </v>
      </c>
      <c r="B437" s="5"/>
      <c r="C437" s="5"/>
      <c r="D437" s="5"/>
      <c r="E437" s="72"/>
      <c r="F437" s="72"/>
      <c r="G437" s="172" t="str">
        <f>IF(E437="","",VLOOKUP(E437,'Liste des clubs'!A:B,2,FALSE))</f>
        <v/>
      </c>
      <c r="H437" s="172"/>
      <c r="J437" s="179" t="str">
        <f t="shared" si="54"/>
        <v/>
      </c>
      <c r="K437" s="180" t="str">
        <f t="array" ref="K437">IFERROR(INDEX(J$2:J$214,SMALL(IF(J$2:J$214&lt;&gt;"",ROW(J$2:J$214)-1),ROW(A436))),"")</f>
        <v/>
      </c>
      <c r="L437" s="181" t="str">
        <f t="shared" si="55"/>
        <v/>
      </c>
      <c r="M437" s="182" t="str">
        <f t="array" ref="M437">IFERROR(INDEX(L$2:L$214,SMALL(IF(L$2:L$214&lt;&gt;"",ROW(L$2:L$214)-1),ROW(C436))),"")</f>
        <v/>
      </c>
      <c r="N437" s="181" t="str">
        <f t="shared" si="56"/>
        <v/>
      </c>
      <c r="O437" s="180" t="str">
        <f t="array" ref="O437">IFERROR(INDEX(N$2:N$214,SMALL(IF(N$2:N$214&lt;&gt;"",ROW(N$2:N$214)-1),ROW(E436))),"")</f>
        <v/>
      </c>
      <c r="P437" s="5"/>
    </row>
    <row r="438" spans="1:16" ht="15.75" customHeight="1" x14ac:dyDescent="0.2">
      <c r="A438" s="172" t="str">
        <f t="shared" si="53"/>
        <v xml:space="preserve"> </v>
      </c>
      <c r="B438" s="5"/>
      <c r="C438" s="5"/>
      <c r="D438" s="5"/>
      <c r="E438" s="72"/>
      <c r="F438" s="72"/>
      <c r="G438" s="172" t="str">
        <f>IF(E438="","",VLOOKUP(E438,'Liste des clubs'!A:B,2,FALSE))</f>
        <v/>
      </c>
      <c r="H438" s="172"/>
      <c r="J438" s="179" t="str">
        <f t="shared" si="54"/>
        <v/>
      </c>
      <c r="K438" s="180" t="str">
        <f t="array" ref="K438">IFERROR(INDEX(J$2:J$214,SMALL(IF(J$2:J$214&lt;&gt;"",ROW(J$2:J$214)-1),ROW(A437))),"")</f>
        <v/>
      </c>
      <c r="L438" s="181" t="str">
        <f t="shared" si="55"/>
        <v/>
      </c>
      <c r="M438" s="182" t="str">
        <f t="array" ref="M438">IFERROR(INDEX(L$2:L$214,SMALL(IF(L$2:L$214&lt;&gt;"",ROW(L$2:L$214)-1),ROW(C437))),"")</f>
        <v/>
      </c>
      <c r="N438" s="181" t="str">
        <f t="shared" si="56"/>
        <v/>
      </c>
      <c r="O438" s="180" t="str">
        <f t="array" ref="O438">IFERROR(INDEX(N$2:N$214,SMALL(IF(N$2:N$214&lt;&gt;"",ROW(N$2:N$214)-1),ROW(E437))),"")</f>
        <v/>
      </c>
      <c r="P438" s="5"/>
    </row>
    <row r="439" spans="1:16" ht="15.75" customHeight="1" x14ac:dyDescent="0.2">
      <c r="A439" s="172" t="str">
        <f t="shared" si="53"/>
        <v xml:space="preserve"> </v>
      </c>
      <c r="B439" s="5"/>
      <c r="C439" s="5"/>
      <c r="D439" s="5"/>
      <c r="E439" s="72"/>
      <c r="F439" s="72"/>
      <c r="G439" s="172" t="str">
        <f>IF(E439="","",VLOOKUP(E439,'Liste des clubs'!A:B,2,FALSE))</f>
        <v/>
      </c>
      <c r="H439" s="172"/>
      <c r="J439" s="179" t="str">
        <f t="shared" si="54"/>
        <v/>
      </c>
      <c r="K439" s="180" t="str">
        <f t="array" ref="K439">IFERROR(INDEX(J$2:J$214,SMALL(IF(J$2:J$214&lt;&gt;"",ROW(J$2:J$214)-1),ROW(A438))),"")</f>
        <v/>
      </c>
      <c r="L439" s="181" t="str">
        <f t="shared" si="55"/>
        <v/>
      </c>
      <c r="M439" s="182" t="str">
        <f t="array" ref="M439">IFERROR(INDEX(L$2:L$214,SMALL(IF(L$2:L$214&lt;&gt;"",ROW(L$2:L$214)-1),ROW(C438))),"")</f>
        <v/>
      </c>
      <c r="N439" s="181" t="str">
        <f t="shared" si="56"/>
        <v/>
      </c>
      <c r="O439" s="180" t="str">
        <f t="array" ref="O439">IFERROR(INDEX(N$2:N$214,SMALL(IF(N$2:N$214&lt;&gt;"",ROW(N$2:N$214)-1),ROW(E438))),"")</f>
        <v/>
      </c>
      <c r="P439" s="5"/>
    </row>
    <row r="440" spans="1:16" ht="15.75" customHeight="1" x14ac:dyDescent="0.2">
      <c r="A440" s="172" t="str">
        <f t="shared" si="53"/>
        <v xml:space="preserve"> </v>
      </c>
      <c r="B440" s="5"/>
      <c r="C440" s="5"/>
      <c r="D440" s="5"/>
      <c r="E440" s="72"/>
      <c r="F440" s="72"/>
      <c r="G440" s="172" t="str">
        <f>IF(E440="","",VLOOKUP(E440,'Liste des clubs'!A:B,2,FALSE))</f>
        <v/>
      </c>
      <c r="H440" s="172"/>
      <c r="J440" s="179" t="str">
        <f t="shared" si="54"/>
        <v/>
      </c>
      <c r="K440" s="180" t="str">
        <f t="array" ref="K440">IFERROR(INDEX(J$2:J$214,SMALL(IF(J$2:J$214&lt;&gt;"",ROW(J$2:J$214)-1),ROW(A439))),"")</f>
        <v/>
      </c>
      <c r="L440" s="181" t="str">
        <f t="shared" si="55"/>
        <v/>
      </c>
      <c r="M440" s="182" t="str">
        <f t="array" ref="M440">IFERROR(INDEX(L$2:L$214,SMALL(IF(L$2:L$214&lt;&gt;"",ROW(L$2:L$214)-1),ROW(C439))),"")</f>
        <v/>
      </c>
      <c r="N440" s="181" t="str">
        <f t="shared" si="56"/>
        <v/>
      </c>
      <c r="O440" s="180" t="str">
        <f t="array" ref="O440">IFERROR(INDEX(N$2:N$214,SMALL(IF(N$2:N$214&lt;&gt;"",ROW(N$2:N$214)-1),ROW(E439))),"")</f>
        <v/>
      </c>
      <c r="P440" s="5"/>
    </row>
    <row r="441" spans="1:16" ht="15.75" customHeight="1" x14ac:dyDescent="0.2">
      <c r="A441" s="172" t="str">
        <f t="shared" si="53"/>
        <v xml:space="preserve"> </v>
      </c>
      <c r="B441" s="5"/>
      <c r="C441" s="5"/>
      <c r="D441" s="5"/>
      <c r="E441" s="72"/>
      <c r="F441" s="72"/>
      <c r="G441" s="172" t="str">
        <f>IF(E441="","",VLOOKUP(E441,'Liste des clubs'!A:B,2,FALSE))</f>
        <v/>
      </c>
      <c r="H441" s="172"/>
      <c r="J441" s="179" t="str">
        <f t="shared" si="54"/>
        <v/>
      </c>
      <c r="K441" s="180" t="str">
        <f t="array" ref="K441">IFERROR(INDEX(J$2:J$214,SMALL(IF(J$2:J$214&lt;&gt;"",ROW(J$2:J$214)-1),ROW(A440))),"")</f>
        <v/>
      </c>
      <c r="L441" s="181" t="str">
        <f t="shared" si="55"/>
        <v/>
      </c>
      <c r="M441" s="182" t="str">
        <f t="array" ref="M441">IFERROR(INDEX(L$2:L$214,SMALL(IF(L$2:L$214&lt;&gt;"",ROW(L$2:L$214)-1),ROW(C440))),"")</f>
        <v/>
      </c>
      <c r="N441" s="181" t="str">
        <f t="shared" si="56"/>
        <v/>
      </c>
      <c r="O441" s="180" t="str">
        <f t="array" ref="O441">IFERROR(INDEX(N$2:N$214,SMALL(IF(N$2:N$214&lt;&gt;"",ROW(N$2:N$214)-1),ROW(E440))),"")</f>
        <v/>
      </c>
      <c r="P441" s="5"/>
    </row>
    <row r="442" spans="1:16" ht="15.75" customHeight="1" x14ac:dyDescent="0.2">
      <c r="A442" s="172" t="str">
        <f t="shared" si="53"/>
        <v xml:space="preserve"> </v>
      </c>
      <c r="B442" s="5"/>
      <c r="C442" s="5"/>
      <c r="D442" s="5"/>
      <c r="E442" s="72"/>
      <c r="F442" s="72"/>
      <c r="G442" s="172" t="str">
        <f>IF(E442="","",VLOOKUP(E442,'Liste des clubs'!A:B,2,FALSE))</f>
        <v/>
      </c>
      <c r="H442" s="172"/>
      <c r="J442" s="179" t="str">
        <f t="shared" si="54"/>
        <v/>
      </c>
      <c r="K442" s="180" t="str">
        <f t="array" ref="K442">IFERROR(INDEX(J$2:J$214,SMALL(IF(J$2:J$214&lt;&gt;"",ROW(J$2:J$214)-1),ROW(A441))),"")</f>
        <v/>
      </c>
      <c r="L442" s="181" t="str">
        <f t="shared" si="55"/>
        <v/>
      </c>
      <c r="M442" s="182" t="str">
        <f t="array" ref="M442">IFERROR(INDEX(L$2:L$214,SMALL(IF(L$2:L$214&lt;&gt;"",ROW(L$2:L$214)-1),ROW(C441))),"")</f>
        <v/>
      </c>
      <c r="N442" s="181" t="str">
        <f t="shared" si="56"/>
        <v/>
      </c>
      <c r="O442" s="180" t="str">
        <f t="array" ref="O442">IFERROR(INDEX(N$2:N$214,SMALL(IF(N$2:N$214&lt;&gt;"",ROW(N$2:N$214)-1),ROW(E441))),"")</f>
        <v/>
      </c>
      <c r="P442" s="5"/>
    </row>
    <row r="443" spans="1:16" ht="15.75" customHeight="1" x14ac:dyDescent="0.2">
      <c r="A443" s="172" t="str">
        <f t="shared" si="53"/>
        <v xml:space="preserve"> </v>
      </c>
      <c r="B443" s="5"/>
      <c r="C443" s="5"/>
      <c r="D443" s="5"/>
      <c r="E443" s="72"/>
      <c r="F443" s="72"/>
      <c r="G443" s="172" t="str">
        <f>IF(E443="","",VLOOKUP(E443,'Liste des clubs'!A:B,2,FALSE))</f>
        <v/>
      </c>
      <c r="H443" s="172"/>
      <c r="J443" s="179" t="str">
        <f t="shared" si="54"/>
        <v/>
      </c>
      <c r="K443" s="180" t="str">
        <f t="array" ref="K443">IFERROR(INDEX(J$2:J$214,SMALL(IF(J$2:J$214&lt;&gt;"",ROW(J$2:J$214)-1),ROW(A442))),"")</f>
        <v/>
      </c>
      <c r="L443" s="181" t="str">
        <f t="shared" si="55"/>
        <v/>
      </c>
      <c r="M443" s="182" t="str">
        <f t="array" ref="M443">IFERROR(INDEX(L$2:L$214,SMALL(IF(L$2:L$214&lt;&gt;"",ROW(L$2:L$214)-1),ROW(C442))),"")</f>
        <v/>
      </c>
      <c r="N443" s="181" t="str">
        <f t="shared" si="56"/>
        <v/>
      </c>
      <c r="O443" s="180" t="str">
        <f t="array" ref="O443">IFERROR(INDEX(N$2:N$214,SMALL(IF(N$2:N$214&lt;&gt;"",ROW(N$2:N$214)-1),ROW(E442))),"")</f>
        <v/>
      </c>
      <c r="P443" s="5"/>
    </row>
    <row r="444" spans="1:16" ht="15.75" customHeight="1" x14ac:dyDescent="0.2">
      <c r="A444" s="172" t="str">
        <f t="shared" si="53"/>
        <v xml:space="preserve"> </v>
      </c>
      <c r="B444" s="5"/>
      <c r="C444" s="5"/>
      <c r="D444" s="5"/>
      <c r="E444" s="72"/>
      <c r="F444" s="72"/>
      <c r="G444" s="172" t="str">
        <f>IF(E444="","",VLOOKUP(E444,'Liste des clubs'!A:B,2,FALSE))</f>
        <v/>
      </c>
      <c r="H444" s="172"/>
      <c r="J444" s="179" t="str">
        <f t="shared" si="54"/>
        <v/>
      </c>
      <c r="K444" s="180" t="str">
        <f t="array" ref="K444">IFERROR(INDEX(J$2:J$214,SMALL(IF(J$2:J$214&lt;&gt;"",ROW(J$2:J$214)-1),ROW(A443))),"")</f>
        <v/>
      </c>
      <c r="L444" s="181" t="str">
        <f t="shared" si="55"/>
        <v/>
      </c>
      <c r="M444" s="182" t="str">
        <f t="array" ref="M444">IFERROR(INDEX(L$2:L$214,SMALL(IF(L$2:L$214&lt;&gt;"",ROW(L$2:L$214)-1),ROW(C443))),"")</f>
        <v/>
      </c>
      <c r="N444" s="181" t="str">
        <f t="shared" si="56"/>
        <v/>
      </c>
      <c r="O444" s="180" t="str">
        <f t="array" ref="O444">IFERROR(INDEX(N$2:N$214,SMALL(IF(N$2:N$214&lt;&gt;"",ROW(N$2:N$214)-1),ROW(E443))),"")</f>
        <v/>
      </c>
      <c r="P444" s="5"/>
    </row>
    <row r="445" spans="1:16" ht="15.75" customHeight="1" x14ac:dyDescent="0.2">
      <c r="A445" s="172" t="str">
        <f t="shared" si="53"/>
        <v xml:space="preserve"> </v>
      </c>
      <c r="B445" s="5"/>
      <c r="C445" s="5"/>
      <c r="D445" s="5"/>
      <c r="E445" s="72"/>
      <c r="F445" s="72"/>
      <c r="G445" s="172" t="str">
        <f>IF(E445="","",VLOOKUP(E445,'Liste des clubs'!A:B,2,FALSE))</f>
        <v/>
      </c>
      <c r="H445" s="172"/>
      <c r="J445" s="179" t="str">
        <f t="shared" si="54"/>
        <v/>
      </c>
      <c r="K445" s="180" t="str">
        <f t="array" ref="K445">IFERROR(INDEX(J$2:J$214,SMALL(IF(J$2:J$214&lt;&gt;"",ROW(J$2:J$214)-1),ROW(A444))),"")</f>
        <v/>
      </c>
      <c r="L445" s="181" t="str">
        <f t="shared" si="55"/>
        <v/>
      </c>
      <c r="M445" s="182" t="str">
        <f t="array" ref="M445">IFERROR(INDEX(L$2:L$214,SMALL(IF(L$2:L$214&lt;&gt;"",ROW(L$2:L$214)-1),ROW(C444))),"")</f>
        <v/>
      </c>
      <c r="N445" s="181" t="str">
        <f t="shared" si="56"/>
        <v/>
      </c>
      <c r="O445" s="180" t="str">
        <f t="array" ref="O445">IFERROR(INDEX(N$2:N$214,SMALL(IF(N$2:N$214&lt;&gt;"",ROW(N$2:N$214)-1),ROW(E444))),"")</f>
        <v/>
      </c>
      <c r="P445" s="5"/>
    </row>
    <row r="446" spans="1:16" ht="15.75" customHeight="1" x14ac:dyDescent="0.2">
      <c r="A446" s="172" t="str">
        <f t="shared" si="53"/>
        <v xml:space="preserve"> </v>
      </c>
      <c r="B446" s="5"/>
      <c r="C446" s="5"/>
      <c r="D446" s="5"/>
      <c r="E446" s="72"/>
      <c r="F446" s="72"/>
      <c r="G446" s="172" t="str">
        <f>IF(E446="","",VLOOKUP(E446,'Liste des clubs'!A:B,2,FALSE))</f>
        <v/>
      </c>
      <c r="H446" s="172"/>
      <c r="J446" s="179" t="str">
        <f t="shared" si="54"/>
        <v/>
      </c>
      <c r="K446" s="180" t="str">
        <f t="array" ref="K446">IFERROR(INDEX(J$2:J$214,SMALL(IF(J$2:J$214&lt;&gt;"",ROW(J$2:J$214)-1),ROW(A445))),"")</f>
        <v/>
      </c>
      <c r="L446" s="181" t="str">
        <f t="shared" si="55"/>
        <v/>
      </c>
      <c r="M446" s="182" t="str">
        <f t="array" ref="M446">IFERROR(INDEX(L$2:L$214,SMALL(IF(L$2:L$214&lt;&gt;"",ROW(L$2:L$214)-1),ROW(C445))),"")</f>
        <v/>
      </c>
      <c r="N446" s="181" t="str">
        <f t="shared" si="56"/>
        <v/>
      </c>
      <c r="O446" s="180" t="str">
        <f t="array" ref="O446">IFERROR(INDEX(N$2:N$214,SMALL(IF(N$2:N$214&lt;&gt;"",ROW(N$2:N$214)-1),ROW(E445))),"")</f>
        <v/>
      </c>
      <c r="P446" s="5"/>
    </row>
    <row r="447" spans="1:16" ht="15.75" customHeight="1" x14ac:dyDescent="0.2">
      <c r="A447" s="172" t="str">
        <f t="shared" si="53"/>
        <v xml:space="preserve"> </v>
      </c>
      <c r="B447" s="5"/>
      <c r="C447" s="5"/>
      <c r="D447" s="5"/>
      <c r="E447" s="72"/>
      <c r="F447" s="72"/>
      <c r="G447" s="172" t="str">
        <f>IF(E447="","",VLOOKUP(E447,'Liste des clubs'!A:B,2,FALSE))</f>
        <v/>
      </c>
      <c r="H447" s="172"/>
      <c r="J447" s="179" t="str">
        <f t="shared" si="54"/>
        <v/>
      </c>
      <c r="K447" s="180" t="str">
        <f t="array" ref="K447">IFERROR(INDEX(J$2:J$214,SMALL(IF(J$2:J$214&lt;&gt;"",ROW(J$2:J$214)-1),ROW(A446))),"")</f>
        <v/>
      </c>
      <c r="L447" s="181" t="str">
        <f t="shared" si="55"/>
        <v/>
      </c>
      <c r="M447" s="182" t="str">
        <f t="array" ref="M447">IFERROR(INDEX(L$2:L$214,SMALL(IF(L$2:L$214&lt;&gt;"",ROW(L$2:L$214)-1),ROW(C446))),"")</f>
        <v/>
      </c>
      <c r="N447" s="181" t="str">
        <f t="shared" si="56"/>
        <v/>
      </c>
      <c r="O447" s="180" t="str">
        <f t="array" ref="O447">IFERROR(INDEX(N$2:N$214,SMALL(IF(N$2:N$214&lt;&gt;"",ROW(N$2:N$214)-1),ROW(E446))),"")</f>
        <v/>
      </c>
      <c r="P447" s="5"/>
    </row>
    <row r="448" spans="1:16" ht="15.75" customHeight="1" x14ac:dyDescent="0.2">
      <c r="A448" s="172" t="str">
        <f t="shared" si="53"/>
        <v xml:space="preserve"> </v>
      </c>
      <c r="B448" s="5"/>
      <c r="C448" s="5"/>
      <c r="D448" s="5"/>
      <c r="E448" s="72"/>
      <c r="F448" s="72"/>
      <c r="G448" s="172" t="str">
        <f>IF(E448="","",VLOOKUP(E448,'Liste des clubs'!A:B,2,FALSE))</f>
        <v/>
      </c>
      <c r="H448" s="172"/>
      <c r="J448" s="179" t="str">
        <f t="shared" si="54"/>
        <v/>
      </c>
      <c r="K448" s="180" t="str">
        <f t="array" ref="K448">IFERROR(INDEX(J$2:J$214,SMALL(IF(J$2:J$214&lt;&gt;"",ROW(J$2:J$214)-1),ROW(A447))),"")</f>
        <v/>
      </c>
      <c r="L448" s="181" t="str">
        <f t="shared" si="55"/>
        <v/>
      </c>
      <c r="M448" s="182" t="str">
        <f t="array" ref="M448">IFERROR(INDEX(L$2:L$214,SMALL(IF(L$2:L$214&lt;&gt;"",ROW(L$2:L$214)-1),ROW(C447))),"")</f>
        <v/>
      </c>
      <c r="N448" s="181" t="str">
        <f t="shared" si="56"/>
        <v/>
      </c>
      <c r="O448" s="180" t="str">
        <f t="array" ref="O448">IFERROR(INDEX(N$2:N$214,SMALL(IF(N$2:N$214&lt;&gt;"",ROW(N$2:N$214)-1),ROW(E447))),"")</f>
        <v/>
      </c>
      <c r="P448" s="5"/>
    </row>
    <row r="449" spans="1:16" ht="15.75" customHeight="1" x14ac:dyDescent="0.2">
      <c r="A449" s="172" t="str">
        <f t="shared" si="53"/>
        <v xml:space="preserve"> </v>
      </c>
      <c r="B449" s="5"/>
      <c r="C449" s="5"/>
      <c r="D449" s="5"/>
      <c r="E449" s="72"/>
      <c r="F449" s="72"/>
      <c r="G449" s="172" t="str">
        <f>IF(E449="","",VLOOKUP(E449,'Liste des clubs'!A:B,2,FALSE))</f>
        <v/>
      </c>
      <c r="H449" s="172"/>
      <c r="J449" s="179" t="str">
        <f t="shared" si="54"/>
        <v/>
      </c>
      <c r="K449" s="180" t="str">
        <f t="array" ref="K449">IFERROR(INDEX(J$2:J$214,SMALL(IF(J$2:J$214&lt;&gt;"",ROW(J$2:J$214)-1),ROW(A448))),"")</f>
        <v/>
      </c>
      <c r="L449" s="181" t="str">
        <f t="shared" si="55"/>
        <v/>
      </c>
      <c r="M449" s="182" t="str">
        <f t="array" ref="M449">IFERROR(INDEX(L$2:L$214,SMALL(IF(L$2:L$214&lt;&gt;"",ROW(L$2:L$214)-1),ROW(C448))),"")</f>
        <v/>
      </c>
      <c r="N449" s="181" t="str">
        <f t="shared" si="56"/>
        <v/>
      </c>
      <c r="O449" s="180" t="str">
        <f t="array" ref="O449">IFERROR(INDEX(N$2:N$214,SMALL(IF(N$2:N$214&lt;&gt;"",ROW(N$2:N$214)-1),ROW(E448))),"")</f>
        <v/>
      </c>
      <c r="P449" s="5"/>
    </row>
    <row r="450" spans="1:16" ht="15.75" customHeight="1" x14ac:dyDescent="0.2">
      <c r="A450" s="172" t="str">
        <f t="shared" si="53"/>
        <v xml:space="preserve"> </v>
      </c>
      <c r="B450" s="5"/>
      <c r="C450" s="5"/>
      <c r="D450" s="5"/>
      <c r="E450" s="72"/>
      <c r="F450" s="72"/>
      <c r="G450" s="172" t="str">
        <f>IF(E450="","",VLOOKUP(E450,'Liste des clubs'!A:B,2,FALSE))</f>
        <v/>
      </c>
      <c r="H450" s="172"/>
      <c r="J450" s="179" t="str">
        <f t="shared" si="54"/>
        <v/>
      </c>
      <c r="K450" s="180" t="str">
        <f t="array" ref="K450">IFERROR(INDEX(J$2:J$214,SMALL(IF(J$2:J$214&lt;&gt;"",ROW(J$2:J$214)-1),ROW(A449))),"")</f>
        <v/>
      </c>
      <c r="L450" s="181" t="str">
        <f t="shared" si="55"/>
        <v/>
      </c>
      <c r="M450" s="182" t="str">
        <f t="array" ref="M450">IFERROR(INDEX(L$2:L$214,SMALL(IF(L$2:L$214&lt;&gt;"",ROW(L$2:L$214)-1),ROW(C449))),"")</f>
        <v/>
      </c>
      <c r="N450" s="181" t="str">
        <f t="shared" si="56"/>
        <v/>
      </c>
      <c r="O450" s="180" t="str">
        <f t="array" ref="O450">IFERROR(INDEX(N$2:N$214,SMALL(IF(N$2:N$214&lt;&gt;"",ROW(N$2:N$214)-1),ROW(E449))),"")</f>
        <v/>
      </c>
      <c r="P450" s="5"/>
    </row>
    <row r="451" spans="1:16" ht="15.75" customHeight="1" x14ac:dyDescent="0.2">
      <c r="A451" s="172" t="str">
        <f t="shared" si="53"/>
        <v xml:space="preserve"> </v>
      </c>
      <c r="B451" s="5"/>
      <c r="C451" s="5"/>
      <c r="D451" s="5"/>
      <c r="E451" s="72"/>
      <c r="F451" s="72"/>
      <c r="G451" s="172" t="str">
        <f>IF(E451="","",VLOOKUP(E451,'Liste des clubs'!A:B,2,FALSE))</f>
        <v/>
      </c>
      <c r="H451" s="172"/>
      <c r="J451" s="179" t="str">
        <f t="shared" si="54"/>
        <v/>
      </c>
      <c r="K451" s="180" t="str">
        <f t="array" ref="K451">IFERROR(INDEX(J$2:J$214,SMALL(IF(J$2:J$214&lt;&gt;"",ROW(J$2:J$214)-1),ROW(A450))),"")</f>
        <v/>
      </c>
      <c r="L451" s="181" t="str">
        <f t="shared" si="55"/>
        <v/>
      </c>
      <c r="M451" s="182" t="str">
        <f t="array" ref="M451">IFERROR(INDEX(L$2:L$214,SMALL(IF(L$2:L$214&lt;&gt;"",ROW(L$2:L$214)-1),ROW(C450))),"")</f>
        <v/>
      </c>
      <c r="N451" s="181" t="str">
        <f t="shared" si="56"/>
        <v/>
      </c>
      <c r="O451" s="180" t="str">
        <f t="array" ref="O451">IFERROR(INDEX(N$2:N$214,SMALL(IF(N$2:N$214&lt;&gt;"",ROW(N$2:N$214)-1),ROW(E450))),"")</f>
        <v/>
      </c>
      <c r="P451" s="5"/>
    </row>
    <row r="452" spans="1:16" ht="15.75" customHeight="1" x14ac:dyDescent="0.2">
      <c r="A452" s="172" t="str">
        <f t="shared" ref="A452:A515" si="57">B452&amp;" "&amp;C452</f>
        <v xml:space="preserve"> </v>
      </c>
      <c r="B452" s="5"/>
      <c r="C452" s="5"/>
      <c r="D452" s="5"/>
      <c r="E452" s="72"/>
      <c r="F452" s="72"/>
      <c r="G452" s="172" t="str">
        <f>IF(E452="","",VLOOKUP(E452,'Liste des clubs'!A:B,2,FALSE))</f>
        <v/>
      </c>
      <c r="H452" s="172"/>
      <c r="J452" s="179" t="str">
        <f t="shared" si="54"/>
        <v/>
      </c>
      <c r="K452" s="180" t="str">
        <f t="array" ref="K452">IFERROR(INDEX(J$2:J$214,SMALL(IF(J$2:J$214&lt;&gt;"",ROW(J$2:J$214)-1),ROW(A451))),"")</f>
        <v/>
      </c>
      <c r="L452" s="181" t="str">
        <f t="shared" si="55"/>
        <v/>
      </c>
      <c r="M452" s="182" t="str">
        <f t="array" ref="M452">IFERROR(INDEX(L$2:L$214,SMALL(IF(L$2:L$214&lt;&gt;"",ROW(L$2:L$214)-1),ROW(C451))),"")</f>
        <v/>
      </c>
      <c r="N452" s="181" t="str">
        <f t="shared" si="56"/>
        <v/>
      </c>
      <c r="O452" s="180" t="str">
        <f t="array" ref="O452">IFERROR(INDEX(N$2:N$214,SMALL(IF(N$2:N$214&lt;&gt;"",ROW(N$2:N$214)-1),ROW(E451))),"")</f>
        <v/>
      </c>
      <c r="P452" s="5"/>
    </row>
    <row r="453" spans="1:16" ht="15.75" customHeight="1" x14ac:dyDescent="0.2">
      <c r="A453" s="172" t="str">
        <f t="shared" si="57"/>
        <v xml:space="preserve"> </v>
      </c>
      <c r="B453" s="5"/>
      <c r="C453" s="5"/>
      <c r="D453" s="5"/>
      <c r="E453" s="72"/>
      <c r="F453" s="72"/>
      <c r="G453" s="172" t="str">
        <f>IF(E453="","",VLOOKUP(E453,'Liste des clubs'!A:B,2,FALSE))</f>
        <v/>
      </c>
      <c r="H453" s="172"/>
      <c r="J453" s="179" t="str">
        <f t="shared" si="54"/>
        <v/>
      </c>
      <c r="K453" s="180" t="str">
        <f t="array" ref="K453">IFERROR(INDEX(J$2:J$214,SMALL(IF(J$2:J$214&lt;&gt;"",ROW(J$2:J$214)-1),ROW(A452))),"")</f>
        <v/>
      </c>
      <c r="L453" s="181" t="str">
        <f t="shared" si="55"/>
        <v/>
      </c>
      <c r="M453" s="182" t="str">
        <f t="array" ref="M453">IFERROR(INDEX(L$2:L$214,SMALL(IF(L$2:L$214&lt;&gt;"",ROW(L$2:L$214)-1),ROW(C452))),"")</f>
        <v/>
      </c>
      <c r="N453" s="181" t="str">
        <f t="shared" si="56"/>
        <v/>
      </c>
      <c r="O453" s="180" t="str">
        <f t="array" ref="O453">IFERROR(INDEX(N$2:N$214,SMALL(IF(N$2:N$214&lt;&gt;"",ROW(N$2:N$214)-1),ROW(E452))),"")</f>
        <v/>
      </c>
      <c r="P453" s="5"/>
    </row>
    <row r="454" spans="1:16" ht="15.75" customHeight="1" x14ac:dyDescent="0.2">
      <c r="A454" s="172" t="str">
        <f t="shared" si="57"/>
        <v xml:space="preserve"> </v>
      </c>
      <c r="B454" s="5"/>
      <c r="C454" s="5"/>
      <c r="D454" s="5"/>
      <c r="E454" s="72"/>
      <c r="F454" s="72"/>
      <c r="G454" s="172" t="str">
        <f>IF(E454="","",VLOOKUP(E454,'Liste des clubs'!A:B,2,FALSE))</f>
        <v/>
      </c>
      <c r="H454" s="172"/>
      <c r="J454" s="179" t="str">
        <f t="shared" si="54"/>
        <v/>
      </c>
      <c r="K454" s="180" t="str">
        <f t="array" ref="K454">IFERROR(INDEX(J$2:J$214,SMALL(IF(J$2:J$214&lt;&gt;"",ROW(J$2:J$214)-1),ROW(A453))),"")</f>
        <v/>
      </c>
      <c r="L454" s="181" t="str">
        <f t="shared" si="55"/>
        <v/>
      </c>
      <c r="M454" s="182" t="str">
        <f t="array" ref="M454">IFERROR(INDEX(L$2:L$214,SMALL(IF(L$2:L$214&lt;&gt;"",ROW(L$2:L$214)-1),ROW(C453))),"")</f>
        <v/>
      </c>
      <c r="N454" s="181" t="str">
        <f t="shared" si="56"/>
        <v/>
      </c>
      <c r="O454" s="180" t="str">
        <f t="array" ref="O454">IFERROR(INDEX(N$2:N$214,SMALL(IF(N$2:N$214&lt;&gt;"",ROW(N$2:N$214)-1),ROW(E453))),"")</f>
        <v/>
      </c>
      <c r="P454" s="5"/>
    </row>
    <row r="455" spans="1:16" ht="15.75" customHeight="1" x14ac:dyDescent="0.2">
      <c r="A455" s="172" t="str">
        <f t="shared" si="57"/>
        <v xml:space="preserve"> </v>
      </c>
      <c r="B455" s="5"/>
      <c r="C455" s="5"/>
      <c r="D455" s="5"/>
      <c r="E455" s="72"/>
      <c r="F455" s="72"/>
      <c r="G455" s="172" t="str">
        <f>IF(E455="","",VLOOKUP(E455,'Liste des clubs'!A:B,2,FALSE))</f>
        <v/>
      </c>
      <c r="H455" s="172"/>
      <c r="J455" s="179" t="str">
        <f t="shared" si="54"/>
        <v/>
      </c>
      <c r="K455" s="180" t="str">
        <f t="array" ref="K455">IFERROR(INDEX(J$2:J$214,SMALL(IF(J$2:J$214&lt;&gt;"",ROW(J$2:J$214)-1),ROW(A454))),"")</f>
        <v/>
      </c>
      <c r="L455" s="181" t="str">
        <f t="shared" si="55"/>
        <v/>
      </c>
      <c r="M455" s="182" t="str">
        <f t="array" ref="M455">IFERROR(INDEX(L$2:L$214,SMALL(IF(L$2:L$214&lt;&gt;"",ROW(L$2:L$214)-1),ROW(C454))),"")</f>
        <v/>
      </c>
      <c r="N455" s="181" t="str">
        <f t="shared" si="56"/>
        <v/>
      </c>
      <c r="O455" s="180" t="str">
        <f t="array" ref="O455">IFERROR(INDEX(N$2:N$214,SMALL(IF(N$2:N$214&lt;&gt;"",ROW(N$2:N$214)-1),ROW(E454))),"")</f>
        <v/>
      </c>
      <c r="P455" s="5"/>
    </row>
    <row r="456" spans="1:16" ht="15.75" customHeight="1" x14ac:dyDescent="0.2">
      <c r="A456" s="172" t="str">
        <f t="shared" si="57"/>
        <v xml:space="preserve"> </v>
      </c>
      <c r="B456" s="5"/>
      <c r="C456" s="5"/>
      <c r="D456" s="5"/>
      <c r="E456" s="72"/>
      <c r="F456" s="72"/>
      <c r="G456" s="172" t="str">
        <f>IF(E456="","",VLOOKUP(E456,'Liste des clubs'!A:B,2,FALSE))</f>
        <v/>
      </c>
      <c r="H456" s="172"/>
      <c r="J456" s="179" t="str">
        <f t="shared" si="54"/>
        <v/>
      </c>
      <c r="K456" s="180" t="str">
        <f t="array" ref="K456">IFERROR(INDEX(J$2:J$214,SMALL(IF(J$2:J$214&lt;&gt;"",ROW(J$2:J$214)-1),ROW(A455))),"")</f>
        <v/>
      </c>
      <c r="L456" s="181" t="str">
        <f t="shared" si="55"/>
        <v/>
      </c>
      <c r="M456" s="182" t="str">
        <f t="array" ref="M456">IFERROR(INDEX(L$2:L$214,SMALL(IF(L$2:L$214&lt;&gt;"",ROW(L$2:L$214)-1),ROW(C455))),"")</f>
        <v/>
      </c>
      <c r="N456" s="181" t="str">
        <f t="shared" si="56"/>
        <v/>
      </c>
      <c r="O456" s="180" t="str">
        <f t="array" ref="O456">IFERROR(INDEX(N$2:N$214,SMALL(IF(N$2:N$214&lt;&gt;"",ROW(N$2:N$214)-1),ROW(E455))),"")</f>
        <v/>
      </c>
      <c r="P456" s="5"/>
    </row>
    <row r="457" spans="1:16" ht="15.75" customHeight="1" x14ac:dyDescent="0.2">
      <c r="A457" s="172" t="str">
        <f t="shared" si="57"/>
        <v xml:space="preserve"> </v>
      </c>
      <c r="B457" s="5"/>
      <c r="C457" s="5"/>
      <c r="D457" s="5"/>
      <c r="E457" s="72"/>
      <c r="F457" s="72"/>
      <c r="G457" s="172" t="str">
        <f>IF(E457="","",VLOOKUP(E457,'Liste des clubs'!A:B,2,FALSE))</f>
        <v/>
      </c>
      <c r="H457" s="172"/>
      <c r="J457" s="179" t="str">
        <f t="shared" si="54"/>
        <v/>
      </c>
      <c r="K457" s="180" t="str">
        <f t="array" ref="K457">IFERROR(INDEX(J$2:J$214,SMALL(IF(J$2:J$214&lt;&gt;"",ROW(J$2:J$214)-1),ROW(A456))),"")</f>
        <v/>
      </c>
      <c r="L457" s="181" t="str">
        <f t="shared" si="55"/>
        <v/>
      </c>
      <c r="M457" s="182" t="str">
        <f t="array" ref="M457">IFERROR(INDEX(L$2:L$214,SMALL(IF(L$2:L$214&lt;&gt;"",ROW(L$2:L$214)-1),ROW(C456))),"")</f>
        <v/>
      </c>
      <c r="N457" s="181" t="str">
        <f t="shared" si="56"/>
        <v/>
      </c>
      <c r="O457" s="180" t="str">
        <f t="array" ref="O457">IFERROR(INDEX(N$2:N$214,SMALL(IF(N$2:N$214&lt;&gt;"",ROW(N$2:N$214)-1),ROW(E456))),"")</f>
        <v/>
      </c>
      <c r="P457" s="5"/>
    </row>
    <row r="458" spans="1:16" ht="15.75" customHeight="1" x14ac:dyDescent="0.2">
      <c r="A458" s="172" t="str">
        <f t="shared" si="57"/>
        <v xml:space="preserve"> </v>
      </c>
      <c r="B458" s="5"/>
      <c r="C458" s="5"/>
      <c r="D458" s="5"/>
      <c r="E458" s="72"/>
      <c r="F458" s="72"/>
      <c r="G458" s="172" t="str">
        <f>IF(E458="","",VLOOKUP(E458,'Liste des clubs'!A:B,2,FALSE))</f>
        <v/>
      </c>
      <c r="H458" s="172"/>
      <c r="J458" s="179" t="str">
        <f t="shared" si="54"/>
        <v/>
      </c>
      <c r="K458" s="180" t="str">
        <f t="array" ref="K458">IFERROR(INDEX(J$2:J$214,SMALL(IF(J$2:J$214&lt;&gt;"",ROW(J$2:J$214)-1),ROW(A457))),"")</f>
        <v/>
      </c>
      <c r="L458" s="181" t="str">
        <f t="shared" si="55"/>
        <v/>
      </c>
      <c r="M458" s="182" t="str">
        <f t="array" ref="M458">IFERROR(INDEX(L$2:L$214,SMALL(IF(L$2:L$214&lt;&gt;"",ROW(L$2:L$214)-1),ROW(C457))),"")</f>
        <v/>
      </c>
      <c r="N458" s="181" t="str">
        <f t="shared" si="56"/>
        <v/>
      </c>
      <c r="O458" s="180" t="str">
        <f t="array" ref="O458">IFERROR(INDEX(N$2:N$214,SMALL(IF(N$2:N$214&lt;&gt;"",ROW(N$2:N$214)-1),ROW(E457))),"")</f>
        <v/>
      </c>
      <c r="P458" s="5"/>
    </row>
    <row r="459" spans="1:16" ht="15.75" customHeight="1" x14ac:dyDescent="0.2">
      <c r="A459" s="172" t="str">
        <f t="shared" si="57"/>
        <v xml:space="preserve"> </v>
      </c>
      <c r="B459" s="5"/>
      <c r="C459" s="5"/>
      <c r="D459" s="5"/>
      <c r="E459" s="72"/>
      <c r="F459" s="72"/>
      <c r="G459" s="172" t="str">
        <f>IF(E459="","",VLOOKUP(E459,'Liste des clubs'!A:B,2,FALSE))</f>
        <v/>
      </c>
      <c r="H459" s="172"/>
      <c r="J459" s="179" t="str">
        <f t="shared" si="54"/>
        <v/>
      </c>
      <c r="K459" s="180" t="str">
        <f t="array" ref="K459">IFERROR(INDEX(J$2:J$214,SMALL(IF(J$2:J$214&lt;&gt;"",ROW(J$2:J$214)-1),ROW(A458))),"")</f>
        <v/>
      </c>
      <c r="L459" s="181" t="str">
        <f t="shared" si="55"/>
        <v/>
      </c>
      <c r="M459" s="182" t="str">
        <f t="array" ref="M459">IFERROR(INDEX(L$2:L$214,SMALL(IF(L$2:L$214&lt;&gt;"",ROW(L$2:L$214)-1),ROW(C458))),"")</f>
        <v/>
      </c>
      <c r="N459" s="181" t="str">
        <f t="shared" si="56"/>
        <v/>
      </c>
      <c r="O459" s="180" t="str">
        <f t="array" ref="O459">IFERROR(INDEX(N$2:N$214,SMALL(IF(N$2:N$214&lt;&gt;"",ROW(N$2:N$214)-1),ROW(E458))),"")</f>
        <v/>
      </c>
      <c r="P459" s="5"/>
    </row>
    <row r="460" spans="1:16" ht="15.75" customHeight="1" x14ac:dyDescent="0.2">
      <c r="A460" s="172" t="str">
        <f t="shared" si="57"/>
        <v xml:space="preserve"> </v>
      </c>
      <c r="B460" s="5"/>
      <c r="C460" s="5"/>
      <c r="D460" s="5"/>
      <c r="E460" s="72"/>
      <c r="F460" s="72"/>
      <c r="G460" s="172" t="str">
        <f>IF(E460="","",VLOOKUP(E460,'Liste des clubs'!A:B,2,FALSE))</f>
        <v/>
      </c>
      <c r="H460" s="172"/>
      <c r="J460" s="179" t="str">
        <f t="shared" si="54"/>
        <v/>
      </c>
      <c r="K460" s="180" t="str">
        <f t="array" ref="K460">IFERROR(INDEX(J$2:J$214,SMALL(IF(J$2:J$214&lt;&gt;"",ROW(J$2:J$214)-1),ROW(A459))),"")</f>
        <v/>
      </c>
      <c r="L460" s="181" t="str">
        <f t="shared" si="55"/>
        <v/>
      </c>
      <c r="M460" s="182" t="str">
        <f t="array" ref="M460">IFERROR(INDEX(L$2:L$214,SMALL(IF(L$2:L$214&lt;&gt;"",ROW(L$2:L$214)-1),ROW(C459))),"")</f>
        <v/>
      </c>
      <c r="N460" s="181" t="str">
        <f t="shared" si="56"/>
        <v/>
      </c>
      <c r="O460" s="180" t="str">
        <f t="array" ref="O460">IFERROR(INDEX(N$2:N$214,SMALL(IF(N$2:N$214&lt;&gt;"",ROW(N$2:N$214)-1),ROW(E459))),"")</f>
        <v/>
      </c>
      <c r="P460" s="5"/>
    </row>
    <row r="461" spans="1:16" ht="15.75" customHeight="1" x14ac:dyDescent="0.2">
      <c r="A461" s="172" t="str">
        <f t="shared" si="57"/>
        <v xml:space="preserve"> </v>
      </c>
      <c r="B461" s="5"/>
      <c r="C461" s="5"/>
      <c r="D461" s="5"/>
      <c r="E461" s="72"/>
      <c r="F461" s="72"/>
      <c r="G461" s="172" t="str">
        <f>IF(E461="","",VLOOKUP(E461,'Liste des clubs'!A:B,2,FALSE))</f>
        <v/>
      </c>
      <c r="H461" s="172"/>
      <c r="J461" s="179" t="str">
        <f t="shared" si="54"/>
        <v/>
      </c>
      <c r="K461" s="180" t="str">
        <f t="array" ref="K461">IFERROR(INDEX(J$2:J$214,SMALL(IF(J$2:J$214&lt;&gt;"",ROW(J$2:J$214)-1),ROW(A460))),"")</f>
        <v/>
      </c>
      <c r="L461" s="181" t="str">
        <f t="shared" si="55"/>
        <v/>
      </c>
      <c r="M461" s="182" t="str">
        <f t="array" ref="M461">IFERROR(INDEX(L$2:L$214,SMALL(IF(L$2:L$214&lt;&gt;"",ROW(L$2:L$214)-1),ROW(C460))),"")</f>
        <v/>
      </c>
      <c r="N461" s="181" t="str">
        <f t="shared" si="56"/>
        <v/>
      </c>
      <c r="O461" s="180" t="str">
        <f t="array" ref="O461">IFERROR(INDEX(N$2:N$214,SMALL(IF(N$2:N$214&lt;&gt;"",ROW(N$2:N$214)-1),ROW(E460))),"")</f>
        <v/>
      </c>
      <c r="P461" s="5"/>
    </row>
    <row r="462" spans="1:16" ht="15.75" customHeight="1" x14ac:dyDescent="0.2">
      <c r="A462" s="172" t="str">
        <f t="shared" si="57"/>
        <v xml:space="preserve"> </v>
      </c>
      <c r="B462" s="5"/>
      <c r="C462" s="5"/>
      <c r="D462" s="5"/>
      <c r="E462" s="72"/>
      <c r="F462" s="72"/>
      <c r="G462" s="172" t="str">
        <f>IF(E462="","",VLOOKUP(E462,'Liste des clubs'!A:B,2,FALSE))</f>
        <v/>
      </c>
      <c r="H462" s="172"/>
      <c r="J462" s="179" t="str">
        <f t="shared" si="54"/>
        <v/>
      </c>
      <c r="K462" s="180" t="str">
        <f t="array" ref="K462">IFERROR(INDEX(J$2:J$214,SMALL(IF(J$2:J$214&lt;&gt;"",ROW(J$2:J$214)-1),ROW(A461))),"")</f>
        <v/>
      </c>
      <c r="L462" s="181" t="str">
        <f t="shared" si="55"/>
        <v/>
      </c>
      <c r="M462" s="182" t="str">
        <f t="array" ref="M462">IFERROR(INDEX(L$2:L$214,SMALL(IF(L$2:L$214&lt;&gt;"",ROW(L$2:L$214)-1),ROW(C461))),"")</f>
        <v/>
      </c>
      <c r="N462" s="181" t="str">
        <f t="shared" si="56"/>
        <v/>
      </c>
      <c r="O462" s="180" t="str">
        <f t="array" ref="O462">IFERROR(INDEX(N$2:N$214,SMALL(IF(N$2:N$214&lt;&gt;"",ROW(N$2:N$214)-1),ROW(E461))),"")</f>
        <v/>
      </c>
      <c r="P462" s="5"/>
    </row>
    <row r="463" spans="1:16" ht="15.75" customHeight="1" x14ac:dyDescent="0.2">
      <c r="A463" s="172" t="str">
        <f t="shared" si="57"/>
        <v xml:space="preserve"> </v>
      </c>
      <c r="B463" s="5"/>
      <c r="C463" s="5"/>
      <c r="D463" s="5"/>
      <c r="E463" s="72"/>
      <c r="F463" s="72"/>
      <c r="G463" s="172" t="str">
        <f>IF(E463="","",VLOOKUP(E463,'Liste des clubs'!A:B,2,FALSE))</f>
        <v/>
      </c>
      <c r="H463" s="172"/>
      <c r="J463" s="179" t="str">
        <f t="shared" si="54"/>
        <v/>
      </c>
      <c r="K463" s="180" t="str">
        <f t="array" ref="K463">IFERROR(INDEX(J$2:J$214,SMALL(IF(J$2:J$214&lt;&gt;"",ROW(J$2:J$214)-1),ROW(A462))),"")</f>
        <v/>
      </c>
      <c r="L463" s="181" t="str">
        <f t="shared" si="55"/>
        <v/>
      </c>
      <c r="M463" s="182" t="str">
        <f t="array" ref="M463">IFERROR(INDEX(L$2:L$214,SMALL(IF(L$2:L$214&lt;&gt;"",ROW(L$2:L$214)-1),ROW(C462))),"")</f>
        <v/>
      </c>
      <c r="N463" s="181" t="str">
        <f t="shared" si="56"/>
        <v/>
      </c>
      <c r="O463" s="180" t="str">
        <f t="array" ref="O463">IFERROR(INDEX(N$2:N$214,SMALL(IF(N$2:N$214&lt;&gt;"",ROW(N$2:N$214)-1),ROW(E462))),"")</f>
        <v/>
      </c>
      <c r="P463" s="5"/>
    </row>
    <row r="464" spans="1:16" ht="15.75" customHeight="1" x14ac:dyDescent="0.2">
      <c r="A464" s="172" t="str">
        <f t="shared" si="57"/>
        <v xml:space="preserve"> </v>
      </c>
      <c r="B464" s="5"/>
      <c r="C464" s="5"/>
      <c r="D464" s="5"/>
      <c r="E464" s="72"/>
      <c r="F464" s="72"/>
      <c r="G464" s="172" t="str">
        <f>IF(E464="","",VLOOKUP(E464,'Liste des clubs'!A:B,2,FALSE))</f>
        <v/>
      </c>
      <c r="H464" s="172"/>
      <c r="J464" s="179" t="str">
        <f t="shared" si="54"/>
        <v/>
      </c>
      <c r="K464" s="180" t="str">
        <f t="array" ref="K464">IFERROR(INDEX(J$2:J$214,SMALL(IF(J$2:J$214&lt;&gt;"",ROW(J$2:J$214)-1),ROW(A463))),"")</f>
        <v/>
      </c>
      <c r="L464" s="181" t="str">
        <f t="shared" si="55"/>
        <v/>
      </c>
      <c r="M464" s="182" t="str">
        <f t="array" ref="M464">IFERROR(INDEX(L$2:L$214,SMALL(IF(L$2:L$214&lt;&gt;"",ROW(L$2:L$214)-1),ROW(C463))),"")</f>
        <v/>
      </c>
      <c r="N464" s="181" t="str">
        <f t="shared" si="56"/>
        <v/>
      </c>
      <c r="O464" s="180" t="str">
        <f t="array" ref="O464">IFERROR(INDEX(N$2:N$214,SMALL(IF(N$2:N$214&lt;&gt;"",ROW(N$2:N$214)-1),ROW(E463))),"")</f>
        <v/>
      </c>
      <c r="P464" s="5"/>
    </row>
    <row r="465" spans="1:16" ht="15.75" customHeight="1" x14ac:dyDescent="0.2">
      <c r="A465" s="172" t="str">
        <f t="shared" si="57"/>
        <v xml:space="preserve"> </v>
      </c>
      <c r="B465" s="5"/>
      <c r="C465" s="5"/>
      <c r="D465" s="5"/>
      <c r="E465" s="72"/>
      <c r="F465" s="72"/>
      <c r="G465" s="172" t="str">
        <f>IF(E465="","",VLOOKUP(E465,'Liste des clubs'!A:B,2,FALSE))</f>
        <v/>
      </c>
      <c r="H465" s="172"/>
      <c r="J465" s="179" t="str">
        <f t="shared" si="54"/>
        <v/>
      </c>
      <c r="K465" s="180" t="str">
        <f t="array" ref="K465">IFERROR(INDEX(J$2:J$214,SMALL(IF(J$2:J$214&lt;&gt;"",ROW(J$2:J$214)-1),ROW(A464))),"")</f>
        <v/>
      </c>
      <c r="L465" s="181" t="str">
        <f t="shared" si="55"/>
        <v/>
      </c>
      <c r="M465" s="182" t="str">
        <f t="array" ref="M465">IFERROR(INDEX(L$2:L$214,SMALL(IF(L$2:L$214&lt;&gt;"",ROW(L$2:L$214)-1),ROW(C464))),"")</f>
        <v/>
      </c>
      <c r="N465" s="181" t="str">
        <f t="shared" si="56"/>
        <v/>
      </c>
      <c r="O465" s="180" t="str">
        <f t="array" ref="O465">IFERROR(INDEX(N$2:N$214,SMALL(IF(N$2:N$214&lt;&gt;"",ROW(N$2:N$214)-1),ROW(E464))),"")</f>
        <v/>
      </c>
      <c r="P465" s="5"/>
    </row>
    <row r="466" spans="1:16" ht="15.75" customHeight="1" x14ac:dyDescent="0.2">
      <c r="A466" s="172" t="str">
        <f t="shared" si="57"/>
        <v xml:space="preserve"> </v>
      </c>
      <c r="B466" s="5"/>
      <c r="C466" s="5"/>
      <c r="D466" s="5"/>
      <c r="E466" s="72"/>
      <c r="F466" s="72"/>
      <c r="G466" s="172" t="str">
        <f>IF(E466="","",VLOOKUP(E466,'Liste des clubs'!A:B,2,FALSE))</f>
        <v/>
      </c>
      <c r="H466" s="172"/>
      <c r="J466" s="179" t="str">
        <f t="shared" si="54"/>
        <v/>
      </c>
      <c r="K466" s="180" t="str">
        <f t="array" ref="K466">IFERROR(INDEX(J$2:J$214,SMALL(IF(J$2:J$214&lt;&gt;"",ROW(J$2:J$214)-1),ROW(A465))),"")</f>
        <v/>
      </c>
      <c r="L466" s="181" t="str">
        <f t="shared" si="55"/>
        <v/>
      </c>
      <c r="M466" s="182" t="str">
        <f t="array" ref="M466">IFERROR(INDEX(L$2:L$214,SMALL(IF(L$2:L$214&lt;&gt;"",ROW(L$2:L$214)-1),ROW(C465))),"")</f>
        <v/>
      </c>
      <c r="N466" s="181" t="str">
        <f t="shared" si="56"/>
        <v/>
      </c>
      <c r="O466" s="180" t="str">
        <f t="array" ref="O466">IFERROR(INDEX(N$2:N$214,SMALL(IF(N$2:N$214&lt;&gt;"",ROW(N$2:N$214)-1),ROW(E465))),"")</f>
        <v/>
      </c>
      <c r="P466" s="5"/>
    </row>
    <row r="467" spans="1:16" ht="15.75" customHeight="1" x14ac:dyDescent="0.2">
      <c r="A467" s="172" t="str">
        <f t="shared" si="57"/>
        <v xml:space="preserve"> </v>
      </c>
      <c r="B467" s="5"/>
      <c r="C467" s="5"/>
      <c r="D467" s="5"/>
      <c r="E467" s="72"/>
      <c r="F467" s="72"/>
      <c r="G467" s="172" t="str">
        <f>IF(E467="","",VLOOKUP(E467,'Liste des clubs'!A:B,2,FALSE))</f>
        <v/>
      </c>
      <c r="H467" s="172"/>
      <c r="J467" s="179" t="str">
        <f t="shared" si="54"/>
        <v/>
      </c>
      <c r="K467" s="180" t="str">
        <f t="array" ref="K467">IFERROR(INDEX(J$2:J$214,SMALL(IF(J$2:J$214&lt;&gt;"",ROW(J$2:J$214)-1),ROW(A466))),"")</f>
        <v/>
      </c>
      <c r="L467" s="181" t="str">
        <f t="shared" si="55"/>
        <v/>
      </c>
      <c r="M467" s="182" t="str">
        <f t="array" ref="M467">IFERROR(INDEX(L$2:L$214,SMALL(IF(L$2:L$214&lt;&gt;"",ROW(L$2:L$214)-1),ROW(C466))),"")</f>
        <v/>
      </c>
      <c r="N467" s="181" t="str">
        <f t="shared" si="56"/>
        <v/>
      </c>
      <c r="O467" s="180" t="str">
        <f t="array" ref="O467">IFERROR(INDEX(N$2:N$214,SMALL(IF(N$2:N$214&lt;&gt;"",ROW(N$2:N$214)-1),ROW(E466))),"")</f>
        <v/>
      </c>
      <c r="P467" s="5"/>
    </row>
    <row r="468" spans="1:16" ht="15.75" customHeight="1" x14ac:dyDescent="0.2">
      <c r="A468" s="172" t="str">
        <f t="shared" si="57"/>
        <v xml:space="preserve"> </v>
      </c>
      <c r="B468" s="5"/>
      <c r="C468" s="5"/>
      <c r="D468" s="5"/>
      <c r="E468" s="72"/>
      <c r="F468" s="72"/>
      <c r="G468" s="172" t="str">
        <f>IF(E468="","",VLOOKUP(E468,'Liste des clubs'!A:B,2,FALSE))</f>
        <v/>
      </c>
      <c r="H468" s="172"/>
      <c r="J468" s="179" t="str">
        <f t="shared" si="54"/>
        <v/>
      </c>
      <c r="K468" s="180" t="str">
        <f t="array" ref="K468">IFERROR(INDEX(J$2:J$214,SMALL(IF(J$2:J$214&lt;&gt;"",ROW(J$2:J$214)-1),ROW(A467))),"")</f>
        <v/>
      </c>
      <c r="L468" s="181" t="str">
        <f t="shared" si="55"/>
        <v/>
      </c>
      <c r="M468" s="182" t="str">
        <f t="array" ref="M468">IFERROR(INDEX(L$2:L$214,SMALL(IF(L$2:L$214&lt;&gt;"",ROW(L$2:L$214)-1),ROW(C467))),"")</f>
        <v/>
      </c>
      <c r="N468" s="181" t="str">
        <f t="shared" si="56"/>
        <v/>
      </c>
      <c r="O468" s="180" t="str">
        <f t="array" ref="O468">IFERROR(INDEX(N$2:N$214,SMALL(IF(N$2:N$214&lt;&gt;"",ROW(N$2:N$214)-1),ROW(E467))),"")</f>
        <v/>
      </c>
      <c r="P468" s="5"/>
    </row>
    <row r="469" spans="1:16" ht="15.75" customHeight="1" x14ac:dyDescent="0.2">
      <c r="A469" s="172" t="str">
        <f t="shared" si="57"/>
        <v xml:space="preserve"> </v>
      </c>
      <c r="B469" s="5"/>
      <c r="C469" s="5"/>
      <c r="D469" s="5"/>
      <c r="E469" s="72"/>
      <c r="F469" s="72"/>
      <c r="G469" s="172" t="str">
        <f>IF(E469="","",VLOOKUP(E469,'Liste des clubs'!A:B,2,FALSE))</f>
        <v/>
      </c>
      <c r="H469" s="172"/>
      <c r="J469" s="179" t="str">
        <f t="shared" si="54"/>
        <v/>
      </c>
      <c r="K469" s="180" t="str">
        <f t="array" ref="K469">IFERROR(INDEX(J$2:J$214,SMALL(IF(J$2:J$214&lt;&gt;"",ROW(J$2:J$214)-1),ROW(A468))),"")</f>
        <v/>
      </c>
      <c r="L469" s="181" t="str">
        <f t="shared" si="55"/>
        <v/>
      </c>
      <c r="M469" s="182" t="str">
        <f t="array" ref="M469">IFERROR(INDEX(L$2:L$214,SMALL(IF(L$2:L$214&lt;&gt;"",ROW(L$2:L$214)-1),ROW(C468))),"")</f>
        <v/>
      </c>
      <c r="N469" s="181" t="str">
        <f t="shared" si="56"/>
        <v/>
      </c>
      <c r="O469" s="180" t="str">
        <f t="array" ref="O469">IFERROR(INDEX(N$2:N$214,SMALL(IF(N$2:N$214&lt;&gt;"",ROW(N$2:N$214)-1),ROW(E468))),"")</f>
        <v/>
      </c>
      <c r="P469" s="5"/>
    </row>
    <row r="470" spans="1:16" ht="15.75" customHeight="1" x14ac:dyDescent="0.2">
      <c r="A470" s="172" t="str">
        <f t="shared" si="57"/>
        <v xml:space="preserve"> </v>
      </c>
      <c r="B470" s="5"/>
      <c r="C470" s="5"/>
      <c r="D470" s="5"/>
      <c r="E470" s="72"/>
      <c r="F470" s="72"/>
      <c r="G470" s="172" t="str">
        <f>IF(E470="","",VLOOKUP(E470,'Liste des clubs'!A:B,2,FALSE))</f>
        <v/>
      </c>
      <c r="H470" s="172"/>
      <c r="J470" s="179" t="str">
        <f t="shared" si="54"/>
        <v/>
      </c>
      <c r="K470" s="180" t="str">
        <f t="array" ref="K470">IFERROR(INDEX(J$2:J$214,SMALL(IF(J$2:J$214&lt;&gt;"",ROW(J$2:J$214)-1),ROW(A469))),"")</f>
        <v/>
      </c>
      <c r="L470" s="181" t="str">
        <f t="shared" si="55"/>
        <v/>
      </c>
      <c r="M470" s="182" t="str">
        <f t="array" ref="M470">IFERROR(INDEX(L$2:L$214,SMALL(IF(L$2:L$214&lt;&gt;"",ROW(L$2:L$214)-1),ROW(C469))),"")</f>
        <v/>
      </c>
      <c r="N470" s="181" t="str">
        <f t="shared" si="56"/>
        <v/>
      </c>
      <c r="O470" s="180" t="str">
        <f t="array" ref="O470">IFERROR(INDEX(N$2:N$214,SMALL(IF(N$2:N$214&lt;&gt;"",ROW(N$2:N$214)-1),ROW(E469))),"")</f>
        <v/>
      </c>
      <c r="P470" s="5"/>
    </row>
    <row r="471" spans="1:16" ht="15.75" customHeight="1" x14ac:dyDescent="0.2">
      <c r="A471" s="172" t="str">
        <f t="shared" si="57"/>
        <v xml:space="preserve"> </v>
      </c>
      <c r="B471" s="5"/>
      <c r="C471" s="5"/>
      <c r="D471" s="5"/>
      <c r="E471" s="72"/>
      <c r="F471" s="72"/>
      <c r="G471" s="172" t="str">
        <f>IF(E471="","",VLOOKUP(E471,'Liste des clubs'!A:B,2,FALSE))</f>
        <v/>
      </c>
      <c r="H471" s="172"/>
      <c r="J471" s="179" t="str">
        <f t="shared" si="54"/>
        <v/>
      </c>
      <c r="K471" s="180" t="str">
        <f t="array" ref="K471">IFERROR(INDEX(J$2:J$214,SMALL(IF(J$2:J$214&lt;&gt;"",ROW(J$2:J$214)-1),ROW(A470))),"")</f>
        <v/>
      </c>
      <c r="L471" s="181" t="str">
        <f t="shared" si="55"/>
        <v/>
      </c>
      <c r="M471" s="182" t="str">
        <f t="array" ref="M471">IFERROR(INDEX(L$2:L$214,SMALL(IF(L$2:L$214&lt;&gt;"",ROW(L$2:L$214)-1),ROW(C470))),"")</f>
        <v/>
      </c>
      <c r="N471" s="181" t="str">
        <f t="shared" si="56"/>
        <v/>
      </c>
      <c r="O471" s="180" t="str">
        <f t="array" ref="O471">IFERROR(INDEX(N$2:N$214,SMALL(IF(N$2:N$214&lt;&gt;"",ROW(N$2:N$214)-1),ROW(E470))),"")</f>
        <v/>
      </c>
      <c r="P471" s="5"/>
    </row>
    <row r="472" spans="1:16" ht="15.75" customHeight="1" x14ac:dyDescent="0.2">
      <c r="A472" s="172" t="str">
        <f t="shared" si="57"/>
        <v xml:space="preserve"> </v>
      </c>
      <c r="B472" s="5"/>
      <c r="C472" s="5"/>
      <c r="D472" s="5"/>
      <c r="E472" s="72"/>
      <c r="F472" s="72"/>
      <c r="G472" s="172" t="str">
        <f>IF(E472="","",VLOOKUP(E472,'Liste des clubs'!A:B,2,FALSE))</f>
        <v/>
      </c>
      <c r="H472" s="172"/>
      <c r="J472" s="179" t="str">
        <f t="shared" si="54"/>
        <v/>
      </c>
      <c r="K472" s="180" t="str">
        <f t="array" ref="K472">IFERROR(INDEX(J$2:J$214,SMALL(IF(J$2:J$214&lt;&gt;"",ROW(J$2:J$214)-1),ROW(A471))),"")</f>
        <v/>
      </c>
      <c r="L472" s="181" t="str">
        <f t="shared" si="55"/>
        <v/>
      </c>
      <c r="M472" s="182" t="str">
        <f t="array" ref="M472">IFERROR(INDEX(L$2:L$214,SMALL(IF(L$2:L$214&lt;&gt;"",ROW(L$2:L$214)-1),ROW(C471))),"")</f>
        <v/>
      </c>
      <c r="N472" s="181" t="str">
        <f t="shared" si="56"/>
        <v/>
      </c>
      <c r="O472" s="180" t="str">
        <f t="array" ref="O472">IFERROR(INDEX(N$2:N$214,SMALL(IF(N$2:N$214&lt;&gt;"",ROW(N$2:N$214)-1),ROW(E471))),"")</f>
        <v/>
      </c>
      <c r="P472" s="5"/>
    </row>
    <row r="473" spans="1:16" ht="15.75" customHeight="1" x14ac:dyDescent="0.2">
      <c r="A473" s="172" t="str">
        <f t="shared" si="57"/>
        <v xml:space="preserve"> </v>
      </c>
      <c r="B473" s="5"/>
      <c r="C473" s="5"/>
      <c r="D473" s="5"/>
      <c r="E473" s="72"/>
      <c r="F473" s="72"/>
      <c r="G473" s="172" t="str">
        <f>IF(E473="","",VLOOKUP(E473,'Liste des clubs'!A:B,2,FALSE))</f>
        <v/>
      </c>
      <c r="H473" s="172"/>
      <c r="J473" s="179" t="str">
        <f t="shared" si="54"/>
        <v/>
      </c>
      <c r="K473" s="180" t="str">
        <f t="array" ref="K473">IFERROR(INDEX(J$2:J$214,SMALL(IF(J$2:J$214&lt;&gt;"",ROW(J$2:J$214)-1),ROW(A472))),"")</f>
        <v/>
      </c>
      <c r="L473" s="181" t="str">
        <f t="shared" si="55"/>
        <v/>
      </c>
      <c r="M473" s="182" t="str">
        <f t="array" ref="M473">IFERROR(INDEX(L$2:L$214,SMALL(IF(L$2:L$214&lt;&gt;"",ROW(L$2:L$214)-1),ROW(C472))),"")</f>
        <v/>
      </c>
      <c r="N473" s="181" t="str">
        <f t="shared" si="56"/>
        <v/>
      </c>
      <c r="O473" s="180" t="str">
        <f t="array" ref="O473">IFERROR(INDEX(N$2:N$214,SMALL(IF(N$2:N$214&lt;&gt;"",ROW(N$2:N$214)-1),ROW(E472))),"")</f>
        <v/>
      </c>
      <c r="P473" s="5"/>
    </row>
    <row r="474" spans="1:16" ht="15.75" customHeight="1" x14ac:dyDescent="0.2">
      <c r="A474" s="172" t="str">
        <f t="shared" si="57"/>
        <v xml:space="preserve"> </v>
      </c>
      <c r="B474" s="5"/>
      <c r="C474" s="5"/>
      <c r="D474" s="5"/>
      <c r="E474" s="72"/>
      <c r="F474" s="72"/>
      <c r="G474" s="172" t="str">
        <f>IF(E474="","",VLOOKUP(E474,'Liste des clubs'!A:B,2,FALSE))</f>
        <v/>
      </c>
      <c r="H474" s="172"/>
      <c r="J474" s="179" t="str">
        <f t="shared" si="54"/>
        <v/>
      </c>
      <c r="K474" s="180" t="str">
        <f t="array" ref="K474">IFERROR(INDEX(J$2:J$214,SMALL(IF(J$2:J$214&lt;&gt;"",ROW(J$2:J$214)-1),ROW(A473))),"")</f>
        <v/>
      </c>
      <c r="L474" s="181" t="str">
        <f t="shared" si="55"/>
        <v/>
      </c>
      <c r="M474" s="182" t="str">
        <f t="array" ref="M474">IFERROR(INDEX(L$2:L$214,SMALL(IF(L$2:L$214&lt;&gt;"",ROW(L$2:L$214)-1),ROW(C473))),"")</f>
        <v/>
      </c>
      <c r="N474" s="181" t="str">
        <f t="shared" si="56"/>
        <v/>
      </c>
      <c r="O474" s="180" t="str">
        <f t="array" ref="O474">IFERROR(INDEX(N$2:N$214,SMALL(IF(N$2:N$214&lt;&gt;"",ROW(N$2:N$214)-1),ROW(E473))),"")</f>
        <v/>
      </c>
      <c r="P474" s="5"/>
    </row>
    <row r="475" spans="1:16" ht="15.75" customHeight="1" x14ac:dyDescent="0.2">
      <c r="A475" s="172" t="str">
        <f t="shared" si="57"/>
        <v xml:space="preserve"> </v>
      </c>
      <c r="B475" s="5"/>
      <c r="C475" s="5"/>
      <c r="D475" s="5"/>
      <c r="E475" s="72"/>
      <c r="F475" s="72"/>
      <c r="G475" s="172" t="str">
        <f>IF(E475="","",VLOOKUP(E475,'Liste des clubs'!A:B,2,FALSE))</f>
        <v/>
      </c>
      <c r="H475" s="172"/>
      <c r="J475" s="179" t="str">
        <f t="shared" si="54"/>
        <v/>
      </c>
      <c r="K475" s="180" t="str">
        <f t="array" ref="K475">IFERROR(INDEX(J$2:J$214,SMALL(IF(J$2:J$214&lt;&gt;"",ROW(J$2:J$214)-1),ROW(A474))),"")</f>
        <v/>
      </c>
      <c r="L475" s="181" t="str">
        <f t="shared" si="55"/>
        <v/>
      </c>
      <c r="M475" s="182" t="str">
        <f t="array" ref="M475">IFERROR(INDEX(L$2:L$214,SMALL(IF(L$2:L$214&lt;&gt;"",ROW(L$2:L$214)-1),ROW(C474))),"")</f>
        <v/>
      </c>
      <c r="N475" s="181" t="str">
        <f t="shared" si="56"/>
        <v/>
      </c>
      <c r="O475" s="180" t="str">
        <f t="array" ref="O475">IFERROR(INDEX(N$2:N$214,SMALL(IF(N$2:N$214&lt;&gt;"",ROW(N$2:N$214)-1),ROW(E474))),"")</f>
        <v/>
      </c>
      <c r="P475" s="5"/>
    </row>
    <row r="476" spans="1:16" ht="15.75" customHeight="1" x14ac:dyDescent="0.2">
      <c r="A476" s="172" t="str">
        <f t="shared" si="57"/>
        <v xml:space="preserve"> </v>
      </c>
      <c r="B476" s="5"/>
      <c r="C476" s="5"/>
      <c r="D476" s="5"/>
      <c r="E476" s="72"/>
      <c r="F476" s="72"/>
      <c r="G476" s="172" t="str">
        <f>IF(E476="","",VLOOKUP(E476,'Liste des clubs'!A:B,2,FALSE))</f>
        <v/>
      </c>
      <c r="H476" s="172"/>
      <c r="J476" s="179" t="str">
        <f t="shared" si="54"/>
        <v/>
      </c>
      <c r="K476" s="180" t="str">
        <f t="array" ref="K476">IFERROR(INDEX(J$2:J$214,SMALL(IF(J$2:J$214&lt;&gt;"",ROW(J$2:J$214)-1),ROW(A475))),"")</f>
        <v/>
      </c>
      <c r="L476" s="181" t="str">
        <f t="shared" si="55"/>
        <v/>
      </c>
      <c r="M476" s="182" t="str">
        <f t="array" ref="M476">IFERROR(INDEX(L$2:L$214,SMALL(IF(L$2:L$214&lt;&gt;"",ROW(L$2:L$214)-1),ROW(C475))),"")</f>
        <v/>
      </c>
      <c r="N476" s="181" t="str">
        <f t="shared" si="56"/>
        <v/>
      </c>
      <c r="O476" s="180" t="str">
        <f t="array" ref="O476">IFERROR(INDEX(N$2:N$214,SMALL(IF(N$2:N$214&lt;&gt;"",ROW(N$2:N$214)-1),ROW(E475))),"")</f>
        <v/>
      </c>
      <c r="P476" s="5"/>
    </row>
    <row r="477" spans="1:16" ht="15.75" customHeight="1" x14ac:dyDescent="0.2">
      <c r="A477" s="172" t="str">
        <f t="shared" si="57"/>
        <v xml:space="preserve"> </v>
      </c>
      <c r="B477" s="5"/>
      <c r="C477" s="5"/>
      <c r="D477" s="5"/>
      <c r="E477" s="72"/>
      <c r="F477" s="72"/>
      <c r="G477" s="172" t="str">
        <f>IF(E477="","",VLOOKUP(E477,'Liste des clubs'!A:B,2,FALSE))</f>
        <v/>
      </c>
      <c r="H477" s="172"/>
      <c r="J477" s="179" t="str">
        <f t="shared" si="54"/>
        <v/>
      </c>
      <c r="K477" s="180" t="str">
        <f t="array" ref="K477">IFERROR(INDEX(J$2:J$214,SMALL(IF(J$2:J$214&lt;&gt;"",ROW(J$2:J$214)-1),ROW(A476))),"")</f>
        <v/>
      </c>
      <c r="L477" s="181" t="str">
        <f t="shared" si="55"/>
        <v/>
      </c>
      <c r="M477" s="182" t="str">
        <f t="array" ref="M477">IFERROR(INDEX(L$2:L$214,SMALL(IF(L$2:L$214&lt;&gt;"",ROW(L$2:L$214)-1),ROW(C476))),"")</f>
        <v/>
      </c>
      <c r="N477" s="181" t="str">
        <f t="shared" si="56"/>
        <v/>
      </c>
      <c r="O477" s="180" t="str">
        <f t="array" ref="O477">IFERROR(INDEX(N$2:N$214,SMALL(IF(N$2:N$214&lt;&gt;"",ROW(N$2:N$214)-1),ROW(E476))),"")</f>
        <v/>
      </c>
      <c r="P477" s="5"/>
    </row>
    <row r="478" spans="1:16" ht="15.75" customHeight="1" x14ac:dyDescent="0.2">
      <c r="A478" s="172" t="str">
        <f t="shared" si="57"/>
        <v xml:space="preserve"> </v>
      </c>
      <c r="B478" s="5"/>
      <c r="C478" s="5"/>
      <c r="D478" s="5"/>
      <c r="E478" s="72"/>
      <c r="F478" s="72"/>
      <c r="G478" s="172" t="str">
        <f>IF(E478="","",VLOOKUP(E478,'Liste des clubs'!A:B,2,FALSE))</f>
        <v/>
      </c>
      <c r="H478" s="172"/>
      <c r="J478" s="179" t="str">
        <f t="shared" ref="J478:J541" si="58">IF($I478=J$2,$A478,"")</f>
        <v xml:space="preserve"> </v>
      </c>
      <c r="K478" s="180" t="str">
        <f t="array" ref="K478">IFERROR(INDEX(J$3:J$215,SMALL(IF(J$3:J$215&lt;&gt;"",ROW(J$3:J$215)-1),ROW(A477))),"")</f>
        <v/>
      </c>
      <c r="L478" s="181" t="str">
        <f t="shared" ref="L478:L541" si="59">IF($I478=L$2,$A478,"")</f>
        <v xml:space="preserve"> </v>
      </c>
      <c r="M478" s="182" t="str">
        <f t="array" ref="M478">IFERROR(INDEX(L$3:L$215,SMALL(IF(L$3:L$215&lt;&gt;"",ROW(L$3:L$215)-1),ROW(C477))),"")</f>
        <v/>
      </c>
      <c r="N478" s="181" t="str">
        <f t="shared" ref="N478:N541" si="60">IF($I478=N$2,$A478,"")</f>
        <v xml:space="preserve"> </v>
      </c>
      <c r="O478" s="180" t="str">
        <f t="array" ref="O478">IFERROR(INDEX(N$3:N$215,SMALL(IF(N$3:N$215&lt;&gt;"",ROW(N$3:N$215)-1),ROW(E477))),"")</f>
        <v/>
      </c>
      <c r="P478" s="5"/>
    </row>
    <row r="479" spans="1:16" ht="15.75" customHeight="1" x14ac:dyDescent="0.2">
      <c r="A479" s="172" t="str">
        <f t="shared" si="57"/>
        <v xml:space="preserve"> </v>
      </c>
      <c r="B479" s="5"/>
      <c r="C479" s="5"/>
      <c r="D479" s="5"/>
      <c r="E479" s="72"/>
      <c r="F479" s="72"/>
      <c r="G479" s="172" t="str">
        <f>IF(E479="","",VLOOKUP(E479,'Liste des clubs'!A:B,2,FALSE))</f>
        <v/>
      </c>
      <c r="H479" s="172"/>
      <c r="J479" s="179" t="str">
        <f t="shared" si="58"/>
        <v xml:space="preserve"> </v>
      </c>
      <c r="K479" s="180" t="str">
        <f t="array" ref="K479">IFERROR(INDEX(J$3:J$215,SMALL(IF(J$3:J$215&lt;&gt;"",ROW(J$3:J$215)-1),ROW(A478))),"")</f>
        <v/>
      </c>
      <c r="L479" s="181" t="str">
        <f t="shared" si="59"/>
        <v xml:space="preserve"> </v>
      </c>
      <c r="M479" s="182" t="str">
        <f t="array" ref="M479">IFERROR(INDEX(L$3:L$215,SMALL(IF(L$3:L$215&lt;&gt;"",ROW(L$3:L$215)-1),ROW(C478))),"")</f>
        <v/>
      </c>
      <c r="N479" s="181" t="str">
        <f t="shared" si="60"/>
        <v xml:space="preserve"> </v>
      </c>
      <c r="O479" s="180" t="str">
        <f t="array" ref="O479">IFERROR(INDEX(N$3:N$215,SMALL(IF(N$3:N$215&lt;&gt;"",ROW(N$3:N$215)-1),ROW(E478))),"")</f>
        <v/>
      </c>
      <c r="P479" s="5"/>
    </row>
    <row r="480" spans="1:16" ht="15.75" customHeight="1" x14ac:dyDescent="0.2">
      <c r="A480" s="172" t="str">
        <f t="shared" si="57"/>
        <v xml:space="preserve"> </v>
      </c>
      <c r="B480" s="5"/>
      <c r="C480" s="5"/>
      <c r="D480" s="5"/>
      <c r="E480" s="72"/>
      <c r="F480" s="72"/>
      <c r="G480" s="172" t="str">
        <f>IF(E480="","",VLOOKUP(E480,'Liste des clubs'!A:B,2,FALSE))</f>
        <v/>
      </c>
      <c r="H480" s="172"/>
      <c r="J480" s="179" t="str">
        <f t="shared" si="58"/>
        <v xml:space="preserve"> </v>
      </c>
      <c r="K480" s="180" t="str">
        <f t="array" ref="K480">IFERROR(INDEX(J$3:J$215,SMALL(IF(J$3:J$215&lt;&gt;"",ROW(J$3:J$215)-1),ROW(A479))),"")</f>
        <v/>
      </c>
      <c r="L480" s="181" t="str">
        <f t="shared" si="59"/>
        <v xml:space="preserve"> </v>
      </c>
      <c r="M480" s="182" t="str">
        <f t="array" ref="M480">IFERROR(INDEX(L$3:L$215,SMALL(IF(L$3:L$215&lt;&gt;"",ROW(L$3:L$215)-1),ROW(C479))),"")</f>
        <v/>
      </c>
      <c r="N480" s="181" t="str">
        <f t="shared" si="60"/>
        <v xml:space="preserve"> </v>
      </c>
      <c r="O480" s="180" t="str">
        <f t="array" ref="O480">IFERROR(INDEX(N$3:N$215,SMALL(IF(N$3:N$215&lt;&gt;"",ROW(N$3:N$215)-1),ROW(E479))),"")</f>
        <v/>
      </c>
      <c r="P480" s="5"/>
    </row>
    <row r="481" spans="1:16" ht="15.75" customHeight="1" x14ac:dyDescent="0.2">
      <c r="A481" s="172" t="str">
        <f t="shared" si="57"/>
        <v xml:space="preserve"> </v>
      </c>
      <c r="B481" s="5"/>
      <c r="C481" s="5"/>
      <c r="D481" s="5"/>
      <c r="E481" s="72"/>
      <c r="F481" s="72"/>
      <c r="G481" s="172" t="str">
        <f>IF(E481="","",VLOOKUP(E481,'Liste des clubs'!A:B,2,FALSE))</f>
        <v/>
      </c>
      <c r="H481" s="172"/>
      <c r="J481" s="179" t="str">
        <f t="shared" si="58"/>
        <v xml:space="preserve"> </v>
      </c>
      <c r="K481" s="180" t="str">
        <f t="array" ref="K481">IFERROR(INDEX(J$3:J$215,SMALL(IF(J$3:J$215&lt;&gt;"",ROW(J$3:J$215)-1),ROW(A480))),"")</f>
        <v/>
      </c>
      <c r="L481" s="181" t="str">
        <f t="shared" si="59"/>
        <v xml:space="preserve"> </v>
      </c>
      <c r="M481" s="182" t="str">
        <f t="array" ref="M481">IFERROR(INDEX(L$3:L$215,SMALL(IF(L$3:L$215&lt;&gt;"",ROW(L$3:L$215)-1),ROW(C480))),"")</f>
        <v/>
      </c>
      <c r="N481" s="181" t="str">
        <f t="shared" si="60"/>
        <v xml:space="preserve"> </v>
      </c>
      <c r="O481" s="180" t="str">
        <f t="array" ref="O481">IFERROR(INDEX(N$3:N$215,SMALL(IF(N$3:N$215&lt;&gt;"",ROW(N$3:N$215)-1),ROW(E480))),"")</f>
        <v/>
      </c>
      <c r="P481" s="5"/>
    </row>
    <row r="482" spans="1:16" ht="15.75" customHeight="1" x14ac:dyDescent="0.2">
      <c r="A482" s="172" t="str">
        <f t="shared" si="57"/>
        <v xml:space="preserve"> </v>
      </c>
      <c r="B482" s="5"/>
      <c r="C482" s="5"/>
      <c r="D482" s="5"/>
      <c r="E482" s="72"/>
      <c r="F482" s="72"/>
      <c r="G482" s="172" t="str">
        <f>IF(E482="","",VLOOKUP(E482,'Liste des clubs'!A:B,2,FALSE))</f>
        <v/>
      </c>
      <c r="H482" s="172"/>
      <c r="J482" s="179" t="str">
        <f t="shared" si="58"/>
        <v xml:space="preserve"> </v>
      </c>
      <c r="K482" s="180" t="str">
        <f t="array" ref="K482">IFERROR(INDEX(J$3:J$215,SMALL(IF(J$3:J$215&lt;&gt;"",ROW(J$3:J$215)-1),ROW(A481))),"")</f>
        <v/>
      </c>
      <c r="L482" s="181" t="str">
        <f t="shared" si="59"/>
        <v xml:space="preserve"> </v>
      </c>
      <c r="M482" s="182" t="str">
        <f t="array" ref="M482">IFERROR(INDEX(L$3:L$215,SMALL(IF(L$3:L$215&lt;&gt;"",ROW(L$3:L$215)-1),ROW(C481))),"")</f>
        <v/>
      </c>
      <c r="N482" s="181" t="str">
        <f t="shared" si="60"/>
        <v xml:space="preserve"> </v>
      </c>
      <c r="O482" s="180" t="str">
        <f t="array" ref="O482">IFERROR(INDEX(N$3:N$215,SMALL(IF(N$3:N$215&lt;&gt;"",ROW(N$3:N$215)-1),ROW(E481))),"")</f>
        <v/>
      </c>
      <c r="P482" s="5"/>
    </row>
    <row r="483" spans="1:16" ht="15.75" customHeight="1" x14ac:dyDescent="0.2">
      <c r="A483" s="172" t="str">
        <f t="shared" si="57"/>
        <v xml:space="preserve"> </v>
      </c>
      <c r="B483" s="5"/>
      <c r="C483" s="5"/>
      <c r="D483" s="5"/>
      <c r="E483" s="72"/>
      <c r="F483" s="72"/>
      <c r="G483" s="172" t="str">
        <f>IF(E483="","",VLOOKUP(E483,'Liste des clubs'!A:B,2,FALSE))</f>
        <v/>
      </c>
      <c r="H483" s="172"/>
      <c r="J483" s="179" t="str">
        <f t="shared" si="58"/>
        <v xml:space="preserve"> </v>
      </c>
      <c r="K483" s="180" t="str">
        <f t="array" ref="K483">IFERROR(INDEX(J$3:J$215,SMALL(IF(J$3:J$215&lt;&gt;"",ROW(J$3:J$215)-1),ROW(A482))),"")</f>
        <v/>
      </c>
      <c r="L483" s="181" t="str">
        <f t="shared" si="59"/>
        <v xml:space="preserve"> </v>
      </c>
      <c r="M483" s="182" t="str">
        <f t="array" ref="M483">IFERROR(INDEX(L$3:L$215,SMALL(IF(L$3:L$215&lt;&gt;"",ROW(L$3:L$215)-1),ROW(C482))),"")</f>
        <v/>
      </c>
      <c r="N483" s="181" t="str">
        <f t="shared" si="60"/>
        <v xml:space="preserve"> </v>
      </c>
      <c r="O483" s="180" t="str">
        <f t="array" ref="O483">IFERROR(INDEX(N$3:N$215,SMALL(IF(N$3:N$215&lt;&gt;"",ROW(N$3:N$215)-1),ROW(E482))),"")</f>
        <v/>
      </c>
      <c r="P483" s="5"/>
    </row>
    <row r="484" spans="1:16" ht="15.75" customHeight="1" x14ac:dyDescent="0.2">
      <c r="A484" s="172" t="str">
        <f t="shared" si="57"/>
        <v xml:space="preserve"> </v>
      </c>
      <c r="B484" s="5"/>
      <c r="C484" s="5"/>
      <c r="D484" s="5"/>
      <c r="E484" s="72"/>
      <c r="F484" s="72"/>
      <c r="G484" s="172" t="str">
        <f>IF(E484="","",VLOOKUP(E484,'Liste des clubs'!A:B,2,FALSE))</f>
        <v/>
      </c>
      <c r="H484" s="172"/>
      <c r="J484" s="179" t="str">
        <f t="shared" si="58"/>
        <v xml:space="preserve"> </v>
      </c>
      <c r="K484" s="180" t="str">
        <f t="array" ref="K484">IFERROR(INDEX(J$3:J$215,SMALL(IF(J$3:J$215&lt;&gt;"",ROW(J$3:J$215)-1),ROW(A483))),"")</f>
        <v/>
      </c>
      <c r="L484" s="181" t="str">
        <f t="shared" si="59"/>
        <v xml:space="preserve"> </v>
      </c>
      <c r="M484" s="182" t="str">
        <f t="array" ref="M484">IFERROR(INDEX(L$3:L$215,SMALL(IF(L$3:L$215&lt;&gt;"",ROW(L$3:L$215)-1),ROW(C483))),"")</f>
        <v/>
      </c>
      <c r="N484" s="181" t="str">
        <f t="shared" si="60"/>
        <v xml:space="preserve"> </v>
      </c>
      <c r="O484" s="180" t="str">
        <f t="array" ref="O484">IFERROR(INDEX(N$3:N$215,SMALL(IF(N$3:N$215&lt;&gt;"",ROW(N$3:N$215)-1),ROW(E483))),"")</f>
        <v/>
      </c>
      <c r="P484" s="5"/>
    </row>
    <row r="485" spans="1:16" ht="15.75" customHeight="1" x14ac:dyDescent="0.2">
      <c r="A485" s="172" t="str">
        <f t="shared" si="57"/>
        <v xml:space="preserve"> </v>
      </c>
      <c r="B485" s="5"/>
      <c r="C485" s="5"/>
      <c r="D485" s="5"/>
      <c r="E485" s="72"/>
      <c r="F485" s="72"/>
      <c r="G485" s="172" t="str">
        <f>IF(E485="","",VLOOKUP(E485,'Liste des clubs'!A:B,2,FALSE))</f>
        <v/>
      </c>
      <c r="H485" s="172"/>
      <c r="J485" s="179" t="str">
        <f t="shared" si="58"/>
        <v xml:space="preserve"> </v>
      </c>
      <c r="K485" s="180" t="str">
        <f t="array" ref="K485">IFERROR(INDEX(J$3:J$215,SMALL(IF(J$3:J$215&lt;&gt;"",ROW(J$3:J$215)-1),ROW(A484))),"")</f>
        <v/>
      </c>
      <c r="L485" s="181" t="str">
        <f t="shared" si="59"/>
        <v xml:space="preserve"> </v>
      </c>
      <c r="M485" s="182" t="str">
        <f t="array" ref="M485">IFERROR(INDEX(L$3:L$215,SMALL(IF(L$3:L$215&lt;&gt;"",ROW(L$3:L$215)-1),ROW(C484))),"")</f>
        <v/>
      </c>
      <c r="N485" s="181" t="str">
        <f t="shared" si="60"/>
        <v xml:space="preserve"> </v>
      </c>
      <c r="O485" s="180" t="str">
        <f t="array" ref="O485">IFERROR(INDEX(N$3:N$215,SMALL(IF(N$3:N$215&lt;&gt;"",ROW(N$3:N$215)-1),ROW(E484))),"")</f>
        <v/>
      </c>
      <c r="P485" s="5"/>
    </row>
    <row r="486" spans="1:16" ht="15.75" customHeight="1" x14ac:dyDescent="0.2">
      <c r="A486" s="172" t="str">
        <f t="shared" si="57"/>
        <v xml:space="preserve"> </v>
      </c>
      <c r="B486" s="5"/>
      <c r="C486" s="5"/>
      <c r="D486" s="5"/>
      <c r="E486" s="72"/>
      <c r="F486" s="72"/>
      <c r="G486" s="172" t="str">
        <f>IF(E486="","",VLOOKUP(E486,'Liste des clubs'!A:B,2,FALSE))</f>
        <v/>
      </c>
      <c r="H486" s="172"/>
      <c r="J486" s="179" t="str">
        <f t="shared" si="58"/>
        <v xml:space="preserve"> </v>
      </c>
      <c r="K486" s="180" t="str">
        <f t="array" ref="K486">IFERROR(INDEX(J$3:J$215,SMALL(IF(J$3:J$215&lt;&gt;"",ROW(J$3:J$215)-1),ROW(A485))),"")</f>
        <v/>
      </c>
      <c r="L486" s="181" t="str">
        <f t="shared" si="59"/>
        <v xml:space="preserve"> </v>
      </c>
      <c r="M486" s="182" t="str">
        <f t="array" ref="M486">IFERROR(INDEX(L$3:L$215,SMALL(IF(L$3:L$215&lt;&gt;"",ROW(L$3:L$215)-1),ROW(C485))),"")</f>
        <v/>
      </c>
      <c r="N486" s="181" t="str">
        <f t="shared" si="60"/>
        <v xml:space="preserve"> </v>
      </c>
      <c r="O486" s="180" t="str">
        <f t="array" ref="O486">IFERROR(INDEX(N$3:N$215,SMALL(IF(N$3:N$215&lt;&gt;"",ROW(N$3:N$215)-1),ROW(E485))),"")</f>
        <v/>
      </c>
      <c r="P486" s="5"/>
    </row>
    <row r="487" spans="1:16" ht="15.75" customHeight="1" x14ac:dyDescent="0.2">
      <c r="A487" s="172" t="str">
        <f t="shared" si="57"/>
        <v xml:space="preserve"> </v>
      </c>
      <c r="B487" s="5"/>
      <c r="C487" s="5"/>
      <c r="D487" s="5"/>
      <c r="E487" s="72"/>
      <c r="F487" s="72"/>
      <c r="G487" s="172" t="str">
        <f>IF(E487="","",VLOOKUP(E487,'Liste des clubs'!A:B,2,FALSE))</f>
        <v/>
      </c>
      <c r="H487" s="172"/>
      <c r="J487" s="179" t="str">
        <f t="shared" si="58"/>
        <v xml:space="preserve"> </v>
      </c>
      <c r="K487" s="180" t="str">
        <f t="array" ref="K487">IFERROR(INDEX(J$3:J$215,SMALL(IF(J$3:J$215&lt;&gt;"",ROW(J$3:J$215)-1),ROW(A486))),"")</f>
        <v/>
      </c>
      <c r="L487" s="181" t="str">
        <f t="shared" si="59"/>
        <v xml:space="preserve"> </v>
      </c>
      <c r="M487" s="182" t="str">
        <f t="array" ref="M487">IFERROR(INDEX(L$3:L$215,SMALL(IF(L$3:L$215&lt;&gt;"",ROW(L$3:L$215)-1),ROW(C486))),"")</f>
        <v/>
      </c>
      <c r="N487" s="181" t="str">
        <f t="shared" si="60"/>
        <v xml:space="preserve"> </v>
      </c>
      <c r="O487" s="180" t="str">
        <f t="array" ref="O487">IFERROR(INDEX(N$3:N$215,SMALL(IF(N$3:N$215&lt;&gt;"",ROW(N$3:N$215)-1),ROW(E486))),"")</f>
        <v/>
      </c>
      <c r="P487" s="5"/>
    </row>
    <row r="488" spans="1:16" ht="15.75" customHeight="1" x14ac:dyDescent="0.2">
      <c r="A488" s="172" t="str">
        <f t="shared" si="57"/>
        <v xml:space="preserve"> </v>
      </c>
      <c r="B488" s="5"/>
      <c r="C488" s="5"/>
      <c r="D488" s="5"/>
      <c r="E488" s="72"/>
      <c r="F488" s="72"/>
      <c r="G488" s="172" t="str">
        <f>IF(E488="","",VLOOKUP(E488,'Liste des clubs'!A:B,2,FALSE))</f>
        <v/>
      </c>
      <c r="H488" s="172"/>
      <c r="J488" s="179" t="str">
        <f t="shared" si="58"/>
        <v xml:space="preserve"> </v>
      </c>
      <c r="K488" s="180" t="str">
        <f t="array" ref="K488">IFERROR(INDEX(J$3:J$215,SMALL(IF(J$3:J$215&lt;&gt;"",ROW(J$3:J$215)-1),ROW(A487))),"")</f>
        <v/>
      </c>
      <c r="L488" s="181" t="str">
        <f t="shared" si="59"/>
        <v xml:space="preserve"> </v>
      </c>
      <c r="M488" s="182" t="str">
        <f t="array" ref="M488">IFERROR(INDEX(L$3:L$215,SMALL(IF(L$3:L$215&lt;&gt;"",ROW(L$3:L$215)-1),ROW(C487))),"")</f>
        <v/>
      </c>
      <c r="N488" s="181" t="str">
        <f t="shared" si="60"/>
        <v xml:space="preserve"> </v>
      </c>
      <c r="O488" s="180" t="str">
        <f t="array" ref="O488">IFERROR(INDEX(N$3:N$215,SMALL(IF(N$3:N$215&lt;&gt;"",ROW(N$3:N$215)-1),ROW(E487))),"")</f>
        <v/>
      </c>
      <c r="P488" s="5"/>
    </row>
    <row r="489" spans="1:16" ht="15.75" customHeight="1" x14ac:dyDescent="0.2">
      <c r="A489" s="172" t="str">
        <f t="shared" si="57"/>
        <v xml:space="preserve"> </v>
      </c>
      <c r="B489" s="5"/>
      <c r="C489" s="5"/>
      <c r="D489" s="5"/>
      <c r="E489" s="72"/>
      <c r="F489" s="72"/>
      <c r="G489" s="172" t="str">
        <f>IF(E489="","",VLOOKUP(E489,'Liste des clubs'!A:B,2,FALSE))</f>
        <v/>
      </c>
      <c r="H489" s="172"/>
      <c r="J489" s="179" t="str">
        <f t="shared" si="58"/>
        <v xml:space="preserve"> </v>
      </c>
      <c r="K489" s="180" t="str">
        <f t="array" ref="K489">IFERROR(INDEX(J$3:J$215,SMALL(IF(J$3:J$215&lt;&gt;"",ROW(J$3:J$215)-1),ROW(A488))),"")</f>
        <v/>
      </c>
      <c r="L489" s="181" t="str">
        <f t="shared" si="59"/>
        <v xml:space="preserve"> </v>
      </c>
      <c r="M489" s="182" t="str">
        <f t="array" ref="M489">IFERROR(INDEX(L$3:L$215,SMALL(IF(L$3:L$215&lt;&gt;"",ROW(L$3:L$215)-1),ROW(C488))),"")</f>
        <v/>
      </c>
      <c r="N489" s="181" t="str">
        <f t="shared" si="60"/>
        <v xml:space="preserve"> </v>
      </c>
      <c r="O489" s="180" t="str">
        <f t="array" ref="O489">IFERROR(INDEX(N$3:N$215,SMALL(IF(N$3:N$215&lt;&gt;"",ROW(N$3:N$215)-1),ROW(E488))),"")</f>
        <v/>
      </c>
      <c r="P489" s="5"/>
    </row>
    <row r="490" spans="1:16" ht="15.75" customHeight="1" x14ac:dyDescent="0.2">
      <c r="A490" s="172" t="str">
        <f t="shared" si="57"/>
        <v xml:space="preserve"> </v>
      </c>
      <c r="B490" s="5"/>
      <c r="C490" s="5"/>
      <c r="D490" s="5"/>
      <c r="E490" s="72"/>
      <c r="F490" s="72"/>
      <c r="G490" s="172" t="str">
        <f>IF(E490="","",VLOOKUP(E490,'Liste des clubs'!A:B,2,FALSE))</f>
        <v/>
      </c>
      <c r="H490" s="172"/>
      <c r="J490" s="179" t="str">
        <f t="shared" si="58"/>
        <v xml:space="preserve"> </v>
      </c>
      <c r="K490" s="180" t="str">
        <f t="array" ref="K490">IFERROR(INDEX(J$3:J$215,SMALL(IF(J$3:J$215&lt;&gt;"",ROW(J$3:J$215)-1),ROW(A489))),"")</f>
        <v/>
      </c>
      <c r="L490" s="181" t="str">
        <f t="shared" si="59"/>
        <v xml:space="preserve"> </v>
      </c>
      <c r="M490" s="182" t="str">
        <f t="array" ref="M490">IFERROR(INDEX(L$3:L$215,SMALL(IF(L$3:L$215&lt;&gt;"",ROW(L$3:L$215)-1),ROW(C489))),"")</f>
        <v/>
      </c>
      <c r="N490" s="181" t="str">
        <f t="shared" si="60"/>
        <v xml:space="preserve"> </v>
      </c>
      <c r="O490" s="180" t="str">
        <f t="array" ref="O490">IFERROR(INDEX(N$3:N$215,SMALL(IF(N$3:N$215&lt;&gt;"",ROW(N$3:N$215)-1),ROW(E489))),"")</f>
        <v/>
      </c>
      <c r="P490" s="5"/>
    </row>
    <row r="491" spans="1:16" ht="15.75" customHeight="1" x14ac:dyDescent="0.2">
      <c r="A491" s="172" t="str">
        <f t="shared" si="57"/>
        <v xml:space="preserve"> </v>
      </c>
      <c r="B491" s="5"/>
      <c r="C491" s="5"/>
      <c r="D491" s="5"/>
      <c r="E491" s="72"/>
      <c r="F491" s="72"/>
      <c r="G491" s="172" t="str">
        <f>IF(E491="","",VLOOKUP(E491,'Liste des clubs'!A:B,2,FALSE))</f>
        <v/>
      </c>
      <c r="H491" s="172"/>
      <c r="J491" s="179" t="str">
        <f t="shared" si="58"/>
        <v xml:space="preserve"> </v>
      </c>
      <c r="K491" s="180" t="str">
        <f t="array" ref="K491">IFERROR(INDEX(J$3:J$215,SMALL(IF(J$3:J$215&lt;&gt;"",ROW(J$3:J$215)-1),ROW(A490))),"")</f>
        <v/>
      </c>
      <c r="L491" s="181" t="str">
        <f t="shared" si="59"/>
        <v xml:space="preserve"> </v>
      </c>
      <c r="M491" s="182" t="str">
        <f t="array" ref="M491">IFERROR(INDEX(L$3:L$215,SMALL(IF(L$3:L$215&lt;&gt;"",ROW(L$3:L$215)-1),ROW(C490))),"")</f>
        <v/>
      </c>
      <c r="N491" s="181" t="str">
        <f t="shared" si="60"/>
        <v xml:space="preserve"> </v>
      </c>
      <c r="O491" s="180" t="str">
        <f t="array" ref="O491">IFERROR(INDEX(N$3:N$215,SMALL(IF(N$3:N$215&lt;&gt;"",ROW(N$3:N$215)-1),ROW(E490))),"")</f>
        <v/>
      </c>
      <c r="P491" s="5"/>
    </row>
    <row r="492" spans="1:16" ht="15.75" customHeight="1" x14ac:dyDescent="0.2">
      <c r="A492" s="172" t="str">
        <f t="shared" si="57"/>
        <v xml:space="preserve"> </v>
      </c>
      <c r="B492" s="5"/>
      <c r="C492" s="5"/>
      <c r="D492" s="5"/>
      <c r="E492" s="72"/>
      <c r="F492" s="72"/>
      <c r="G492" s="172" t="str">
        <f>IF(E492="","",VLOOKUP(E492,'Liste des clubs'!A:B,2,FALSE))</f>
        <v/>
      </c>
      <c r="H492" s="172"/>
      <c r="J492" s="179" t="str">
        <f t="shared" si="58"/>
        <v xml:space="preserve"> </v>
      </c>
      <c r="K492" s="180" t="str">
        <f t="array" ref="K492">IFERROR(INDEX(J$3:J$215,SMALL(IF(J$3:J$215&lt;&gt;"",ROW(J$3:J$215)-1),ROW(A491))),"")</f>
        <v/>
      </c>
      <c r="L492" s="181" t="str">
        <f t="shared" si="59"/>
        <v xml:space="preserve"> </v>
      </c>
      <c r="M492" s="182" t="str">
        <f t="array" ref="M492">IFERROR(INDEX(L$3:L$215,SMALL(IF(L$3:L$215&lt;&gt;"",ROW(L$3:L$215)-1),ROW(C491))),"")</f>
        <v/>
      </c>
      <c r="N492" s="181" t="str">
        <f t="shared" si="60"/>
        <v xml:space="preserve"> </v>
      </c>
      <c r="O492" s="180" t="str">
        <f t="array" ref="O492">IFERROR(INDEX(N$3:N$215,SMALL(IF(N$3:N$215&lt;&gt;"",ROW(N$3:N$215)-1),ROW(E491))),"")</f>
        <v/>
      </c>
      <c r="P492" s="5"/>
    </row>
    <row r="493" spans="1:16" ht="15.75" customHeight="1" x14ac:dyDescent="0.2">
      <c r="A493" s="172" t="str">
        <f t="shared" si="57"/>
        <v xml:space="preserve"> </v>
      </c>
      <c r="B493" s="5"/>
      <c r="C493" s="5"/>
      <c r="D493" s="5"/>
      <c r="E493" s="72"/>
      <c r="F493" s="72"/>
      <c r="G493" s="172" t="str">
        <f>IF(E493="","",VLOOKUP(E493,'Liste des clubs'!A:B,2,FALSE))</f>
        <v/>
      </c>
      <c r="H493" s="172"/>
      <c r="J493" s="179" t="str">
        <f t="shared" si="58"/>
        <v xml:space="preserve"> </v>
      </c>
      <c r="K493" s="180" t="str">
        <f t="array" ref="K493">IFERROR(INDEX(J$3:J$215,SMALL(IF(J$3:J$215&lt;&gt;"",ROW(J$3:J$215)-1),ROW(A492))),"")</f>
        <v/>
      </c>
      <c r="L493" s="181" t="str">
        <f t="shared" si="59"/>
        <v xml:space="preserve"> </v>
      </c>
      <c r="M493" s="182" t="str">
        <f t="array" ref="M493">IFERROR(INDEX(L$3:L$215,SMALL(IF(L$3:L$215&lt;&gt;"",ROW(L$3:L$215)-1),ROW(C492))),"")</f>
        <v/>
      </c>
      <c r="N493" s="181" t="str">
        <f t="shared" si="60"/>
        <v xml:space="preserve"> </v>
      </c>
      <c r="O493" s="180" t="str">
        <f t="array" ref="O493">IFERROR(INDEX(N$3:N$215,SMALL(IF(N$3:N$215&lt;&gt;"",ROW(N$3:N$215)-1),ROW(E492))),"")</f>
        <v/>
      </c>
      <c r="P493" s="5"/>
    </row>
    <row r="494" spans="1:16" ht="15.75" customHeight="1" x14ac:dyDescent="0.2">
      <c r="A494" s="172" t="str">
        <f t="shared" si="57"/>
        <v xml:space="preserve"> </v>
      </c>
      <c r="B494" s="5"/>
      <c r="C494" s="5"/>
      <c r="D494" s="5"/>
      <c r="E494" s="72"/>
      <c r="F494" s="72"/>
      <c r="G494" s="172" t="str">
        <f>IF(E494="","",VLOOKUP(E494,'Liste des clubs'!A:B,2,FALSE))</f>
        <v/>
      </c>
      <c r="H494" s="172"/>
      <c r="J494" s="179" t="str">
        <f t="shared" si="58"/>
        <v xml:space="preserve"> </v>
      </c>
      <c r="K494" s="180" t="str">
        <f t="array" ref="K494">IFERROR(INDEX(J$3:J$215,SMALL(IF(J$3:J$215&lt;&gt;"",ROW(J$3:J$215)-1),ROW(A493))),"")</f>
        <v/>
      </c>
      <c r="L494" s="181" t="str">
        <f t="shared" si="59"/>
        <v xml:space="preserve"> </v>
      </c>
      <c r="M494" s="182" t="str">
        <f t="array" ref="M494">IFERROR(INDEX(L$3:L$215,SMALL(IF(L$3:L$215&lt;&gt;"",ROW(L$3:L$215)-1),ROW(C493))),"")</f>
        <v/>
      </c>
      <c r="N494" s="181" t="str">
        <f t="shared" si="60"/>
        <v xml:space="preserve"> </v>
      </c>
      <c r="O494" s="180" t="str">
        <f t="array" ref="O494">IFERROR(INDEX(N$3:N$215,SMALL(IF(N$3:N$215&lt;&gt;"",ROW(N$3:N$215)-1),ROW(E493))),"")</f>
        <v/>
      </c>
      <c r="P494" s="5"/>
    </row>
    <row r="495" spans="1:16" ht="15.75" customHeight="1" x14ac:dyDescent="0.2">
      <c r="A495" s="172" t="str">
        <f t="shared" si="57"/>
        <v xml:space="preserve"> </v>
      </c>
      <c r="B495" s="5"/>
      <c r="C495" s="5"/>
      <c r="D495" s="5"/>
      <c r="E495" s="72"/>
      <c r="F495" s="72"/>
      <c r="G495" s="172" t="str">
        <f>IF(E495="","",VLOOKUP(E495,'Liste des clubs'!A:B,2,FALSE))</f>
        <v/>
      </c>
      <c r="H495" s="172"/>
      <c r="J495" s="179" t="str">
        <f t="shared" si="58"/>
        <v xml:space="preserve"> </v>
      </c>
      <c r="K495" s="180" t="str">
        <f t="array" ref="K495">IFERROR(INDEX(J$3:J$215,SMALL(IF(J$3:J$215&lt;&gt;"",ROW(J$3:J$215)-1),ROW(A494))),"")</f>
        <v/>
      </c>
      <c r="L495" s="181" t="str">
        <f t="shared" si="59"/>
        <v xml:space="preserve"> </v>
      </c>
      <c r="M495" s="182" t="str">
        <f t="array" ref="M495">IFERROR(INDEX(L$3:L$215,SMALL(IF(L$3:L$215&lt;&gt;"",ROW(L$3:L$215)-1),ROW(C494))),"")</f>
        <v/>
      </c>
      <c r="N495" s="181" t="str">
        <f t="shared" si="60"/>
        <v xml:space="preserve"> </v>
      </c>
      <c r="O495" s="180" t="str">
        <f t="array" ref="O495">IFERROR(INDEX(N$3:N$215,SMALL(IF(N$3:N$215&lt;&gt;"",ROW(N$3:N$215)-1),ROW(E494))),"")</f>
        <v/>
      </c>
      <c r="P495" s="5"/>
    </row>
    <row r="496" spans="1:16" ht="15.75" customHeight="1" x14ac:dyDescent="0.2">
      <c r="A496" s="172" t="str">
        <f t="shared" si="57"/>
        <v xml:space="preserve"> </v>
      </c>
      <c r="B496" s="5"/>
      <c r="C496" s="5"/>
      <c r="D496" s="5"/>
      <c r="E496" s="72"/>
      <c r="F496" s="72"/>
      <c r="G496" s="172" t="str">
        <f>IF(E496="","",VLOOKUP(E496,'Liste des clubs'!A:B,2,FALSE))</f>
        <v/>
      </c>
      <c r="H496" s="172"/>
      <c r="J496" s="179" t="str">
        <f t="shared" si="58"/>
        <v xml:space="preserve"> </v>
      </c>
      <c r="K496" s="180" t="str">
        <f t="array" ref="K496">IFERROR(INDEX(J$3:J$215,SMALL(IF(J$3:J$215&lt;&gt;"",ROW(J$3:J$215)-1),ROW(A495))),"")</f>
        <v/>
      </c>
      <c r="L496" s="181" t="str">
        <f t="shared" si="59"/>
        <v xml:space="preserve"> </v>
      </c>
      <c r="M496" s="182" t="str">
        <f t="array" ref="M496">IFERROR(INDEX(L$3:L$215,SMALL(IF(L$3:L$215&lt;&gt;"",ROW(L$3:L$215)-1),ROW(C495))),"")</f>
        <v/>
      </c>
      <c r="N496" s="181" t="str">
        <f t="shared" si="60"/>
        <v xml:space="preserve"> </v>
      </c>
      <c r="O496" s="180" t="str">
        <f t="array" ref="O496">IFERROR(INDEX(N$3:N$215,SMALL(IF(N$3:N$215&lt;&gt;"",ROW(N$3:N$215)-1),ROW(E495))),"")</f>
        <v/>
      </c>
      <c r="P496" s="5"/>
    </row>
    <row r="497" spans="1:15" ht="15.75" customHeight="1" x14ac:dyDescent="0.2">
      <c r="A497" s="172" t="str">
        <f t="shared" si="57"/>
        <v xml:space="preserve"> </v>
      </c>
      <c r="B497" s="5"/>
      <c r="C497" s="5"/>
      <c r="D497" s="5"/>
      <c r="E497" s="72"/>
      <c r="F497" s="72"/>
      <c r="G497" s="172" t="str">
        <f>IF(E497="","",VLOOKUP(E497,'Liste des clubs'!A:B,2,FALSE))</f>
        <v/>
      </c>
      <c r="H497" s="172"/>
      <c r="J497" s="179" t="str">
        <f t="shared" si="58"/>
        <v xml:space="preserve"> </v>
      </c>
      <c r="K497" s="180" t="str">
        <f t="array" ref="K497">IFERROR(INDEX(J$3:J$215,SMALL(IF(J$3:J$215&lt;&gt;"",ROW(J$3:J$215)-1),ROW(A496))),"")</f>
        <v/>
      </c>
      <c r="L497" s="181" t="str">
        <f t="shared" si="59"/>
        <v xml:space="preserve"> </v>
      </c>
      <c r="M497" s="182" t="str">
        <f t="array" ref="M497">IFERROR(INDEX(L$3:L$215,SMALL(IF(L$3:L$215&lt;&gt;"",ROW(L$3:L$215)-1),ROW(C496))),"")</f>
        <v/>
      </c>
      <c r="N497" s="181" t="str">
        <f t="shared" si="60"/>
        <v xml:space="preserve"> </v>
      </c>
      <c r="O497" s="180" t="str">
        <f t="array" ref="O497">IFERROR(INDEX(N$3:N$215,SMALL(IF(N$3:N$215&lt;&gt;"",ROW(N$3:N$215)-1),ROW(E496))),"")</f>
        <v/>
      </c>
    </row>
    <row r="498" spans="1:15" ht="15.75" customHeight="1" x14ac:dyDescent="0.2">
      <c r="A498" s="172" t="str">
        <f t="shared" si="57"/>
        <v xml:space="preserve"> </v>
      </c>
      <c r="B498" s="5"/>
      <c r="C498" s="5"/>
      <c r="D498" s="5"/>
      <c r="E498" s="72"/>
      <c r="F498" s="72"/>
      <c r="G498" s="172" t="str">
        <f>IF(E498="","",VLOOKUP(E498,'Liste des clubs'!A:B,2,FALSE))</f>
        <v/>
      </c>
      <c r="H498" s="172"/>
      <c r="J498" s="179" t="str">
        <f t="shared" si="58"/>
        <v xml:space="preserve"> </v>
      </c>
      <c r="K498" s="180" t="str">
        <f t="array" ref="K498">IFERROR(INDEX(J$3:J$215,SMALL(IF(J$3:J$215&lt;&gt;"",ROW(J$3:J$215)-1),ROW(A497))),"")</f>
        <v/>
      </c>
      <c r="L498" s="181" t="str">
        <f t="shared" si="59"/>
        <v xml:space="preserve"> </v>
      </c>
      <c r="M498" s="182" t="str">
        <f t="array" ref="M498">IFERROR(INDEX(L$3:L$215,SMALL(IF(L$3:L$215&lt;&gt;"",ROW(L$3:L$215)-1),ROW(C497))),"")</f>
        <v/>
      </c>
      <c r="N498" s="181" t="str">
        <f t="shared" si="60"/>
        <v xml:space="preserve"> </v>
      </c>
      <c r="O498" s="180" t="str">
        <f t="array" ref="O498">IFERROR(INDEX(N$3:N$215,SMALL(IF(N$3:N$215&lt;&gt;"",ROW(N$3:N$215)-1),ROW(E497))),"")</f>
        <v/>
      </c>
    </row>
    <row r="499" spans="1:15" ht="15.75" customHeight="1" x14ac:dyDescent="0.2">
      <c r="A499" s="172" t="str">
        <f t="shared" si="57"/>
        <v xml:space="preserve"> </v>
      </c>
      <c r="B499" s="5"/>
      <c r="C499" s="5"/>
      <c r="D499" s="5"/>
      <c r="E499" s="72"/>
      <c r="F499" s="72"/>
      <c r="G499" s="172" t="str">
        <f>IF(E499="","",VLOOKUP(E499,'Liste des clubs'!A:B,2,FALSE))</f>
        <v/>
      </c>
      <c r="H499" s="172"/>
      <c r="J499" s="179" t="str">
        <f t="shared" si="58"/>
        <v xml:space="preserve"> </v>
      </c>
      <c r="K499" s="180" t="str">
        <f t="array" ref="K499">IFERROR(INDEX(J$3:J$215,SMALL(IF(J$3:J$215&lt;&gt;"",ROW(J$3:J$215)-1),ROW(A498))),"")</f>
        <v/>
      </c>
      <c r="L499" s="181" t="str">
        <f t="shared" si="59"/>
        <v xml:space="preserve"> </v>
      </c>
      <c r="M499" s="182" t="str">
        <f t="array" ref="M499">IFERROR(INDEX(L$3:L$215,SMALL(IF(L$3:L$215&lt;&gt;"",ROW(L$3:L$215)-1),ROW(C498))),"")</f>
        <v/>
      </c>
      <c r="N499" s="181" t="str">
        <f t="shared" si="60"/>
        <v xml:space="preserve"> </v>
      </c>
      <c r="O499" s="180" t="str">
        <f t="array" ref="O499">IFERROR(INDEX(N$3:N$215,SMALL(IF(N$3:N$215&lt;&gt;"",ROW(N$3:N$215)-1),ROW(E498))),"")</f>
        <v/>
      </c>
    </row>
    <row r="500" spans="1:15" ht="15.75" customHeight="1" x14ac:dyDescent="0.2">
      <c r="A500" s="172" t="str">
        <f t="shared" si="57"/>
        <v xml:space="preserve"> </v>
      </c>
      <c r="B500" s="5"/>
      <c r="C500" s="5"/>
      <c r="D500" s="5"/>
      <c r="E500" s="72"/>
      <c r="F500" s="72"/>
      <c r="G500" s="172" t="str">
        <f>IF(E500="","",VLOOKUP(E500,'Liste des clubs'!A:B,2,FALSE))</f>
        <v/>
      </c>
      <c r="H500" s="172"/>
      <c r="J500" s="179" t="str">
        <f t="shared" si="58"/>
        <v xml:space="preserve"> </v>
      </c>
      <c r="K500" s="180" t="str">
        <f t="array" ref="K500">IFERROR(INDEX(J$3:J$215,SMALL(IF(J$3:J$215&lt;&gt;"",ROW(J$3:J$215)-1),ROW(A499))),"")</f>
        <v/>
      </c>
      <c r="L500" s="181" t="str">
        <f t="shared" si="59"/>
        <v xml:space="preserve"> </v>
      </c>
      <c r="M500" s="182" t="str">
        <f t="array" ref="M500">IFERROR(INDEX(L$3:L$215,SMALL(IF(L$3:L$215&lt;&gt;"",ROW(L$3:L$215)-1),ROW(C499))),"")</f>
        <v/>
      </c>
      <c r="N500" s="181" t="str">
        <f t="shared" si="60"/>
        <v xml:space="preserve"> </v>
      </c>
      <c r="O500" s="180" t="str">
        <f t="array" ref="O500">IFERROR(INDEX(N$3:N$215,SMALL(IF(N$3:N$215&lt;&gt;"",ROW(N$3:N$215)-1),ROW(E499))),"")</f>
        <v/>
      </c>
    </row>
    <row r="501" spans="1:15" ht="15.75" customHeight="1" x14ac:dyDescent="0.2">
      <c r="A501" s="172" t="str">
        <f t="shared" si="57"/>
        <v xml:space="preserve"> </v>
      </c>
      <c r="B501" s="5"/>
      <c r="C501" s="5"/>
      <c r="D501" s="5"/>
      <c r="E501" s="72"/>
      <c r="F501" s="72"/>
      <c r="G501" s="172" t="str">
        <f>IF(E501="","",VLOOKUP(E501,'Liste des clubs'!A:B,2,FALSE))</f>
        <v/>
      </c>
      <c r="H501" s="172"/>
      <c r="J501" s="179" t="str">
        <f t="shared" si="58"/>
        <v xml:space="preserve"> </v>
      </c>
      <c r="K501" s="180" t="str">
        <f t="array" ref="K501">IFERROR(INDEX(J$3:J$215,SMALL(IF(J$3:J$215&lt;&gt;"",ROW(J$3:J$215)-1),ROW(A500))),"")</f>
        <v/>
      </c>
      <c r="L501" s="181" t="str">
        <f t="shared" si="59"/>
        <v xml:space="preserve"> </v>
      </c>
      <c r="M501" s="182" t="str">
        <f t="array" ref="M501">IFERROR(INDEX(L$3:L$215,SMALL(IF(L$3:L$215&lt;&gt;"",ROW(L$3:L$215)-1),ROW(C500))),"")</f>
        <v/>
      </c>
      <c r="N501" s="181" t="str">
        <f t="shared" si="60"/>
        <v xml:space="preserve"> </v>
      </c>
      <c r="O501" s="180" t="str">
        <f t="array" ref="O501">IFERROR(INDEX(N$3:N$215,SMALL(IF(N$3:N$215&lt;&gt;"",ROW(N$3:N$215)-1),ROW(E500))),"")</f>
        <v/>
      </c>
    </row>
    <row r="502" spans="1:15" ht="15.75" customHeight="1" x14ac:dyDescent="0.2">
      <c r="A502" s="172" t="str">
        <f t="shared" si="57"/>
        <v xml:space="preserve"> </v>
      </c>
      <c r="B502" s="5"/>
      <c r="C502" s="5"/>
      <c r="D502" s="5"/>
      <c r="E502" s="72"/>
      <c r="F502" s="72"/>
      <c r="G502" s="172" t="str">
        <f>IF(E502="","",VLOOKUP(E502,'Liste des clubs'!A:B,2,FALSE))</f>
        <v/>
      </c>
      <c r="H502" s="172"/>
      <c r="J502" s="179" t="str">
        <f t="shared" si="58"/>
        <v xml:space="preserve"> </v>
      </c>
      <c r="K502" s="180" t="str">
        <f t="array" ref="K502">IFERROR(INDEX(J$3:J$215,SMALL(IF(J$3:J$215&lt;&gt;"",ROW(J$3:J$215)-1),ROW(A501))),"")</f>
        <v/>
      </c>
      <c r="L502" s="181" t="str">
        <f t="shared" si="59"/>
        <v xml:space="preserve"> </v>
      </c>
      <c r="M502" s="182" t="str">
        <f t="array" ref="M502">IFERROR(INDEX(L$3:L$215,SMALL(IF(L$3:L$215&lt;&gt;"",ROW(L$3:L$215)-1),ROW(C501))),"")</f>
        <v/>
      </c>
      <c r="N502" s="181" t="str">
        <f t="shared" si="60"/>
        <v xml:space="preserve"> </v>
      </c>
      <c r="O502" s="180" t="str">
        <f t="array" ref="O502">IFERROR(INDEX(N$3:N$215,SMALL(IF(N$3:N$215&lt;&gt;"",ROW(N$3:N$215)-1),ROW(E501))),"")</f>
        <v/>
      </c>
    </row>
    <row r="503" spans="1:15" ht="15.75" customHeight="1" x14ac:dyDescent="0.2">
      <c r="A503" s="172" t="str">
        <f t="shared" si="57"/>
        <v xml:space="preserve"> </v>
      </c>
      <c r="B503" s="5"/>
      <c r="C503" s="5"/>
      <c r="D503" s="5"/>
      <c r="E503" s="72"/>
      <c r="F503" s="72"/>
      <c r="G503" s="172" t="str">
        <f>IF(E503="","",VLOOKUP(E503,'Liste des clubs'!A:B,2,FALSE))</f>
        <v/>
      </c>
      <c r="H503" s="172"/>
      <c r="J503" s="179" t="str">
        <f t="shared" si="58"/>
        <v xml:space="preserve"> </v>
      </c>
      <c r="K503" s="180" t="str">
        <f t="array" ref="K503">IFERROR(INDEX(J$3:J$215,SMALL(IF(J$3:J$215&lt;&gt;"",ROW(J$3:J$215)-1),ROW(A502))),"")</f>
        <v/>
      </c>
      <c r="L503" s="181" t="str">
        <f t="shared" si="59"/>
        <v xml:space="preserve"> </v>
      </c>
      <c r="M503" s="182" t="str">
        <f t="array" ref="M503">IFERROR(INDEX(L$3:L$215,SMALL(IF(L$3:L$215&lt;&gt;"",ROW(L$3:L$215)-1),ROW(C502))),"")</f>
        <v/>
      </c>
      <c r="N503" s="181" t="str">
        <f t="shared" si="60"/>
        <v xml:space="preserve"> </v>
      </c>
      <c r="O503" s="180" t="str">
        <f t="array" ref="O503">IFERROR(INDEX(N$3:N$215,SMALL(IF(N$3:N$215&lt;&gt;"",ROW(N$3:N$215)-1),ROW(E502))),"")</f>
        <v/>
      </c>
    </row>
    <row r="504" spans="1:15" ht="15.75" customHeight="1" x14ac:dyDescent="0.2">
      <c r="A504" s="172" t="str">
        <f t="shared" si="57"/>
        <v xml:space="preserve"> </v>
      </c>
      <c r="B504" s="5"/>
      <c r="C504" s="5"/>
      <c r="D504" s="5"/>
      <c r="E504" s="72"/>
      <c r="F504" s="72"/>
      <c r="G504" s="172" t="str">
        <f>IF(E504="","",VLOOKUP(E504,'Liste des clubs'!A:B,2,FALSE))</f>
        <v/>
      </c>
      <c r="H504" s="172"/>
      <c r="J504" s="179" t="str">
        <f t="shared" si="58"/>
        <v xml:space="preserve"> </v>
      </c>
      <c r="K504" s="180" t="str">
        <f t="array" ref="K504">IFERROR(INDEX(J$3:J$215,SMALL(IF(J$3:J$215&lt;&gt;"",ROW(J$3:J$215)-1),ROW(A503))),"")</f>
        <v/>
      </c>
      <c r="L504" s="181" t="str">
        <f t="shared" si="59"/>
        <v xml:space="preserve"> </v>
      </c>
      <c r="M504" s="182" t="str">
        <f t="array" ref="M504">IFERROR(INDEX(L$3:L$215,SMALL(IF(L$3:L$215&lt;&gt;"",ROW(L$3:L$215)-1),ROW(C503))),"")</f>
        <v/>
      </c>
      <c r="N504" s="181" t="str">
        <f t="shared" si="60"/>
        <v xml:space="preserve"> </v>
      </c>
      <c r="O504" s="180" t="str">
        <f t="array" ref="O504">IFERROR(INDEX(N$3:N$215,SMALL(IF(N$3:N$215&lt;&gt;"",ROW(N$3:N$215)-1),ROW(E503))),"")</f>
        <v/>
      </c>
    </row>
    <row r="505" spans="1:15" ht="15.75" customHeight="1" x14ac:dyDescent="0.2">
      <c r="A505" s="172" t="str">
        <f t="shared" si="57"/>
        <v xml:space="preserve"> </v>
      </c>
      <c r="B505" s="5"/>
      <c r="C505" s="5"/>
      <c r="D505" s="5"/>
      <c r="E505" s="72"/>
      <c r="F505" s="72"/>
      <c r="G505" s="172" t="str">
        <f>IF(E505="","",VLOOKUP(E505,'Liste des clubs'!A:B,2,FALSE))</f>
        <v/>
      </c>
      <c r="H505" s="172"/>
      <c r="J505" s="195" t="str">
        <f t="shared" si="58"/>
        <v xml:space="preserve"> </v>
      </c>
      <c r="K505" s="196" t="str">
        <f t="array" ref="K505">IFERROR(INDEX(J$3:J$215,SMALL(IF(J$3:J$215&lt;&gt;"",ROW(J$3:J$215)-1),ROW(A504))),"")</f>
        <v/>
      </c>
      <c r="L505" s="197" t="str">
        <f t="shared" si="59"/>
        <v xml:space="preserve"> </v>
      </c>
      <c r="M505" s="198" t="str">
        <f t="array" ref="M505">IFERROR(INDEX(L$3:L$215,SMALL(IF(L$3:L$215&lt;&gt;"",ROW(L$3:L$215)-1),ROW(C504))),"")</f>
        <v/>
      </c>
      <c r="N505" s="197" t="str">
        <f t="shared" si="60"/>
        <v xml:space="preserve"> </v>
      </c>
      <c r="O505" s="196" t="str">
        <f t="array" ref="O505">IFERROR(INDEX(N$3:N$215,SMALL(IF(N$3:N$215&lt;&gt;"",ROW(N$3:N$215)-1),ROW(E504))),"")</f>
        <v/>
      </c>
    </row>
    <row r="506" spans="1:15" ht="15.75" customHeight="1" x14ac:dyDescent="0.2">
      <c r="A506" s="172" t="str">
        <f t="shared" si="57"/>
        <v xml:space="preserve"> </v>
      </c>
      <c r="B506" s="5"/>
      <c r="C506" s="5"/>
      <c r="D506" s="5"/>
      <c r="E506" s="72"/>
      <c r="F506" s="72"/>
      <c r="G506" s="172" t="str">
        <f>IF(E506="","",VLOOKUP(E506,'Liste des clubs'!A:B,2,FALSE))</f>
        <v/>
      </c>
      <c r="H506" s="172"/>
      <c r="J506" s="199" t="str">
        <f t="shared" si="58"/>
        <v xml:space="preserve"> </v>
      </c>
      <c r="K506" s="200"/>
      <c r="L506" s="201" t="str">
        <f t="shared" si="59"/>
        <v xml:space="preserve"> </v>
      </c>
      <c r="M506" s="202"/>
      <c r="N506" s="203" t="str">
        <f t="shared" si="60"/>
        <v xml:space="preserve"> </v>
      </c>
      <c r="O506" s="202"/>
    </row>
    <row r="507" spans="1:15" ht="15.75" customHeight="1" x14ac:dyDescent="0.2">
      <c r="A507" s="172" t="str">
        <f t="shared" si="57"/>
        <v xml:space="preserve"> </v>
      </c>
      <c r="B507" s="5"/>
      <c r="C507" s="5"/>
      <c r="D507" s="5"/>
      <c r="E507" s="72"/>
      <c r="F507" s="72"/>
      <c r="G507" s="172" t="str">
        <f>IF(E507="","",VLOOKUP(E507,'Liste des clubs'!A:B,2,FALSE))</f>
        <v/>
      </c>
      <c r="H507" s="172"/>
      <c r="J507" s="199" t="str">
        <f t="shared" si="58"/>
        <v xml:space="preserve"> </v>
      </c>
      <c r="K507" s="200"/>
      <c r="L507" s="201" t="str">
        <f t="shared" si="59"/>
        <v xml:space="preserve"> </v>
      </c>
      <c r="M507" s="202"/>
      <c r="N507" s="203" t="str">
        <f t="shared" si="60"/>
        <v xml:space="preserve"> </v>
      </c>
      <c r="O507" s="202"/>
    </row>
    <row r="508" spans="1:15" ht="15.75" customHeight="1" x14ac:dyDescent="0.2">
      <c r="A508" s="172" t="str">
        <f t="shared" si="57"/>
        <v xml:space="preserve"> </v>
      </c>
      <c r="B508" s="5"/>
      <c r="C508" s="5"/>
      <c r="D508" s="5"/>
      <c r="E508" s="72"/>
      <c r="F508" s="72"/>
      <c r="G508" s="172" t="str">
        <f>IF(E508="","",VLOOKUP(E508,'Liste des clubs'!A:B,2,FALSE))</f>
        <v/>
      </c>
      <c r="H508" s="172"/>
      <c r="J508" s="199" t="str">
        <f t="shared" si="58"/>
        <v xml:space="preserve"> </v>
      </c>
      <c r="K508" s="200"/>
      <c r="L508" s="201" t="str">
        <f t="shared" si="59"/>
        <v xml:space="preserve"> </v>
      </c>
      <c r="M508" s="202"/>
      <c r="N508" s="203" t="str">
        <f t="shared" si="60"/>
        <v xml:space="preserve"> </v>
      </c>
      <c r="O508" s="202"/>
    </row>
    <row r="509" spans="1:15" ht="15.75" customHeight="1" x14ac:dyDescent="0.2">
      <c r="A509" s="172" t="str">
        <f t="shared" si="57"/>
        <v xml:space="preserve"> </v>
      </c>
      <c r="B509" s="5"/>
      <c r="C509" s="5"/>
      <c r="D509" s="5"/>
      <c r="E509" s="72"/>
      <c r="F509" s="72"/>
      <c r="G509" s="172" t="str">
        <f>IF(E509="","",VLOOKUP(E509,'Liste des clubs'!A:B,2,FALSE))</f>
        <v/>
      </c>
      <c r="H509" s="172"/>
      <c r="J509" s="199" t="str">
        <f t="shared" si="58"/>
        <v xml:space="preserve"> </v>
      </c>
      <c r="K509" s="200"/>
      <c r="L509" s="201" t="str">
        <f t="shared" si="59"/>
        <v xml:space="preserve"> </v>
      </c>
      <c r="M509" s="202"/>
      <c r="N509" s="203" t="str">
        <f t="shared" si="60"/>
        <v xml:space="preserve"> </v>
      </c>
      <c r="O509" s="202"/>
    </row>
    <row r="510" spans="1:15" ht="15.75" customHeight="1" x14ac:dyDescent="0.2">
      <c r="A510" s="172" t="str">
        <f t="shared" si="57"/>
        <v xml:space="preserve"> </v>
      </c>
      <c r="B510" s="5"/>
      <c r="C510" s="5"/>
      <c r="D510" s="5"/>
      <c r="E510" s="72"/>
      <c r="F510" s="72"/>
      <c r="G510" s="172" t="str">
        <f>IF(E510="","",VLOOKUP(E510,'Liste des clubs'!A:B,2,FALSE))</f>
        <v/>
      </c>
      <c r="H510" s="172"/>
      <c r="J510" s="199" t="str">
        <f t="shared" si="58"/>
        <v xml:space="preserve"> </v>
      </c>
      <c r="K510" s="200"/>
      <c r="L510" s="201" t="str">
        <f t="shared" si="59"/>
        <v xml:space="preserve"> </v>
      </c>
      <c r="M510" s="202"/>
      <c r="N510" s="203" t="str">
        <f t="shared" si="60"/>
        <v xml:space="preserve"> </v>
      </c>
      <c r="O510" s="202"/>
    </row>
    <row r="511" spans="1:15" ht="15.75" customHeight="1" x14ac:dyDescent="0.2">
      <c r="A511" s="172" t="str">
        <f t="shared" si="57"/>
        <v xml:space="preserve"> </v>
      </c>
      <c r="B511" s="5"/>
      <c r="C511" s="5"/>
      <c r="D511" s="5"/>
      <c r="E511" s="72"/>
      <c r="F511" s="72"/>
      <c r="G511" s="172" t="str">
        <f>IF(E511="","",VLOOKUP(E511,'Liste des clubs'!A:B,2,FALSE))</f>
        <v/>
      </c>
      <c r="H511" s="172"/>
      <c r="J511" s="199" t="str">
        <f t="shared" si="58"/>
        <v xml:space="preserve"> </v>
      </c>
      <c r="K511" s="200"/>
      <c r="L511" s="201" t="str">
        <f t="shared" si="59"/>
        <v xml:space="preserve"> </v>
      </c>
      <c r="M511" s="202"/>
      <c r="N511" s="203" t="str">
        <f t="shared" si="60"/>
        <v xml:space="preserve"> </v>
      </c>
      <c r="O511" s="202"/>
    </row>
    <row r="512" spans="1:15" ht="15.75" customHeight="1" x14ac:dyDescent="0.2">
      <c r="A512" s="172" t="str">
        <f t="shared" si="57"/>
        <v xml:space="preserve"> </v>
      </c>
      <c r="B512" s="5"/>
      <c r="C512" s="5"/>
      <c r="D512" s="5"/>
      <c r="E512" s="72"/>
      <c r="F512" s="72"/>
      <c r="G512" s="172" t="str">
        <f>IF(E512="","",VLOOKUP(E512,'Liste des clubs'!A:B,2,FALSE))</f>
        <v/>
      </c>
      <c r="H512" s="172"/>
      <c r="J512" s="199" t="str">
        <f t="shared" si="58"/>
        <v xml:space="preserve"> </v>
      </c>
      <c r="K512" s="200"/>
      <c r="L512" s="201" t="str">
        <f t="shared" si="59"/>
        <v xml:space="preserve"> </v>
      </c>
      <c r="M512" s="202"/>
      <c r="N512" s="203" t="str">
        <f t="shared" si="60"/>
        <v xml:space="preserve"> </v>
      </c>
      <c r="O512" s="202"/>
    </row>
    <row r="513" spans="1:15" ht="15.75" customHeight="1" x14ac:dyDescent="0.2">
      <c r="A513" s="172" t="str">
        <f t="shared" si="57"/>
        <v xml:space="preserve"> </v>
      </c>
      <c r="B513" s="5"/>
      <c r="C513" s="5"/>
      <c r="D513" s="5"/>
      <c r="E513" s="72"/>
      <c r="F513" s="72"/>
      <c r="G513" s="172" t="str">
        <f>IF(E513="","",VLOOKUP(E513,'Liste des clubs'!A:B,2,FALSE))</f>
        <v/>
      </c>
      <c r="H513" s="172"/>
      <c r="J513" s="199" t="str">
        <f t="shared" si="58"/>
        <v xml:space="preserve"> </v>
      </c>
      <c r="K513" s="200"/>
      <c r="L513" s="201" t="str">
        <f t="shared" si="59"/>
        <v xml:space="preserve"> </v>
      </c>
      <c r="M513" s="202"/>
      <c r="N513" s="203" t="str">
        <f t="shared" si="60"/>
        <v xml:space="preserve"> </v>
      </c>
      <c r="O513" s="202"/>
    </row>
    <row r="514" spans="1:15" ht="15.75" customHeight="1" x14ac:dyDescent="0.2">
      <c r="A514" s="172" t="str">
        <f t="shared" si="57"/>
        <v xml:space="preserve"> </v>
      </c>
      <c r="B514" s="5"/>
      <c r="C514" s="5"/>
      <c r="D514" s="5"/>
      <c r="E514" s="72"/>
      <c r="F514" s="72"/>
      <c r="G514" s="172" t="str">
        <f>IF(E514="","",VLOOKUP(E514,'Liste des clubs'!A:B,2,FALSE))</f>
        <v/>
      </c>
      <c r="H514" s="172"/>
      <c r="J514" s="199" t="str">
        <f t="shared" si="58"/>
        <v xml:space="preserve"> </v>
      </c>
      <c r="K514" s="200"/>
      <c r="L514" s="201" t="str">
        <f t="shared" si="59"/>
        <v xml:space="preserve"> </v>
      </c>
      <c r="M514" s="202"/>
      <c r="N514" s="203" t="str">
        <f t="shared" si="60"/>
        <v xml:space="preserve"> </v>
      </c>
      <c r="O514" s="202"/>
    </row>
    <row r="515" spans="1:15" ht="15.75" customHeight="1" x14ac:dyDescent="0.2">
      <c r="A515" s="172" t="str">
        <f t="shared" si="57"/>
        <v xml:space="preserve"> </v>
      </c>
      <c r="B515" s="5"/>
      <c r="C515" s="5"/>
      <c r="D515" s="5"/>
      <c r="E515" s="72"/>
      <c r="F515" s="72"/>
      <c r="G515" s="172" t="str">
        <f>IF(E515="","",VLOOKUP(E515,'Liste des clubs'!A:B,2,FALSE))</f>
        <v/>
      </c>
      <c r="H515" s="172"/>
      <c r="J515" s="199" t="str">
        <f t="shared" si="58"/>
        <v xml:space="preserve"> </v>
      </c>
      <c r="K515" s="200"/>
      <c r="L515" s="201" t="str">
        <f t="shared" si="59"/>
        <v xml:space="preserve"> </v>
      </c>
      <c r="M515" s="202"/>
      <c r="N515" s="203" t="str">
        <f t="shared" si="60"/>
        <v xml:space="preserve"> </v>
      </c>
      <c r="O515" s="202"/>
    </row>
    <row r="516" spans="1:15" ht="15.75" customHeight="1" x14ac:dyDescent="0.2">
      <c r="A516" s="172" t="str">
        <f t="shared" ref="A516:A579" si="61">B516&amp;" "&amp;C516</f>
        <v xml:space="preserve"> </v>
      </c>
      <c r="B516" s="5"/>
      <c r="C516" s="5"/>
      <c r="D516" s="5"/>
      <c r="E516" s="72"/>
      <c r="F516" s="72"/>
      <c r="G516" s="172" t="str">
        <f>IF(E516="","",VLOOKUP(E516,'Liste des clubs'!A:B,2,FALSE))</f>
        <v/>
      </c>
      <c r="H516" s="172"/>
      <c r="J516" s="199" t="str">
        <f t="shared" si="58"/>
        <v xml:space="preserve"> </v>
      </c>
      <c r="K516" s="200"/>
      <c r="L516" s="201" t="str">
        <f t="shared" si="59"/>
        <v xml:space="preserve"> </v>
      </c>
      <c r="M516" s="202"/>
      <c r="N516" s="203" t="str">
        <f t="shared" si="60"/>
        <v xml:space="preserve"> </v>
      </c>
      <c r="O516" s="202"/>
    </row>
    <row r="517" spans="1:15" ht="15.75" customHeight="1" x14ac:dyDescent="0.2">
      <c r="A517" s="172" t="str">
        <f t="shared" si="61"/>
        <v xml:space="preserve"> </v>
      </c>
      <c r="B517" s="5"/>
      <c r="C517" s="5"/>
      <c r="D517" s="5"/>
      <c r="E517" s="72"/>
      <c r="F517" s="72"/>
      <c r="G517" s="172" t="str">
        <f>IF(E517="","",VLOOKUP(E517,'Liste des clubs'!A:B,2,FALSE))</f>
        <v/>
      </c>
      <c r="H517" s="172"/>
      <c r="J517" s="199" t="str">
        <f t="shared" si="58"/>
        <v xml:space="preserve"> </v>
      </c>
      <c r="K517" s="200"/>
      <c r="L517" s="201" t="str">
        <f t="shared" si="59"/>
        <v xml:space="preserve"> </v>
      </c>
      <c r="M517" s="202"/>
      <c r="N517" s="203" t="str">
        <f t="shared" si="60"/>
        <v xml:space="preserve"> </v>
      </c>
      <c r="O517" s="202"/>
    </row>
    <row r="518" spans="1:15" ht="15.75" customHeight="1" x14ac:dyDescent="0.2">
      <c r="A518" s="172" t="str">
        <f t="shared" si="61"/>
        <v xml:space="preserve"> </v>
      </c>
      <c r="B518" s="5"/>
      <c r="C518" s="5"/>
      <c r="D518" s="5"/>
      <c r="E518" s="72"/>
      <c r="F518" s="72"/>
      <c r="G518" s="172" t="str">
        <f>IF(E518="","",VLOOKUP(E518,'Liste des clubs'!A:B,2,FALSE))</f>
        <v/>
      </c>
      <c r="H518" s="172"/>
      <c r="J518" s="199" t="str">
        <f t="shared" si="58"/>
        <v xml:space="preserve"> </v>
      </c>
      <c r="K518" s="200"/>
      <c r="L518" s="201" t="str">
        <f t="shared" si="59"/>
        <v xml:space="preserve"> </v>
      </c>
      <c r="M518" s="202"/>
      <c r="N518" s="203" t="str">
        <f t="shared" si="60"/>
        <v xml:space="preserve"> </v>
      </c>
      <c r="O518" s="202"/>
    </row>
    <row r="519" spans="1:15" ht="15.75" customHeight="1" x14ac:dyDescent="0.2">
      <c r="A519" s="172" t="str">
        <f t="shared" si="61"/>
        <v xml:space="preserve"> </v>
      </c>
      <c r="B519" s="5"/>
      <c r="C519" s="5"/>
      <c r="D519" s="5"/>
      <c r="E519" s="72"/>
      <c r="F519" s="72"/>
      <c r="G519" s="172" t="str">
        <f>IF(E519="","",VLOOKUP(E519,'Liste des clubs'!A:B,2,FALSE))</f>
        <v/>
      </c>
      <c r="H519" s="172"/>
      <c r="J519" s="199" t="str">
        <f t="shared" si="58"/>
        <v xml:space="preserve"> </v>
      </c>
      <c r="K519" s="200"/>
      <c r="L519" s="201" t="str">
        <f t="shared" si="59"/>
        <v xml:space="preserve"> </v>
      </c>
      <c r="M519" s="202"/>
      <c r="N519" s="203" t="str">
        <f t="shared" si="60"/>
        <v xml:space="preserve"> </v>
      </c>
      <c r="O519" s="202"/>
    </row>
    <row r="520" spans="1:15" ht="15.75" customHeight="1" x14ac:dyDescent="0.2">
      <c r="A520" s="172" t="str">
        <f t="shared" si="61"/>
        <v xml:space="preserve"> </v>
      </c>
      <c r="B520" s="5"/>
      <c r="C520" s="5"/>
      <c r="D520" s="5"/>
      <c r="E520" s="72"/>
      <c r="F520" s="72"/>
      <c r="G520" s="172" t="str">
        <f>IF(E520="","",VLOOKUP(E520,'Liste des clubs'!A:B,2,FALSE))</f>
        <v/>
      </c>
      <c r="H520" s="172"/>
      <c r="J520" s="199" t="str">
        <f t="shared" si="58"/>
        <v xml:space="preserve"> </v>
      </c>
      <c r="K520" s="200"/>
      <c r="L520" s="201" t="str">
        <f t="shared" si="59"/>
        <v xml:space="preserve"> </v>
      </c>
      <c r="M520" s="202"/>
      <c r="N520" s="203" t="str">
        <f t="shared" si="60"/>
        <v xml:space="preserve"> </v>
      </c>
      <c r="O520" s="202"/>
    </row>
    <row r="521" spans="1:15" ht="15.75" customHeight="1" x14ac:dyDescent="0.2">
      <c r="A521" s="172" t="str">
        <f t="shared" si="61"/>
        <v xml:space="preserve"> </v>
      </c>
      <c r="B521" s="5"/>
      <c r="C521" s="5"/>
      <c r="D521" s="5"/>
      <c r="E521" s="72"/>
      <c r="F521" s="72"/>
      <c r="G521" s="172" t="str">
        <f>IF(E521="","",VLOOKUP(E521,'Liste des clubs'!A:B,2,FALSE))</f>
        <v/>
      </c>
      <c r="H521" s="172"/>
      <c r="J521" s="199" t="str">
        <f t="shared" si="58"/>
        <v xml:space="preserve"> </v>
      </c>
      <c r="K521" s="200"/>
      <c r="L521" s="201" t="str">
        <f t="shared" si="59"/>
        <v xml:space="preserve"> </v>
      </c>
      <c r="M521" s="202"/>
      <c r="N521" s="203" t="str">
        <f t="shared" si="60"/>
        <v xml:space="preserve"> </v>
      </c>
      <c r="O521" s="202"/>
    </row>
    <row r="522" spans="1:15" ht="15.75" customHeight="1" x14ac:dyDescent="0.2">
      <c r="A522" s="172" t="str">
        <f t="shared" si="61"/>
        <v xml:space="preserve"> </v>
      </c>
      <c r="B522" s="5"/>
      <c r="C522" s="5"/>
      <c r="D522" s="5"/>
      <c r="E522" s="72"/>
      <c r="F522" s="72"/>
      <c r="G522" s="172" t="str">
        <f>IF(E522="","",VLOOKUP(E522,'Liste des clubs'!A:B,2,FALSE))</f>
        <v/>
      </c>
      <c r="H522" s="172"/>
      <c r="J522" s="199" t="str">
        <f t="shared" si="58"/>
        <v xml:space="preserve"> </v>
      </c>
      <c r="K522" s="200"/>
      <c r="L522" s="201" t="str">
        <f t="shared" si="59"/>
        <v xml:space="preserve"> </v>
      </c>
      <c r="M522" s="202"/>
      <c r="N522" s="203" t="str">
        <f t="shared" si="60"/>
        <v xml:space="preserve"> </v>
      </c>
      <c r="O522" s="202"/>
    </row>
    <row r="523" spans="1:15" ht="15.75" customHeight="1" x14ac:dyDescent="0.2">
      <c r="A523" s="172" t="str">
        <f t="shared" si="61"/>
        <v xml:space="preserve"> </v>
      </c>
      <c r="B523" s="5"/>
      <c r="C523" s="5"/>
      <c r="D523" s="5"/>
      <c r="E523" s="72"/>
      <c r="F523" s="72"/>
      <c r="G523" s="172" t="str">
        <f>IF(E523="","",VLOOKUP(E523,'Liste des clubs'!A:B,2,FALSE))</f>
        <v/>
      </c>
      <c r="H523" s="172"/>
      <c r="J523" s="199" t="str">
        <f t="shared" si="58"/>
        <v xml:space="preserve"> </v>
      </c>
      <c r="K523" s="200"/>
      <c r="L523" s="201" t="str">
        <f t="shared" si="59"/>
        <v xml:space="preserve"> </v>
      </c>
      <c r="M523" s="202"/>
      <c r="N523" s="203" t="str">
        <f t="shared" si="60"/>
        <v xml:space="preserve"> </v>
      </c>
      <c r="O523" s="202"/>
    </row>
    <row r="524" spans="1:15" ht="15.75" customHeight="1" x14ac:dyDescent="0.2">
      <c r="A524" s="172" t="str">
        <f t="shared" si="61"/>
        <v xml:space="preserve"> </v>
      </c>
      <c r="B524" s="5"/>
      <c r="C524" s="5"/>
      <c r="D524" s="5"/>
      <c r="E524" s="72"/>
      <c r="F524" s="72"/>
      <c r="G524" s="172" t="str">
        <f>IF(E524="","",VLOOKUP(E524,'Liste des clubs'!A:B,2,FALSE))</f>
        <v/>
      </c>
      <c r="H524" s="172"/>
      <c r="J524" s="199" t="str">
        <f t="shared" si="58"/>
        <v xml:space="preserve"> </v>
      </c>
      <c r="K524" s="200"/>
      <c r="L524" s="201" t="str">
        <f t="shared" si="59"/>
        <v xml:space="preserve"> </v>
      </c>
      <c r="M524" s="202"/>
      <c r="N524" s="203" t="str">
        <f t="shared" si="60"/>
        <v xml:space="preserve"> </v>
      </c>
      <c r="O524" s="202"/>
    </row>
    <row r="525" spans="1:15" ht="15.75" customHeight="1" x14ac:dyDescent="0.2">
      <c r="A525" s="172" t="str">
        <f t="shared" si="61"/>
        <v xml:space="preserve"> </v>
      </c>
      <c r="B525" s="5"/>
      <c r="C525" s="5"/>
      <c r="D525" s="5"/>
      <c r="E525" s="72"/>
      <c r="F525" s="72"/>
      <c r="G525" s="172" t="str">
        <f>IF(E525="","",VLOOKUP(E525,'Liste des clubs'!A:B,2,FALSE))</f>
        <v/>
      </c>
      <c r="H525" s="172"/>
      <c r="J525" s="199" t="str">
        <f t="shared" si="58"/>
        <v xml:space="preserve"> </v>
      </c>
      <c r="K525" s="200"/>
      <c r="L525" s="201" t="str">
        <f t="shared" si="59"/>
        <v xml:space="preserve"> </v>
      </c>
      <c r="M525" s="202"/>
      <c r="N525" s="203" t="str">
        <f t="shared" si="60"/>
        <v xml:space="preserve"> </v>
      </c>
      <c r="O525" s="202"/>
    </row>
    <row r="526" spans="1:15" ht="15.75" customHeight="1" x14ac:dyDescent="0.2">
      <c r="A526" s="172" t="str">
        <f t="shared" si="61"/>
        <v xml:space="preserve"> </v>
      </c>
      <c r="B526" s="5"/>
      <c r="C526" s="5"/>
      <c r="D526" s="5"/>
      <c r="E526" s="72"/>
      <c r="F526" s="72"/>
      <c r="G526" s="172" t="str">
        <f>IF(E526="","",VLOOKUP(E526,'Liste des clubs'!A:B,2,FALSE))</f>
        <v/>
      </c>
      <c r="H526" s="172"/>
      <c r="J526" s="199" t="str">
        <f t="shared" si="58"/>
        <v xml:space="preserve"> </v>
      </c>
      <c r="K526" s="200"/>
      <c r="L526" s="201" t="str">
        <f t="shared" si="59"/>
        <v xml:space="preserve"> </v>
      </c>
      <c r="M526" s="202"/>
      <c r="N526" s="203" t="str">
        <f t="shared" si="60"/>
        <v xml:space="preserve"> </v>
      </c>
      <c r="O526" s="202"/>
    </row>
    <row r="527" spans="1:15" ht="15.75" customHeight="1" x14ac:dyDescent="0.2">
      <c r="A527" s="172" t="str">
        <f t="shared" si="61"/>
        <v xml:space="preserve"> </v>
      </c>
      <c r="B527" s="5"/>
      <c r="C527" s="5"/>
      <c r="D527" s="5"/>
      <c r="E527" s="72"/>
      <c r="F527" s="72"/>
      <c r="G527" s="172" t="str">
        <f>IF(E527="","",VLOOKUP(E527,'Liste des clubs'!A:B,2,FALSE))</f>
        <v/>
      </c>
      <c r="H527" s="172"/>
      <c r="J527" s="199" t="str">
        <f t="shared" si="58"/>
        <v xml:space="preserve"> </v>
      </c>
      <c r="K527" s="200"/>
      <c r="L527" s="201" t="str">
        <f t="shared" si="59"/>
        <v xml:space="preserve"> </v>
      </c>
      <c r="M527" s="202"/>
      <c r="N527" s="203" t="str">
        <f t="shared" si="60"/>
        <v xml:space="preserve"> </v>
      </c>
      <c r="O527" s="202"/>
    </row>
    <row r="528" spans="1:15" ht="15.75" customHeight="1" x14ac:dyDescent="0.2">
      <c r="A528" s="172" t="str">
        <f t="shared" si="61"/>
        <v xml:space="preserve"> </v>
      </c>
      <c r="B528" s="5"/>
      <c r="C528" s="5"/>
      <c r="D528" s="5"/>
      <c r="E528" s="72"/>
      <c r="F528" s="72"/>
      <c r="G528" s="172" t="str">
        <f>IF(E528="","",VLOOKUP(E528,'Liste des clubs'!A:B,2,FALSE))</f>
        <v/>
      </c>
      <c r="H528" s="172"/>
      <c r="J528" s="199" t="str">
        <f t="shared" si="58"/>
        <v xml:space="preserve"> </v>
      </c>
      <c r="K528" s="200"/>
      <c r="L528" s="201" t="str">
        <f t="shared" si="59"/>
        <v xml:space="preserve"> </v>
      </c>
      <c r="M528" s="202"/>
      <c r="N528" s="203" t="str">
        <f t="shared" si="60"/>
        <v xml:space="preserve"> </v>
      </c>
      <c r="O528" s="202"/>
    </row>
    <row r="529" spans="1:15" ht="15.75" customHeight="1" x14ac:dyDescent="0.2">
      <c r="A529" s="172" t="str">
        <f t="shared" si="61"/>
        <v xml:space="preserve"> </v>
      </c>
      <c r="B529" s="5"/>
      <c r="C529" s="5"/>
      <c r="D529" s="5"/>
      <c r="E529" s="72"/>
      <c r="F529" s="72"/>
      <c r="G529" s="172" t="str">
        <f>IF(E529="","",VLOOKUP(E529,'Liste des clubs'!A:B,2,FALSE))</f>
        <v/>
      </c>
      <c r="H529" s="172"/>
      <c r="J529" s="199" t="str">
        <f t="shared" si="58"/>
        <v xml:space="preserve"> </v>
      </c>
      <c r="K529" s="200"/>
      <c r="L529" s="201" t="str">
        <f t="shared" si="59"/>
        <v xml:space="preserve"> </v>
      </c>
      <c r="M529" s="202"/>
      <c r="N529" s="203" t="str">
        <f t="shared" si="60"/>
        <v xml:space="preserve"> </v>
      </c>
      <c r="O529" s="202"/>
    </row>
    <row r="530" spans="1:15" ht="15.75" customHeight="1" x14ac:dyDescent="0.2">
      <c r="A530" s="172" t="str">
        <f t="shared" si="61"/>
        <v xml:space="preserve"> </v>
      </c>
      <c r="B530" s="5"/>
      <c r="C530" s="5"/>
      <c r="D530" s="5"/>
      <c r="E530" s="72"/>
      <c r="F530" s="72"/>
      <c r="G530" s="172" t="str">
        <f>IF(E530="","",VLOOKUP(E530,'Liste des clubs'!A:B,2,FALSE))</f>
        <v/>
      </c>
      <c r="H530" s="172"/>
      <c r="J530" s="199" t="str">
        <f t="shared" si="58"/>
        <v xml:space="preserve"> </v>
      </c>
      <c r="K530" s="200"/>
      <c r="L530" s="201" t="str">
        <f t="shared" si="59"/>
        <v xml:space="preserve"> </v>
      </c>
      <c r="M530" s="202"/>
      <c r="N530" s="203" t="str">
        <f t="shared" si="60"/>
        <v xml:space="preserve"> </v>
      </c>
      <c r="O530" s="202"/>
    </row>
    <row r="531" spans="1:15" ht="15.75" customHeight="1" x14ac:dyDescent="0.2">
      <c r="A531" s="172" t="str">
        <f t="shared" si="61"/>
        <v xml:space="preserve"> </v>
      </c>
      <c r="B531" s="5"/>
      <c r="C531" s="5"/>
      <c r="D531" s="5"/>
      <c r="E531" s="72"/>
      <c r="F531" s="72"/>
      <c r="G531" s="172" t="str">
        <f>IF(E531="","",VLOOKUP(E531,'Liste des clubs'!A:B,2,FALSE))</f>
        <v/>
      </c>
      <c r="H531" s="172"/>
      <c r="J531" s="199" t="str">
        <f t="shared" si="58"/>
        <v xml:space="preserve"> </v>
      </c>
      <c r="K531" s="200"/>
      <c r="L531" s="201" t="str">
        <f t="shared" si="59"/>
        <v xml:space="preserve"> </v>
      </c>
      <c r="M531" s="202"/>
      <c r="N531" s="203" t="str">
        <f t="shared" si="60"/>
        <v xml:space="preserve"> </v>
      </c>
      <c r="O531" s="202"/>
    </row>
    <row r="532" spans="1:15" ht="15.75" customHeight="1" x14ac:dyDescent="0.2">
      <c r="A532" s="172" t="str">
        <f t="shared" si="61"/>
        <v xml:space="preserve"> </v>
      </c>
      <c r="B532" s="5"/>
      <c r="C532" s="5"/>
      <c r="D532" s="5"/>
      <c r="E532" s="72"/>
      <c r="F532" s="72"/>
      <c r="G532" s="172" t="str">
        <f>IF(E532="","",VLOOKUP(E532,'Liste des clubs'!A:B,2,FALSE))</f>
        <v/>
      </c>
      <c r="H532" s="172"/>
      <c r="J532" s="199" t="str">
        <f t="shared" si="58"/>
        <v xml:space="preserve"> </v>
      </c>
      <c r="K532" s="200"/>
      <c r="L532" s="201" t="str">
        <f t="shared" si="59"/>
        <v xml:space="preserve"> </v>
      </c>
      <c r="M532" s="202"/>
      <c r="N532" s="203" t="str">
        <f t="shared" si="60"/>
        <v xml:space="preserve"> </v>
      </c>
      <c r="O532" s="202"/>
    </row>
    <row r="533" spans="1:15" ht="15.75" customHeight="1" x14ac:dyDescent="0.2">
      <c r="A533" s="172" t="str">
        <f t="shared" si="61"/>
        <v xml:space="preserve"> </v>
      </c>
      <c r="B533" s="5"/>
      <c r="C533" s="5"/>
      <c r="D533" s="5"/>
      <c r="E533" s="72"/>
      <c r="F533" s="72"/>
      <c r="G533" s="172" t="str">
        <f>IF(E533="","",VLOOKUP(E533,'Liste des clubs'!A:B,2,FALSE))</f>
        <v/>
      </c>
      <c r="H533" s="172"/>
      <c r="J533" s="199" t="str">
        <f t="shared" si="58"/>
        <v xml:space="preserve"> </v>
      </c>
      <c r="K533" s="200"/>
      <c r="L533" s="201" t="str">
        <f t="shared" si="59"/>
        <v xml:space="preserve"> </v>
      </c>
      <c r="M533" s="202"/>
      <c r="N533" s="203" t="str">
        <f t="shared" si="60"/>
        <v xml:space="preserve"> </v>
      </c>
      <c r="O533" s="202"/>
    </row>
    <row r="534" spans="1:15" ht="15.75" customHeight="1" x14ac:dyDescent="0.2">
      <c r="A534" s="172" t="str">
        <f t="shared" si="61"/>
        <v xml:space="preserve"> </v>
      </c>
      <c r="B534" s="125"/>
      <c r="C534" s="125"/>
      <c r="D534" s="125"/>
      <c r="E534" s="204"/>
      <c r="F534" s="204"/>
      <c r="G534" s="172" t="str">
        <f>IF(E534="","",VLOOKUP(E534,'Liste des clubs'!A:B,2,FALSE))</f>
        <v/>
      </c>
      <c r="H534" s="172"/>
      <c r="J534" s="199" t="str">
        <f t="shared" si="58"/>
        <v xml:space="preserve"> </v>
      </c>
      <c r="K534" s="200"/>
      <c r="L534" s="201" t="str">
        <f t="shared" si="59"/>
        <v xml:space="preserve"> </v>
      </c>
      <c r="M534" s="202"/>
      <c r="N534" s="203" t="str">
        <f t="shared" si="60"/>
        <v xml:space="preserve"> </v>
      </c>
      <c r="O534" s="202"/>
    </row>
    <row r="535" spans="1:15" ht="15.75" customHeight="1" x14ac:dyDescent="0.2">
      <c r="A535" s="172" t="str">
        <f t="shared" si="61"/>
        <v xml:space="preserve"> </v>
      </c>
      <c r="B535" s="125"/>
      <c r="C535" s="125"/>
      <c r="D535" s="125"/>
      <c r="E535" s="204"/>
      <c r="F535" s="204"/>
      <c r="G535" s="172" t="str">
        <f>IF(E535="","",VLOOKUP(E535,'Liste des clubs'!A:B,2,FALSE))</f>
        <v/>
      </c>
      <c r="H535" s="172"/>
      <c r="J535" s="199" t="str">
        <f t="shared" si="58"/>
        <v xml:space="preserve"> </v>
      </c>
      <c r="K535" s="200"/>
      <c r="L535" s="201" t="str">
        <f t="shared" si="59"/>
        <v xml:space="preserve"> </v>
      </c>
      <c r="M535" s="202"/>
      <c r="N535" s="203" t="str">
        <f t="shared" si="60"/>
        <v xml:space="preserve"> </v>
      </c>
      <c r="O535" s="202"/>
    </row>
    <row r="536" spans="1:15" ht="15.75" customHeight="1" x14ac:dyDescent="0.2">
      <c r="A536" s="172" t="str">
        <f t="shared" si="61"/>
        <v xml:space="preserve"> </v>
      </c>
      <c r="B536" s="125"/>
      <c r="C536" s="125"/>
      <c r="D536" s="125"/>
      <c r="E536" s="204"/>
      <c r="F536" s="204"/>
      <c r="G536" s="172" t="str">
        <f>IF(E536="","",VLOOKUP(E536,'Liste des clubs'!A:B,2,FALSE))</f>
        <v/>
      </c>
      <c r="H536" s="172"/>
      <c r="J536" s="199" t="str">
        <f t="shared" si="58"/>
        <v xml:space="preserve"> </v>
      </c>
      <c r="K536" s="200"/>
      <c r="L536" s="201" t="str">
        <f t="shared" si="59"/>
        <v xml:space="preserve"> </v>
      </c>
      <c r="M536" s="202"/>
      <c r="N536" s="203" t="str">
        <f t="shared" si="60"/>
        <v xml:space="preserve"> </v>
      </c>
      <c r="O536" s="202"/>
    </row>
    <row r="537" spans="1:15" ht="15.75" customHeight="1" x14ac:dyDescent="0.2">
      <c r="A537" s="172" t="str">
        <f t="shared" si="61"/>
        <v xml:space="preserve"> </v>
      </c>
      <c r="B537" s="125"/>
      <c r="C537" s="125"/>
      <c r="D537" s="125"/>
      <c r="E537" s="204"/>
      <c r="F537" s="204"/>
      <c r="G537" s="172" t="str">
        <f>IF(E537="","",VLOOKUP(E537,'Liste des clubs'!A:B,2,FALSE))</f>
        <v/>
      </c>
      <c r="H537" s="172"/>
      <c r="J537" s="199" t="str">
        <f t="shared" si="58"/>
        <v xml:space="preserve"> </v>
      </c>
      <c r="K537" s="200"/>
      <c r="L537" s="201" t="str">
        <f t="shared" si="59"/>
        <v xml:space="preserve"> </v>
      </c>
      <c r="M537" s="202"/>
      <c r="N537" s="203" t="str">
        <f t="shared" si="60"/>
        <v xml:space="preserve"> </v>
      </c>
      <c r="O537" s="202"/>
    </row>
    <row r="538" spans="1:15" ht="15.75" customHeight="1" x14ac:dyDescent="0.2">
      <c r="A538" s="172" t="str">
        <f t="shared" si="61"/>
        <v xml:space="preserve"> </v>
      </c>
      <c r="B538" s="125"/>
      <c r="C538" s="125"/>
      <c r="D538" s="125"/>
      <c r="E538" s="204"/>
      <c r="F538" s="204"/>
      <c r="G538" s="172" t="str">
        <f>IF(E538="","",VLOOKUP(E538,'Liste des clubs'!A:B,2,FALSE))</f>
        <v/>
      </c>
      <c r="H538" s="172"/>
      <c r="J538" s="199" t="str">
        <f t="shared" si="58"/>
        <v xml:space="preserve"> </v>
      </c>
      <c r="K538" s="200"/>
      <c r="L538" s="201" t="str">
        <f t="shared" si="59"/>
        <v xml:space="preserve"> </v>
      </c>
      <c r="M538" s="202"/>
      <c r="N538" s="203" t="str">
        <f t="shared" si="60"/>
        <v xml:space="preserve"> </v>
      </c>
      <c r="O538" s="202"/>
    </row>
    <row r="539" spans="1:15" ht="15.75" customHeight="1" x14ac:dyDescent="0.2">
      <c r="A539" s="172" t="str">
        <f t="shared" si="61"/>
        <v xml:space="preserve"> </v>
      </c>
      <c r="B539" s="125"/>
      <c r="C539" s="125"/>
      <c r="D539" s="125"/>
      <c r="E539" s="204"/>
      <c r="F539" s="204"/>
      <c r="G539" s="172" t="str">
        <f>IF(E539="","",VLOOKUP(E539,'Liste des clubs'!A:B,2,FALSE))</f>
        <v/>
      </c>
      <c r="H539" s="172"/>
      <c r="J539" s="199" t="str">
        <f t="shared" si="58"/>
        <v xml:space="preserve"> </v>
      </c>
      <c r="K539" s="200"/>
      <c r="L539" s="201" t="str">
        <f t="shared" si="59"/>
        <v xml:space="preserve"> </v>
      </c>
      <c r="M539" s="202"/>
      <c r="N539" s="203" t="str">
        <f t="shared" si="60"/>
        <v xml:space="preserve"> </v>
      </c>
      <c r="O539" s="202"/>
    </row>
    <row r="540" spans="1:15" ht="15.75" customHeight="1" x14ac:dyDescent="0.2">
      <c r="A540" s="172" t="str">
        <f t="shared" si="61"/>
        <v xml:space="preserve"> </v>
      </c>
      <c r="B540" s="125"/>
      <c r="C540" s="125"/>
      <c r="D540" s="125"/>
      <c r="E540" s="204"/>
      <c r="F540" s="204"/>
      <c r="G540" s="172" t="str">
        <f>IF(E540="","",VLOOKUP(E540,'Liste des clubs'!A:B,2,FALSE))</f>
        <v/>
      </c>
      <c r="H540" s="172"/>
      <c r="J540" s="199" t="str">
        <f t="shared" si="58"/>
        <v xml:space="preserve"> </v>
      </c>
      <c r="K540" s="200"/>
      <c r="L540" s="201" t="str">
        <f t="shared" si="59"/>
        <v xml:space="preserve"> </v>
      </c>
      <c r="M540" s="202"/>
      <c r="N540" s="203" t="str">
        <f t="shared" si="60"/>
        <v xml:space="preserve"> </v>
      </c>
      <c r="O540" s="202"/>
    </row>
    <row r="541" spans="1:15" ht="15.75" customHeight="1" x14ac:dyDescent="0.2">
      <c r="A541" s="172" t="str">
        <f t="shared" si="61"/>
        <v xml:space="preserve"> </v>
      </c>
      <c r="B541" s="125"/>
      <c r="C541" s="125"/>
      <c r="D541" s="125"/>
      <c r="E541" s="204"/>
      <c r="F541" s="204"/>
      <c r="G541" s="172" t="str">
        <f>IF(E541="","",VLOOKUP(E541,'Liste des clubs'!A:B,2,FALSE))</f>
        <v/>
      </c>
      <c r="H541" s="172"/>
      <c r="J541" s="199" t="str">
        <f t="shared" si="58"/>
        <v xml:space="preserve"> </v>
      </c>
      <c r="K541" s="200"/>
      <c r="L541" s="201" t="str">
        <f t="shared" si="59"/>
        <v xml:space="preserve"> </v>
      </c>
      <c r="M541" s="202"/>
      <c r="N541" s="203" t="str">
        <f t="shared" si="60"/>
        <v xml:space="preserve"> </v>
      </c>
      <c r="O541" s="202"/>
    </row>
    <row r="542" spans="1:15" ht="15.75" customHeight="1" x14ac:dyDescent="0.2">
      <c r="A542" s="172" t="str">
        <f t="shared" si="61"/>
        <v xml:space="preserve"> </v>
      </c>
      <c r="B542" s="125"/>
      <c r="C542" s="125"/>
      <c r="D542" s="125"/>
      <c r="E542" s="204"/>
      <c r="F542" s="204"/>
      <c r="G542" s="172" t="str">
        <f>IF(E542="","",VLOOKUP(E542,'Liste des clubs'!A:B,2,FALSE))</f>
        <v/>
      </c>
      <c r="H542" s="172"/>
      <c r="J542" s="199" t="str">
        <f t="shared" ref="J542:J605" si="62">IF($I542=J$2,$A542,"")</f>
        <v xml:space="preserve"> </v>
      </c>
      <c r="K542" s="200"/>
      <c r="L542" s="201" t="str">
        <f t="shared" ref="L542:L605" si="63">IF($I542=L$2,$A542,"")</f>
        <v xml:space="preserve"> </v>
      </c>
      <c r="M542" s="202"/>
      <c r="N542" s="203" t="str">
        <f t="shared" ref="N542:N605" si="64">IF($I542=N$2,$A542,"")</f>
        <v xml:space="preserve"> </v>
      </c>
      <c r="O542" s="202"/>
    </row>
    <row r="543" spans="1:15" ht="15.75" customHeight="1" x14ac:dyDescent="0.2">
      <c r="A543" s="172" t="str">
        <f t="shared" si="61"/>
        <v xml:space="preserve"> </v>
      </c>
      <c r="B543" s="125"/>
      <c r="C543" s="125"/>
      <c r="D543" s="125"/>
      <c r="E543" s="204"/>
      <c r="F543" s="204"/>
      <c r="G543" s="172" t="str">
        <f>IF(E543="","",VLOOKUP(E543,'Liste des clubs'!A:B,2,FALSE))</f>
        <v/>
      </c>
      <c r="H543" s="172"/>
      <c r="J543" s="199" t="str">
        <f t="shared" si="62"/>
        <v xml:space="preserve"> </v>
      </c>
      <c r="K543" s="200"/>
      <c r="L543" s="201" t="str">
        <f t="shared" si="63"/>
        <v xml:space="preserve"> </v>
      </c>
      <c r="M543" s="202"/>
      <c r="N543" s="203" t="str">
        <f t="shared" si="64"/>
        <v xml:space="preserve"> </v>
      </c>
      <c r="O543" s="202"/>
    </row>
    <row r="544" spans="1:15" ht="15.75" customHeight="1" x14ac:dyDescent="0.2">
      <c r="A544" s="172" t="str">
        <f t="shared" si="61"/>
        <v xml:space="preserve"> </v>
      </c>
      <c r="B544" s="125"/>
      <c r="C544" s="125"/>
      <c r="D544" s="125"/>
      <c r="E544" s="204"/>
      <c r="F544" s="204"/>
      <c r="G544" s="172" t="str">
        <f>IF(E544="","",VLOOKUP(E544,'Liste des clubs'!A:B,2,FALSE))</f>
        <v/>
      </c>
      <c r="H544" s="172"/>
      <c r="J544" s="199" t="str">
        <f t="shared" si="62"/>
        <v xml:space="preserve"> </v>
      </c>
      <c r="K544" s="200"/>
      <c r="L544" s="201" t="str">
        <f t="shared" si="63"/>
        <v xml:space="preserve"> </v>
      </c>
      <c r="M544" s="202"/>
      <c r="N544" s="203" t="str">
        <f t="shared" si="64"/>
        <v xml:space="preserve"> </v>
      </c>
      <c r="O544" s="202"/>
    </row>
    <row r="545" spans="1:15" ht="15.75" customHeight="1" x14ac:dyDescent="0.2">
      <c r="A545" s="172" t="str">
        <f t="shared" si="61"/>
        <v xml:space="preserve"> </v>
      </c>
      <c r="B545" s="125"/>
      <c r="C545" s="125"/>
      <c r="D545" s="125"/>
      <c r="E545" s="204"/>
      <c r="F545" s="204"/>
      <c r="G545" s="172" t="str">
        <f>IF(E545="","",VLOOKUP(E545,'Liste des clubs'!A:B,2,FALSE))</f>
        <v/>
      </c>
      <c r="H545" s="172"/>
      <c r="J545" s="199" t="str">
        <f t="shared" si="62"/>
        <v xml:space="preserve"> </v>
      </c>
      <c r="K545" s="200"/>
      <c r="L545" s="201" t="str">
        <f t="shared" si="63"/>
        <v xml:space="preserve"> </v>
      </c>
      <c r="M545" s="202"/>
      <c r="N545" s="203" t="str">
        <f t="shared" si="64"/>
        <v xml:space="preserve"> </v>
      </c>
      <c r="O545" s="202"/>
    </row>
    <row r="546" spans="1:15" ht="15.75" customHeight="1" x14ac:dyDescent="0.2">
      <c r="A546" s="172" t="str">
        <f t="shared" si="61"/>
        <v xml:space="preserve"> </v>
      </c>
      <c r="B546" s="125"/>
      <c r="C546" s="125"/>
      <c r="D546" s="125"/>
      <c r="E546" s="204"/>
      <c r="F546" s="204"/>
      <c r="G546" s="172" t="str">
        <f>IF(E546="","",VLOOKUP(E546,'Liste des clubs'!A:B,2,FALSE))</f>
        <v/>
      </c>
      <c r="H546" s="172"/>
      <c r="J546" s="199" t="str">
        <f t="shared" si="62"/>
        <v xml:space="preserve"> </v>
      </c>
      <c r="K546" s="200"/>
      <c r="L546" s="201" t="str">
        <f t="shared" si="63"/>
        <v xml:space="preserve"> </v>
      </c>
      <c r="M546" s="202"/>
      <c r="N546" s="203" t="str">
        <f t="shared" si="64"/>
        <v xml:space="preserve"> </v>
      </c>
      <c r="O546" s="202"/>
    </row>
    <row r="547" spans="1:15" ht="15.75" customHeight="1" x14ac:dyDescent="0.2">
      <c r="A547" s="172" t="str">
        <f t="shared" si="61"/>
        <v xml:space="preserve"> </v>
      </c>
      <c r="B547" s="125"/>
      <c r="C547" s="125"/>
      <c r="D547" s="125"/>
      <c r="E547" s="204"/>
      <c r="F547" s="204"/>
      <c r="G547" s="172" t="str">
        <f>IF(E547="","",VLOOKUP(E547,'Liste des clubs'!A:B,2,FALSE))</f>
        <v/>
      </c>
      <c r="H547" s="172"/>
      <c r="J547" s="199" t="str">
        <f t="shared" si="62"/>
        <v xml:space="preserve"> </v>
      </c>
      <c r="K547" s="200"/>
      <c r="L547" s="201" t="str">
        <f t="shared" si="63"/>
        <v xml:space="preserve"> </v>
      </c>
      <c r="M547" s="202"/>
      <c r="N547" s="203" t="str">
        <f t="shared" si="64"/>
        <v xml:space="preserve"> </v>
      </c>
      <c r="O547" s="202"/>
    </row>
    <row r="548" spans="1:15" ht="15.75" customHeight="1" x14ac:dyDescent="0.2">
      <c r="A548" s="172" t="str">
        <f t="shared" si="61"/>
        <v xml:space="preserve"> </v>
      </c>
      <c r="B548" s="125"/>
      <c r="C548" s="125"/>
      <c r="D548" s="125"/>
      <c r="E548" s="204"/>
      <c r="F548" s="204"/>
      <c r="G548" s="172" t="str">
        <f>IF(E548="","",VLOOKUP(E548,'Liste des clubs'!A:B,2,FALSE))</f>
        <v/>
      </c>
      <c r="H548" s="172"/>
      <c r="J548" s="199" t="str">
        <f t="shared" si="62"/>
        <v xml:space="preserve"> </v>
      </c>
      <c r="K548" s="200"/>
      <c r="L548" s="201" t="str">
        <f t="shared" si="63"/>
        <v xml:space="preserve"> </v>
      </c>
      <c r="M548" s="202"/>
      <c r="N548" s="203" t="str">
        <f t="shared" si="64"/>
        <v xml:space="preserve"> </v>
      </c>
      <c r="O548" s="202"/>
    </row>
    <row r="549" spans="1:15" ht="15.75" customHeight="1" x14ac:dyDescent="0.2">
      <c r="A549" s="172" t="str">
        <f t="shared" si="61"/>
        <v xml:space="preserve"> </v>
      </c>
      <c r="B549" s="125"/>
      <c r="C549" s="125"/>
      <c r="D549" s="125"/>
      <c r="E549" s="204"/>
      <c r="F549" s="204"/>
      <c r="G549" s="172" t="str">
        <f>IF(E549="","",VLOOKUP(E549,'Liste des clubs'!A:B,2,FALSE))</f>
        <v/>
      </c>
      <c r="H549" s="172"/>
      <c r="J549" s="199" t="str">
        <f t="shared" si="62"/>
        <v xml:space="preserve"> </v>
      </c>
      <c r="K549" s="200"/>
      <c r="L549" s="201" t="str">
        <f t="shared" si="63"/>
        <v xml:space="preserve"> </v>
      </c>
      <c r="M549" s="202"/>
      <c r="N549" s="203" t="str">
        <f t="shared" si="64"/>
        <v xml:space="preserve"> </v>
      </c>
      <c r="O549" s="202"/>
    </row>
    <row r="550" spans="1:15" ht="15.75" customHeight="1" x14ac:dyDescent="0.2">
      <c r="A550" s="172" t="str">
        <f t="shared" si="61"/>
        <v xml:space="preserve"> </v>
      </c>
      <c r="B550" s="125"/>
      <c r="C550" s="125"/>
      <c r="D550" s="125"/>
      <c r="E550" s="204"/>
      <c r="F550" s="204"/>
      <c r="G550" s="172" t="str">
        <f>IF(E550="","",VLOOKUP(E550,'Liste des clubs'!A:B,2,FALSE))</f>
        <v/>
      </c>
      <c r="H550" s="172"/>
      <c r="J550" s="199" t="str">
        <f t="shared" si="62"/>
        <v xml:space="preserve"> </v>
      </c>
      <c r="K550" s="200"/>
      <c r="L550" s="201" t="str">
        <f t="shared" si="63"/>
        <v xml:space="preserve"> </v>
      </c>
      <c r="M550" s="202"/>
      <c r="N550" s="203" t="str">
        <f t="shared" si="64"/>
        <v xml:space="preserve"> </v>
      </c>
      <c r="O550" s="202"/>
    </row>
    <row r="551" spans="1:15" ht="15.75" customHeight="1" x14ac:dyDescent="0.2">
      <c r="A551" s="172" t="str">
        <f t="shared" si="61"/>
        <v xml:space="preserve"> </v>
      </c>
      <c r="B551" s="125"/>
      <c r="C551" s="125"/>
      <c r="D551" s="125"/>
      <c r="E551" s="204"/>
      <c r="F551" s="204"/>
      <c r="G551" s="172" t="str">
        <f>IF(E551="","",VLOOKUP(E551,'Liste des clubs'!A:B,2,FALSE))</f>
        <v/>
      </c>
      <c r="H551" s="172"/>
      <c r="J551" s="199" t="str">
        <f t="shared" si="62"/>
        <v xml:space="preserve"> </v>
      </c>
      <c r="K551" s="200"/>
      <c r="L551" s="201" t="str">
        <f t="shared" si="63"/>
        <v xml:space="preserve"> </v>
      </c>
      <c r="M551" s="202"/>
      <c r="N551" s="203" t="str">
        <f t="shared" si="64"/>
        <v xml:space="preserve"> </v>
      </c>
      <c r="O551" s="202"/>
    </row>
    <row r="552" spans="1:15" ht="15.75" customHeight="1" x14ac:dyDescent="0.2">
      <c r="A552" s="172" t="str">
        <f t="shared" si="61"/>
        <v xml:space="preserve"> </v>
      </c>
      <c r="B552" s="125"/>
      <c r="C552" s="125"/>
      <c r="D552" s="125"/>
      <c r="E552" s="204"/>
      <c r="F552" s="204"/>
      <c r="G552" s="172" t="str">
        <f>IF(E552="","",VLOOKUP(E552,'Liste des clubs'!A:B,2,FALSE))</f>
        <v/>
      </c>
      <c r="H552" s="172"/>
      <c r="J552" s="199" t="str">
        <f t="shared" si="62"/>
        <v xml:space="preserve"> </v>
      </c>
      <c r="K552" s="200"/>
      <c r="L552" s="201" t="str">
        <f t="shared" si="63"/>
        <v xml:space="preserve"> </v>
      </c>
      <c r="M552" s="202"/>
      <c r="N552" s="203" t="str">
        <f t="shared" si="64"/>
        <v xml:space="preserve"> </v>
      </c>
      <c r="O552" s="202"/>
    </row>
    <row r="553" spans="1:15" ht="15.75" customHeight="1" x14ac:dyDescent="0.2">
      <c r="A553" s="172" t="str">
        <f t="shared" si="61"/>
        <v xml:space="preserve"> </v>
      </c>
      <c r="B553" s="125"/>
      <c r="C553" s="125"/>
      <c r="D553" s="125"/>
      <c r="E553" s="204"/>
      <c r="F553" s="204"/>
      <c r="G553" s="172" t="str">
        <f>IF(E553="","",VLOOKUP(E553,'Liste des clubs'!A:B,2,FALSE))</f>
        <v/>
      </c>
      <c r="H553" s="172"/>
      <c r="J553" s="199" t="str">
        <f t="shared" si="62"/>
        <v xml:space="preserve"> </v>
      </c>
      <c r="K553" s="200"/>
      <c r="L553" s="201" t="str">
        <f t="shared" si="63"/>
        <v xml:space="preserve"> </v>
      </c>
      <c r="M553" s="202"/>
      <c r="N553" s="203" t="str">
        <f t="shared" si="64"/>
        <v xml:space="preserve"> </v>
      </c>
      <c r="O553" s="202"/>
    </row>
    <row r="554" spans="1:15" ht="15.75" customHeight="1" x14ac:dyDescent="0.2">
      <c r="A554" s="172" t="str">
        <f t="shared" si="61"/>
        <v xml:space="preserve"> </v>
      </c>
      <c r="B554" s="125"/>
      <c r="C554" s="125"/>
      <c r="D554" s="125"/>
      <c r="E554" s="204"/>
      <c r="F554" s="204"/>
      <c r="G554" s="172" t="str">
        <f>IF(E554="","",VLOOKUP(E554,'Liste des clubs'!A:B,2,FALSE))</f>
        <v/>
      </c>
      <c r="H554" s="172"/>
      <c r="J554" s="199" t="str">
        <f t="shared" si="62"/>
        <v xml:space="preserve"> </v>
      </c>
      <c r="K554" s="200"/>
      <c r="L554" s="201" t="str">
        <f t="shared" si="63"/>
        <v xml:space="preserve"> </v>
      </c>
      <c r="M554" s="202"/>
      <c r="N554" s="203" t="str">
        <f t="shared" si="64"/>
        <v xml:space="preserve"> </v>
      </c>
      <c r="O554" s="202"/>
    </row>
    <row r="555" spans="1:15" ht="15.75" customHeight="1" x14ac:dyDescent="0.2">
      <c r="A555" s="172" t="str">
        <f t="shared" si="61"/>
        <v xml:space="preserve"> </v>
      </c>
      <c r="B555" s="125"/>
      <c r="C555" s="125"/>
      <c r="D555" s="125"/>
      <c r="E555" s="204"/>
      <c r="F555" s="204"/>
      <c r="G555" s="172" t="str">
        <f>IF(E555="","",VLOOKUP(E555,'Liste des clubs'!A:B,2,FALSE))</f>
        <v/>
      </c>
      <c r="H555" s="172"/>
      <c r="J555" s="199" t="str">
        <f t="shared" si="62"/>
        <v xml:space="preserve"> </v>
      </c>
      <c r="K555" s="200"/>
      <c r="L555" s="201" t="str">
        <f t="shared" si="63"/>
        <v xml:space="preserve"> </v>
      </c>
      <c r="M555" s="202"/>
      <c r="N555" s="203" t="str">
        <f t="shared" si="64"/>
        <v xml:space="preserve"> </v>
      </c>
      <c r="O555" s="202"/>
    </row>
    <row r="556" spans="1:15" ht="15.75" customHeight="1" x14ac:dyDescent="0.2">
      <c r="A556" s="172" t="str">
        <f t="shared" si="61"/>
        <v xml:space="preserve"> </v>
      </c>
      <c r="B556" s="125"/>
      <c r="C556" s="125"/>
      <c r="D556" s="125"/>
      <c r="E556" s="204"/>
      <c r="F556" s="204"/>
      <c r="G556" s="172" t="str">
        <f>IF(E556="","",VLOOKUP(E556,'Liste des clubs'!A:B,2,FALSE))</f>
        <v/>
      </c>
      <c r="H556" s="172"/>
      <c r="J556" s="199" t="str">
        <f t="shared" si="62"/>
        <v xml:space="preserve"> </v>
      </c>
      <c r="K556" s="200"/>
      <c r="L556" s="201" t="str">
        <f t="shared" si="63"/>
        <v xml:space="preserve"> </v>
      </c>
      <c r="M556" s="202"/>
      <c r="N556" s="203" t="str">
        <f t="shared" si="64"/>
        <v xml:space="preserve"> </v>
      </c>
      <c r="O556" s="202"/>
    </row>
    <row r="557" spans="1:15" ht="15.75" customHeight="1" x14ac:dyDescent="0.2">
      <c r="A557" s="172" t="str">
        <f t="shared" si="61"/>
        <v xml:space="preserve"> </v>
      </c>
      <c r="B557" s="125"/>
      <c r="C557" s="125"/>
      <c r="D557" s="125"/>
      <c r="E557" s="204"/>
      <c r="F557" s="204"/>
      <c r="G557" s="172" t="str">
        <f>IF(E557="","",VLOOKUP(E557,'Liste des clubs'!A:B,2,FALSE))</f>
        <v/>
      </c>
      <c r="H557" s="172"/>
      <c r="J557" s="199" t="str">
        <f t="shared" si="62"/>
        <v xml:space="preserve"> </v>
      </c>
      <c r="K557" s="200"/>
      <c r="L557" s="201" t="str">
        <f t="shared" si="63"/>
        <v xml:space="preserve"> </v>
      </c>
      <c r="M557" s="202"/>
      <c r="N557" s="203" t="str">
        <f t="shared" si="64"/>
        <v xml:space="preserve"> </v>
      </c>
      <c r="O557" s="202"/>
    </row>
    <row r="558" spans="1:15" ht="15.75" customHeight="1" x14ac:dyDescent="0.2">
      <c r="A558" s="172" t="str">
        <f t="shared" si="61"/>
        <v xml:space="preserve"> </v>
      </c>
      <c r="B558" s="125"/>
      <c r="C558" s="125"/>
      <c r="D558" s="125"/>
      <c r="E558" s="204"/>
      <c r="F558" s="204"/>
      <c r="G558" s="172" t="str">
        <f>IF(E558="","",VLOOKUP(E558,'Liste des clubs'!A:B,2,FALSE))</f>
        <v/>
      </c>
      <c r="H558" s="172"/>
      <c r="J558" s="199" t="str">
        <f t="shared" si="62"/>
        <v xml:space="preserve"> </v>
      </c>
      <c r="K558" s="200"/>
      <c r="L558" s="201" t="str">
        <f t="shared" si="63"/>
        <v xml:space="preserve"> </v>
      </c>
      <c r="M558" s="202"/>
      <c r="N558" s="203" t="str">
        <f t="shared" si="64"/>
        <v xml:space="preserve"> </v>
      </c>
      <c r="O558" s="202"/>
    </row>
    <row r="559" spans="1:15" ht="15.75" customHeight="1" x14ac:dyDescent="0.2">
      <c r="A559" s="172" t="str">
        <f t="shared" si="61"/>
        <v xml:space="preserve"> </v>
      </c>
      <c r="B559" s="125"/>
      <c r="C559" s="125"/>
      <c r="D559" s="125"/>
      <c r="E559" s="204"/>
      <c r="F559" s="204"/>
      <c r="G559" s="172" t="str">
        <f>IF(E559="","",VLOOKUP(E559,'Liste des clubs'!A:B,2,FALSE))</f>
        <v/>
      </c>
      <c r="H559" s="172"/>
      <c r="J559" s="199" t="str">
        <f t="shared" si="62"/>
        <v xml:space="preserve"> </v>
      </c>
      <c r="K559" s="200"/>
      <c r="L559" s="201" t="str">
        <f t="shared" si="63"/>
        <v xml:space="preserve"> </v>
      </c>
      <c r="M559" s="202"/>
      <c r="N559" s="203" t="str">
        <f t="shared" si="64"/>
        <v xml:space="preserve"> </v>
      </c>
      <c r="O559" s="202"/>
    </row>
    <row r="560" spans="1:15" ht="15.75" customHeight="1" x14ac:dyDescent="0.2">
      <c r="A560" s="172" t="str">
        <f t="shared" si="61"/>
        <v xml:space="preserve"> </v>
      </c>
      <c r="B560" s="125"/>
      <c r="C560" s="125"/>
      <c r="D560" s="125"/>
      <c r="E560" s="204"/>
      <c r="F560" s="204"/>
      <c r="G560" s="172" t="str">
        <f>IF(E560="","",VLOOKUP(E560,'Liste des clubs'!A:B,2,FALSE))</f>
        <v/>
      </c>
      <c r="H560" s="172"/>
      <c r="J560" s="199" t="str">
        <f t="shared" si="62"/>
        <v xml:space="preserve"> </v>
      </c>
      <c r="K560" s="200"/>
      <c r="L560" s="201" t="str">
        <f t="shared" si="63"/>
        <v xml:space="preserve"> </v>
      </c>
      <c r="M560" s="202"/>
      <c r="N560" s="203" t="str">
        <f t="shared" si="64"/>
        <v xml:space="preserve"> </v>
      </c>
      <c r="O560" s="202"/>
    </row>
    <row r="561" spans="1:15" ht="15.75" customHeight="1" x14ac:dyDescent="0.2">
      <c r="A561" s="172" t="str">
        <f t="shared" si="61"/>
        <v xml:space="preserve"> </v>
      </c>
      <c r="B561" s="125"/>
      <c r="C561" s="125"/>
      <c r="D561" s="125"/>
      <c r="E561" s="204"/>
      <c r="F561" s="204"/>
      <c r="G561" s="172" t="str">
        <f>IF(E561="","",VLOOKUP(E561,'Liste des clubs'!A:B,2,FALSE))</f>
        <v/>
      </c>
      <c r="H561" s="172"/>
      <c r="J561" s="199" t="str">
        <f t="shared" si="62"/>
        <v xml:space="preserve"> </v>
      </c>
      <c r="K561" s="200"/>
      <c r="L561" s="201" t="str">
        <f t="shared" si="63"/>
        <v xml:space="preserve"> </v>
      </c>
      <c r="M561" s="202"/>
      <c r="N561" s="203" t="str">
        <f t="shared" si="64"/>
        <v xml:space="preserve"> </v>
      </c>
      <c r="O561" s="202"/>
    </row>
    <row r="562" spans="1:15" ht="15.75" customHeight="1" x14ac:dyDescent="0.2">
      <c r="A562" s="172" t="str">
        <f t="shared" si="61"/>
        <v xml:space="preserve"> </v>
      </c>
      <c r="B562" s="125"/>
      <c r="C562" s="125"/>
      <c r="D562" s="125"/>
      <c r="E562" s="204"/>
      <c r="F562" s="204"/>
      <c r="G562" s="172" t="str">
        <f>IF(E562="","",VLOOKUP(E562,'Liste des clubs'!A:B,2,FALSE))</f>
        <v/>
      </c>
      <c r="H562" s="172"/>
      <c r="J562" s="199" t="str">
        <f t="shared" si="62"/>
        <v xml:space="preserve"> </v>
      </c>
      <c r="K562" s="200"/>
      <c r="L562" s="201" t="str">
        <f t="shared" si="63"/>
        <v xml:space="preserve"> </v>
      </c>
      <c r="M562" s="202"/>
      <c r="N562" s="203" t="str">
        <f t="shared" si="64"/>
        <v xml:space="preserve"> </v>
      </c>
      <c r="O562" s="202"/>
    </row>
    <row r="563" spans="1:15" ht="15.75" customHeight="1" x14ac:dyDescent="0.2">
      <c r="A563" s="172" t="str">
        <f t="shared" si="61"/>
        <v xml:space="preserve"> </v>
      </c>
      <c r="B563" s="125"/>
      <c r="C563" s="125"/>
      <c r="D563" s="125"/>
      <c r="E563" s="204"/>
      <c r="F563" s="204"/>
      <c r="G563" s="172" t="str">
        <f>IF(E563="","",VLOOKUP(E563,'Liste des clubs'!A:B,2,FALSE))</f>
        <v/>
      </c>
      <c r="H563" s="172"/>
      <c r="J563" s="199" t="str">
        <f t="shared" si="62"/>
        <v xml:space="preserve"> </v>
      </c>
      <c r="K563" s="200"/>
      <c r="L563" s="201" t="str">
        <f t="shared" si="63"/>
        <v xml:space="preserve"> </v>
      </c>
      <c r="M563" s="202"/>
      <c r="N563" s="203" t="str">
        <f t="shared" si="64"/>
        <v xml:space="preserve"> </v>
      </c>
      <c r="O563" s="202"/>
    </row>
    <row r="564" spans="1:15" ht="15.75" customHeight="1" x14ac:dyDescent="0.2">
      <c r="A564" s="172" t="str">
        <f t="shared" si="61"/>
        <v xml:space="preserve"> </v>
      </c>
      <c r="B564" s="125"/>
      <c r="C564" s="125"/>
      <c r="D564" s="125"/>
      <c r="E564" s="204"/>
      <c r="F564" s="204"/>
      <c r="G564" s="172" t="str">
        <f>IF(E564="","",VLOOKUP(E564,'Liste des clubs'!A:B,2,FALSE))</f>
        <v/>
      </c>
      <c r="H564" s="172"/>
      <c r="J564" s="199" t="str">
        <f t="shared" si="62"/>
        <v xml:space="preserve"> </v>
      </c>
      <c r="K564" s="200"/>
      <c r="L564" s="201" t="str">
        <f t="shared" si="63"/>
        <v xml:space="preserve"> </v>
      </c>
      <c r="M564" s="202"/>
      <c r="N564" s="203" t="str">
        <f t="shared" si="64"/>
        <v xml:space="preserve"> </v>
      </c>
      <c r="O564" s="202"/>
    </row>
    <row r="565" spans="1:15" ht="15.75" customHeight="1" x14ac:dyDescent="0.2">
      <c r="A565" s="172" t="str">
        <f t="shared" si="61"/>
        <v xml:space="preserve"> </v>
      </c>
      <c r="B565" s="125"/>
      <c r="C565" s="125"/>
      <c r="D565" s="125"/>
      <c r="E565" s="204"/>
      <c r="F565" s="204"/>
      <c r="G565" s="172" t="str">
        <f>IF(E565="","",VLOOKUP(E565,'Liste des clubs'!A:B,2,FALSE))</f>
        <v/>
      </c>
      <c r="H565" s="172"/>
      <c r="J565" s="199" t="str">
        <f t="shared" si="62"/>
        <v xml:space="preserve"> </v>
      </c>
      <c r="K565" s="200"/>
      <c r="L565" s="201" t="str">
        <f t="shared" si="63"/>
        <v xml:space="preserve"> </v>
      </c>
      <c r="M565" s="202"/>
      <c r="N565" s="203" t="str">
        <f t="shared" si="64"/>
        <v xml:space="preserve"> </v>
      </c>
      <c r="O565" s="202"/>
    </row>
    <row r="566" spans="1:15" ht="15.75" customHeight="1" x14ac:dyDescent="0.2">
      <c r="A566" s="172" t="str">
        <f t="shared" si="61"/>
        <v xml:space="preserve"> </v>
      </c>
      <c r="B566" s="125"/>
      <c r="C566" s="125"/>
      <c r="D566" s="125"/>
      <c r="E566" s="204"/>
      <c r="F566" s="204"/>
      <c r="G566" s="172" t="str">
        <f>IF(E566="","",VLOOKUP(E566,'Liste des clubs'!A:B,2,FALSE))</f>
        <v/>
      </c>
      <c r="H566" s="172"/>
      <c r="J566" s="199" t="str">
        <f t="shared" si="62"/>
        <v xml:space="preserve"> </v>
      </c>
      <c r="K566" s="200"/>
      <c r="L566" s="201" t="str">
        <f t="shared" si="63"/>
        <v xml:space="preserve"> </v>
      </c>
      <c r="M566" s="202"/>
      <c r="N566" s="203" t="str">
        <f t="shared" si="64"/>
        <v xml:space="preserve"> </v>
      </c>
      <c r="O566" s="202"/>
    </row>
    <row r="567" spans="1:15" ht="15.75" customHeight="1" x14ac:dyDescent="0.2">
      <c r="A567" s="172" t="str">
        <f t="shared" si="61"/>
        <v xml:space="preserve"> </v>
      </c>
      <c r="B567" s="125"/>
      <c r="C567" s="125"/>
      <c r="D567" s="125"/>
      <c r="E567" s="204"/>
      <c r="F567" s="204"/>
      <c r="G567" s="172" t="str">
        <f>IF(E567="","",VLOOKUP(E567,'Liste des clubs'!A:B,2,FALSE))</f>
        <v/>
      </c>
      <c r="H567" s="172"/>
      <c r="J567" s="199" t="str">
        <f t="shared" si="62"/>
        <v xml:space="preserve"> </v>
      </c>
      <c r="K567" s="200"/>
      <c r="L567" s="201" t="str">
        <f t="shared" si="63"/>
        <v xml:space="preserve"> </v>
      </c>
      <c r="M567" s="202"/>
      <c r="N567" s="203" t="str">
        <f t="shared" si="64"/>
        <v xml:space="preserve"> </v>
      </c>
      <c r="O567" s="202"/>
    </row>
    <row r="568" spans="1:15" ht="15.75" customHeight="1" x14ac:dyDescent="0.2">
      <c r="A568" s="172" t="str">
        <f t="shared" si="61"/>
        <v xml:space="preserve"> </v>
      </c>
      <c r="B568" s="125"/>
      <c r="C568" s="125"/>
      <c r="D568" s="125"/>
      <c r="E568" s="204"/>
      <c r="F568" s="204"/>
      <c r="G568" s="172" t="str">
        <f>IF(E568="","",VLOOKUP(E568,'Liste des clubs'!A:B,2,FALSE))</f>
        <v/>
      </c>
      <c r="H568" s="172"/>
      <c r="J568" s="199" t="str">
        <f t="shared" si="62"/>
        <v xml:space="preserve"> </v>
      </c>
      <c r="K568" s="200"/>
      <c r="L568" s="201" t="str">
        <f t="shared" si="63"/>
        <v xml:space="preserve"> </v>
      </c>
      <c r="M568" s="202"/>
      <c r="N568" s="203" t="str">
        <f t="shared" si="64"/>
        <v xml:space="preserve"> </v>
      </c>
      <c r="O568" s="202"/>
    </row>
    <row r="569" spans="1:15" ht="15.75" customHeight="1" x14ac:dyDescent="0.2">
      <c r="A569" s="172" t="str">
        <f t="shared" si="61"/>
        <v xml:space="preserve"> </v>
      </c>
      <c r="B569" s="125"/>
      <c r="C569" s="125"/>
      <c r="D569" s="125"/>
      <c r="E569" s="204"/>
      <c r="F569" s="204"/>
      <c r="G569" s="172" t="str">
        <f>IF(E569="","",VLOOKUP(E569,'Liste des clubs'!A:B,2,FALSE))</f>
        <v/>
      </c>
      <c r="H569" s="172"/>
      <c r="J569" s="199" t="str">
        <f t="shared" si="62"/>
        <v xml:space="preserve"> </v>
      </c>
      <c r="K569" s="200"/>
      <c r="L569" s="201" t="str">
        <f t="shared" si="63"/>
        <v xml:space="preserve"> </v>
      </c>
      <c r="M569" s="202"/>
      <c r="N569" s="203" t="str">
        <f t="shared" si="64"/>
        <v xml:space="preserve"> </v>
      </c>
      <c r="O569" s="202"/>
    </row>
    <row r="570" spans="1:15" ht="15.75" customHeight="1" x14ac:dyDescent="0.2">
      <c r="A570" s="172" t="str">
        <f t="shared" si="61"/>
        <v xml:space="preserve"> </v>
      </c>
      <c r="B570" s="125"/>
      <c r="C570" s="125"/>
      <c r="D570" s="125"/>
      <c r="E570" s="204"/>
      <c r="F570" s="204"/>
      <c r="G570" s="172" t="str">
        <f>IF(E570="","",VLOOKUP(E570,'Liste des clubs'!A:B,2,FALSE))</f>
        <v/>
      </c>
      <c r="H570" s="172"/>
      <c r="J570" s="199" t="str">
        <f t="shared" si="62"/>
        <v xml:space="preserve"> </v>
      </c>
      <c r="K570" s="200"/>
      <c r="L570" s="201" t="str">
        <f t="shared" si="63"/>
        <v xml:space="preserve"> </v>
      </c>
      <c r="M570" s="202"/>
      <c r="N570" s="203" t="str">
        <f t="shared" si="64"/>
        <v xml:space="preserve"> </v>
      </c>
      <c r="O570" s="202"/>
    </row>
    <row r="571" spans="1:15" ht="15.75" customHeight="1" x14ac:dyDescent="0.2">
      <c r="A571" s="172" t="str">
        <f t="shared" si="61"/>
        <v xml:space="preserve"> </v>
      </c>
      <c r="B571" s="125"/>
      <c r="C571" s="125"/>
      <c r="D571" s="125"/>
      <c r="E571" s="204"/>
      <c r="F571" s="204"/>
      <c r="G571" s="172" t="str">
        <f>IF(E571="","",VLOOKUP(E571,'Liste des clubs'!A:B,2,FALSE))</f>
        <v/>
      </c>
      <c r="H571" s="172"/>
      <c r="J571" s="199" t="str">
        <f t="shared" si="62"/>
        <v xml:space="preserve"> </v>
      </c>
      <c r="K571" s="200"/>
      <c r="L571" s="201" t="str">
        <f t="shared" si="63"/>
        <v xml:space="preserve"> </v>
      </c>
      <c r="M571" s="202"/>
      <c r="N571" s="203" t="str">
        <f t="shared" si="64"/>
        <v xml:space="preserve"> </v>
      </c>
      <c r="O571" s="202"/>
    </row>
    <row r="572" spans="1:15" ht="15.75" customHeight="1" x14ac:dyDescent="0.2">
      <c r="A572" s="172" t="str">
        <f t="shared" si="61"/>
        <v xml:space="preserve"> </v>
      </c>
      <c r="B572" s="125"/>
      <c r="C572" s="125"/>
      <c r="D572" s="125"/>
      <c r="E572" s="204"/>
      <c r="F572" s="204"/>
      <c r="G572" s="172" t="str">
        <f>IF(E572="","",VLOOKUP(E572,'Liste des clubs'!A:B,2,FALSE))</f>
        <v/>
      </c>
      <c r="H572" s="172"/>
      <c r="J572" s="199" t="str">
        <f t="shared" si="62"/>
        <v xml:space="preserve"> </v>
      </c>
      <c r="K572" s="200"/>
      <c r="L572" s="201" t="str">
        <f t="shared" si="63"/>
        <v xml:space="preserve"> </v>
      </c>
      <c r="M572" s="202"/>
      <c r="N572" s="203" t="str">
        <f t="shared" si="64"/>
        <v xml:space="preserve"> </v>
      </c>
      <c r="O572" s="202"/>
    </row>
    <row r="573" spans="1:15" ht="15.75" customHeight="1" x14ac:dyDescent="0.2">
      <c r="A573" s="172" t="str">
        <f t="shared" si="61"/>
        <v xml:space="preserve"> </v>
      </c>
      <c r="B573" s="125"/>
      <c r="C573" s="125"/>
      <c r="D573" s="125"/>
      <c r="E573" s="204"/>
      <c r="F573" s="204"/>
      <c r="G573" s="172" t="str">
        <f>IF(E573="","",VLOOKUP(E573,'Liste des clubs'!A:B,2,FALSE))</f>
        <v/>
      </c>
      <c r="H573" s="172"/>
      <c r="J573" s="199" t="str">
        <f t="shared" si="62"/>
        <v xml:space="preserve"> </v>
      </c>
      <c r="K573" s="200"/>
      <c r="L573" s="201" t="str">
        <f t="shared" si="63"/>
        <v xml:space="preserve"> </v>
      </c>
      <c r="M573" s="202"/>
      <c r="N573" s="203" t="str">
        <f t="shared" si="64"/>
        <v xml:space="preserve"> </v>
      </c>
      <c r="O573" s="202"/>
    </row>
    <row r="574" spans="1:15" ht="15.75" customHeight="1" x14ac:dyDescent="0.2">
      <c r="A574" s="172" t="str">
        <f t="shared" si="61"/>
        <v xml:space="preserve"> </v>
      </c>
      <c r="B574" s="125"/>
      <c r="C574" s="125"/>
      <c r="D574" s="125"/>
      <c r="E574" s="204"/>
      <c r="F574" s="204"/>
      <c r="G574" s="172" t="str">
        <f>IF(E574="","",VLOOKUP(E574,'Liste des clubs'!A:B,2,FALSE))</f>
        <v/>
      </c>
      <c r="H574" s="172"/>
      <c r="J574" s="199" t="str">
        <f t="shared" si="62"/>
        <v xml:space="preserve"> </v>
      </c>
      <c r="K574" s="200"/>
      <c r="L574" s="201" t="str">
        <f t="shared" si="63"/>
        <v xml:space="preserve"> </v>
      </c>
      <c r="M574" s="202"/>
      <c r="N574" s="203" t="str">
        <f t="shared" si="64"/>
        <v xml:space="preserve"> </v>
      </c>
      <c r="O574" s="202"/>
    </row>
    <row r="575" spans="1:15" ht="15.75" customHeight="1" x14ac:dyDescent="0.2">
      <c r="A575" s="172" t="str">
        <f t="shared" si="61"/>
        <v xml:space="preserve"> </v>
      </c>
      <c r="B575" s="125"/>
      <c r="C575" s="125"/>
      <c r="D575" s="125"/>
      <c r="E575" s="204"/>
      <c r="F575" s="204"/>
      <c r="G575" s="172" t="str">
        <f>IF(E575="","",VLOOKUP(E575,'Liste des clubs'!A:B,2,FALSE))</f>
        <v/>
      </c>
      <c r="H575" s="172"/>
      <c r="J575" s="199" t="str">
        <f t="shared" si="62"/>
        <v xml:space="preserve"> </v>
      </c>
      <c r="K575" s="200"/>
      <c r="L575" s="201" t="str">
        <f t="shared" si="63"/>
        <v xml:space="preserve"> </v>
      </c>
      <c r="M575" s="202"/>
      <c r="N575" s="203" t="str">
        <f t="shared" si="64"/>
        <v xml:space="preserve"> </v>
      </c>
      <c r="O575" s="202"/>
    </row>
    <row r="576" spans="1:15" ht="15.75" customHeight="1" x14ac:dyDescent="0.2">
      <c r="A576" s="172" t="str">
        <f t="shared" si="61"/>
        <v xml:space="preserve"> </v>
      </c>
      <c r="B576" s="125"/>
      <c r="C576" s="125"/>
      <c r="D576" s="125"/>
      <c r="E576" s="204"/>
      <c r="F576" s="204"/>
      <c r="G576" s="172" t="str">
        <f>IF(E576="","",VLOOKUP(E576,'Liste des clubs'!A:B,2,FALSE))</f>
        <v/>
      </c>
      <c r="H576" s="172"/>
      <c r="J576" s="199" t="str">
        <f t="shared" si="62"/>
        <v xml:space="preserve"> </v>
      </c>
      <c r="K576" s="200"/>
      <c r="L576" s="201" t="str">
        <f t="shared" si="63"/>
        <v xml:space="preserve"> </v>
      </c>
      <c r="M576" s="202"/>
      <c r="N576" s="203" t="str">
        <f t="shared" si="64"/>
        <v xml:space="preserve"> </v>
      </c>
      <c r="O576" s="202"/>
    </row>
    <row r="577" spans="1:15" ht="15.75" customHeight="1" x14ac:dyDescent="0.2">
      <c r="A577" s="172" t="str">
        <f t="shared" si="61"/>
        <v xml:space="preserve"> </v>
      </c>
      <c r="B577" s="125"/>
      <c r="C577" s="125"/>
      <c r="D577" s="125"/>
      <c r="E577" s="204"/>
      <c r="F577" s="204"/>
      <c r="G577" s="172" t="str">
        <f>IF(E577="","",VLOOKUP(E577,'Liste des clubs'!A:B,2,FALSE))</f>
        <v/>
      </c>
      <c r="H577" s="172"/>
      <c r="J577" s="199" t="str">
        <f t="shared" si="62"/>
        <v xml:space="preserve"> </v>
      </c>
      <c r="K577" s="200"/>
      <c r="L577" s="201" t="str">
        <f t="shared" si="63"/>
        <v xml:space="preserve"> </v>
      </c>
      <c r="M577" s="202"/>
      <c r="N577" s="203" t="str">
        <f t="shared" si="64"/>
        <v xml:space="preserve"> </v>
      </c>
      <c r="O577" s="202"/>
    </row>
    <row r="578" spans="1:15" ht="15.75" customHeight="1" x14ac:dyDescent="0.2">
      <c r="A578" s="172" t="str">
        <f t="shared" si="61"/>
        <v xml:space="preserve"> </v>
      </c>
      <c r="B578" s="125"/>
      <c r="C578" s="125"/>
      <c r="D578" s="125"/>
      <c r="E578" s="204"/>
      <c r="F578" s="204"/>
      <c r="G578" s="172" t="str">
        <f>IF(E578="","",VLOOKUP(E578,'Liste des clubs'!A:B,2,FALSE))</f>
        <v/>
      </c>
      <c r="H578" s="172"/>
      <c r="J578" s="199" t="str">
        <f t="shared" si="62"/>
        <v xml:space="preserve"> </v>
      </c>
      <c r="K578" s="200"/>
      <c r="L578" s="201" t="str">
        <f t="shared" si="63"/>
        <v xml:space="preserve"> </v>
      </c>
      <c r="M578" s="202"/>
      <c r="N578" s="203" t="str">
        <f t="shared" si="64"/>
        <v xml:space="preserve"> </v>
      </c>
      <c r="O578" s="202"/>
    </row>
    <row r="579" spans="1:15" ht="15.75" customHeight="1" x14ac:dyDescent="0.2">
      <c r="A579" s="172" t="str">
        <f t="shared" si="61"/>
        <v xml:space="preserve"> </v>
      </c>
      <c r="B579" s="125"/>
      <c r="C579" s="125"/>
      <c r="D579" s="125"/>
      <c r="E579" s="204"/>
      <c r="F579" s="204"/>
      <c r="G579" s="172" t="str">
        <f>IF(E579="","",VLOOKUP(E579,'Liste des clubs'!A:B,2,FALSE))</f>
        <v/>
      </c>
      <c r="H579" s="172"/>
      <c r="J579" s="199" t="str">
        <f t="shared" si="62"/>
        <v xml:space="preserve"> </v>
      </c>
      <c r="K579" s="200"/>
      <c r="L579" s="201" t="str">
        <f t="shared" si="63"/>
        <v xml:space="preserve"> </v>
      </c>
      <c r="M579" s="202"/>
      <c r="N579" s="203" t="str">
        <f t="shared" si="64"/>
        <v xml:space="preserve"> </v>
      </c>
      <c r="O579" s="202"/>
    </row>
    <row r="580" spans="1:15" ht="15.75" customHeight="1" x14ac:dyDescent="0.2">
      <c r="A580" s="172" t="str">
        <f t="shared" ref="A580:A643" si="65">B580&amp;" "&amp;C580</f>
        <v xml:space="preserve"> </v>
      </c>
      <c r="B580" s="125"/>
      <c r="C580" s="125"/>
      <c r="D580" s="125"/>
      <c r="E580" s="204"/>
      <c r="F580" s="204"/>
      <c r="G580" s="172" t="str">
        <f>IF(E580="","",VLOOKUP(E580,'Liste des clubs'!A:B,2,FALSE))</f>
        <v/>
      </c>
      <c r="H580" s="172"/>
      <c r="J580" s="199" t="str">
        <f t="shared" si="62"/>
        <v xml:space="preserve"> </v>
      </c>
      <c r="K580" s="200"/>
      <c r="L580" s="201" t="str">
        <f t="shared" si="63"/>
        <v xml:space="preserve"> </v>
      </c>
      <c r="M580" s="202"/>
      <c r="N580" s="203" t="str">
        <f t="shared" si="64"/>
        <v xml:space="preserve"> </v>
      </c>
      <c r="O580" s="202"/>
    </row>
    <row r="581" spans="1:15" ht="15.75" customHeight="1" x14ac:dyDescent="0.2">
      <c r="A581" s="172" t="str">
        <f t="shared" si="65"/>
        <v xml:space="preserve"> </v>
      </c>
      <c r="B581" s="125"/>
      <c r="C581" s="125"/>
      <c r="D581" s="125"/>
      <c r="E581" s="204"/>
      <c r="F581" s="204"/>
      <c r="G581" s="172" t="str">
        <f>IF(E581="","",VLOOKUP(E581,'Liste des clubs'!A:B,2,FALSE))</f>
        <v/>
      </c>
      <c r="H581" s="172"/>
      <c r="J581" s="199" t="str">
        <f t="shared" si="62"/>
        <v xml:space="preserve"> </v>
      </c>
      <c r="K581" s="200"/>
      <c r="L581" s="201" t="str">
        <f t="shared" si="63"/>
        <v xml:space="preserve"> </v>
      </c>
      <c r="M581" s="202"/>
      <c r="N581" s="203" t="str">
        <f t="shared" si="64"/>
        <v xml:space="preserve"> </v>
      </c>
      <c r="O581" s="202"/>
    </row>
    <row r="582" spans="1:15" ht="15.75" customHeight="1" x14ac:dyDescent="0.2">
      <c r="A582" s="172" t="str">
        <f t="shared" si="65"/>
        <v xml:space="preserve"> </v>
      </c>
      <c r="B582" s="125"/>
      <c r="C582" s="125"/>
      <c r="D582" s="125"/>
      <c r="E582" s="204"/>
      <c r="F582" s="204"/>
      <c r="G582" s="172" t="str">
        <f>IF(E582="","",VLOOKUP(E582,'Liste des clubs'!A:B,2,FALSE))</f>
        <v/>
      </c>
      <c r="H582" s="172"/>
      <c r="J582" s="199" t="str">
        <f t="shared" si="62"/>
        <v xml:space="preserve"> </v>
      </c>
      <c r="K582" s="200"/>
      <c r="L582" s="201" t="str">
        <f t="shared" si="63"/>
        <v xml:space="preserve"> </v>
      </c>
      <c r="M582" s="202"/>
      <c r="N582" s="203" t="str">
        <f t="shared" si="64"/>
        <v xml:space="preserve"> </v>
      </c>
      <c r="O582" s="202"/>
    </row>
    <row r="583" spans="1:15" ht="15.75" customHeight="1" x14ac:dyDescent="0.2">
      <c r="A583" s="172" t="str">
        <f t="shared" si="65"/>
        <v xml:space="preserve"> </v>
      </c>
      <c r="B583" s="125"/>
      <c r="C583" s="125"/>
      <c r="D583" s="125"/>
      <c r="E583" s="204"/>
      <c r="F583" s="204"/>
      <c r="G583" s="172" t="str">
        <f>IF(E583="","",VLOOKUP(E583,'Liste des clubs'!A:B,2,FALSE))</f>
        <v/>
      </c>
      <c r="H583" s="172"/>
      <c r="J583" s="199" t="str">
        <f t="shared" si="62"/>
        <v xml:space="preserve"> </v>
      </c>
      <c r="K583" s="200"/>
      <c r="L583" s="201" t="str">
        <f t="shared" si="63"/>
        <v xml:space="preserve"> </v>
      </c>
      <c r="M583" s="202"/>
      <c r="N583" s="203" t="str">
        <f t="shared" si="64"/>
        <v xml:space="preserve"> </v>
      </c>
      <c r="O583" s="202"/>
    </row>
    <row r="584" spans="1:15" ht="15.75" customHeight="1" x14ac:dyDescent="0.2">
      <c r="A584" s="172" t="str">
        <f t="shared" si="65"/>
        <v xml:space="preserve"> </v>
      </c>
      <c r="B584" s="125"/>
      <c r="C584" s="125"/>
      <c r="D584" s="125"/>
      <c r="E584" s="204"/>
      <c r="F584" s="204"/>
      <c r="G584" s="172" t="str">
        <f>IF(E584="","",VLOOKUP(E584,'Liste des clubs'!A:B,2,FALSE))</f>
        <v/>
      </c>
      <c r="H584" s="172"/>
      <c r="J584" s="199" t="str">
        <f t="shared" si="62"/>
        <v xml:space="preserve"> </v>
      </c>
      <c r="K584" s="200"/>
      <c r="L584" s="201" t="str">
        <f t="shared" si="63"/>
        <v xml:space="preserve"> </v>
      </c>
      <c r="M584" s="202"/>
      <c r="N584" s="203" t="str">
        <f t="shared" si="64"/>
        <v xml:space="preserve"> </v>
      </c>
      <c r="O584" s="202"/>
    </row>
    <row r="585" spans="1:15" ht="15.75" customHeight="1" x14ac:dyDescent="0.2">
      <c r="A585" s="172" t="str">
        <f t="shared" si="65"/>
        <v xml:space="preserve"> </v>
      </c>
      <c r="B585" s="125"/>
      <c r="C585" s="125"/>
      <c r="D585" s="125"/>
      <c r="E585" s="204"/>
      <c r="F585" s="204"/>
      <c r="G585" s="172" t="str">
        <f>IF(E585="","",VLOOKUP(E585,'Liste des clubs'!A:B,2,FALSE))</f>
        <v/>
      </c>
      <c r="H585" s="172"/>
      <c r="J585" s="199" t="str">
        <f t="shared" si="62"/>
        <v xml:space="preserve"> </v>
      </c>
      <c r="K585" s="200"/>
      <c r="L585" s="201" t="str">
        <f t="shared" si="63"/>
        <v xml:space="preserve"> </v>
      </c>
      <c r="M585" s="202"/>
      <c r="N585" s="203" t="str">
        <f t="shared" si="64"/>
        <v xml:space="preserve"> </v>
      </c>
      <c r="O585" s="202"/>
    </row>
    <row r="586" spans="1:15" ht="15.75" customHeight="1" x14ac:dyDescent="0.2">
      <c r="A586" s="172" t="str">
        <f t="shared" si="65"/>
        <v xml:space="preserve"> </v>
      </c>
      <c r="B586" s="125"/>
      <c r="C586" s="125"/>
      <c r="D586" s="125"/>
      <c r="E586" s="204"/>
      <c r="F586" s="204"/>
      <c r="G586" s="172" t="str">
        <f>IF(E586="","",VLOOKUP(E586,'Liste des clubs'!A:B,2,FALSE))</f>
        <v/>
      </c>
      <c r="H586" s="172"/>
      <c r="J586" s="199" t="str">
        <f t="shared" si="62"/>
        <v xml:space="preserve"> </v>
      </c>
      <c r="K586" s="200"/>
      <c r="L586" s="201" t="str">
        <f t="shared" si="63"/>
        <v xml:space="preserve"> </v>
      </c>
      <c r="M586" s="202"/>
      <c r="N586" s="203" t="str">
        <f t="shared" si="64"/>
        <v xml:space="preserve"> </v>
      </c>
      <c r="O586" s="202"/>
    </row>
    <row r="587" spans="1:15" ht="15.75" customHeight="1" x14ac:dyDescent="0.2">
      <c r="A587" s="172" t="str">
        <f t="shared" si="65"/>
        <v xml:space="preserve"> </v>
      </c>
      <c r="B587" s="125"/>
      <c r="C587" s="125"/>
      <c r="D587" s="125"/>
      <c r="E587" s="204"/>
      <c r="F587" s="204"/>
      <c r="G587" s="172" t="str">
        <f>IF(E587="","",VLOOKUP(E587,'Liste des clubs'!A:B,2,FALSE))</f>
        <v/>
      </c>
      <c r="H587" s="172"/>
      <c r="J587" s="199" t="str">
        <f t="shared" si="62"/>
        <v xml:space="preserve"> </v>
      </c>
      <c r="K587" s="200"/>
      <c r="L587" s="201" t="str">
        <f t="shared" si="63"/>
        <v xml:space="preserve"> </v>
      </c>
      <c r="M587" s="202"/>
      <c r="N587" s="203" t="str">
        <f t="shared" si="64"/>
        <v xml:space="preserve"> </v>
      </c>
      <c r="O587" s="202"/>
    </row>
    <row r="588" spans="1:15" ht="15.75" customHeight="1" x14ac:dyDescent="0.2">
      <c r="A588" s="172" t="str">
        <f t="shared" si="65"/>
        <v xml:space="preserve"> </v>
      </c>
      <c r="B588" s="125"/>
      <c r="C588" s="125"/>
      <c r="D588" s="125"/>
      <c r="E588" s="204"/>
      <c r="F588" s="204"/>
      <c r="G588" s="172" t="str">
        <f>IF(E588="","",VLOOKUP(E588,'Liste des clubs'!A:B,2,FALSE))</f>
        <v/>
      </c>
      <c r="H588" s="172"/>
      <c r="J588" s="199" t="str">
        <f t="shared" si="62"/>
        <v xml:space="preserve"> </v>
      </c>
      <c r="K588" s="200"/>
      <c r="L588" s="201" t="str">
        <f t="shared" si="63"/>
        <v xml:space="preserve"> </v>
      </c>
      <c r="M588" s="202"/>
      <c r="N588" s="203" t="str">
        <f t="shared" si="64"/>
        <v xml:space="preserve"> </v>
      </c>
      <c r="O588" s="202"/>
    </row>
    <row r="589" spans="1:15" ht="15.75" customHeight="1" x14ac:dyDescent="0.2">
      <c r="A589" s="172" t="str">
        <f t="shared" si="65"/>
        <v xml:space="preserve"> </v>
      </c>
      <c r="B589" s="125"/>
      <c r="C589" s="125"/>
      <c r="D589" s="125"/>
      <c r="E589" s="204"/>
      <c r="F589" s="204"/>
      <c r="G589" s="172" t="str">
        <f>IF(E589="","",VLOOKUP(E589,'Liste des clubs'!A:B,2,FALSE))</f>
        <v/>
      </c>
      <c r="H589" s="172"/>
      <c r="J589" s="199" t="str">
        <f t="shared" si="62"/>
        <v xml:space="preserve"> </v>
      </c>
      <c r="K589" s="200"/>
      <c r="L589" s="201" t="str">
        <f t="shared" si="63"/>
        <v xml:space="preserve"> </v>
      </c>
      <c r="M589" s="202"/>
      <c r="N589" s="203" t="str">
        <f t="shared" si="64"/>
        <v xml:space="preserve"> </v>
      </c>
      <c r="O589" s="202"/>
    </row>
    <row r="590" spans="1:15" ht="15.75" customHeight="1" x14ac:dyDescent="0.2">
      <c r="A590" s="172" t="str">
        <f t="shared" si="65"/>
        <v xml:space="preserve"> </v>
      </c>
      <c r="B590" s="125"/>
      <c r="C590" s="125"/>
      <c r="D590" s="125"/>
      <c r="E590" s="204"/>
      <c r="F590" s="204"/>
      <c r="G590" s="172" t="str">
        <f>IF(E590="","",VLOOKUP(E590,'Liste des clubs'!A:B,2,FALSE))</f>
        <v/>
      </c>
      <c r="H590" s="172"/>
      <c r="J590" s="199" t="str">
        <f t="shared" si="62"/>
        <v xml:space="preserve"> </v>
      </c>
      <c r="K590" s="200"/>
      <c r="L590" s="201" t="str">
        <f t="shared" si="63"/>
        <v xml:space="preserve"> </v>
      </c>
      <c r="M590" s="202"/>
      <c r="N590" s="203" t="str">
        <f t="shared" si="64"/>
        <v xml:space="preserve"> </v>
      </c>
      <c r="O590" s="202"/>
    </row>
    <row r="591" spans="1:15" ht="15.75" customHeight="1" x14ac:dyDescent="0.2">
      <c r="A591" s="172" t="str">
        <f t="shared" si="65"/>
        <v xml:space="preserve"> </v>
      </c>
      <c r="B591" s="125"/>
      <c r="C591" s="125"/>
      <c r="D591" s="125"/>
      <c r="E591" s="204"/>
      <c r="F591" s="204"/>
      <c r="G591" s="172" t="str">
        <f>IF(E591="","",VLOOKUP(E591,'Liste des clubs'!A:B,2,FALSE))</f>
        <v/>
      </c>
      <c r="H591" s="172"/>
      <c r="J591" s="199" t="str">
        <f t="shared" si="62"/>
        <v xml:space="preserve"> </v>
      </c>
      <c r="K591" s="200"/>
      <c r="L591" s="201" t="str">
        <f t="shared" si="63"/>
        <v xml:space="preserve"> </v>
      </c>
      <c r="M591" s="202"/>
      <c r="N591" s="203" t="str">
        <f t="shared" si="64"/>
        <v xml:space="preserve"> </v>
      </c>
      <c r="O591" s="202"/>
    </row>
    <row r="592" spans="1:15" ht="15.75" customHeight="1" x14ac:dyDescent="0.2">
      <c r="A592" s="172" t="str">
        <f t="shared" si="65"/>
        <v xml:space="preserve"> </v>
      </c>
      <c r="B592" s="125"/>
      <c r="C592" s="125"/>
      <c r="D592" s="125"/>
      <c r="E592" s="204"/>
      <c r="F592" s="204"/>
      <c r="G592" s="172" t="str">
        <f>IF(E592="","",VLOOKUP(E592,'Liste des clubs'!A:B,2,FALSE))</f>
        <v/>
      </c>
      <c r="H592" s="172"/>
      <c r="J592" s="199" t="str">
        <f t="shared" si="62"/>
        <v xml:space="preserve"> </v>
      </c>
      <c r="K592" s="200"/>
      <c r="L592" s="201" t="str">
        <f t="shared" si="63"/>
        <v xml:space="preserve"> </v>
      </c>
      <c r="M592" s="202"/>
      <c r="N592" s="203" t="str">
        <f t="shared" si="64"/>
        <v xml:space="preserve"> </v>
      </c>
      <c r="O592" s="202"/>
    </row>
    <row r="593" spans="1:15" ht="15.75" customHeight="1" x14ac:dyDescent="0.2">
      <c r="A593" s="172" t="str">
        <f t="shared" si="65"/>
        <v xml:space="preserve"> </v>
      </c>
      <c r="B593" s="125"/>
      <c r="C593" s="125"/>
      <c r="D593" s="125"/>
      <c r="E593" s="204"/>
      <c r="F593" s="204"/>
      <c r="G593" s="172" t="str">
        <f>IF(E593="","",VLOOKUP(E593,'Liste des clubs'!A:B,2,FALSE))</f>
        <v/>
      </c>
      <c r="H593" s="172"/>
      <c r="J593" s="199" t="str">
        <f t="shared" si="62"/>
        <v xml:space="preserve"> </v>
      </c>
      <c r="K593" s="200"/>
      <c r="L593" s="201" t="str">
        <f t="shared" si="63"/>
        <v xml:space="preserve"> </v>
      </c>
      <c r="M593" s="202"/>
      <c r="N593" s="203" t="str">
        <f t="shared" si="64"/>
        <v xml:space="preserve"> </v>
      </c>
      <c r="O593" s="202"/>
    </row>
    <row r="594" spans="1:15" ht="15.75" customHeight="1" x14ac:dyDescent="0.2">
      <c r="A594" s="172" t="str">
        <f t="shared" si="65"/>
        <v xml:space="preserve"> </v>
      </c>
      <c r="B594" s="125"/>
      <c r="C594" s="125"/>
      <c r="D594" s="125"/>
      <c r="E594" s="204"/>
      <c r="F594" s="204"/>
      <c r="G594" s="172" t="str">
        <f>IF(E594="","",VLOOKUP(E594,'Liste des clubs'!A:B,2,FALSE))</f>
        <v/>
      </c>
      <c r="H594" s="172"/>
      <c r="J594" s="199" t="str">
        <f t="shared" si="62"/>
        <v xml:space="preserve"> </v>
      </c>
      <c r="K594" s="200"/>
      <c r="L594" s="201" t="str">
        <f t="shared" si="63"/>
        <v xml:space="preserve"> </v>
      </c>
      <c r="M594" s="202"/>
      <c r="N594" s="203" t="str">
        <f t="shared" si="64"/>
        <v xml:space="preserve"> </v>
      </c>
      <c r="O594" s="202"/>
    </row>
    <row r="595" spans="1:15" ht="15.75" customHeight="1" x14ac:dyDescent="0.2">
      <c r="A595" s="172" t="str">
        <f t="shared" si="65"/>
        <v xml:space="preserve"> </v>
      </c>
      <c r="B595" s="125"/>
      <c r="C595" s="125"/>
      <c r="D595" s="125"/>
      <c r="E595" s="204"/>
      <c r="F595" s="204"/>
      <c r="G595" s="172" t="str">
        <f>IF(E595="","",VLOOKUP(E595,'Liste des clubs'!A:B,2,FALSE))</f>
        <v/>
      </c>
      <c r="H595" s="172"/>
      <c r="J595" s="199" t="str">
        <f t="shared" si="62"/>
        <v xml:space="preserve"> </v>
      </c>
      <c r="K595" s="200"/>
      <c r="L595" s="201" t="str">
        <f t="shared" si="63"/>
        <v xml:space="preserve"> </v>
      </c>
      <c r="M595" s="202"/>
      <c r="N595" s="203" t="str">
        <f t="shared" si="64"/>
        <v xml:space="preserve"> </v>
      </c>
      <c r="O595" s="202"/>
    </row>
    <row r="596" spans="1:15" ht="15.75" customHeight="1" x14ac:dyDescent="0.2">
      <c r="A596" s="172" t="str">
        <f t="shared" si="65"/>
        <v xml:space="preserve"> </v>
      </c>
      <c r="B596" s="125"/>
      <c r="C596" s="125"/>
      <c r="D596" s="125"/>
      <c r="E596" s="204"/>
      <c r="F596" s="204"/>
      <c r="G596" s="172" t="str">
        <f>IF(E596="","",VLOOKUP(E596,'Liste des clubs'!A:B,2,FALSE))</f>
        <v/>
      </c>
      <c r="H596" s="172"/>
      <c r="J596" s="199" t="str">
        <f t="shared" si="62"/>
        <v xml:space="preserve"> </v>
      </c>
      <c r="K596" s="200"/>
      <c r="L596" s="201" t="str">
        <f t="shared" si="63"/>
        <v xml:space="preserve"> </v>
      </c>
      <c r="M596" s="202"/>
      <c r="N596" s="203" t="str">
        <f t="shared" si="64"/>
        <v xml:space="preserve"> </v>
      </c>
      <c r="O596" s="202"/>
    </row>
    <row r="597" spans="1:15" ht="15.75" customHeight="1" x14ac:dyDescent="0.2">
      <c r="A597" s="172" t="str">
        <f t="shared" si="65"/>
        <v xml:space="preserve"> </v>
      </c>
      <c r="B597" s="125"/>
      <c r="C597" s="125"/>
      <c r="D597" s="125"/>
      <c r="E597" s="204"/>
      <c r="F597" s="204"/>
      <c r="G597" s="172" t="str">
        <f>IF(E597="","",VLOOKUP(E597,'Liste des clubs'!A:B,2,FALSE))</f>
        <v/>
      </c>
      <c r="H597" s="172"/>
      <c r="J597" s="199" t="str">
        <f t="shared" si="62"/>
        <v xml:space="preserve"> </v>
      </c>
      <c r="K597" s="200"/>
      <c r="L597" s="201" t="str">
        <f t="shared" si="63"/>
        <v xml:space="preserve"> </v>
      </c>
      <c r="M597" s="202"/>
      <c r="N597" s="203" t="str">
        <f t="shared" si="64"/>
        <v xml:space="preserve"> </v>
      </c>
      <c r="O597" s="202"/>
    </row>
    <row r="598" spans="1:15" ht="15.75" customHeight="1" x14ac:dyDescent="0.2">
      <c r="A598" s="172" t="str">
        <f t="shared" si="65"/>
        <v xml:space="preserve"> </v>
      </c>
      <c r="B598" s="125"/>
      <c r="C598" s="125"/>
      <c r="D598" s="125"/>
      <c r="E598" s="204"/>
      <c r="F598" s="204"/>
      <c r="G598" s="172" t="str">
        <f>IF(E598="","",VLOOKUP(E598,'Liste des clubs'!A:B,2,FALSE))</f>
        <v/>
      </c>
      <c r="H598" s="172"/>
      <c r="J598" s="199" t="str">
        <f t="shared" si="62"/>
        <v xml:space="preserve"> </v>
      </c>
      <c r="K598" s="200"/>
      <c r="L598" s="201" t="str">
        <f t="shared" si="63"/>
        <v xml:space="preserve"> </v>
      </c>
      <c r="M598" s="202"/>
      <c r="N598" s="203" t="str">
        <f t="shared" si="64"/>
        <v xml:space="preserve"> </v>
      </c>
      <c r="O598" s="202"/>
    </row>
    <row r="599" spans="1:15" ht="15.75" customHeight="1" x14ac:dyDescent="0.2">
      <c r="A599" s="172" t="str">
        <f t="shared" si="65"/>
        <v xml:space="preserve"> </v>
      </c>
      <c r="B599" s="125"/>
      <c r="C599" s="125"/>
      <c r="D599" s="125"/>
      <c r="E599" s="204"/>
      <c r="F599" s="204"/>
      <c r="G599" s="172" t="str">
        <f>IF(E599="","",VLOOKUP(E599,'Liste des clubs'!A:B,2,FALSE))</f>
        <v/>
      </c>
      <c r="H599" s="172"/>
      <c r="J599" s="199" t="str">
        <f t="shared" si="62"/>
        <v xml:space="preserve"> </v>
      </c>
      <c r="K599" s="200"/>
      <c r="L599" s="201" t="str">
        <f t="shared" si="63"/>
        <v xml:space="preserve"> </v>
      </c>
      <c r="M599" s="202"/>
      <c r="N599" s="203" t="str">
        <f t="shared" si="64"/>
        <v xml:space="preserve"> </v>
      </c>
      <c r="O599" s="202"/>
    </row>
    <row r="600" spans="1:15" ht="15.75" customHeight="1" x14ac:dyDescent="0.2">
      <c r="A600" s="172" t="str">
        <f t="shared" si="65"/>
        <v xml:space="preserve"> </v>
      </c>
      <c r="B600" s="125"/>
      <c r="C600" s="125"/>
      <c r="D600" s="125"/>
      <c r="E600" s="204"/>
      <c r="F600" s="204"/>
      <c r="G600" s="172" t="str">
        <f>IF(E600="","",VLOOKUP(E600,'Liste des clubs'!A:B,2,FALSE))</f>
        <v/>
      </c>
      <c r="H600" s="172"/>
      <c r="J600" s="199" t="str">
        <f t="shared" si="62"/>
        <v xml:space="preserve"> </v>
      </c>
      <c r="K600" s="200"/>
      <c r="L600" s="201" t="str">
        <f t="shared" si="63"/>
        <v xml:space="preserve"> </v>
      </c>
      <c r="M600" s="202"/>
      <c r="N600" s="203" t="str">
        <f t="shared" si="64"/>
        <v xml:space="preserve"> </v>
      </c>
      <c r="O600" s="202"/>
    </row>
    <row r="601" spans="1:15" ht="15.75" customHeight="1" x14ac:dyDescent="0.2">
      <c r="A601" s="172" t="str">
        <f t="shared" si="65"/>
        <v xml:space="preserve"> </v>
      </c>
      <c r="B601" s="125"/>
      <c r="C601" s="125"/>
      <c r="D601" s="125"/>
      <c r="E601" s="204"/>
      <c r="F601" s="204"/>
      <c r="G601" s="172" t="str">
        <f>IF(E601="","",VLOOKUP(E601,'Liste des clubs'!A:B,2,FALSE))</f>
        <v/>
      </c>
      <c r="H601" s="172"/>
      <c r="J601" s="199" t="str">
        <f t="shared" si="62"/>
        <v xml:space="preserve"> </v>
      </c>
      <c r="K601" s="200"/>
      <c r="L601" s="201" t="str">
        <f t="shared" si="63"/>
        <v xml:space="preserve"> </v>
      </c>
      <c r="M601" s="202"/>
      <c r="N601" s="203" t="str">
        <f t="shared" si="64"/>
        <v xml:space="preserve"> </v>
      </c>
      <c r="O601" s="202"/>
    </row>
    <row r="602" spans="1:15" ht="15.75" customHeight="1" x14ac:dyDescent="0.2">
      <c r="A602" s="172" t="str">
        <f t="shared" si="65"/>
        <v xml:space="preserve"> </v>
      </c>
      <c r="B602" s="125"/>
      <c r="C602" s="125"/>
      <c r="D602" s="125"/>
      <c r="E602" s="204"/>
      <c r="F602" s="204"/>
      <c r="G602" s="172" t="str">
        <f>IF(E602="","",VLOOKUP(E602,'Liste des clubs'!A:B,2,FALSE))</f>
        <v/>
      </c>
      <c r="H602" s="172"/>
      <c r="J602" s="199" t="str">
        <f t="shared" si="62"/>
        <v xml:space="preserve"> </v>
      </c>
      <c r="K602" s="200"/>
      <c r="L602" s="201" t="str">
        <f t="shared" si="63"/>
        <v xml:space="preserve"> </v>
      </c>
      <c r="M602" s="202"/>
      <c r="N602" s="203" t="str">
        <f t="shared" si="64"/>
        <v xml:space="preserve"> </v>
      </c>
      <c r="O602" s="202"/>
    </row>
    <row r="603" spans="1:15" ht="15.75" customHeight="1" x14ac:dyDescent="0.2">
      <c r="A603" s="172" t="str">
        <f t="shared" si="65"/>
        <v xml:space="preserve"> </v>
      </c>
      <c r="B603" s="125"/>
      <c r="C603" s="125"/>
      <c r="D603" s="125"/>
      <c r="E603" s="204"/>
      <c r="F603" s="204"/>
      <c r="G603" s="172" t="str">
        <f>IF(E603="","",VLOOKUP(E603,'Liste des clubs'!A:B,2,FALSE))</f>
        <v/>
      </c>
      <c r="H603" s="172"/>
      <c r="J603" s="199" t="str">
        <f t="shared" si="62"/>
        <v xml:space="preserve"> </v>
      </c>
      <c r="K603" s="200"/>
      <c r="L603" s="201" t="str">
        <f t="shared" si="63"/>
        <v xml:space="preserve"> </v>
      </c>
      <c r="M603" s="202"/>
      <c r="N603" s="203" t="str">
        <f t="shared" si="64"/>
        <v xml:space="preserve"> </v>
      </c>
      <c r="O603" s="202"/>
    </row>
    <row r="604" spans="1:15" ht="15.75" customHeight="1" x14ac:dyDescent="0.2">
      <c r="A604" s="172" t="str">
        <f t="shared" si="65"/>
        <v xml:space="preserve"> </v>
      </c>
      <c r="B604" s="125"/>
      <c r="C604" s="125"/>
      <c r="D604" s="125"/>
      <c r="E604" s="204"/>
      <c r="F604" s="204"/>
      <c r="G604" s="172" t="str">
        <f>IF(E604="","",VLOOKUP(E604,'Liste des clubs'!A:B,2,FALSE))</f>
        <v/>
      </c>
      <c r="H604" s="172"/>
      <c r="J604" s="199" t="str">
        <f t="shared" si="62"/>
        <v xml:space="preserve"> </v>
      </c>
      <c r="K604" s="200"/>
      <c r="L604" s="201" t="str">
        <f t="shared" si="63"/>
        <v xml:space="preserve"> </v>
      </c>
      <c r="M604" s="202"/>
      <c r="N604" s="203" t="str">
        <f t="shared" si="64"/>
        <v xml:space="preserve"> </v>
      </c>
      <c r="O604" s="202"/>
    </row>
    <row r="605" spans="1:15" ht="15.75" customHeight="1" x14ac:dyDescent="0.2">
      <c r="A605" s="172" t="str">
        <f t="shared" si="65"/>
        <v xml:space="preserve"> </v>
      </c>
      <c r="B605" s="125"/>
      <c r="C605" s="125"/>
      <c r="D605" s="125"/>
      <c r="E605" s="204"/>
      <c r="F605" s="204"/>
      <c r="G605" s="172" t="str">
        <f>IF(E605="","",VLOOKUP(E605,'Liste des clubs'!A:B,2,FALSE))</f>
        <v/>
      </c>
      <c r="H605" s="172"/>
      <c r="J605" s="199" t="str">
        <f t="shared" si="62"/>
        <v xml:space="preserve"> </v>
      </c>
      <c r="K605" s="200"/>
      <c r="L605" s="201" t="str">
        <f t="shared" si="63"/>
        <v xml:space="preserve"> </v>
      </c>
      <c r="M605" s="202"/>
      <c r="N605" s="203" t="str">
        <f t="shared" si="64"/>
        <v xml:space="preserve"> </v>
      </c>
      <c r="O605" s="202"/>
    </row>
    <row r="606" spans="1:15" ht="15.75" customHeight="1" x14ac:dyDescent="0.2">
      <c r="A606" s="172" t="str">
        <f t="shared" si="65"/>
        <v xml:space="preserve"> </v>
      </c>
      <c r="B606" s="125"/>
      <c r="C606" s="125"/>
      <c r="D606" s="125"/>
      <c r="E606" s="204"/>
      <c r="F606" s="204"/>
      <c r="G606" s="172" t="str">
        <f>IF(E606="","",VLOOKUP(E606,'Liste des clubs'!A:B,2,FALSE))</f>
        <v/>
      </c>
      <c r="H606" s="172"/>
      <c r="J606" s="199" t="str">
        <f t="shared" ref="J606:J669" si="66">IF($I606=J$2,$A606,"")</f>
        <v xml:space="preserve"> </v>
      </c>
      <c r="K606" s="200"/>
      <c r="L606" s="201" t="str">
        <f t="shared" ref="L606:L669" si="67">IF($I606=L$2,$A606,"")</f>
        <v xml:space="preserve"> </v>
      </c>
      <c r="M606" s="202"/>
      <c r="N606" s="203" t="str">
        <f t="shared" ref="N606:N669" si="68">IF($I606=N$2,$A606,"")</f>
        <v xml:space="preserve"> </v>
      </c>
      <c r="O606" s="202"/>
    </row>
    <row r="607" spans="1:15" ht="15.75" customHeight="1" x14ac:dyDescent="0.2">
      <c r="A607" s="172" t="str">
        <f t="shared" si="65"/>
        <v xml:space="preserve"> </v>
      </c>
      <c r="B607" s="125"/>
      <c r="C607" s="125"/>
      <c r="D607" s="125"/>
      <c r="E607" s="204"/>
      <c r="F607" s="204"/>
      <c r="G607" s="172" t="str">
        <f>IF(E607="","",VLOOKUP(E607,'Liste des clubs'!A:B,2,FALSE))</f>
        <v/>
      </c>
      <c r="H607" s="172"/>
      <c r="J607" s="199" t="str">
        <f t="shared" si="66"/>
        <v xml:space="preserve"> </v>
      </c>
      <c r="K607" s="200"/>
      <c r="L607" s="201" t="str">
        <f t="shared" si="67"/>
        <v xml:space="preserve"> </v>
      </c>
      <c r="M607" s="202"/>
      <c r="N607" s="203" t="str">
        <f t="shared" si="68"/>
        <v xml:space="preserve"> </v>
      </c>
      <c r="O607" s="202"/>
    </row>
    <row r="608" spans="1:15" ht="15.75" customHeight="1" x14ac:dyDescent="0.2">
      <c r="A608" s="172" t="str">
        <f t="shared" si="65"/>
        <v xml:space="preserve"> </v>
      </c>
      <c r="B608" s="125"/>
      <c r="C608" s="125"/>
      <c r="D608" s="125"/>
      <c r="E608" s="204"/>
      <c r="F608" s="204"/>
      <c r="G608" s="172" t="str">
        <f>IF(E608="","",VLOOKUP(E608,'Liste des clubs'!A:B,2,FALSE))</f>
        <v/>
      </c>
      <c r="H608" s="172"/>
      <c r="J608" s="199" t="str">
        <f t="shared" si="66"/>
        <v xml:space="preserve"> </v>
      </c>
      <c r="K608" s="200"/>
      <c r="L608" s="201" t="str">
        <f t="shared" si="67"/>
        <v xml:space="preserve"> </v>
      </c>
      <c r="M608" s="202"/>
      <c r="N608" s="203" t="str">
        <f t="shared" si="68"/>
        <v xml:space="preserve"> </v>
      </c>
      <c r="O608" s="202"/>
    </row>
    <row r="609" spans="1:15" ht="15.75" customHeight="1" x14ac:dyDescent="0.2">
      <c r="A609" s="172" t="str">
        <f t="shared" si="65"/>
        <v xml:space="preserve"> </v>
      </c>
      <c r="B609" s="125"/>
      <c r="C609" s="125"/>
      <c r="D609" s="125"/>
      <c r="E609" s="204"/>
      <c r="F609" s="204"/>
      <c r="G609" s="172" t="str">
        <f>IF(E609="","",VLOOKUP(E609,'Liste des clubs'!A:B,2,FALSE))</f>
        <v/>
      </c>
      <c r="H609" s="172"/>
      <c r="J609" s="199" t="str">
        <f t="shared" si="66"/>
        <v xml:space="preserve"> </v>
      </c>
      <c r="K609" s="200"/>
      <c r="L609" s="201" t="str">
        <f t="shared" si="67"/>
        <v xml:space="preserve"> </v>
      </c>
      <c r="M609" s="202"/>
      <c r="N609" s="203" t="str">
        <f t="shared" si="68"/>
        <v xml:space="preserve"> </v>
      </c>
      <c r="O609" s="202"/>
    </row>
    <row r="610" spans="1:15" ht="15.75" customHeight="1" x14ac:dyDescent="0.2">
      <c r="A610" s="172" t="str">
        <f t="shared" si="65"/>
        <v xml:space="preserve"> </v>
      </c>
      <c r="B610" s="125"/>
      <c r="C610" s="125"/>
      <c r="D610" s="125"/>
      <c r="E610" s="204"/>
      <c r="F610" s="204"/>
      <c r="G610" s="172" t="str">
        <f>IF(E610="","",VLOOKUP(E610,'Liste des clubs'!A:B,2,FALSE))</f>
        <v/>
      </c>
      <c r="H610" s="172"/>
      <c r="J610" s="199" t="str">
        <f t="shared" si="66"/>
        <v xml:space="preserve"> </v>
      </c>
      <c r="K610" s="200"/>
      <c r="L610" s="201" t="str">
        <f t="shared" si="67"/>
        <v xml:space="preserve"> </v>
      </c>
      <c r="M610" s="202"/>
      <c r="N610" s="203" t="str">
        <f t="shared" si="68"/>
        <v xml:space="preserve"> </v>
      </c>
      <c r="O610" s="202"/>
    </row>
    <row r="611" spans="1:15" ht="15.75" customHeight="1" x14ac:dyDescent="0.2">
      <c r="A611" s="172" t="str">
        <f t="shared" si="65"/>
        <v xml:space="preserve"> </v>
      </c>
      <c r="B611" s="125"/>
      <c r="C611" s="125"/>
      <c r="D611" s="125"/>
      <c r="E611" s="204"/>
      <c r="F611" s="204"/>
      <c r="G611" s="172" t="str">
        <f>IF(E611="","",VLOOKUP(E611,'Liste des clubs'!A:B,2,FALSE))</f>
        <v/>
      </c>
      <c r="H611" s="172"/>
      <c r="J611" s="199" t="str">
        <f t="shared" si="66"/>
        <v xml:space="preserve"> </v>
      </c>
      <c r="K611" s="200"/>
      <c r="L611" s="201" t="str">
        <f t="shared" si="67"/>
        <v xml:space="preserve"> </v>
      </c>
      <c r="M611" s="202"/>
      <c r="N611" s="203" t="str">
        <f t="shared" si="68"/>
        <v xml:space="preserve"> </v>
      </c>
      <c r="O611" s="202"/>
    </row>
    <row r="612" spans="1:15" ht="15.75" customHeight="1" x14ac:dyDescent="0.2">
      <c r="A612" s="172" t="str">
        <f t="shared" si="65"/>
        <v xml:space="preserve"> </v>
      </c>
      <c r="B612" s="125"/>
      <c r="C612" s="125"/>
      <c r="D612" s="125"/>
      <c r="E612" s="204"/>
      <c r="F612" s="204"/>
      <c r="G612" s="172" t="str">
        <f>IF(E612="","",VLOOKUP(E612,'Liste des clubs'!A:B,2,FALSE))</f>
        <v/>
      </c>
      <c r="H612" s="172"/>
      <c r="J612" s="199" t="str">
        <f t="shared" si="66"/>
        <v xml:space="preserve"> </v>
      </c>
      <c r="K612" s="200"/>
      <c r="L612" s="201" t="str">
        <f t="shared" si="67"/>
        <v xml:space="preserve"> </v>
      </c>
      <c r="M612" s="202"/>
      <c r="N612" s="203" t="str">
        <f t="shared" si="68"/>
        <v xml:space="preserve"> </v>
      </c>
      <c r="O612" s="202"/>
    </row>
    <row r="613" spans="1:15" ht="15.75" customHeight="1" x14ac:dyDescent="0.2">
      <c r="A613" s="172" t="str">
        <f t="shared" si="65"/>
        <v xml:space="preserve"> </v>
      </c>
      <c r="B613" s="125"/>
      <c r="C613" s="125"/>
      <c r="D613" s="125"/>
      <c r="E613" s="204"/>
      <c r="F613" s="204"/>
      <c r="G613" s="172" t="str">
        <f>IF(E613="","",VLOOKUP(E613,'Liste des clubs'!A:B,2,FALSE))</f>
        <v/>
      </c>
      <c r="H613" s="172"/>
      <c r="J613" s="199" t="str">
        <f t="shared" si="66"/>
        <v xml:space="preserve"> </v>
      </c>
      <c r="K613" s="200"/>
      <c r="L613" s="201" t="str">
        <f t="shared" si="67"/>
        <v xml:space="preserve"> </v>
      </c>
      <c r="M613" s="202"/>
      <c r="N613" s="203" t="str">
        <f t="shared" si="68"/>
        <v xml:space="preserve"> </v>
      </c>
      <c r="O613" s="202"/>
    </row>
    <row r="614" spans="1:15" ht="15.75" customHeight="1" x14ac:dyDescent="0.2">
      <c r="A614" s="172" t="str">
        <f t="shared" si="65"/>
        <v xml:space="preserve"> </v>
      </c>
      <c r="B614" s="125"/>
      <c r="C614" s="125"/>
      <c r="D614" s="125"/>
      <c r="E614" s="204"/>
      <c r="F614" s="204"/>
      <c r="G614" s="172" t="str">
        <f>IF(E614="","",VLOOKUP(E614,'Liste des clubs'!A:B,2,FALSE))</f>
        <v/>
      </c>
      <c r="H614" s="172"/>
      <c r="J614" s="199" t="str">
        <f t="shared" si="66"/>
        <v xml:space="preserve"> </v>
      </c>
      <c r="K614" s="200"/>
      <c r="L614" s="201" t="str">
        <f t="shared" si="67"/>
        <v xml:space="preserve"> </v>
      </c>
      <c r="M614" s="202"/>
      <c r="N614" s="203" t="str">
        <f t="shared" si="68"/>
        <v xml:space="preserve"> </v>
      </c>
      <c r="O614" s="202"/>
    </row>
    <row r="615" spans="1:15" ht="15.75" customHeight="1" x14ac:dyDescent="0.2">
      <c r="A615" s="172" t="str">
        <f t="shared" si="65"/>
        <v xml:space="preserve"> </v>
      </c>
      <c r="B615" s="125"/>
      <c r="C615" s="125"/>
      <c r="D615" s="125"/>
      <c r="E615" s="204"/>
      <c r="F615" s="204"/>
      <c r="G615" s="172" t="str">
        <f>IF(E615="","",VLOOKUP(E615,'Liste des clubs'!A:B,2,FALSE))</f>
        <v/>
      </c>
      <c r="H615" s="172"/>
      <c r="J615" s="199" t="str">
        <f t="shared" si="66"/>
        <v xml:space="preserve"> </v>
      </c>
      <c r="K615" s="200"/>
      <c r="L615" s="201" t="str">
        <f t="shared" si="67"/>
        <v xml:space="preserve"> </v>
      </c>
      <c r="M615" s="202"/>
      <c r="N615" s="203" t="str">
        <f t="shared" si="68"/>
        <v xml:space="preserve"> </v>
      </c>
      <c r="O615" s="202"/>
    </row>
    <row r="616" spans="1:15" ht="15.75" customHeight="1" x14ac:dyDescent="0.2">
      <c r="A616" s="172" t="str">
        <f t="shared" si="65"/>
        <v xml:space="preserve"> </v>
      </c>
      <c r="B616" s="125"/>
      <c r="C616" s="125"/>
      <c r="D616" s="125"/>
      <c r="E616" s="204"/>
      <c r="F616" s="204"/>
      <c r="G616" s="172" t="str">
        <f>IF(E616="","",VLOOKUP(E616,'Liste des clubs'!A:B,2,FALSE))</f>
        <v/>
      </c>
      <c r="H616" s="172"/>
      <c r="J616" s="199" t="str">
        <f t="shared" si="66"/>
        <v xml:space="preserve"> </v>
      </c>
      <c r="K616" s="200"/>
      <c r="L616" s="201" t="str">
        <f t="shared" si="67"/>
        <v xml:space="preserve"> </v>
      </c>
      <c r="M616" s="202"/>
      <c r="N616" s="203" t="str">
        <f t="shared" si="68"/>
        <v xml:space="preserve"> </v>
      </c>
      <c r="O616" s="202"/>
    </row>
    <row r="617" spans="1:15" ht="15.75" customHeight="1" x14ac:dyDescent="0.2">
      <c r="A617" s="172" t="str">
        <f t="shared" si="65"/>
        <v xml:space="preserve"> </v>
      </c>
      <c r="B617" s="125"/>
      <c r="C617" s="125"/>
      <c r="D617" s="125"/>
      <c r="E617" s="204"/>
      <c r="F617" s="204"/>
      <c r="G617" s="172" t="str">
        <f>IF(E617="","",VLOOKUP(E617,'Liste des clubs'!A:B,2,FALSE))</f>
        <v/>
      </c>
      <c r="H617" s="172"/>
      <c r="J617" s="199" t="str">
        <f t="shared" si="66"/>
        <v xml:space="preserve"> </v>
      </c>
      <c r="K617" s="200"/>
      <c r="L617" s="201" t="str">
        <f t="shared" si="67"/>
        <v xml:space="preserve"> </v>
      </c>
      <c r="M617" s="202"/>
      <c r="N617" s="203" t="str">
        <f t="shared" si="68"/>
        <v xml:space="preserve"> </v>
      </c>
      <c r="O617" s="202"/>
    </row>
    <row r="618" spans="1:15" ht="15.75" customHeight="1" x14ac:dyDescent="0.2">
      <c r="A618" s="172" t="str">
        <f t="shared" si="65"/>
        <v xml:space="preserve"> </v>
      </c>
      <c r="B618" s="125"/>
      <c r="C618" s="125"/>
      <c r="D618" s="125"/>
      <c r="E618" s="204"/>
      <c r="F618" s="204"/>
      <c r="G618" s="172" t="str">
        <f>IF(E618="","",VLOOKUP(E618,'Liste des clubs'!A:B,2,FALSE))</f>
        <v/>
      </c>
      <c r="H618" s="172"/>
      <c r="J618" s="199" t="str">
        <f t="shared" si="66"/>
        <v xml:space="preserve"> </v>
      </c>
      <c r="K618" s="200"/>
      <c r="L618" s="201" t="str">
        <f t="shared" si="67"/>
        <v xml:space="preserve"> </v>
      </c>
      <c r="M618" s="202"/>
      <c r="N618" s="203" t="str">
        <f t="shared" si="68"/>
        <v xml:space="preserve"> </v>
      </c>
      <c r="O618" s="202"/>
    </row>
    <row r="619" spans="1:15" ht="15.75" customHeight="1" x14ac:dyDescent="0.2">
      <c r="A619" s="172" t="str">
        <f t="shared" si="65"/>
        <v xml:space="preserve"> </v>
      </c>
      <c r="B619" s="125"/>
      <c r="C619" s="125"/>
      <c r="D619" s="125"/>
      <c r="E619" s="204"/>
      <c r="F619" s="204"/>
      <c r="G619" s="172" t="str">
        <f>IF(E619="","",VLOOKUP(E619,'Liste des clubs'!A:B,2,FALSE))</f>
        <v/>
      </c>
      <c r="H619" s="172"/>
      <c r="J619" s="199" t="str">
        <f t="shared" si="66"/>
        <v xml:space="preserve"> </v>
      </c>
      <c r="K619" s="200"/>
      <c r="L619" s="201" t="str">
        <f t="shared" si="67"/>
        <v xml:space="preserve"> </v>
      </c>
      <c r="M619" s="202"/>
      <c r="N619" s="203" t="str">
        <f t="shared" si="68"/>
        <v xml:space="preserve"> </v>
      </c>
      <c r="O619" s="202"/>
    </row>
    <row r="620" spans="1:15" ht="15.75" customHeight="1" x14ac:dyDescent="0.2">
      <c r="A620" s="172" t="str">
        <f t="shared" si="65"/>
        <v xml:space="preserve"> </v>
      </c>
      <c r="B620" s="125"/>
      <c r="C620" s="125"/>
      <c r="D620" s="125"/>
      <c r="E620" s="204"/>
      <c r="F620" s="204"/>
      <c r="G620" s="172" t="str">
        <f>IF(E620="","",VLOOKUP(E620,'Liste des clubs'!A:B,2,FALSE))</f>
        <v/>
      </c>
      <c r="H620" s="172"/>
      <c r="J620" s="199" t="str">
        <f t="shared" si="66"/>
        <v xml:space="preserve"> </v>
      </c>
      <c r="K620" s="200"/>
      <c r="L620" s="201" t="str">
        <f t="shared" si="67"/>
        <v xml:space="preserve"> </v>
      </c>
      <c r="M620" s="202"/>
      <c r="N620" s="203" t="str">
        <f t="shared" si="68"/>
        <v xml:space="preserve"> </v>
      </c>
      <c r="O620" s="202"/>
    </row>
    <row r="621" spans="1:15" ht="15.75" customHeight="1" x14ac:dyDescent="0.2">
      <c r="A621" s="172" t="str">
        <f t="shared" si="65"/>
        <v xml:space="preserve"> </v>
      </c>
      <c r="B621" s="125"/>
      <c r="C621" s="125"/>
      <c r="D621" s="125"/>
      <c r="E621" s="204"/>
      <c r="F621" s="204"/>
      <c r="G621" s="172" t="str">
        <f>IF(E621="","",VLOOKUP(E621,'Liste des clubs'!A:B,2,FALSE))</f>
        <v/>
      </c>
      <c r="H621" s="172"/>
      <c r="J621" s="199" t="str">
        <f t="shared" si="66"/>
        <v xml:space="preserve"> </v>
      </c>
      <c r="K621" s="200"/>
      <c r="L621" s="201" t="str">
        <f t="shared" si="67"/>
        <v xml:space="preserve"> </v>
      </c>
      <c r="M621" s="202"/>
      <c r="N621" s="203" t="str">
        <f t="shared" si="68"/>
        <v xml:space="preserve"> </v>
      </c>
      <c r="O621" s="202"/>
    </row>
    <row r="622" spans="1:15" ht="15.75" customHeight="1" x14ac:dyDescent="0.2">
      <c r="A622" s="172" t="str">
        <f t="shared" si="65"/>
        <v xml:space="preserve"> </v>
      </c>
      <c r="B622" s="125"/>
      <c r="C622" s="125"/>
      <c r="D622" s="125"/>
      <c r="E622" s="204"/>
      <c r="F622" s="204"/>
      <c r="G622" s="172" t="str">
        <f>IF(E622="","",VLOOKUP(E622,'Liste des clubs'!A:B,2,FALSE))</f>
        <v/>
      </c>
      <c r="H622" s="172"/>
      <c r="J622" s="199" t="str">
        <f t="shared" si="66"/>
        <v xml:space="preserve"> </v>
      </c>
      <c r="K622" s="200"/>
      <c r="L622" s="201" t="str">
        <f t="shared" si="67"/>
        <v xml:space="preserve"> </v>
      </c>
      <c r="M622" s="202"/>
      <c r="N622" s="203" t="str">
        <f t="shared" si="68"/>
        <v xml:space="preserve"> </v>
      </c>
      <c r="O622" s="202"/>
    </row>
    <row r="623" spans="1:15" ht="15.75" customHeight="1" x14ac:dyDescent="0.2">
      <c r="A623" s="172" t="str">
        <f t="shared" si="65"/>
        <v xml:space="preserve"> </v>
      </c>
      <c r="B623" s="125"/>
      <c r="C623" s="125"/>
      <c r="D623" s="125"/>
      <c r="E623" s="204"/>
      <c r="F623" s="204"/>
      <c r="G623" s="172" t="str">
        <f>IF(E623="","",VLOOKUP(E623,'Liste des clubs'!A:B,2,FALSE))</f>
        <v/>
      </c>
      <c r="H623" s="172"/>
      <c r="J623" s="199" t="str">
        <f t="shared" si="66"/>
        <v xml:space="preserve"> </v>
      </c>
      <c r="K623" s="200"/>
      <c r="L623" s="201" t="str">
        <f t="shared" si="67"/>
        <v xml:space="preserve"> </v>
      </c>
      <c r="M623" s="202"/>
      <c r="N623" s="203" t="str">
        <f t="shared" si="68"/>
        <v xml:space="preserve"> </v>
      </c>
      <c r="O623" s="202"/>
    </row>
    <row r="624" spans="1:15" ht="15.75" customHeight="1" x14ac:dyDescent="0.2">
      <c r="A624" s="172" t="str">
        <f t="shared" si="65"/>
        <v xml:space="preserve"> </v>
      </c>
      <c r="B624" s="125"/>
      <c r="C624" s="125"/>
      <c r="D624" s="125"/>
      <c r="E624" s="204"/>
      <c r="F624" s="204"/>
      <c r="G624" s="172" t="str">
        <f>IF(E624="","",VLOOKUP(E624,'Liste des clubs'!A:B,2,FALSE))</f>
        <v/>
      </c>
      <c r="H624" s="172"/>
      <c r="J624" s="199" t="str">
        <f t="shared" si="66"/>
        <v xml:space="preserve"> </v>
      </c>
      <c r="K624" s="200"/>
      <c r="L624" s="201" t="str">
        <f t="shared" si="67"/>
        <v xml:space="preserve"> </v>
      </c>
      <c r="M624" s="202"/>
      <c r="N624" s="203" t="str">
        <f t="shared" si="68"/>
        <v xml:space="preserve"> </v>
      </c>
      <c r="O624" s="202"/>
    </row>
    <row r="625" spans="1:15" ht="15.75" customHeight="1" x14ac:dyDescent="0.2">
      <c r="A625" s="172" t="str">
        <f t="shared" si="65"/>
        <v xml:space="preserve"> </v>
      </c>
      <c r="B625" s="125"/>
      <c r="C625" s="125"/>
      <c r="D625" s="125"/>
      <c r="E625" s="204"/>
      <c r="F625" s="204"/>
      <c r="G625" s="172" t="str">
        <f>IF(E625="","",VLOOKUP(E625,'Liste des clubs'!A:B,2,FALSE))</f>
        <v/>
      </c>
      <c r="H625" s="172"/>
      <c r="J625" s="199" t="str">
        <f t="shared" si="66"/>
        <v xml:space="preserve"> </v>
      </c>
      <c r="K625" s="200"/>
      <c r="L625" s="201" t="str">
        <f t="shared" si="67"/>
        <v xml:space="preserve"> </v>
      </c>
      <c r="M625" s="202"/>
      <c r="N625" s="203" t="str">
        <f t="shared" si="68"/>
        <v xml:space="preserve"> </v>
      </c>
      <c r="O625" s="202"/>
    </row>
    <row r="626" spans="1:15" ht="15.75" customHeight="1" x14ac:dyDescent="0.2">
      <c r="A626" s="172" t="str">
        <f t="shared" si="65"/>
        <v xml:space="preserve"> </v>
      </c>
      <c r="B626" s="125"/>
      <c r="C626" s="125"/>
      <c r="D626" s="125"/>
      <c r="E626" s="204"/>
      <c r="F626" s="204"/>
      <c r="G626" s="172" t="str">
        <f>IF(E626="","",VLOOKUP(E626,'Liste des clubs'!A:B,2,FALSE))</f>
        <v/>
      </c>
      <c r="H626" s="172"/>
      <c r="J626" s="199" t="str">
        <f t="shared" si="66"/>
        <v xml:space="preserve"> </v>
      </c>
      <c r="K626" s="200"/>
      <c r="L626" s="201" t="str">
        <f t="shared" si="67"/>
        <v xml:space="preserve"> </v>
      </c>
      <c r="M626" s="202"/>
      <c r="N626" s="203" t="str">
        <f t="shared" si="68"/>
        <v xml:space="preserve"> </v>
      </c>
      <c r="O626" s="202"/>
    </row>
    <row r="627" spans="1:15" ht="15.75" customHeight="1" x14ac:dyDescent="0.2">
      <c r="A627" s="172" t="str">
        <f t="shared" si="65"/>
        <v xml:space="preserve"> </v>
      </c>
      <c r="B627" s="125"/>
      <c r="C627" s="125"/>
      <c r="D627" s="125"/>
      <c r="E627" s="204"/>
      <c r="F627" s="204"/>
      <c r="G627" s="172" t="str">
        <f>IF(E627="","",VLOOKUP(E627,'Liste des clubs'!A:B,2,FALSE))</f>
        <v/>
      </c>
      <c r="H627" s="172"/>
      <c r="J627" s="199" t="str">
        <f t="shared" si="66"/>
        <v xml:space="preserve"> </v>
      </c>
      <c r="K627" s="200"/>
      <c r="L627" s="201" t="str">
        <f t="shared" si="67"/>
        <v xml:space="preserve"> </v>
      </c>
      <c r="M627" s="202"/>
      <c r="N627" s="203" t="str">
        <f t="shared" si="68"/>
        <v xml:space="preserve"> </v>
      </c>
      <c r="O627" s="202"/>
    </row>
    <row r="628" spans="1:15" ht="15.75" customHeight="1" x14ac:dyDescent="0.2">
      <c r="A628" s="172" t="str">
        <f t="shared" si="65"/>
        <v xml:space="preserve"> </v>
      </c>
      <c r="B628" s="125"/>
      <c r="C628" s="125"/>
      <c r="D628" s="125"/>
      <c r="E628" s="204"/>
      <c r="F628" s="204"/>
      <c r="G628" s="172" t="str">
        <f>IF(E628="","",VLOOKUP(E628,'Liste des clubs'!A:B,2,FALSE))</f>
        <v/>
      </c>
      <c r="H628" s="172"/>
      <c r="J628" s="199" t="str">
        <f t="shared" si="66"/>
        <v xml:space="preserve"> </v>
      </c>
      <c r="K628" s="200"/>
      <c r="L628" s="201" t="str">
        <f t="shared" si="67"/>
        <v xml:space="preserve"> </v>
      </c>
      <c r="M628" s="202"/>
      <c r="N628" s="203" t="str">
        <f t="shared" si="68"/>
        <v xml:space="preserve"> </v>
      </c>
      <c r="O628" s="202"/>
    </row>
    <row r="629" spans="1:15" ht="15.75" customHeight="1" x14ac:dyDescent="0.2">
      <c r="A629" s="172" t="str">
        <f t="shared" si="65"/>
        <v xml:space="preserve"> </v>
      </c>
      <c r="B629" s="125"/>
      <c r="C629" s="125"/>
      <c r="D629" s="125"/>
      <c r="E629" s="204"/>
      <c r="F629" s="204"/>
      <c r="G629" s="172" t="str">
        <f>IF(E629="","",VLOOKUP(E629,'Liste des clubs'!A:B,2,FALSE))</f>
        <v/>
      </c>
      <c r="H629" s="172"/>
      <c r="J629" s="199" t="str">
        <f t="shared" si="66"/>
        <v xml:space="preserve"> </v>
      </c>
      <c r="K629" s="200"/>
      <c r="L629" s="201" t="str">
        <f t="shared" si="67"/>
        <v xml:space="preserve"> </v>
      </c>
      <c r="M629" s="202"/>
      <c r="N629" s="203" t="str">
        <f t="shared" si="68"/>
        <v xml:space="preserve"> </v>
      </c>
      <c r="O629" s="202"/>
    </row>
    <row r="630" spans="1:15" ht="15.75" customHeight="1" x14ac:dyDescent="0.2">
      <c r="A630" s="172" t="str">
        <f t="shared" si="65"/>
        <v xml:space="preserve"> </v>
      </c>
      <c r="B630" s="125"/>
      <c r="C630" s="125"/>
      <c r="D630" s="125"/>
      <c r="E630" s="204"/>
      <c r="F630" s="204"/>
      <c r="G630" s="172" t="str">
        <f>IF(E630="","",VLOOKUP(E630,'Liste des clubs'!A:B,2,FALSE))</f>
        <v/>
      </c>
      <c r="H630" s="172"/>
      <c r="J630" s="199" t="str">
        <f t="shared" si="66"/>
        <v xml:space="preserve"> </v>
      </c>
      <c r="K630" s="200"/>
      <c r="L630" s="201" t="str">
        <f t="shared" si="67"/>
        <v xml:space="preserve"> </v>
      </c>
      <c r="M630" s="202"/>
      <c r="N630" s="203" t="str">
        <f t="shared" si="68"/>
        <v xml:space="preserve"> </v>
      </c>
      <c r="O630" s="202"/>
    </row>
    <row r="631" spans="1:15" ht="15.75" customHeight="1" x14ac:dyDescent="0.2">
      <c r="A631" s="172" t="str">
        <f t="shared" si="65"/>
        <v xml:space="preserve"> </v>
      </c>
      <c r="B631" s="125"/>
      <c r="C631" s="125"/>
      <c r="D631" s="125"/>
      <c r="E631" s="204"/>
      <c r="F631" s="204"/>
      <c r="G631" s="172" t="str">
        <f>IF(E631="","",VLOOKUP(E631,'Liste des clubs'!A:B,2,FALSE))</f>
        <v/>
      </c>
      <c r="H631" s="172"/>
      <c r="J631" s="199" t="str">
        <f t="shared" si="66"/>
        <v xml:space="preserve"> </v>
      </c>
      <c r="K631" s="200"/>
      <c r="L631" s="201" t="str">
        <f t="shared" si="67"/>
        <v xml:space="preserve"> </v>
      </c>
      <c r="M631" s="202"/>
      <c r="N631" s="203" t="str">
        <f t="shared" si="68"/>
        <v xml:space="preserve"> </v>
      </c>
      <c r="O631" s="202"/>
    </row>
    <row r="632" spans="1:15" ht="15.75" customHeight="1" x14ac:dyDescent="0.2">
      <c r="A632" s="172" t="str">
        <f t="shared" si="65"/>
        <v xml:space="preserve"> </v>
      </c>
      <c r="B632" s="125"/>
      <c r="C632" s="125"/>
      <c r="D632" s="125"/>
      <c r="E632" s="204"/>
      <c r="F632" s="204"/>
      <c r="G632" s="172" t="str">
        <f>IF(E632="","",VLOOKUP(E632,'Liste des clubs'!A:B,2,FALSE))</f>
        <v/>
      </c>
      <c r="H632" s="172"/>
      <c r="J632" s="199" t="str">
        <f t="shared" si="66"/>
        <v xml:space="preserve"> </v>
      </c>
      <c r="K632" s="200"/>
      <c r="L632" s="201" t="str">
        <f t="shared" si="67"/>
        <v xml:space="preserve"> </v>
      </c>
      <c r="M632" s="202"/>
      <c r="N632" s="203" t="str">
        <f t="shared" si="68"/>
        <v xml:space="preserve"> </v>
      </c>
      <c r="O632" s="202"/>
    </row>
    <row r="633" spans="1:15" ht="15.75" customHeight="1" x14ac:dyDescent="0.2">
      <c r="A633" s="172" t="str">
        <f t="shared" si="65"/>
        <v xml:space="preserve"> </v>
      </c>
      <c r="B633" s="125"/>
      <c r="C633" s="125"/>
      <c r="D633" s="125"/>
      <c r="E633" s="204"/>
      <c r="F633" s="204"/>
      <c r="G633" s="172" t="str">
        <f>IF(E633="","",VLOOKUP(E633,'Liste des clubs'!A:B,2,FALSE))</f>
        <v/>
      </c>
      <c r="H633" s="172"/>
      <c r="J633" s="199" t="str">
        <f t="shared" si="66"/>
        <v xml:space="preserve"> </v>
      </c>
      <c r="K633" s="200"/>
      <c r="L633" s="201" t="str">
        <f t="shared" si="67"/>
        <v xml:space="preserve"> </v>
      </c>
      <c r="M633" s="202"/>
      <c r="N633" s="203" t="str">
        <f t="shared" si="68"/>
        <v xml:space="preserve"> </v>
      </c>
      <c r="O633" s="202"/>
    </row>
    <row r="634" spans="1:15" ht="15.75" customHeight="1" x14ac:dyDescent="0.2">
      <c r="A634" s="172" t="str">
        <f t="shared" si="65"/>
        <v xml:space="preserve"> </v>
      </c>
      <c r="B634" s="125"/>
      <c r="C634" s="125"/>
      <c r="D634" s="125"/>
      <c r="E634" s="204"/>
      <c r="F634" s="204"/>
      <c r="G634" s="172" t="str">
        <f>IF(E634="","",VLOOKUP(E634,'Liste des clubs'!A:B,2,FALSE))</f>
        <v/>
      </c>
      <c r="H634" s="172"/>
      <c r="J634" s="199" t="str">
        <f t="shared" si="66"/>
        <v xml:space="preserve"> </v>
      </c>
      <c r="K634" s="200"/>
      <c r="L634" s="201" t="str">
        <f t="shared" si="67"/>
        <v xml:space="preserve"> </v>
      </c>
      <c r="M634" s="202"/>
      <c r="N634" s="203" t="str">
        <f t="shared" si="68"/>
        <v xml:space="preserve"> </v>
      </c>
      <c r="O634" s="202"/>
    </row>
    <row r="635" spans="1:15" ht="15.75" customHeight="1" x14ac:dyDescent="0.2">
      <c r="A635" s="172" t="str">
        <f t="shared" si="65"/>
        <v xml:space="preserve"> </v>
      </c>
      <c r="B635" s="125"/>
      <c r="C635" s="125"/>
      <c r="D635" s="125"/>
      <c r="E635" s="204"/>
      <c r="F635" s="204"/>
      <c r="G635" s="172" t="str">
        <f>IF(E635="","",VLOOKUP(E635,'Liste des clubs'!A:B,2,FALSE))</f>
        <v/>
      </c>
      <c r="H635" s="172"/>
      <c r="J635" s="199" t="str">
        <f t="shared" si="66"/>
        <v xml:space="preserve"> </v>
      </c>
      <c r="K635" s="200"/>
      <c r="L635" s="201" t="str">
        <f t="shared" si="67"/>
        <v xml:space="preserve"> </v>
      </c>
      <c r="M635" s="202"/>
      <c r="N635" s="203" t="str">
        <f t="shared" si="68"/>
        <v xml:space="preserve"> </v>
      </c>
      <c r="O635" s="202"/>
    </row>
    <row r="636" spans="1:15" ht="15.75" customHeight="1" x14ac:dyDescent="0.2">
      <c r="A636" s="172" t="str">
        <f t="shared" si="65"/>
        <v xml:space="preserve"> </v>
      </c>
      <c r="B636" s="125"/>
      <c r="C636" s="125"/>
      <c r="D636" s="125"/>
      <c r="E636" s="204"/>
      <c r="F636" s="204"/>
      <c r="G636" s="172" t="str">
        <f>IF(E636="","",VLOOKUP(E636,'Liste des clubs'!A:B,2,FALSE))</f>
        <v/>
      </c>
      <c r="H636" s="172"/>
      <c r="J636" s="199" t="str">
        <f t="shared" si="66"/>
        <v xml:space="preserve"> </v>
      </c>
      <c r="K636" s="200"/>
      <c r="L636" s="201" t="str">
        <f t="shared" si="67"/>
        <v xml:space="preserve"> </v>
      </c>
      <c r="M636" s="202"/>
      <c r="N636" s="203" t="str">
        <f t="shared" si="68"/>
        <v xml:space="preserve"> </v>
      </c>
      <c r="O636" s="202"/>
    </row>
    <row r="637" spans="1:15" ht="15.75" customHeight="1" x14ac:dyDescent="0.2">
      <c r="A637" s="172" t="str">
        <f t="shared" si="65"/>
        <v xml:space="preserve"> </v>
      </c>
      <c r="B637" s="125"/>
      <c r="C637" s="125"/>
      <c r="D637" s="125"/>
      <c r="E637" s="204"/>
      <c r="F637" s="204"/>
      <c r="G637" s="172" t="str">
        <f>IF(E637="","",VLOOKUP(E637,'Liste des clubs'!A:B,2,FALSE))</f>
        <v/>
      </c>
      <c r="H637" s="172"/>
      <c r="J637" s="199" t="str">
        <f t="shared" si="66"/>
        <v xml:space="preserve"> </v>
      </c>
      <c r="K637" s="200"/>
      <c r="L637" s="201" t="str">
        <f t="shared" si="67"/>
        <v xml:space="preserve"> </v>
      </c>
      <c r="M637" s="202"/>
      <c r="N637" s="203" t="str">
        <f t="shared" si="68"/>
        <v xml:space="preserve"> </v>
      </c>
      <c r="O637" s="202"/>
    </row>
    <row r="638" spans="1:15" ht="15.75" customHeight="1" x14ac:dyDescent="0.2">
      <c r="A638" s="172" t="str">
        <f t="shared" si="65"/>
        <v xml:space="preserve"> </v>
      </c>
      <c r="B638" s="125"/>
      <c r="C638" s="125"/>
      <c r="D638" s="125"/>
      <c r="E638" s="204"/>
      <c r="F638" s="204"/>
      <c r="G638" s="172" t="str">
        <f>IF(E638="","",VLOOKUP(E638,'Liste des clubs'!A:B,2,FALSE))</f>
        <v/>
      </c>
      <c r="H638" s="172"/>
      <c r="J638" s="199" t="str">
        <f t="shared" si="66"/>
        <v xml:space="preserve"> </v>
      </c>
      <c r="K638" s="200"/>
      <c r="L638" s="201" t="str">
        <f t="shared" si="67"/>
        <v xml:space="preserve"> </v>
      </c>
      <c r="M638" s="202"/>
      <c r="N638" s="203" t="str">
        <f t="shared" si="68"/>
        <v xml:space="preserve"> </v>
      </c>
      <c r="O638" s="202"/>
    </row>
    <row r="639" spans="1:15" ht="15.75" customHeight="1" x14ac:dyDescent="0.2">
      <c r="A639" s="172" t="str">
        <f t="shared" si="65"/>
        <v xml:space="preserve"> </v>
      </c>
      <c r="B639" s="125"/>
      <c r="C639" s="125"/>
      <c r="D639" s="125"/>
      <c r="E639" s="204"/>
      <c r="F639" s="204"/>
      <c r="G639" s="172" t="str">
        <f>IF(E639="","",VLOOKUP(E639,'Liste des clubs'!A:B,2,FALSE))</f>
        <v/>
      </c>
      <c r="H639" s="172"/>
      <c r="J639" s="199" t="str">
        <f t="shared" si="66"/>
        <v xml:space="preserve"> </v>
      </c>
      <c r="K639" s="200"/>
      <c r="L639" s="201" t="str">
        <f t="shared" si="67"/>
        <v xml:space="preserve"> </v>
      </c>
      <c r="M639" s="202"/>
      <c r="N639" s="203" t="str">
        <f t="shared" si="68"/>
        <v xml:space="preserve"> </v>
      </c>
      <c r="O639" s="202"/>
    </row>
    <row r="640" spans="1:15" ht="15.75" customHeight="1" x14ac:dyDescent="0.2">
      <c r="A640" s="172" t="str">
        <f t="shared" si="65"/>
        <v xml:space="preserve"> </v>
      </c>
      <c r="B640" s="125"/>
      <c r="C640" s="125"/>
      <c r="D640" s="125"/>
      <c r="E640" s="204"/>
      <c r="F640" s="204"/>
      <c r="G640" s="172" t="str">
        <f>IF(E640="","",VLOOKUP(E640,'Liste des clubs'!A:B,2,FALSE))</f>
        <v/>
      </c>
      <c r="H640" s="172"/>
      <c r="J640" s="199" t="str">
        <f t="shared" si="66"/>
        <v xml:space="preserve"> </v>
      </c>
      <c r="K640" s="200"/>
      <c r="L640" s="201" t="str">
        <f t="shared" si="67"/>
        <v xml:space="preserve"> </v>
      </c>
      <c r="M640" s="202"/>
      <c r="N640" s="203" t="str">
        <f t="shared" si="68"/>
        <v xml:space="preserve"> </v>
      </c>
      <c r="O640" s="202"/>
    </row>
    <row r="641" spans="1:15" ht="15.75" customHeight="1" x14ac:dyDescent="0.2">
      <c r="A641" s="172" t="str">
        <f t="shared" si="65"/>
        <v xml:space="preserve"> </v>
      </c>
      <c r="B641" s="125"/>
      <c r="C641" s="125"/>
      <c r="D641" s="125"/>
      <c r="E641" s="204"/>
      <c r="F641" s="204"/>
      <c r="G641" s="172" t="str">
        <f>IF(E641="","",VLOOKUP(E641,'Liste des clubs'!A:B,2,FALSE))</f>
        <v/>
      </c>
      <c r="H641" s="172"/>
      <c r="J641" s="199" t="str">
        <f t="shared" si="66"/>
        <v xml:space="preserve"> </v>
      </c>
      <c r="K641" s="200"/>
      <c r="L641" s="201" t="str">
        <f t="shared" si="67"/>
        <v xml:space="preserve"> </v>
      </c>
      <c r="M641" s="202"/>
      <c r="N641" s="203" t="str">
        <f t="shared" si="68"/>
        <v xml:space="preserve"> </v>
      </c>
      <c r="O641" s="202"/>
    </row>
    <row r="642" spans="1:15" ht="15.75" customHeight="1" x14ac:dyDescent="0.2">
      <c r="A642" s="172" t="str">
        <f t="shared" si="65"/>
        <v xml:space="preserve"> </v>
      </c>
      <c r="B642" s="125"/>
      <c r="C642" s="125"/>
      <c r="D642" s="125"/>
      <c r="E642" s="204"/>
      <c r="F642" s="204"/>
      <c r="G642" s="172" t="str">
        <f>IF(E642="","",VLOOKUP(E642,'Liste des clubs'!A:B,2,FALSE))</f>
        <v/>
      </c>
      <c r="H642" s="172"/>
      <c r="J642" s="199" t="str">
        <f t="shared" si="66"/>
        <v xml:space="preserve"> </v>
      </c>
      <c r="K642" s="200"/>
      <c r="L642" s="201" t="str">
        <f t="shared" si="67"/>
        <v xml:space="preserve"> </v>
      </c>
      <c r="M642" s="202"/>
      <c r="N642" s="203" t="str">
        <f t="shared" si="68"/>
        <v xml:space="preserve"> </v>
      </c>
      <c r="O642" s="202"/>
    </row>
    <row r="643" spans="1:15" ht="15.75" customHeight="1" x14ac:dyDescent="0.2">
      <c r="A643" s="172" t="str">
        <f t="shared" si="65"/>
        <v xml:space="preserve"> </v>
      </c>
      <c r="B643" s="125"/>
      <c r="C643" s="125"/>
      <c r="D643" s="125"/>
      <c r="E643" s="204"/>
      <c r="F643" s="204"/>
      <c r="G643" s="172" t="str">
        <f>IF(E643="","",VLOOKUP(E643,'Liste des clubs'!A:B,2,FALSE))</f>
        <v/>
      </c>
      <c r="H643" s="172"/>
      <c r="J643" s="199" t="str">
        <f t="shared" si="66"/>
        <v xml:space="preserve"> </v>
      </c>
      <c r="K643" s="200"/>
      <c r="L643" s="201" t="str">
        <f t="shared" si="67"/>
        <v xml:space="preserve"> </v>
      </c>
      <c r="M643" s="202"/>
      <c r="N643" s="203" t="str">
        <f t="shared" si="68"/>
        <v xml:space="preserve"> </v>
      </c>
      <c r="O643" s="202"/>
    </row>
    <row r="644" spans="1:15" ht="15.75" customHeight="1" x14ac:dyDescent="0.2">
      <c r="A644" s="172" t="str">
        <f t="shared" ref="A644:A651" si="69">B644&amp;" "&amp;C644</f>
        <v xml:space="preserve"> </v>
      </c>
      <c r="B644" s="125"/>
      <c r="C644" s="125"/>
      <c r="D644" s="125"/>
      <c r="E644" s="204"/>
      <c r="F644" s="204"/>
      <c r="G644" s="172" t="str">
        <f>IF(E644="","",VLOOKUP(E644,'Liste des clubs'!A:B,2,FALSE))</f>
        <v/>
      </c>
      <c r="H644" s="172"/>
      <c r="J644" s="199" t="str">
        <f t="shared" si="66"/>
        <v xml:space="preserve"> </v>
      </c>
      <c r="K644" s="200"/>
      <c r="L644" s="201" t="str">
        <f t="shared" si="67"/>
        <v xml:space="preserve"> </v>
      </c>
      <c r="M644" s="202"/>
      <c r="N644" s="203" t="str">
        <f t="shared" si="68"/>
        <v xml:space="preserve"> </v>
      </c>
      <c r="O644" s="202"/>
    </row>
    <row r="645" spans="1:15" ht="15.75" customHeight="1" x14ac:dyDescent="0.2">
      <c r="A645" s="172" t="str">
        <f t="shared" si="69"/>
        <v xml:space="preserve"> </v>
      </c>
      <c r="B645" s="125"/>
      <c r="C645" s="125"/>
      <c r="D645" s="125"/>
      <c r="E645" s="204"/>
      <c r="F645" s="204"/>
      <c r="G645" s="172" t="str">
        <f>IF(E645="","",VLOOKUP(E645,'Liste des clubs'!A:B,2,FALSE))</f>
        <v/>
      </c>
      <c r="H645" s="172"/>
      <c r="J645" s="199" t="str">
        <f t="shared" si="66"/>
        <v xml:space="preserve"> </v>
      </c>
      <c r="K645" s="200"/>
      <c r="L645" s="201" t="str">
        <f t="shared" si="67"/>
        <v xml:space="preserve"> </v>
      </c>
      <c r="M645" s="202"/>
      <c r="N645" s="203" t="str">
        <f t="shared" si="68"/>
        <v xml:space="preserve"> </v>
      </c>
      <c r="O645" s="202"/>
    </row>
    <row r="646" spans="1:15" ht="15.75" customHeight="1" x14ac:dyDescent="0.2">
      <c r="A646" s="172" t="str">
        <f t="shared" si="69"/>
        <v xml:space="preserve"> </v>
      </c>
      <c r="B646" s="125"/>
      <c r="C646" s="125"/>
      <c r="D646" s="125"/>
      <c r="E646" s="204"/>
      <c r="F646" s="204"/>
      <c r="G646" s="172" t="str">
        <f>IF(E646="","",VLOOKUP(E646,'Liste des clubs'!A:B,2,FALSE))</f>
        <v/>
      </c>
      <c r="H646" s="172"/>
      <c r="J646" s="199" t="str">
        <f t="shared" si="66"/>
        <v xml:space="preserve"> </v>
      </c>
      <c r="K646" s="200"/>
      <c r="L646" s="201" t="str">
        <f t="shared" si="67"/>
        <v xml:space="preserve"> </v>
      </c>
      <c r="M646" s="202"/>
      <c r="N646" s="203" t="str">
        <f t="shared" si="68"/>
        <v xml:space="preserve"> </v>
      </c>
      <c r="O646" s="202"/>
    </row>
    <row r="647" spans="1:15" ht="15.75" customHeight="1" x14ac:dyDescent="0.2">
      <c r="A647" s="172" t="str">
        <f t="shared" si="69"/>
        <v xml:space="preserve"> </v>
      </c>
      <c r="B647" s="125"/>
      <c r="C647" s="125"/>
      <c r="D647" s="125"/>
      <c r="E647" s="204"/>
      <c r="F647" s="204"/>
      <c r="G647" s="172" t="str">
        <f>IF(E647="","",VLOOKUP(E647,'Liste des clubs'!A:B,2,FALSE))</f>
        <v/>
      </c>
      <c r="H647" s="172"/>
      <c r="J647" s="199" t="str">
        <f t="shared" si="66"/>
        <v xml:space="preserve"> </v>
      </c>
      <c r="K647" s="200"/>
      <c r="L647" s="201" t="str">
        <f t="shared" si="67"/>
        <v xml:space="preserve"> </v>
      </c>
      <c r="M647" s="202"/>
      <c r="N647" s="203" t="str">
        <f t="shared" si="68"/>
        <v xml:space="preserve"> </v>
      </c>
      <c r="O647" s="202"/>
    </row>
    <row r="648" spans="1:15" ht="15.75" customHeight="1" x14ac:dyDescent="0.2">
      <c r="A648" s="172" t="str">
        <f t="shared" si="69"/>
        <v xml:space="preserve"> </v>
      </c>
      <c r="B648" s="125"/>
      <c r="C648" s="125"/>
      <c r="D648" s="125"/>
      <c r="E648" s="204"/>
      <c r="F648" s="204"/>
      <c r="G648" s="172" t="str">
        <f>IF(E648="","",VLOOKUP(E648,'Liste des clubs'!A:B,2,FALSE))</f>
        <v/>
      </c>
      <c r="H648" s="172"/>
      <c r="J648" s="199" t="str">
        <f t="shared" si="66"/>
        <v xml:space="preserve"> </v>
      </c>
      <c r="K648" s="200"/>
      <c r="L648" s="201" t="str">
        <f t="shared" si="67"/>
        <v xml:space="preserve"> </v>
      </c>
      <c r="M648" s="202"/>
      <c r="N648" s="203" t="str">
        <f t="shared" si="68"/>
        <v xml:space="preserve"> </v>
      </c>
      <c r="O648" s="202"/>
    </row>
    <row r="649" spans="1:15" ht="15.75" customHeight="1" x14ac:dyDescent="0.2">
      <c r="A649" s="172" t="str">
        <f t="shared" si="69"/>
        <v xml:space="preserve"> </v>
      </c>
      <c r="B649" s="125"/>
      <c r="C649" s="125"/>
      <c r="D649" s="125"/>
      <c r="E649" s="204"/>
      <c r="F649" s="204"/>
      <c r="G649" s="172" t="str">
        <f>IF(E649="","",VLOOKUP(E649,'Liste des clubs'!A:B,2,FALSE))</f>
        <v/>
      </c>
      <c r="H649" s="172"/>
      <c r="J649" s="199" t="str">
        <f t="shared" si="66"/>
        <v xml:space="preserve"> </v>
      </c>
      <c r="K649" s="200"/>
      <c r="L649" s="201" t="str">
        <f t="shared" si="67"/>
        <v xml:space="preserve"> </v>
      </c>
      <c r="M649" s="202"/>
      <c r="N649" s="203" t="str">
        <f t="shared" si="68"/>
        <v xml:space="preserve"> </v>
      </c>
      <c r="O649" s="202"/>
    </row>
    <row r="650" spans="1:15" ht="15.75" customHeight="1" x14ac:dyDescent="0.2">
      <c r="A650" s="172" t="str">
        <f t="shared" si="69"/>
        <v xml:space="preserve"> </v>
      </c>
      <c r="B650" s="125"/>
      <c r="C650" s="125"/>
      <c r="D650" s="125"/>
      <c r="E650" s="204"/>
      <c r="F650" s="204"/>
      <c r="G650" s="172" t="str">
        <f>IF(E650="","",VLOOKUP(E650,'Liste des clubs'!A:B,2,FALSE))</f>
        <v/>
      </c>
      <c r="H650" s="172"/>
      <c r="J650" s="199" t="str">
        <f t="shared" si="66"/>
        <v xml:space="preserve"> </v>
      </c>
      <c r="K650" s="200"/>
      <c r="L650" s="201" t="str">
        <f t="shared" si="67"/>
        <v xml:space="preserve"> </v>
      </c>
      <c r="M650" s="202"/>
      <c r="N650" s="203" t="str">
        <f t="shared" si="68"/>
        <v xml:space="preserve"> </v>
      </c>
      <c r="O650" s="202"/>
    </row>
    <row r="651" spans="1:15" ht="15.75" customHeight="1" x14ac:dyDescent="0.2">
      <c r="A651" s="172" t="str">
        <f t="shared" si="69"/>
        <v xml:space="preserve"> </v>
      </c>
      <c r="B651" s="125"/>
      <c r="C651" s="125"/>
      <c r="D651" s="125"/>
      <c r="E651" s="204"/>
      <c r="F651" s="204"/>
      <c r="G651" s="172" t="str">
        <f>IF(E651="","",VLOOKUP(E651,'Liste des clubs'!A:B,2,FALSE))</f>
        <v/>
      </c>
      <c r="H651" s="172"/>
      <c r="J651" s="199" t="str">
        <f t="shared" si="66"/>
        <v xml:space="preserve"> </v>
      </c>
      <c r="K651" s="200"/>
      <c r="L651" s="201" t="str">
        <f t="shared" si="67"/>
        <v xml:space="preserve"> </v>
      </c>
      <c r="M651" s="202"/>
      <c r="N651" s="203" t="str">
        <f t="shared" si="68"/>
        <v xml:space="preserve"> </v>
      </c>
      <c r="O651" s="202"/>
    </row>
    <row r="652" spans="1:15" ht="15.75" customHeight="1" x14ac:dyDescent="0.2">
      <c r="A652" s="172"/>
      <c r="B652" s="125"/>
      <c r="C652" s="125"/>
      <c r="D652" s="125"/>
      <c r="E652" s="204"/>
      <c r="F652" s="204"/>
      <c r="G652" s="172" t="str">
        <f>IF(F652="","",VLOOKUP(E652,'Liste des clubs'!$A$2:$B$125,2,FALSE))</f>
        <v/>
      </c>
      <c r="H652" s="172"/>
      <c r="J652" s="199">
        <f t="shared" si="66"/>
        <v>0</v>
      </c>
      <c r="K652" s="200"/>
      <c r="L652" s="201">
        <f t="shared" si="67"/>
        <v>0</v>
      </c>
      <c r="M652" s="202"/>
      <c r="N652" s="203">
        <f t="shared" si="68"/>
        <v>0</v>
      </c>
      <c r="O652" s="202"/>
    </row>
    <row r="653" spans="1:15" ht="15.75" customHeight="1" x14ac:dyDescent="0.2">
      <c r="A653" s="172"/>
      <c r="B653" s="125"/>
      <c r="C653" s="125"/>
      <c r="D653" s="125"/>
      <c r="E653" s="204"/>
      <c r="F653" s="204"/>
      <c r="G653" s="172" t="str">
        <f>IF(F653="","",VLOOKUP(E653,'Liste des clubs'!$A$2:$B$125,2,FALSE))</f>
        <v/>
      </c>
      <c r="H653" s="172"/>
      <c r="J653" s="199">
        <f t="shared" si="66"/>
        <v>0</v>
      </c>
      <c r="K653" s="200"/>
      <c r="L653" s="201">
        <f t="shared" si="67"/>
        <v>0</v>
      </c>
      <c r="M653" s="202"/>
      <c r="N653" s="203">
        <f t="shared" si="68"/>
        <v>0</v>
      </c>
      <c r="O653" s="202"/>
    </row>
    <row r="654" spans="1:15" ht="15.75" customHeight="1" x14ac:dyDescent="0.2">
      <c r="A654" s="172"/>
      <c r="B654" s="125"/>
      <c r="C654" s="125"/>
      <c r="D654" s="125"/>
      <c r="E654" s="204"/>
      <c r="F654" s="204"/>
      <c r="G654" s="172" t="str">
        <f>IF(F654="","",VLOOKUP(E654,'Liste des clubs'!$A$2:$B$125,2,FALSE))</f>
        <v/>
      </c>
      <c r="H654" s="172"/>
      <c r="J654" s="199">
        <f t="shared" si="66"/>
        <v>0</v>
      </c>
      <c r="K654" s="200"/>
      <c r="L654" s="201">
        <f t="shared" si="67"/>
        <v>0</v>
      </c>
      <c r="M654" s="202"/>
      <c r="N654" s="203">
        <f t="shared" si="68"/>
        <v>0</v>
      </c>
      <c r="O654" s="202"/>
    </row>
    <row r="655" spans="1:15" ht="15.75" customHeight="1" x14ac:dyDescent="0.2">
      <c r="A655" s="172"/>
      <c r="B655" s="125"/>
      <c r="C655" s="125"/>
      <c r="D655" s="125"/>
      <c r="E655" s="204"/>
      <c r="F655" s="204"/>
      <c r="G655" s="172" t="str">
        <f>IF(F655="","",VLOOKUP(E655,'Liste des clubs'!$A$2:$B$125,2,FALSE))</f>
        <v/>
      </c>
      <c r="H655" s="172"/>
      <c r="J655" s="199">
        <f t="shared" si="66"/>
        <v>0</v>
      </c>
      <c r="K655" s="200"/>
      <c r="L655" s="201">
        <f t="shared" si="67"/>
        <v>0</v>
      </c>
      <c r="M655" s="202"/>
      <c r="N655" s="203">
        <f t="shared" si="68"/>
        <v>0</v>
      </c>
      <c r="O655" s="202"/>
    </row>
    <row r="656" spans="1:15" ht="15.75" customHeight="1" x14ac:dyDescent="0.2">
      <c r="A656" s="172"/>
      <c r="B656" s="125"/>
      <c r="C656" s="125"/>
      <c r="D656" s="125"/>
      <c r="E656" s="204"/>
      <c r="F656" s="204"/>
      <c r="G656" s="172" t="str">
        <f>IF(F656="","",VLOOKUP(E656,'Liste des clubs'!$A$2:$B$125,2,FALSE))</f>
        <v/>
      </c>
      <c r="H656" s="172"/>
      <c r="J656" s="199">
        <f t="shared" si="66"/>
        <v>0</v>
      </c>
      <c r="K656" s="200"/>
      <c r="L656" s="201">
        <f t="shared" si="67"/>
        <v>0</v>
      </c>
      <c r="M656" s="202"/>
      <c r="N656" s="203">
        <f t="shared" si="68"/>
        <v>0</v>
      </c>
      <c r="O656" s="202"/>
    </row>
    <row r="657" spans="1:15" ht="15.75" customHeight="1" x14ac:dyDescent="0.2">
      <c r="A657" s="172"/>
      <c r="B657" s="125"/>
      <c r="C657" s="125"/>
      <c r="D657" s="125"/>
      <c r="E657" s="204"/>
      <c r="F657" s="204"/>
      <c r="G657" s="172" t="str">
        <f>IF(F657="","",VLOOKUP(E657,'Liste des clubs'!$A$2:$B$125,2,FALSE))</f>
        <v/>
      </c>
      <c r="H657" s="172"/>
      <c r="J657" s="199">
        <f t="shared" si="66"/>
        <v>0</v>
      </c>
      <c r="K657" s="200"/>
      <c r="L657" s="201">
        <f t="shared" si="67"/>
        <v>0</v>
      </c>
      <c r="M657" s="202"/>
      <c r="N657" s="203">
        <f t="shared" si="68"/>
        <v>0</v>
      </c>
      <c r="O657" s="202"/>
    </row>
    <row r="658" spans="1:15" ht="15.75" customHeight="1" x14ac:dyDescent="0.2">
      <c r="A658" s="172"/>
      <c r="B658" s="125"/>
      <c r="C658" s="125"/>
      <c r="D658" s="125"/>
      <c r="E658" s="204"/>
      <c r="F658" s="204"/>
      <c r="G658" s="172" t="str">
        <f>IF(F658="","",VLOOKUP(E658,'Liste des clubs'!$A$2:$B$125,2,FALSE))</f>
        <v/>
      </c>
      <c r="H658" s="172"/>
      <c r="J658" s="199">
        <f t="shared" si="66"/>
        <v>0</v>
      </c>
      <c r="K658" s="200"/>
      <c r="L658" s="201">
        <f t="shared" si="67"/>
        <v>0</v>
      </c>
      <c r="M658" s="202"/>
      <c r="N658" s="203">
        <f t="shared" si="68"/>
        <v>0</v>
      </c>
      <c r="O658" s="202"/>
    </row>
    <row r="659" spans="1:15" ht="15.75" customHeight="1" x14ac:dyDescent="0.2">
      <c r="A659" s="172"/>
      <c r="B659" s="125"/>
      <c r="C659" s="125"/>
      <c r="D659" s="125"/>
      <c r="E659" s="204"/>
      <c r="F659" s="204"/>
      <c r="G659" s="172" t="str">
        <f>IF(F659="","",VLOOKUP(E659,'Liste des clubs'!$A$2:$B$125,2,FALSE))</f>
        <v/>
      </c>
      <c r="H659" s="172"/>
      <c r="J659" s="199">
        <f t="shared" si="66"/>
        <v>0</v>
      </c>
      <c r="K659" s="200"/>
      <c r="L659" s="201">
        <f t="shared" si="67"/>
        <v>0</v>
      </c>
      <c r="M659" s="202"/>
      <c r="N659" s="203">
        <f t="shared" si="68"/>
        <v>0</v>
      </c>
      <c r="O659" s="202"/>
    </row>
    <row r="660" spans="1:15" ht="15.75" customHeight="1" x14ac:dyDescent="0.2">
      <c r="A660" s="172"/>
      <c r="B660" s="125"/>
      <c r="C660" s="125"/>
      <c r="D660" s="125"/>
      <c r="E660" s="204"/>
      <c r="F660" s="204"/>
      <c r="G660" s="172" t="str">
        <f>IF(F660="","",VLOOKUP(E660,'Liste des clubs'!$A$2:$B$125,2,FALSE))</f>
        <v/>
      </c>
      <c r="H660" s="172"/>
      <c r="J660" s="199">
        <f t="shared" si="66"/>
        <v>0</v>
      </c>
      <c r="K660" s="200"/>
      <c r="L660" s="201">
        <f t="shared" si="67"/>
        <v>0</v>
      </c>
      <c r="M660" s="202"/>
      <c r="N660" s="203">
        <f t="shared" si="68"/>
        <v>0</v>
      </c>
      <c r="O660" s="202"/>
    </row>
    <row r="661" spans="1:15" ht="15.75" customHeight="1" x14ac:dyDescent="0.2">
      <c r="A661" s="172"/>
      <c r="B661" s="125"/>
      <c r="C661" s="125"/>
      <c r="D661" s="125"/>
      <c r="E661" s="204"/>
      <c r="F661" s="204"/>
      <c r="G661" s="172" t="str">
        <f>IF(F661="","",VLOOKUP(E661,'Liste des clubs'!$A$2:$B$125,2,FALSE))</f>
        <v/>
      </c>
      <c r="H661" s="172"/>
      <c r="J661" s="199">
        <f t="shared" si="66"/>
        <v>0</v>
      </c>
      <c r="K661" s="200"/>
      <c r="L661" s="201">
        <f t="shared" si="67"/>
        <v>0</v>
      </c>
      <c r="M661" s="202"/>
      <c r="N661" s="203">
        <f t="shared" si="68"/>
        <v>0</v>
      </c>
      <c r="O661" s="202"/>
    </row>
    <row r="662" spans="1:15" ht="15.75" customHeight="1" x14ac:dyDescent="0.2">
      <c r="A662" s="172"/>
      <c r="B662" s="125"/>
      <c r="C662" s="125"/>
      <c r="D662" s="125"/>
      <c r="E662" s="204"/>
      <c r="F662" s="204"/>
      <c r="G662" s="172" t="str">
        <f>IF(F662="","",VLOOKUP(E662,'Liste des clubs'!$A$2:$B$125,2,FALSE))</f>
        <v/>
      </c>
      <c r="H662" s="172"/>
      <c r="J662" s="199">
        <f t="shared" si="66"/>
        <v>0</v>
      </c>
      <c r="K662" s="200"/>
      <c r="L662" s="201">
        <f t="shared" si="67"/>
        <v>0</v>
      </c>
      <c r="M662" s="202"/>
      <c r="N662" s="203">
        <f t="shared" si="68"/>
        <v>0</v>
      </c>
      <c r="O662" s="202"/>
    </row>
    <row r="663" spans="1:15" ht="15.75" customHeight="1" x14ac:dyDescent="0.2">
      <c r="A663" s="172"/>
      <c r="B663" s="125"/>
      <c r="C663" s="125"/>
      <c r="D663" s="125"/>
      <c r="E663" s="204"/>
      <c r="F663" s="204"/>
      <c r="G663" s="172" t="str">
        <f>IF(F663="","",VLOOKUP(E663,'Liste des clubs'!$A$2:$B$125,2,FALSE))</f>
        <v/>
      </c>
      <c r="H663" s="172"/>
      <c r="J663" s="199">
        <f t="shared" si="66"/>
        <v>0</v>
      </c>
      <c r="K663" s="200"/>
      <c r="L663" s="201">
        <f t="shared" si="67"/>
        <v>0</v>
      </c>
      <c r="M663" s="202"/>
      <c r="N663" s="203">
        <f t="shared" si="68"/>
        <v>0</v>
      </c>
      <c r="O663" s="202"/>
    </row>
    <row r="664" spans="1:15" ht="15.75" customHeight="1" x14ac:dyDescent="0.2">
      <c r="A664" s="172"/>
      <c r="B664" s="125"/>
      <c r="C664" s="125"/>
      <c r="D664" s="125"/>
      <c r="E664" s="204"/>
      <c r="F664" s="204"/>
      <c r="G664" s="172" t="str">
        <f>IF(F664="","",VLOOKUP(E664,'Liste des clubs'!$A$2:$B$125,2,FALSE))</f>
        <v/>
      </c>
      <c r="H664" s="172"/>
      <c r="J664" s="199">
        <f t="shared" si="66"/>
        <v>0</v>
      </c>
      <c r="K664" s="200"/>
      <c r="L664" s="201">
        <f t="shared" si="67"/>
        <v>0</v>
      </c>
      <c r="M664" s="202"/>
      <c r="N664" s="203">
        <f t="shared" si="68"/>
        <v>0</v>
      </c>
      <c r="O664" s="202"/>
    </row>
    <row r="665" spans="1:15" ht="15.75" customHeight="1" x14ac:dyDescent="0.2">
      <c r="A665" s="172"/>
      <c r="B665" s="125"/>
      <c r="C665" s="125"/>
      <c r="D665" s="125"/>
      <c r="E665" s="204"/>
      <c r="F665" s="204"/>
      <c r="G665" s="172" t="str">
        <f>IF(F665="","",VLOOKUP(E665,'Liste des clubs'!$A$2:$B$125,2,FALSE))</f>
        <v/>
      </c>
      <c r="H665" s="172"/>
      <c r="J665" s="199">
        <f t="shared" si="66"/>
        <v>0</v>
      </c>
      <c r="K665" s="200"/>
      <c r="L665" s="201">
        <f t="shared" si="67"/>
        <v>0</v>
      </c>
      <c r="M665" s="202"/>
      <c r="N665" s="203">
        <f t="shared" si="68"/>
        <v>0</v>
      </c>
      <c r="O665" s="202"/>
    </row>
    <row r="666" spans="1:15" ht="15.75" customHeight="1" x14ac:dyDescent="0.2">
      <c r="A666" s="172"/>
      <c r="B666" s="125"/>
      <c r="C666" s="125"/>
      <c r="D666" s="125"/>
      <c r="E666" s="204"/>
      <c r="F666" s="204"/>
      <c r="G666" s="172" t="str">
        <f>IF(F666="","",VLOOKUP(E666,'Liste des clubs'!$A$2:$B$125,2,FALSE))</f>
        <v/>
      </c>
      <c r="H666" s="172"/>
      <c r="J666" s="199">
        <f t="shared" si="66"/>
        <v>0</v>
      </c>
      <c r="K666" s="200"/>
      <c r="L666" s="201">
        <f t="shared" si="67"/>
        <v>0</v>
      </c>
      <c r="M666" s="202"/>
      <c r="N666" s="203">
        <f t="shared" si="68"/>
        <v>0</v>
      </c>
      <c r="O666" s="202"/>
    </row>
    <row r="667" spans="1:15" ht="15.75" customHeight="1" x14ac:dyDescent="0.2">
      <c r="A667" s="172"/>
      <c r="B667" s="125"/>
      <c r="C667" s="125"/>
      <c r="D667" s="125"/>
      <c r="E667" s="204"/>
      <c r="F667" s="204"/>
      <c r="G667" s="172" t="str">
        <f>IF(F667="","",VLOOKUP(E667,'Liste des clubs'!$A$2:$B$125,2,FALSE))</f>
        <v/>
      </c>
      <c r="H667" s="172"/>
      <c r="J667" s="199">
        <f t="shared" si="66"/>
        <v>0</v>
      </c>
      <c r="K667" s="200"/>
      <c r="L667" s="201">
        <f t="shared" si="67"/>
        <v>0</v>
      </c>
      <c r="M667" s="202"/>
      <c r="N667" s="203">
        <f t="shared" si="68"/>
        <v>0</v>
      </c>
      <c r="O667" s="202"/>
    </row>
    <row r="668" spans="1:15" ht="15.75" customHeight="1" x14ac:dyDescent="0.2">
      <c r="A668" s="172"/>
      <c r="B668" s="125"/>
      <c r="C668" s="125"/>
      <c r="D668" s="125"/>
      <c r="E668" s="204"/>
      <c r="F668" s="204"/>
      <c r="G668" s="172" t="str">
        <f>IF(F668="","",VLOOKUP(E668,'Liste des clubs'!$A$2:$B$125,2,FALSE))</f>
        <v/>
      </c>
      <c r="H668" s="172"/>
      <c r="J668" s="199">
        <f t="shared" si="66"/>
        <v>0</v>
      </c>
      <c r="K668" s="200"/>
      <c r="L668" s="201">
        <f t="shared" si="67"/>
        <v>0</v>
      </c>
      <c r="M668" s="202"/>
      <c r="N668" s="203">
        <f t="shared" si="68"/>
        <v>0</v>
      </c>
      <c r="O668" s="202"/>
    </row>
    <row r="669" spans="1:15" ht="15.75" customHeight="1" x14ac:dyDescent="0.2">
      <c r="A669" s="172"/>
      <c r="B669" s="125"/>
      <c r="C669" s="125"/>
      <c r="D669" s="125"/>
      <c r="E669" s="204"/>
      <c r="F669" s="204"/>
      <c r="G669" s="172" t="str">
        <f>IF(F669="","",VLOOKUP(E669,'Liste des clubs'!$A$2:$B$125,2,FALSE))</f>
        <v/>
      </c>
      <c r="H669" s="172"/>
      <c r="J669" s="199">
        <f t="shared" si="66"/>
        <v>0</v>
      </c>
      <c r="K669" s="200"/>
      <c r="L669" s="201">
        <f t="shared" si="67"/>
        <v>0</v>
      </c>
      <c r="M669" s="202"/>
      <c r="N669" s="203">
        <f t="shared" si="68"/>
        <v>0</v>
      </c>
      <c r="O669" s="202"/>
    </row>
    <row r="670" spans="1:15" ht="15.75" customHeight="1" x14ac:dyDescent="0.2">
      <c r="A670" s="172"/>
      <c r="B670" s="125"/>
      <c r="C670" s="125"/>
      <c r="D670" s="125"/>
      <c r="E670" s="204"/>
      <c r="F670" s="204"/>
      <c r="G670" s="172" t="str">
        <f>IF(F670="","",VLOOKUP(E670,'Liste des clubs'!$A$2:$B$125,2,FALSE))</f>
        <v/>
      </c>
      <c r="H670" s="172"/>
      <c r="J670" s="199">
        <f t="shared" ref="J670:J733" si="70">IF($I670=J$2,$A670,"")</f>
        <v>0</v>
      </c>
      <c r="K670" s="200"/>
      <c r="L670" s="201">
        <f t="shared" ref="L670:L733" si="71">IF($I670=L$2,$A670,"")</f>
        <v>0</v>
      </c>
      <c r="M670" s="202"/>
      <c r="N670" s="203">
        <f t="shared" ref="N670:N733" si="72">IF($I670=N$2,$A670,"")</f>
        <v>0</v>
      </c>
      <c r="O670" s="202"/>
    </row>
    <row r="671" spans="1:15" ht="15.75" customHeight="1" x14ac:dyDescent="0.2">
      <c r="A671" s="172"/>
      <c r="B671" s="125"/>
      <c r="C671" s="125"/>
      <c r="D671" s="125"/>
      <c r="E671" s="204"/>
      <c r="F671" s="204"/>
      <c r="G671" s="172" t="str">
        <f>IF(F671="","",VLOOKUP(E671,'Liste des clubs'!$A$2:$B$125,2,FALSE))</f>
        <v/>
      </c>
      <c r="H671" s="172"/>
      <c r="J671" s="199">
        <f t="shared" si="70"/>
        <v>0</v>
      </c>
      <c r="K671" s="200"/>
      <c r="L671" s="201">
        <f t="shared" si="71"/>
        <v>0</v>
      </c>
      <c r="M671" s="202"/>
      <c r="N671" s="203">
        <f t="shared" si="72"/>
        <v>0</v>
      </c>
      <c r="O671" s="202"/>
    </row>
    <row r="672" spans="1:15" ht="15.75" customHeight="1" x14ac:dyDescent="0.2">
      <c r="A672" s="172"/>
      <c r="B672" s="125"/>
      <c r="C672" s="125"/>
      <c r="D672" s="125"/>
      <c r="E672" s="204"/>
      <c r="F672" s="204"/>
      <c r="G672" s="172" t="str">
        <f>IF(F672="","",VLOOKUP(E672,'Liste des clubs'!$A$2:$B$125,2,FALSE))</f>
        <v/>
      </c>
      <c r="H672" s="172"/>
      <c r="J672" s="199">
        <f t="shared" si="70"/>
        <v>0</v>
      </c>
      <c r="K672" s="200"/>
      <c r="L672" s="201">
        <f t="shared" si="71"/>
        <v>0</v>
      </c>
      <c r="M672" s="202"/>
      <c r="N672" s="203">
        <f t="shared" si="72"/>
        <v>0</v>
      </c>
      <c r="O672" s="202"/>
    </row>
    <row r="673" spans="1:15" ht="15.75" customHeight="1" x14ac:dyDescent="0.2">
      <c r="A673" s="172"/>
      <c r="B673" s="125"/>
      <c r="C673" s="125"/>
      <c r="D673" s="125"/>
      <c r="E673" s="204"/>
      <c r="F673" s="204"/>
      <c r="G673" s="172" t="str">
        <f>IF(F673="","",VLOOKUP(E673,'Liste des clubs'!$A$2:$B$125,2,FALSE))</f>
        <v/>
      </c>
      <c r="H673" s="172"/>
      <c r="J673" s="199">
        <f t="shared" si="70"/>
        <v>0</v>
      </c>
      <c r="K673" s="200"/>
      <c r="L673" s="201">
        <f t="shared" si="71"/>
        <v>0</v>
      </c>
      <c r="M673" s="202"/>
      <c r="N673" s="203">
        <f t="shared" si="72"/>
        <v>0</v>
      </c>
      <c r="O673" s="202"/>
    </row>
    <row r="674" spans="1:15" ht="15.75" customHeight="1" x14ac:dyDescent="0.2">
      <c r="A674" s="172"/>
      <c r="B674" s="125"/>
      <c r="C674" s="125"/>
      <c r="D674" s="125"/>
      <c r="E674" s="204"/>
      <c r="F674" s="204"/>
      <c r="G674" s="172" t="str">
        <f>IF(F674="","",VLOOKUP(E674,'Liste des clubs'!$A$2:$B$125,2,FALSE))</f>
        <v/>
      </c>
      <c r="H674" s="172"/>
      <c r="J674" s="199">
        <f t="shared" si="70"/>
        <v>0</v>
      </c>
      <c r="K674" s="200"/>
      <c r="L674" s="201">
        <f t="shared" si="71"/>
        <v>0</v>
      </c>
      <c r="M674" s="202"/>
      <c r="N674" s="203">
        <f t="shared" si="72"/>
        <v>0</v>
      </c>
      <c r="O674" s="202"/>
    </row>
    <row r="675" spans="1:15" ht="15.75" customHeight="1" x14ac:dyDescent="0.2">
      <c r="A675" s="172"/>
      <c r="B675" s="125"/>
      <c r="C675" s="125"/>
      <c r="D675" s="125"/>
      <c r="E675" s="204"/>
      <c r="F675" s="204"/>
      <c r="G675" s="172" t="str">
        <f>IF(F675="","",VLOOKUP(E675,'Liste des clubs'!$A$2:$B$125,2,FALSE))</f>
        <v/>
      </c>
      <c r="H675" s="172"/>
      <c r="J675" s="199">
        <f t="shared" si="70"/>
        <v>0</v>
      </c>
      <c r="K675" s="200"/>
      <c r="L675" s="201">
        <f t="shared" si="71"/>
        <v>0</v>
      </c>
      <c r="M675" s="202"/>
      <c r="N675" s="203">
        <f t="shared" si="72"/>
        <v>0</v>
      </c>
      <c r="O675" s="202"/>
    </row>
    <row r="676" spans="1:15" ht="15.75" customHeight="1" x14ac:dyDescent="0.2">
      <c r="A676" s="172"/>
      <c r="B676" s="125"/>
      <c r="C676" s="125"/>
      <c r="D676" s="125"/>
      <c r="E676" s="204"/>
      <c r="F676" s="204"/>
      <c r="G676" s="172" t="str">
        <f>IF(F676="","",VLOOKUP(E676,'Liste des clubs'!$A$2:$B$125,2,FALSE))</f>
        <v/>
      </c>
      <c r="H676" s="172"/>
      <c r="J676" s="199">
        <f t="shared" si="70"/>
        <v>0</v>
      </c>
      <c r="K676" s="200"/>
      <c r="L676" s="201">
        <f t="shared" si="71"/>
        <v>0</v>
      </c>
      <c r="M676" s="202"/>
      <c r="N676" s="203">
        <f t="shared" si="72"/>
        <v>0</v>
      </c>
      <c r="O676" s="202"/>
    </row>
    <row r="677" spans="1:15" ht="15.75" customHeight="1" x14ac:dyDescent="0.2">
      <c r="A677" s="172"/>
      <c r="B677" s="125"/>
      <c r="C677" s="125"/>
      <c r="D677" s="125"/>
      <c r="E677" s="204"/>
      <c r="F677" s="204"/>
      <c r="G677" s="172" t="str">
        <f>IF(F677="","",VLOOKUP(E677,'Liste des clubs'!$A$2:$B$125,2,FALSE))</f>
        <v/>
      </c>
      <c r="H677" s="172"/>
      <c r="J677" s="199">
        <f t="shared" si="70"/>
        <v>0</v>
      </c>
      <c r="K677" s="200"/>
      <c r="L677" s="201">
        <f t="shared" si="71"/>
        <v>0</v>
      </c>
      <c r="M677" s="202"/>
      <c r="N677" s="203">
        <f t="shared" si="72"/>
        <v>0</v>
      </c>
      <c r="O677" s="202"/>
    </row>
    <row r="678" spans="1:15" ht="15.75" customHeight="1" x14ac:dyDescent="0.2">
      <c r="A678" s="172"/>
      <c r="B678" s="125"/>
      <c r="C678" s="125"/>
      <c r="D678" s="125"/>
      <c r="E678" s="204"/>
      <c r="F678" s="204"/>
      <c r="G678" s="172" t="str">
        <f>IF(F678="","",VLOOKUP(E678,'Liste des clubs'!$A$2:$B$125,2,FALSE))</f>
        <v/>
      </c>
      <c r="H678" s="172"/>
      <c r="J678" s="199">
        <f t="shared" si="70"/>
        <v>0</v>
      </c>
      <c r="K678" s="200"/>
      <c r="L678" s="201">
        <f t="shared" si="71"/>
        <v>0</v>
      </c>
      <c r="M678" s="202"/>
      <c r="N678" s="203">
        <f t="shared" si="72"/>
        <v>0</v>
      </c>
      <c r="O678" s="202"/>
    </row>
    <row r="679" spans="1:15" ht="15.75" customHeight="1" x14ac:dyDescent="0.2">
      <c r="A679" s="172"/>
      <c r="B679" s="125"/>
      <c r="C679" s="125"/>
      <c r="D679" s="125"/>
      <c r="E679" s="204"/>
      <c r="F679" s="204"/>
      <c r="G679" s="172" t="str">
        <f>IF(F679="","",VLOOKUP(E679,'Liste des clubs'!$A$2:$B$125,2,FALSE))</f>
        <v/>
      </c>
      <c r="H679" s="172"/>
      <c r="J679" s="199">
        <f t="shared" si="70"/>
        <v>0</v>
      </c>
      <c r="K679" s="200"/>
      <c r="L679" s="201">
        <f t="shared" si="71"/>
        <v>0</v>
      </c>
      <c r="M679" s="202"/>
      <c r="N679" s="203">
        <f t="shared" si="72"/>
        <v>0</v>
      </c>
      <c r="O679" s="202"/>
    </row>
    <row r="680" spans="1:15" ht="15.75" customHeight="1" x14ac:dyDescent="0.2">
      <c r="A680" s="172"/>
      <c r="B680" s="125"/>
      <c r="C680" s="125"/>
      <c r="D680" s="125"/>
      <c r="E680" s="204"/>
      <c r="F680" s="204"/>
      <c r="G680" s="172" t="str">
        <f>IF(F680="","",VLOOKUP(E680,'Liste des clubs'!$A$2:$B$125,2,FALSE))</f>
        <v/>
      </c>
      <c r="H680" s="172"/>
      <c r="J680" s="199">
        <f t="shared" si="70"/>
        <v>0</v>
      </c>
      <c r="K680" s="200"/>
      <c r="L680" s="201">
        <f t="shared" si="71"/>
        <v>0</v>
      </c>
      <c r="M680" s="202"/>
      <c r="N680" s="203">
        <f t="shared" si="72"/>
        <v>0</v>
      </c>
      <c r="O680" s="202"/>
    </row>
    <row r="681" spans="1:15" ht="15.75" customHeight="1" x14ac:dyDescent="0.2">
      <c r="A681" s="172"/>
      <c r="B681" s="125"/>
      <c r="C681" s="125"/>
      <c r="D681" s="125"/>
      <c r="E681" s="204"/>
      <c r="F681" s="204"/>
      <c r="G681" s="172" t="str">
        <f>IF(F681="","",VLOOKUP(E681,'Liste des clubs'!$A$2:$B$125,2,FALSE))</f>
        <v/>
      </c>
      <c r="H681" s="172"/>
      <c r="J681" s="199">
        <f t="shared" si="70"/>
        <v>0</v>
      </c>
      <c r="K681" s="200"/>
      <c r="L681" s="201">
        <f t="shared" si="71"/>
        <v>0</v>
      </c>
      <c r="M681" s="202"/>
      <c r="N681" s="203">
        <f t="shared" si="72"/>
        <v>0</v>
      </c>
      <c r="O681" s="202"/>
    </row>
    <row r="682" spans="1:15" ht="15.75" customHeight="1" x14ac:dyDescent="0.2">
      <c r="A682" s="172"/>
      <c r="B682" s="125"/>
      <c r="C682" s="125"/>
      <c r="D682" s="125"/>
      <c r="E682" s="204"/>
      <c r="F682" s="204"/>
      <c r="G682" s="172" t="str">
        <f>IF(F682="","",VLOOKUP(E682,'Liste des clubs'!$A$2:$B$125,2,FALSE))</f>
        <v/>
      </c>
      <c r="H682" s="172"/>
      <c r="J682" s="199">
        <f t="shared" si="70"/>
        <v>0</v>
      </c>
      <c r="K682" s="200"/>
      <c r="L682" s="201">
        <f t="shared" si="71"/>
        <v>0</v>
      </c>
      <c r="M682" s="202"/>
      <c r="N682" s="203">
        <f t="shared" si="72"/>
        <v>0</v>
      </c>
      <c r="O682" s="202"/>
    </row>
    <row r="683" spans="1:15" ht="15.75" customHeight="1" x14ac:dyDescent="0.2">
      <c r="A683" s="172"/>
      <c r="B683" s="125"/>
      <c r="C683" s="125"/>
      <c r="D683" s="125"/>
      <c r="E683" s="204"/>
      <c r="F683" s="204"/>
      <c r="G683" s="172" t="str">
        <f>IF(F683="","",VLOOKUP(E683,'Liste des clubs'!$A$2:$B$125,2,FALSE))</f>
        <v/>
      </c>
      <c r="H683" s="172"/>
      <c r="J683" s="199">
        <f t="shared" si="70"/>
        <v>0</v>
      </c>
      <c r="K683" s="200"/>
      <c r="L683" s="201">
        <f t="shared" si="71"/>
        <v>0</v>
      </c>
      <c r="M683" s="202"/>
      <c r="N683" s="203">
        <f t="shared" si="72"/>
        <v>0</v>
      </c>
      <c r="O683" s="202"/>
    </row>
    <row r="684" spans="1:15" ht="15.75" customHeight="1" x14ac:dyDescent="0.2">
      <c r="A684" s="172"/>
      <c r="B684" s="125"/>
      <c r="C684" s="125"/>
      <c r="D684" s="125"/>
      <c r="E684" s="204"/>
      <c r="F684" s="204"/>
      <c r="G684" s="172" t="str">
        <f>IF(F684="","",VLOOKUP(E684,'Liste des clubs'!$A$2:$B$125,2,FALSE))</f>
        <v/>
      </c>
      <c r="H684" s="172"/>
      <c r="J684" s="199">
        <f t="shared" si="70"/>
        <v>0</v>
      </c>
      <c r="K684" s="200"/>
      <c r="L684" s="201">
        <f t="shared" si="71"/>
        <v>0</v>
      </c>
      <c r="M684" s="202"/>
      <c r="N684" s="203">
        <f t="shared" si="72"/>
        <v>0</v>
      </c>
      <c r="O684" s="202"/>
    </row>
    <row r="685" spans="1:15" ht="15.75" customHeight="1" x14ac:dyDescent="0.2">
      <c r="A685" s="172"/>
      <c r="B685" s="125"/>
      <c r="C685" s="125"/>
      <c r="D685" s="125"/>
      <c r="E685" s="204"/>
      <c r="F685" s="204"/>
      <c r="G685" s="172" t="str">
        <f>IF(F685="","",VLOOKUP(E685,'Liste des clubs'!$A$2:$B$125,2,FALSE))</f>
        <v/>
      </c>
      <c r="H685" s="172"/>
      <c r="J685" s="199">
        <f t="shared" si="70"/>
        <v>0</v>
      </c>
      <c r="K685" s="200"/>
      <c r="L685" s="201">
        <f t="shared" si="71"/>
        <v>0</v>
      </c>
      <c r="M685" s="202"/>
      <c r="N685" s="203">
        <f t="shared" si="72"/>
        <v>0</v>
      </c>
      <c r="O685" s="202"/>
    </row>
    <row r="686" spans="1:15" ht="15.75" customHeight="1" x14ac:dyDescent="0.2">
      <c r="A686" s="172"/>
      <c r="B686" s="125"/>
      <c r="C686" s="125"/>
      <c r="D686" s="125"/>
      <c r="E686" s="204"/>
      <c r="F686" s="204"/>
      <c r="G686" s="172" t="str">
        <f>IF(F686="","",VLOOKUP(E686,'Liste des clubs'!$A$2:$B$125,2,FALSE))</f>
        <v/>
      </c>
      <c r="H686" s="172"/>
      <c r="J686" s="199">
        <f t="shared" si="70"/>
        <v>0</v>
      </c>
      <c r="K686" s="200"/>
      <c r="L686" s="201">
        <f t="shared" si="71"/>
        <v>0</v>
      </c>
      <c r="M686" s="202"/>
      <c r="N686" s="203">
        <f t="shared" si="72"/>
        <v>0</v>
      </c>
      <c r="O686" s="202"/>
    </row>
    <row r="687" spans="1:15" ht="15.75" customHeight="1" x14ac:dyDescent="0.2">
      <c r="A687" s="172"/>
      <c r="B687" s="125"/>
      <c r="C687" s="125"/>
      <c r="D687" s="125"/>
      <c r="E687" s="204"/>
      <c r="F687" s="204"/>
      <c r="G687" s="172" t="str">
        <f>IF(F687="","",VLOOKUP(E687,'Liste des clubs'!$A$2:$B$125,2,FALSE))</f>
        <v/>
      </c>
      <c r="H687" s="172"/>
      <c r="J687" s="199">
        <f t="shared" si="70"/>
        <v>0</v>
      </c>
      <c r="K687" s="200"/>
      <c r="L687" s="201">
        <f t="shared" si="71"/>
        <v>0</v>
      </c>
      <c r="M687" s="202"/>
      <c r="N687" s="203">
        <f t="shared" si="72"/>
        <v>0</v>
      </c>
      <c r="O687" s="202"/>
    </row>
    <row r="688" spans="1:15" ht="15.75" customHeight="1" x14ac:dyDescent="0.2">
      <c r="A688" s="172"/>
      <c r="B688" s="125"/>
      <c r="C688" s="125"/>
      <c r="D688" s="125"/>
      <c r="E688" s="204"/>
      <c r="F688" s="204"/>
      <c r="G688" s="172" t="str">
        <f>IF(F688="","",VLOOKUP(E688,'Liste des clubs'!$A$2:$B$125,2,FALSE))</f>
        <v/>
      </c>
      <c r="H688" s="172"/>
      <c r="J688" s="199">
        <f t="shared" si="70"/>
        <v>0</v>
      </c>
      <c r="K688" s="200"/>
      <c r="L688" s="201">
        <f t="shared" si="71"/>
        <v>0</v>
      </c>
      <c r="M688" s="202"/>
      <c r="N688" s="203">
        <f t="shared" si="72"/>
        <v>0</v>
      </c>
      <c r="O688" s="202"/>
    </row>
    <row r="689" spans="1:15" ht="15.75" customHeight="1" x14ac:dyDescent="0.2">
      <c r="A689" s="172"/>
      <c r="B689" s="125"/>
      <c r="C689" s="125"/>
      <c r="D689" s="125"/>
      <c r="E689" s="204"/>
      <c r="F689" s="204"/>
      <c r="G689" s="172" t="str">
        <f>IF(F689="","",VLOOKUP(E689,'Liste des clubs'!$A$2:$B$125,2,FALSE))</f>
        <v/>
      </c>
      <c r="H689" s="172"/>
      <c r="J689" s="199">
        <f t="shared" si="70"/>
        <v>0</v>
      </c>
      <c r="K689" s="200"/>
      <c r="L689" s="201">
        <f t="shared" si="71"/>
        <v>0</v>
      </c>
      <c r="M689" s="202"/>
      <c r="N689" s="203">
        <f t="shared" si="72"/>
        <v>0</v>
      </c>
      <c r="O689" s="202"/>
    </row>
    <row r="690" spans="1:15" ht="15.75" customHeight="1" x14ac:dyDescent="0.2">
      <c r="A690" s="172"/>
      <c r="B690" s="125"/>
      <c r="C690" s="125"/>
      <c r="D690" s="125"/>
      <c r="E690" s="204"/>
      <c r="F690" s="204"/>
      <c r="G690" s="172" t="str">
        <f>IF(F690="","",VLOOKUP(E690,'Liste des clubs'!$A$2:$B$125,2,FALSE))</f>
        <v/>
      </c>
      <c r="H690" s="172"/>
      <c r="J690" s="199">
        <f t="shared" si="70"/>
        <v>0</v>
      </c>
      <c r="K690" s="200"/>
      <c r="L690" s="201">
        <f t="shared" si="71"/>
        <v>0</v>
      </c>
      <c r="M690" s="202"/>
      <c r="N690" s="203">
        <f t="shared" si="72"/>
        <v>0</v>
      </c>
      <c r="O690" s="202"/>
    </row>
    <row r="691" spans="1:15" ht="15.75" customHeight="1" x14ac:dyDescent="0.2">
      <c r="A691" s="172"/>
      <c r="B691" s="125"/>
      <c r="C691" s="125"/>
      <c r="D691" s="125"/>
      <c r="E691" s="204"/>
      <c r="F691" s="204"/>
      <c r="G691" s="172" t="str">
        <f>IF(F691="","",VLOOKUP(E691,'Liste des clubs'!$A$2:$B$125,2,FALSE))</f>
        <v/>
      </c>
      <c r="H691" s="172"/>
      <c r="J691" s="199">
        <f t="shared" si="70"/>
        <v>0</v>
      </c>
      <c r="K691" s="200"/>
      <c r="L691" s="201">
        <f t="shared" si="71"/>
        <v>0</v>
      </c>
      <c r="M691" s="202"/>
      <c r="N691" s="203">
        <f t="shared" si="72"/>
        <v>0</v>
      </c>
      <c r="O691" s="202"/>
    </row>
    <row r="692" spans="1:15" ht="15.75" customHeight="1" x14ac:dyDescent="0.2">
      <c r="A692" s="172"/>
      <c r="B692" s="125"/>
      <c r="C692" s="125"/>
      <c r="D692" s="125"/>
      <c r="E692" s="204"/>
      <c r="F692" s="204"/>
      <c r="G692" s="172" t="str">
        <f>IF(F692="","",VLOOKUP(E692,'Liste des clubs'!$A$2:$B$125,2,FALSE))</f>
        <v/>
      </c>
      <c r="H692" s="172"/>
      <c r="J692" s="199">
        <f t="shared" si="70"/>
        <v>0</v>
      </c>
      <c r="K692" s="200"/>
      <c r="L692" s="201">
        <f t="shared" si="71"/>
        <v>0</v>
      </c>
      <c r="M692" s="202"/>
      <c r="N692" s="203">
        <f t="shared" si="72"/>
        <v>0</v>
      </c>
      <c r="O692" s="202"/>
    </row>
    <row r="693" spans="1:15" ht="15.75" customHeight="1" x14ac:dyDescent="0.2">
      <c r="A693" s="172"/>
      <c r="B693" s="125"/>
      <c r="C693" s="125"/>
      <c r="D693" s="125"/>
      <c r="E693" s="204"/>
      <c r="F693" s="204"/>
      <c r="G693" s="172" t="str">
        <f>IF(F693="","",VLOOKUP(E693,'Liste des clubs'!$A$2:$B$125,2,FALSE))</f>
        <v/>
      </c>
      <c r="H693" s="172"/>
      <c r="J693" s="199">
        <f t="shared" si="70"/>
        <v>0</v>
      </c>
      <c r="K693" s="200"/>
      <c r="L693" s="201">
        <f t="shared" si="71"/>
        <v>0</v>
      </c>
      <c r="M693" s="202"/>
      <c r="N693" s="203">
        <f t="shared" si="72"/>
        <v>0</v>
      </c>
      <c r="O693" s="202"/>
    </row>
    <row r="694" spans="1:15" ht="15.75" customHeight="1" x14ac:dyDescent="0.2">
      <c r="A694" s="172"/>
      <c r="B694" s="125"/>
      <c r="C694" s="125"/>
      <c r="D694" s="125"/>
      <c r="E694" s="204"/>
      <c r="F694" s="204"/>
      <c r="G694" s="172" t="str">
        <f>IF(F694="","",VLOOKUP(E694,'Liste des clubs'!$A$2:$B$125,2,FALSE))</f>
        <v/>
      </c>
      <c r="H694" s="172"/>
      <c r="J694" s="199">
        <f t="shared" si="70"/>
        <v>0</v>
      </c>
      <c r="K694" s="200"/>
      <c r="L694" s="201">
        <f t="shared" si="71"/>
        <v>0</v>
      </c>
      <c r="M694" s="202"/>
      <c r="N694" s="203">
        <f t="shared" si="72"/>
        <v>0</v>
      </c>
      <c r="O694" s="202"/>
    </row>
    <row r="695" spans="1:15" ht="15.75" customHeight="1" x14ac:dyDescent="0.2">
      <c r="A695" s="172"/>
      <c r="B695" s="125"/>
      <c r="C695" s="125"/>
      <c r="D695" s="125"/>
      <c r="E695" s="204"/>
      <c r="F695" s="204"/>
      <c r="G695" s="172" t="str">
        <f>IF(F695="","",VLOOKUP(E695,'Liste des clubs'!$A$2:$B$125,2,FALSE))</f>
        <v/>
      </c>
      <c r="H695" s="172"/>
      <c r="J695" s="199">
        <f t="shared" si="70"/>
        <v>0</v>
      </c>
      <c r="K695" s="200"/>
      <c r="L695" s="201">
        <f t="shared" si="71"/>
        <v>0</v>
      </c>
      <c r="M695" s="202"/>
      <c r="N695" s="203">
        <f t="shared" si="72"/>
        <v>0</v>
      </c>
      <c r="O695" s="202"/>
    </row>
    <row r="696" spans="1:15" ht="15.75" customHeight="1" x14ac:dyDescent="0.2">
      <c r="A696" s="172"/>
      <c r="B696" s="125"/>
      <c r="C696" s="125"/>
      <c r="D696" s="125"/>
      <c r="E696" s="204"/>
      <c r="F696" s="204"/>
      <c r="G696" s="172" t="str">
        <f>IF(F696="","",VLOOKUP(E696,'Liste des clubs'!$A$2:$B$125,2,FALSE))</f>
        <v/>
      </c>
      <c r="H696" s="172"/>
      <c r="J696" s="199">
        <f t="shared" si="70"/>
        <v>0</v>
      </c>
      <c r="K696" s="200"/>
      <c r="L696" s="201">
        <f t="shared" si="71"/>
        <v>0</v>
      </c>
      <c r="M696" s="202"/>
      <c r="N696" s="203">
        <f t="shared" si="72"/>
        <v>0</v>
      </c>
      <c r="O696" s="202"/>
    </row>
    <row r="697" spans="1:15" ht="15.75" customHeight="1" x14ac:dyDescent="0.2">
      <c r="A697" s="172"/>
      <c r="B697" s="125"/>
      <c r="C697" s="125"/>
      <c r="D697" s="125"/>
      <c r="E697" s="204"/>
      <c r="F697" s="204"/>
      <c r="G697" s="172" t="str">
        <f>IF(F697="","",VLOOKUP(E697,'Liste des clubs'!$A$2:$B$125,2,FALSE))</f>
        <v/>
      </c>
      <c r="H697" s="172"/>
      <c r="J697" s="199">
        <f t="shared" si="70"/>
        <v>0</v>
      </c>
      <c r="K697" s="200"/>
      <c r="L697" s="201">
        <f t="shared" si="71"/>
        <v>0</v>
      </c>
      <c r="M697" s="202"/>
      <c r="N697" s="203">
        <f t="shared" si="72"/>
        <v>0</v>
      </c>
      <c r="O697" s="202"/>
    </row>
    <row r="698" spans="1:15" ht="15.75" customHeight="1" x14ac:dyDescent="0.2">
      <c r="A698" s="172"/>
      <c r="B698" s="125"/>
      <c r="C698" s="125"/>
      <c r="D698" s="125"/>
      <c r="E698" s="204"/>
      <c r="F698" s="204"/>
      <c r="G698" s="172" t="str">
        <f>IF(F698="","",VLOOKUP(E698,'Liste des clubs'!$A$2:$B$125,2,FALSE))</f>
        <v/>
      </c>
      <c r="H698" s="172"/>
      <c r="J698" s="199">
        <f t="shared" si="70"/>
        <v>0</v>
      </c>
      <c r="K698" s="200"/>
      <c r="L698" s="201">
        <f t="shared" si="71"/>
        <v>0</v>
      </c>
      <c r="M698" s="202"/>
      <c r="N698" s="203">
        <f t="shared" si="72"/>
        <v>0</v>
      </c>
      <c r="O698" s="202"/>
    </row>
    <row r="699" spans="1:15" ht="15.75" customHeight="1" x14ac:dyDescent="0.2">
      <c r="A699" s="172"/>
      <c r="B699" s="125"/>
      <c r="C699" s="125"/>
      <c r="D699" s="125"/>
      <c r="E699" s="204"/>
      <c r="F699" s="204"/>
      <c r="G699" s="172" t="str">
        <f>IF(F699="","",VLOOKUP(E699,'Liste des clubs'!$A$2:$B$125,2,FALSE))</f>
        <v/>
      </c>
      <c r="H699" s="172"/>
      <c r="J699" s="199">
        <f t="shared" si="70"/>
        <v>0</v>
      </c>
      <c r="K699" s="200"/>
      <c r="L699" s="201">
        <f t="shared" si="71"/>
        <v>0</v>
      </c>
      <c r="M699" s="202"/>
      <c r="N699" s="203">
        <f t="shared" si="72"/>
        <v>0</v>
      </c>
      <c r="O699" s="202"/>
    </row>
    <row r="700" spans="1:15" ht="15.75" customHeight="1" x14ac:dyDescent="0.2">
      <c r="A700" s="172"/>
      <c r="B700" s="125"/>
      <c r="C700" s="125"/>
      <c r="D700" s="125"/>
      <c r="E700" s="204"/>
      <c r="F700" s="204"/>
      <c r="G700" s="172" t="str">
        <f>IF(F700="","",VLOOKUP(E700,'Liste des clubs'!$A$2:$B$125,2,FALSE))</f>
        <v/>
      </c>
      <c r="H700" s="172"/>
      <c r="J700" s="199">
        <f t="shared" si="70"/>
        <v>0</v>
      </c>
      <c r="K700" s="200"/>
      <c r="L700" s="201">
        <f t="shared" si="71"/>
        <v>0</v>
      </c>
      <c r="M700" s="202"/>
      <c r="N700" s="203">
        <f t="shared" si="72"/>
        <v>0</v>
      </c>
      <c r="O700" s="202"/>
    </row>
    <row r="701" spans="1:15" ht="15.75" customHeight="1" x14ac:dyDescent="0.2">
      <c r="A701" s="172"/>
      <c r="B701" s="125"/>
      <c r="C701" s="125"/>
      <c r="D701" s="125"/>
      <c r="E701" s="204"/>
      <c r="F701" s="204"/>
      <c r="G701" s="172" t="str">
        <f>IF(F701="","",VLOOKUP(E701,'Liste des clubs'!$A$2:$B$125,2,FALSE))</f>
        <v/>
      </c>
      <c r="H701" s="172"/>
      <c r="J701" s="199">
        <f t="shared" si="70"/>
        <v>0</v>
      </c>
      <c r="K701" s="200"/>
      <c r="L701" s="201">
        <f t="shared" si="71"/>
        <v>0</v>
      </c>
      <c r="M701" s="202"/>
      <c r="N701" s="203">
        <f t="shared" si="72"/>
        <v>0</v>
      </c>
      <c r="O701" s="202"/>
    </row>
    <row r="702" spans="1:15" ht="15.75" customHeight="1" x14ac:dyDescent="0.2">
      <c r="A702" s="172"/>
      <c r="B702" s="125"/>
      <c r="C702" s="125"/>
      <c r="D702" s="125"/>
      <c r="E702" s="204"/>
      <c r="F702" s="204"/>
      <c r="G702" s="172" t="str">
        <f>IF(F702="","",VLOOKUP(E702,'Liste des clubs'!$A$2:$B$125,2,FALSE))</f>
        <v/>
      </c>
      <c r="H702" s="172"/>
      <c r="J702" s="199">
        <f t="shared" si="70"/>
        <v>0</v>
      </c>
      <c r="K702" s="200"/>
      <c r="L702" s="201">
        <f t="shared" si="71"/>
        <v>0</v>
      </c>
      <c r="M702" s="202"/>
      <c r="N702" s="203">
        <f t="shared" si="72"/>
        <v>0</v>
      </c>
      <c r="O702" s="202"/>
    </row>
    <row r="703" spans="1:15" ht="15.75" customHeight="1" x14ac:dyDescent="0.2">
      <c r="A703" s="172"/>
      <c r="B703" s="125"/>
      <c r="C703" s="125"/>
      <c r="D703" s="125"/>
      <c r="E703" s="204"/>
      <c r="F703" s="204"/>
      <c r="G703" s="172" t="str">
        <f>IF(F703="","",VLOOKUP(E703,'Liste des clubs'!$A$2:$B$125,2,FALSE))</f>
        <v/>
      </c>
      <c r="H703" s="172"/>
      <c r="J703" s="199">
        <f t="shared" si="70"/>
        <v>0</v>
      </c>
      <c r="K703" s="200"/>
      <c r="L703" s="201">
        <f t="shared" si="71"/>
        <v>0</v>
      </c>
      <c r="M703" s="202"/>
      <c r="N703" s="203">
        <f t="shared" si="72"/>
        <v>0</v>
      </c>
      <c r="O703" s="202"/>
    </row>
    <row r="704" spans="1:15" ht="15.75" customHeight="1" x14ac:dyDescent="0.2">
      <c r="A704" s="172"/>
      <c r="B704" s="125"/>
      <c r="C704" s="125"/>
      <c r="D704" s="125"/>
      <c r="E704" s="204"/>
      <c r="F704" s="204"/>
      <c r="G704" s="172" t="str">
        <f>IF(F704="","",VLOOKUP(E704,'Liste des clubs'!$A$2:$B$125,2,FALSE))</f>
        <v/>
      </c>
      <c r="H704" s="172"/>
      <c r="J704" s="199">
        <f t="shared" si="70"/>
        <v>0</v>
      </c>
      <c r="K704" s="200"/>
      <c r="L704" s="201">
        <f t="shared" si="71"/>
        <v>0</v>
      </c>
      <c r="M704" s="202"/>
      <c r="N704" s="203">
        <f t="shared" si="72"/>
        <v>0</v>
      </c>
      <c r="O704" s="202"/>
    </row>
    <row r="705" spans="1:15" ht="15.75" customHeight="1" x14ac:dyDescent="0.2">
      <c r="A705" s="172"/>
      <c r="B705" s="125"/>
      <c r="C705" s="125"/>
      <c r="D705" s="125"/>
      <c r="E705" s="204"/>
      <c r="F705" s="204"/>
      <c r="G705" s="172" t="str">
        <f>IF(F705="","",VLOOKUP(E705,'Liste des clubs'!$A$2:$B$125,2,FALSE))</f>
        <v/>
      </c>
      <c r="H705" s="172"/>
      <c r="J705" s="199">
        <f t="shared" si="70"/>
        <v>0</v>
      </c>
      <c r="K705" s="200"/>
      <c r="L705" s="201">
        <f t="shared" si="71"/>
        <v>0</v>
      </c>
      <c r="M705" s="202"/>
      <c r="N705" s="203">
        <f t="shared" si="72"/>
        <v>0</v>
      </c>
      <c r="O705" s="202"/>
    </row>
    <row r="706" spans="1:15" ht="15.75" customHeight="1" x14ac:dyDescent="0.2">
      <c r="A706" s="172"/>
      <c r="B706" s="125"/>
      <c r="C706" s="125"/>
      <c r="D706" s="125"/>
      <c r="E706" s="204"/>
      <c r="F706" s="204"/>
      <c r="G706" s="172" t="str">
        <f>IF(F706="","",VLOOKUP(E706,'Liste des clubs'!$A$2:$B$125,2,FALSE))</f>
        <v/>
      </c>
      <c r="H706" s="172"/>
      <c r="J706" s="199">
        <f t="shared" si="70"/>
        <v>0</v>
      </c>
      <c r="K706" s="200"/>
      <c r="L706" s="201">
        <f t="shared" si="71"/>
        <v>0</v>
      </c>
      <c r="M706" s="202"/>
      <c r="N706" s="203">
        <f t="shared" si="72"/>
        <v>0</v>
      </c>
      <c r="O706" s="202"/>
    </row>
    <row r="707" spans="1:15" ht="15.75" customHeight="1" x14ac:dyDescent="0.2">
      <c r="A707" s="172"/>
      <c r="B707" s="125"/>
      <c r="C707" s="125"/>
      <c r="D707" s="125"/>
      <c r="E707" s="204"/>
      <c r="F707" s="204"/>
      <c r="G707" s="172" t="str">
        <f>IF(F707="","",VLOOKUP(E707,'Liste des clubs'!$A$2:$B$125,2,FALSE))</f>
        <v/>
      </c>
      <c r="H707" s="172"/>
      <c r="J707" s="199">
        <f t="shared" si="70"/>
        <v>0</v>
      </c>
      <c r="K707" s="200"/>
      <c r="L707" s="201">
        <f t="shared" si="71"/>
        <v>0</v>
      </c>
      <c r="M707" s="202"/>
      <c r="N707" s="203">
        <f t="shared" si="72"/>
        <v>0</v>
      </c>
      <c r="O707" s="202"/>
    </row>
    <row r="708" spans="1:15" ht="15.75" customHeight="1" x14ac:dyDescent="0.2">
      <c r="A708" s="172"/>
      <c r="B708" s="125"/>
      <c r="C708" s="125"/>
      <c r="D708" s="125"/>
      <c r="E708" s="204"/>
      <c r="F708" s="204"/>
      <c r="G708" s="172" t="str">
        <f>IF(F708="","",VLOOKUP(E708,'Liste des clubs'!$A$2:$B$125,2,FALSE))</f>
        <v/>
      </c>
      <c r="H708" s="172"/>
      <c r="J708" s="199">
        <f t="shared" si="70"/>
        <v>0</v>
      </c>
      <c r="K708" s="200"/>
      <c r="L708" s="201">
        <f t="shared" si="71"/>
        <v>0</v>
      </c>
      <c r="M708" s="202"/>
      <c r="N708" s="203">
        <f t="shared" si="72"/>
        <v>0</v>
      </c>
      <c r="O708" s="202"/>
    </row>
    <row r="709" spans="1:15" ht="15.75" customHeight="1" x14ac:dyDescent="0.2">
      <c r="A709" s="172"/>
      <c r="B709" s="125"/>
      <c r="C709" s="125"/>
      <c r="D709" s="125"/>
      <c r="E709" s="204"/>
      <c r="F709" s="204"/>
      <c r="G709" s="172" t="str">
        <f>IF(F709="","",VLOOKUP(E709,'Liste des clubs'!$A$2:$B$125,2,FALSE))</f>
        <v/>
      </c>
      <c r="H709" s="172"/>
      <c r="J709" s="199">
        <f t="shared" si="70"/>
        <v>0</v>
      </c>
      <c r="K709" s="200"/>
      <c r="L709" s="201">
        <f t="shared" si="71"/>
        <v>0</v>
      </c>
      <c r="M709" s="202"/>
      <c r="N709" s="203">
        <f t="shared" si="72"/>
        <v>0</v>
      </c>
      <c r="O709" s="202"/>
    </row>
    <row r="710" spans="1:15" ht="15.75" customHeight="1" x14ac:dyDescent="0.2">
      <c r="A710" s="172"/>
      <c r="B710" s="125"/>
      <c r="C710" s="125"/>
      <c r="D710" s="125"/>
      <c r="E710" s="204"/>
      <c r="F710" s="204"/>
      <c r="G710" s="172" t="str">
        <f>IF(F710="","",VLOOKUP(E710,'Liste des clubs'!$A$2:$B$125,2,FALSE))</f>
        <v/>
      </c>
      <c r="H710" s="172"/>
      <c r="J710" s="199">
        <f t="shared" si="70"/>
        <v>0</v>
      </c>
      <c r="K710" s="200"/>
      <c r="L710" s="201">
        <f t="shared" si="71"/>
        <v>0</v>
      </c>
      <c r="M710" s="202"/>
      <c r="N710" s="203">
        <f t="shared" si="72"/>
        <v>0</v>
      </c>
      <c r="O710" s="202"/>
    </row>
    <row r="711" spans="1:15" ht="15.75" customHeight="1" x14ac:dyDescent="0.2">
      <c r="A711" s="172"/>
      <c r="B711" s="125"/>
      <c r="C711" s="125"/>
      <c r="D711" s="125"/>
      <c r="E711" s="204"/>
      <c r="F711" s="204"/>
      <c r="G711" s="172" t="str">
        <f>IF(F711="","",VLOOKUP(E711,'Liste des clubs'!$A$2:$B$125,2,FALSE))</f>
        <v/>
      </c>
      <c r="H711" s="172"/>
      <c r="J711" s="199">
        <f t="shared" si="70"/>
        <v>0</v>
      </c>
      <c r="K711" s="200"/>
      <c r="L711" s="201">
        <f t="shared" si="71"/>
        <v>0</v>
      </c>
      <c r="M711" s="202"/>
      <c r="N711" s="203">
        <f t="shared" si="72"/>
        <v>0</v>
      </c>
      <c r="O711" s="202"/>
    </row>
    <row r="712" spans="1:15" ht="15.75" customHeight="1" x14ac:dyDescent="0.2">
      <c r="A712" s="172"/>
      <c r="B712" s="125"/>
      <c r="C712" s="125"/>
      <c r="D712" s="125"/>
      <c r="E712" s="204"/>
      <c r="F712" s="204"/>
      <c r="G712" s="172" t="str">
        <f>IF(F712="","",VLOOKUP(E712,'Liste des clubs'!$A$2:$B$125,2,FALSE))</f>
        <v/>
      </c>
      <c r="H712" s="172"/>
      <c r="J712" s="199">
        <f t="shared" si="70"/>
        <v>0</v>
      </c>
      <c r="K712" s="200"/>
      <c r="L712" s="201">
        <f t="shared" si="71"/>
        <v>0</v>
      </c>
      <c r="M712" s="202"/>
      <c r="N712" s="203">
        <f t="shared" si="72"/>
        <v>0</v>
      </c>
      <c r="O712" s="202"/>
    </row>
    <row r="713" spans="1:15" ht="15.75" customHeight="1" x14ac:dyDescent="0.2">
      <c r="A713" s="172"/>
      <c r="B713" s="125"/>
      <c r="C713" s="125"/>
      <c r="D713" s="125"/>
      <c r="E713" s="204"/>
      <c r="F713" s="204"/>
      <c r="G713" s="172" t="str">
        <f>IF(F713="","",VLOOKUP(E713,'Liste des clubs'!$A$2:$B$125,2,FALSE))</f>
        <v/>
      </c>
      <c r="H713" s="172"/>
      <c r="J713" s="199">
        <f t="shared" si="70"/>
        <v>0</v>
      </c>
      <c r="K713" s="200"/>
      <c r="L713" s="201">
        <f t="shared" si="71"/>
        <v>0</v>
      </c>
      <c r="M713" s="202"/>
      <c r="N713" s="203">
        <f t="shared" si="72"/>
        <v>0</v>
      </c>
      <c r="O713" s="202"/>
    </row>
    <row r="714" spans="1:15" ht="15.75" customHeight="1" x14ac:dyDescent="0.2">
      <c r="A714" s="172"/>
      <c r="B714" s="125"/>
      <c r="C714" s="125"/>
      <c r="D714" s="125"/>
      <c r="E714" s="204"/>
      <c r="F714" s="204"/>
      <c r="G714" s="172" t="str">
        <f>IF(F714="","",VLOOKUP(E714,'Liste des clubs'!$A$2:$B$125,2,FALSE))</f>
        <v/>
      </c>
      <c r="H714" s="172"/>
      <c r="J714" s="199">
        <f t="shared" si="70"/>
        <v>0</v>
      </c>
      <c r="K714" s="200"/>
      <c r="L714" s="201">
        <f t="shared" si="71"/>
        <v>0</v>
      </c>
      <c r="M714" s="202"/>
      <c r="N714" s="203">
        <f t="shared" si="72"/>
        <v>0</v>
      </c>
      <c r="O714" s="202"/>
    </row>
    <row r="715" spans="1:15" ht="15.75" customHeight="1" x14ac:dyDescent="0.2">
      <c r="A715" s="172"/>
      <c r="B715" s="125"/>
      <c r="C715" s="125"/>
      <c r="D715" s="125"/>
      <c r="E715" s="204"/>
      <c r="F715" s="204"/>
      <c r="G715" s="172" t="str">
        <f>IF(F715="","",VLOOKUP(E715,'Liste des clubs'!$A$2:$B$125,2,FALSE))</f>
        <v/>
      </c>
      <c r="H715" s="172"/>
      <c r="J715" s="199">
        <f t="shared" si="70"/>
        <v>0</v>
      </c>
      <c r="K715" s="200"/>
      <c r="L715" s="201">
        <f t="shared" si="71"/>
        <v>0</v>
      </c>
      <c r="M715" s="202"/>
      <c r="N715" s="203">
        <f t="shared" si="72"/>
        <v>0</v>
      </c>
      <c r="O715" s="202"/>
    </row>
    <row r="716" spans="1:15" ht="15.75" customHeight="1" x14ac:dyDescent="0.2">
      <c r="A716" s="172"/>
      <c r="B716" s="125"/>
      <c r="C716" s="125"/>
      <c r="D716" s="125"/>
      <c r="E716" s="204"/>
      <c r="F716" s="204"/>
      <c r="G716" s="172" t="str">
        <f>IF(F716="","",VLOOKUP(E716,'Liste des clubs'!$A$2:$B$125,2,FALSE))</f>
        <v/>
      </c>
      <c r="H716" s="172"/>
      <c r="J716" s="199">
        <f t="shared" si="70"/>
        <v>0</v>
      </c>
      <c r="K716" s="200"/>
      <c r="L716" s="201">
        <f t="shared" si="71"/>
        <v>0</v>
      </c>
      <c r="M716" s="202"/>
      <c r="N716" s="203">
        <f t="shared" si="72"/>
        <v>0</v>
      </c>
      <c r="O716" s="202"/>
    </row>
    <row r="717" spans="1:15" ht="15.75" customHeight="1" x14ac:dyDescent="0.2">
      <c r="A717" s="172"/>
      <c r="B717" s="125"/>
      <c r="C717" s="125"/>
      <c r="D717" s="125"/>
      <c r="E717" s="204"/>
      <c r="F717" s="204"/>
      <c r="G717" s="172" t="str">
        <f>IF(F717="","",VLOOKUP(E717,'Liste des clubs'!$A$2:$B$125,2,FALSE))</f>
        <v/>
      </c>
      <c r="H717" s="172"/>
      <c r="J717" s="199">
        <f t="shared" si="70"/>
        <v>0</v>
      </c>
      <c r="K717" s="200"/>
      <c r="L717" s="201">
        <f t="shared" si="71"/>
        <v>0</v>
      </c>
      <c r="M717" s="202"/>
      <c r="N717" s="203">
        <f t="shared" si="72"/>
        <v>0</v>
      </c>
      <c r="O717" s="202"/>
    </row>
    <row r="718" spans="1:15" ht="15.75" customHeight="1" x14ac:dyDescent="0.2">
      <c r="A718" s="172"/>
      <c r="B718" s="125"/>
      <c r="C718" s="125"/>
      <c r="D718" s="125"/>
      <c r="E718" s="204"/>
      <c r="F718" s="204"/>
      <c r="G718" s="172" t="str">
        <f>IF(F718="","",VLOOKUP(E718,'Liste des clubs'!$A$2:$B$125,2,FALSE))</f>
        <v/>
      </c>
      <c r="H718" s="172"/>
      <c r="J718" s="199">
        <f t="shared" si="70"/>
        <v>0</v>
      </c>
      <c r="K718" s="200"/>
      <c r="L718" s="201">
        <f t="shared" si="71"/>
        <v>0</v>
      </c>
      <c r="M718" s="202"/>
      <c r="N718" s="203">
        <f t="shared" si="72"/>
        <v>0</v>
      </c>
      <c r="O718" s="202"/>
    </row>
    <row r="719" spans="1:15" ht="15.75" customHeight="1" x14ac:dyDescent="0.2">
      <c r="A719" s="172"/>
      <c r="B719" s="125"/>
      <c r="C719" s="125"/>
      <c r="D719" s="125"/>
      <c r="E719" s="204"/>
      <c r="F719" s="204"/>
      <c r="G719" s="172" t="str">
        <f>IF(F719="","",VLOOKUP(E719,'Liste des clubs'!$A$2:$B$125,2,FALSE))</f>
        <v/>
      </c>
      <c r="H719" s="172"/>
      <c r="J719" s="199">
        <f t="shared" si="70"/>
        <v>0</v>
      </c>
      <c r="K719" s="200"/>
      <c r="L719" s="201">
        <f t="shared" si="71"/>
        <v>0</v>
      </c>
      <c r="M719" s="202"/>
      <c r="N719" s="203">
        <f t="shared" si="72"/>
        <v>0</v>
      </c>
      <c r="O719" s="202"/>
    </row>
    <row r="720" spans="1:15" ht="15.75" customHeight="1" x14ac:dyDescent="0.2">
      <c r="A720" s="172"/>
      <c r="B720" s="125"/>
      <c r="C720" s="125"/>
      <c r="D720" s="125"/>
      <c r="E720" s="204"/>
      <c r="F720" s="204"/>
      <c r="G720" s="172" t="str">
        <f>IF(F720="","",VLOOKUP(E720,'Liste des clubs'!$A$2:$B$125,2,FALSE))</f>
        <v/>
      </c>
      <c r="H720" s="172"/>
      <c r="J720" s="199">
        <f t="shared" si="70"/>
        <v>0</v>
      </c>
      <c r="K720" s="200"/>
      <c r="L720" s="201">
        <f t="shared" si="71"/>
        <v>0</v>
      </c>
      <c r="M720" s="202"/>
      <c r="N720" s="203">
        <f t="shared" si="72"/>
        <v>0</v>
      </c>
      <c r="O720" s="202"/>
    </row>
    <row r="721" spans="1:15" ht="15.75" customHeight="1" x14ac:dyDescent="0.2">
      <c r="A721" s="172"/>
      <c r="B721" s="125"/>
      <c r="C721" s="125"/>
      <c r="D721" s="125"/>
      <c r="E721" s="204"/>
      <c r="F721" s="204"/>
      <c r="G721" s="172" t="str">
        <f>IF(F721="","",VLOOKUP(E721,'Liste des clubs'!$A$2:$B$125,2,FALSE))</f>
        <v/>
      </c>
      <c r="H721" s="172"/>
      <c r="J721" s="199">
        <f t="shared" si="70"/>
        <v>0</v>
      </c>
      <c r="K721" s="200"/>
      <c r="L721" s="201">
        <f t="shared" si="71"/>
        <v>0</v>
      </c>
      <c r="M721" s="202"/>
      <c r="N721" s="203">
        <f t="shared" si="72"/>
        <v>0</v>
      </c>
      <c r="O721" s="202"/>
    </row>
    <row r="722" spans="1:15" ht="15.75" customHeight="1" x14ac:dyDescent="0.2">
      <c r="A722" s="172"/>
      <c r="B722" s="125"/>
      <c r="C722" s="125"/>
      <c r="D722" s="125"/>
      <c r="E722" s="204"/>
      <c r="F722" s="204"/>
      <c r="G722" s="172" t="str">
        <f>IF(F722="","",VLOOKUP(E722,'Liste des clubs'!$A$2:$B$125,2,FALSE))</f>
        <v/>
      </c>
      <c r="H722" s="172"/>
      <c r="J722" s="199">
        <f t="shared" si="70"/>
        <v>0</v>
      </c>
      <c r="K722" s="200"/>
      <c r="L722" s="201">
        <f t="shared" si="71"/>
        <v>0</v>
      </c>
      <c r="M722" s="202"/>
      <c r="N722" s="203">
        <f t="shared" si="72"/>
        <v>0</v>
      </c>
      <c r="O722" s="202"/>
    </row>
    <row r="723" spans="1:15" ht="15.75" customHeight="1" x14ac:dyDescent="0.2">
      <c r="A723" s="172"/>
      <c r="B723" s="125"/>
      <c r="C723" s="125"/>
      <c r="D723" s="125"/>
      <c r="E723" s="204"/>
      <c r="F723" s="204"/>
      <c r="G723" s="172" t="str">
        <f>IF(F723="","",VLOOKUP(E723,'Liste des clubs'!$A$2:$B$125,2,FALSE))</f>
        <v/>
      </c>
      <c r="H723" s="172"/>
      <c r="J723" s="199">
        <f t="shared" si="70"/>
        <v>0</v>
      </c>
      <c r="K723" s="200"/>
      <c r="L723" s="201">
        <f t="shared" si="71"/>
        <v>0</v>
      </c>
      <c r="M723" s="202"/>
      <c r="N723" s="203">
        <f t="shared" si="72"/>
        <v>0</v>
      </c>
      <c r="O723" s="202"/>
    </row>
    <row r="724" spans="1:15" ht="15.75" customHeight="1" x14ac:dyDescent="0.2">
      <c r="A724" s="172"/>
      <c r="B724" s="125"/>
      <c r="C724" s="125"/>
      <c r="D724" s="125"/>
      <c r="E724" s="204"/>
      <c r="F724" s="204"/>
      <c r="G724" s="172" t="str">
        <f>IF(F724="","",VLOOKUP(E724,'Liste des clubs'!$A$2:$B$125,2,FALSE))</f>
        <v/>
      </c>
      <c r="H724" s="172"/>
      <c r="J724" s="199">
        <f t="shared" si="70"/>
        <v>0</v>
      </c>
      <c r="K724" s="200"/>
      <c r="L724" s="201">
        <f t="shared" si="71"/>
        <v>0</v>
      </c>
      <c r="M724" s="202"/>
      <c r="N724" s="203">
        <f t="shared" si="72"/>
        <v>0</v>
      </c>
      <c r="O724" s="202"/>
    </row>
    <row r="725" spans="1:15" ht="15.75" customHeight="1" x14ac:dyDescent="0.2">
      <c r="A725" s="172"/>
      <c r="B725" s="125"/>
      <c r="C725" s="125"/>
      <c r="D725" s="125"/>
      <c r="E725" s="204"/>
      <c r="F725" s="204"/>
      <c r="G725" s="172" t="str">
        <f>IF(F725="","",VLOOKUP(E725,'Liste des clubs'!$A$2:$B$125,2,FALSE))</f>
        <v/>
      </c>
      <c r="H725" s="172"/>
      <c r="J725" s="199">
        <f t="shared" si="70"/>
        <v>0</v>
      </c>
      <c r="K725" s="200"/>
      <c r="L725" s="201">
        <f t="shared" si="71"/>
        <v>0</v>
      </c>
      <c r="M725" s="202"/>
      <c r="N725" s="203">
        <f t="shared" si="72"/>
        <v>0</v>
      </c>
      <c r="O725" s="202"/>
    </row>
    <row r="726" spans="1:15" ht="15.75" customHeight="1" x14ac:dyDescent="0.2">
      <c r="A726" s="172"/>
      <c r="B726" s="125"/>
      <c r="C726" s="125"/>
      <c r="D726" s="125"/>
      <c r="E726" s="204"/>
      <c r="F726" s="204"/>
      <c r="G726" s="172" t="str">
        <f>IF(F726="","",VLOOKUP(E726,'Liste des clubs'!$A$2:$B$125,2,FALSE))</f>
        <v/>
      </c>
      <c r="H726" s="172"/>
      <c r="J726" s="199">
        <f t="shared" si="70"/>
        <v>0</v>
      </c>
      <c r="K726" s="200"/>
      <c r="L726" s="201">
        <f t="shared" si="71"/>
        <v>0</v>
      </c>
      <c r="M726" s="202"/>
      <c r="N726" s="203">
        <f t="shared" si="72"/>
        <v>0</v>
      </c>
      <c r="O726" s="202"/>
    </row>
    <row r="727" spans="1:15" ht="15.75" customHeight="1" x14ac:dyDescent="0.2">
      <c r="A727" s="172"/>
      <c r="B727" s="125"/>
      <c r="C727" s="125"/>
      <c r="D727" s="125"/>
      <c r="E727" s="204"/>
      <c r="F727" s="204"/>
      <c r="G727" s="172" t="str">
        <f>IF(F727="","",VLOOKUP(E727,'Liste des clubs'!$A$2:$B$125,2,FALSE))</f>
        <v/>
      </c>
      <c r="H727" s="172"/>
      <c r="J727" s="199">
        <f t="shared" si="70"/>
        <v>0</v>
      </c>
      <c r="K727" s="200"/>
      <c r="L727" s="201">
        <f t="shared" si="71"/>
        <v>0</v>
      </c>
      <c r="M727" s="202"/>
      <c r="N727" s="203">
        <f t="shared" si="72"/>
        <v>0</v>
      </c>
      <c r="O727" s="202"/>
    </row>
    <row r="728" spans="1:15" ht="15.75" customHeight="1" x14ac:dyDescent="0.2">
      <c r="A728" s="172"/>
      <c r="B728" s="125"/>
      <c r="C728" s="125"/>
      <c r="D728" s="125"/>
      <c r="E728" s="204"/>
      <c r="F728" s="204"/>
      <c r="G728" s="172" t="str">
        <f>IF(F728="","",VLOOKUP(E728,'Liste des clubs'!$A$2:$B$125,2,FALSE))</f>
        <v/>
      </c>
      <c r="H728" s="172"/>
      <c r="J728" s="199">
        <f t="shared" si="70"/>
        <v>0</v>
      </c>
      <c r="K728" s="200"/>
      <c r="L728" s="201">
        <f t="shared" si="71"/>
        <v>0</v>
      </c>
      <c r="M728" s="202"/>
      <c r="N728" s="203">
        <f t="shared" si="72"/>
        <v>0</v>
      </c>
      <c r="O728" s="202"/>
    </row>
    <row r="729" spans="1:15" ht="15.75" customHeight="1" x14ac:dyDescent="0.2">
      <c r="A729" s="172"/>
      <c r="B729" s="125"/>
      <c r="C729" s="125"/>
      <c r="D729" s="125"/>
      <c r="E729" s="204"/>
      <c r="F729" s="204"/>
      <c r="G729" s="172" t="str">
        <f>IF(F729="","",VLOOKUP(E729,'Liste des clubs'!$A$2:$B$125,2,FALSE))</f>
        <v/>
      </c>
      <c r="H729" s="172"/>
      <c r="J729" s="199">
        <f t="shared" si="70"/>
        <v>0</v>
      </c>
      <c r="K729" s="200"/>
      <c r="L729" s="201">
        <f t="shared" si="71"/>
        <v>0</v>
      </c>
      <c r="M729" s="202"/>
      <c r="N729" s="203">
        <f t="shared" si="72"/>
        <v>0</v>
      </c>
      <c r="O729" s="202"/>
    </row>
    <row r="730" spans="1:15" ht="15.75" customHeight="1" x14ac:dyDescent="0.2">
      <c r="A730" s="172"/>
      <c r="B730" s="125"/>
      <c r="C730" s="125"/>
      <c r="D730" s="125"/>
      <c r="E730" s="204"/>
      <c r="F730" s="204"/>
      <c r="G730" s="172" t="str">
        <f>IF(F730="","",VLOOKUP(E730,'Liste des clubs'!$A$2:$B$125,2,FALSE))</f>
        <v/>
      </c>
      <c r="H730" s="172"/>
      <c r="J730" s="199">
        <f t="shared" si="70"/>
        <v>0</v>
      </c>
      <c r="K730" s="200"/>
      <c r="L730" s="201">
        <f t="shared" si="71"/>
        <v>0</v>
      </c>
      <c r="M730" s="202"/>
      <c r="N730" s="203">
        <f t="shared" si="72"/>
        <v>0</v>
      </c>
      <c r="O730" s="202"/>
    </row>
    <row r="731" spans="1:15" ht="15.75" customHeight="1" x14ac:dyDescent="0.2">
      <c r="A731" s="172"/>
      <c r="B731" s="125"/>
      <c r="C731" s="125"/>
      <c r="D731" s="125"/>
      <c r="E731" s="204"/>
      <c r="F731" s="204"/>
      <c r="G731" s="172" t="str">
        <f>IF(F731="","",VLOOKUP(E731,'Liste des clubs'!$A$2:$B$125,2,FALSE))</f>
        <v/>
      </c>
      <c r="H731" s="172"/>
      <c r="J731" s="199">
        <f t="shared" si="70"/>
        <v>0</v>
      </c>
      <c r="K731" s="200"/>
      <c r="L731" s="201">
        <f t="shared" si="71"/>
        <v>0</v>
      </c>
      <c r="M731" s="202"/>
      <c r="N731" s="203">
        <f t="shared" si="72"/>
        <v>0</v>
      </c>
      <c r="O731" s="202"/>
    </row>
    <row r="732" spans="1:15" ht="15.75" customHeight="1" x14ac:dyDescent="0.2">
      <c r="A732" s="172"/>
      <c r="B732" s="125"/>
      <c r="C732" s="125"/>
      <c r="D732" s="125"/>
      <c r="E732" s="204"/>
      <c r="F732" s="204"/>
      <c r="G732" s="172" t="str">
        <f>IF(F732="","",VLOOKUP(E732,'Liste des clubs'!$A$2:$B$125,2,FALSE))</f>
        <v/>
      </c>
      <c r="H732" s="172"/>
      <c r="J732" s="199">
        <f t="shared" si="70"/>
        <v>0</v>
      </c>
      <c r="K732" s="200"/>
      <c r="L732" s="201">
        <f t="shared" si="71"/>
        <v>0</v>
      </c>
      <c r="M732" s="202"/>
      <c r="N732" s="203">
        <f t="shared" si="72"/>
        <v>0</v>
      </c>
      <c r="O732" s="202"/>
    </row>
    <row r="733" spans="1:15" ht="15.75" customHeight="1" x14ac:dyDescent="0.2">
      <c r="A733" s="172"/>
      <c r="B733" s="125"/>
      <c r="C733" s="125"/>
      <c r="D733" s="125"/>
      <c r="E733" s="204"/>
      <c r="F733" s="204"/>
      <c r="G733" s="172" t="str">
        <f>IF(F733="","",VLOOKUP(E733,'Liste des clubs'!$A$2:$B$125,2,FALSE))</f>
        <v/>
      </c>
      <c r="H733" s="172"/>
      <c r="J733" s="199">
        <f t="shared" si="70"/>
        <v>0</v>
      </c>
      <c r="K733" s="200"/>
      <c r="L733" s="201">
        <f t="shared" si="71"/>
        <v>0</v>
      </c>
      <c r="M733" s="202"/>
      <c r="N733" s="203">
        <f t="shared" si="72"/>
        <v>0</v>
      </c>
      <c r="O733" s="202"/>
    </row>
    <row r="734" spans="1:15" ht="15.75" customHeight="1" x14ac:dyDescent="0.2">
      <c r="A734" s="172"/>
      <c r="B734" s="125"/>
      <c r="C734" s="125"/>
      <c r="D734" s="125"/>
      <c r="E734" s="204"/>
      <c r="F734" s="204"/>
      <c r="G734" s="172" t="str">
        <f>IF(F734="","",VLOOKUP(E734,'Liste des clubs'!$A$2:$B$125,2,FALSE))</f>
        <v/>
      </c>
      <c r="H734" s="172"/>
      <c r="J734" s="199">
        <f t="shared" ref="J734:J797" si="73">IF($I734=J$2,$A734,"")</f>
        <v>0</v>
      </c>
      <c r="K734" s="200"/>
      <c r="L734" s="201">
        <f t="shared" ref="L734:L797" si="74">IF($I734=L$2,$A734,"")</f>
        <v>0</v>
      </c>
      <c r="M734" s="202"/>
      <c r="N734" s="203">
        <f t="shared" ref="N734:N797" si="75">IF($I734=N$2,$A734,"")</f>
        <v>0</v>
      </c>
      <c r="O734" s="202"/>
    </row>
    <row r="735" spans="1:15" ht="15.75" customHeight="1" x14ac:dyDescent="0.2">
      <c r="A735" s="172"/>
      <c r="B735" s="125"/>
      <c r="C735" s="125"/>
      <c r="D735" s="125"/>
      <c r="E735" s="204"/>
      <c r="F735" s="204"/>
      <c r="G735" s="172" t="str">
        <f>IF(F735="","",VLOOKUP(E735,'Liste des clubs'!$A$2:$B$125,2,FALSE))</f>
        <v/>
      </c>
      <c r="H735" s="172"/>
      <c r="J735" s="199">
        <f t="shared" si="73"/>
        <v>0</v>
      </c>
      <c r="K735" s="200"/>
      <c r="L735" s="201">
        <f t="shared" si="74"/>
        <v>0</v>
      </c>
      <c r="M735" s="202"/>
      <c r="N735" s="203">
        <f t="shared" si="75"/>
        <v>0</v>
      </c>
      <c r="O735" s="202"/>
    </row>
    <row r="736" spans="1:15" ht="15.75" customHeight="1" x14ac:dyDescent="0.2">
      <c r="A736" s="172"/>
      <c r="B736" s="125"/>
      <c r="C736" s="125"/>
      <c r="D736" s="125"/>
      <c r="E736" s="204"/>
      <c r="F736" s="204"/>
      <c r="G736" s="172" t="str">
        <f>IF(F736="","",VLOOKUP(E736,'Liste des clubs'!$A$2:$B$125,2,FALSE))</f>
        <v/>
      </c>
      <c r="H736" s="172"/>
      <c r="J736" s="199">
        <f t="shared" si="73"/>
        <v>0</v>
      </c>
      <c r="K736" s="200"/>
      <c r="L736" s="201">
        <f t="shared" si="74"/>
        <v>0</v>
      </c>
      <c r="M736" s="202"/>
      <c r="N736" s="203">
        <f t="shared" si="75"/>
        <v>0</v>
      </c>
      <c r="O736" s="202"/>
    </row>
    <row r="737" spans="1:15" ht="15.75" customHeight="1" x14ac:dyDescent="0.2">
      <c r="A737" s="172"/>
      <c r="B737" s="125"/>
      <c r="C737" s="125"/>
      <c r="D737" s="125"/>
      <c r="E737" s="204"/>
      <c r="F737" s="204"/>
      <c r="G737" s="172" t="str">
        <f>IF(F737="","",VLOOKUP(E737,'Liste des clubs'!$A$2:$B$125,2,FALSE))</f>
        <v/>
      </c>
      <c r="H737" s="172"/>
      <c r="J737" s="199">
        <f t="shared" si="73"/>
        <v>0</v>
      </c>
      <c r="K737" s="200"/>
      <c r="L737" s="201">
        <f t="shared" si="74"/>
        <v>0</v>
      </c>
      <c r="M737" s="202"/>
      <c r="N737" s="203">
        <f t="shared" si="75"/>
        <v>0</v>
      </c>
      <c r="O737" s="202"/>
    </row>
    <row r="738" spans="1:15" ht="15.75" customHeight="1" x14ac:dyDescent="0.2">
      <c r="A738" s="172"/>
      <c r="B738" s="125"/>
      <c r="C738" s="125"/>
      <c r="D738" s="125"/>
      <c r="E738" s="204"/>
      <c r="F738" s="204"/>
      <c r="G738" s="172" t="str">
        <f>IF(F738="","",VLOOKUP(E738,'Liste des clubs'!$A$2:$B$125,2,FALSE))</f>
        <v/>
      </c>
      <c r="H738" s="172"/>
      <c r="J738" s="199">
        <f t="shared" si="73"/>
        <v>0</v>
      </c>
      <c r="K738" s="200"/>
      <c r="L738" s="201">
        <f t="shared" si="74"/>
        <v>0</v>
      </c>
      <c r="M738" s="202"/>
      <c r="N738" s="203">
        <f t="shared" si="75"/>
        <v>0</v>
      </c>
      <c r="O738" s="202"/>
    </row>
    <row r="739" spans="1:15" ht="15.75" customHeight="1" x14ac:dyDescent="0.2">
      <c r="A739" s="172"/>
      <c r="B739" s="125"/>
      <c r="C739" s="125"/>
      <c r="D739" s="125"/>
      <c r="E739" s="204"/>
      <c r="F739" s="204"/>
      <c r="G739" s="172" t="str">
        <f>IF(F739="","",VLOOKUP(E739,'Liste des clubs'!$A$2:$B$125,2,FALSE))</f>
        <v/>
      </c>
      <c r="H739" s="172"/>
      <c r="J739" s="199">
        <f t="shared" si="73"/>
        <v>0</v>
      </c>
      <c r="K739" s="200"/>
      <c r="L739" s="201">
        <f t="shared" si="74"/>
        <v>0</v>
      </c>
      <c r="M739" s="202"/>
      <c r="N739" s="203">
        <f t="shared" si="75"/>
        <v>0</v>
      </c>
      <c r="O739" s="202"/>
    </row>
    <row r="740" spans="1:15" ht="15.75" customHeight="1" x14ac:dyDescent="0.2">
      <c r="A740" s="172"/>
      <c r="B740" s="125"/>
      <c r="C740" s="125"/>
      <c r="D740" s="125"/>
      <c r="E740" s="204"/>
      <c r="F740" s="204"/>
      <c r="G740" s="172" t="str">
        <f>IF(F740="","",VLOOKUP(E740,'Liste des clubs'!$A$2:$B$125,2,FALSE))</f>
        <v/>
      </c>
      <c r="H740" s="172"/>
      <c r="J740" s="199">
        <f t="shared" si="73"/>
        <v>0</v>
      </c>
      <c r="K740" s="200"/>
      <c r="L740" s="201">
        <f t="shared" si="74"/>
        <v>0</v>
      </c>
      <c r="M740" s="202"/>
      <c r="N740" s="203">
        <f t="shared" si="75"/>
        <v>0</v>
      </c>
      <c r="O740" s="202"/>
    </row>
    <row r="741" spans="1:15" ht="15.75" customHeight="1" x14ac:dyDescent="0.2">
      <c r="A741" s="172"/>
      <c r="B741" s="125"/>
      <c r="C741" s="125"/>
      <c r="D741" s="125"/>
      <c r="E741" s="204"/>
      <c r="F741" s="204"/>
      <c r="G741" s="172" t="str">
        <f>IF(F741="","",VLOOKUP(E741,'Liste des clubs'!$A$2:$B$125,2,FALSE))</f>
        <v/>
      </c>
      <c r="H741" s="172"/>
      <c r="J741" s="199">
        <f t="shared" si="73"/>
        <v>0</v>
      </c>
      <c r="K741" s="200"/>
      <c r="L741" s="201">
        <f t="shared" si="74"/>
        <v>0</v>
      </c>
      <c r="M741" s="202"/>
      <c r="N741" s="203">
        <f t="shared" si="75"/>
        <v>0</v>
      </c>
      <c r="O741" s="202"/>
    </row>
    <row r="742" spans="1:15" ht="15.75" customHeight="1" x14ac:dyDescent="0.2">
      <c r="A742" s="172"/>
      <c r="B742" s="125"/>
      <c r="C742" s="125"/>
      <c r="D742" s="125"/>
      <c r="E742" s="204"/>
      <c r="F742" s="204"/>
      <c r="G742" s="172" t="str">
        <f>IF(F742="","",VLOOKUP(E742,'Liste des clubs'!$A$2:$B$125,2,FALSE))</f>
        <v/>
      </c>
      <c r="H742" s="172"/>
      <c r="J742" s="199">
        <f t="shared" si="73"/>
        <v>0</v>
      </c>
      <c r="K742" s="200"/>
      <c r="L742" s="201">
        <f t="shared" si="74"/>
        <v>0</v>
      </c>
      <c r="M742" s="202"/>
      <c r="N742" s="203">
        <f t="shared" si="75"/>
        <v>0</v>
      </c>
      <c r="O742" s="202"/>
    </row>
    <row r="743" spans="1:15" ht="15.75" customHeight="1" x14ac:dyDescent="0.2">
      <c r="A743" s="172"/>
      <c r="B743" s="125"/>
      <c r="C743" s="125"/>
      <c r="D743" s="125"/>
      <c r="E743" s="204"/>
      <c r="F743" s="204"/>
      <c r="G743" s="172" t="str">
        <f>IF(F743="","",VLOOKUP(E743,'Liste des clubs'!$A$2:$B$125,2,FALSE))</f>
        <v/>
      </c>
      <c r="H743" s="172"/>
      <c r="J743" s="199">
        <f t="shared" si="73"/>
        <v>0</v>
      </c>
      <c r="K743" s="200"/>
      <c r="L743" s="201">
        <f t="shared" si="74"/>
        <v>0</v>
      </c>
      <c r="M743" s="202"/>
      <c r="N743" s="203">
        <f t="shared" si="75"/>
        <v>0</v>
      </c>
      <c r="O743" s="202"/>
    </row>
    <row r="744" spans="1:15" ht="15.75" customHeight="1" x14ac:dyDescent="0.2">
      <c r="A744" s="172"/>
      <c r="B744" s="125"/>
      <c r="C744" s="125"/>
      <c r="D744" s="125"/>
      <c r="E744" s="204"/>
      <c r="F744" s="204"/>
      <c r="G744" s="172" t="str">
        <f>IF(F744="","",VLOOKUP(E744,'Liste des clubs'!$A$2:$B$125,2,FALSE))</f>
        <v/>
      </c>
      <c r="H744" s="172"/>
      <c r="J744" s="199">
        <f t="shared" si="73"/>
        <v>0</v>
      </c>
      <c r="K744" s="200"/>
      <c r="L744" s="201">
        <f t="shared" si="74"/>
        <v>0</v>
      </c>
      <c r="M744" s="202"/>
      <c r="N744" s="203">
        <f t="shared" si="75"/>
        <v>0</v>
      </c>
      <c r="O744" s="202"/>
    </row>
    <row r="745" spans="1:15" ht="15.75" customHeight="1" x14ac:dyDescent="0.2">
      <c r="A745" s="172"/>
      <c r="B745" s="125"/>
      <c r="C745" s="125"/>
      <c r="D745" s="125"/>
      <c r="E745" s="204"/>
      <c r="F745" s="204"/>
      <c r="G745" s="172" t="str">
        <f>IF(F745="","",VLOOKUP(E745,'Liste des clubs'!$A$2:$B$125,2,FALSE))</f>
        <v/>
      </c>
      <c r="H745" s="172"/>
      <c r="J745" s="199">
        <f t="shared" si="73"/>
        <v>0</v>
      </c>
      <c r="K745" s="200"/>
      <c r="L745" s="201">
        <f t="shared" si="74"/>
        <v>0</v>
      </c>
      <c r="M745" s="202"/>
      <c r="N745" s="203">
        <f t="shared" si="75"/>
        <v>0</v>
      </c>
      <c r="O745" s="202"/>
    </row>
    <row r="746" spans="1:15" ht="15.75" customHeight="1" x14ac:dyDescent="0.2">
      <c r="A746" s="172"/>
      <c r="B746" s="125"/>
      <c r="C746" s="125"/>
      <c r="D746" s="125"/>
      <c r="E746" s="204"/>
      <c r="F746" s="204"/>
      <c r="G746" s="172" t="str">
        <f>IF(F746="","",VLOOKUP(E746,'Liste des clubs'!$A$2:$B$125,2,FALSE))</f>
        <v/>
      </c>
      <c r="H746" s="172"/>
      <c r="J746" s="199">
        <f t="shared" si="73"/>
        <v>0</v>
      </c>
      <c r="K746" s="200"/>
      <c r="L746" s="201">
        <f t="shared" si="74"/>
        <v>0</v>
      </c>
      <c r="M746" s="202"/>
      <c r="N746" s="203">
        <f t="shared" si="75"/>
        <v>0</v>
      </c>
      <c r="O746" s="202"/>
    </row>
    <row r="747" spans="1:15" ht="15.75" customHeight="1" x14ac:dyDescent="0.2">
      <c r="A747" s="172"/>
      <c r="B747" s="125"/>
      <c r="C747" s="125"/>
      <c r="D747" s="125"/>
      <c r="E747" s="204"/>
      <c r="F747" s="204"/>
      <c r="G747" s="172" t="str">
        <f>IF(F747="","",VLOOKUP(E747,'Liste des clubs'!$A$2:$B$125,2,FALSE))</f>
        <v/>
      </c>
      <c r="H747" s="172"/>
      <c r="J747" s="199">
        <f t="shared" si="73"/>
        <v>0</v>
      </c>
      <c r="K747" s="200"/>
      <c r="L747" s="201">
        <f t="shared" si="74"/>
        <v>0</v>
      </c>
      <c r="M747" s="202"/>
      <c r="N747" s="203">
        <f t="shared" si="75"/>
        <v>0</v>
      </c>
      <c r="O747" s="202"/>
    </row>
    <row r="748" spans="1:15" ht="15.75" customHeight="1" x14ac:dyDescent="0.2">
      <c r="A748" s="172"/>
      <c r="B748" s="125"/>
      <c r="C748" s="125"/>
      <c r="D748" s="125"/>
      <c r="E748" s="204"/>
      <c r="F748" s="204"/>
      <c r="G748" s="172" t="str">
        <f>IF(F748="","",VLOOKUP(E748,'Liste des clubs'!$A$2:$B$125,2,FALSE))</f>
        <v/>
      </c>
      <c r="H748" s="172"/>
      <c r="J748" s="199">
        <f t="shared" si="73"/>
        <v>0</v>
      </c>
      <c r="K748" s="200"/>
      <c r="L748" s="201">
        <f t="shared" si="74"/>
        <v>0</v>
      </c>
      <c r="M748" s="202"/>
      <c r="N748" s="203">
        <f t="shared" si="75"/>
        <v>0</v>
      </c>
      <c r="O748" s="202"/>
    </row>
    <row r="749" spans="1:15" ht="15.75" customHeight="1" x14ac:dyDescent="0.2">
      <c r="A749" s="172"/>
      <c r="B749" s="125"/>
      <c r="C749" s="125"/>
      <c r="D749" s="125"/>
      <c r="E749" s="204"/>
      <c r="F749" s="204"/>
      <c r="G749" s="172" t="str">
        <f>IF(F749="","",VLOOKUP(E749,'Liste des clubs'!$A$2:$B$125,2,FALSE))</f>
        <v/>
      </c>
      <c r="H749" s="172"/>
      <c r="J749" s="199">
        <f t="shared" si="73"/>
        <v>0</v>
      </c>
      <c r="K749" s="200"/>
      <c r="L749" s="201">
        <f t="shared" si="74"/>
        <v>0</v>
      </c>
      <c r="M749" s="202"/>
      <c r="N749" s="203">
        <f t="shared" si="75"/>
        <v>0</v>
      </c>
      <c r="O749" s="202"/>
    </row>
    <row r="750" spans="1:15" ht="15.75" customHeight="1" x14ac:dyDescent="0.2">
      <c r="A750" s="172"/>
      <c r="B750" s="125"/>
      <c r="C750" s="125"/>
      <c r="D750" s="125"/>
      <c r="E750" s="204"/>
      <c r="F750" s="204"/>
      <c r="G750" s="172" t="str">
        <f>IF(F750="","",VLOOKUP(E750,'Liste des clubs'!$A$2:$B$125,2,FALSE))</f>
        <v/>
      </c>
      <c r="H750" s="172"/>
      <c r="J750" s="199">
        <f t="shared" si="73"/>
        <v>0</v>
      </c>
      <c r="K750" s="200"/>
      <c r="L750" s="201">
        <f t="shared" si="74"/>
        <v>0</v>
      </c>
      <c r="M750" s="202"/>
      <c r="N750" s="203">
        <f t="shared" si="75"/>
        <v>0</v>
      </c>
      <c r="O750" s="202"/>
    </row>
    <row r="751" spans="1:15" ht="15.75" customHeight="1" x14ac:dyDescent="0.2">
      <c r="A751" s="172"/>
      <c r="B751" s="125"/>
      <c r="C751" s="125"/>
      <c r="D751" s="125"/>
      <c r="E751" s="204"/>
      <c r="F751" s="204"/>
      <c r="G751" s="172" t="str">
        <f>IF(F751="","",VLOOKUP(E751,'Liste des clubs'!$A$2:$B$125,2,FALSE))</f>
        <v/>
      </c>
      <c r="H751" s="172"/>
      <c r="J751" s="199">
        <f t="shared" si="73"/>
        <v>0</v>
      </c>
      <c r="K751" s="200"/>
      <c r="L751" s="201">
        <f t="shared" si="74"/>
        <v>0</v>
      </c>
      <c r="M751" s="202"/>
      <c r="N751" s="203">
        <f t="shared" si="75"/>
        <v>0</v>
      </c>
      <c r="O751" s="202"/>
    </row>
    <row r="752" spans="1:15" ht="15.75" customHeight="1" x14ac:dyDescent="0.2">
      <c r="A752" s="172"/>
      <c r="B752" s="125"/>
      <c r="C752" s="125"/>
      <c r="D752" s="125"/>
      <c r="E752" s="204"/>
      <c r="F752" s="204"/>
      <c r="G752" s="172" t="str">
        <f>IF(F752="","",VLOOKUP(E752,'Liste des clubs'!$A$2:$B$125,2,FALSE))</f>
        <v/>
      </c>
      <c r="H752" s="172"/>
      <c r="J752" s="199">
        <f t="shared" si="73"/>
        <v>0</v>
      </c>
      <c r="K752" s="200"/>
      <c r="L752" s="201">
        <f t="shared" si="74"/>
        <v>0</v>
      </c>
      <c r="M752" s="202"/>
      <c r="N752" s="203">
        <f t="shared" si="75"/>
        <v>0</v>
      </c>
      <c r="O752" s="202"/>
    </row>
    <row r="753" spans="1:15" ht="15.75" customHeight="1" x14ac:dyDescent="0.2">
      <c r="A753" s="172"/>
      <c r="B753" s="125"/>
      <c r="C753" s="125"/>
      <c r="D753" s="125"/>
      <c r="E753" s="204"/>
      <c r="F753" s="204"/>
      <c r="G753" s="172" t="str">
        <f>IF(F753="","",VLOOKUP(E753,'Liste des clubs'!$A$2:$B$125,2,FALSE))</f>
        <v/>
      </c>
      <c r="H753" s="172"/>
      <c r="J753" s="199">
        <f t="shared" si="73"/>
        <v>0</v>
      </c>
      <c r="K753" s="200"/>
      <c r="L753" s="201">
        <f t="shared" si="74"/>
        <v>0</v>
      </c>
      <c r="M753" s="202"/>
      <c r="N753" s="203">
        <f t="shared" si="75"/>
        <v>0</v>
      </c>
      <c r="O753" s="202"/>
    </row>
    <row r="754" spans="1:15" ht="15.75" customHeight="1" x14ac:dyDescent="0.2">
      <c r="A754" s="172"/>
      <c r="B754" s="125"/>
      <c r="C754" s="125"/>
      <c r="D754" s="125"/>
      <c r="E754" s="204"/>
      <c r="F754" s="204"/>
      <c r="G754" s="172" t="str">
        <f>IF(F754="","",VLOOKUP(E754,'Liste des clubs'!$A$2:$B$125,2,FALSE))</f>
        <v/>
      </c>
      <c r="H754" s="172"/>
      <c r="J754" s="199">
        <f t="shared" si="73"/>
        <v>0</v>
      </c>
      <c r="K754" s="200"/>
      <c r="L754" s="201">
        <f t="shared" si="74"/>
        <v>0</v>
      </c>
      <c r="M754" s="202"/>
      <c r="N754" s="203">
        <f t="shared" si="75"/>
        <v>0</v>
      </c>
      <c r="O754" s="202"/>
    </row>
    <row r="755" spans="1:15" ht="15.75" customHeight="1" x14ac:dyDescent="0.2">
      <c r="A755" s="172"/>
      <c r="B755" s="125"/>
      <c r="C755" s="125"/>
      <c r="D755" s="125"/>
      <c r="E755" s="204"/>
      <c r="F755" s="204"/>
      <c r="G755" s="172" t="str">
        <f>IF(F755="","",VLOOKUP(E755,'Liste des clubs'!$A$2:$B$125,2,FALSE))</f>
        <v/>
      </c>
      <c r="H755" s="172"/>
      <c r="J755" s="199">
        <f t="shared" si="73"/>
        <v>0</v>
      </c>
      <c r="K755" s="200"/>
      <c r="L755" s="201">
        <f t="shared" si="74"/>
        <v>0</v>
      </c>
      <c r="M755" s="202"/>
      <c r="N755" s="203">
        <f t="shared" si="75"/>
        <v>0</v>
      </c>
      <c r="O755" s="202"/>
    </row>
    <row r="756" spans="1:15" ht="15.75" customHeight="1" x14ac:dyDescent="0.2">
      <c r="A756" s="172"/>
      <c r="B756" s="125"/>
      <c r="C756" s="125"/>
      <c r="D756" s="125"/>
      <c r="E756" s="204"/>
      <c r="F756" s="204"/>
      <c r="G756" s="172" t="str">
        <f>IF(F756="","",VLOOKUP(E756,'Liste des clubs'!$A$2:$B$125,2,FALSE))</f>
        <v/>
      </c>
      <c r="H756" s="172"/>
      <c r="J756" s="199">
        <f t="shared" si="73"/>
        <v>0</v>
      </c>
      <c r="K756" s="200"/>
      <c r="L756" s="201">
        <f t="shared" si="74"/>
        <v>0</v>
      </c>
      <c r="M756" s="202"/>
      <c r="N756" s="203">
        <f t="shared" si="75"/>
        <v>0</v>
      </c>
      <c r="O756" s="202"/>
    </row>
    <row r="757" spans="1:15" ht="15.75" customHeight="1" x14ac:dyDescent="0.2">
      <c r="A757" s="172"/>
      <c r="B757" s="125"/>
      <c r="C757" s="125"/>
      <c r="D757" s="125"/>
      <c r="E757" s="204"/>
      <c r="F757" s="204"/>
      <c r="G757" s="172" t="str">
        <f>IF(F757="","",VLOOKUP(E757,'Liste des clubs'!$A$2:$B$125,2,FALSE))</f>
        <v/>
      </c>
      <c r="H757" s="172"/>
      <c r="J757" s="199">
        <f t="shared" si="73"/>
        <v>0</v>
      </c>
      <c r="K757" s="200"/>
      <c r="L757" s="201">
        <f t="shared" si="74"/>
        <v>0</v>
      </c>
      <c r="M757" s="202"/>
      <c r="N757" s="203">
        <f t="shared" si="75"/>
        <v>0</v>
      </c>
      <c r="O757" s="202"/>
    </row>
    <row r="758" spans="1:15" ht="15.75" customHeight="1" x14ac:dyDescent="0.2">
      <c r="A758" s="172"/>
      <c r="B758" s="125"/>
      <c r="C758" s="125"/>
      <c r="D758" s="125"/>
      <c r="E758" s="204"/>
      <c r="F758" s="204"/>
      <c r="G758" s="172" t="str">
        <f>IF(F758="","",VLOOKUP(E758,'Liste des clubs'!$A$2:$B$125,2,FALSE))</f>
        <v/>
      </c>
      <c r="H758" s="172"/>
      <c r="J758" s="199">
        <f t="shared" si="73"/>
        <v>0</v>
      </c>
      <c r="K758" s="200"/>
      <c r="L758" s="201">
        <f t="shared" si="74"/>
        <v>0</v>
      </c>
      <c r="M758" s="202"/>
      <c r="N758" s="203">
        <f t="shared" si="75"/>
        <v>0</v>
      </c>
      <c r="O758" s="202"/>
    </row>
    <row r="759" spans="1:15" ht="15.75" customHeight="1" x14ac:dyDescent="0.2">
      <c r="A759" s="172"/>
      <c r="B759" s="125"/>
      <c r="C759" s="125"/>
      <c r="D759" s="125"/>
      <c r="E759" s="204"/>
      <c r="F759" s="204"/>
      <c r="G759" s="172" t="str">
        <f>IF(F759="","",VLOOKUP(E759,'Liste des clubs'!$A$2:$B$125,2,FALSE))</f>
        <v/>
      </c>
      <c r="H759" s="172"/>
      <c r="J759" s="199">
        <f t="shared" si="73"/>
        <v>0</v>
      </c>
      <c r="K759" s="200"/>
      <c r="L759" s="201">
        <f t="shared" si="74"/>
        <v>0</v>
      </c>
      <c r="M759" s="202"/>
      <c r="N759" s="203">
        <f t="shared" si="75"/>
        <v>0</v>
      </c>
      <c r="O759" s="202"/>
    </row>
    <row r="760" spans="1:15" ht="15.75" customHeight="1" x14ac:dyDescent="0.2">
      <c r="A760" s="172"/>
      <c r="B760" s="125"/>
      <c r="C760" s="125"/>
      <c r="D760" s="125"/>
      <c r="E760" s="204"/>
      <c r="F760" s="204"/>
      <c r="G760" s="172" t="str">
        <f>IF(F760="","",VLOOKUP(E760,'Liste des clubs'!$A$2:$B$125,2,FALSE))</f>
        <v/>
      </c>
      <c r="H760" s="172"/>
      <c r="J760" s="199">
        <f t="shared" si="73"/>
        <v>0</v>
      </c>
      <c r="K760" s="200"/>
      <c r="L760" s="201">
        <f t="shared" si="74"/>
        <v>0</v>
      </c>
      <c r="M760" s="202"/>
      <c r="N760" s="203">
        <f t="shared" si="75"/>
        <v>0</v>
      </c>
      <c r="O760" s="202"/>
    </row>
    <row r="761" spans="1:15" ht="15.75" customHeight="1" x14ac:dyDescent="0.2">
      <c r="A761" s="172"/>
      <c r="B761" s="125"/>
      <c r="C761" s="125"/>
      <c r="D761" s="125"/>
      <c r="E761" s="204"/>
      <c r="F761" s="204"/>
      <c r="G761" s="172" t="str">
        <f>IF(F761="","",VLOOKUP(E761,'Liste des clubs'!$A$2:$B$125,2,FALSE))</f>
        <v/>
      </c>
      <c r="H761" s="172"/>
      <c r="J761" s="199">
        <f t="shared" si="73"/>
        <v>0</v>
      </c>
      <c r="K761" s="200"/>
      <c r="L761" s="201">
        <f t="shared" si="74"/>
        <v>0</v>
      </c>
      <c r="M761" s="202"/>
      <c r="N761" s="203">
        <f t="shared" si="75"/>
        <v>0</v>
      </c>
      <c r="O761" s="202"/>
    </row>
    <row r="762" spans="1:15" ht="15.75" customHeight="1" x14ac:dyDescent="0.2">
      <c r="A762" s="172"/>
      <c r="B762" s="125"/>
      <c r="C762" s="125"/>
      <c r="D762" s="125"/>
      <c r="E762" s="204"/>
      <c r="F762" s="204"/>
      <c r="G762" s="172" t="str">
        <f>IF(F762="","",VLOOKUP(E762,'Liste des clubs'!$A$2:$B$125,2,FALSE))</f>
        <v/>
      </c>
      <c r="H762" s="172"/>
      <c r="J762" s="199">
        <f t="shared" si="73"/>
        <v>0</v>
      </c>
      <c r="K762" s="200"/>
      <c r="L762" s="201">
        <f t="shared" si="74"/>
        <v>0</v>
      </c>
      <c r="M762" s="202"/>
      <c r="N762" s="203">
        <f t="shared" si="75"/>
        <v>0</v>
      </c>
      <c r="O762" s="202"/>
    </row>
    <row r="763" spans="1:15" ht="15.75" customHeight="1" x14ac:dyDescent="0.2">
      <c r="A763" s="172"/>
      <c r="B763" s="125"/>
      <c r="C763" s="125"/>
      <c r="D763" s="125"/>
      <c r="E763" s="204"/>
      <c r="F763" s="204"/>
      <c r="G763" s="172" t="str">
        <f>IF(F763="","",VLOOKUP(E763,'Liste des clubs'!$A$2:$B$125,2,FALSE))</f>
        <v/>
      </c>
      <c r="H763" s="172"/>
      <c r="J763" s="199">
        <f t="shared" si="73"/>
        <v>0</v>
      </c>
      <c r="K763" s="200"/>
      <c r="L763" s="201">
        <f t="shared" si="74"/>
        <v>0</v>
      </c>
      <c r="M763" s="202"/>
      <c r="N763" s="203">
        <f t="shared" si="75"/>
        <v>0</v>
      </c>
      <c r="O763" s="202"/>
    </row>
    <row r="764" spans="1:15" ht="15.75" customHeight="1" x14ac:dyDescent="0.2">
      <c r="A764" s="172"/>
      <c r="B764" s="125"/>
      <c r="C764" s="125"/>
      <c r="D764" s="125"/>
      <c r="E764" s="204"/>
      <c r="F764" s="204"/>
      <c r="G764" s="172" t="str">
        <f>IF(F764="","",VLOOKUP(E764,'Liste des clubs'!$A$2:$B$125,2,FALSE))</f>
        <v/>
      </c>
      <c r="H764" s="172"/>
      <c r="J764" s="199">
        <f t="shared" si="73"/>
        <v>0</v>
      </c>
      <c r="K764" s="200"/>
      <c r="L764" s="201">
        <f t="shared" si="74"/>
        <v>0</v>
      </c>
      <c r="M764" s="202"/>
      <c r="N764" s="203">
        <f t="shared" si="75"/>
        <v>0</v>
      </c>
      <c r="O764" s="202"/>
    </row>
    <row r="765" spans="1:15" ht="15.75" customHeight="1" x14ac:dyDescent="0.2">
      <c r="A765" s="172"/>
      <c r="B765" s="125"/>
      <c r="C765" s="125"/>
      <c r="D765" s="125"/>
      <c r="E765" s="204"/>
      <c r="F765" s="204"/>
      <c r="G765" s="172" t="str">
        <f>IF(F765="","",VLOOKUP(E765,'Liste des clubs'!$A$2:$B$125,2,FALSE))</f>
        <v/>
      </c>
      <c r="H765" s="172"/>
      <c r="J765" s="199">
        <f t="shared" si="73"/>
        <v>0</v>
      </c>
      <c r="K765" s="200"/>
      <c r="L765" s="201">
        <f t="shared" si="74"/>
        <v>0</v>
      </c>
      <c r="M765" s="202"/>
      <c r="N765" s="203">
        <f t="shared" si="75"/>
        <v>0</v>
      </c>
      <c r="O765" s="202"/>
    </row>
    <row r="766" spans="1:15" ht="15.75" customHeight="1" x14ac:dyDescent="0.2">
      <c r="A766" s="172"/>
      <c r="B766" s="125"/>
      <c r="C766" s="125"/>
      <c r="D766" s="125"/>
      <c r="E766" s="204"/>
      <c r="F766" s="204"/>
      <c r="G766" s="172" t="str">
        <f>IF(F766="","",VLOOKUP(E766,'Liste des clubs'!$A$2:$B$125,2,FALSE))</f>
        <v/>
      </c>
      <c r="H766" s="172"/>
      <c r="J766" s="199">
        <f t="shared" si="73"/>
        <v>0</v>
      </c>
      <c r="K766" s="200"/>
      <c r="L766" s="201">
        <f t="shared" si="74"/>
        <v>0</v>
      </c>
      <c r="M766" s="202"/>
      <c r="N766" s="203">
        <f t="shared" si="75"/>
        <v>0</v>
      </c>
      <c r="O766" s="202"/>
    </row>
    <row r="767" spans="1:15" ht="15.75" customHeight="1" x14ac:dyDescent="0.2">
      <c r="A767" s="172"/>
      <c r="B767" s="125"/>
      <c r="C767" s="125"/>
      <c r="D767" s="125"/>
      <c r="E767" s="204"/>
      <c r="F767" s="204"/>
      <c r="G767" s="172" t="str">
        <f>IF(F767="","",VLOOKUP(E767,'Liste des clubs'!$A$2:$B$125,2,FALSE))</f>
        <v/>
      </c>
      <c r="H767" s="172"/>
      <c r="J767" s="199">
        <f t="shared" si="73"/>
        <v>0</v>
      </c>
      <c r="K767" s="200"/>
      <c r="L767" s="201">
        <f t="shared" si="74"/>
        <v>0</v>
      </c>
      <c r="M767" s="202"/>
      <c r="N767" s="203">
        <f t="shared" si="75"/>
        <v>0</v>
      </c>
      <c r="O767" s="202"/>
    </row>
    <row r="768" spans="1:15" ht="15.75" customHeight="1" x14ac:dyDescent="0.2">
      <c r="A768" s="172"/>
      <c r="B768" s="125"/>
      <c r="C768" s="125"/>
      <c r="D768" s="125"/>
      <c r="E768" s="204"/>
      <c r="F768" s="204"/>
      <c r="G768" s="172" t="str">
        <f>IF(F768="","",VLOOKUP(E768,'Liste des clubs'!$A$2:$B$125,2,FALSE))</f>
        <v/>
      </c>
      <c r="H768" s="172"/>
      <c r="J768" s="199">
        <f t="shared" si="73"/>
        <v>0</v>
      </c>
      <c r="K768" s="200"/>
      <c r="L768" s="201">
        <f t="shared" si="74"/>
        <v>0</v>
      </c>
      <c r="M768" s="202"/>
      <c r="N768" s="203">
        <f t="shared" si="75"/>
        <v>0</v>
      </c>
      <c r="O768" s="202"/>
    </row>
    <row r="769" spans="1:15" ht="15.75" customHeight="1" x14ac:dyDescent="0.2">
      <c r="A769" s="172"/>
      <c r="B769" s="125"/>
      <c r="C769" s="125"/>
      <c r="D769" s="125"/>
      <c r="E769" s="204"/>
      <c r="F769" s="204"/>
      <c r="G769" s="172" t="str">
        <f>IF(F769="","",VLOOKUP(E769,'Liste des clubs'!$A$2:$B$125,2,FALSE))</f>
        <v/>
      </c>
      <c r="H769" s="172"/>
      <c r="J769" s="199">
        <f t="shared" si="73"/>
        <v>0</v>
      </c>
      <c r="K769" s="200"/>
      <c r="L769" s="201">
        <f t="shared" si="74"/>
        <v>0</v>
      </c>
      <c r="M769" s="202"/>
      <c r="N769" s="203">
        <f t="shared" si="75"/>
        <v>0</v>
      </c>
      <c r="O769" s="202"/>
    </row>
    <row r="770" spans="1:15" ht="15.75" customHeight="1" x14ac:dyDescent="0.2">
      <c r="A770" s="172"/>
      <c r="B770" s="125"/>
      <c r="C770" s="125"/>
      <c r="D770" s="125"/>
      <c r="E770" s="204"/>
      <c r="F770" s="204"/>
      <c r="G770" s="172" t="str">
        <f>IF(F770="","",VLOOKUP(E770,'Liste des clubs'!$A$2:$B$125,2,FALSE))</f>
        <v/>
      </c>
      <c r="H770" s="172"/>
      <c r="J770" s="199">
        <f t="shared" si="73"/>
        <v>0</v>
      </c>
      <c r="K770" s="200"/>
      <c r="L770" s="201">
        <f t="shared" si="74"/>
        <v>0</v>
      </c>
      <c r="M770" s="202"/>
      <c r="N770" s="203">
        <f t="shared" si="75"/>
        <v>0</v>
      </c>
      <c r="O770" s="202"/>
    </row>
    <row r="771" spans="1:15" ht="15.75" customHeight="1" x14ac:dyDescent="0.2">
      <c r="A771" s="172"/>
      <c r="B771" s="125"/>
      <c r="C771" s="125"/>
      <c r="D771" s="125"/>
      <c r="E771" s="204"/>
      <c r="F771" s="204"/>
      <c r="G771" s="172" t="str">
        <f>IF(F771="","",VLOOKUP(E771,'Liste des clubs'!$A$2:$B$125,2,FALSE))</f>
        <v/>
      </c>
      <c r="H771" s="172"/>
      <c r="J771" s="199">
        <f t="shared" si="73"/>
        <v>0</v>
      </c>
      <c r="K771" s="200"/>
      <c r="L771" s="201">
        <f t="shared" si="74"/>
        <v>0</v>
      </c>
      <c r="M771" s="202"/>
      <c r="N771" s="203">
        <f t="shared" si="75"/>
        <v>0</v>
      </c>
      <c r="O771" s="202"/>
    </row>
    <row r="772" spans="1:15" ht="15.75" customHeight="1" x14ac:dyDescent="0.2">
      <c r="A772" s="172"/>
      <c r="B772" s="125"/>
      <c r="C772" s="125"/>
      <c r="D772" s="125"/>
      <c r="E772" s="204"/>
      <c r="F772" s="204"/>
      <c r="G772" s="172" t="str">
        <f>IF(F772="","",VLOOKUP(E772,'Liste des clubs'!$A$2:$B$125,2,FALSE))</f>
        <v/>
      </c>
      <c r="H772" s="172"/>
      <c r="J772" s="199">
        <f t="shared" si="73"/>
        <v>0</v>
      </c>
      <c r="K772" s="200"/>
      <c r="L772" s="201">
        <f t="shared" si="74"/>
        <v>0</v>
      </c>
      <c r="M772" s="202"/>
      <c r="N772" s="203">
        <f t="shared" si="75"/>
        <v>0</v>
      </c>
      <c r="O772" s="202"/>
    </row>
    <row r="773" spans="1:15" ht="15.75" customHeight="1" x14ac:dyDescent="0.2">
      <c r="A773" s="172"/>
      <c r="B773" s="125"/>
      <c r="C773" s="125"/>
      <c r="D773" s="125"/>
      <c r="E773" s="204"/>
      <c r="F773" s="204"/>
      <c r="G773" s="172" t="str">
        <f>IF(F773="","",VLOOKUP(E773,'Liste des clubs'!$A$2:$B$125,2,FALSE))</f>
        <v/>
      </c>
      <c r="H773" s="172"/>
      <c r="J773" s="199">
        <f t="shared" si="73"/>
        <v>0</v>
      </c>
      <c r="K773" s="200"/>
      <c r="L773" s="201">
        <f t="shared" si="74"/>
        <v>0</v>
      </c>
      <c r="M773" s="202"/>
      <c r="N773" s="203">
        <f t="shared" si="75"/>
        <v>0</v>
      </c>
      <c r="O773" s="202"/>
    </row>
    <row r="774" spans="1:15" ht="15.75" customHeight="1" x14ac:dyDescent="0.2">
      <c r="A774" s="172"/>
      <c r="B774" s="125"/>
      <c r="C774" s="125"/>
      <c r="D774" s="125"/>
      <c r="E774" s="204"/>
      <c r="F774" s="204"/>
      <c r="G774" s="172" t="str">
        <f>IF(F774="","",VLOOKUP(E774,'Liste des clubs'!$A$2:$B$125,2,FALSE))</f>
        <v/>
      </c>
      <c r="H774" s="172"/>
      <c r="J774" s="199">
        <f t="shared" si="73"/>
        <v>0</v>
      </c>
      <c r="K774" s="200"/>
      <c r="L774" s="201">
        <f t="shared" si="74"/>
        <v>0</v>
      </c>
      <c r="M774" s="202"/>
      <c r="N774" s="203">
        <f t="shared" si="75"/>
        <v>0</v>
      </c>
      <c r="O774" s="202"/>
    </row>
    <row r="775" spans="1:15" ht="15.75" customHeight="1" x14ac:dyDescent="0.2">
      <c r="A775" s="172"/>
      <c r="B775" s="125"/>
      <c r="C775" s="125"/>
      <c r="D775" s="125"/>
      <c r="E775" s="204"/>
      <c r="F775" s="204"/>
      <c r="G775" s="172" t="str">
        <f>IF(F775="","",VLOOKUP(E775,'Liste des clubs'!$A$2:$B$125,2,FALSE))</f>
        <v/>
      </c>
      <c r="H775" s="172"/>
      <c r="J775" s="199">
        <f t="shared" si="73"/>
        <v>0</v>
      </c>
      <c r="K775" s="200"/>
      <c r="L775" s="201">
        <f t="shared" si="74"/>
        <v>0</v>
      </c>
      <c r="M775" s="202"/>
      <c r="N775" s="203">
        <f t="shared" si="75"/>
        <v>0</v>
      </c>
      <c r="O775" s="202"/>
    </row>
    <row r="776" spans="1:15" ht="15.75" customHeight="1" x14ac:dyDescent="0.2">
      <c r="A776" s="172"/>
      <c r="B776" s="125"/>
      <c r="C776" s="125"/>
      <c r="D776" s="125"/>
      <c r="E776" s="204"/>
      <c r="F776" s="204"/>
      <c r="G776" s="172" t="str">
        <f>IF(F776="","",VLOOKUP(E776,'Liste des clubs'!$A$2:$B$125,2,FALSE))</f>
        <v/>
      </c>
      <c r="H776" s="172"/>
      <c r="J776" s="199">
        <f t="shared" si="73"/>
        <v>0</v>
      </c>
      <c r="K776" s="200"/>
      <c r="L776" s="201">
        <f t="shared" si="74"/>
        <v>0</v>
      </c>
      <c r="M776" s="202"/>
      <c r="N776" s="203">
        <f t="shared" si="75"/>
        <v>0</v>
      </c>
      <c r="O776" s="202"/>
    </row>
    <row r="777" spans="1:15" ht="15.75" customHeight="1" x14ac:dyDescent="0.2">
      <c r="A777" s="172"/>
      <c r="B777" s="125"/>
      <c r="C777" s="125"/>
      <c r="D777" s="125"/>
      <c r="E777" s="204"/>
      <c r="F777" s="204"/>
      <c r="G777" s="172" t="str">
        <f>IF(F777="","",VLOOKUP(E777,'Liste des clubs'!$A$2:$B$125,2,FALSE))</f>
        <v/>
      </c>
      <c r="H777" s="172"/>
      <c r="J777" s="199">
        <f t="shared" si="73"/>
        <v>0</v>
      </c>
      <c r="K777" s="200"/>
      <c r="L777" s="201">
        <f t="shared" si="74"/>
        <v>0</v>
      </c>
      <c r="M777" s="202"/>
      <c r="N777" s="203">
        <f t="shared" si="75"/>
        <v>0</v>
      </c>
      <c r="O777" s="202"/>
    </row>
    <row r="778" spans="1:15" ht="15.75" customHeight="1" x14ac:dyDescent="0.2">
      <c r="A778" s="172"/>
      <c r="B778" s="125"/>
      <c r="C778" s="125"/>
      <c r="D778" s="125"/>
      <c r="E778" s="204"/>
      <c r="F778" s="204"/>
      <c r="G778" s="172" t="str">
        <f>IF(F778="","",VLOOKUP(E778,'Liste des clubs'!$A$2:$B$125,2,FALSE))</f>
        <v/>
      </c>
      <c r="H778" s="172"/>
      <c r="J778" s="199">
        <f t="shared" si="73"/>
        <v>0</v>
      </c>
      <c r="K778" s="200"/>
      <c r="L778" s="201">
        <f t="shared" si="74"/>
        <v>0</v>
      </c>
      <c r="M778" s="202"/>
      <c r="N778" s="203">
        <f t="shared" si="75"/>
        <v>0</v>
      </c>
      <c r="O778" s="202"/>
    </row>
    <row r="779" spans="1:15" ht="15.75" customHeight="1" x14ac:dyDescent="0.2">
      <c r="A779" s="172"/>
      <c r="B779" s="125"/>
      <c r="C779" s="125"/>
      <c r="D779" s="125"/>
      <c r="E779" s="204"/>
      <c r="F779" s="204"/>
      <c r="G779" s="172" t="str">
        <f>IF(F779="","",VLOOKUP(E779,'Liste des clubs'!$A$2:$B$125,2,FALSE))</f>
        <v/>
      </c>
      <c r="H779" s="172"/>
      <c r="J779" s="199">
        <f t="shared" si="73"/>
        <v>0</v>
      </c>
      <c r="K779" s="200"/>
      <c r="L779" s="201">
        <f t="shared" si="74"/>
        <v>0</v>
      </c>
      <c r="M779" s="202"/>
      <c r="N779" s="203">
        <f t="shared" si="75"/>
        <v>0</v>
      </c>
      <c r="O779" s="202"/>
    </row>
    <row r="780" spans="1:15" ht="15.75" customHeight="1" x14ac:dyDescent="0.2">
      <c r="A780" s="172"/>
      <c r="B780" s="125"/>
      <c r="C780" s="125"/>
      <c r="D780" s="125"/>
      <c r="E780" s="204"/>
      <c r="F780" s="204"/>
      <c r="G780" s="172" t="str">
        <f>IF(F780="","",VLOOKUP(E780,'Liste des clubs'!$A$2:$B$125,2,FALSE))</f>
        <v/>
      </c>
      <c r="H780" s="172"/>
      <c r="J780" s="199">
        <f t="shared" si="73"/>
        <v>0</v>
      </c>
      <c r="K780" s="200"/>
      <c r="L780" s="201">
        <f t="shared" si="74"/>
        <v>0</v>
      </c>
      <c r="M780" s="202"/>
      <c r="N780" s="203">
        <f t="shared" si="75"/>
        <v>0</v>
      </c>
      <c r="O780" s="202"/>
    </row>
    <row r="781" spans="1:15" ht="15.75" customHeight="1" x14ac:dyDescent="0.2">
      <c r="A781" s="172"/>
      <c r="B781" s="125"/>
      <c r="C781" s="125"/>
      <c r="D781" s="125"/>
      <c r="E781" s="204"/>
      <c r="F781" s="204"/>
      <c r="G781" s="172" t="str">
        <f>IF(F781="","",VLOOKUP(E781,'Liste des clubs'!$A$2:$B$125,2,FALSE))</f>
        <v/>
      </c>
      <c r="H781" s="172"/>
      <c r="J781" s="199">
        <f t="shared" si="73"/>
        <v>0</v>
      </c>
      <c r="K781" s="200"/>
      <c r="L781" s="201">
        <f t="shared" si="74"/>
        <v>0</v>
      </c>
      <c r="M781" s="202"/>
      <c r="N781" s="203">
        <f t="shared" si="75"/>
        <v>0</v>
      </c>
      <c r="O781" s="202"/>
    </row>
    <row r="782" spans="1:15" ht="15.75" customHeight="1" x14ac:dyDescent="0.2">
      <c r="A782" s="172"/>
      <c r="B782" s="125"/>
      <c r="C782" s="125"/>
      <c r="D782" s="125"/>
      <c r="E782" s="204"/>
      <c r="F782" s="204"/>
      <c r="G782" s="172" t="str">
        <f>IF(F782="","",VLOOKUP(E782,'Liste des clubs'!$A$2:$B$125,2,FALSE))</f>
        <v/>
      </c>
      <c r="H782" s="172"/>
      <c r="J782" s="199">
        <f t="shared" si="73"/>
        <v>0</v>
      </c>
      <c r="K782" s="200"/>
      <c r="L782" s="201">
        <f t="shared" si="74"/>
        <v>0</v>
      </c>
      <c r="M782" s="202"/>
      <c r="N782" s="203">
        <f t="shared" si="75"/>
        <v>0</v>
      </c>
      <c r="O782" s="202"/>
    </row>
    <row r="783" spans="1:15" ht="15.75" customHeight="1" x14ac:dyDescent="0.2">
      <c r="A783" s="172"/>
      <c r="B783" s="125"/>
      <c r="C783" s="125"/>
      <c r="D783" s="125"/>
      <c r="E783" s="204"/>
      <c r="F783" s="204"/>
      <c r="G783" s="172" t="str">
        <f>IF(F783="","",VLOOKUP(E783,'Liste des clubs'!$A$2:$B$125,2,FALSE))</f>
        <v/>
      </c>
      <c r="H783" s="172"/>
      <c r="J783" s="199">
        <f t="shared" si="73"/>
        <v>0</v>
      </c>
      <c r="K783" s="200"/>
      <c r="L783" s="201">
        <f t="shared" si="74"/>
        <v>0</v>
      </c>
      <c r="M783" s="202"/>
      <c r="N783" s="203">
        <f t="shared" si="75"/>
        <v>0</v>
      </c>
      <c r="O783" s="202"/>
    </row>
    <row r="784" spans="1:15" ht="15.75" customHeight="1" x14ac:dyDescent="0.2">
      <c r="A784" s="172"/>
      <c r="B784" s="125"/>
      <c r="C784" s="125"/>
      <c r="D784" s="125"/>
      <c r="E784" s="204"/>
      <c r="F784" s="204"/>
      <c r="G784" s="172" t="str">
        <f>IF(F784="","",VLOOKUP(E784,'Liste des clubs'!$A$2:$B$125,2,FALSE))</f>
        <v/>
      </c>
      <c r="H784" s="172"/>
      <c r="J784" s="199">
        <f t="shared" si="73"/>
        <v>0</v>
      </c>
      <c r="K784" s="200"/>
      <c r="L784" s="201">
        <f t="shared" si="74"/>
        <v>0</v>
      </c>
      <c r="M784" s="202"/>
      <c r="N784" s="203">
        <f t="shared" si="75"/>
        <v>0</v>
      </c>
      <c r="O784" s="202"/>
    </row>
    <row r="785" spans="1:15" ht="15.75" customHeight="1" x14ac:dyDescent="0.2">
      <c r="A785" s="172"/>
      <c r="B785" s="125"/>
      <c r="C785" s="125"/>
      <c r="D785" s="125"/>
      <c r="E785" s="204"/>
      <c r="F785" s="204"/>
      <c r="G785" s="172" t="str">
        <f>IF(F785="","",VLOOKUP(E785,'Liste des clubs'!$A$2:$B$125,2,FALSE))</f>
        <v/>
      </c>
      <c r="H785" s="172"/>
      <c r="J785" s="199">
        <f t="shared" si="73"/>
        <v>0</v>
      </c>
      <c r="K785" s="200"/>
      <c r="L785" s="201">
        <f t="shared" si="74"/>
        <v>0</v>
      </c>
      <c r="M785" s="202"/>
      <c r="N785" s="203">
        <f t="shared" si="75"/>
        <v>0</v>
      </c>
      <c r="O785" s="202"/>
    </row>
    <row r="786" spans="1:15" ht="15.75" customHeight="1" x14ac:dyDescent="0.2">
      <c r="A786" s="172"/>
      <c r="B786" s="125"/>
      <c r="C786" s="125"/>
      <c r="D786" s="125"/>
      <c r="E786" s="204"/>
      <c r="F786" s="204"/>
      <c r="G786" s="172" t="str">
        <f>IF(F786="","",VLOOKUP(E786,'Liste des clubs'!$A$2:$B$125,2,FALSE))</f>
        <v/>
      </c>
      <c r="H786" s="172"/>
      <c r="J786" s="199">
        <f t="shared" si="73"/>
        <v>0</v>
      </c>
      <c r="K786" s="200"/>
      <c r="L786" s="201">
        <f t="shared" si="74"/>
        <v>0</v>
      </c>
      <c r="M786" s="202"/>
      <c r="N786" s="203">
        <f t="shared" si="75"/>
        <v>0</v>
      </c>
      <c r="O786" s="202"/>
    </row>
    <row r="787" spans="1:15" ht="15.75" customHeight="1" x14ac:dyDescent="0.2">
      <c r="A787" s="172"/>
      <c r="B787" s="125"/>
      <c r="C787" s="125"/>
      <c r="D787" s="125"/>
      <c r="E787" s="204"/>
      <c r="F787" s="204"/>
      <c r="G787" s="172" t="str">
        <f>IF(F787="","",VLOOKUP(E787,'Liste des clubs'!$A$2:$B$125,2,FALSE))</f>
        <v/>
      </c>
      <c r="H787" s="172"/>
      <c r="J787" s="199">
        <f t="shared" si="73"/>
        <v>0</v>
      </c>
      <c r="K787" s="200"/>
      <c r="L787" s="201">
        <f t="shared" si="74"/>
        <v>0</v>
      </c>
      <c r="M787" s="202"/>
      <c r="N787" s="203">
        <f t="shared" si="75"/>
        <v>0</v>
      </c>
      <c r="O787" s="202"/>
    </row>
    <row r="788" spans="1:15" ht="15.75" customHeight="1" x14ac:dyDescent="0.2">
      <c r="A788" s="172"/>
      <c r="B788" s="125"/>
      <c r="C788" s="125"/>
      <c r="D788" s="125"/>
      <c r="E788" s="204"/>
      <c r="F788" s="204"/>
      <c r="G788" s="172" t="str">
        <f>IF(F788="","",VLOOKUP(E788,'Liste des clubs'!$A$2:$B$125,2,FALSE))</f>
        <v/>
      </c>
      <c r="H788" s="172"/>
      <c r="J788" s="199">
        <f t="shared" si="73"/>
        <v>0</v>
      </c>
      <c r="K788" s="200"/>
      <c r="L788" s="201">
        <f t="shared" si="74"/>
        <v>0</v>
      </c>
      <c r="M788" s="202"/>
      <c r="N788" s="203">
        <f t="shared" si="75"/>
        <v>0</v>
      </c>
      <c r="O788" s="202"/>
    </row>
    <row r="789" spans="1:15" ht="15.75" customHeight="1" x14ac:dyDescent="0.2">
      <c r="A789" s="172"/>
      <c r="B789" s="125"/>
      <c r="C789" s="125"/>
      <c r="D789" s="125"/>
      <c r="E789" s="204"/>
      <c r="F789" s="204"/>
      <c r="G789" s="172" t="str">
        <f>IF(F789="","",VLOOKUP(E789,'Liste des clubs'!$A$2:$B$125,2,FALSE))</f>
        <v/>
      </c>
      <c r="H789" s="172"/>
      <c r="J789" s="199">
        <f t="shared" si="73"/>
        <v>0</v>
      </c>
      <c r="K789" s="200"/>
      <c r="L789" s="201">
        <f t="shared" si="74"/>
        <v>0</v>
      </c>
      <c r="M789" s="202"/>
      <c r="N789" s="203">
        <f t="shared" si="75"/>
        <v>0</v>
      </c>
      <c r="O789" s="202"/>
    </row>
    <row r="790" spans="1:15" ht="15.75" customHeight="1" x14ac:dyDescent="0.2">
      <c r="A790" s="172"/>
      <c r="B790" s="125"/>
      <c r="C790" s="125"/>
      <c r="D790" s="125"/>
      <c r="E790" s="204"/>
      <c r="F790" s="204"/>
      <c r="G790" s="172" t="str">
        <f>IF(F790="","",VLOOKUP(E790,'Liste des clubs'!$A$2:$B$125,2,FALSE))</f>
        <v/>
      </c>
      <c r="H790" s="172"/>
      <c r="J790" s="199">
        <f t="shared" si="73"/>
        <v>0</v>
      </c>
      <c r="K790" s="200"/>
      <c r="L790" s="201">
        <f t="shared" si="74"/>
        <v>0</v>
      </c>
      <c r="M790" s="202"/>
      <c r="N790" s="203">
        <f t="shared" si="75"/>
        <v>0</v>
      </c>
      <c r="O790" s="202"/>
    </row>
    <row r="791" spans="1:15" ht="15.75" customHeight="1" x14ac:dyDescent="0.2">
      <c r="A791" s="172"/>
      <c r="B791" s="125"/>
      <c r="C791" s="125"/>
      <c r="D791" s="125"/>
      <c r="E791" s="204"/>
      <c r="F791" s="204"/>
      <c r="G791" s="172" t="str">
        <f>IF(F791="","",VLOOKUP(E791,'Liste des clubs'!$A$2:$B$125,2,FALSE))</f>
        <v/>
      </c>
      <c r="H791" s="172"/>
      <c r="J791" s="199">
        <f t="shared" si="73"/>
        <v>0</v>
      </c>
      <c r="K791" s="200"/>
      <c r="L791" s="201">
        <f t="shared" si="74"/>
        <v>0</v>
      </c>
      <c r="M791" s="202"/>
      <c r="N791" s="203">
        <f t="shared" si="75"/>
        <v>0</v>
      </c>
      <c r="O791" s="202"/>
    </row>
    <row r="792" spans="1:15" ht="15.75" customHeight="1" x14ac:dyDescent="0.2">
      <c r="A792" s="172"/>
      <c r="B792" s="125"/>
      <c r="C792" s="125"/>
      <c r="D792" s="125"/>
      <c r="E792" s="204"/>
      <c r="F792" s="204"/>
      <c r="G792" s="172" t="str">
        <f>IF(F792="","",VLOOKUP(E792,'Liste des clubs'!$A$2:$B$125,2,FALSE))</f>
        <v/>
      </c>
      <c r="H792" s="172"/>
      <c r="J792" s="199">
        <f t="shared" si="73"/>
        <v>0</v>
      </c>
      <c r="K792" s="200"/>
      <c r="L792" s="201">
        <f t="shared" si="74"/>
        <v>0</v>
      </c>
      <c r="M792" s="202"/>
      <c r="N792" s="203">
        <f t="shared" si="75"/>
        <v>0</v>
      </c>
      <c r="O792" s="202"/>
    </row>
    <row r="793" spans="1:15" ht="15.75" customHeight="1" x14ac:dyDescent="0.2">
      <c r="A793" s="172"/>
      <c r="B793" s="125"/>
      <c r="C793" s="125"/>
      <c r="D793" s="125"/>
      <c r="E793" s="204"/>
      <c r="F793" s="204"/>
      <c r="G793" s="172" t="str">
        <f>IF(F793="","",VLOOKUP(E793,'Liste des clubs'!$A$2:$B$125,2,FALSE))</f>
        <v/>
      </c>
      <c r="H793" s="172"/>
      <c r="J793" s="199">
        <f t="shared" si="73"/>
        <v>0</v>
      </c>
      <c r="K793" s="200"/>
      <c r="L793" s="201">
        <f t="shared" si="74"/>
        <v>0</v>
      </c>
      <c r="M793" s="202"/>
      <c r="N793" s="203">
        <f t="shared" si="75"/>
        <v>0</v>
      </c>
      <c r="O793" s="202"/>
    </row>
    <row r="794" spans="1:15" ht="15.75" customHeight="1" x14ac:dyDescent="0.2">
      <c r="A794" s="172"/>
      <c r="B794" s="125"/>
      <c r="C794" s="125"/>
      <c r="D794" s="125"/>
      <c r="E794" s="204"/>
      <c r="F794" s="204"/>
      <c r="G794" s="172" t="str">
        <f>IF(F794="","",VLOOKUP(E794,'Liste des clubs'!$A$2:$B$125,2,FALSE))</f>
        <v/>
      </c>
      <c r="H794" s="172"/>
      <c r="J794" s="199">
        <f t="shared" si="73"/>
        <v>0</v>
      </c>
      <c r="K794" s="200"/>
      <c r="L794" s="201">
        <f t="shared" si="74"/>
        <v>0</v>
      </c>
      <c r="M794" s="202"/>
      <c r="N794" s="203">
        <f t="shared" si="75"/>
        <v>0</v>
      </c>
      <c r="O794" s="202"/>
    </row>
    <row r="795" spans="1:15" ht="15.75" customHeight="1" x14ac:dyDescent="0.2">
      <c r="A795" s="172"/>
      <c r="B795" s="125"/>
      <c r="C795" s="125"/>
      <c r="D795" s="125"/>
      <c r="E795" s="204"/>
      <c r="F795" s="204"/>
      <c r="G795" s="172" t="str">
        <f>IF(F795="","",VLOOKUP(E795,'Liste des clubs'!$A$2:$B$125,2,FALSE))</f>
        <v/>
      </c>
      <c r="H795" s="172"/>
      <c r="J795" s="199">
        <f t="shared" si="73"/>
        <v>0</v>
      </c>
      <c r="K795" s="200"/>
      <c r="L795" s="201">
        <f t="shared" si="74"/>
        <v>0</v>
      </c>
      <c r="M795" s="202"/>
      <c r="N795" s="203">
        <f t="shared" si="75"/>
        <v>0</v>
      </c>
      <c r="O795" s="202"/>
    </row>
    <row r="796" spans="1:15" ht="15.75" customHeight="1" x14ac:dyDescent="0.2">
      <c r="A796" s="172"/>
      <c r="B796" s="125"/>
      <c r="C796" s="125"/>
      <c r="D796" s="125"/>
      <c r="E796" s="204"/>
      <c r="F796" s="204"/>
      <c r="G796" s="172" t="str">
        <f>IF(F796="","",VLOOKUP(E796,'Liste des clubs'!$A$2:$B$125,2,FALSE))</f>
        <v/>
      </c>
      <c r="H796" s="172"/>
      <c r="J796" s="199">
        <f t="shared" si="73"/>
        <v>0</v>
      </c>
      <c r="K796" s="200"/>
      <c r="L796" s="201">
        <f t="shared" si="74"/>
        <v>0</v>
      </c>
      <c r="M796" s="202"/>
      <c r="N796" s="203">
        <f t="shared" si="75"/>
        <v>0</v>
      </c>
      <c r="O796" s="202"/>
    </row>
    <row r="797" spans="1:15" ht="15.75" customHeight="1" x14ac:dyDescent="0.2">
      <c r="A797" s="172"/>
      <c r="B797" s="125"/>
      <c r="C797" s="125"/>
      <c r="D797" s="125"/>
      <c r="E797" s="204"/>
      <c r="F797" s="204"/>
      <c r="G797" s="172" t="str">
        <f>IF(F797="","",VLOOKUP(E797,'Liste des clubs'!$A$2:$B$125,2,FALSE))</f>
        <v/>
      </c>
      <c r="H797" s="172"/>
      <c r="J797" s="199">
        <f t="shared" si="73"/>
        <v>0</v>
      </c>
      <c r="K797" s="200"/>
      <c r="L797" s="201">
        <f t="shared" si="74"/>
        <v>0</v>
      </c>
      <c r="M797" s="202"/>
      <c r="N797" s="203">
        <f t="shared" si="75"/>
        <v>0</v>
      </c>
      <c r="O797" s="202"/>
    </row>
    <row r="798" spans="1:15" ht="15.75" customHeight="1" x14ac:dyDescent="0.2">
      <c r="A798" s="172"/>
      <c r="B798" s="125"/>
      <c r="C798" s="125"/>
      <c r="D798" s="125"/>
      <c r="E798" s="204"/>
      <c r="F798" s="204"/>
      <c r="G798" s="172" t="str">
        <f>IF(F798="","",VLOOKUP(E798,'Liste des clubs'!$A$2:$B$125,2,FALSE))</f>
        <v/>
      </c>
      <c r="H798" s="172"/>
      <c r="J798" s="199">
        <f t="shared" ref="J798:J861" si="76">IF($I798=J$2,$A798,"")</f>
        <v>0</v>
      </c>
      <c r="K798" s="200"/>
      <c r="L798" s="201">
        <f t="shared" ref="L798:L861" si="77">IF($I798=L$2,$A798,"")</f>
        <v>0</v>
      </c>
      <c r="M798" s="202"/>
      <c r="N798" s="203">
        <f t="shared" ref="N798:N861" si="78">IF($I798=N$2,$A798,"")</f>
        <v>0</v>
      </c>
      <c r="O798" s="202"/>
    </row>
    <row r="799" spans="1:15" ht="15.75" customHeight="1" x14ac:dyDescent="0.2">
      <c r="A799" s="172"/>
      <c r="B799" s="125"/>
      <c r="C799" s="125"/>
      <c r="D799" s="125"/>
      <c r="E799" s="204"/>
      <c r="F799" s="204"/>
      <c r="G799" s="172" t="str">
        <f>IF(F799="","",VLOOKUP(E799,'Liste des clubs'!$A$2:$B$125,2,FALSE))</f>
        <v/>
      </c>
      <c r="H799" s="172"/>
      <c r="J799" s="199">
        <f t="shared" si="76"/>
        <v>0</v>
      </c>
      <c r="K799" s="200"/>
      <c r="L799" s="201">
        <f t="shared" si="77"/>
        <v>0</v>
      </c>
      <c r="M799" s="202"/>
      <c r="N799" s="203">
        <f t="shared" si="78"/>
        <v>0</v>
      </c>
      <c r="O799" s="202"/>
    </row>
    <row r="800" spans="1:15" ht="15.75" customHeight="1" x14ac:dyDescent="0.2">
      <c r="A800" s="172"/>
      <c r="B800" s="125"/>
      <c r="C800" s="125"/>
      <c r="D800" s="125"/>
      <c r="E800" s="204"/>
      <c r="F800" s="204"/>
      <c r="G800" s="172" t="str">
        <f>IF(F800="","",VLOOKUP(E800,'Liste des clubs'!$A$2:$B$125,2,FALSE))</f>
        <v/>
      </c>
      <c r="H800" s="172"/>
      <c r="J800" s="199">
        <f t="shared" si="76"/>
        <v>0</v>
      </c>
      <c r="K800" s="200"/>
      <c r="L800" s="201">
        <f t="shared" si="77"/>
        <v>0</v>
      </c>
      <c r="M800" s="202"/>
      <c r="N800" s="203">
        <f t="shared" si="78"/>
        <v>0</v>
      </c>
      <c r="O800" s="202"/>
    </row>
    <row r="801" spans="1:15" ht="15.75" customHeight="1" x14ac:dyDescent="0.2">
      <c r="A801" s="172"/>
      <c r="B801" s="125"/>
      <c r="C801" s="125"/>
      <c r="D801" s="125"/>
      <c r="E801" s="204"/>
      <c r="F801" s="204"/>
      <c r="G801" s="172" t="str">
        <f>IF(F801="","",VLOOKUP(E801,'Liste des clubs'!$A$2:$B$125,2,FALSE))</f>
        <v/>
      </c>
      <c r="H801" s="172"/>
      <c r="J801" s="199">
        <f t="shared" si="76"/>
        <v>0</v>
      </c>
      <c r="K801" s="200"/>
      <c r="L801" s="201">
        <f t="shared" si="77"/>
        <v>0</v>
      </c>
      <c r="M801" s="202"/>
      <c r="N801" s="203">
        <f t="shared" si="78"/>
        <v>0</v>
      </c>
      <c r="O801" s="202"/>
    </row>
    <row r="802" spans="1:15" ht="15.75" customHeight="1" x14ac:dyDescent="0.2">
      <c r="A802" s="172"/>
      <c r="B802" s="125"/>
      <c r="C802" s="125"/>
      <c r="D802" s="125"/>
      <c r="E802" s="204"/>
      <c r="F802" s="204"/>
      <c r="G802" s="172" t="str">
        <f>IF(F802="","",VLOOKUP(E802,'Liste des clubs'!$A$2:$B$125,2,FALSE))</f>
        <v/>
      </c>
      <c r="H802" s="172"/>
      <c r="J802" s="199">
        <f t="shared" si="76"/>
        <v>0</v>
      </c>
      <c r="K802" s="200"/>
      <c r="L802" s="201">
        <f t="shared" si="77"/>
        <v>0</v>
      </c>
      <c r="M802" s="202"/>
      <c r="N802" s="203">
        <f t="shared" si="78"/>
        <v>0</v>
      </c>
      <c r="O802" s="202"/>
    </row>
    <row r="803" spans="1:15" ht="15.75" customHeight="1" x14ac:dyDescent="0.2">
      <c r="A803" s="172"/>
      <c r="B803" s="125"/>
      <c r="C803" s="125"/>
      <c r="D803" s="125"/>
      <c r="E803" s="204"/>
      <c r="F803" s="204"/>
      <c r="G803" s="172" t="str">
        <f>IF(F803="","",VLOOKUP(E803,'Liste des clubs'!$A$2:$B$125,2,FALSE))</f>
        <v/>
      </c>
      <c r="H803" s="172"/>
      <c r="J803" s="199">
        <f t="shared" si="76"/>
        <v>0</v>
      </c>
      <c r="K803" s="200"/>
      <c r="L803" s="201">
        <f t="shared" si="77"/>
        <v>0</v>
      </c>
      <c r="M803" s="202"/>
      <c r="N803" s="203">
        <f t="shared" si="78"/>
        <v>0</v>
      </c>
      <c r="O803" s="202"/>
    </row>
    <row r="804" spans="1:15" ht="15.75" customHeight="1" x14ac:dyDescent="0.2">
      <c r="A804" s="172"/>
      <c r="B804" s="125"/>
      <c r="C804" s="125"/>
      <c r="D804" s="125"/>
      <c r="E804" s="204"/>
      <c r="F804" s="204"/>
      <c r="G804" s="172" t="str">
        <f>IF(F804="","",VLOOKUP(E804,'Liste des clubs'!$A$2:$B$125,2,FALSE))</f>
        <v/>
      </c>
      <c r="H804" s="172"/>
      <c r="J804" s="199">
        <f t="shared" si="76"/>
        <v>0</v>
      </c>
      <c r="K804" s="200"/>
      <c r="L804" s="201">
        <f t="shared" si="77"/>
        <v>0</v>
      </c>
      <c r="M804" s="202"/>
      <c r="N804" s="203">
        <f t="shared" si="78"/>
        <v>0</v>
      </c>
      <c r="O804" s="202"/>
    </row>
    <row r="805" spans="1:15" ht="15.75" customHeight="1" x14ac:dyDescent="0.2">
      <c r="A805" s="172"/>
      <c r="B805" s="125"/>
      <c r="C805" s="125"/>
      <c r="D805" s="125"/>
      <c r="E805" s="204"/>
      <c r="F805" s="204"/>
      <c r="G805" s="172" t="str">
        <f>IF(F805="","",VLOOKUP(E805,'Liste des clubs'!$A$2:$B$125,2,FALSE))</f>
        <v/>
      </c>
      <c r="H805" s="172"/>
      <c r="J805" s="199">
        <f t="shared" si="76"/>
        <v>0</v>
      </c>
      <c r="K805" s="200"/>
      <c r="L805" s="201">
        <f t="shared" si="77"/>
        <v>0</v>
      </c>
      <c r="M805" s="202"/>
      <c r="N805" s="203">
        <f t="shared" si="78"/>
        <v>0</v>
      </c>
      <c r="O805" s="202"/>
    </row>
    <row r="806" spans="1:15" ht="15.75" customHeight="1" x14ac:dyDescent="0.2">
      <c r="A806" s="172"/>
      <c r="B806" s="125"/>
      <c r="C806" s="125"/>
      <c r="D806" s="125"/>
      <c r="E806" s="204"/>
      <c r="F806" s="204"/>
      <c r="G806" s="172" t="str">
        <f>IF(F806="","",VLOOKUP(E806,'Liste des clubs'!$A$2:$B$125,2,FALSE))</f>
        <v/>
      </c>
      <c r="H806" s="172"/>
      <c r="J806" s="199">
        <f t="shared" si="76"/>
        <v>0</v>
      </c>
      <c r="K806" s="200"/>
      <c r="L806" s="201">
        <f t="shared" si="77"/>
        <v>0</v>
      </c>
      <c r="M806" s="202"/>
      <c r="N806" s="203">
        <f t="shared" si="78"/>
        <v>0</v>
      </c>
      <c r="O806" s="202"/>
    </row>
    <row r="807" spans="1:15" ht="15.75" customHeight="1" x14ac:dyDescent="0.2">
      <c r="A807" s="172"/>
      <c r="B807" s="125"/>
      <c r="C807" s="125"/>
      <c r="D807" s="125"/>
      <c r="E807" s="204"/>
      <c r="F807" s="204"/>
      <c r="G807" s="172" t="str">
        <f>IF(F807="","",VLOOKUP(E807,'Liste des clubs'!$A$2:$B$125,2,FALSE))</f>
        <v/>
      </c>
      <c r="H807" s="172"/>
      <c r="J807" s="199">
        <f t="shared" si="76"/>
        <v>0</v>
      </c>
      <c r="K807" s="200"/>
      <c r="L807" s="201">
        <f t="shared" si="77"/>
        <v>0</v>
      </c>
      <c r="M807" s="202"/>
      <c r="N807" s="203">
        <f t="shared" si="78"/>
        <v>0</v>
      </c>
      <c r="O807" s="202"/>
    </row>
    <row r="808" spans="1:15" ht="15.75" customHeight="1" x14ac:dyDescent="0.2">
      <c r="A808" s="172"/>
      <c r="B808" s="125"/>
      <c r="C808" s="125"/>
      <c r="D808" s="125"/>
      <c r="E808" s="204"/>
      <c r="F808" s="204"/>
      <c r="G808" s="172" t="str">
        <f>IF(F808="","",VLOOKUP(E808,'Liste des clubs'!$A$2:$B$125,2,FALSE))</f>
        <v/>
      </c>
      <c r="H808" s="172"/>
      <c r="J808" s="199">
        <f t="shared" si="76"/>
        <v>0</v>
      </c>
      <c r="K808" s="200"/>
      <c r="L808" s="201">
        <f t="shared" si="77"/>
        <v>0</v>
      </c>
      <c r="M808" s="202"/>
      <c r="N808" s="203">
        <f t="shared" si="78"/>
        <v>0</v>
      </c>
      <c r="O808" s="202"/>
    </row>
    <row r="809" spans="1:15" ht="15.75" customHeight="1" x14ac:dyDescent="0.2">
      <c r="A809" s="172"/>
      <c r="B809" s="125"/>
      <c r="C809" s="125"/>
      <c r="D809" s="125"/>
      <c r="E809" s="204"/>
      <c r="F809" s="204"/>
      <c r="G809" s="172" t="str">
        <f>IF(F809="","",VLOOKUP(E809,'Liste des clubs'!$A$2:$B$125,2,FALSE))</f>
        <v/>
      </c>
      <c r="H809" s="172"/>
      <c r="J809" s="199">
        <f t="shared" si="76"/>
        <v>0</v>
      </c>
      <c r="K809" s="200"/>
      <c r="L809" s="201">
        <f t="shared" si="77"/>
        <v>0</v>
      </c>
      <c r="M809" s="202"/>
      <c r="N809" s="203">
        <f t="shared" si="78"/>
        <v>0</v>
      </c>
      <c r="O809" s="202"/>
    </row>
    <row r="810" spans="1:15" ht="15.75" customHeight="1" x14ac:dyDescent="0.2">
      <c r="A810" s="172"/>
      <c r="B810" s="125"/>
      <c r="C810" s="125"/>
      <c r="D810" s="125"/>
      <c r="E810" s="204"/>
      <c r="F810" s="204"/>
      <c r="G810" s="172" t="str">
        <f>IF(F810="","",VLOOKUP(E810,'Liste des clubs'!$A$2:$B$125,2,FALSE))</f>
        <v/>
      </c>
      <c r="H810" s="172"/>
      <c r="J810" s="199">
        <f t="shared" si="76"/>
        <v>0</v>
      </c>
      <c r="K810" s="200"/>
      <c r="L810" s="201">
        <f t="shared" si="77"/>
        <v>0</v>
      </c>
      <c r="M810" s="202"/>
      <c r="N810" s="203">
        <f t="shared" si="78"/>
        <v>0</v>
      </c>
      <c r="O810" s="202"/>
    </row>
    <row r="811" spans="1:15" ht="15.75" customHeight="1" x14ac:dyDescent="0.2">
      <c r="A811" s="172"/>
      <c r="B811" s="125"/>
      <c r="C811" s="125"/>
      <c r="D811" s="125"/>
      <c r="E811" s="204"/>
      <c r="F811" s="204"/>
      <c r="G811" s="172" t="str">
        <f>IF(F811="","",VLOOKUP(E811,'Liste des clubs'!$A$2:$B$125,2,FALSE))</f>
        <v/>
      </c>
      <c r="H811" s="172"/>
      <c r="J811" s="199">
        <f t="shared" si="76"/>
        <v>0</v>
      </c>
      <c r="K811" s="200"/>
      <c r="L811" s="201">
        <f t="shared" si="77"/>
        <v>0</v>
      </c>
      <c r="M811" s="202"/>
      <c r="N811" s="203">
        <f t="shared" si="78"/>
        <v>0</v>
      </c>
      <c r="O811" s="202"/>
    </row>
    <row r="812" spans="1:15" ht="15.75" customHeight="1" x14ac:dyDescent="0.2">
      <c r="A812" s="172"/>
      <c r="B812" s="125"/>
      <c r="C812" s="125"/>
      <c r="D812" s="125"/>
      <c r="E812" s="204"/>
      <c r="F812" s="204"/>
      <c r="G812" s="172" t="str">
        <f>IF(F812="","",VLOOKUP(E812,'Liste des clubs'!$A$2:$B$125,2,FALSE))</f>
        <v/>
      </c>
      <c r="H812" s="172"/>
      <c r="J812" s="199">
        <f t="shared" si="76"/>
        <v>0</v>
      </c>
      <c r="K812" s="200"/>
      <c r="L812" s="201">
        <f t="shared" si="77"/>
        <v>0</v>
      </c>
      <c r="M812" s="202"/>
      <c r="N812" s="203">
        <f t="shared" si="78"/>
        <v>0</v>
      </c>
      <c r="O812" s="202"/>
    </row>
    <row r="813" spans="1:15" ht="15.75" customHeight="1" x14ac:dyDescent="0.2">
      <c r="A813" s="172"/>
      <c r="B813" s="125"/>
      <c r="C813" s="125"/>
      <c r="D813" s="125"/>
      <c r="E813" s="204"/>
      <c r="F813" s="204"/>
      <c r="G813" s="172" t="str">
        <f>IF(F813="","",VLOOKUP(E813,'Liste des clubs'!$A$2:$B$125,2,FALSE))</f>
        <v/>
      </c>
      <c r="H813" s="172"/>
      <c r="J813" s="199">
        <f t="shared" si="76"/>
        <v>0</v>
      </c>
      <c r="K813" s="200"/>
      <c r="L813" s="201">
        <f t="shared" si="77"/>
        <v>0</v>
      </c>
      <c r="M813" s="202"/>
      <c r="N813" s="203">
        <f t="shared" si="78"/>
        <v>0</v>
      </c>
      <c r="O813" s="202"/>
    </row>
    <row r="814" spans="1:15" ht="15.75" customHeight="1" x14ac:dyDescent="0.2">
      <c r="A814" s="172"/>
      <c r="B814" s="125"/>
      <c r="C814" s="125"/>
      <c r="D814" s="125"/>
      <c r="E814" s="204"/>
      <c r="F814" s="204"/>
      <c r="G814" s="172" t="str">
        <f>IF(F814="","",VLOOKUP(E814,'Liste des clubs'!$A$2:$B$125,2,FALSE))</f>
        <v/>
      </c>
      <c r="H814" s="172"/>
      <c r="J814" s="199">
        <f t="shared" si="76"/>
        <v>0</v>
      </c>
      <c r="K814" s="200"/>
      <c r="L814" s="201">
        <f t="shared" si="77"/>
        <v>0</v>
      </c>
      <c r="M814" s="202"/>
      <c r="N814" s="203">
        <f t="shared" si="78"/>
        <v>0</v>
      </c>
      <c r="O814" s="202"/>
    </row>
    <row r="815" spans="1:15" ht="15.75" customHeight="1" x14ac:dyDescent="0.2">
      <c r="A815" s="172"/>
      <c r="B815" s="125"/>
      <c r="C815" s="125"/>
      <c r="D815" s="125"/>
      <c r="E815" s="204"/>
      <c r="F815" s="204"/>
      <c r="G815" s="172" t="str">
        <f>IF(F815="","",VLOOKUP(E815,'Liste des clubs'!$A$2:$B$125,2,FALSE))</f>
        <v/>
      </c>
      <c r="H815" s="172"/>
      <c r="J815" s="199">
        <f t="shared" si="76"/>
        <v>0</v>
      </c>
      <c r="K815" s="200"/>
      <c r="L815" s="201">
        <f t="shared" si="77"/>
        <v>0</v>
      </c>
      <c r="M815" s="202"/>
      <c r="N815" s="203">
        <f t="shared" si="78"/>
        <v>0</v>
      </c>
      <c r="O815" s="202"/>
    </row>
    <row r="816" spans="1:15" ht="15.75" customHeight="1" x14ac:dyDescent="0.2">
      <c r="A816" s="172"/>
      <c r="B816" s="125"/>
      <c r="C816" s="125"/>
      <c r="D816" s="125"/>
      <c r="E816" s="204"/>
      <c r="F816" s="204"/>
      <c r="G816" s="172" t="str">
        <f>IF(F816="","",VLOOKUP(E816,'Liste des clubs'!$A$2:$B$125,2,FALSE))</f>
        <v/>
      </c>
      <c r="H816" s="172"/>
      <c r="J816" s="199">
        <f t="shared" si="76"/>
        <v>0</v>
      </c>
      <c r="K816" s="200"/>
      <c r="L816" s="201">
        <f t="shared" si="77"/>
        <v>0</v>
      </c>
      <c r="M816" s="202"/>
      <c r="N816" s="203">
        <f t="shared" si="78"/>
        <v>0</v>
      </c>
      <c r="O816" s="202"/>
    </row>
    <row r="817" spans="1:15" ht="15.75" customHeight="1" x14ac:dyDescent="0.2">
      <c r="A817" s="172"/>
      <c r="B817" s="125"/>
      <c r="C817" s="125"/>
      <c r="D817" s="125"/>
      <c r="E817" s="204"/>
      <c r="F817" s="204"/>
      <c r="G817" s="172" t="str">
        <f>IF(F817="","",VLOOKUP(E817,'Liste des clubs'!$A$2:$B$125,2,FALSE))</f>
        <v/>
      </c>
      <c r="H817" s="172"/>
      <c r="J817" s="199">
        <f t="shared" si="76"/>
        <v>0</v>
      </c>
      <c r="K817" s="200"/>
      <c r="L817" s="201">
        <f t="shared" si="77"/>
        <v>0</v>
      </c>
      <c r="M817" s="202"/>
      <c r="N817" s="203">
        <f t="shared" si="78"/>
        <v>0</v>
      </c>
      <c r="O817" s="202"/>
    </row>
    <row r="818" spans="1:15" ht="15.75" customHeight="1" x14ac:dyDescent="0.2">
      <c r="A818" s="172"/>
      <c r="B818" s="125"/>
      <c r="C818" s="125"/>
      <c r="D818" s="125"/>
      <c r="E818" s="204"/>
      <c r="F818" s="204"/>
      <c r="G818" s="172" t="str">
        <f>IF(F818="","",VLOOKUP(E818,'Liste des clubs'!$A$2:$B$125,2,FALSE))</f>
        <v/>
      </c>
      <c r="H818" s="172"/>
      <c r="J818" s="199">
        <f t="shared" si="76"/>
        <v>0</v>
      </c>
      <c r="K818" s="200"/>
      <c r="L818" s="201">
        <f t="shared" si="77"/>
        <v>0</v>
      </c>
      <c r="M818" s="202"/>
      <c r="N818" s="203">
        <f t="shared" si="78"/>
        <v>0</v>
      </c>
      <c r="O818" s="202"/>
    </row>
    <row r="819" spans="1:15" ht="15.75" customHeight="1" x14ac:dyDescent="0.2">
      <c r="A819" s="172"/>
      <c r="B819" s="125"/>
      <c r="C819" s="125"/>
      <c r="D819" s="125"/>
      <c r="E819" s="204"/>
      <c r="F819" s="204"/>
      <c r="G819" s="172" t="str">
        <f>IF(F819="","",VLOOKUP(E819,'Liste des clubs'!$A$2:$B$125,2,FALSE))</f>
        <v/>
      </c>
      <c r="H819" s="172"/>
      <c r="J819" s="199">
        <f t="shared" si="76"/>
        <v>0</v>
      </c>
      <c r="K819" s="200"/>
      <c r="L819" s="201">
        <f t="shared" si="77"/>
        <v>0</v>
      </c>
      <c r="M819" s="202"/>
      <c r="N819" s="203">
        <f t="shared" si="78"/>
        <v>0</v>
      </c>
      <c r="O819" s="202"/>
    </row>
    <row r="820" spans="1:15" ht="15.75" customHeight="1" x14ac:dyDescent="0.2">
      <c r="A820" s="172"/>
      <c r="B820" s="125"/>
      <c r="C820" s="125"/>
      <c r="D820" s="125"/>
      <c r="E820" s="204"/>
      <c r="F820" s="204"/>
      <c r="G820" s="172" t="str">
        <f>IF(F820="","",VLOOKUP(E820,'Liste des clubs'!$A$2:$B$125,2,FALSE))</f>
        <v/>
      </c>
      <c r="H820" s="172"/>
      <c r="J820" s="199">
        <f t="shared" si="76"/>
        <v>0</v>
      </c>
      <c r="K820" s="200"/>
      <c r="L820" s="201">
        <f t="shared" si="77"/>
        <v>0</v>
      </c>
      <c r="M820" s="202"/>
      <c r="N820" s="203">
        <f t="shared" si="78"/>
        <v>0</v>
      </c>
      <c r="O820" s="202"/>
    </row>
    <row r="821" spans="1:15" ht="15.75" customHeight="1" x14ac:dyDescent="0.2">
      <c r="A821" s="172"/>
      <c r="B821" s="125"/>
      <c r="C821" s="125"/>
      <c r="D821" s="125"/>
      <c r="E821" s="204"/>
      <c r="F821" s="204"/>
      <c r="G821" s="172" t="str">
        <f>IF(F821="","",VLOOKUP(E821,'Liste des clubs'!$A$2:$B$125,2,FALSE))</f>
        <v/>
      </c>
      <c r="H821" s="172"/>
      <c r="J821" s="199">
        <f t="shared" si="76"/>
        <v>0</v>
      </c>
      <c r="K821" s="200"/>
      <c r="L821" s="201">
        <f t="shared" si="77"/>
        <v>0</v>
      </c>
      <c r="M821" s="202"/>
      <c r="N821" s="203">
        <f t="shared" si="78"/>
        <v>0</v>
      </c>
      <c r="O821" s="202"/>
    </row>
    <row r="822" spans="1:15" ht="15.75" customHeight="1" x14ac:dyDescent="0.2">
      <c r="A822" s="172"/>
      <c r="B822" s="125"/>
      <c r="C822" s="125"/>
      <c r="D822" s="125"/>
      <c r="E822" s="204"/>
      <c r="F822" s="204"/>
      <c r="G822" s="172" t="str">
        <f>IF(F822="","",VLOOKUP(E822,'Liste des clubs'!$A$2:$B$125,2,FALSE))</f>
        <v/>
      </c>
      <c r="H822" s="172"/>
      <c r="J822" s="199">
        <f t="shared" si="76"/>
        <v>0</v>
      </c>
      <c r="K822" s="200"/>
      <c r="L822" s="201">
        <f t="shared" si="77"/>
        <v>0</v>
      </c>
      <c r="M822" s="202"/>
      <c r="N822" s="203">
        <f t="shared" si="78"/>
        <v>0</v>
      </c>
      <c r="O822" s="202"/>
    </row>
    <row r="823" spans="1:15" ht="15.75" customHeight="1" x14ac:dyDescent="0.2">
      <c r="A823" s="172"/>
      <c r="B823" s="125"/>
      <c r="C823" s="125"/>
      <c r="D823" s="125"/>
      <c r="E823" s="204"/>
      <c r="F823" s="204"/>
      <c r="G823" s="172" t="str">
        <f>IF(F823="","",VLOOKUP(E823,'Liste des clubs'!$A$2:$B$125,2,FALSE))</f>
        <v/>
      </c>
      <c r="H823" s="172"/>
      <c r="J823" s="199">
        <f t="shared" si="76"/>
        <v>0</v>
      </c>
      <c r="K823" s="200"/>
      <c r="L823" s="201">
        <f t="shared" si="77"/>
        <v>0</v>
      </c>
      <c r="M823" s="202"/>
      <c r="N823" s="203">
        <f t="shared" si="78"/>
        <v>0</v>
      </c>
      <c r="O823" s="202"/>
    </row>
    <row r="824" spans="1:15" ht="15.75" customHeight="1" x14ac:dyDescent="0.2">
      <c r="A824" s="172"/>
      <c r="B824" s="125"/>
      <c r="C824" s="125"/>
      <c r="D824" s="125"/>
      <c r="E824" s="204"/>
      <c r="F824" s="204"/>
      <c r="G824" s="172" t="str">
        <f>IF(F824="","",VLOOKUP(E824,'Liste des clubs'!$A$2:$B$125,2,FALSE))</f>
        <v/>
      </c>
      <c r="H824" s="172"/>
      <c r="J824" s="199">
        <f t="shared" si="76"/>
        <v>0</v>
      </c>
      <c r="K824" s="200"/>
      <c r="L824" s="201">
        <f t="shared" si="77"/>
        <v>0</v>
      </c>
      <c r="M824" s="202"/>
      <c r="N824" s="203">
        <f t="shared" si="78"/>
        <v>0</v>
      </c>
      <c r="O824" s="202"/>
    </row>
    <row r="825" spans="1:15" ht="15.75" customHeight="1" x14ac:dyDescent="0.2">
      <c r="A825" s="172"/>
      <c r="B825" s="125"/>
      <c r="C825" s="125"/>
      <c r="D825" s="125"/>
      <c r="E825" s="204"/>
      <c r="F825" s="204"/>
      <c r="G825" s="172" t="str">
        <f>IF(F825="","",VLOOKUP(E825,'Liste des clubs'!$A$2:$B$125,2,FALSE))</f>
        <v/>
      </c>
      <c r="H825" s="172"/>
      <c r="J825" s="199">
        <f t="shared" si="76"/>
        <v>0</v>
      </c>
      <c r="K825" s="200"/>
      <c r="L825" s="201">
        <f t="shared" si="77"/>
        <v>0</v>
      </c>
      <c r="M825" s="202"/>
      <c r="N825" s="203">
        <f t="shared" si="78"/>
        <v>0</v>
      </c>
      <c r="O825" s="202"/>
    </row>
    <row r="826" spans="1:15" ht="15.75" customHeight="1" x14ac:dyDescent="0.2">
      <c r="A826" s="172"/>
      <c r="B826" s="125"/>
      <c r="C826" s="125"/>
      <c r="D826" s="125"/>
      <c r="E826" s="204"/>
      <c r="F826" s="204"/>
      <c r="G826" s="172" t="str">
        <f>IF(F826="","",VLOOKUP(E826,'Liste des clubs'!$A$2:$B$125,2,FALSE))</f>
        <v/>
      </c>
      <c r="H826" s="172"/>
      <c r="J826" s="199">
        <f t="shared" si="76"/>
        <v>0</v>
      </c>
      <c r="K826" s="200"/>
      <c r="L826" s="201">
        <f t="shared" si="77"/>
        <v>0</v>
      </c>
      <c r="M826" s="202"/>
      <c r="N826" s="203">
        <f t="shared" si="78"/>
        <v>0</v>
      </c>
      <c r="O826" s="202"/>
    </row>
    <row r="827" spans="1:15" ht="15.75" customHeight="1" x14ac:dyDescent="0.2">
      <c r="A827" s="172"/>
      <c r="B827" s="125"/>
      <c r="C827" s="125"/>
      <c r="D827" s="125"/>
      <c r="E827" s="204"/>
      <c r="F827" s="204"/>
      <c r="G827" s="172" t="str">
        <f>IF(F827="","",VLOOKUP(E827,'Liste des clubs'!$A$2:$B$125,2,FALSE))</f>
        <v/>
      </c>
      <c r="H827" s="172"/>
      <c r="J827" s="199">
        <f t="shared" si="76"/>
        <v>0</v>
      </c>
      <c r="K827" s="200"/>
      <c r="L827" s="201">
        <f t="shared" si="77"/>
        <v>0</v>
      </c>
      <c r="M827" s="202"/>
      <c r="N827" s="203">
        <f t="shared" si="78"/>
        <v>0</v>
      </c>
      <c r="O827" s="202"/>
    </row>
    <row r="828" spans="1:15" ht="15.75" customHeight="1" x14ac:dyDescent="0.2">
      <c r="A828" s="172"/>
      <c r="B828" s="125"/>
      <c r="C828" s="125"/>
      <c r="D828" s="125"/>
      <c r="E828" s="204"/>
      <c r="F828" s="204"/>
      <c r="G828" s="172" t="str">
        <f>IF(F828="","",VLOOKUP(E828,'Liste des clubs'!$A$2:$B$125,2,FALSE))</f>
        <v/>
      </c>
      <c r="H828" s="172"/>
      <c r="J828" s="199">
        <f t="shared" si="76"/>
        <v>0</v>
      </c>
      <c r="K828" s="200"/>
      <c r="L828" s="201">
        <f t="shared" si="77"/>
        <v>0</v>
      </c>
      <c r="M828" s="202"/>
      <c r="N828" s="203">
        <f t="shared" si="78"/>
        <v>0</v>
      </c>
      <c r="O828" s="202"/>
    </row>
    <row r="829" spans="1:15" ht="15.75" customHeight="1" x14ac:dyDescent="0.2">
      <c r="A829" s="172"/>
      <c r="B829" s="125"/>
      <c r="C829" s="125"/>
      <c r="D829" s="125"/>
      <c r="E829" s="204"/>
      <c r="F829" s="204"/>
      <c r="G829" s="172" t="str">
        <f>IF(F829="","",VLOOKUP(E829,'Liste des clubs'!$A$2:$B$125,2,FALSE))</f>
        <v/>
      </c>
      <c r="H829" s="172"/>
      <c r="J829" s="199">
        <f t="shared" si="76"/>
        <v>0</v>
      </c>
      <c r="K829" s="200"/>
      <c r="L829" s="201">
        <f t="shared" si="77"/>
        <v>0</v>
      </c>
      <c r="M829" s="202"/>
      <c r="N829" s="203">
        <f t="shared" si="78"/>
        <v>0</v>
      </c>
      <c r="O829" s="202"/>
    </row>
    <row r="830" spans="1:15" ht="15.75" customHeight="1" x14ac:dyDescent="0.2">
      <c r="A830" s="172"/>
      <c r="B830" s="125"/>
      <c r="C830" s="125"/>
      <c r="D830" s="125"/>
      <c r="E830" s="204"/>
      <c r="F830" s="204"/>
      <c r="G830" s="172" t="str">
        <f>IF(F830="","",VLOOKUP(E830,'Liste des clubs'!$A$2:$B$125,2,FALSE))</f>
        <v/>
      </c>
      <c r="H830" s="172"/>
      <c r="J830" s="199">
        <f t="shared" si="76"/>
        <v>0</v>
      </c>
      <c r="K830" s="200"/>
      <c r="L830" s="201">
        <f t="shared" si="77"/>
        <v>0</v>
      </c>
      <c r="M830" s="202"/>
      <c r="N830" s="203">
        <f t="shared" si="78"/>
        <v>0</v>
      </c>
      <c r="O830" s="202"/>
    </row>
    <row r="831" spans="1:15" ht="15.75" customHeight="1" x14ac:dyDescent="0.2">
      <c r="A831" s="172"/>
      <c r="B831" s="125"/>
      <c r="C831" s="125"/>
      <c r="D831" s="125"/>
      <c r="E831" s="204"/>
      <c r="F831" s="204"/>
      <c r="G831" s="172" t="str">
        <f>IF(F831="","",VLOOKUP(E831,'Liste des clubs'!$A$2:$B$125,2,FALSE))</f>
        <v/>
      </c>
      <c r="H831" s="172"/>
      <c r="J831" s="199">
        <f t="shared" si="76"/>
        <v>0</v>
      </c>
      <c r="K831" s="200"/>
      <c r="L831" s="201">
        <f t="shared" si="77"/>
        <v>0</v>
      </c>
      <c r="M831" s="202"/>
      <c r="N831" s="203">
        <f t="shared" si="78"/>
        <v>0</v>
      </c>
      <c r="O831" s="202"/>
    </row>
    <row r="832" spans="1:15" ht="15.75" customHeight="1" x14ac:dyDescent="0.2">
      <c r="A832" s="172"/>
      <c r="B832" s="125"/>
      <c r="C832" s="125"/>
      <c r="D832" s="125"/>
      <c r="E832" s="204"/>
      <c r="F832" s="204"/>
      <c r="G832" s="172" t="str">
        <f>IF(F832="","",VLOOKUP(E832,'Liste des clubs'!$A$2:$B$125,2,FALSE))</f>
        <v/>
      </c>
      <c r="H832" s="172"/>
      <c r="J832" s="199">
        <f t="shared" si="76"/>
        <v>0</v>
      </c>
      <c r="K832" s="200"/>
      <c r="L832" s="201">
        <f t="shared" si="77"/>
        <v>0</v>
      </c>
      <c r="M832" s="202"/>
      <c r="N832" s="203">
        <f t="shared" si="78"/>
        <v>0</v>
      </c>
      <c r="O832" s="202"/>
    </row>
    <row r="833" spans="1:15" ht="15.75" customHeight="1" x14ac:dyDescent="0.2">
      <c r="A833" s="172"/>
      <c r="B833" s="125"/>
      <c r="C833" s="125"/>
      <c r="D833" s="125"/>
      <c r="E833" s="204"/>
      <c r="F833" s="204"/>
      <c r="G833" s="172" t="str">
        <f>IF(F833="","",VLOOKUP(E833,'Liste des clubs'!$A$2:$B$125,2,FALSE))</f>
        <v/>
      </c>
      <c r="H833" s="172"/>
      <c r="J833" s="199">
        <f t="shared" si="76"/>
        <v>0</v>
      </c>
      <c r="K833" s="200"/>
      <c r="L833" s="201">
        <f t="shared" si="77"/>
        <v>0</v>
      </c>
      <c r="M833" s="202"/>
      <c r="N833" s="203">
        <f t="shared" si="78"/>
        <v>0</v>
      </c>
      <c r="O833" s="202"/>
    </row>
    <row r="834" spans="1:15" ht="15.75" customHeight="1" x14ac:dyDescent="0.2">
      <c r="A834" s="172"/>
      <c r="B834" s="125"/>
      <c r="C834" s="125"/>
      <c r="D834" s="125"/>
      <c r="E834" s="204"/>
      <c r="F834" s="204"/>
      <c r="G834" s="172" t="str">
        <f>IF(F834="","",VLOOKUP(E834,'Liste des clubs'!$A$2:$B$125,2,FALSE))</f>
        <v/>
      </c>
      <c r="H834" s="172"/>
      <c r="J834" s="199">
        <f t="shared" si="76"/>
        <v>0</v>
      </c>
      <c r="K834" s="200"/>
      <c r="L834" s="201">
        <f t="shared" si="77"/>
        <v>0</v>
      </c>
      <c r="M834" s="202"/>
      <c r="N834" s="203">
        <f t="shared" si="78"/>
        <v>0</v>
      </c>
      <c r="O834" s="202"/>
    </row>
    <row r="835" spans="1:15" ht="15.75" customHeight="1" x14ac:dyDescent="0.2">
      <c r="A835" s="172"/>
      <c r="B835" s="125"/>
      <c r="C835" s="125"/>
      <c r="D835" s="125"/>
      <c r="E835" s="204"/>
      <c r="F835" s="204"/>
      <c r="G835" s="172" t="str">
        <f>IF(F835="","",VLOOKUP(E835,'Liste des clubs'!$A$2:$B$125,2,FALSE))</f>
        <v/>
      </c>
      <c r="H835" s="172"/>
      <c r="J835" s="199">
        <f t="shared" si="76"/>
        <v>0</v>
      </c>
      <c r="K835" s="200"/>
      <c r="L835" s="201">
        <f t="shared" si="77"/>
        <v>0</v>
      </c>
      <c r="M835" s="202"/>
      <c r="N835" s="203">
        <f t="shared" si="78"/>
        <v>0</v>
      </c>
      <c r="O835" s="202"/>
    </row>
    <row r="836" spans="1:15" ht="15.75" customHeight="1" x14ac:dyDescent="0.2">
      <c r="A836" s="172"/>
      <c r="B836" s="125"/>
      <c r="C836" s="125"/>
      <c r="D836" s="125"/>
      <c r="E836" s="204"/>
      <c r="F836" s="204"/>
      <c r="G836" s="172" t="str">
        <f>IF(F836="","",VLOOKUP(E836,'Liste des clubs'!$A$2:$B$125,2,FALSE))</f>
        <v/>
      </c>
      <c r="H836" s="172"/>
      <c r="J836" s="199">
        <f t="shared" si="76"/>
        <v>0</v>
      </c>
      <c r="K836" s="200"/>
      <c r="L836" s="201">
        <f t="shared" si="77"/>
        <v>0</v>
      </c>
      <c r="M836" s="202"/>
      <c r="N836" s="203">
        <f t="shared" si="78"/>
        <v>0</v>
      </c>
      <c r="O836" s="202"/>
    </row>
    <row r="837" spans="1:15" ht="15.75" customHeight="1" x14ac:dyDescent="0.2">
      <c r="A837" s="172"/>
      <c r="B837" s="125"/>
      <c r="C837" s="125"/>
      <c r="D837" s="125"/>
      <c r="E837" s="204"/>
      <c r="F837" s="204"/>
      <c r="G837" s="172" t="str">
        <f>IF(F837="","",VLOOKUP(E837,'Liste des clubs'!$A$2:$B$125,2,FALSE))</f>
        <v/>
      </c>
      <c r="H837" s="172"/>
      <c r="J837" s="199">
        <f t="shared" si="76"/>
        <v>0</v>
      </c>
      <c r="K837" s="200"/>
      <c r="L837" s="201">
        <f t="shared" si="77"/>
        <v>0</v>
      </c>
      <c r="M837" s="202"/>
      <c r="N837" s="203">
        <f t="shared" si="78"/>
        <v>0</v>
      </c>
      <c r="O837" s="202"/>
    </row>
    <row r="838" spans="1:15" ht="15.75" customHeight="1" x14ac:dyDescent="0.2">
      <c r="A838" s="172"/>
      <c r="B838" s="125"/>
      <c r="C838" s="125"/>
      <c r="D838" s="125"/>
      <c r="E838" s="204"/>
      <c r="F838" s="204"/>
      <c r="G838" s="172" t="str">
        <f>IF(F838="","",VLOOKUP(E838,'Liste des clubs'!$A$2:$B$125,2,FALSE))</f>
        <v/>
      </c>
      <c r="H838" s="172"/>
      <c r="J838" s="199">
        <f t="shared" si="76"/>
        <v>0</v>
      </c>
      <c r="K838" s="200"/>
      <c r="L838" s="201">
        <f t="shared" si="77"/>
        <v>0</v>
      </c>
      <c r="M838" s="202"/>
      <c r="N838" s="203">
        <f t="shared" si="78"/>
        <v>0</v>
      </c>
      <c r="O838" s="202"/>
    </row>
    <row r="839" spans="1:15" ht="15.75" customHeight="1" x14ac:dyDescent="0.2">
      <c r="A839" s="172"/>
      <c r="B839" s="125"/>
      <c r="C839" s="125"/>
      <c r="D839" s="125"/>
      <c r="E839" s="204"/>
      <c r="F839" s="204"/>
      <c r="G839" s="172" t="str">
        <f>IF(F839="","",VLOOKUP(E839,'Liste des clubs'!$A$2:$B$125,2,FALSE))</f>
        <v/>
      </c>
      <c r="H839" s="172"/>
      <c r="J839" s="199">
        <f t="shared" si="76"/>
        <v>0</v>
      </c>
      <c r="K839" s="200"/>
      <c r="L839" s="201">
        <f t="shared" si="77"/>
        <v>0</v>
      </c>
      <c r="M839" s="202"/>
      <c r="N839" s="203">
        <f t="shared" si="78"/>
        <v>0</v>
      </c>
      <c r="O839" s="202"/>
    </row>
    <row r="840" spans="1:15" ht="15.75" customHeight="1" x14ac:dyDescent="0.2">
      <c r="A840" s="172"/>
      <c r="B840" s="125"/>
      <c r="C840" s="125"/>
      <c r="D840" s="125"/>
      <c r="E840" s="204"/>
      <c r="F840" s="204"/>
      <c r="G840" s="172" t="str">
        <f>IF(F840="","",VLOOKUP(E840,'Liste des clubs'!$A$2:$B$125,2,FALSE))</f>
        <v/>
      </c>
      <c r="H840" s="172"/>
      <c r="J840" s="199">
        <f t="shared" si="76"/>
        <v>0</v>
      </c>
      <c r="K840" s="200"/>
      <c r="L840" s="201">
        <f t="shared" si="77"/>
        <v>0</v>
      </c>
      <c r="M840" s="202"/>
      <c r="N840" s="203">
        <f t="shared" si="78"/>
        <v>0</v>
      </c>
      <c r="O840" s="202"/>
    </row>
    <row r="841" spans="1:15" ht="15.75" customHeight="1" x14ac:dyDescent="0.2">
      <c r="A841" s="172"/>
      <c r="B841" s="125"/>
      <c r="C841" s="125"/>
      <c r="D841" s="125"/>
      <c r="E841" s="204"/>
      <c r="F841" s="204"/>
      <c r="G841" s="172" t="str">
        <f>IF(F841="","",VLOOKUP(E841,'Liste des clubs'!$A$2:$B$125,2,FALSE))</f>
        <v/>
      </c>
      <c r="H841" s="172"/>
      <c r="J841" s="199">
        <f t="shared" si="76"/>
        <v>0</v>
      </c>
      <c r="K841" s="200"/>
      <c r="L841" s="201">
        <f t="shared" si="77"/>
        <v>0</v>
      </c>
      <c r="M841" s="202"/>
      <c r="N841" s="203">
        <f t="shared" si="78"/>
        <v>0</v>
      </c>
      <c r="O841" s="202"/>
    </row>
    <row r="842" spans="1:15" ht="15.75" customHeight="1" x14ac:dyDescent="0.2">
      <c r="A842" s="172"/>
      <c r="B842" s="125"/>
      <c r="C842" s="125"/>
      <c r="D842" s="125"/>
      <c r="E842" s="204"/>
      <c r="F842" s="204"/>
      <c r="G842" s="172" t="str">
        <f>IF(F842="","",VLOOKUP(E842,'Liste des clubs'!$A$2:$B$125,2,FALSE))</f>
        <v/>
      </c>
      <c r="H842" s="172"/>
      <c r="J842" s="199">
        <f t="shared" si="76"/>
        <v>0</v>
      </c>
      <c r="K842" s="200"/>
      <c r="L842" s="201">
        <f t="shared" si="77"/>
        <v>0</v>
      </c>
      <c r="M842" s="202"/>
      <c r="N842" s="203">
        <f t="shared" si="78"/>
        <v>0</v>
      </c>
      <c r="O842" s="202"/>
    </row>
    <row r="843" spans="1:15" ht="15.75" customHeight="1" x14ac:dyDescent="0.2">
      <c r="A843" s="172"/>
      <c r="B843" s="125"/>
      <c r="C843" s="125"/>
      <c r="D843" s="125"/>
      <c r="E843" s="204"/>
      <c r="F843" s="204"/>
      <c r="G843" s="172" t="str">
        <f>IF(F843="","",VLOOKUP(E843,'Liste des clubs'!$A$2:$B$125,2,FALSE))</f>
        <v/>
      </c>
      <c r="H843" s="172"/>
      <c r="J843" s="199">
        <f t="shared" si="76"/>
        <v>0</v>
      </c>
      <c r="K843" s="200"/>
      <c r="L843" s="201">
        <f t="shared" si="77"/>
        <v>0</v>
      </c>
      <c r="M843" s="202"/>
      <c r="N843" s="203">
        <f t="shared" si="78"/>
        <v>0</v>
      </c>
      <c r="O843" s="202"/>
    </row>
    <row r="844" spans="1:15" ht="15.75" customHeight="1" x14ac:dyDescent="0.2">
      <c r="A844" s="172"/>
      <c r="B844" s="125"/>
      <c r="C844" s="125"/>
      <c r="D844" s="125"/>
      <c r="E844" s="204"/>
      <c r="F844" s="204"/>
      <c r="G844" s="172" t="str">
        <f>IF(F844="","",VLOOKUP(E844,'Liste des clubs'!$A$2:$B$125,2,FALSE))</f>
        <v/>
      </c>
      <c r="H844" s="172"/>
      <c r="J844" s="199">
        <f t="shared" si="76"/>
        <v>0</v>
      </c>
      <c r="K844" s="200"/>
      <c r="L844" s="201">
        <f t="shared" si="77"/>
        <v>0</v>
      </c>
      <c r="M844" s="202"/>
      <c r="N844" s="203">
        <f t="shared" si="78"/>
        <v>0</v>
      </c>
      <c r="O844" s="202"/>
    </row>
    <row r="845" spans="1:15" ht="15.75" customHeight="1" x14ac:dyDescent="0.2">
      <c r="A845" s="172"/>
      <c r="B845" s="125"/>
      <c r="C845" s="125"/>
      <c r="D845" s="125"/>
      <c r="E845" s="204"/>
      <c r="F845" s="204"/>
      <c r="G845" s="172" t="str">
        <f>IF(F845="","",VLOOKUP(E845,'Liste des clubs'!$A$2:$B$125,2,FALSE))</f>
        <v/>
      </c>
      <c r="H845" s="172"/>
      <c r="J845" s="199">
        <f t="shared" si="76"/>
        <v>0</v>
      </c>
      <c r="K845" s="200"/>
      <c r="L845" s="201">
        <f t="shared" si="77"/>
        <v>0</v>
      </c>
      <c r="M845" s="202"/>
      <c r="N845" s="203">
        <f t="shared" si="78"/>
        <v>0</v>
      </c>
      <c r="O845" s="202"/>
    </row>
    <row r="846" spans="1:15" ht="15.75" customHeight="1" x14ac:dyDescent="0.2">
      <c r="A846" s="172"/>
      <c r="B846" s="125"/>
      <c r="C846" s="125"/>
      <c r="D846" s="125"/>
      <c r="E846" s="204"/>
      <c r="F846" s="204"/>
      <c r="G846" s="172" t="str">
        <f>IF(F846="","",VLOOKUP(E846,'Liste des clubs'!$A$2:$B$125,2,FALSE))</f>
        <v/>
      </c>
      <c r="H846" s="172"/>
      <c r="J846" s="199">
        <f t="shared" si="76"/>
        <v>0</v>
      </c>
      <c r="K846" s="200"/>
      <c r="L846" s="201">
        <f t="shared" si="77"/>
        <v>0</v>
      </c>
      <c r="M846" s="202"/>
      <c r="N846" s="203">
        <f t="shared" si="78"/>
        <v>0</v>
      </c>
      <c r="O846" s="202"/>
    </row>
    <row r="847" spans="1:15" ht="15.75" customHeight="1" x14ac:dyDescent="0.2">
      <c r="A847" s="172"/>
      <c r="B847" s="125"/>
      <c r="C847" s="125"/>
      <c r="D847" s="125"/>
      <c r="E847" s="204"/>
      <c r="F847" s="204"/>
      <c r="G847" s="172" t="str">
        <f>IF(F847="","",VLOOKUP(E847,'Liste des clubs'!$A$2:$B$125,2,FALSE))</f>
        <v/>
      </c>
      <c r="H847" s="172"/>
      <c r="J847" s="199">
        <f t="shared" si="76"/>
        <v>0</v>
      </c>
      <c r="K847" s="200"/>
      <c r="L847" s="201">
        <f t="shared" si="77"/>
        <v>0</v>
      </c>
      <c r="M847" s="202"/>
      <c r="N847" s="203">
        <f t="shared" si="78"/>
        <v>0</v>
      </c>
      <c r="O847" s="202"/>
    </row>
    <row r="848" spans="1:15" ht="15.75" customHeight="1" x14ac:dyDescent="0.2">
      <c r="A848" s="172"/>
      <c r="B848" s="125"/>
      <c r="C848" s="125"/>
      <c r="D848" s="125"/>
      <c r="E848" s="204"/>
      <c r="F848" s="204"/>
      <c r="G848" s="172" t="str">
        <f>IF(F848="","",VLOOKUP(E848,'Liste des clubs'!$A$2:$B$125,2,FALSE))</f>
        <v/>
      </c>
      <c r="H848" s="172"/>
      <c r="J848" s="199">
        <f t="shared" si="76"/>
        <v>0</v>
      </c>
      <c r="K848" s="200"/>
      <c r="L848" s="201">
        <f t="shared" si="77"/>
        <v>0</v>
      </c>
      <c r="M848" s="202"/>
      <c r="N848" s="203">
        <f t="shared" si="78"/>
        <v>0</v>
      </c>
      <c r="O848" s="202"/>
    </row>
    <row r="849" spans="1:15" ht="15.75" customHeight="1" x14ac:dyDescent="0.2">
      <c r="A849" s="172"/>
      <c r="B849" s="125"/>
      <c r="C849" s="125"/>
      <c r="D849" s="125"/>
      <c r="E849" s="204"/>
      <c r="F849" s="204"/>
      <c r="G849" s="172" t="str">
        <f>IF(F849="","",VLOOKUP(E849,'Liste des clubs'!$A$2:$B$125,2,FALSE))</f>
        <v/>
      </c>
      <c r="H849" s="172"/>
      <c r="J849" s="199">
        <f t="shared" si="76"/>
        <v>0</v>
      </c>
      <c r="K849" s="200"/>
      <c r="L849" s="201">
        <f t="shared" si="77"/>
        <v>0</v>
      </c>
      <c r="M849" s="202"/>
      <c r="N849" s="203">
        <f t="shared" si="78"/>
        <v>0</v>
      </c>
      <c r="O849" s="202"/>
    </row>
    <row r="850" spans="1:15" ht="15.75" customHeight="1" x14ac:dyDescent="0.2">
      <c r="A850" s="172"/>
      <c r="B850" s="125"/>
      <c r="C850" s="125"/>
      <c r="D850" s="125"/>
      <c r="E850" s="204"/>
      <c r="F850" s="204"/>
      <c r="G850" s="172" t="str">
        <f>IF(F850="","",VLOOKUP(E850,'Liste des clubs'!$A$2:$B$125,2,FALSE))</f>
        <v/>
      </c>
      <c r="H850" s="172"/>
      <c r="J850" s="199">
        <f t="shared" si="76"/>
        <v>0</v>
      </c>
      <c r="K850" s="200"/>
      <c r="L850" s="201">
        <f t="shared" si="77"/>
        <v>0</v>
      </c>
      <c r="M850" s="202"/>
      <c r="N850" s="203">
        <f t="shared" si="78"/>
        <v>0</v>
      </c>
      <c r="O850" s="202"/>
    </row>
    <row r="851" spans="1:15" ht="15.75" customHeight="1" x14ac:dyDescent="0.2">
      <c r="A851" s="172"/>
      <c r="B851" s="125"/>
      <c r="C851" s="125"/>
      <c r="D851" s="125"/>
      <c r="E851" s="204"/>
      <c r="F851" s="204"/>
      <c r="G851" s="172" t="str">
        <f>IF(F851="","",VLOOKUP(E851,'Liste des clubs'!$A$2:$B$125,2,FALSE))</f>
        <v/>
      </c>
      <c r="H851" s="172"/>
      <c r="J851" s="199">
        <f t="shared" si="76"/>
        <v>0</v>
      </c>
      <c r="K851" s="200"/>
      <c r="L851" s="201">
        <f t="shared" si="77"/>
        <v>0</v>
      </c>
      <c r="M851" s="202"/>
      <c r="N851" s="203">
        <f t="shared" si="78"/>
        <v>0</v>
      </c>
      <c r="O851" s="202"/>
    </row>
    <row r="852" spans="1:15" ht="15.75" customHeight="1" x14ac:dyDescent="0.2">
      <c r="A852" s="172"/>
      <c r="B852" s="125"/>
      <c r="C852" s="125"/>
      <c r="D852" s="125"/>
      <c r="E852" s="204"/>
      <c r="F852" s="204"/>
      <c r="G852" s="172" t="str">
        <f>IF(F852="","",VLOOKUP(E852,'Liste des clubs'!$A$2:$B$125,2,FALSE))</f>
        <v/>
      </c>
      <c r="H852" s="172"/>
      <c r="J852" s="199">
        <f t="shared" si="76"/>
        <v>0</v>
      </c>
      <c r="K852" s="200"/>
      <c r="L852" s="201">
        <f t="shared" si="77"/>
        <v>0</v>
      </c>
      <c r="M852" s="202"/>
      <c r="N852" s="203">
        <f t="shared" si="78"/>
        <v>0</v>
      </c>
      <c r="O852" s="202"/>
    </row>
    <row r="853" spans="1:15" ht="15.75" customHeight="1" x14ac:dyDescent="0.2">
      <c r="A853" s="172"/>
      <c r="B853" s="125"/>
      <c r="C853" s="125"/>
      <c r="D853" s="125"/>
      <c r="E853" s="204"/>
      <c r="F853" s="204"/>
      <c r="G853" s="172" t="str">
        <f>IF(F853="","",VLOOKUP(E853,'Liste des clubs'!$A$2:$B$125,2,FALSE))</f>
        <v/>
      </c>
      <c r="H853" s="172"/>
      <c r="J853" s="199">
        <f t="shared" si="76"/>
        <v>0</v>
      </c>
      <c r="K853" s="200"/>
      <c r="L853" s="201">
        <f t="shared" si="77"/>
        <v>0</v>
      </c>
      <c r="M853" s="202"/>
      <c r="N853" s="203">
        <f t="shared" si="78"/>
        <v>0</v>
      </c>
      <c r="O853" s="202"/>
    </row>
    <row r="854" spans="1:15" ht="15.75" customHeight="1" x14ac:dyDescent="0.2">
      <c r="A854" s="172"/>
      <c r="B854" s="125"/>
      <c r="C854" s="125"/>
      <c r="D854" s="125"/>
      <c r="E854" s="204"/>
      <c r="F854" s="204"/>
      <c r="G854" s="172" t="str">
        <f>IF(F854="","",VLOOKUP(E854,'Liste des clubs'!$A$2:$B$125,2,FALSE))</f>
        <v/>
      </c>
      <c r="H854" s="172"/>
      <c r="J854" s="199">
        <f t="shared" si="76"/>
        <v>0</v>
      </c>
      <c r="K854" s="200"/>
      <c r="L854" s="201">
        <f t="shared" si="77"/>
        <v>0</v>
      </c>
      <c r="M854" s="202"/>
      <c r="N854" s="203">
        <f t="shared" si="78"/>
        <v>0</v>
      </c>
      <c r="O854" s="202"/>
    </row>
    <row r="855" spans="1:15" ht="15.75" customHeight="1" x14ac:dyDescent="0.2">
      <c r="A855" s="172"/>
      <c r="B855" s="125"/>
      <c r="C855" s="125"/>
      <c r="D855" s="125"/>
      <c r="E855" s="204"/>
      <c r="F855" s="204"/>
      <c r="G855" s="172" t="str">
        <f>IF(F855="","",VLOOKUP(E855,'Liste des clubs'!$A$2:$B$125,2,FALSE))</f>
        <v/>
      </c>
      <c r="H855" s="172"/>
      <c r="J855" s="199">
        <f t="shared" si="76"/>
        <v>0</v>
      </c>
      <c r="K855" s="200"/>
      <c r="L855" s="201">
        <f t="shared" si="77"/>
        <v>0</v>
      </c>
      <c r="M855" s="202"/>
      <c r="N855" s="203">
        <f t="shared" si="78"/>
        <v>0</v>
      </c>
      <c r="O855" s="202"/>
    </row>
    <row r="856" spans="1:15" ht="15.75" customHeight="1" x14ac:dyDescent="0.2">
      <c r="A856" s="172"/>
      <c r="B856" s="125"/>
      <c r="C856" s="125"/>
      <c r="D856" s="125"/>
      <c r="E856" s="204"/>
      <c r="F856" s="204"/>
      <c r="G856" s="172" t="str">
        <f>IF(F856="","",VLOOKUP(E856,'Liste des clubs'!$A$2:$B$125,2,FALSE))</f>
        <v/>
      </c>
      <c r="H856" s="172"/>
      <c r="J856" s="199">
        <f t="shared" si="76"/>
        <v>0</v>
      </c>
      <c r="K856" s="200"/>
      <c r="L856" s="201">
        <f t="shared" si="77"/>
        <v>0</v>
      </c>
      <c r="M856" s="202"/>
      <c r="N856" s="203">
        <f t="shared" si="78"/>
        <v>0</v>
      </c>
      <c r="O856" s="202"/>
    </row>
    <row r="857" spans="1:15" ht="15.75" customHeight="1" x14ac:dyDescent="0.2">
      <c r="A857" s="172"/>
      <c r="B857" s="125"/>
      <c r="C857" s="125"/>
      <c r="D857" s="125"/>
      <c r="E857" s="204"/>
      <c r="F857" s="204"/>
      <c r="G857" s="172" t="str">
        <f>IF(F857="","",VLOOKUP(E857,'Liste des clubs'!$A$2:$B$125,2,FALSE))</f>
        <v/>
      </c>
      <c r="H857" s="172"/>
      <c r="J857" s="199">
        <f t="shared" si="76"/>
        <v>0</v>
      </c>
      <c r="K857" s="200"/>
      <c r="L857" s="201">
        <f t="shared" si="77"/>
        <v>0</v>
      </c>
      <c r="M857" s="202"/>
      <c r="N857" s="203">
        <f t="shared" si="78"/>
        <v>0</v>
      </c>
      <c r="O857" s="202"/>
    </row>
    <row r="858" spans="1:15" ht="15.75" customHeight="1" x14ac:dyDescent="0.2">
      <c r="A858" s="172"/>
      <c r="B858" s="125"/>
      <c r="C858" s="125"/>
      <c r="D858" s="125"/>
      <c r="E858" s="204"/>
      <c r="F858" s="204"/>
      <c r="G858" s="172" t="str">
        <f>IF(F858="","",VLOOKUP(E858,'Liste des clubs'!$A$2:$B$125,2,FALSE))</f>
        <v/>
      </c>
      <c r="H858" s="172"/>
      <c r="J858" s="199">
        <f t="shared" si="76"/>
        <v>0</v>
      </c>
      <c r="K858" s="200"/>
      <c r="L858" s="201">
        <f t="shared" si="77"/>
        <v>0</v>
      </c>
      <c r="M858" s="202"/>
      <c r="N858" s="203">
        <f t="shared" si="78"/>
        <v>0</v>
      </c>
      <c r="O858" s="202"/>
    </row>
    <row r="859" spans="1:15" ht="15.75" customHeight="1" x14ac:dyDescent="0.2">
      <c r="A859" s="172"/>
      <c r="B859" s="125"/>
      <c r="C859" s="125"/>
      <c r="D859" s="125"/>
      <c r="E859" s="204"/>
      <c r="F859" s="204"/>
      <c r="G859" s="172" t="str">
        <f>IF(F859="","",VLOOKUP(E859,'Liste des clubs'!$A$2:$B$125,2,FALSE))</f>
        <v/>
      </c>
      <c r="H859" s="172"/>
      <c r="J859" s="199">
        <f t="shared" si="76"/>
        <v>0</v>
      </c>
      <c r="K859" s="200"/>
      <c r="L859" s="201">
        <f t="shared" si="77"/>
        <v>0</v>
      </c>
      <c r="M859" s="202"/>
      <c r="N859" s="203">
        <f t="shared" si="78"/>
        <v>0</v>
      </c>
      <c r="O859" s="202"/>
    </row>
    <row r="860" spans="1:15" ht="15.75" customHeight="1" x14ac:dyDescent="0.2">
      <c r="A860" s="172"/>
      <c r="B860" s="125"/>
      <c r="C860" s="125"/>
      <c r="D860" s="125"/>
      <c r="E860" s="204"/>
      <c r="F860" s="204"/>
      <c r="G860" s="172" t="str">
        <f>IF(F860="","",VLOOKUP(E860,'Liste des clubs'!$A$2:$B$125,2,FALSE))</f>
        <v/>
      </c>
      <c r="H860" s="172"/>
      <c r="J860" s="199">
        <f t="shared" si="76"/>
        <v>0</v>
      </c>
      <c r="K860" s="200"/>
      <c r="L860" s="201">
        <f t="shared" si="77"/>
        <v>0</v>
      </c>
      <c r="M860" s="202"/>
      <c r="N860" s="203">
        <f t="shared" si="78"/>
        <v>0</v>
      </c>
      <c r="O860" s="202"/>
    </row>
    <row r="861" spans="1:15" ht="15.75" customHeight="1" x14ac:dyDescent="0.2">
      <c r="A861" s="172"/>
      <c r="B861" s="125"/>
      <c r="C861" s="125"/>
      <c r="D861" s="125"/>
      <c r="E861" s="204"/>
      <c r="F861" s="204"/>
      <c r="G861" s="172" t="str">
        <f>IF(F861="","",VLOOKUP(E861,'Liste des clubs'!$A$2:$B$125,2,FALSE))</f>
        <v/>
      </c>
      <c r="H861" s="172"/>
      <c r="J861" s="199">
        <f t="shared" si="76"/>
        <v>0</v>
      </c>
      <c r="K861" s="200"/>
      <c r="L861" s="201">
        <f t="shared" si="77"/>
        <v>0</v>
      </c>
      <c r="M861" s="202"/>
      <c r="N861" s="203">
        <f t="shared" si="78"/>
        <v>0</v>
      </c>
      <c r="O861" s="202"/>
    </row>
    <row r="862" spans="1:15" ht="15.75" customHeight="1" x14ac:dyDescent="0.2">
      <c r="A862" s="172"/>
      <c r="B862" s="125"/>
      <c r="C862" s="125"/>
      <c r="D862" s="125"/>
      <c r="E862" s="204"/>
      <c r="F862" s="204"/>
      <c r="G862" s="172" t="str">
        <f>IF(F862="","",VLOOKUP(E862,'Liste des clubs'!$A$2:$B$125,2,FALSE))</f>
        <v/>
      </c>
      <c r="H862" s="172"/>
      <c r="J862" s="199">
        <f t="shared" ref="J862:J908" si="79">IF($I862=J$2,$A862,"")</f>
        <v>0</v>
      </c>
      <c r="K862" s="200"/>
      <c r="L862" s="201">
        <f t="shared" ref="L862:L908" si="80">IF($I862=L$2,$A862,"")</f>
        <v>0</v>
      </c>
      <c r="M862" s="202"/>
      <c r="N862" s="203">
        <f t="shared" ref="N862:N908" si="81">IF($I862=N$2,$A862,"")</f>
        <v>0</v>
      </c>
      <c r="O862" s="202"/>
    </row>
    <row r="863" spans="1:15" ht="15.75" customHeight="1" x14ac:dyDescent="0.2">
      <c r="A863" s="172"/>
      <c r="B863" s="125"/>
      <c r="C863" s="125"/>
      <c r="D863" s="125"/>
      <c r="E863" s="204"/>
      <c r="F863" s="204"/>
      <c r="G863" s="172" t="str">
        <f>IF(F863="","",VLOOKUP(E863,'Liste des clubs'!$A$2:$B$125,2,FALSE))</f>
        <v/>
      </c>
      <c r="H863" s="172"/>
      <c r="J863" s="199">
        <f t="shared" si="79"/>
        <v>0</v>
      </c>
      <c r="K863" s="200"/>
      <c r="L863" s="201">
        <f t="shared" si="80"/>
        <v>0</v>
      </c>
      <c r="M863" s="202"/>
      <c r="N863" s="203">
        <f t="shared" si="81"/>
        <v>0</v>
      </c>
      <c r="O863" s="202"/>
    </row>
    <row r="864" spans="1:15" ht="15.75" customHeight="1" x14ac:dyDescent="0.2">
      <c r="A864" s="172"/>
      <c r="B864" s="125"/>
      <c r="C864" s="125"/>
      <c r="D864" s="125"/>
      <c r="E864" s="204"/>
      <c r="F864" s="204"/>
      <c r="G864" s="172" t="str">
        <f>IF(F864="","",VLOOKUP(E864,'Liste des clubs'!$A$2:$B$125,2,FALSE))</f>
        <v/>
      </c>
      <c r="H864" s="172"/>
      <c r="J864" s="199">
        <f t="shared" si="79"/>
        <v>0</v>
      </c>
      <c r="K864" s="200"/>
      <c r="L864" s="201">
        <f t="shared" si="80"/>
        <v>0</v>
      </c>
      <c r="M864" s="202"/>
      <c r="N864" s="203">
        <f t="shared" si="81"/>
        <v>0</v>
      </c>
      <c r="O864" s="202"/>
    </row>
    <row r="865" spans="1:15" ht="15.75" customHeight="1" x14ac:dyDescent="0.2">
      <c r="A865" s="172"/>
      <c r="B865" s="125"/>
      <c r="C865" s="125"/>
      <c r="D865" s="125"/>
      <c r="E865" s="204"/>
      <c r="F865" s="204"/>
      <c r="G865" s="172" t="str">
        <f>IF(F865="","",VLOOKUP(E865,'Liste des clubs'!$A$2:$B$125,2,FALSE))</f>
        <v/>
      </c>
      <c r="H865" s="172"/>
      <c r="J865" s="199">
        <f t="shared" si="79"/>
        <v>0</v>
      </c>
      <c r="K865" s="200"/>
      <c r="L865" s="201">
        <f t="shared" si="80"/>
        <v>0</v>
      </c>
      <c r="M865" s="202"/>
      <c r="N865" s="203">
        <f t="shared" si="81"/>
        <v>0</v>
      </c>
      <c r="O865" s="202"/>
    </row>
    <row r="866" spans="1:15" ht="15.75" customHeight="1" x14ac:dyDescent="0.2">
      <c r="A866" s="172"/>
      <c r="B866" s="125"/>
      <c r="C866" s="125"/>
      <c r="D866" s="125"/>
      <c r="E866" s="204"/>
      <c r="F866" s="204"/>
      <c r="G866" s="172" t="str">
        <f>IF(F866="","",VLOOKUP(E866,'Liste des clubs'!$A$2:$B$125,2,FALSE))</f>
        <v/>
      </c>
      <c r="H866" s="172"/>
      <c r="J866" s="199">
        <f t="shared" si="79"/>
        <v>0</v>
      </c>
      <c r="K866" s="200"/>
      <c r="L866" s="201">
        <f t="shared" si="80"/>
        <v>0</v>
      </c>
      <c r="M866" s="202"/>
      <c r="N866" s="203">
        <f t="shared" si="81"/>
        <v>0</v>
      </c>
      <c r="O866" s="202"/>
    </row>
    <row r="867" spans="1:15" ht="15.75" customHeight="1" x14ac:dyDescent="0.2">
      <c r="A867" s="172"/>
      <c r="B867" s="125"/>
      <c r="C867" s="125"/>
      <c r="D867" s="125"/>
      <c r="E867" s="204"/>
      <c r="F867" s="204"/>
      <c r="G867" s="172" t="str">
        <f>IF(F867="","",VLOOKUP(E867,'Liste des clubs'!$A$2:$B$125,2,FALSE))</f>
        <v/>
      </c>
      <c r="H867" s="172"/>
      <c r="J867" s="199">
        <f t="shared" si="79"/>
        <v>0</v>
      </c>
      <c r="K867" s="200"/>
      <c r="L867" s="201">
        <f t="shared" si="80"/>
        <v>0</v>
      </c>
      <c r="M867" s="202"/>
      <c r="N867" s="203">
        <f t="shared" si="81"/>
        <v>0</v>
      </c>
      <c r="O867" s="202"/>
    </row>
    <row r="868" spans="1:15" ht="15.75" customHeight="1" x14ac:dyDescent="0.2">
      <c r="A868" s="172"/>
      <c r="B868" s="125"/>
      <c r="C868" s="125"/>
      <c r="D868" s="125"/>
      <c r="E868" s="204"/>
      <c r="F868" s="204"/>
      <c r="G868" s="172" t="str">
        <f>IF(F868="","",VLOOKUP(E868,'Liste des clubs'!$A$2:$B$125,2,FALSE))</f>
        <v/>
      </c>
      <c r="H868" s="172"/>
      <c r="J868" s="199">
        <f t="shared" si="79"/>
        <v>0</v>
      </c>
      <c r="K868" s="200"/>
      <c r="L868" s="201">
        <f t="shared" si="80"/>
        <v>0</v>
      </c>
      <c r="M868" s="202"/>
      <c r="N868" s="203">
        <f t="shared" si="81"/>
        <v>0</v>
      </c>
      <c r="O868" s="202"/>
    </row>
    <row r="869" spans="1:15" ht="15.75" customHeight="1" x14ac:dyDescent="0.2">
      <c r="A869" s="172"/>
      <c r="B869" s="125"/>
      <c r="C869" s="125"/>
      <c r="D869" s="125"/>
      <c r="E869" s="204"/>
      <c r="F869" s="204"/>
      <c r="G869" s="172" t="str">
        <f>IF(F869="","",VLOOKUP(E869,'Liste des clubs'!$A$2:$B$125,2,FALSE))</f>
        <v/>
      </c>
      <c r="H869" s="172"/>
      <c r="J869" s="199">
        <f t="shared" si="79"/>
        <v>0</v>
      </c>
      <c r="K869" s="200"/>
      <c r="L869" s="201">
        <f t="shared" si="80"/>
        <v>0</v>
      </c>
      <c r="M869" s="202"/>
      <c r="N869" s="203">
        <f t="shared" si="81"/>
        <v>0</v>
      </c>
      <c r="O869" s="202"/>
    </row>
    <row r="870" spans="1:15" ht="15.75" customHeight="1" x14ac:dyDescent="0.2">
      <c r="A870" s="172"/>
      <c r="B870" s="125"/>
      <c r="C870" s="125"/>
      <c r="D870" s="125"/>
      <c r="E870" s="204"/>
      <c r="F870" s="204"/>
      <c r="G870" s="172" t="str">
        <f>IF(F870="","",VLOOKUP(E870,'Liste des clubs'!$A$2:$B$125,2,FALSE))</f>
        <v/>
      </c>
      <c r="H870" s="172"/>
      <c r="J870" s="199">
        <f t="shared" si="79"/>
        <v>0</v>
      </c>
      <c r="K870" s="200"/>
      <c r="L870" s="201">
        <f t="shared" si="80"/>
        <v>0</v>
      </c>
      <c r="M870" s="202"/>
      <c r="N870" s="203">
        <f t="shared" si="81"/>
        <v>0</v>
      </c>
      <c r="O870" s="202"/>
    </row>
    <row r="871" spans="1:15" ht="15.75" customHeight="1" x14ac:dyDescent="0.2">
      <c r="A871" s="172"/>
      <c r="B871" s="125"/>
      <c r="C871" s="125"/>
      <c r="D871" s="125"/>
      <c r="E871" s="204"/>
      <c r="F871" s="204"/>
      <c r="G871" s="172" t="str">
        <f>IF(F871="","",VLOOKUP(E871,'Liste des clubs'!$A$2:$B$125,2,FALSE))</f>
        <v/>
      </c>
      <c r="H871" s="172"/>
      <c r="J871" s="199">
        <f t="shared" si="79"/>
        <v>0</v>
      </c>
      <c r="K871" s="200"/>
      <c r="L871" s="201">
        <f t="shared" si="80"/>
        <v>0</v>
      </c>
      <c r="M871" s="202"/>
      <c r="N871" s="203">
        <f t="shared" si="81"/>
        <v>0</v>
      </c>
      <c r="O871" s="202"/>
    </row>
    <row r="872" spans="1:15" ht="15.75" customHeight="1" x14ac:dyDescent="0.2">
      <c r="A872" s="172"/>
      <c r="B872" s="125"/>
      <c r="C872" s="125"/>
      <c r="D872" s="125"/>
      <c r="E872" s="204"/>
      <c r="F872" s="204"/>
      <c r="G872" s="172" t="str">
        <f>IF(F872="","",VLOOKUP(E872,'Liste des clubs'!$A$2:$B$125,2,FALSE))</f>
        <v/>
      </c>
      <c r="H872" s="172"/>
      <c r="J872" s="199">
        <f t="shared" si="79"/>
        <v>0</v>
      </c>
      <c r="K872" s="200"/>
      <c r="L872" s="201">
        <f t="shared" si="80"/>
        <v>0</v>
      </c>
      <c r="M872" s="202"/>
      <c r="N872" s="203">
        <f t="shared" si="81"/>
        <v>0</v>
      </c>
      <c r="O872" s="202"/>
    </row>
    <row r="873" spans="1:15" ht="15.75" customHeight="1" x14ac:dyDescent="0.2">
      <c r="A873" s="172"/>
      <c r="B873" s="125"/>
      <c r="C873" s="125"/>
      <c r="D873" s="125"/>
      <c r="E873" s="204"/>
      <c r="F873" s="204"/>
      <c r="G873" s="172" t="str">
        <f>IF(F873="","",VLOOKUP(E873,'Liste des clubs'!$A$2:$B$125,2,FALSE))</f>
        <v/>
      </c>
      <c r="H873" s="172"/>
      <c r="J873" s="199">
        <f t="shared" si="79"/>
        <v>0</v>
      </c>
      <c r="K873" s="200"/>
      <c r="L873" s="201">
        <f t="shared" si="80"/>
        <v>0</v>
      </c>
      <c r="M873" s="202"/>
      <c r="N873" s="203">
        <f t="shared" si="81"/>
        <v>0</v>
      </c>
      <c r="O873" s="202"/>
    </row>
    <row r="874" spans="1:15" ht="15.75" customHeight="1" x14ac:dyDescent="0.2">
      <c r="A874" s="172"/>
      <c r="B874" s="125"/>
      <c r="C874" s="125"/>
      <c r="D874" s="125"/>
      <c r="E874" s="204"/>
      <c r="F874" s="204"/>
      <c r="G874" s="172" t="str">
        <f>IF(F874="","",VLOOKUP(E874,'Liste des clubs'!$A$2:$B$125,2,FALSE))</f>
        <v/>
      </c>
      <c r="H874" s="172"/>
      <c r="J874" s="199">
        <f t="shared" si="79"/>
        <v>0</v>
      </c>
      <c r="K874" s="200"/>
      <c r="L874" s="201">
        <f t="shared" si="80"/>
        <v>0</v>
      </c>
      <c r="M874" s="202"/>
      <c r="N874" s="203">
        <f t="shared" si="81"/>
        <v>0</v>
      </c>
      <c r="O874" s="202"/>
    </row>
    <row r="875" spans="1:15" ht="15.75" customHeight="1" x14ac:dyDescent="0.2">
      <c r="A875" s="172"/>
      <c r="B875" s="125"/>
      <c r="C875" s="125"/>
      <c r="D875" s="125"/>
      <c r="E875" s="204"/>
      <c r="F875" s="204"/>
      <c r="G875" s="172" t="str">
        <f>IF(F875="","",VLOOKUP(E875,'Liste des clubs'!$A$2:$B$125,2,FALSE))</f>
        <v/>
      </c>
      <c r="H875" s="172"/>
      <c r="J875" s="199">
        <f t="shared" si="79"/>
        <v>0</v>
      </c>
      <c r="K875" s="200"/>
      <c r="L875" s="201">
        <f t="shared" si="80"/>
        <v>0</v>
      </c>
      <c r="M875" s="202"/>
      <c r="N875" s="203">
        <f t="shared" si="81"/>
        <v>0</v>
      </c>
      <c r="O875" s="202"/>
    </row>
    <row r="876" spans="1:15" ht="15.75" customHeight="1" x14ac:dyDescent="0.2">
      <c r="A876" s="172"/>
      <c r="B876" s="125"/>
      <c r="C876" s="125"/>
      <c r="D876" s="125"/>
      <c r="E876" s="204"/>
      <c r="F876" s="204"/>
      <c r="G876" s="172" t="str">
        <f>IF(F876="","",VLOOKUP(E876,'Liste des clubs'!$A$2:$B$125,2,FALSE))</f>
        <v/>
      </c>
      <c r="H876" s="172"/>
      <c r="J876" s="199">
        <f t="shared" si="79"/>
        <v>0</v>
      </c>
      <c r="K876" s="200"/>
      <c r="L876" s="201">
        <f t="shared" si="80"/>
        <v>0</v>
      </c>
      <c r="M876" s="202"/>
      <c r="N876" s="203">
        <f t="shared" si="81"/>
        <v>0</v>
      </c>
      <c r="O876" s="202"/>
    </row>
    <row r="877" spans="1:15" ht="15.75" customHeight="1" x14ac:dyDescent="0.2">
      <c r="A877" s="172"/>
      <c r="B877" s="125"/>
      <c r="C877" s="125"/>
      <c r="D877" s="125"/>
      <c r="E877" s="204"/>
      <c r="F877" s="204"/>
      <c r="G877" s="172" t="str">
        <f>IF(F877="","",VLOOKUP(E877,'Liste des clubs'!$A$2:$B$125,2,FALSE))</f>
        <v/>
      </c>
      <c r="H877" s="172"/>
      <c r="J877" s="199">
        <f t="shared" si="79"/>
        <v>0</v>
      </c>
      <c r="K877" s="200"/>
      <c r="L877" s="201">
        <f t="shared" si="80"/>
        <v>0</v>
      </c>
      <c r="M877" s="202"/>
      <c r="N877" s="203">
        <f t="shared" si="81"/>
        <v>0</v>
      </c>
      <c r="O877" s="202"/>
    </row>
    <row r="878" spans="1:15" ht="15.75" customHeight="1" x14ac:dyDescent="0.2">
      <c r="A878" s="172"/>
      <c r="B878" s="125"/>
      <c r="C878" s="125"/>
      <c r="D878" s="125"/>
      <c r="E878" s="204"/>
      <c r="F878" s="204"/>
      <c r="G878" s="172" t="str">
        <f>IF(F878="","",VLOOKUP(E878,'Liste des clubs'!$A$2:$B$125,2,FALSE))</f>
        <v/>
      </c>
      <c r="H878" s="172"/>
      <c r="J878" s="199">
        <f t="shared" si="79"/>
        <v>0</v>
      </c>
      <c r="K878" s="200"/>
      <c r="L878" s="201">
        <f t="shared" si="80"/>
        <v>0</v>
      </c>
      <c r="M878" s="202"/>
      <c r="N878" s="203">
        <f t="shared" si="81"/>
        <v>0</v>
      </c>
      <c r="O878" s="202"/>
    </row>
    <row r="879" spans="1:15" ht="15.75" customHeight="1" x14ac:dyDescent="0.2">
      <c r="A879" s="205"/>
      <c r="B879" s="125"/>
      <c r="C879" s="125"/>
      <c r="D879" s="125"/>
      <c r="E879" s="204"/>
      <c r="F879" s="204"/>
      <c r="G879" s="172" t="str">
        <f>IF(F879="","",VLOOKUP(E879,'Liste des clubs'!$A$2:$B$125,2,FALSE))</f>
        <v/>
      </c>
      <c r="H879" s="172"/>
      <c r="J879" s="199">
        <f t="shared" si="79"/>
        <v>0</v>
      </c>
      <c r="K879" s="200"/>
      <c r="L879" s="201">
        <f t="shared" si="80"/>
        <v>0</v>
      </c>
      <c r="M879" s="202"/>
      <c r="N879" s="203">
        <f t="shared" si="81"/>
        <v>0</v>
      </c>
      <c r="O879" s="202"/>
    </row>
    <row r="880" spans="1:15" ht="15.75" customHeight="1" x14ac:dyDescent="0.2">
      <c r="A880" s="205"/>
      <c r="B880" s="125"/>
      <c r="C880" s="125"/>
      <c r="D880" s="125"/>
      <c r="E880" s="204"/>
      <c r="F880" s="204"/>
      <c r="G880" s="172" t="str">
        <f>IF(F880="","",VLOOKUP(E880,'Liste des clubs'!$A$2:$B$125,2,FALSE))</f>
        <v/>
      </c>
      <c r="H880" s="172"/>
      <c r="J880" s="199">
        <f t="shared" si="79"/>
        <v>0</v>
      </c>
      <c r="K880" s="200"/>
      <c r="L880" s="201">
        <f t="shared" si="80"/>
        <v>0</v>
      </c>
      <c r="M880" s="202"/>
      <c r="N880" s="203">
        <f t="shared" si="81"/>
        <v>0</v>
      </c>
      <c r="O880" s="202"/>
    </row>
    <row r="881" spans="1:15" ht="15.75" customHeight="1" x14ac:dyDescent="0.2">
      <c r="A881" s="205"/>
      <c r="B881" s="125"/>
      <c r="C881" s="125"/>
      <c r="D881" s="125"/>
      <c r="E881" s="204"/>
      <c r="F881" s="204"/>
      <c r="G881" s="172" t="str">
        <f>IF(F881="","",VLOOKUP(E881,'Liste des clubs'!$A$2:$B$125,2,FALSE))</f>
        <v/>
      </c>
      <c r="H881" s="172"/>
      <c r="J881" s="199">
        <f t="shared" si="79"/>
        <v>0</v>
      </c>
      <c r="K881" s="200"/>
      <c r="L881" s="201">
        <f t="shared" si="80"/>
        <v>0</v>
      </c>
      <c r="M881" s="202"/>
      <c r="N881" s="203">
        <f t="shared" si="81"/>
        <v>0</v>
      </c>
      <c r="O881" s="202"/>
    </row>
    <row r="882" spans="1:15" ht="15.75" customHeight="1" x14ac:dyDescent="0.2">
      <c r="A882" s="205"/>
      <c r="B882" s="125"/>
      <c r="C882" s="125"/>
      <c r="D882" s="125"/>
      <c r="E882" s="204"/>
      <c r="F882" s="204"/>
      <c r="G882" s="172" t="str">
        <f>IF(F882="","",VLOOKUP(E882,'Liste des clubs'!$A$2:$B$125,2,FALSE))</f>
        <v/>
      </c>
      <c r="H882" s="172"/>
      <c r="J882" s="199">
        <f t="shared" si="79"/>
        <v>0</v>
      </c>
      <c r="K882" s="200"/>
      <c r="L882" s="201">
        <f t="shared" si="80"/>
        <v>0</v>
      </c>
      <c r="M882" s="202"/>
      <c r="N882" s="203">
        <f t="shared" si="81"/>
        <v>0</v>
      </c>
      <c r="O882" s="202"/>
    </row>
    <row r="883" spans="1:15" ht="15.75" customHeight="1" x14ac:dyDescent="0.2">
      <c r="A883" s="205"/>
      <c r="B883" s="125"/>
      <c r="C883" s="125"/>
      <c r="D883" s="125"/>
      <c r="E883" s="204"/>
      <c r="F883" s="204"/>
      <c r="G883" s="172" t="str">
        <f>IF(F883="","",VLOOKUP(E883,'Liste des clubs'!$A$2:$B$125,2,FALSE))</f>
        <v/>
      </c>
      <c r="H883" s="172"/>
      <c r="J883" s="199">
        <f t="shared" si="79"/>
        <v>0</v>
      </c>
      <c r="K883" s="200"/>
      <c r="L883" s="201">
        <f t="shared" si="80"/>
        <v>0</v>
      </c>
      <c r="M883" s="202"/>
      <c r="N883" s="203">
        <f t="shared" si="81"/>
        <v>0</v>
      </c>
      <c r="O883" s="202"/>
    </row>
    <row r="884" spans="1:15" ht="15.75" customHeight="1" x14ac:dyDescent="0.2">
      <c r="A884" s="205"/>
      <c r="B884" s="125"/>
      <c r="C884" s="125"/>
      <c r="D884" s="125"/>
      <c r="E884" s="204"/>
      <c r="F884" s="204"/>
      <c r="G884" s="172" t="str">
        <f>IF(F884="","",VLOOKUP(E884,'Liste des clubs'!$A$2:$B$125,2,FALSE))</f>
        <v/>
      </c>
      <c r="H884" s="172"/>
      <c r="J884" s="199">
        <f t="shared" si="79"/>
        <v>0</v>
      </c>
      <c r="K884" s="200"/>
      <c r="L884" s="201">
        <f t="shared" si="80"/>
        <v>0</v>
      </c>
      <c r="M884" s="202"/>
      <c r="N884" s="203">
        <f t="shared" si="81"/>
        <v>0</v>
      </c>
      <c r="O884" s="202"/>
    </row>
    <row r="885" spans="1:15" ht="15.75" customHeight="1" x14ac:dyDescent="0.2">
      <c r="A885" s="205"/>
      <c r="B885" s="125"/>
      <c r="C885" s="125"/>
      <c r="D885" s="125"/>
      <c r="E885" s="204"/>
      <c r="F885" s="204"/>
      <c r="G885" s="172" t="str">
        <f>IF(F885="","",VLOOKUP(E885,'Liste des clubs'!$A$2:$B$125,2,FALSE))</f>
        <v/>
      </c>
      <c r="H885" s="172"/>
      <c r="J885" s="199">
        <f t="shared" si="79"/>
        <v>0</v>
      </c>
      <c r="K885" s="200"/>
      <c r="L885" s="201">
        <f t="shared" si="80"/>
        <v>0</v>
      </c>
      <c r="M885" s="202"/>
      <c r="N885" s="203">
        <f t="shared" si="81"/>
        <v>0</v>
      </c>
      <c r="O885" s="202"/>
    </row>
    <row r="886" spans="1:15" ht="15.75" customHeight="1" x14ac:dyDescent="0.2">
      <c r="A886" s="205"/>
      <c r="B886" s="125"/>
      <c r="C886" s="125"/>
      <c r="D886" s="125"/>
      <c r="E886" s="204"/>
      <c r="F886" s="204"/>
      <c r="G886" s="172" t="str">
        <f>IF(F886="","",VLOOKUP(E886,'Liste des clubs'!$A$2:$B$125,2,FALSE))</f>
        <v/>
      </c>
      <c r="H886" s="172"/>
      <c r="J886" s="199">
        <f t="shared" si="79"/>
        <v>0</v>
      </c>
      <c r="K886" s="200"/>
      <c r="L886" s="201">
        <f t="shared" si="80"/>
        <v>0</v>
      </c>
      <c r="M886" s="202"/>
      <c r="N886" s="203">
        <f t="shared" si="81"/>
        <v>0</v>
      </c>
      <c r="O886" s="202"/>
    </row>
    <row r="887" spans="1:15" ht="15.75" customHeight="1" x14ac:dyDescent="0.2">
      <c r="A887" s="205"/>
      <c r="B887" s="125"/>
      <c r="C887" s="125"/>
      <c r="D887" s="125"/>
      <c r="E887" s="204"/>
      <c r="F887" s="204"/>
      <c r="G887" s="172" t="str">
        <f>IF(F887="","",VLOOKUP(E887,'Liste des clubs'!$A$2:$B$125,2,FALSE))</f>
        <v/>
      </c>
      <c r="H887" s="172"/>
      <c r="J887" s="199">
        <f t="shared" si="79"/>
        <v>0</v>
      </c>
      <c r="K887" s="200"/>
      <c r="L887" s="201">
        <f t="shared" si="80"/>
        <v>0</v>
      </c>
      <c r="M887" s="202"/>
      <c r="N887" s="203">
        <f t="shared" si="81"/>
        <v>0</v>
      </c>
      <c r="O887" s="202"/>
    </row>
    <row r="888" spans="1:15" ht="15.75" customHeight="1" x14ac:dyDescent="0.2">
      <c r="A888" s="205"/>
      <c r="B888" s="125"/>
      <c r="C888" s="125"/>
      <c r="D888" s="125"/>
      <c r="E888" s="204"/>
      <c r="F888" s="204"/>
      <c r="G888" s="172" t="str">
        <f>IF(F888="","",VLOOKUP(E888,'Liste des clubs'!$A$2:$B$125,2,FALSE))</f>
        <v/>
      </c>
      <c r="H888" s="172"/>
      <c r="J888" s="199">
        <f t="shared" si="79"/>
        <v>0</v>
      </c>
      <c r="K888" s="200"/>
      <c r="L888" s="201">
        <f t="shared" si="80"/>
        <v>0</v>
      </c>
      <c r="M888" s="202"/>
      <c r="N888" s="203">
        <f t="shared" si="81"/>
        <v>0</v>
      </c>
      <c r="O888" s="202"/>
    </row>
    <row r="889" spans="1:15" ht="15.75" customHeight="1" x14ac:dyDescent="0.2">
      <c r="A889" s="205"/>
      <c r="B889" s="125"/>
      <c r="C889" s="125"/>
      <c r="D889" s="125"/>
      <c r="E889" s="204"/>
      <c r="F889" s="204"/>
      <c r="G889" s="172" t="str">
        <f>IF(F889="","",VLOOKUP(E889,'Liste des clubs'!$A$2:$B$125,2,FALSE))</f>
        <v/>
      </c>
      <c r="H889" s="172"/>
      <c r="J889" s="199">
        <f t="shared" si="79"/>
        <v>0</v>
      </c>
      <c r="K889" s="200"/>
      <c r="L889" s="201">
        <f t="shared" si="80"/>
        <v>0</v>
      </c>
      <c r="M889" s="202"/>
      <c r="N889" s="203">
        <f t="shared" si="81"/>
        <v>0</v>
      </c>
      <c r="O889" s="202"/>
    </row>
    <row r="890" spans="1:15" ht="15.75" customHeight="1" x14ac:dyDescent="0.2">
      <c r="A890" s="205"/>
      <c r="B890" s="125"/>
      <c r="C890" s="125"/>
      <c r="D890" s="125"/>
      <c r="E890" s="204"/>
      <c r="F890" s="204"/>
      <c r="G890" s="172" t="str">
        <f>IF(F890="","",VLOOKUP(E890,'Liste des clubs'!$A$2:$B$125,2,FALSE))</f>
        <v/>
      </c>
      <c r="H890" s="172"/>
      <c r="J890" s="199">
        <f t="shared" si="79"/>
        <v>0</v>
      </c>
      <c r="K890" s="200"/>
      <c r="L890" s="201">
        <f t="shared" si="80"/>
        <v>0</v>
      </c>
      <c r="M890" s="202"/>
      <c r="N890" s="203">
        <f t="shared" si="81"/>
        <v>0</v>
      </c>
      <c r="O890" s="202"/>
    </row>
    <row r="891" spans="1:15" ht="15.75" customHeight="1" x14ac:dyDescent="0.2">
      <c r="A891" s="205"/>
      <c r="B891" s="125"/>
      <c r="C891" s="125"/>
      <c r="D891" s="125"/>
      <c r="E891" s="204"/>
      <c r="F891" s="204"/>
      <c r="G891" s="172" t="str">
        <f>IF(F891="","",VLOOKUP(E891,'Liste des clubs'!$A$2:$B$125,2,FALSE))</f>
        <v/>
      </c>
      <c r="H891" s="172"/>
      <c r="J891" s="199">
        <f t="shared" si="79"/>
        <v>0</v>
      </c>
      <c r="K891" s="200"/>
      <c r="L891" s="201">
        <f t="shared" si="80"/>
        <v>0</v>
      </c>
      <c r="M891" s="202"/>
      <c r="N891" s="203">
        <f t="shared" si="81"/>
        <v>0</v>
      </c>
      <c r="O891" s="202"/>
    </row>
    <row r="892" spans="1:15" ht="15.75" customHeight="1" x14ac:dyDescent="0.2">
      <c r="A892" s="205"/>
      <c r="B892" s="125"/>
      <c r="C892" s="125"/>
      <c r="D892" s="125"/>
      <c r="E892" s="204"/>
      <c r="F892" s="204"/>
      <c r="G892" s="172" t="str">
        <f>IF(F892="","",VLOOKUP(E892,'Liste des clubs'!$A$2:$B$125,2,FALSE))</f>
        <v/>
      </c>
      <c r="H892" s="172"/>
      <c r="J892" s="199">
        <f t="shared" si="79"/>
        <v>0</v>
      </c>
      <c r="K892" s="200"/>
      <c r="L892" s="201">
        <f t="shared" si="80"/>
        <v>0</v>
      </c>
      <c r="M892" s="202"/>
      <c r="N892" s="203">
        <f t="shared" si="81"/>
        <v>0</v>
      </c>
      <c r="O892" s="202"/>
    </row>
    <row r="893" spans="1:15" ht="15.75" customHeight="1" x14ac:dyDescent="0.2">
      <c r="A893" s="205"/>
      <c r="B893" s="125"/>
      <c r="C893" s="125"/>
      <c r="D893" s="125"/>
      <c r="E893" s="204"/>
      <c r="F893" s="204"/>
      <c r="G893" s="172" t="str">
        <f>IF(F893="","",VLOOKUP(E893,'Liste des clubs'!$A$2:$B$125,2,FALSE))</f>
        <v/>
      </c>
      <c r="H893" s="172"/>
      <c r="J893" s="199">
        <f t="shared" si="79"/>
        <v>0</v>
      </c>
      <c r="K893" s="200"/>
      <c r="L893" s="201">
        <f t="shared" si="80"/>
        <v>0</v>
      </c>
      <c r="M893" s="202"/>
      <c r="N893" s="203">
        <f t="shared" si="81"/>
        <v>0</v>
      </c>
      <c r="O893" s="202"/>
    </row>
    <row r="894" spans="1:15" ht="15.75" customHeight="1" x14ac:dyDescent="0.2">
      <c r="A894" s="205"/>
      <c r="B894" s="125"/>
      <c r="C894" s="125"/>
      <c r="D894" s="125"/>
      <c r="E894" s="204"/>
      <c r="F894" s="204"/>
      <c r="G894" s="172" t="str">
        <f>IF(F894="","",VLOOKUP(E894,'Liste des clubs'!$A$2:$B$125,2,FALSE))</f>
        <v/>
      </c>
      <c r="H894" s="172"/>
      <c r="J894" s="199">
        <f t="shared" si="79"/>
        <v>0</v>
      </c>
      <c r="K894" s="200"/>
      <c r="L894" s="201">
        <f t="shared" si="80"/>
        <v>0</v>
      </c>
      <c r="M894" s="202"/>
      <c r="N894" s="203">
        <f t="shared" si="81"/>
        <v>0</v>
      </c>
      <c r="O894" s="202"/>
    </row>
    <row r="895" spans="1:15" ht="15.75" customHeight="1" x14ac:dyDescent="0.2">
      <c r="A895" s="205"/>
      <c r="B895" s="125"/>
      <c r="C895" s="125"/>
      <c r="D895" s="125"/>
      <c r="E895" s="204"/>
      <c r="F895" s="204"/>
      <c r="G895" s="172" t="str">
        <f>IF(F895="","",VLOOKUP(E895,'Liste des clubs'!$A$2:$B$125,2,FALSE))</f>
        <v/>
      </c>
      <c r="H895" s="172"/>
      <c r="J895" s="199">
        <f t="shared" si="79"/>
        <v>0</v>
      </c>
      <c r="K895" s="200"/>
      <c r="L895" s="201">
        <f t="shared" si="80"/>
        <v>0</v>
      </c>
      <c r="M895" s="202"/>
      <c r="N895" s="203">
        <f t="shared" si="81"/>
        <v>0</v>
      </c>
      <c r="O895" s="202"/>
    </row>
    <row r="896" spans="1:15" ht="15.75" customHeight="1" x14ac:dyDescent="0.2">
      <c r="A896" s="205"/>
      <c r="B896" s="125"/>
      <c r="C896" s="125"/>
      <c r="D896" s="125"/>
      <c r="E896" s="204"/>
      <c r="F896" s="204"/>
      <c r="G896" s="172" t="str">
        <f>IF(F896="","",VLOOKUP(E896,'Liste des clubs'!$A$2:$B$125,2,FALSE))</f>
        <v/>
      </c>
      <c r="H896" s="172"/>
      <c r="J896" s="199">
        <f t="shared" si="79"/>
        <v>0</v>
      </c>
      <c r="K896" s="200"/>
      <c r="L896" s="201">
        <f t="shared" si="80"/>
        <v>0</v>
      </c>
      <c r="M896" s="202"/>
      <c r="N896" s="203">
        <f t="shared" si="81"/>
        <v>0</v>
      </c>
      <c r="O896" s="202"/>
    </row>
    <row r="897" spans="1:15" ht="15.75" customHeight="1" x14ac:dyDescent="0.2">
      <c r="A897" s="205"/>
      <c r="B897" s="125"/>
      <c r="C897" s="125"/>
      <c r="D897" s="125"/>
      <c r="E897" s="204"/>
      <c r="F897" s="204"/>
      <c r="G897" s="172" t="str">
        <f>IF(F897="","",VLOOKUP(E897,'Liste des clubs'!$A$2:$B$125,2,FALSE))</f>
        <v/>
      </c>
      <c r="H897" s="172"/>
      <c r="J897" s="199">
        <f t="shared" si="79"/>
        <v>0</v>
      </c>
      <c r="K897" s="200"/>
      <c r="L897" s="201">
        <f t="shared" si="80"/>
        <v>0</v>
      </c>
      <c r="M897" s="202"/>
      <c r="N897" s="203">
        <f t="shared" si="81"/>
        <v>0</v>
      </c>
      <c r="O897" s="202"/>
    </row>
    <row r="898" spans="1:15" ht="15.75" customHeight="1" x14ac:dyDescent="0.2">
      <c r="A898" s="205"/>
      <c r="B898" s="125"/>
      <c r="C898" s="125"/>
      <c r="D898" s="125"/>
      <c r="E898" s="204"/>
      <c r="F898" s="204"/>
      <c r="G898" s="172" t="str">
        <f>IF(F898="","",VLOOKUP(E898,'Liste des clubs'!$A$2:$B$125,2,FALSE))</f>
        <v/>
      </c>
      <c r="H898" s="172"/>
      <c r="J898" s="199">
        <f t="shared" si="79"/>
        <v>0</v>
      </c>
      <c r="K898" s="200"/>
      <c r="L898" s="201">
        <f t="shared" si="80"/>
        <v>0</v>
      </c>
      <c r="M898" s="202"/>
      <c r="N898" s="203">
        <f t="shared" si="81"/>
        <v>0</v>
      </c>
      <c r="O898" s="202"/>
    </row>
    <row r="899" spans="1:15" ht="15.75" customHeight="1" x14ac:dyDescent="0.2">
      <c r="A899" s="205"/>
      <c r="B899" s="125"/>
      <c r="C899" s="125"/>
      <c r="D899" s="125"/>
      <c r="E899" s="204"/>
      <c r="F899" s="204"/>
      <c r="G899" s="172" t="str">
        <f>IF(F899="","",VLOOKUP(E899,'Liste des clubs'!$A$2:$B$125,2,FALSE))</f>
        <v/>
      </c>
      <c r="H899" s="172"/>
      <c r="J899" s="199">
        <f t="shared" si="79"/>
        <v>0</v>
      </c>
      <c r="K899" s="200"/>
      <c r="L899" s="201">
        <f t="shared" si="80"/>
        <v>0</v>
      </c>
      <c r="M899" s="202"/>
      <c r="N899" s="203">
        <f t="shared" si="81"/>
        <v>0</v>
      </c>
      <c r="O899" s="202"/>
    </row>
    <row r="900" spans="1:15" ht="15.75" customHeight="1" x14ac:dyDescent="0.2">
      <c r="A900" s="205"/>
      <c r="B900" s="125"/>
      <c r="C900" s="125"/>
      <c r="D900" s="125"/>
      <c r="E900" s="204"/>
      <c r="F900" s="204"/>
      <c r="G900" s="172" t="str">
        <f>IF(F900="","",VLOOKUP(E900,'Liste des clubs'!$A$2:$B$125,2,FALSE))</f>
        <v/>
      </c>
      <c r="H900" s="172"/>
      <c r="J900" s="199">
        <f t="shared" si="79"/>
        <v>0</v>
      </c>
      <c r="K900" s="200"/>
      <c r="L900" s="201">
        <f t="shared" si="80"/>
        <v>0</v>
      </c>
      <c r="M900" s="202"/>
      <c r="N900" s="203">
        <f t="shared" si="81"/>
        <v>0</v>
      </c>
      <c r="O900" s="202"/>
    </row>
    <row r="901" spans="1:15" ht="15.75" customHeight="1" x14ac:dyDescent="0.2">
      <c r="A901" s="205"/>
      <c r="B901" s="125"/>
      <c r="C901" s="125"/>
      <c r="D901" s="125"/>
      <c r="E901" s="204"/>
      <c r="F901" s="204"/>
      <c r="G901" s="172" t="str">
        <f>IF(F901="","",VLOOKUP(E901,'Liste des clubs'!$A$2:$B$125,2,FALSE))</f>
        <v/>
      </c>
      <c r="H901" s="172"/>
      <c r="J901" s="199">
        <f t="shared" si="79"/>
        <v>0</v>
      </c>
      <c r="K901" s="200"/>
      <c r="L901" s="201">
        <f t="shared" si="80"/>
        <v>0</v>
      </c>
      <c r="M901" s="202"/>
      <c r="N901" s="203">
        <f t="shared" si="81"/>
        <v>0</v>
      </c>
      <c r="O901" s="202"/>
    </row>
    <row r="902" spans="1:15" ht="15.75" customHeight="1" x14ac:dyDescent="0.2">
      <c r="A902" s="205"/>
      <c r="B902" s="125"/>
      <c r="C902" s="125"/>
      <c r="D902" s="125"/>
      <c r="E902" s="204"/>
      <c r="F902" s="204"/>
      <c r="G902" s="172" t="str">
        <f>IF(F902="","",VLOOKUP(E902,'Liste des clubs'!$A$2:$B$125,2,FALSE))</f>
        <v/>
      </c>
      <c r="H902" s="172"/>
      <c r="J902" s="199">
        <f t="shared" si="79"/>
        <v>0</v>
      </c>
      <c r="K902" s="200"/>
      <c r="L902" s="201">
        <f t="shared" si="80"/>
        <v>0</v>
      </c>
      <c r="M902" s="202"/>
      <c r="N902" s="203">
        <f t="shared" si="81"/>
        <v>0</v>
      </c>
      <c r="O902" s="202"/>
    </row>
    <row r="903" spans="1:15" ht="15.75" customHeight="1" x14ac:dyDescent="0.2">
      <c r="A903" s="205"/>
      <c r="B903" s="125"/>
      <c r="C903" s="125"/>
      <c r="D903" s="125"/>
      <c r="E903" s="204"/>
      <c r="F903" s="204"/>
      <c r="G903" s="172" t="str">
        <f>IF(F903="","",VLOOKUP(E903,'Liste des clubs'!$A$2:$B$125,2,FALSE))</f>
        <v/>
      </c>
      <c r="H903" s="172"/>
      <c r="J903" s="199">
        <f t="shared" si="79"/>
        <v>0</v>
      </c>
      <c r="K903" s="200"/>
      <c r="L903" s="201">
        <f t="shared" si="80"/>
        <v>0</v>
      </c>
      <c r="M903" s="202"/>
      <c r="N903" s="203">
        <f t="shared" si="81"/>
        <v>0</v>
      </c>
      <c r="O903" s="202"/>
    </row>
    <row r="904" spans="1:15" ht="15.75" customHeight="1" x14ac:dyDescent="0.2">
      <c r="A904" s="205"/>
      <c r="B904" s="125"/>
      <c r="C904" s="125"/>
      <c r="D904" s="125"/>
      <c r="E904" s="204"/>
      <c r="F904" s="204"/>
      <c r="G904" s="172" t="str">
        <f>IF(F904="","",VLOOKUP(E904,'Liste des clubs'!$A$2:$B$125,2,FALSE))</f>
        <v/>
      </c>
      <c r="H904" s="172"/>
      <c r="J904" s="199">
        <f t="shared" si="79"/>
        <v>0</v>
      </c>
      <c r="K904" s="200"/>
      <c r="L904" s="201">
        <f t="shared" si="80"/>
        <v>0</v>
      </c>
      <c r="M904" s="202"/>
      <c r="N904" s="203">
        <f t="shared" si="81"/>
        <v>0</v>
      </c>
      <c r="O904" s="202"/>
    </row>
    <row r="905" spans="1:15" ht="15.75" customHeight="1" x14ac:dyDescent="0.2">
      <c r="A905" s="205"/>
      <c r="B905" s="125"/>
      <c r="C905" s="125"/>
      <c r="D905" s="125"/>
      <c r="E905" s="204"/>
      <c r="F905" s="204"/>
      <c r="G905" s="172" t="str">
        <f>IF(F905="","",VLOOKUP(E905,'Liste des clubs'!$A$2:$B$125,2,FALSE))</f>
        <v/>
      </c>
      <c r="H905" s="172"/>
      <c r="J905" s="199">
        <f t="shared" si="79"/>
        <v>0</v>
      </c>
      <c r="K905" s="200"/>
      <c r="L905" s="201">
        <f t="shared" si="80"/>
        <v>0</v>
      </c>
      <c r="M905" s="202"/>
      <c r="N905" s="203">
        <f t="shared" si="81"/>
        <v>0</v>
      </c>
      <c r="O905" s="202"/>
    </row>
    <row r="906" spans="1:15" ht="15.75" customHeight="1" x14ac:dyDescent="0.2">
      <c r="A906" s="205"/>
      <c r="B906" s="125"/>
      <c r="C906" s="125"/>
      <c r="D906" s="125"/>
      <c r="E906" s="204"/>
      <c r="F906" s="204"/>
      <c r="G906" s="172" t="str">
        <f>IF(F906="","",VLOOKUP(E906,'Liste des clubs'!$A$2:$B$125,2,FALSE))</f>
        <v/>
      </c>
      <c r="H906" s="172"/>
      <c r="J906" s="199">
        <f t="shared" si="79"/>
        <v>0</v>
      </c>
      <c r="K906" s="200"/>
      <c r="L906" s="201">
        <f t="shared" si="80"/>
        <v>0</v>
      </c>
      <c r="M906" s="202"/>
      <c r="N906" s="203">
        <f t="shared" si="81"/>
        <v>0</v>
      </c>
      <c r="O906" s="202"/>
    </row>
    <row r="907" spans="1:15" ht="15.75" customHeight="1" x14ac:dyDescent="0.2">
      <c r="A907" s="205"/>
      <c r="B907" s="125"/>
      <c r="C907" s="125"/>
      <c r="D907" s="125"/>
      <c r="E907" s="204"/>
      <c r="F907" s="204"/>
      <c r="G907" s="172" t="str">
        <f>IF(F907="","",VLOOKUP(E907,'Liste des clubs'!$A$2:$B$125,2,FALSE))</f>
        <v/>
      </c>
      <c r="H907" s="172"/>
      <c r="J907" s="199">
        <f t="shared" si="79"/>
        <v>0</v>
      </c>
      <c r="K907" s="200"/>
      <c r="L907" s="201">
        <f t="shared" si="80"/>
        <v>0</v>
      </c>
      <c r="M907" s="202"/>
      <c r="N907" s="203">
        <f t="shared" si="81"/>
        <v>0</v>
      </c>
      <c r="O907" s="202"/>
    </row>
    <row r="908" spans="1:15" ht="15.75" customHeight="1" x14ac:dyDescent="0.2">
      <c r="A908" s="205"/>
      <c r="B908" s="125"/>
      <c r="C908" s="125"/>
      <c r="D908" s="125"/>
      <c r="E908" s="204"/>
      <c r="F908" s="204"/>
      <c r="G908" s="172" t="str">
        <f>IF(F908="","",VLOOKUP(E908,'Liste des clubs'!$A$2:$B$125,2,FALSE))</f>
        <v/>
      </c>
      <c r="H908" s="172"/>
      <c r="J908" s="199">
        <f t="shared" si="79"/>
        <v>0</v>
      </c>
      <c r="K908" s="200"/>
      <c r="L908" s="201">
        <f t="shared" si="80"/>
        <v>0</v>
      </c>
      <c r="M908" s="202"/>
      <c r="N908" s="203">
        <f t="shared" si="81"/>
        <v>0</v>
      </c>
      <c r="O908" s="202"/>
    </row>
    <row r="909" spans="1:15" ht="15.75" customHeight="1" x14ac:dyDescent="0.2">
      <c r="A909" s="205"/>
      <c r="B909" s="125"/>
      <c r="C909" s="125"/>
      <c r="D909" s="125"/>
      <c r="E909" s="204"/>
      <c r="F909" s="204"/>
      <c r="G909" s="172" t="str">
        <f>IF(F909="","",VLOOKUP(E909,'Liste des clubs'!$A$2:$B$125,2,FALSE))</f>
        <v/>
      </c>
      <c r="H909" s="172"/>
      <c r="J909" s="199"/>
      <c r="K909" s="200"/>
      <c r="L909" s="201"/>
      <c r="M909" s="202"/>
      <c r="N909" s="203"/>
      <c r="O909" s="202"/>
    </row>
    <row r="910" spans="1:15" ht="15.75" customHeight="1" x14ac:dyDescent="0.2">
      <c r="A910" s="205"/>
      <c r="B910" s="125"/>
      <c r="C910" s="125"/>
      <c r="D910" s="125"/>
      <c r="E910" s="204"/>
      <c r="F910" s="204"/>
      <c r="G910" s="172" t="str">
        <f>IF(F910="","",VLOOKUP(E910,'Liste des clubs'!$A$2:$B$125,2,FALSE))</f>
        <v/>
      </c>
      <c r="H910" s="172"/>
      <c r="J910" s="199"/>
      <c r="K910" s="200"/>
      <c r="L910" s="201"/>
      <c r="M910" s="202"/>
      <c r="N910" s="203"/>
      <c r="O910" s="202"/>
    </row>
    <row r="911" spans="1:15" ht="15.75" customHeight="1" x14ac:dyDescent="0.2">
      <c r="A911" s="205"/>
      <c r="B911" s="125"/>
      <c r="C911" s="125"/>
      <c r="D911" s="125"/>
      <c r="E911" s="204"/>
      <c r="F911" s="204"/>
      <c r="G911" s="172" t="str">
        <f>IF(F911="","",VLOOKUP(E911,'Liste des clubs'!$A$2:$B$125,2,FALSE))</f>
        <v/>
      </c>
      <c r="H911" s="172"/>
      <c r="J911" s="199"/>
      <c r="K911" s="200"/>
      <c r="L911" s="201"/>
      <c r="M911" s="202"/>
      <c r="N911" s="203"/>
      <c r="O911" s="202"/>
    </row>
    <row r="912" spans="1:15" ht="15.75" customHeight="1" x14ac:dyDescent="0.2">
      <c r="A912" s="205"/>
      <c r="B912" s="125"/>
      <c r="C912" s="125"/>
      <c r="D912" s="125"/>
      <c r="E912" s="204"/>
      <c r="F912" s="204"/>
      <c r="G912" s="172" t="str">
        <f>IF(F912="","",VLOOKUP(E912,'Liste des clubs'!$A$2:$B$125,2,FALSE))</f>
        <v/>
      </c>
      <c r="H912" s="172"/>
      <c r="J912" s="199"/>
      <c r="K912" s="200"/>
      <c r="L912" s="201"/>
      <c r="M912" s="202"/>
      <c r="N912" s="203"/>
      <c r="O912" s="202"/>
    </row>
    <row r="913" spans="1:15" ht="15.75" customHeight="1" x14ac:dyDescent="0.2">
      <c r="A913" s="205"/>
      <c r="B913" s="125"/>
      <c r="C913" s="125"/>
      <c r="D913" s="125"/>
      <c r="E913" s="204"/>
      <c r="F913" s="204"/>
      <c r="G913" s="172" t="str">
        <f>IF(F913="","",VLOOKUP(E913,'Liste des clubs'!$A$2:$B$125,2,FALSE))</f>
        <v/>
      </c>
      <c r="H913" s="172"/>
      <c r="J913" s="199"/>
      <c r="K913" s="200"/>
      <c r="L913" s="201"/>
      <c r="M913" s="202"/>
      <c r="N913" s="203"/>
      <c r="O913" s="202"/>
    </row>
    <row r="914" spans="1:15" ht="15.75" customHeight="1" x14ac:dyDescent="0.2">
      <c r="A914" s="205"/>
      <c r="B914" s="125"/>
      <c r="C914" s="125"/>
      <c r="D914" s="125"/>
      <c r="E914" s="204"/>
      <c r="F914" s="204"/>
      <c r="G914" s="172" t="str">
        <f>IF(F914="","",VLOOKUP(E914,'Liste des clubs'!$A$2:$B$125,2,FALSE))</f>
        <v/>
      </c>
      <c r="H914" s="172"/>
      <c r="J914" s="199"/>
      <c r="K914" s="200"/>
      <c r="L914" s="201"/>
      <c r="M914" s="202"/>
      <c r="N914" s="203"/>
      <c r="O914" s="202"/>
    </row>
    <row r="915" spans="1:15" ht="15.75" customHeight="1" x14ac:dyDescent="0.2">
      <c r="A915" s="205"/>
      <c r="B915" s="125"/>
      <c r="C915" s="125"/>
      <c r="D915" s="125"/>
      <c r="E915" s="204"/>
      <c r="F915" s="204"/>
      <c r="G915" s="172" t="str">
        <f>IF(F915="","",VLOOKUP(E915,'Liste des clubs'!$A$2:$B$125,2,FALSE))</f>
        <v/>
      </c>
      <c r="H915" s="172"/>
      <c r="J915" s="199"/>
      <c r="K915" s="200"/>
      <c r="L915" s="201"/>
      <c r="M915" s="202"/>
      <c r="N915" s="203"/>
      <c r="O915" s="202"/>
    </row>
    <row r="916" spans="1:15" ht="15.75" customHeight="1" x14ac:dyDescent="0.2">
      <c r="A916" s="205"/>
      <c r="B916" s="125"/>
      <c r="C916" s="125"/>
      <c r="D916" s="125"/>
      <c r="E916" s="204"/>
      <c r="F916" s="204"/>
      <c r="G916" s="172" t="str">
        <f>IF(F916="","",VLOOKUP(E916,'Liste des clubs'!$A$2:$B$125,2,FALSE))</f>
        <v/>
      </c>
      <c r="H916" s="172"/>
      <c r="J916" s="199"/>
      <c r="K916" s="200"/>
      <c r="L916" s="201"/>
      <c r="M916" s="202"/>
      <c r="N916" s="203"/>
      <c r="O916" s="202"/>
    </row>
    <row r="917" spans="1:15" ht="15.75" customHeight="1" x14ac:dyDescent="0.2">
      <c r="A917" s="205"/>
      <c r="B917" s="125"/>
      <c r="C917" s="125"/>
      <c r="D917" s="125"/>
      <c r="E917" s="204"/>
      <c r="F917" s="204"/>
      <c r="G917" s="172" t="str">
        <f>IF(F917="","",VLOOKUP(E917,'Liste des clubs'!$A$2:$B$125,2,FALSE))</f>
        <v/>
      </c>
      <c r="H917" s="172"/>
      <c r="J917" s="199"/>
      <c r="K917" s="200"/>
      <c r="L917" s="201"/>
      <c r="M917" s="202"/>
      <c r="N917" s="203"/>
      <c r="O917" s="202"/>
    </row>
    <row r="918" spans="1:15" ht="15.75" customHeight="1" x14ac:dyDescent="0.2">
      <c r="A918" s="205"/>
      <c r="B918" s="125"/>
      <c r="C918" s="125"/>
      <c r="D918" s="125"/>
      <c r="E918" s="204"/>
      <c r="F918" s="204"/>
      <c r="G918" s="172" t="str">
        <f>IF(F918="","",VLOOKUP(E918,'Liste des clubs'!$A$2:$B$125,2,FALSE))</f>
        <v/>
      </c>
      <c r="H918" s="172"/>
      <c r="J918" s="199"/>
      <c r="K918" s="200"/>
      <c r="L918" s="201"/>
      <c r="M918" s="202"/>
      <c r="N918" s="203"/>
      <c r="O918" s="202"/>
    </row>
    <row r="919" spans="1:15" ht="15.75" customHeight="1" x14ac:dyDescent="0.2">
      <c r="A919" s="205"/>
      <c r="B919" s="125"/>
      <c r="C919" s="125"/>
      <c r="D919" s="125"/>
      <c r="E919" s="204"/>
      <c r="F919" s="204"/>
      <c r="G919" s="172" t="str">
        <f>IF(F919="","",VLOOKUP(E919,'Liste des clubs'!$A$2:$B$125,2,FALSE))</f>
        <v/>
      </c>
      <c r="H919" s="172"/>
      <c r="J919" s="199"/>
      <c r="K919" s="200"/>
      <c r="L919" s="201"/>
      <c r="M919" s="202"/>
      <c r="N919" s="203"/>
      <c r="O919" s="202"/>
    </row>
    <row r="920" spans="1:15" ht="15.75" customHeight="1" x14ac:dyDescent="0.2">
      <c r="A920" s="205"/>
      <c r="B920" s="125"/>
      <c r="C920" s="125"/>
      <c r="D920" s="125"/>
      <c r="E920" s="204"/>
      <c r="F920" s="204"/>
      <c r="G920" s="172" t="str">
        <f>IF(F920="","",VLOOKUP(E920,'Liste des clubs'!$A$2:$B$125,2,FALSE))</f>
        <v/>
      </c>
      <c r="H920" s="172"/>
      <c r="J920" s="199"/>
      <c r="K920" s="200"/>
      <c r="L920" s="201"/>
      <c r="M920" s="202"/>
      <c r="N920" s="203"/>
      <c r="O920" s="202"/>
    </row>
    <row r="921" spans="1:15" ht="15.75" customHeight="1" x14ac:dyDescent="0.2">
      <c r="A921" s="205"/>
      <c r="B921" s="125"/>
      <c r="C921" s="125"/>
      <c r="D921" s="125"/>
      <c r="E921" s="204"/>
      <c r="F921" s="204"/>
      <c r="G921" s="172" t="str">
        <f>IF(F921="","",VLOOKUP(E921,'Liste des clubs'!$A$2:$B$125,2,FALSE))</f>
        <v/>
      </c>
      <c r="H921" s="172"/>
      <c r="J921" s="199"/>
      <c r="K921" s="200"/>
      <c r="L921" s="201"/>
      <c r="M921" s="202"/>
      <c r="N921" s="203"/>
      <c r="O921" s="202"/>
    </row>
    <row r="922" spans="1:15" ht="15.75" customHeight="1" x14ac:dyDescent="0.2">
      <c r="A922" s="205"/>
      <c r="B922" s="125"/>
      <c r="C922" s="125"/>
      <c r="D922" s="125"/>
      <c r="E922" s="204"/>
      <c r="F922" s="204"/>
      <c r="G922" s="172" t="str">
        <f>IF(F922="","",VLOOKUP(E922,'Liste des clubs'!$A$2:$B$125,2,FALSE))</f>
        <v/>
      </c>
      <c r="H922" s="172"/>
      <c r="J922" s="199"/>
      <c r="K922" s="200"/>
      <c r="L922" s="201"/>
      <c r="M922" s="202"/>
      <c r="N922" s="203"/>
      <c r="O922" s="202"/>
    </row>
    <row r="923" spans="1:15" ht="15.75" customHeight="1" x14ac:dyDescent="0.2">
      <c r="A923" s="205"/>
      <c r="B923" s="125"/>
      <c r="C923" s="125"/>
      <c r="D923" s="125"/>
      <c r="E923" s="204"/>
      <c r="F923" s="204"/>
      <c r="G923" s="172" t="str">
        <f>IF(F923="","",VLOOKUP(E923,'Liste des clubs'!$A$2:$B$125,2,FALSE))</f>
        <v/>
      </c>
      <c r="H923" s="172"/>
      <c r="J923" s="199"/>
      <c r="K923" s="200"/>
      <c r="L923" s="201"/>
      <c r="M923" s="202"/>
      <c r="N923" s="203"/>
      <c r="O923" s="202"/>
    </row>
    <row r="924" spans="1:15" ht="15.75" customHeight="1" x14ac:dyDescent="0.2">
      <c r="A924" s="205"/>
      <c r="B924" s="125"/>
      <c r="C924" s="125"/>
      <c r="D924" s="125"/>
      <c r="E924" s="204"/>
      <c r="F924" s="204"/>
      <c r="G924" s="172" t="str">
        <f>IF(F924="","",VLOOKUP(E924,'Liste des clubs'!$A$2:$B$125,2,FALSE))</f>
        <v/>
      </c>
      <c r="H924" s="172"/>
      <c r="J924" s="199"/>
      <c r="K924" s="200"/>
      <c r="L924" s="201"/>
      <c r="M924" s="202"/>
      <c r="N924" s="203"/>
      <c r="O924" s="202"/>
    </row>
    <row r="925" spans="1:15" ht="15.75" customHeight="1" x14ac:dyDescent="0.2">
      <c r="A925" s="205"/>
      <c r="B925" s="125"/>
      <c r="C925" s="125"/>
      <c r="D925" s="125"/>
      <c r="E925" s="204"/>
      <c r="F925" s="204"/>
      <c r="G925" s="172" t="str">
        <f>IF(F925="","",VLOOKUP(E925,'Liste des clubs'!$A$2:$B$125,2,FALSE))</f>
        <v/>
      </c>
      <c r="H925" s="172"/>
      <c r="J925" s="199"/>
      <c r="K925" s="200"/>
      <c r="L925" s="201"/>
      <c r="M925" s="202"/>
      <c r="N925" s="203"/>
      <c r="O925" s="202"/>
    </row>
    <row r="926" spans="1:15" ht="15.75" customHeight="1" x14ac:dyDescent="0.2">
      <c r="A926" s="205"/>
      <c r="B926" s="125"/>
      <c r="C926" s="125"/>
      <c r="D926" s="125"/>
      <c r="E926" s="204"/>
      <c r="F926" s="204"/>
      <c r="G926" s="172" t="str">
        <f>IF(F926="","",VLOOKUP(E926,'Liste des clubs'!$A$2:$B$125,2,FALSE))</f>
        <v/>
      </c>
      <c r="H926" s="172"/>
      <c r="J926" s="199"/>
      <c r="K926" s="200"/>
      <c r="L926" s="201"/>
      <c r="M926" s="202"/>
      <c r="N926" s="203"/>
      <c r="O926" s="202"/>
    </row>
    <row r="927" spans="1:15" ht="15.75" customHeight="1" x14ac:dyDescent="0.2">
      <c r="A927" s="205"/>
      <c r="B927" s="125"/>
      <c r="C927" s="125"/>
      <c r="D927" s="125"/>
      <c r="E927" s="204"/>
      <c r="F927" s="204"/>
      <c r="G927" s="172" t="str">
        <f>IF(F927="","",VLOOKUP(E927,'Liste des clubs'!$A$2:$B$125,2,FALSE))</f>
        <v/>
      </c>
      <c r="H927" s="172"/>
      <c r="J927" s="199"/>
      <c r="K927" s="200"/>
      <c r="L927" s="201"/>
      <c r="M927" s="202"/>
      <c r="N927" s="203"/>
      <c r="O927" s="202"/>
    </row>
    <row r="928" spans="1:15" ht="15.75" customHeight="1" x14ac:dyDescent="0.2">
      <c r="A928" s="205"/>
      <c r="B928" s="125"/>
      <c r="C928" s="125"/>
      <c r="D928" s="125"/>
      <c r="E928" s="204"/>
      <c r="F928" s="204"/>
      <c r="G928" s="172" t="str">
        <f>IF(F928="","",VLOOKUP(E928,'Liste des clubs'!$A$2:$B$125,2,FALSE))</f>
        <v/>
      </c>
      <c r="H928" s="172"/>
      <c r="J928" s="199"/>
      <c r="K928" s="200"/>
      <c r="L928" s="201"/>
      <c r="M928" s="202"/>
      <c r="N928" s="203"/>
      <c r="O928" s="202"/>
    </row>
    <row r="929" spans="1:15" ht="15.75" customHeight="1" x14ac:dyDescent="0.2">
      <c r="A929" s="205"/>
      <c r="B929" s="125"/>
      <c r="C929" s="125"/>
      <c r="D929" s="125"/>
      <c r="E929" s="204"/>
      <c r="F929" s="204"/>
      <c r="G929" s="172" t="str">
        <f>IF(F929="","",VLOOKUP(E929,'Liste des clubs'!$A$2:$B$125,2,FALSE))</f>
        <v/>
      </c>
      <c r="H929" s="172"/>
      <c r="J929" s="199"/>
      <c r="K929" s="200"/>
      <c r="L929" s="201"/>
      <c r="M929" s="202"/>
      <c r="N929" s="203"/>
      <c r="O929" s="202"/>
    </row>
    <row r="930" spans="1:15" ht="15.75" customHeight="1" x14ac:dyDescent="0.2">
      <c r="A930" s="205"/>
      <c r="B930" s="125"/>
      <c r="C930" s="125"/>
      <c r="D930" s="125"/>
      <c r="E930" s="204"/>
      <c r="F930" s="204"/>
      <c r="G930" s="172" t="str">
        <f>IF(F930="","",VLOOKUP(E930,'Liste des clubs'!$A$2:$B$125,2,FALSE))</f>
        <v/>
      </c>
      <c r="H930" s="172"/>
      <c r="J930" s="199"/>
      <c r="K930" s="200"/>
      <c r="L930" s="201"/>
      <c r="M930" s="202"/>
      <c r="N930" s="203"/>
      <c r="O930" s="202"/>
    </row>
    <row r="931" spans="1:15" ht="15.75" customHeight="1" x14ac:dyDescent="0.2">
      <c r="A931" s="205"/>
      <c r="B931" s="125"/>
      <c r="C931" s="125"/>
      <c r="D931" s="125"/>
      <c r="E931" s="204"/>
      <c r="F931" s="204"/>
      <c r="G931" s="172" t="str">
        <f>IF(F931="","",VLOOKUP(E931,'Liste des clubs'!$A$2:$B$125,2,FALSE))</f>
        <v/>
      </c>
      <c r="H931" s="172"/>
      <c r="J931" s="199"/>
      <c r="K931" s="200"/>
      <c r="L931" s="201"/>
      <c r="M931" s="202"/>
      <c r="N931" s="203"/>
      <c r="O931" s="202"/>
    </row>
    <row r="932" spans="1:15" ht="15.75" customHeight="1" x14ac:dyDescent="0.2">
      <c r="A932" s="205"/>
      <c r="B932" s="125"/>
      <c r="C932" s="125"/>
      <c r="D932" s="125"/>
      <c r="E932" s="204"/>
      <c r="F932" s="204"/>
      <c r="G932" s="172" t="str">
        <f>IF(F932="","",VLOOKUP(E932,'Liste des clubs'!$A$2:$B$125,2,FALSE))</f>
        <v/>
      </c>
      <c r="H932" s="172"/>
      <c r="J932" s="199"/>
      <c r="K932" s="200"/>
      <c r="L932" s="201"/>
      <c r="M932" s="202"/>
      <c r="N932" s="203"/>
      <c r="O932" s="202"/>
    </row>
    <row r="933" spans="1:15" ht="15.75" customHeight="1" x14ac:dyDescent="0.2">
      <c r="A933" s="205"/>
      <c r="B933" s="125"/>
      <c r="C933" s="125"/>
      <c r="D933" s="125"/>
      <c r="E933" s="204"/>
      <c r="F933" s="204"/>
      <c r="G933" s="172" t="str">
        <f>IF(F933="","",VLOOKUP(E933,'Liste des clubs'!$A$2:$B$125,2,FALSE))</f>
        <v/>
      </c>
      <c r="H933" s="172"/>
      <c r="J933" s="199"/>
      <c r="K933" s="200"/>
      <c r="L933" s="201"/>
      <c r="M933" s="202"/>
      <c r="N933" s="203"/>
      <c r="O933" s="202"/>
    </row>
    <row r="934" spans="1:15" ht="15.75" customHeight="1" x14ac:dyDescent="0.2">
      <c r="A934" s="205"/>
      <c r="B934" s="125"/>
      <c r="C934" s="125"/>
      <c r="D934" s="125"/>
      <c r="E934" s="204"/>
      <c r="F934" s="204"/>
      <c r="G934" s="172" t="str">
        <f>IF(F934="","",VLOOKUP(E934,'Liste des clubs'!$A$2:$B$125,2,FALSE))</f>
        <v/>
      </c>
      <c r="H934" s="172"/>
      <c r="J934" s="199"/>
      <c r="K934" s="200"/>
      <c r="L934" s="201"/>
      <c r="M934" s="202"/>
      <c r="N934" s="203"/>
      <c r="O934" s="202"/>
    </row>
    <row r="935" spans="1:15" ht="15.75" customHeight="1" x14ac:dyDescent="0.2">
      <c r="A935" s="205"/>
      <c r="B935" s="125"/>
      <c r="C935" s="125"/>
      <c r="D935" s="125"/>
      <c r="E935" s="204"/>
      <c r="F935" s="204"/>
      <c r="G935" s="172" t="str">
        <f>IF(F935="","",VLOOKUP(E935,'Liste des clubs'!$A$2:$B$125,2,FALSE))</f>
        <v/>
      </c>
      <c r="H935" s="172"/>
      <c r="J935" s="199"/>
      <c r="K935" s="200"/>
      <c r="L935" s="201"/>
      <c r="M935" s="202"/>
      <c r="N935" s="203"/>
      <c r="O935" s="202"/>
    </row>
    <row r="936" spans="1:15" ht="15.75" customHeight="1" x14ac:dyDescent="0.2">
      <c r="A936" s="205"/>
      <c r="B936" s="125"/>
      <c r="C936" s="125"/>
      <c r="D936" s="125"/>
      <c r="E936" s="204"/>
      <c r="F936" s="204"/>
      <c r="G936" s="205"/>
      <c r="H936" s="205"/>
      <c r="J936" s="199"/>
      <c r="K936" s="200"/>
      <c r="L936" s="201"/>
      <c r="M936" s="202"/>
      <c r="N936" s="203"/>
      <c r="O936" s="202"/>
    </row>
    <row r="937" spans="1:15" ht="15.75" customHeight="1" x14ac:dyDescent="0.2">
      <c r="A937" s="205"/>
      <c r="B937" s="125"/>
      <c r="C937" s="125"/>
      <c r="D937" s="125"/>
      <c r="E937" s="204"/>
      <c r="F937" s="204"/>
      <c r="G937" s="205"/>
      <c r="H937" s="205"/>
      <c r="J937" s="199"/>
      <c r="K937" s="200"/>
      <c r="L937" s="201"/>
      <c r="M937" s="202"/>
      <c r="N937" s="203"/>
      <c r="O937" s="202"/>
    </row>
    <row r="938" spans="1:15" ht="15.75" customHeight="1" x14ac:dyDescent="0.2">
      <c r="A938" s="205"/>
      <c r="B938" s="125"/>
      <c r="C938" s="125"/>
      <c r="D938" s="125"/>
      <c r="E938" s="204"/>
      <c r="F938" s="204"/>
      <c r="G938" s="205"/>
      <c r="H938" s="205"/>
      <c r="J938" s="199"/>
      <c r="K938" s="200"/>
      <c r="L938" s="201"/>
      <c r="M938" s="202"/>
      <c r="N938" s="203"/>
      <c r="O938" s="202"/>
    </row>
    <row r="939" spans="1:15" ht="15.75" customHeight="1" x14ac:dyDescent="0.2">
      <c r="A939" s="205"/>
      <c r="B939" s="125"/>
      <c r="C939" s="125"/>
      <c r="D939" s="125"/>
      <c r="E939" s="204"/>
      <c r="F939" s="204"/>
      <c r="G939" s="205"/>
      <c r="H939" s="205"/>
      <c r="J939" s="199"/>
      <c r="K939" s="200"/>
      <c r="L939" s="201"/>
      <c r="M939" s="202"/>
      <c r="N939" s="203"/>
      <c r="O939" s="202"/>
    </row>
    <row r="940" spans="1:15" ht="15.75" customHeight="1" x14ac:dyDescent="0.2">
      <c r="A940" s="205"/>
      <c r="B940" s="125"/>
      <c r="C940" s="125"/>
      <c r="D940" s="125"/>
      <c r="E940" s="204"/>
      <c r="F940" s="204"/>
      <c r="G940" s="205"/>
      <c r="H940" s="205"/>
      <c r="J940" s="199"/>
      <c r="K940" s="200"/>
      <c r="L940" s="201"/>
      <c r="M940" s="202"/>
      <c r="N940" s="203"/>
      <c r="O940" s="202"/>
    </row>
    <row r="941" spans="1:15" ht="15.75" customHeight="1" x14ac:dyDescent="0.2">
      <c r="A941" s="205"/>
      <c r="B941" s="125"/>
      <c r="C941" s="125"/>
      <c r="D941" s="125"/>
      <c r="E941" s="204"/>
      <c r="F941" s="204"/>
      <c r="G941" s="205"/>
      <c r="H941" s="205"/>
      <c r="J941" s="199"/>
      <c r="K941" s="200"/>
      <c r="L941" s="201"/>
      <c r="M941" s="202"/>
      <c r="N941" s="203"/>
      <c r="O941" s="202"/>
    </row>
    <row r="942" spans="1:15" ht="15.75" customHeight="1" x14ac:dyDescent="0.2">
      <c r="A942" s="205"/>
      <c r="B942" s="125"/>
      <c r="C942" s="125"/>
      <c r="D942" s="125"/>
      <c r="E942" s="204"/>
      <c r="F942" s="204"/>
      <c r="G942" s="205"/>
      <c r="H942" s="205"/>
      <c r="J942" s="199"/>
      <c r="K942" s="200"/>
      <c r="L942" s="201"/>
      <c r="M942" s="202"/>
      <c r="N942" s="203"/>
      <c r="O942" s="202"/>
    </row>
    <row r="943" spans="1:15" ht="15.75" customHeight="1" x14ac:dyDescent="0.2">
      <c r="A943" s="205"/>
      <c r="B943" s="125"/>
      <c r="C943" s="125"/>
      <c r="D943" s="125"/>
      <c r="E943" s="204"/>
      <c r="F943" s="204"/>
      <c r="G943" s="205"/>
      <c r="H943" s="205"/>
      <c r="J943" s="199"/>
      <c r="K943" s="200"/>
      <c r="L943" s="201"/>
      <c r="M943" s="202"/>
      <c r="N943" s="203"/>
      <c r="O943" s="202"/>
    </row>
    <row r="944" spans="1:15" ht="15.75" customHeight="1" x14ac:dyDescent="0.2">
      <c r="A944" s="205"/>
      <c r="B944" s="125"/>
      <c r="C944" s="125"/>
      <c r="D944" s="125"/>
      <c r="E944" s="204"/>
      <c r="F944" s="204"/>
      <c r="G944" s="205"/>
      <c r="H944" s="205"/>
      <c r="J944" s="199"/>
      <c r="K944" s="200"/>
      <c r="L944" s="201"/>
      <c r="M944" s="202"/>
      <c r="N944" s="203"/>
      <c r="O944" s="202"/>
    </row>
    <row r="945" spans="1:8" ht="15.75" customHeight="1" x14ac:dyDescent="0.2">
      <c r="A945" s="205"/>
      <c r="B945" s="125"/>
      <c r="C945" s="125"/>
      <c r="D945" s="125"/>
      <c r="E945" s="204"/>
      <c r="F945" s="204"/>
      <c r="G945" s="205"/>
      <c r="H945" s="205"/>
    </row>
    <row r="946" spans="1:8" ht="15.75" customHeight="1" x14ac:dyDescent="0.2">
      <c r="A946" s="205"/>
      <c r="B946" s="125"/>
      <c r="C946" s="125"/>
      <c r="D946" s="125"/>
      <c r="E946" s="204"/>
      <c r="F946" s="204"/>
      <c r="G946" s="205"/>
      <c r="H946" s="205"/>
    </row>
    <row r="947" spans="1:8" ht="15.75" customHeight="1" x14ac:dyDescent="0.2">
      <c r="A947" s="205"/>
      <c r="B947" s="125"/>
      <c r="C947" s="125"/>
      <c r="D947" s="125"/>
      <c r="E947" s="204"/>
      <c r="F947" s="204"/>
      <c r="G947" s="205"/>
      <c r="H947" s="205"/>
    </row>
    <row r="948" spans="1:8" ht="15.75" customHeight="1" x14ac:dyDescent="0.2">
      <c r="A948" s="205"/>
      <c r="B948" s="125"/>
      <c r="C948" s="125"/>
      <c r="D948" s="125"/>
      <c r="E948" s="204"/>
      <c r="F948" s="204"/>
      <c r="G948" s="205"/>
      <c r="H948" s="205"/>
    </row>
    <row r="949" spans="1:8" ht="15.75" customHeight="1" x14ac:dyDescent="0.2">
      <c r="A949" s="205"/>
      <c r="B949" s="125"/>
      <c r="C949" s="125"/>
      <c r="D949" s="125"/>
      <c r="E949" s="204"/>
      <c r="F949" s="204"/>
      <c r="G949" s="205"/>
      <c r="H949" s="205"/>
    </row>
    <row r="950" spans="1:8" ht="15.75" customHeight="1" x14ac:dyDescent="0.2">
      <c r="A950" s="205"/>
      <c r="B950" s="125"/>
      <c r="C950" s="125"/>
      <c r="D950" s="125"/>
      <c r="E950" s="204"/>
      <c r="F950" s="204"/>
      <c r="G950" s="205"/>
      <c r="H950" s="205"/>
    </row>
    <row r="951" spans="1:8" ht="15.75" customHeight="1" x14ac:dyDescent="0.2">
      <c r="A951" s="205"/>
      <c r="B951" s="125"/>
      <c r="C951" s="125"/>
      <c r="D951" s="125"/>
      <c r="E951" s="204"/>
      <c r="F951" s="204"/>
      <c r="G951" s="205"/>
      <c r="H951" s="205"/>
    </row>
    <row r="952" spans="1:8" ht="15.75" customHeight="1" x14ac:dyDescent="0.2">
      <c r="A952" s="205"/>
      <c r="B952" s="125"/>
      <c r="C952" s="125"/>
      <c r="D952" s="125"/>
      <c r="E952" s="204"/>
      <c r="F952" s="204"/>
      <c r="G952" s="205"/>
      <c r="H952" s="205"/>
    </row>
    <row r="953" spans="1:8" ht="15.75" customHeight="1" x14ac:dyDescent="0.2">
      <c r="A953" s="205"/>
      <c r="B953" s="125"/>
      <c r="C953" s="125"/>
      <c r="D953" s="125"/>
      <c r="E953" s="204"/>
      <c r="F953" s="204"/>
      <c r="G953" s="205"/>
      <c r="H953" s="205"/>
    </row>
    <row r="954" spans="1:8" ht="15.75" customHeight="1" x14ac:dyDescent="0.2">
      <c r="A954" s="205"/>
      <c r="B954" s="125"/>
      <c r="C954" s="125"/>
      <c r="D954" s="125"/>
      <c r="E954" s="204"/>
      <c r="F954" s="204"/>
      <c r="G954" s="205"/>
      <c r="H954" s="205"/>
    </row>
    <row r="955" spans="1:8" ht="15.75" customHeight="1" x14ac:dyDescent="0.2">
      <c r="A955" s="205"/>
      <c r="B955" s="125"/>
      <c r="C955" s="125"/>
      <c r="D955" s="125"/>
      <c r="E955" s="204"/>
      <c r="F955" s="204"/>
      <c r="G955" s="205"/>
      <c r="H955" s="205"/>
    </row>
    <row r="956" spans="1:8" ht="15.75" customHeight="1" x14ac:dyDescent="0.2">
      <c r="A956" s="205"/>
      <c r="B956" s="125"/>
      <c r="C956" s="125"/>
      <c r="D956" s="125"/>
      <c r="E956" s="204"/>
      <c r="F956" s="204"/>
      <c r="G956" s="205"/>
      <c r="H956" s="205"/>
    </row>
    <row r="957" spans="1:8" ht="15.75" customHeight="1" x14ac:dyDescent="0.2">
      <c r="A957" s="205"/>
      <c r="B957" s="125"/>
      <c r="C957" s="125"/>
      <c r="D957" s="125"/>
      <c r="E957" s="204"/>
      <c r="F957" s="204"/>
      <c r="G957" s="205"/>
      <c r="H957" s="205"/>
    </row>
    <row r="958" spans="1:8" ht="15.75" customHeight="1" x14ac:dyDescent="0.2">
      <c r="A958" s="205"/>
      <c r="B958" s="125"/>
      <c r="C958" s="125"/>
      <c r="D958" s="125"/>
      <c r="E958" s="204"/>
      <c r="F958" s="204"/>
      <c r="G958" s="205"/>
      <c r="H958" s="205"/>
    </row>
    <row r="959" spans="1:8" ht="15.75" customHeight="1" x14ac:dyDescent="0.2">
      <c r="A959" s="205"/>
      <c r="B959" s="125"/>
      <c r="C959" s="125"/>
      <c r="D959" s="125"/>
      <c r="E959" s="204"/>
      <c r="F959" s="204"/>
      <c r="G959" s="205"/>
      <c r="H959" s="205"/>
    </row>
    <row r="960" spans="1:8" ht="15.75" customHeight="1" x14ac:dyDescent="0.2">
      <c r="A960" s="205"/>
      <c r="B960" s="125"/>
      <c r="C960" s="125"/>
      <c r="D960" s="125"/>
      <c r="E960" s="204"/>
      <c r="F960" s="204"/>
      <c r="G960" s="205"/>
      <c r="H960" s="205"/>
    </row>
    <row r="961" spans="1:8" ht="15.75" customHeight="1" x14ac:dyDescent="0.2">
      <c r="A961" s="205"/>
      <c r="B961" s="125"/>
      <c r="C961" s="125"/>
      <c r="D961" s="125"/>
      <c r="E961" s="204"/>
      <c r="F961" s="204"/>
      <c r="G961" s="205"/>
      <c r="H961" s="205"/>
    </row>
    <row r="962" spans="1:8" ht="15.75" customHeight="1" x14ac:dyDescent="0.2">
      <c r="A962" s="205"/>
      <c r="B962" s="125"/>
      <c r="C962" s="125"/>
      <c r="D962" s="125"/>
      <c r="E962" s="204"/>
      <c r="F962" s="204"/>
      <c r="G962" s="205"/>
      <c r="H962" s="205"/>
    </row>
    <row r="963" spans="1:8" ht="15.75" customHeight="1" x14ac:dyDescent="0.2">
      <c r="A963" s="205"/>
      <c r="B963" s="125"/>
      <c r="C963" s="125"/>
      <c r="D963" s="125"/>
      <c r="E963" s="204"/>
      <c r="F963" s="204"/>
      <c r="G963" s="205"/>
      <c r="H963" s="205"/>
    </row>
    <row r="964" spans="1:8" ht="15.75" customHeight="1" x14ac:dyDescent="0.2">
      <c r="A964" s="205"/>
      <c r="B964" s="125"/>
      <c r="C964" s="125"/>
      <c r="D964" s="125"/>
      <c r="E964" s="204"/>
      <c r="F964" s="204"/>
      <c r="G964" s="205"/>
      <c r="H964" s="205"/>
    </row>
    <row r="965" spans="1:8" ht="15.75" customHeight="1" x14ac:dyDescent="0.2">
      <c r="A965" s="205"/>
      <c r="B965" s="125"/>
      <c r="C965" s="125"/>
      <c r="D965" s="125"/>
      <c r="E965" s="204"/>
      <c r="F965" s="204"/>
      <c r="G965" s="205"/>
      <c r="H965" s="205"/>
    </row>
    <row r="966" spans="1:8" ht="15.75" customHeight="1" x14ac:dyDescent="0.2">
      <c r="A966" s="205"/>
      <c r="B966" s="125"/>
      <c r="C966" s="125"/>
      <c r="D966" s="125"/>
      <c r="E966" s="204"/>
      <c r="F966" s="204"/>
      <c r="G966" s="205"/>
      <c r="H966" s="205"/>
    </row>
    <row r="967" spans="1:8" ht="15.75" customHeight="1" x14ac:dyDescent="0.2">
      <c r="A967" s="205"/>
      <c r="B967" s="125"/>
      <c r="C967" s="125"/>
      <c r="D967" s="125"/>
      <c r="E967" s="204"/>
      <c r="F967" s="204"/>
      <c r="G967" s="205"/>
      <c r="H967" s="205"/>
    </row>
    <row r="968" spans="1:8" ht="15.75" customHeight="1" x14ac:dyDescent="0.2">
      <c r="A968" s="205"/>
      <c r="B968" s="125"/>
      <c r="C968" s="125"/>
      <c r="D968" s="125"/>
      <c r="E968" s="204"/>
      <c r="F968" s="204"/>
      <c r="G968" s="205"/>
      <c r="H968" s="205"/>
    </row>
    <row r="969" spans="1:8" ht="15.75" customHeight="1" x14ac:dyDescent="0.2">
      <c r="A969" s="205"/>
      <c r="B969" s="125"/>
      <c r="C969" s="125"/>
      <c r="D969" s="125"/>
      <c r="E969" s="204"/>
      <c r="F969" s="204"/>
      <c r="G969" s="205"/>
      <c r="H969" s="205"/>
    </row>
    <row r="970" spans="1:8" ht="15.75" customHeight="1" x14ac:dyDescent="0.2">
      <c r="A970" s="205"/>
      <c r="B970" s="125"/>
      <c r="C970" s="125"/>
      <c r="D970" s="125"/>
      <c r="E970" s="204"/>
      <c r="F970" s="204"/>
      <c r="G970" s="205"/>
      <c r="H970" s="205"/>
    </row>
    <row r="971" spans="1:8" ht="15.75" customHeight="1" x14ac:dyDescent="0.2">
      <c r="A971" s="205"/>
      <c r="B971" s="125"/>
      <c r="C971" s="125"/>
      <c r="D971" s="125"/>
      <c r="E971" s="204"/>
      <c r="F971" s="204"/>
      <c r="G971" s="205"/>
      <c r="H971" s="205"/>
    </row>
    <row r="972" spans="1:8" ht="15.75" customHeight="1" x14ac:dyDescent="0.2">
      <c r="A972" s="205"/>
      <c r="B972" s="125"/>
      <c r="C972" s="125"/>
      <c r="D972" s="125"/>
      <c r="E972" s="204"/>
      <c r="F972" s="204"/>
      <c r="G972" s="205"/>
      <c r="H972" s="205"/>
    </row>
    <row r="973" spans="1:8" ht="15.75" customHeight="1" x14ac:dyDescent="0.2">
      <c r="A973" s="205"/>
      <c r="B973" s="125"/>
      <c r="C973" s="125"/>
      <c r="D973" s="125"/>
      <c r="E973" s="204"/>
      <c r="F973" s="204"/>
      <c r="G973" s="205"/>
      <c r="H973" s="205"/>
    </row>
    <row r="974" spans="1:8" ht="15.75" customHeight="1" x14ac:dyDescent="0.2">
      <c r="A974" s="205"/>
      <c r="B974" s="125"/>
      <c r="C974" s="125"/>
      <c r="D974" s="125"/>
      <c r="E974" s="204"/>
      <c r="F974" s="204"/>
      <c r="G974" s="205"/>
      <c r="H974" s="205"/>
    </row>
    <row r="975" spans="1:8" ht="15.75" customHeight="1" x14ac:dyDescent="0.2">
      <c r="A975" s="205"/>
      <c r="B975" s="125"/>
      <c r="C975" s="125"/>
      <c r="D975" s="125"/>
      <c r="E975" s="204"/>
      <c r="F975" s="204"/>
      <c r="G975" s="205"/>
      <c r="H975" s="205"/>
    </row>
    <row r="976" spans="1:8" ht="15.75" customHeight="1" x14ac:dyDescent="0.2">
      <c r="A976" s="205"/>
      <c r="B976" s="125"/>
      <c r="C976" s="125"/>
      <c r="D976" s="125"/>
      <c r="E976" s="204"/>
      <c r="F976" s="204"/>
      <c r="G976" s="205"/>
      <c r="H976" s="205"/>
    </row>
    <row r="977" spans="1:8" ht="15.75" customHeight="1" x14ac:dyDescent="0.2">
      <c r="A977" s="205"/>
      <c r="B977" s="125"/>
      <c r="C977" s="125"/>
      <c r="D977" s="125"/>
      <c r="E977" s="204"/>
      <c r="F977" s="204"/>
      <c r="G977" s="205"/>
      <c r="H977" s="205"/>
    </row>
    <row r="978" spans="1:8" ht="15.75" customHeight="1" x14ac:dyDescent="0.2">
      <c r="A978" s="205"/>
      <c r="B978" s="125"/>
      <c r="C978" s="125"/>
      <c r="D978" s="125"/>
      <c r="E978" s="204"/>
      <c r="F978" s="204"/>
      <c r="G978" s="205"/>
      <c r="H978" s="205"/>
    </row>
    <row r="979" spans="1:8" ht="15.75" customHeight="1" x14ac:dyDescent="0.2">
      <c r="A979" s="205"/>
      <c r="B979" s="125"/>
      <c r="C979" s="125"/>
      <c r="D979" s="125"/>
      <c r="E979" s="204"/>
      <c r="F979" s="204"/>
      <c r="G979" s="205"/>
      <c r="H979" s="205"/>
    </row>
    <row r="980" spans="1:8" ht="15.75" customHeight="1" x14ac:dyDescent="0.2">
      <c r="A980" s="205"/>
      <c r="B980" s="125"/>
      <c r="C980" s="125"/>
      <c r="D980" s="125"/>
      <c r="E980" s="204"/>
      <c r="F980" s="204"/>
      <c r="G980" s="205"/>
      <c r="H980" s="205"/>
    </row>
    <row r="981" spans="1:8" ht="15.75" customHeight="1" x14ac:dyDescent="0.2">
      <c r="A981" s="205"/>
      <c r="B981" s="125"/>
      <c r="C981" s="125"/>
      <c r="D981" s="125"/>
      <c r="E981" s="204"/>
      <c r="F981" s="204"/>
      <c r="G981" s="205"/>
      <c r="H981" s="205"/>
    </row>
    <row r="982" spans="1:8" ht="15.75" customHeight="1" x14ac:dyDescent="0.2">
      <c r="A982" s="205"/>
      <c r="B982" s="125"/>
      <c r="C982" s="125"/>
      <c r="D982" s="125"/>
      <c r="E982" s="204"/>
      <c r="F982" s="204"/>
      <c r="G982" s="205"/>
      <c r="H982" s="205"/>
    </row>
    <row r="983" spans="1:8" ht="15.75" customHeight="1" x14ac:dyDescent="0.2">
      <c r="A983" s="205"/>
      <c r="B983" s="125"/>
      <c r="C983" s="125"/>
      <c r="D983" s="125"/>
      <c r="E983" s="204"/>
      <c r="F983" s="204"/>
      <c r="G983" s="205"/>
      <c r="H983" s="205"/>
    </row>
    <row r="984" spans="1:8" ht="15.75" customHeight="1" x14ac:dyDescent="0.2">
      <c r="A984" s="205"/>
      <c r="B984" s="125"/>
      <c r="C984" s="125"/>
      <c r="D984" s="125"/>
      <c r="E984" s="204"/>
      <c r="F984" s="204"/>
      <c r="G984" s="205"/>
      <c r="H984" s="205"/>
    </row>
    <row r="985" spans="1:8" ht="15.75" customHeight="1" x14ac:dyDescent="0.2">
      <c r="A985" s="205"/>
      <c r="B985" s="125"/>
      <c r="C985" s="125"/>
      <c r="D985" s="125"/>
      <c r="E985" s="204"/>
      <c r="F985" s="204"/>
      <c r="G985" s="205"/>
      <c r="H985" s="205"/>
    </row>
    <row r="986" spans="1:8" ht="15.75" customHeight="1" x14ac:dyDescent="0.2">
      <c r="A986" s="205"/>
      <c r="B986" s="125"/>
      <c r="C986" s="125"/>
      <c r="D986" s="125"/>
      <c r="E986" s="204"/>
      <c r="F986" s="204"/>
      <c r="G986" s="205"/>
      <c r="H986" s="205"/>
    </row>
    <row r="987" spans="1:8" ht="15.75" customHeight="1" x14ac:dyDescent="0.2">
      <c r="A987" s="205"/>
      <c r="B987" s="125"/>
      <c r="C987" s="125"/>
      <c r="D987" s="125"/>
      <c r="E987" s="204"/>
      <c r="F987" s="204"/>
      <c r="G987" s="205"/>
      <c r="H987" s="205"/>
    </row>
    <row r="988" spans="1:8" ht="15.75" customHeight="1" x14ac:dyDescent="0.2">
      <c r="A988" s="205"/>
      <c r="B988" s="125"/>
      <c r="C988" s="125"/>
      <c r="D988" s="125"/>
      <c r="E988" s="204"/>
      <c r="F988" s="204"/>
      <c r="G988" s="205"/>
      <c r="H988" s="205"/>
    </row>
    <row r="989" spans="1:8" ht="15.75" customHeight="1" x14ac:dyDescent="0.2">
      <c r="A989" s="205"/>
      <c r="B989" s="125"/>
      <c r="C989" s="125"/>
      <c r="D989" s="125"/>
      <c r="E989" s="204"/>
      <c r="F989" s="204"/>
      <c r="G989" s="205"/>
      <c r="H989" s="205"/>
    </row>
    <row r="990" spans="1:8" ht="15.75" customHeight="1" x14ac:dyDescent="0.2">
      <c r="A990" s="205"/>
      <c r="B990" s="125"/>
      <c r="C990" s="125"/>
      <c r="D990" s="125"/>
      <c r="E990" s="204"/>
      <c r="F990" s="204"/>
      <c r="G990" s="205"/>
      <c r="H990" s="205"/>
    </row>
    <row r="991" spans="1:8" ht="15.75" customHeight="1" x14ac:dyDescent="0.2">
      <c r="A991" s="205"/>
      <c r="B991" s="125"/>
      <c r="C991" s="125"/>
      <c r="D991" s="125"/>
      <c r="E991" s="204"/>
      <c r="F991" s="204"/>
      <c r="G991" s="205"/>
      <c r="H991" s="205"/>
    </row>
    <row r="992" spans="1:8" ht="15.75" customHeight="1" x14ac:dyDescent="0.2">
      <c r="A992" s="205"/>
      <c r="B992" s="125"/>
      <c r="C992" s="125"/>
      <c r="D992" s="125"/>
      <c r="E992" s="204"/>
      <c r="F992" s="204"/>
      <c r="G992" s="205"/>
      <c r="H992" s="205"/>
    </row>
    <row r="993" spans="1:8" ht="15.75" customHeight="1" x14ac:dyDescent="0.2">
      <c r="A993" s="205"/>
      <c r="B993" s="125"/>
      <c r="C993" s="125"/>
      <c r="D993" s="125"/>
      <c r="E993" s="204"/>
      <c r="F993" s="204"/>
      <c r="G993" s="205"/>
      <c r="H993" s="205"/>
    </row>
    <row r="994" spans="1:8" ht="15.75" customHeight="1" x14ac:dyDescent="0.2">
      <c r="A994" s="205"/>
      <c r="B994" s="125"/>
      <c r="C994" s="125"/>
      <c r="D994" s="125"/>
      <c r="E994" s="204"/>
      <c r="F994" s="204"/>
      <c r="G994" s="205"/>
      <c r="H994" s="205"/>
    </row>
    <row r="995" spans="1:8" ht="15.75" customHeight="1" x14ac:dyDescent="0.2">
      <c r="A995" s="205"/>
      <c r="B995" s="125"/>
      <c r="C995" s="125"/>
      <c r="D995" s="125"/>
      <c r="E995" s="204"/>
      <c r="F995" s="204"/>
      <c r="G995" s="205"/>
      <c r="H995" s="205"/>
    </row>
    <row r="996" spans="1:8" ht="15.75" customHeight="1" x14ac:dyDescent="0.2">
      <c r="A996" s="205"/>
      <c r="B996" s="125"/>
      <c r="C996" s="125"/>
      <c r="D996" s="125"/>
      <c r="E996" s="204"/>
      <c r="F996" s="204"/>
      <c r="G996" s="205"/>
      <c r="H996" s="205"/>
    </row>
    <row r="997" spans="1:8" ht="15.75" customHeight="1" x14ac:dyDescent="0.2">
      <c r="A997" s="205"/>
      <c r="B997" s="125"/>
      <c r="C997" s="125"/>
      <c r="D997" s="125"/>
      <c r="E997" s="204"/>
      <c r="F997" s="204"/>
      <c r="G997" s="205"/>
      <c r="H997" s="205"/>
    </row>
    <row r="998" spans="1:8" ht="15.75" customHeight="1" x14ac:dyDescent="0.2">
      <c r="A998" s="205"/>
      <c r="B998" s="125"/>
      <c r="C998" s="125"/>
      <c r="D998" s="125"/>
      <c r="E998" s="204"/>
      <c r="F998" s="204"/>
      <c r="G998" s="205"/>
      <c r="H998" s="205"/>
    </row>
    <row r="999" spans="1:8" ht="15.75" customHeight="1" x14ac:dyDescent="0.2">
      <c r="A999" s="205"/>
      <c r="B999" s="125"/>
      <c r="C999" s="125"/>
      <c r="D999" s="125"/>
      <c r="E999" s="204"/>
      <c r="F999" s="204"/>
      <c r="G999" s="205"/>
      <c r="H999" s="205"/>
    </row>
    <row r="1000" spans="1:8" ht="15.75" customHeight="1" x14ac:dyDescent="0.2">
      <c r="A1000" s="205"/>
      <c r="B1000" s="125"/>
      <c r="C1000" s="125"/>
      <c r="D1000" s="125"/>
      <c r="E1000" s="204"/>
      <c r="F1000" s="204"/>
      <c r="G1000" s="205"/>
      <c r="H1000" s="205"/>
    </row>
    <row r="1001" spans="1:8" ht="15.75" customHeight="1" x14ac:dyDescent="0.2">
      <c r="A1001" s="205"/>
      <c r="B1001" s="125"/>
      <c r="C1001" s="125"/>
      <c r="D1001" s="125"/>
      <c r="E1001" s="204"/>
      <c r="F1001" s="204"/>
      <c r="G1001" s="205"/>
      <c r="H1001" s="205"/>
    </row>
    <row r="1002" spans="1:8" ht="15.75" customHeight="1" x14ac:dyDescent="0.2">
      <c r="A1002" s="205"/>
      <c r="B1002" s="125"/>
      <c r="C1002" s="125"/>
      <c r="D1002" s="125"/>
      <c r="E1002" s="204"/>
      <c r="F1002" s="204"/>
      <c r="G1002" s="205"/>
      <c r="H1002" s="205"/>
    </row>
    <row r="1003" spans="1:8" ht="15.75" customHeight="1" x14ac:dyDescent="0.2">
      <c r="A1003" s="205"/>
      <c r="B1003" s="125"/>
      <c r="C1003" s="125"/>
      <c r="D1003" s="125"/>
      <c r="E1003" s="204"/>
      <c r="F1003" s="204"/>
      <c r="G1003" s="205"/>
      <c r="H1003" s="205"/>
    </row>
    <row r="1004" spans="1:8" ht="15.75" customHeight="1" x14ac:dyDescent="0.2">
      <c r="A1004" s="205"/>
      <c r="B1004" s="125"/>
      <c r="C1004" s="125"/>
      <c r="D1004" s="125"/>
      <c r="E1004" s="204"/>
      <c r="F1004" s="204"/>
      <c r="G1004" s="205"/>
      <c r="H1004" s="205"/>
    </row>
    <row r="1005" spans="1:8" ht="15.75" customHeight="1" x14ac:dyDescent="0.2">
      <c r="A1005" s="205"/>
      <c r="B1005" s="125"/>
      <c r="C1005" s="125"/>
      <c r="D1005" s="125"/>
      <c r="E1005" s="204"/>
      <c r="F1005" s="204"/>
      <c r="G1005" s="205"/>
      <c r="H1005" s="205"/>
    </row>
    <row r="1006" spans="1:8" ht="15.75" customHeight="1" x14ac:dyDescent="0.2">
      <c r="A1006" s="205"/>
      <c r="B1006" s="125"/>
      <c r="C1006" s="125"/>
      <c r="D1006" s="125"/>
      <c r="E1006" s="204"/>
      <c r="F1006" s="204"/>
      <c r="G1006" s="205"/>
      <c r="H1006" s="205"/>
    </row>
    <row r="1007" spans="1:8" ht="15.75" customHeight="1" x14ac:dyDescent="0.2">
      <c r="A1007" s="205"/>
      <c r="B1007" s="125"/>
      <c r="C1007" s="125"/>
      <c r="D1007" s="125"/>
      <c r="E1007" s="204"/>
      <c r="F1007" s="204"/>
      <c r="G1007" s="205"/>
      <c r="H1007" s="205"/>
    </row>
  </sheetData>
  <sheetProtection selectLockedCells="1"/>
  <protectedRanges>
    <protectedRange algorithmName="SHA-512" hashValue="MFLjKkP3j2bCYY/rsU66Ear+QWyFGqlpqUS73X9E9d/1vT5OFOmgfVrdC68z5zAQfHqcIokKmJ7g+eBG5Ghmsw==" saltValue="hAB8VCYRMck/h73BgifDyQ==" spinCount="100000" sqref="B2:F2 G1:H1048576 J1:O1048576 A1:A1048576" name="non modif" securityDescriptor="O:WDG:WDD:(D;;CC;;;WD)"/>
    <protectedRange sqref="B3:F4 B201:F600 B5:D200 F5:F200" name="modifiable" securityDescriptor="O:WDG:WDD:(A;;CC;;;WD)"/>
    <protectedRange sqref="E5 E7 E83 E99 E101 E103 E105 E107 E109 E111 E113 E115 E117 E119 E121 E123 E125 E127 E129 E131 E133 E135 E137 E139 E141 E143 E145 E147 E149 E151 E153 E155 E157 E159 E161 E163 E165 E167 E169 E171 E173 E175 E177 E179 E181 E183 E185 E187 E189 E191 E193 E195 E197 E199 E31:E32 E19:E23 E35:E42 E45:E50 E67:E68 E86 E9:E17 E59:E65 E53:E57 E26:E29 E71:E80 E89:E93 E95:E97" name="modifiable_1" securityDescriptor="O:WDG:WDD:(A;;CC;;;WD)"/>
    <protectedRange sqref="E6 E8 E18 E58 E84 E98 E100 E102 E104 E106 E108 E110 E112 E114 E116 E118 E120 E122 E124 E126 E128 E130 E132 E134 E136 E138 E140 E142 E144 E146 E148 E150 E152 E154 E156 E158 E160 E162 E164 E166 E168 E170 E172 E174 E176 E178 E180 E182 E184 E186 E188 E190 E192 E194 E196 E198 E200 E88" name="modifiable_2" securityDescriptor="O:WDG:WDD:(A;;CC;;;WD)"/>
  </protectedRanges>
  <mergeCells count="3">
    <mergeCell ref="J1:K1"/>
    <mergeCell ref="L1:M1"/>
    <mergeCell ref="N1:O1"/>
  </mergeCells>
  <dataValidations count="2">
    <dataValidation type="list" allowBlank="1" showInputMessage="1" showErrorMessage="1" sqref="I201:I1048576" xr:uid="{00000000-0002-0000-0200-000000000000}">
      <formula1>$P$4:$P$4</formula1>
    </dataValidation>
    <dataValidation type="list" allowBlank="1" showInputMessage="1" showErrorMessage="1" sqref="I2:I200" xr:uid="{00000000-0002-0000-0200-000001000000}">
      <formula1>$P$3:$P$5</formula1>
    </dataValidation>
  </dataValidations>
  <pageMargins left="0.7" right="0.7" top="0.75" bottom="0.75" header="0.3" footer="0.3"/>
  <pageSetup paperSize="9"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G772"/>
  <sheetViews>
    <sheetView zoomScale="70" zoomScaleNormal="70" workbookViewId="0">
      <pane xSplit="1" topLeftCell="B1" activePane="topRight" state="frozen"/>
      <selection activeCell="F81" sqref="F81"/>
      <selection pane="topRight" sqref="A1:G1048576"/>
    </sheetView>
  </sheetViews>
  <sheetFormatPr baseColWidth="10" defaultColWidth="14.42578125" defaultRowHeight="15.75" customHeight="1" x14ac:dyDescent="0.2"/>
  <cols>
    <col min="1" max="1" width="34.5703125" style="226" customWidth="1"/>
    <col min="2" max="2" width="20.28515625" style="227" customWidth="1"/>
    <col min="3" max="3" width="16.85546875" style="227" customWidth="1"/>
    <col min="4" max="4" width="51.42578125" style="228" customWidth="1"/>
    <col min="5" max="5" width="9.7109375" style="228" customWidth="1"/>
    <col min="6" max="6" width="24.5703125" style="228" customWidth="1"/>
    <col min="7" max="7" width="27.28515625" style="226" customWidth="1"/>
    <col min="8" max="16384" width="14.42578125" style="56"/>
  </cols>
  <sheetData>
    <row r="1" spans="1:7" ht="25.5" x14ac:dyDescent="0.2">
      <c r="A1" s="158" t="s">
        <v>0</v>
      </c>
      <c r="B1" s="157" t="s">
        <v>1</v>
      </c>
      <c r="C1" s="157" t="s">
        <v>2</v>
      </c>
      <c r="D1" s="157" t="s">
        <v>6</v>
      </c>
      <c r="E1" s="157" t="s">
        <v>628</v>
      </c>
      <c r="F1" s="157" t="s">
        <v>629</v>
      </c>
      <c r="G1" s="158" t="s">
        <v>641</v>
      </c>
    </row>
    <row r="2" spans="1:7" ht="15.75" customHeight="1" x14ac:dyDescent="0.2">
      <c r="A2" s="214" t="str">
        <f t="shared" ref="A2" si="0">B2&amp;" "&amp;C2</f>
        <v xml:space="preserve"> </v>
      </c>
      <c r="B2" s="215"/>
      <c r="C2" s="215"/>
      <c r="D2" s="215"/>
      <c r="E2" s="161"/>
      <c r="F2" s="161"/>
      <c r="G2" s="214" t="str">
        <f>IF(D2="","",VLOOKUP(D2,'Liste des clubs'!A:B,2,FALSE))</f>
        <v/>
      </c>
    </row>
    <row r="3" spans="1:7" ht="15.75" customHeight="1" x14ac:dyDescent="0.2">
      <c r="A3" s="216" t="str">
        <f>UPPER(B3)&amp;" "&amp;PROPER(C3)</f>
        <v>DAVID Yannick</v>
      </c>
      <c r="B3" s="146" t="s">
        <v>57</v>
      </c>
      <c r="C3" s="146" t="s">
        <v>58</v>
      </c>
      <c r="D3" s="146" t="s">
        <v>17</v>
      </c>
      <c r="E3" s="142" t="s">
        <v>52</v>
      </c>
      <c r="F3" s="144"/>
      <c r="G3" s="216" t="str">
        <f>IF(D3="","",VLOOKUP(D3,'Liste des clubs'!A:B,2,FALSE))</f>
        <v>HAZEBRO</v>
      </c>
    </row>
    <row r="4" spans="1:7" ht="15.75" customHeight="1" x14ac:dyDescent="0.2">
      <c r="A4" s="216" t="str">
        <f t="shared" ref="A4:A67" si="1">UPPER(B4)&amp;" "&amp;PROPER(C4)</f>
        <v>DELACHAT Frédéric</v>
      </c>
      <c r="B4" s="146" t="s">
        <v>150</v>
      </c>
      <c r="C4" s="146" t="s">
        <v>21</v>
      </c>
      <c r="D4" s="146" t="s">
        <v>17</v>
      </c>
      <c r="E4" s="142" t="s">
        <v>52</v>
      </c>
      <c r="F4" s="142"/>
      <c r="G4" s="216" t="str">
        <f>IF(D4="","",VLOOKUP(D4,'Liste des clubs'!A:B,2,FALSE))</f>
        <v>HAZEBRO</v>
      </c>
    </row>
    <row r="5" spans="1:7" ht="15.75" customHeight="1" x14ac:dyDescent="0.2">
      <c r="A5" s="216" t="str">
        <f t="shared" si="1"/>
        <v>DUMORTIER Bruno</v>
      </c>
      <c r="B5" s="146" t="s">
        <v>151</v>
      </c>
      <c r="C5" s="146" t="s">
        <v>152</v>
      </c>
      <c r="D5" s="146" t="s">
        <v>17</v>
      </c>
      <c r="E5" s="142" t="s">
        <v>52</v>
      </c>
      <c r="F5" s="142"/>
      <c r="G5" s="216" t="str">
        <f>IF(D5="","",VLOOKUP(D5,'Liste des clubs'!A:B,2,FALSE))</f>
        <v>HAZEBRO</v>
      </c>
    </row>
    <row r="6" spans="1:7" ht="15.75" customHeight="1" x14ac:dyDescent="0.2">
      <c r="A6" s="216" t="str">
        <f t="shared" si="1"/>
        <v>GHESTEM Benoit</v>
      </c>
      <c r="B6" s="146" t="s">
        <v>62</v>
      </c>
      <c r="C6" s="146" t="s">
        <v>63</v>
      </c>
      <c r="D6" s="146" t="s">
        <v>17</v>
      </c>
      <c r="E6" s="142" t="s">
        <v>52</v>
      </c>
      <c r="F6" s="142"/>
      <c r="G6" s="216" t="str">
        <f>IF(D6="","",VLOOKUP(D6,'Liste des clubs'!A:B,2,FALSE))</f>
        <v>HAZEBRO</v>
      </c>
    </row>
    <row r="7" spans="1:7" ht="15.75" customHeight="1" x14ac:dyDescent="0.2">
      <c r="A7" s="216" t="str">
        <f t="shared" si="1"/>
        <v>MOREY Laurent</v>
      </c>
      <c r="B7" s="146" t="s">
        <v>65</v>
      </c>
      <c r="C7" s="146" t="s">
        <v>66</v>
      </c>
      <c r="D7" s="146" t="s">
        <v>17</v>
      </c>
      <c r="E7" s="142" t="s">
        <v>52</v>
      </c>
      <c r="F7" s="142"/>
      <c r="G7" s="216" t="str">
        <f>IF(D7="","",VLOOKUP(D7,'Liste des clubs'!A:B,2,FALSE))</f>
        <v>HAZEBRO</v>
      </c>
    </row>
    <row r="8" spans="1:7" ht="15.75" customHeight="1" x14ac:dyDescent="0.2">
      <c r="A8" s="216" t="str">
        <f t="shared" si="1"/>
        <v>RUFFIN Guillaume</v>
      </c>
      <c r="B8" s="146" t="s">
        <v>68</v>
      </c>
      <c r="C8" s="146" t="s">
        <v>69</v>
      </c>
      <c r="D8" s="146" t="s">
        <v>17</v>
      </c>
      <c r="E8" s="142" t="s">
        <v>52</v>
      </c>
      <c r="F8" s="142"/>
      <c r="G8" s="216" t="str">
        <f>IF(D8="","",VLOOKUP(D8,'Liste des clubs'!A:B,2,FALSE))</f>
        <v>HAZEBRO</v>
      </c>
    </row>
    <row r="9" spans="1:7" ht="15.75" customHeight="1" x14ac:dyDescent="0.2">
      <c r="A9" s="216" t="str">
        <f t="shared" si="1"/>
        <v>VIEREN Christophe</v>
      </c>
      <c r="B9" s="146" t="s">
        <v>71</v>
      </c>
      <c r="C9" s="146" t="s">
        <v>72</v>
      </c>
      <c r="D9" s="146" t="s">
        <v>17</v>
      </c>
      <c r="E9" s="142" t="s">
        <v>52</v>
      </c>
      <c r="F9" s="142"/>
      <c r="G9" s="216" t="str">
        <f>IF(D9="","",VLOOKUP(D9,'Liste des clubs'!A:B,2,FALSE))</f>
        <v>HAZEBRO</v>
      </c>
    </row>
    <row r="10" spans="1:7" ht="15.75" customHeight="1" x14ac:dyDescent="0.2">
      <c r="A10" s="216" t="str">
        <f t="shared" si="1"/>
        <v>BOUSSEKEY Sébastien</v>
      </c>
      <c r="B10" s="146" t="s">
        <v>54</v>
      </c>
      <c r="C10" s="146" t="s">
        <v>116</v>
      </c>
      <c r="D10" s="146" t="s">
        <v>17</v>
      </c>
      <c r="E10" s="142" t="s">
        <v>70</v>
      </c>
      <c r="F10" s="142"/>
      <c r="G10" s="216" t="str">
        <f>IF(D10="","",VLOOKUP(D10,'Liste des clubs'!A:B,2,FALSE))</f>
        <v>HAZEBRO</v>
      </c>
    </row>
    <row r="11" spans="1:7" ht="15.75" customHeight="1" x14ac:dyDescent="0.2">
      <c r="A11" s="216" t="str">
        <f t="shared" si="1"/>
        <v>LABESSE Olivier</v>
      </c>
      <c r="B11" s="146" t="s">
        <v>153</v>
      </c>
      <c r="C11" s="146" t="s">
        <v>154</v>
      </c>
      <c r="D11" s="146" t="s">
        <v>81</v>
      </c>
      <c r="E11" s="142" t="s">
        <v>70</v>
      </c>
      <c r="F11" s="142"/>
      <c r="G11" s="216" t="str">
        <f>IF(D11="","",VLOOKUP(D11,'Liste des clubs'!A:B,2,FALSE))</f>
        <v>St OMER</v>
      </c>
    </row>
    <row r="12" spans="1:7" ht="15.75" customHeight="1" x14ac:dyDescent="0.2">
      <c r="A12" s="216" t="str">
        <f t="shared" si="1"/>
        <v>LEUWERS Philippe</v>
      </c>
      <c r="B12" s="146" t="s">
        <v>155</v>
      </c>
      <c r="C12" s="146" t="s">
        <v>156</v>
      </c>
      <c r="D12" s="146" t="s">
        <v>17</v>
      </c>
      <c r="E12" s="142" t="s">
        <v>70</v>
      </c>
      <c r="F12" s="142"/>
      <c r="G12" s="216" t="str">
        <f>IF(D12="","",VLOOKUP(D12,'Liste des clubs'!A:B,2,FALSE))</f>
        <v>HAZEBRO</v>
      </c>
    </row>
    <row r="13" spans="1:7" ht="15.75" customHeight="1" x14ac:dyDescent="0.2">
      <c r="A13" s="216" t="str">
        <f t="shared" si="1"/>
        <v>WARNEYS Nicolas</v>
      </c>
      <c r="B13" s="146" t="s">
        <v>77</v>
      </c>
      <c r="C13" s="146" t="s">
        <v>51</v>
      </c>
      <c r="D13" s="146" t="s">
        <v>17</v>
      </c>
      <c r="E13" s="142" t="s">
        <v>70</v>
      </c>
      <c r="F13" s="142"/>
      <c r="G13" s="216" t="str">
        <f>IF(D13="","",VLOOKUP(D13,'Liste des clubs'!A:B,2,FALSE))</f>
        <v>HAZEBRO</v>
      </c>
    </row>
    <row r="14" spans="1:7" ht="15.75" customHeight="1" x14ac:dyDescent="0.2">
      <c r="A14" s="216" t="str">
        <f t="shared" si="1"/>
        <v>DEFRANCE Marc</v>
      </c>
      <c r="B14" s="146" t="s">
        <v>79</v>
      </c>
      <c r="C14" s="146" t="s">
        <v>80</v>
      </c>
      <c r="D14" s="146" t="s">
        <v>17</v>
      </c>
      <c r="E14" s="142" t="s">
        <v>67</v>
      </c>
      <c r="F14" s="142"/>
      <c r="G14" s="216" t="str">
        <f>IF(D14="","",VLOOKUP(D14,'Liste des clubs'!A:B,2,FALSE))</f>
        <v>HAZEBRO</v>
      </c>
    </row>
    <row r="15" spans="1:7" ht="15.75" customHeight="1" x14ac:dyDescent="0.2">
      <c r="A15" s="216" t="str">
        <f t="shared" si="1"/>
        <v>FORSPANIAK Grégory</v>
      </c>
      <c r="B15" s="146" t="s">
        <v>82</v>
      </c>
      <c r="C15" s="146" t="s">
        <v>83</v>
      </c>
      <c r="D15" s="146" t="s">
        <v>17</v>
      </c>
      <c r="E15" s="142" t="s">
        <v>67</v>
      </c>
      <c r="F15" s="142"/>
      <c r="G15" s="216" t="str">
        <f>IF(D15="","",VLOOKUP(D15,'Liste des clubs'!A:B,2,FALSE))</f>
        <v>HAZEBRO</v>
      </c>
    </row>
    <row r="16" spans="1:7" ht="15.75" customHeight="1" x14ac:dyDescent="0.2">
      <c r="A16" s="216" t="str">
        <f t="shared" si="1"/>
        <v>LEURENT Alexis</v>
      </c>
      <c r="B16" s="146" t="s">
        <v>157</v>
      </c>
      <c r="C16" s="146" t="s">
        <v>158</v>
      </c>
      <c r="D16" s="146" t="s">
        <v>112</v>
      </c>
      <c r="E16" s="142" t="s">
        <v>67</v>
      </c>
      <c r="F16" s="142"/>
      <c r="G16" s="216" t="str">
        <f>IF(D16="","",VLOOKUP(D16,'Liste des clubs'!A:B,2,FALSE))</f>
        <v>AIRE/L</v>
      </c>
    </row>
    <row r="17" spans="1:7" ht="15.75" customHeight="1" x14ac:dyDescent="0.2">
      <c r="A17" s="216" t="str">
        <f t="shared" si="1"/>
        <v>RAMON Pierre</v>
      </c>
      <c r="B17" s="146" t="s">
        <v>87</v>
      </c>
      <c r="C17" s="146" t="s">
        <v>23</v>
      </c>
      <c r="D17" s="146" t="s">
        <v>75</v>
      </c>
      <c r="E17" s="142" t="s">
        <v>67</v>
      </c>
      <c r="F17" s="142"/>
      <c r="G17" s="216" t="str">
        <f>IF(D17="","",VLOOKUP(D17,'Liste des clubs'!A:B,2,FALSE))</f>
        <v>STEEN</v>
      </c>
    </row>
    <row r="18" spans="1:7" ht="15.75" customHeight="1" x14ac:dyDescent="0.2">
      <c r="A18" s="216" t="str">
        <f t="shared" si="1"/>
        <v>TIMMERMAN Dominique</v>
      </c>
      <c r="B18" s="146" t="s">
        <v>88</v>
      </c>
      <c r="C18" s="146" t="s">
        <v>89</v>
      </c>
      <c r="D18" s="146" t="s">
        <v>17</v>
      </c>
      <c r="E18" s="142" t="s">
        <v>67</v>
      </c>
      <c r="F18" s="142"/>
      <c r="G18" s="216" t="str">
        <f>IF(D18="","",VLOOKUP(D18,'Liste des clubs'!A:B,2,FALSE))</f>
        <v>HAZEBRO</v>
      </c>
    </row>
    <row r="19" spans="1:7" ht="15.75" customHeight="1" x14ac:dyDescent="0.2">
      <c r="A19" s="216" t="str">
        <f t="shared" si="1"/>
        <v>BOULIER Jérémy</v>
      </c>
      <c r="B19" s="146" t="s">
        <v>90</v>
      </c>
      <c r="C19" s="146" t="s">
        <v>74</v>
      </c>
      <c r="D19" s="146" t="s">
        <v>17</v>
      </c>
      <c r="E19" s="142" t="s">
        <v>64</v>
      </c>
      <c r="F19" s="142"/>
      <c r="G19" s="216" t="str">
        <f>IF(D19="","",VLOOKUP(D19,'Liste des clubs'!A:B,2,FALSE))</f>
        <v>HAZEBRO</v>
      </c>
    </row>
    <row r="20" spans="1:7" ht="15.75" customHeight="1" x14ac:dyDescent="0.2">
      <c r="A20" s="216" t="str">
        <f t="shared" si="1"/>
        <v>GAPILIAN Samuel</v>
      </c>
      <c r="B20" s="146" t="s">
        <v>94</v>
      </c>
      <c r="C20" s="146" t="s">
        <v>95</v>
      </c>
      <c r="D20" s="146" t="s">
        <v>17</v>
      </c>
      <c r="E20" s="142" t="s">
        <v>64</v>
      </c>
      <c r="F20" s="142"/>
      <c r="G20" s="216" t="str">
        <f>IF(D20="","",VLOOKUP(D20,'Liste des clubs'!A:B,2,FALSE))</f>
        <v>HAZEBRO</v>
      </c>
    </row>
    <row r="21" spans="1:7" ht="15.75" customHeight="1" x14ac:dyDescent="0.2">
      <c r="A21" s="216" t="str">
        <f t="shared" si="1"/>
        <v>HODENT Fabrice</v>
      </c>
      <c r="B21" s="146" t="s">
        <v>96</v>
      </c>
      <c r="C21" s="146" t="s">
        <v>97</v>
      </c>
      <c r="D21" s="146" t="s">
        <v>17</v>
      </c>
      <c r="E21" s="142" t="s">
        <v>64</v>
      </c>
      <c r="F21" s="142"/>
      <c r="G21" s="216" t="str">
        <f>IF(D21="","",VLOOKUP(D21,'Liste des clubs'!A:B,2,FALSE))</f>
        <v>HAZEBRO</v>
      </c>
    </row>
    <row r="22" spans="1:7" ht="15.75" customHeight="1" x14ac:dyDescent="0.2">
      <c r="A22" s="216" t="str">
        <f t="shared" si="1"/>
        <v>ISENBRANDT Jean-Stéphane</v>
      </c>
      <c r="B22" s="146" t="s">
        <v>84</v>
      </c>
      <c r="C22" s="146" t="s">
        <v>98</v>
      </c>
      <c r="D22" s="146" t="s">
        <v>17</v>
      </c>
      <c r="E22" s="142" t="s">
        <v>64</v>
      </c>
      <c r="F22" s="142"/>
      <c r="G22" s="216" t="str">
        <f>IF(D22="","",VLOOKUP(D22,'Liste des clubs'!A:B,2,FALSE))</f>
        <v>HAZEBRO</v>
      </c>
    </row>
    <row r="23" spans="1:7" ht="15.75" customHeight="1" x14ac:dyDescent="0.2">
      <c r="A23" s="216" t="str">
        <f t="shared" si="1"/>
        <v>MOREL Antoine</v>
      </c>
      <c r="B23" s="146" t="s">
        <v>85</v>
      </c>
      <c r="C23" s="146" t="s">
        <v>86</v>
      </c>
      <c r="D23" s="146" t="s">
        <v>17</v>
      </c>
      <c r="E23" s="142" t="s">
        <v>67</v>
      </c>
      <c r="F23" s="142"/>
      <c r="G23" s="216" t="str">
        <f>IF(D23="","",VLOOKUP(D23,'Liste des clubs'!A:B,2,FALSE))</f>
        <v>HAZEBRO</v>
      </c>
    </row>
    <row r="24" spans="1:7" ht="15.75" customHeight="1" x14ac:dyDescent="0.2">
      <c r="A24" s="216" t="str">
        <f t="shared" si="1"/>
        <v>COUBEL Christophe</v>
      </c>
      <c r="B24" s="146" t="s">
        <v>102</v>
      </c>
      <c r="C24" s="146" t="s">
        <v>72</v>
      </c>
      <c r="D24" s="146" t="s">
        <v>30</v>
      </c>
      <c r="E24" s="142" t="s">
        <v>61</v>
      </c>
      <c r="F24" s="142"/>
      <c r="G24" s="216" t="str">
        <f>IF(D24="","",VLOOKUP(D24,'Liste des clubs'!A:B,2,FALSE))</f>
        <v>BAILLEUL</v>
      </c>
    </row>
    <row r="25" spans="1:7" ht="15.75" customHeight="1" x14ac:dyDescent="0.2">
      <c r="A25" s="216" t="str">
        <f t="shared" si="1"/>
        <v>DEREPPE David</v>
      </c>
      <c r="B25" s="146" t="s">
        <v>106</v>
      </c>
      <c r="C25" s="146" t="s">
        <v>107</v>
      </c>
      <c r="D25" s="146" t="s">
        <v>17</v>
      </c>
      <c r="E25" s="142" t="s">
        <v>61</v>
      </c>
      <c r="F25" s="142"/>
      <c r="G25" s="216" t="str">
        <f>IF(D25="","",VLOOKUP(D25,'Liste des clubs'!A:B,2,FALSE))</f>
        <v>HAZEBRO</v>
      </c>
    </row>
    <row r="26" spans="1:7" ht="15.75" customHeight="1" x14ac:dyDescent="0.2">
      <c r="A26" s="216" t="str">
        <f t="shared" si="1"/>
        <v>GUEGUEN Antoine</v>
      </c>
      <c r="B26" s="146" t="s">
        <v>159</v>
      </c>
      <c r="C26" s="146" t="s">
        <v>86</v>
      </c>
      <c r="D26" s="146" t="s">
        <v>160</v>
      </c>
      <c r="E26" s="142" t="s">
        <v>61</v>
      </c>
      <c r="F26" s="142"/>
      <c r="G26" s="216" t="str">
        <f>IF(D26="","",VLOOKUP(D26,'Liste des clubs'!A:B,2,FALSE))</f>
        <v>RENESCURE</v>
      </c>
    </row>
    <row r="27" spans="1:7" ht="15.75" customHeight="1" x14ac:dyDescent="0.2">
      <c r="A27" s="216" t="str">
        <f t="shared" si="1"/>
        <v>LAVERSIN Arnaud</v>
      </c>
      <c r="B27" s="146" t="s">
        <v>124</v>
      </c>
      <c r="C27" s="146" t="s">
        <v>161</v>
      </c>
      <c r="D27" s="146" t="s">
        <v>17</v>
      </c>
      <c r="E27" s="142" t="s">
        <v>61</v>
      </c>
      <c r="F27" s="142"/>
      <c r="G27" s="216" t="str">
        <f>IF(D27="","",VLOOKUP(D27,'Liste des clubs'!A:B,2,FALSE))</f>
        <v>HAZEBRO</v>
      </c>
    </row>
    <row r="28" spans="1:7" ht="15.75" customHeight="1" x14ac:dyDescent="0.2">
      <c r="A28" s="216" t="str">
        <f t="shared" si="1"/>
        <v>MARTIN Hervé</v>
      </c>
      <c r="B28" s="146" t="s">
        <v>162</v>
      </c>
      <c r="C28" s="146" t="s">
        <v>105</v>
      </c>
      <c r="D28" s="146" t="s">
        <v>17</v>
      </c>
      <c r="E28" s="142" t="s">
        <v>61</v>
      </c>
      <c r="F28" s="142"/>
      <c r="G28" s="216" t="str">
        <f>IF(D28="","",VLOOKUP(D28,'Liste des clubs'!A:B,2,FALSE))</f>
        <v>HAZEBRO</v>
      </c>
    </row>
    <row r="29" spans="1:7" ht="15.75" customHeight="1" x14ac:dyDescent="0.2">
      <c r="A29" s="216" t="str">
        <f t="shared" si="1"/>
        <v>MOREL Romuald</v>
      </c>
      <c r="B29" s="146" t="s">
        <v>85</v>
      </c>
      <c r="C29" s="146" t="s">
        <v>109</v>
      </c>
      <c r="D29" s="146" t="s">
        <v>110</v>
      </c>
      <c r="E29" s="142" t="s">
        <v>61</v>
      </c>
      <c r="F29" s="142"/>
      <c r="G29" s="216" t="str">
        <f>IF(D29="","",VLOOKUP(D29,'Liste des clubs'!A:B,2,FALSE))</f>
        <v>LESTREM</v>
      </c>
    </row>
    <row r="30" spans="1:7" ht="15.75" customHeight="1" x14ac:dyDescent="0.2">
      <c r="A30" s="216" t="str">
        <f t="shared" si="1"/>
        <v>WARNEYS Thomas</v>
      </c>
      <c r="B30" s="146" t="s">
        <v>77</v>
      </c>
      <c r="C30" s="146" t="s">
        <v>114</v>
      </c>
      <c r="D30" s="146" t="s">
        <v>17</v>
      </c>
      <c r="E30" s="144" t="s">
        <v>61</v>
      </c>
      <c r="F30" s="144"/>
      <c r="G30" s="216" t="str">
        <f>IF(D30="","",VLOOKUP(D30,'Liste des clubs'!A:B,2,FALSE))</f>
        <v>HAZEBRO</v>
      </c>
    </row>
    <row r="31" spans="1:7" ht="15.75" customHeight="1" x14ac:dyDescent="0.2">
      <c r="A31" s="216" t="str">
        <f t="shared" si="1"/>
        <v>WOJCIECHOWSKI Julien</v>
      </c>
      <c r="B31" s="146" t="s">
        <v>100</v>
      </c>
      <c r="C31" s="146" t="s">
        <v>101</v>
      </c>
      <c r="D31" s="146" t="s">
        <v>17</v>
      </c>
      <c r="E31" s="142" t="s">
        <v>64</v>
      </c>
      <c r="F31" s="142"/>
      <c r="G31" s="216" t="str">
        <f>IF(D31="","",VLOOKUP(D31,'Liste des clubs'!A:B,2,FALSE))</f>
        <v>HAZEBRO</v>
      </c>
    </row>
    <row r="32" spans="1:7" ht="15.75" customHeight="1" x14ac:dyDescent="0.2">
      <c r="A32" s="216" t="str">
        <f t="shared" si="1"/>
        <v>MANTE Emmanuel</v>
      </c>
      <c r="B32" s="146" t="s">
        <v>531</v>
      </c>
      <c r="C32" s="146" t="s">
        <v>537</v>
      </c>
      <c r="D32" s="146" t="s">
        <v>17</v>
      </c>
      <c r="E32" s="142" t="s">
        <v>59</v>
      </c>
      <c r="F32" s="142"/>
      <c r="G32" s="216" t="str">
        <f>IF(D32="","",VLOOKUP(D32,'Liste des clubs'!A:B,2,FALSE))</f>
        <v>HAZEBRO</v>
      </c>
    </row>
    <row r="33" spans="1:7" ht="15.75" customHeight="1" x14ac:dyDescent="0.2">
      <c r="A33" s="216" t="str">
        <f t="shared" si="1"/>
        <v>DEGUILLEMENT Régis</v>
      </c>
      <c r="B33" s="146" t="s">
        <v>579</v>
      </c>
      <c r="C33" s="146" t="s">
        <v>580</v>
      </c>
      <c r="D33" s="146" t="s">
        <v>348</v>
      </c>
      <c r="E33" s="142"/>
      <c r="F33" s="142"/>
      <c r="G33" s="216" t="str">
        <f>IF(D33="","",VLOOKUP(D33,'Liste des clubs'!A:B,2,FALSE))</f>
        <v>FLAN LYS</v>
      </c>
    </row>
    <row r="34" spans="1:7" ht="15.75" customHeight="1" x14ac:dyDescent="0.2">
      <c r="A34" s="216" t="str">
        <f t="shared" si="1"/>
        <v>WAYMEL Laurent</v>
      </c>
      <c r="B34" s="146" t="s">
        <v>543</v>
      </c>
      <c r="C34" s="146" t="s">
        <v>66</v>
      </c>
      <c r="D34" s="146" t="s">
        <v>17</v>
      </c>
      <c r="E34" s="142">
        <v>30</v>
      </c>
      <c r="F34" s="142"/>
      <c r="G34" s="216" t="str">
        <f>IF(D34="","",VLOOKUP(D34,'Liste des clubs'!A:B,2,FALSE))</f>
        <v>HAZEBRO</v>
      </c>
    </row>
    <row r="35" spans="1:7" ht="15.75" customHeight="1" x14ac:dyDescent="0.2">
      <c r="A35" s="216" t="str">
        <f t="shared" si="1"/>
        <v>BONNET Stanislas</v>
      </c>
      <c r="B35" s="146" t="s">
        <v>532</v>
      </c>
      <c r="C35" s="146" t="s">
        <v>533</v>
      </c>
      <c r="D35" s="146" t="s">
        <v>17</v>
      </c>
      <c r="E35" s="142" t="s">
        <v>59</v>
      </c>
      <c r="F35" s="142"/>
      <c r="G35" s="216" t="str">
        <f>IF(D35="","",VLOOKUP(D35,'Liste des clubs'!A:B,2,FALSE))</f>
        <v>HAZEBRO</v>
      </c>
    </row>
    <row r="36" spans="1:7" ht="15.75" customHeight="1" x14ac:dyDescent="0.2">
      <c r="A36" s="216" t="str">
        <f t="shared" si="1"/>
        <v>MARCOTTE Sébastien</v>
      </c>
      <c r="B36" s="146" t="s">
        <v>620</v>
      </c>
      <c r="C36" s="146" t="s">
        <v>116</v>
      </c>
      <c r="D36" s="146" t="s">
        <v>115</v>
      </c>
      <c r="E36" s="142" t="s">
        <v>56</v>
      </c>
      <c r="F36" s="142"/>
      <c r="G36" s="216" t="str">
        <f>IF(D36="","",VLOOKUP(D36,'Liste des clubs'!A:B,2,FALSE))</f>
        <v>ARCOPAL</v>
      </c>
    </row>
    <row r="37" spans="1:7" ht="15.75" customHeight="1" x14ac:dyDescent="0.2">
      <c r="A37" s="216" t="str">
        <f t="shared" si="1"/>
        <v>PETITPREZ Thierry</v>
      </c>
      <c r="B37" s="146" t="s">
        <v>540</v>
      </c>
      <c r="C37" s="146" t="s">
        <v>541</v>
      </c>
      <c r="D37" s="146" t="s">
        <v>48</v>
      </c>
      <c r="E37" s="142" t="s">
        <v>56</v>
      </c>
      <c r="F37" s="142"/>
      <c r="G37" s="216" t="str">
        <f>IF(D37="","",VLOOKUP(D37,'Liste des clubs'!A:B,2,FALSE))</f>
        <v>MERVILL</v>
      </c>
    </row>
    <row r="38" spans="1:7" ht="15.75" customHeight="1" x14ac:dyDescent="0.2">
      <c r="A38" s="216" t="str">
        <f t="shared" si="1"/>
        <v>WAYMEL Laurent</v>
      </c>
      <c r="B38" s="146" t="s">
        <v>543</v>
      </c>
      <c r="C38" s="146" t="s">
        <v>66</v>
      </c>
      <c r="D38" s="146" t="s">
        <v>17</v>
      </c>
      <c r="E38" s="144" t="s">
        <v>56</v>
      </c>
      <c r="F38" s="144"/>
      <c r="G38" s="216" t="str">
        <f>IF(D38="","",VLOOKUP(D38,'Liste des clubs'!A:B,2,FALSE))</f>
        <v>HAZEBRO</v>
      </c>
    </row>
    <row r="39" spans="1:7" ht="15.75" customHeight="1" x14ac:dyDescent="0.2">
      <c r="A39" s="216" t="str">
        <f t="shared" si="1"/>
        <v>CACHEUX Sébastien</v>
      </c>
      <c r="B39" s="146" t="s">
        <v>545</v>
      </c>
      <c r="C39" s="146" t="s">
        <v>116</v>
      </c>
      <c r="D39" s="146" t="s">
        <v>17</v>
      </c>
      <c r="E39" s="142" t="s">
        <v>53</v>
      </c>
      <c r="F39" s="142"/>
      <c r="G39" s="216" t="str">
        <f>IF(D39="","",VLOOKUP(D39,'Liste des clubs'!A:B,2,FALSE))</f>
        <v>HAZEBRO</v>
      </c>
    </row>
    <row r="40" spans="1:7" ht="15.75" customHeight="1" x14ac:dyDescent="0.2">
      <c r="A40" s="216" t="str">
        <f t="shared" si="1"/>
        <v>GABELLE Bertrand</v>
      </c>
      <c r="B40" s="217" t="s">
        <v>554</v>
      </c>
      <c r="C40" s="217" t="s">
        <v>555</v>
      </c>
      <c r="D40" s="146" t="s">
        <v>17</v>
      </c>
      <c r="E40" s="144" t="s">
        <v>53</v>
      </c>
      <c r="F40" s="144"/>
      <c r="G40" s="216" t="str">
        <f>IF(D40="","",VLOOKUP(D40,'Liste des clubs'!A:B,2,FALSE))</f>
        <v>HAZEBRO</v>
      </c>
    </row>
    <row r="41" spans="1:7" ht="15.75" customHeight="1" x14ac:dyDescent="0.2">
      <c r="A41" s="216" t="str">
        <f t="shared" si="1"/>
        <v>FROMENT Nicolas</v>
      </c>
      <c r="B41" s="146" t="s">
        <v>565</v>
      </c>
      <c r="C41" s="146" t="s">
        <v>51</v>
      </c>
      <c r="D41" s="146" t="s">
        <v>17</v>
      </c>
      <c r="E41" s="142" t="s">
        <v>50</v>
      </c>
      <c r="F41" s="142"/>
      <c r="G41" s="216" t="str">
        <f>IF(D41="","",VLOOKUP(D41,'Liste des clubs'!A:B,2,FALSE))</f>
        <v>HAZEBRO</v>
      </c>
    </row>
    <row r="42" spans="1:7" ht="15.75" customHeight="1" x14ac:dyDescent="0.2">
      <c r="A42" s="216" t="str">
        <f t="shared" si="1"/>
        <v>THUMEREL Franck</v>
      </c>
      <c r="B42" s="146" t="s">
        <v>568</v>
      </c>
      <c r="C42" s="146" t="s">
        <v>569</v>
      </c>
      <c r="D42" s="146" t="s">
        <v>17</v>
      </c>
      <c r="E42" s="142" t="s">
        <v>47</v>
      </c>
      <c r="F42" s="142"/>
      <c r="G42" s="216" t="str">
        <f>IF(D42="","",VLOOKUP(D42,'Liste des clubs'!A:B,2,FALSE))</f>
        <v>HAZEBRO</v>
      </c>
    </row>
    <row r="43" spans="1:7" ht="15.75" customHeight="1" x14ac:dyDescent="0.2">
      <c r="A43" s="216" t="str">
        <f t="shared" si="1"/>
        <v>CHATELET David</v>
      </c>
      <c r="B43" s="146" t="s">
        <v>570</v>
      </c>
      <c r="C43" s="146" t="s">
        <v>107</v>
      </c>
      <c r="D43" s="146" t="s">
        <v>166</v>
      </c>
      <c r="E43" s="142" t="s">
        <v>46</v>
      </c>
      <c r="F43" s="142"/>
      <c r="G43" s="216" t="str">
        <f>IF(D43="","",VLOOKUP(D43,'Liste des clubs'!A:B,2,FALSE))</f>
        <v>BETHUNE</v>
      </c>
    </row>
    <row r="44" spans="1:7" ht="15.75" customHeight="1" x14ac:dyDescent="0.2">
      <c r="A44" s="216" t="str">
        <f t="shared" si="1"/>
        <v>GAUQUIE Patrice</v>
      </c>
      <c r="B44" s="146" t="s">
        <v>571</v>
      </c>
      <c r="C44" s="146" t="s">
        <v>572</v>
      </c>
      <c r="D44" s="146" t="s">
        <v>30</v>
      </c>
      <c r="E44" s="142" t="s">
        <v>46</v>
      </c>
      <c r="F44" s="142"/>
      <c r="G44" s="216" t="str">
        <f>IF(D44="","",VLOOKUP(D44,'Liste des clubs'!A:B,2,FALSE))</f>
        <v>BAILLEUL</v>
      </c>
    </row>
    <row r="45" spans="1:7" ht="15.75" customHeight="1" x14ac:dyDescent="0.2">
      <c r="A45" s="216" t="str">
        <f t="shared" si="1"/>
        <v>LINON Ludovic</v>
      </c>
      <c r="B45" s="146" t="s">
        <v>573</v>
      </c>
      <c r="C45" s="146" t="s">
        <v>574</v>
      </c>
      <c r="D45" s="146" t="s">
        <v>334</v>
      </c>
      <c r="E45" s="142" t="s">
        <v>46</v>
      </c>
      <c r="F45" s="142"/>
      <c r="G45" s="216" t="str">
        <f>IF(D45="","",VLOOKUP(D45,'Liste des clubs'!A:B,2,FALSE))</f>
        <v>COMINES</v>
      </c>
    </row>
    <row r="46" spans="1:7" ht="15.75" customHeight="1" x14ac:dyDescent="0.2">
      <c r="A46" s="216" t="str">
        <f t="shared" si="1"/>
        <v xml:space="preserve"> </v>
      </c>
      <c r="B46" s="146"/>
      <c r="C46" s="146"/>
      <c r="D46" s="146"/>
      <c r="E46" s="142"/>
      <c r="F46" s="142"/>
      <c r="G46" s="216" t="str">
        <f>IF(D46="","",VLOOKUP(D46,'Liste des clubs'!A:B,2,FALSE))</f>
        <v/>
      </c>
    </row>
    <row r="47" spans="1:7" ht="15.75" customHeight="1" x14ac:dyDescent="0.2">
      <c r="A47" s="216" t="str">
        <f t="shared" si="1"/>
        <v xml:space="preserve"> </v>
      </c>
      <c r="B47" s="146"/>
      <c r="C47" s="146"/>
      <c r="D47" s="146"/>
      <c r="E47" s="142"/>
      <c r="F47" s="142"/>
      <c r="G47" s="216" t="str">
        <f>IF(D47="","",VLOOKUP(D47,'Liste des clubs'!A:B,2,FALSE))</f>
        <v/>
      </c>
    </row>
    <row r="48" spans="1:7" ht="15.75" customHeight="1" x14ac:dyDescent="0.2">
      <c r="A48" s="216" t="str">
        <f t="shared" si="1"/>
        <v xml:space="preserve"> </v>
      </c>
      <c r="B48" s="146"/>
      <c r="C48" s="146"/>
      <c r="D48" s="146"/>
      <c r="E48" s="142"/>
      <c r="F48" s="142"/>
      <c r="G48" s="216" t="str">
        <f>IF(D48="","",VLOOKUP(D48,'Liste des clubs'!A:B,2,FALSE))</f>
        <v/>
      </c>
    </row>
    <row r="49" spans="1:7" ht="15.75" customHeight="1" x14ac:dyDescent="0.2">
      <c r="A49" s="216" t="str">
        <f t="shared" si="1"/>
        <v xml:space="preserve"> </v>
      </c>
      <c r="B49" s="146"/>
      <c r="C49" s="146"/>
      <c r="D49" s="146"/>
      <c r="E49" s="142"/>
      <c r="F49" s="142"/>
      <c r="G49" s="216" t="str">
        <f>IF(D49="","",VLOOKUP(D49,'Liste des clubs'!A:B,2,FALSE))</f>
        <v/>
      </c>
    </row>
    <row r="50" spans="1:7" ht="15.75" customHeight="1" x14ac:dyDescent="0.2">
      <c r="A50" s="216" t="str">
        <f t="shared" si="1"/>
        <v xml:space="preserve"> </v>
      </c>
      <c r="B50" s="146"/>
      <c r="C50" s="146"/>
      <c r="D50" s="146"/>
      <c r="E50" s="142"/>
      <c r="F50" s="142"/>
      <c r="G50" s="216" t="str">
        <f>IF(D50="","",VLOOKUP(D50,'Liste des clubs'!A:B,2,FALSE))</f>
        <v/>
      </c>
    </row>
    <row r="51" spans="1:7" ht="15.75" customHeight="1" x14ac:dyDescent="0.2">
      <c r="A51" s="216" t="str">
        <f t="shared" si="1"/>
        <v xml:space="preserve"> </v>
      </c>
      <c r="B51" s="146"/>
      <c r="C51" s="146"/>
      <c r="D51" s="146"/>
      <c r="E51" s="142"/>
      <c r="F51" s="142"/>
      <c r="G51" s="216" t="str">
        <f>IF(D51="","",VLOOKUP(D51,'Liste des clubs'!A:B,2,FALSE))</f>
        <v/>
      </c>
    </row>
    <row r="52" spans="1:7" ht="15.75" customHeight="1" x14ac:dyDescent="0.2">
      <c r="A52" s="216" t="str">
        <f t="shared" si="1"/>
        <v xml:space="preserve"> </v>
      </c>
      <c r="B52" s="146"/>
      <c r="C52" s="146"/>
      <c r="D52" s="146"/>
      <c r="E52" s="142"/>
      <c r="F52" s="142"/>
      <c r="G52" s="216" t="str">
        <f>IF(D52="","",VLOOKUP(D52,'Liste des clubs'!A:B,2,FALSE))</f>
        <v/>
      </c>
    </row>
    <row r="53" spans="1:7" ht="15.75" customHeight="1" x14ac:dyDescent="0.2">
      <c r="A53" s="216" t="str">
        <f t="shared" si="1"/>
        <v xml:space="preserve"> </v>
      </c>
      <c r="B53" s="146"/>
      <c r="C53" s="146"/>
      <c r="D53" s="146"/>
      <c r="E53" s="142"/>
      <c r="F53" s="142"/>
      <c r="G53" s="216" t="str">
        <f>IF(D53="","",VLOOKUP(D53,'Liste des clubs'!A:B,2,FALSE))</f>
        <v/>
      </c>
    </row>
    <row r="54" spans="1:7" ht="15.75" customHeight="1" x14ac:dyDescent="0.2">
      <c r="A54" s="216" t="str">
        <f t="shared" si="1"/>
        <v xml:space="preserve"> </v>
      </c>
      <c r="B54" s="146"/>
      <c r="C54" s="146"/>
      <c r="D54" s="146"/>
      <c r="E54" s="142"/>
      <c r="F54" s="142"/>
      <c r="G54" s="216" t="str">
        <f>IF(D54="","",VLOOKUP(D54,'Liste des clubs'!A:B,2,FALSE))</f>
        <v/>
      </c>
    </row>
    <row r="55" spans="1:7" ht="15.75" customHeight="1" x14ac:dyDescent="0.2">
      <c r="A55" s="216" t="str">
        <f t="shared" si="1"/>
        <v xml:space="preserve"> </v>
      </c>
      <c r="B55" s="146"/>
      <c r="C55" s="146"/>
      <c r="D55" s="146"/>
      <c r="E55" s="142"/>
      <c r="F55" s="142"/>
      <c r="G55" s="216" t="str">
        <f>IF(D55="","",VLOOKUP(D55,'Liste des clubs'!A:B,2,FALSE))</f>
        <v/>
      </c>
    </row>
    <row r="56" spans="1:7" ht="15.75" customHeight="1" x14ac:dyDescent="0.2">
      <c r="A56" s="216" t="str">
        <f t="shared" si="1"/>
        <v xml:space="preserve"> </v>
      </c>
      <c r="B56" s="146"/>
      <c r="C56" s="146"/>
      <c r="D56" s="217"/>
      <c r="E56" s="142"/>
      <c r="F56" s="142"/>
      <c r="G56" s="216" t="str">
        <f>IF(D56="","",VLOOKUP(D56,'Liste des clubs'!A:B,2,FALSE))</f>
        <v/>
      </c>
    </row>
    <row r="57" spans="1:7" ht="15.75" customHeight="1" x14ac:dyDescent="0.2">
      <c r="A57" s="216" t="str">
        <f t="shared" si="1"/>
        <v xml:space="preserve"> </v>
      </c>
      <c r="B57" s="146"/>
      <c r="C57" s="146"/>
      <c r="D57" s="146"/>
      <c r="E57" s="142"/>
      <c r="F57" s="142"/>
      <c r="G57" s="216" t="str">
        <f>IF(D57="","",VLOOKUP(D57,'Liste des clubs'!A:B,2,FALSE))</f>
        <v/>
      </c>
    </row>
    <row r="58" spans="1:7" ht="15.75" customHeight="1" x14ac:dyDescent="0.2">
      <c r="A58" s="216" t="str">
        <f t="shared" si="1"/>
        <v xml:space="preserve"> </v>
      </c>
      <c r="B58" s="146"/>
      <c r="C58" s="146"/>
      <c r="D58" s="146"/>
      <c r="E58" s="142"/>
      <c r="F58" s="142"/>
      <c r="G58" s="216" t="str">
        <f>IF(D58="","",VLOOKUP(D58,'Liste des clubs'!A:B,2,FALSE))</f>
        <v/>
      </c>
    </row>
    <row r="59" spans="1:7" ht="15.75" customHeight="1" x14ac:dyDescent="0.2">
      <c r="A59" s="216" t="str">
        <f t="shared" si="1"/>
        <v xml:space="preserve"> </v>
      </c>
      <c r="B59" s="146"/>
      <c r="C59" s="146"/>
      <c r="D59" s="146"/>
      <c r="E59" s="142"/>
      <c r="F59" s="142"/>
      <c r="G59" s="216" t="str">
        <f>IF(D59="","",VLOOKUP(D59,'Liste des clubs'!A:B,2,FALSE))</f>
        <v/>
      </c>
    </row>
    <row r="60" spans="1:7" ht="15.75" customHeight="1" x14ac:dyDescent="0.2">
      <c r="A60" s="216" t="str">
        <f t="shared" si="1"/>
        <v xml:space="preserve"> </v>
      </c>
      <c r="B60" s="146"/>
      <c r="C60" s="146"/>
      <c r="D60" s="146"/>
      <c r="E60" s="142"/>
      <c r="F60" s="142"/>
      <c r="G60" s="216" t="str">
        <f>IF(D60="","",VLOOKUP(D60,'Liste des clubs'!A:B,2,FALSE))</f>
        <v/>
      </c>
    </row>
    <row r="61" spans="1:7" ht="15.75" customHeight="1" x14ac:dyDescent="0.2">
      <c r="A61" s="216" t="str">
        <f t="shared" si="1"/>
        <v xml:space="preserve"> </v>
      </c>
      <c r="B61" s="146"/>
      <c r="C61" s="146"/>
      <c r="D61" s="146"/>
      <c r="E61" s="142"/>
      <c r="F61" s="142"/>
      <c r="G61" s="216" t="str">
        <f>IF(D61="","",VLOOKUP(D61,'Liste des clubs'!A:B,2,FALSE))</f>
        <v/>
      </c>
    </row>
    <row r="62" spans="1:7" ht="15.75" customHeight="1" x14ac:dyDescent="0.2">
      <c r="A62" s="216" t="str">
        <f t="shared" si="1"/>
        <v xml:space="preserve"> </v>
      </c>
      <c r="B62" s="146"/>
      <c r="C62" s="146"/>
      <c r="D62" s="146"/>
      <c r="E62" s="142"/>
      <c r="F62" s="142"/>
      <c r="G62" s="216" t="str">
        <f>IF(D62="","",VLOOKUP(D62,'Liste des clubs'!A:B,2,FALSE))</f>
        <v/>
      </c>
    </row>
    <row r="63" spans="1:7" ht="15.75" customHeight="1" x14ac:dyDescent="0.2">
      <c r="A63" s="216" t="str">
        <f t="shared" si="1"/>
        <v xml:space="preserve"> </v>
      </c>
      <c r="B63" s="146"/>
      <c r="C63" s="146"/>
      <c r="D63" s="146"/>
      <c r="E63" s="142"/>
      <c r="F63" s="142"/>
      <c r="G63" s="216" t="str">
        <f>IF(D63="","",VLOOKUP(D63,'Liste des clubs'!A:B,2,FALSE))</f>
        <v/>
      </c>
    </row>
    <row r="64" spans="1:7" ht="15.75" customHeight="1" x14ac:dyDescent="0.2">
      <c r="A64" s="216" t="str">
        <f t="shared" si="1"/>
        <v xml:space="preserve"> </v>
      </c>
      <c r="B64" s="146"/>
      <c r="C64" s="146"/>
      <c r="D64" s="146"/>
      <c r="E64" s="142"/>
      <c r="F64" s="142"/>
      <c r="G64" s="216" t="str">
        <f>IF(D64="","",VLOOKUP(D64,'Liste des clubs'!A:B,2,FALSE))</f>
        <v/>
      </c>
    </row>
    <row r="65" spans="1:7" ht="15.75" customHeight="1" x14ac:dyDescent="0.2">
      <c r="A65" s="216" t="str">
        <f t="shared" si="1"/>
        <v xml:space="preserve"> </v>
      </c>
      <c r="B65" s="146"/>
      <c r="C65" s="146"/>
      <c r="D65" s="146"/>
      <c r="E65" s="142"/>
      <c r="F65" s="142"/>
      <c r="G65" s="216" t="str">
        <f>IF(D65="","",VLOOKUP(D65,'Liste des clubs'!A:B,2,FALSE))</f>
        <v/>
      </c>
    </row>
    <row r="66" spans="1:7" ht="15.75" customHeight="1" x14ac:dyDescent="0.2">
      <c r="A66" s="216" t="str">
        <f t="shared" si="1"/>
        <v xml:space="preserve"> </v>
      </c>
      <c r="B66" s="146"/>
      <c r="C66" s="146"/>
      <c r="D66" s="146"/>
      <c r="E66" s="142"/>
      <c r="F66" s="142"/>
      <c r="G66" s="216" t="str">
        <f>IF(D66="","",VLOOKUP(D66,'Liste des clubs'!A:B,2,FALSE))</f>
        <v/>
      </c>
    </row>
    <row r="67" spans="1:7" ht="15.75" customHeight="1" x14ac:dyDescent="0.2">
      <c r="A67" s="216" t="str">
        <f t="shared" si="1"/>
        <v xml:space="preserve"> </v>
      </c>
      <c r="B67" s="146"/>
      <c r="C67" s="146"/>
      <c r="D67" s="146"/>
      <c r="E67" s="142"/>
      <c r="F67" s="142"/>
      <c r="G67" s="216" t="str">
        <f>IF(D67="","",VLOOKUP(D67,'Liste des clubs'!A:B,2,FALSE))</f>
        <v/>
      </c>
    </row>
    <row r="68" spans="1:7" ht="15.75" customHeight="1" x14ac:dyDescent="0.2">
      <c r="A68" s="216" t="str">
        <f t="shared" ref="A68:A131" si="2">UPPER(B68)&amp;" "&amp;PROPER(C68)</f>
        <v xml:space="preserve"> </v>
      </c>
      <c r="B68" s="146"/>
      <c r="C68" s="146"/>
      <c r="D68" s="146"/>
      <c r="E68" s="142"/>
      <c r="F68" s="142"/>
      <c r="G68" s="216" t="str">
        <f>IF(D68="","",VLOOKUP(D68,'Liste des clubs'!A:B,2,FALSE))</f>
        <v/>
      </c>
    </row>
    <row r="69" spans="1:7" ht="15.75" customHeight="1" x14ac:dyDescent="0.2">
      <c r="A69" s="216" t="str">
        <f t="shared" si="2"/>
        <v xml:space="preserve"> </v>
      </c>
      <c r="B69" s="146"/>
      <c r="C69" s="146"/>
      <c r="D69" s="146"/>
      <c r="E69" s="142"/>
      <c r="F69" s="142"/>
      <c r="G69" s="216" t="str">
        <f>IF(D69="","",VLOOKUP(D69,'Liste des clubs'!A:B,2,FALSE))</f>
        <v/>
      </c>
    </row>
    <row r="70" spans="1:7" ht="15.75" customHeight="1" x14ac:dyDescent="0.2">
      <c r="A70" s="216" t="str">
        <f t="shared" si="2"/>
        <v xml:space="preserve"> </v>
      </c>
      <c r="B70" s="146"/>
      <c r="C70" s="146"/>
      <c r="D70" s="146"/>
      <c r="E70" s="142"/>
      <c r="F70" s="142"/>
      <c r="G70" s="216" t="str">
        <f>IF(D70="","",VLOOKUP(D70,'Liste des clubs'!A:B,2,FALSE))</f>
        <v/>
      </c>
    </row>
    <row r="71" spans="1:7" ht="15.75" customHeight="1" x14ac:dyDescent="0.2">
      <c r="A71" s="216" t="str">
        <f t="shared" si="2"/>
        <v xml:space="preserve"> </v>
      </c>
      <c r="B71" s="146"/>
      <c r="C71" s="146"/>
      <c r="D71" s="146"/>
      <c r="E71" s="144"/>
      <c r="F71" s="144"/>
      <c r="G71" s="216" t="str">
        <f>IF(D71="","",VLOOKUP(D71,'Liste des clubs'!A:B,2,FALSE))</f>
        <v/>
      </c>
    </row>
    <row r="72" spans="1:7" ht="15.75" customHeight="1" x14ac:dyDescent="0.2">
      <c r="A72" s="216" t="str">
        <f t="shared" si="2"/>
        <v xml:space="preserve"> </v>
      </c>
      <c r="B72" s="146"/>
      <c r="C72" s="146"/>
      <c r="D72" s="146"/>
      <c r="E72" s="142"/>
      <c r="F72" s="142"/>
      <c r="G72" s="216" t="str">
        <f>IF(D72="","",VLOOKUP(D72,'Liste des clubs'!A:B,2,FALSE))</f>
        <v/>
      </c>
    </row>
    <row r="73" spans="1:7" ht="15.75" customHeight="1" x14ac:dyDescent="0.2">
      <c r="A73" s="216" t="str">
        <f t="shared" si="2"/>
        <v xml:space="preserve"> </v>
      </c>
      <c r="B73" s="146"/>
      <c r="C73" s="146"/>
      <c r="D73" s="146"/>
      <c r="E73" s="144"/>
      <c r="F73" s="144"/>
      <c r="G73" s="216" t="str">
        <f>IF(D73="","",VLOOKUP(D73,'Liste des clubs'!A:B,2,FALSE))</f>
        <v/>
      </c>
    </row>
    <row r="74" spans="1:7" ht="15.75" customHeight="1" x14ac:dyDescent="0.2">
      <c r="A74" s="216" t="str">
        <f t="shared" si="2"/>
        <v xml:space="preserve"> </v>
      </c>
      <c r="B74" s="146"/>
      <c r="C74" s="146"/>
      <c r="D74" s="146"/>
      <c r="E74" s="142"/>
      <c r="F74" s="142"/>
      <c r="G74" s="216" t="str">
        <f>IF(D74="","",VLOOKUP(D74,'Liste des clubs'!A:B,2,FALSE))</f>
        <v/>
      </c>
    </row>
    <row r="75" spans="1:7" ht="15.75" customHeight="1" x14ac:dyDescent="0.2">
      <c r="A75" s="216" t="str">
        <f t="shared" si="2"/>
        <v xml:space="preserve"> </v>
      </c>
      <c r="B75" s="146"/>
      <c r="C75" s="146"/>
      <c r="D75" s="146"/>
      <c r="E75" s="144"/>
      <c r="F75" s="144"/>
      <c r="G75" s="216" t="str">
        <f>IF(D75="","",VLOOKUP(D75,'Liste des clubs'!A:B,2,FALSE))</f>
        <v/>
      </c>
    </row>
    <row r="76" spans="1:7" ht="15.75" customHeight="1" x14ac:dyDescent="0.2">
      <c r="A76" s="216" t="str">
        <f t="shared" si="2"/>
        <v xml:space="preserve"> </v>
      </c>
      <c r="B76" s="146"/>
      <c r="C76" s="146"/>
      <c r="D76" s="146"/>
      <c r="E76" s="142"/>
      <c r="F76" s="142"/>
      <c r="G76" s="216" t="str">
        <f>IF(D76="","",VLOOKUP(D76,'Liste des clubs'!A:B,2,FALSE))</f>
        <v/>
      </c>
    </row>
    <row r="77" spans="1:7" ht="15.75" customHeight="1" x14ac:dyDescent="0.2">
      <c r="A77" s="216" t="str">
        <f t="shared" si="2"/>
        <v xml:space="preserve"> </v>
      </c>
      <c r="B77" s="146"/>
      <c r="C77" s="146"/>
      <c r="D77" s="146"/>
      <c r="E77" s="144"/>
      <c r="F77" s="144"/>
      <c r="G77" s="216" t="str">
        <f>IF(D77="","",VLOOKUP(D77,'Liste des clubs'!A:B,2,FALSE))</f>
        <v/>
      </c>
    </row>
    <row r="78" spans="1:7" ht="15.75" customHeight="1" x14ac:dyDescent="0.2">
      <c r="A78" s="216" t="str">
        <f t="shared" si="2"/>
        <v xml:space="preserve"> </v>
      </c>
      <c r="B78" s="146"/>
      <c r="C78" s="146"/>
      <c r="D78" s="146"/>
      <c r="E78" s="142"/>
      <c r="F78" s="142"/>
      <c r="G78" s="216" t="str">
        <f>IF(D78="","",VLOOKUP(D78,'Liste des clubs'!A:B,2,FALSE))</f>
        <v/>
      </c>
    </row>
    <row r="79" spans="1:7" ht="15.75" customHeight="1" x14ac:dyDescent="0.2">
      <c r="A79" s="216" t="str">
        <f t="shared" si="2"/>
        <v xml:space="preserve"> </v>
      </c>
      <c r="B79" s="146"/>
      <c r="C79" s="146"/>
      <c r="D79" s="146"/>
      <c r="E79" s="142"/>
      <c r="F79" s="142"/>
      <c r="G79" s="216" t="str">
        <f>IF(D79="","",VLOOKUP(D79,'Liste des clubs'!A:B,2,FALSE))</f>
        <v/>
      </c>
    </row>
    <row r="80" spans="1:7" ht="15.75" customHeight="1" x14ac:dyDescent="0.2">
      <c r="A80" s="216" t="str">
        <f t="shared" si="2"/>
        <v xml:space="preserve"> </v>
      </c>
      <c r="B80" s="146"/>
      <c r="C80" s="146"/>
      <c r="D80" s="146"/>
      <c r="E80" s="142"/>
      <c r="F80" s="142"/>
      <c r="G80" s="216" t="str">
        <f>IF(D80="","",VLOOKUP(D80,'Liste des clubs'!A:B,2,FALSE))</f>
        <v/>
      </c>
    </row>
    <row r="81" spans="1:7" ht="15.75" customHeight="1" x14ac:dyDescent="0.2">
      <c r="A81" s="216" t="str">
        <f t="shared" si="2"/>
        <v xml:space="preserve"> </v>
      </c>
      <c r="B81" s="146"/>
      <c r="C81" s="146"/>
      <c r="D81" s="146"/>
      <c r="E81" s="142"/>
      <c r="F81" s="142"/>
      <c r="G81" s="216" t="str">
        <f>IF(D81="","",VLOOKUP(D81,'Liste des clubs'!A:B,2,FALSE))</f>
        <v/>
      </c>
    </row>
    <row r="82" spans="1:7" ht="15.75" customHeight="1" x14ac:dyDescent="0.2">
      <c r="A82" s="216" t="str">
        <f t="shared" si="2"/>
        <v xml:space="preserve"> </v>
      </c>
      <c r="B82" s="146"/>
      <c r="C82" s="146"/>
      <c r="D82" s="146"/>
      <c r="E82" s="142"/>
      <c r="F82" s="142"/>
      <c r="G82" s="216" t="str">
        <f>IF(D82="","",VLOOKUP(D82,'Liste des clubs'!A:B,2,FALSE))</f>
        <v/>
      </c>
    </row>
    <row r="83" spans="1:7" ht="15.75" customHeight="1" x14ac:dyDescent="0.2">
      <c r="A83" s="216" t="str">
        <f t="shared" si="2"/>
        <v xml:space="preserve"> </v>
      </c>
      <c r="B83" s="146"/>
      <c r="C83" s="146"/>
      <c r="D83" s="146"/>
      <c r="E83" s="146"/>
      <c r="F83" s="146"/>
      <c r="G83" s="216" t="str">
        <f>IF(D83="","",VLOOKUP(D83,'Liste des clubs'!A:B,2,FALSE))</f>
        <v/>
      </c>
    </row>
    <row r="84" spans="1:7" ht="15.75" customHeight="1" x14ac:dyDescent="0.2">
      <c r="A84" s="216" t="str">
        <f t="shared" si="2"/>
        <v xml:space="preserve"> </v>
      </c>
      <c r="B84" s="146"/>
      <c r="C84" s="146"/>
      <c r="D84" s="146"/>
      <c r="E84" s="146"/>
      <c r="F84" s="146"/>
      <c r="G84" s="216" t="str">
        <f>IF(D84="","",VLOOKUP(D84,'Liste des clubs'!A:B,2,FALSE))</f>
        <v/>
      </c>
    </row>
    <row r="85" spans="1:7" ht="15.75" customHeight="1" x14ac:dyDescent="0.2">
      <c r="A85" s="216" t="str">
        <f t="shared" si="2"/>
        <v xml:space="preserve"> </v>
      </c>
      <c r="B85" s="146"/>
      <c r="C85" s="146"/>
      <c r="D85" s="146"/>
      <c r="E85" s="146"/>
      <c r="F85" s="146"/>
      <c r="G85" s="216" t="str">
        <f>IF(D85="","",VLOOKUP(D85,'Liste des clubs'!A:B,2,FALSE))</f>
        <v/>
      </c>
    </row>
    <row r="86" spans="1:7" ht="15.75" customHeight="1" x14ac:dyDescent="0.2">
      <c r="A86" s="216" t="str">
        <f t="shared" si="2"/>
        <v xml:space="preserve"> </v>
      </c>
      <c r="B86" s="146"/>
      <c r="C86" s="146"/>
      <c r="D86" s="146"/>
      <c r="E86" s="146"/>
      <c r="F86" s="146"/>
      <c r="G86" s="216" t="str">
        <f>IF(D86="","",VLOOKUP(D86,'Liste des clubs'!A:B,2,FALSE))</f>
        <v/>
      </c>
    </row>
    <row r="87" spans="1:7" ht="15.75" customHeight="1" x14ac:dyDescent="0.2">
      <c r="A87" s="216" t="str">
        <f t="shared" si="2"/>
        <v xml:space="preserve"> </v>
      </c>
      <c r="B87" s="146"/>
      <c r="C87" s="146"/>
      <c r="D87" s="146"/>
      <c r="E87" s="146"/>
      <c r="F87" s="146"/>
      <c r="G87" s="216" t="str">
        <f>IF(D87="","",VLOOKUP(D87,'Liste des clubs'!A:B,2,FALSE))</f>
        <v/>
      </c>
    </row>
    <row r="88" spans="1:7" ht="15.75" customHeight="1" x14ac:dyDescent="0.2">
      <c r="A88" s="216" t="str">
        <f t="shared" si="2"/>
        <v xml:space="preserve"> </v>
      </c>
      <c r="B88" s="146"/>
      <c r="C88" s="146"/>
      <c r="D88" s="146"/>
      <c r="E88" s="146"/>
      <c r="F88" s="146"/>
      <c r="G88" s="216" t="str">
        <f>IF(D88="","",VLOOKUP(D88,'Liste des clubs'!A:B,2,FALSE))</f>
        <v/>
      </c>
    </row>
    <row r="89" spans="1:7" ht="15.75" customHeight="1" x14ac:dyDescent="0.2">
      <c r="A89" s="216" t="str">
        <f t="shared" si="2"/>
        <v xml:space="preserve"> </v>
      </c>
      <c r="B89" s="146"/>
      <c r="C89" s="146"/>
      <c r="D89" s="146"/>
      <c r="E89" s="146"/>
      <c r="F89" s="146"/>
      <c r="G89" s="216" t="str">
        <f>IF(D89="","",VLOOKUP(D89,'Liste des clubs'!A:B,2,FALSE))</f>
        <v/>
      </c>
    </row>
    <row r="90" spans="1:7" ht="15.75" customHeight="1" x14ac:dyDescent="0.2">
      <c r="A90" s="216" t="str">
        <f t="shared" si="2"/>
        <v xml:space="preserve"> </v>
      </c>
      <c r="B90" s="146"/>
      <c r="C90" s="146"/>
      <c r="D90" s="146"/>
      <c r="E90" s="146"/>
      <c r="F90" s="146"/>
      <c r="G90" s="216" t="str">
        <f>IF(D90="","",VLOOKUP(D90,'Liste des clubs'!A:B,2,FALSE))</f>
        <v/>
      </c>
    </row>
    <row r="91" spans="1:7" ht="15.75" customHeight="1" x14ac:dyDescent="0.2">
      <c r="A91" s="216" t="str">
        <f t="shared" si="2"/>
        <v xml:space="preserve"> </v>
      </c>
      <c r="B91" s="146"/>
      <c r="C91" s="146"/>
      <c r="D91" s="146"/>
      <c r="E91" s="146"/>
      <c r="F91" s="146"/>
      <c r="G91" s="216" t="str">
        <f>IF(D91="","",VLOOKUP(D91,'Liste des clubs'!A:B,2,FALSE))</f>
        <v/>
      </c>
    </row>
    <row r="92" spans="1:7" ht="15.75" customHeight="1" x14ac:dyDescent="0.2">
      <c r="A92" s="216" t="str">
        <f t="shared" si="2"/>
        <v xml:space="preserve"> </v>
      </c>
      <c r="B92" s="146"/>
      <c r="C92" s="146"/>
      <c r="D92" s="146"/>
      <c r="E92" s="146"/>
      <c r="F92" s="146"/>
      <c r="G92" s="216" t="str">
        <f>IF(D92="","",VLOOKUP(D92,'Liste des clubs'!A:B,2,FALSE))</f>
        <v/>
      </c>
    </row>
    <row r="93" spans="1:7" ht="15.75" customHeight="1" x14ac:dyDescent="0.2">
      <c r="A93" s="216" t="str">
        <f t="shared" si="2"/>
        <v xml:space="preserve"> </v>
      </c>
      <c r="B93" s="146"/>
      <c r="C93" s="146"/>
      <c r="D93" s="146"/>
      <c r="E93" s="146"/>
      <c r="F93" s="146"/>
      <c r="G93" s="216" t="str">
        <f>IF(D93="","",VLOOKUP(D93,'Liste des clubs'!A:B,2,FALSE))</f>
        <v/>
      </c>
    </row>
    <row r="94" spans="1:7" ht="15.75" customHeight="1" x14ac:dyDescent="0.2">
      <c r="A94" s="216" t="str">
        <f t="shared" si="2"/>
        <v xml:space="preserve"> </v>
      </c>
      <c r="B94" s="146"/>
      <c r="C94" s="146"/>
      <c r="D94" s="146"/>
      <c r="E94" s="146"/>
      <c r="F94" s="146"/>
      <c r="G94" s="216" t="str">
        <f>IF(D94="","",VLOOKUP(D94,'Liste des clubs'!A:B,2,FALSE))</f>
        <v/>
      </c>
    </row>
    <row r="95" spans="1:7" ht="15.75" customHeight="1" x14ac:dyDescent="0.2">
      <c r="A95" s="216" t="str">
        <f t="shared" si="2"/>
        <v xml:space="preserve"> </v>
      </c>
      <c r="B95" s="146"/>
      <c r="C95" s="146"/>
      <c r="D95" s="146"/>
      <c r="E95" s="146"/>
      <c r="F95" s="146"/>
      <c r="G95" s="216" t="str">
        <f>IF(D95="","",VLOOKUP(D95,'Liste des clubs'!A:B,2,FALSE))</f>
        <v/>
      </c>
    </row>
    <row r="96" spans="1:7" ht="15.75" customHeight="1" x14ac:dyDescent="0.2">
      <c r="A96" s="216" t="str">
        <f t="shared" si="2"/>
        <v xml:space="preserve"> </v>
      </c>
      <c r="B96" s="146"/>
      <c r="C96" s="146"/>
      <c r="D96" s="146"/>
      <c r="E96" s="146"/>
      <c r="F96" s="146"/>
      <c r="G96" s="216" t="str">
        <f>IF(D96="","",VLOOKUP(D96,'Liste des clubs'!A:B,2,FALSE))</f>
        <v/>
      </c>
    </row>
    <row r="97" spans="1:7" ht="15.75" customHeight="1" x14ac:dyDescent="0.2">
      <c r="A97" s="216" t="str">
        <f t="shared" si="2"/>
        <v xml:space="preserve"> </v>
      </c>
      <c r="B97" s="146"/>
      <c r="C97" s="146"/>
      <c r="D97" s="146"/>
      <c r="E97" s="146"/>
      <c r="F97" s="146"/>
      <c r="G97" s="216" t="str">
        <f>IF(D97="","",VLOOKUP(D97,'Liste des clubs'!A:B,2,FALSE))</f>
        <v/>
      </c>
    </row>
    <row r="98" spans="1:7" ht="15.75" customHeight="1" x14ac:dyDescent="0.2">
      <c r="A98" s="216" t="str">
        <f t="shared" si="2"/>
        <v xml:space="preserve"> </v>
      </c>
      <c r="B98" s="146"/>
      <c r="C98" s="146"/>
      <c r="D98" s="146"/>
      <c r="E98" s="146"/>
      <c r="F98" s="146"/>
      <c r="G98" s="216" t="str">
        <f>IF(D98="","",VLOOKUP(D98,'Liste des clubs'!A:B,2,FALSE))</f>
        <v/>
      </c>
    </row>
    <row r="99" spans="1:7" ht="15.75" customHeight="1" x14ac:dyDescent="0.2">
      <c r="A99" s="216" t="str">
        <f t="shared" si="2"/>
        <v xml:space="preserve"> </v>
      </c>
      <c r="B99" s="146"/>
      <c r="C99" s="146"/>
      <c r="D99" s="146"/>
      <c r="E99" s="146"/>
      <c r="F99" s="146"/>
      <c r="G99" s="216" t="str">
        <f>IF(D99="","",VLOOKUP(D99,'Liste des clubs'!A:B,2,FALSE))</f>
        <v/>
      </c>
    </row>
    <row r="100" spans="1:7" ht="15.75" customHeight="1" x14ac:dyDescent="0.2">
      <c r="A100" s="216" t="str">
        <f t="shared" si="2"/>
        <v xml:space="preserve"> </v>
      </c>
      <c r="B100" s="146"/>
      <c r="C100" s="146"/>
      <c r="D100" s="146"/>
      <c r="E100" s="146"/>
      <c r="F100" s="146"/>
      <c r="G100" s="216" t="str">
        <f>IF(D100="","",VLOOKUP(D100,'Liste des clubs'!A:B,2,FALSE))</f>
        <v/>
      </c>
    </row>
    <row r="101" spans="1:7" ht="15.75" customHeight="1" x14ac:dyDescent="0.2">
      <c r="A101" s="216" t="str">
        <f t="shared" si="2"/>
        <v xml:space="preserve"> </v>
      </c>
      <c r="B101" s="146"/>
      <c r="C101" s="146"/>
      <c r="D101" s="146"/>
      <c r="E101" s="146"/>
      <c r="F101" s="146"/>
      <c r="G101" s="216" t="str">
        <f>IF(D101="","",VLOOKUP(D101,'Liste des clubs'!A:B,2,FALSE))</f>
        <v/>
      </c>
    </row>
    <row r="102" spans="1:7" ht="15.75" customHeight="1" x14ac:dyDescent="0.2">
      <c r="A102" s="216" t="str">
        <f t="shared" si="2"/>
        <v xml:space="preserve"> </v>
      </c>
      <c r="B102" s="146"/>
      <c r="C102" s="146"/>
      <c r="D102" s="146"/>
      <c r="E102" s="146"/>
      <c r="F102" s="146"/>
      <c r="G102" s="216" t="str">
        <f>IF(D102="","",VLOOKUP(D102,'Liste des clubs'!A:B,2,FALSE))</f>
        <v/>
      </c>
    </row>
    <row r="103" spans="1:7" ht="15.75" customHeight="1" x14ac:dyDescent="0.2">
      <c r="A103" s="216" t="str">
        <f t="shared" si="2"/>
        <v xml:space="preserve"> </v>
      </c>
      <c r="B103" s="146"/>
      <c r="C103" s="146"/>
      <c r="D103" s="146"/>
      <c r="E103" s="146"/>
      <c r="F103" s="146"/>
      <c r="G103" s="216" t="str">
        <f>IF(D103="","",VLOOKUP(D103,'Liste des clubs'!A:B,2,FALSE))</f>
        <v/>
      </c>
    </row>
    <row r="104" spans="1:7" ht="15.75" customHeight="1" x14ac:dyDescent="0.2">
      <c r="A104" s="216" t="str">
        <f t="shared" si="2"/>
        <v xml:space="preserve"> </v>
      </c>
      <c r="B104" s="146"/>
      <c r="C104" s="146"/>
      <c r="D104" s="146"/>
      <c r="E104" s="146"/>
      <c r="F104" s="146"/>
      <c r="G104" s="216" t="str">
        <f>IF(D104="","",VLOOKUP(D104,'Liste des clubs'!A:B,2,FALSE))</f>
        <v/>
      </c>
    </row>
    <row r="105" spans="1:7" ht="15.75" customHeight="1" x14ac:dyDescent="0.2">
      <c r="A105" s="216" t="str">
        <f t="shared" si="2"/>
        <v xml:space="preserve"> </v>
      </c>
      <c r="B105" s="146"/>
      <c r="C105" s="146"/>
      <c r="D105" s="146"/>
      <c r="E105" s="146"/>
      <c r="F105" s="146"/>
      <c r="G105" s="216" t="str">
        <f>IF(D105="","",VLOOKUP(D105,'Liste des clubs'!A:B,2,FALSE))</f>
        <v/>
      </c>
    </row>
    <row r="106" spans="1:7" ht="15.75" customHeight="1" x14ac:dyDescent="0.2">
      <c r="A106" s="216" t="str">
        <f t="shared" si="2"/>
        <v xml:space="preserve"> </v>
      </c>
      <c r="B106" s="146"/>
      <c r="C106" s="146"/>
      <c r="D106" s="146"/>
      <c r="E106" s="146"/>
      <c r="F106" s="146"/>
      <c r="G106" s="216" t="str">
        <f>IF(D106="","",VLOOKUP(D106,'Liste des clubs'!A:B,2,FALSE))</f>
        <v/>
      </c>
    </row>
    <row r="107" spans="1:7" ht="15.75" customHeight="1" x14ac:dyDescent="0.2">
      <c r="A107" s="216" t="str">
        <f t="shared" si="2"/>
        <v xml:space="preserve"> </v>
      </c>
      <c r="B107" s="146"/>
      <c r="C107" s="146"/>
      <c r="D107" s="146"/>
      <c r="E107" s="146"/>
      <c r="F107" s="146"/>
      <c r="G107" s="216" t="str">
        <f>IF(D107="","",VLOOKUP(D107,'Liste des clubs'!A:B,2,FALSE))</f>
        <v/>
      </c>
    </row>
    <row r="108" spans="1:7" ht="15.75" customHeight="1" x14ac:dyDescent="0.2">
      <c r="A108" s="216" t="str">
        <f t="shared" si="2"/>
        <v xml:space="preserve"> </v>
      </c>
      <c r="B108" s="146"/>
      <c r="C108" s="146"/>
      <c r="D108" s="146"/>
      <c r="E108" s="146"/>
      <c r="F108" s="146"/>
      <c r="G108" s="216" t="str">
        <f>IF(D108="","",VLOOKUP(D108,'Liste des clubs'!A:B,2,FALSE))</f>
        <v/>
      </c>
    </row>
    <row r="109" spans="1:7" ht="15.75" customHeight="1" x14ac:dyDescent="0.2">
      <c r="A109" s="216" t="str">
        <f t="shared" si="2"/>
        <v xml:space="preserve"> </v>
      </c>
      <c r="B109" s="146"/>
      <c r="C109" s="146"/>
      <c r="D109" s="146"/>
      <c r="E109" s="146"/>
      <c r="F109" s="146"/>
      <c r="G109" s="216" t="str">
        <f>IF(D109="","",VLOOKUP(D109,'Liste des clubs'!A:B,2,FALSE))</f>
        <v/>
      </c>
    </row>
    <row r="110" spans="1:7" ht="15.75" customHeight="1" x14ac:dyDescent="0.2">
      <c r="A110" s="216" t="str">
        <f t="shared" si="2"/>
        <v xml:space="preserve"> </v>
      </c>
      <c r="B110" s="146"/>
      <c r="C110" s="146"/>
      <c r="D110" s="146"/>
      <c r="E110" s="146"/>
      <c r="F110" s="146"/>
      <c r="G110" s="216" t="str">
        <f>IF(D110="","",VLOOKUP(D110,'Liste des clubs'!A:B,2,FALSE))</f>
        <v/>
      </c>
    </row>
    <row r="111" spans="1:7" ht="15.75" customHeight="1" x14ac:dyDescent="0.2">
      <c r="A111" s="216" t="str">
        <f t="shared" si="2"/>
        <v xml:space="preserve"> </v>
      </c>
      <c r="B111" s="144"/>
      <c r="C111" s="144"/>
      <c r="D111" s="146"/>
      <c r="E111" s="144"/>
      <c r="F111" s="144"/>
      <c r="G111" s="216" t="str">
        <f>IF(D111="","",VLOOKUP(D111,'Liste des clubs'!A:B,2,FALSE))</f>
        <v/>
      </c>
    </row>
    <row r="112" spans="1:7" ht="15.75" customHeight="1" x14ac:dyDescent="0.2">
      <c r="A112" s="216" t="str">
        <f t="shared" si="2"/>
        <v xml:space="preserve"> </v>
      </c>
      <c r="B112" s="217"/>
      <c r="C112" s="217"/>
      <c r="D112" s="146"/>
      <c r="E112" s="144"/>
      <c r="F112" s="144"/>
      <c r="G112" s="216" t="str">
        <f>IF(D112="","",VLOOKUP(D112,'Liste des clubs'!A:B,2,FALSE))</f>
        <v/>
      </c>
    </row>
    <row r="113" spans="1:7" ht="15.75" customHeight="1" x14ac:dyDescent="0.2">
      <c r="A113" s="216" t="str">
        <f t="shared" si="2"/>
        <v xml:space="preserve"> </v>
      </c>
      <c r="B113" s="217"/>
      <c r="C113" s="217"/>
      <c r="D113" s="146"/>
      <c r="E113" s="144"/>
      <c r="F113" s="144"/>
      <c r="G113" s="216" t="str">
        <f>IF(D113="","",VLOOKUP(D113,'Liste des clubs'!A:B,2,FALSE))</f>
        <v/>
      </c>
    </row>
    <row r="114" spans="1:7" ht="15.75" customHeight="1" x14ac:dyDescent="0.2">
      <c r="A114" s="216" t="str">
        <f t="shared" si="2"/>
        <v xml:space="preserve"> </v>
      </c>
      <c r="B114" s="144"/>
      <c r="C114" s="144"/>
      <c r="D114" s="146"/>
      <c r="E114" s="144"/>
      <c r="F114" s="144"/>
      <c r="G114" s="216" t="str">
        <f>IF(D114="","",VLOOKUP(D114,'Liste des clubs'!A:B,2,FALSE))</f>
        <v/>
      </c>
    </row>
    <row r="115" spans="1:7" ht="15.75" customHeight="1" x14ac:dyDescent="0.2">
      <c r="A115" s="216" t="str">
        <f t="shared" si="2"/>
        <v xml:space="preserve"> </v>
      </c>
      <c r="B115" s="217"/>
      <c r="C115" s="217"/>
      <c r="D115" s="146"/>
      <c r="E115" s="144"/>
      <c r="F115" s="144"/>
      <c r="G115" s="216" t="str">
        <f>IF(D115="","",VLOOKUP(D115,'Liste des clubs'!A:B,2,FALSE))</f>
        <v/>
      </c>
    </row>
    <row r="116" spans="1:7" ht="15.75" customHeight="1" x14ac:dyDescent="0.2">
      <c r="A116" s="216" t="str">
        <f t="shared" si="2"/>
        <v xml:space="preserve"> </v>
      </c>
      <c r="B116" s="146"/>
      <c r="C116" s="146"/>
      <c r="D116" s="146"/>
      <c r="E116" s="146"/>
      <c r="F116" s="146"/>
      <c r="G116" s="216" t="str">
        <f>IF(D116="","",VLOOKUP(D116,'Liste des clubs'!A:B,2,FALSE))</f>
        <v/>
      </c>
    </row>
    <row r="117" spans="1:7" ht="15.75" customHeight="1" x14ac:dyDescent="0.2">
      <c r="A117" s="216" t="str">
        <f t="shared" si="2"/>
        <v xml:space="preserve"> </v>
      </c>
      <c r="B117" s="146"/>
      <c r="C117" s="146"/>
      <c r="D117" s="146"/>
      <c r="E117" s="146"/>
      <c r="F117" s="146"/>
      <c r="G117" s="216" t="str">
        <f>IF(D117="","",VLOOKUP(D117,'Liste des clubs'!A:B,2,FALSE))</f>
        <v/>
      </c>
    </row>
    <row r="118" spans="1:7" ht="15.75" customHeight="1" x14ac:dyDescent="0.2">
      <c r="A118" s="216" t="str">
        <f t="shared" si="2"/>
        <v xml:space="preserve"> </v>
      </c>
      <c r="B118" s="146"/>
      <c r="C118" s="146"/>
      <c r="D118" s="146"/>
      <c r="E118" s="146"/>
      <c r="F118" s="146"/>
      <c r="G118" s="216" t="str">
        <f>IF(D118="","",VLOOKUP(D118,'Liste des clubs'!A:B,2,FALSE))</f>
        <v/>
      </c>
    </row>
    <row r="119" spans="1:7" ht="15.75" customHeight="1" x14ac:dyDescent="0.2">
      <c r="A119" s="216" t="str">
        <f t="shared" si="2"/>
        <v xml:space="preserve"> </v>
      </c>
      <c r="B119" s="146"/>
      <c r="C119" s="146"/>
      <c r="D119" s="146"/>
      <c r="E119" s="146"/>
      <c r="F119" s="146"/>
      <c r="G119" s="216" t="str">
        <f>IF(D119="","",VLOOKUP(D119,'Liste des clubs'!A:B,2,FALSE))</f>
        <v/>
      </c>
    </row>
    <row r="120" spans="1:7" ht="15.75" customHeight="1" x14ac:dyDescent="0.2">
      <c r="A120" s="216" t="str">
        <f t="shared" si="2"/>
        <v xml:space="preserve"> </v>
      </c>
      <c r="B120" s="146"/>
      <c r="C120" s="146"/>
      <c r="D120" s="146"/>
      <c r="E120" s="146"/>
      <c r="F120" s="146"/>
      <c r="G120" s="216" t="str">
        <f>IF(D120="","",VLOOKUP(D120,'Liste des clubs'!A:B,2,FALSE))</f>
        <v/>
      </c>
    </row>
    <row r="121" spans="1:7" ht="15.75" customHeight="1" x14ac:dyDescent="0.2">
      <c r="A121" s="216" t="str">
        <f t="shared" si="2"/>
        <v xml:space="preserve"> </v>
      </c>
      <c r="B121" s="146"/>
      <c r="C121" s="146"/>
      <c r="D121" s="146"/>
      <c r="E121" s="146"/>
      <c r="F121" s="146"/>
      <c r="G121" s="216" t="str">
        <f>IF(D121="","",VLOOKUP(D121,'Liste des clubs'!A:B,2,FALSE))</f>
        <v/>
      </c>
    </row>
    <row r="122" spans="1:7" ht="15.75" customHeight="1" x14ac:dyDescent="0.2">
      <c r="A122" s="216" t="str">
        <f t="shared" si="2"/>
        <v xml:space="preserve"> </v>
      </c>
      <c r="B122" s="146"/>
      <c r="C122" s="146"/>
      <c r="D122" s="146"/>
      <c r="E122" s="146"/>
      <c r="F122" s="146"/>
      <c r="G122" s="216" t="str">
        <f>IF(D122="","",VLOOKUP(D122,'Liste des clubs'!A:B,2,FALSE))</f>
        <v/>
      </c>
    </row>
    <row r="123" spans="1:7" ht="15.75" customHeight="1" x14ac:dyDescent="0.2">
      <c r="A123" s="216" t="str">
        <f t="shared" si="2"/>
        <v xml:space="preserve"> </v>
      </c>
      <c r="B123" s="146"/>
      <c r="C123" s="146"/>
      <c r="D123" s="146"/>
      <c r="E123" s="146"/>
      <c r="F123" s="146"/>
      <c r="G123" s="216" t="str">
        <f>IF(D123="","",VLOOKUP(D123,'Liste des clubs'!A:B,2,FALSE))</f>
        <v/>
      </c>
    </row>
    <row r="124" spans="1:7" ht="15.75" customHeight="1" x14ac:dyDescent="0.2">
      <c r="A124" s="216" t="str">
        <f t="shared" si="2"/>
        <v xml:space="preserve"> </v>
      </c>
      <c r="B124" s="146"/>
      <c r="C124" s="146"/>
      <c r="D124" s="146"/>
      <c r="E124" s="146"/>
      <c r="F124" s="146"/>
      <c r="G124" s="216" t="str">
        <f>IF(D124="","",VLOOKUP(D124,'Liste des clubs'!A:B,2,FALSE))</f>
        <v/>
      </c>
    </row>
    <row r="125" spans="1:7" ht="15.75" customHeight="1" x14ac:dyDescent="0.2">
      <c r="A125" s="216" t="str">
        <f t="shared" si="2"/>
        <v xml:space="preserve"> </v>
      </c>
      <c r="B125" s="146"/>
      <c r="C125" s="146"/>
      <c r="D125" s="146"/>
      <c r="E125" s="146"/>
      <c r="F125" s="146"/>
      <c r="G125" s="216" t="str">
        <f>IF(D125="","",VLOOKUP(D125,'Liste des clubs'!A:B,2,FALSE))</f>
        <v/>
      </c>
    </row>
    <row r="126" spans="1:7" ht="15.75" customHeight="1" x14ac:dyDescent="0.2">
      <c r="A126" s="216" t="str">
        <f t="shared" si="2"/>
        <v xml:space="preserve"> </v>
      </c>
      <c r="B126" s="146"/>
      <c r="C126" s="146"/>
      <c r="D126" s="146"/>
      <c r="E126" s="146"/>
      <c r="F126" s="146"/>
      <c r="G126" s="216" t="str">
        <f>IF(D126="","",VLOOKUP(D126,'Liste des clubs'!A:B,2,FALSE))</f>
        <v/>
      </c>
    </row>
    <row r="127" spans="1:7" ht="15.75" customHeight="1" x14ac:dyDescent="0.2">
      <c r="A127" s="216" t="str">
        <f t="shared" si="2"/>
        <v xml:space="preserve"> </v>
      </c>
      <c r="B127" s="146"/>
      <c r="C127" s="146"/>
      <c r="D127" s="146"/>
      <c r="E127" s="146"/>
      <c r="F127" s="146"/>
      <c r="G127" s="216" t="str">
        <f>IF(D127="","",VLOOKUP(D127,'Liste des clubs'!A:B,2,FALSE))</f>
        <v/>
      </c>
    </row>
    <row r="128" spans="1:7" ht="15.75" customHeight="1" x14ac:dyDescent="0.2">
      <c r="A128" s="216" t="str">
        <f t="shared" si="2"/>
        <v xml:space="preserve"> </v>
      </c>
      <c r="B128" s="146"/>
      <c r="C128" s="146"/>
      <c r="D128" s="146"/>
      <c r="E128" s="146"/>
      <c r="F128" s="146"/>
      <c r="G128" s="216" t="str">
        <f>IF(D128="","",VLOOKUP(D128,'Liste des clubs'!A:B,2,FALSE))</f>
        <v/>
      </c>
    </row>
    <row r="129" spans="1:7" ht="15.75" customHeight="1" x14ac:dyDescent="0.2">
      <c r="A129" s="216" t="str">
        <f t="shared" si="2"/>
        <v xml:space="preserve"> </v>
      </c>
      <c r="B129" s="146"/>
      <c r="C129" s="146"/>
      <c r="D129" s="146"/>
      <c r="E129" s="146"/>
      <c r="F129" s="146"/>
      <c r="G129" s="216" t="str">
        <f>IF(D129="","",VLOOKUP(D129,'Liste des clubs'!A:B,2,FALSE))</f>
        <v/>
      </c>
    </row>
    <row r="130" spans="1:7" ht="15.75" customHeight="1" x14ac:dyDescent="0.2">
      <c r="A130" s="216" t="str">
        <f t="shared" si="2"/>
        <v xml:space="preserve"> </v>
      </c>
      <c r="B130" s="146"/>
      <c r="C130" s="146"/>
      <c r="D130" s="146"/>
      <c r="E130" s="146"/>
      <c r="F130" s="146"/>
      <c r="G130" s="216" t="str">
        <f>IF(D130="","",VLOOKUP(D130,'Liste des clubs'!A:B,2,FALSE))</f>
        <v/>
      </c>
    </row>
    <row r="131" spans="1:7" ht="15.75" customHeight="1" x14ac:dyDescent="0.2">
      <c r="A131" s="216" t="str">
        <f t="shared" si="2"/>
        <v xml:space="preserve"> </v>
      </c>
      <c r="B131" s="146"/>
      <c r="C131" s="146"/>
      <c r="D131" s="146"/>
      <c r="E131" s="146"/>
      <c r="F131" s="146"/>
      <c r="G131" s="216" t="str">
        <f>IF(D131="","",VLOOKUP(D131,'Liste des clubs'!A:B,2,FALSE))</f>
        <v/>
      </c>
    </row>
    <row r="132" spans="1:7" ht="15.75" customHeight="1" x14ac:dyDescent="0.2">
      <c r="A132" s="216" t="str">
        <f t="shared" ref="A132:A195" si="3">UPPER(B132)&amp;" "&amp;PROPER(C132)</f>
        <v xml:space="preserve"> </v>
      </c>
      <c r="B132" s="146"/>
      <c r="C132" s="146"/>
      <c r="D132" s="146"/>
      <c r="E132" s="146"/>
      <c r="F132" s="146"/>
      <c r="G132" s="216" t="str">
        <f>IF(D132="","",VLOOKUP(D132,'Liste des clubs'!A:B,2,FALSE))</f>
        <v/>
      </c>
    </row>
    <row r="133" spans="1:7" ht="15.75" customHeight="1" x14ac:dyDescent="0.2">
      <c r="A133" s="216" t="str">
        <f t="shared" si="3"/>
        <v xml:space="preserve"> </v>
      </c>
      <c r="B133" s="146"/>
      <c r="C133" s="146"/>
      <c r="D133" s="146"/>
      <c r="E133" s="146"/>
      <c r="F133" s="146"/>
      <c r="G133" s="216" t="str">
        <f>IF(D133="","",VLOOKUP(D133,'Liste des clubs'!A:B,2,FALSE))</f>
        <v/>
      </c>
    </row>
    <row r="134" spans="1:7" ht="15.75" customHeight="1" x14ac:dyDescent="0.2">
      <c r="A134" s="216" t="str">
        <f t="shared" si="3"/>
        <v xml:space="preserve"> </v>
      </c>
      <c r="B134" s="146"/>
      <c r="C134" s="146"/>
      <c r="D134" s="146"/>
      <c r="E134" s="146"/>
      <c r="F134" s="146"/>
      <c r="G134" s="216" t="str">
        <f>IF(D134="","",VLOOKUP(D134,'Liste des clubs'!A:B,2,FALSE))</f>
        <v/>
      </c>
    </row>
    <row r="135" spans="1:7" ht="15.75" customHeight="1" x14ac:dyDescent="0.2">
      <c r="A135" s="216" t="str">
        <f t="shared" si="3"/>
        <v xml:space="preserve"> </v>
      </c>
      <c r="B135" s="146"/>
      <c r="C135" s="146"/>
      <c r="D135" s="146"/>
      <c r="E135" s="146"/>
      <c r="F135" s="146"/>
      <c r="G135" s="216" t="str">
        <f>IF(D135="","",VLOOKUP(D135,'Liste des clubs'!A:B,2,FALSE))</f>
        <v/>
      </c>
    </row>
    <row r="136" spans="1:7" ht="15.75" customHeight="1" x14ac:dyDescent="0.2">
      <c r="A136" s="216" t="str">
        <f t="shared" si="3"/>
        <v xml:space="preserve"> </v>
      </c>
      <c r="B136" s="146"/>
      <c r="C136" s="146"/>
      <c r="D136" s="146"/>
      <c r="E136" s="146"/>
      <c r="F136" s="146"/>
      <c r="G136" s="216" t="str">
        <f>IF(D136="","",VLOOKUP(D136,'Liste des clubs'!A:B,2,FALSE))</f>
        <v/>
      </c>
    </row>
    <row r="137" spans="1:7" ht="15.75" customHeight="1" x14ac:dyDescent="0.2">
      <c r="A137" s="216" t="str">
        <f t="shared" si="3"/>
        <v xml:space="preserve"> </v>
      </c>
      <c r="B137" s="146"/>
      <c r="C137" s="146"/>
      <c r="D137" s="146"/>
      <c r="E137" s="146"/>
      <c r="F137" s="146"/>
      <c r="G137" s="216" t="str">
        <f>IF(D137="","",VLOOKUP(D137,'Liste des clubs'!A:B,2,FALSE))</f>
        <v/>
      </c>
    </row>
    <row r="138" spans="1:7" ht="15.75" customHeight="1" x14ac:dyDescent="0.2">
      <c r="A138" s="216" t="str">
        <f t="shared" si="3"/>
        <v xml:space="preserve"> </v>
      </c>
      <c r="B138" s="144"/>
      <c r="C138" s="144"/>
      <c r="D138" s="146"/>
      <c r="E138" s="144"/>
      <c r="F138" s="144"/>
      <c r="G138" s="216" t="str">
        <f>IF(D138="","",VLOOKUP(D138,'Liste des clubs'!A:B,2,FALSE))</f>
        <v/>
      </c>
    </row>
    <row r="139" spans="1:7" ht="15.75" customHeight="1" x14ac:dyDescent="0.2">
      <c r="A139" s="216" t="str">
        <f t="shared" si="3"/>
        <v xml:space="preserve"> </v>
      </c>
      <c r="B139" s="144"/>
      <c r="C139" s="144"/>
      <c r="D139" s="144"/>
      <c r="E139" s="144"/>
      <c r="F139" s="144"/>
      <c r="G139" s="216" t="str">
        <f>IF(D139="","",VLOOKUP(D139,'Liste des clubs'!A:B,2,FALSE))</f>
        <v/>
      </c>
    </row>
    <row r="140" spans="1:7" ht="15.75" customHeight="1" x14ac:dyDescent="0.2">
      <c r="A140" s="216" t="str">
        <f t="shared" si="3"/>
        <v xml:space="preserve"> </v>
      </c>
      <c r="B140" s="146"/>
      <c r="C140" s="146"/>
      <c r="D140" s="146"/>
      <c r="E140" s="146"/>
      <c r="F140" s="146"/>
      <c r="G140" s="216" t="str">
        <f>IF(D140="","",VLOOKUP(D140,'Liste des clubs'!A:B,2,FALSE))</f>
        <v/>
      </c>
    </row>
    <row r="141" spans="1:7" ht="15.75" customHeight="1" x14ac:dyDescent="0.2">
      <c r="A141" s="216" t="str">
        <f t="shared" si="3"/>
        <v xml:space="preserve"> </v>
      </c>
      <c r="B141" s="146"/>
      <c r="C141" s="146"/>
      <c r="D141" s="146"/>
      <c r="E141" s="146"/>
      <c r="F141" s="146"/>
      <c r="G141" s="216" t="str">
        <f>IF(D141="","",VLOOKUP(D141,'Liste des clubs'!A:B,2,FALSE))</f>
        <v/>
      </c>
    </row>
    <row r="142" spans="1:7" ht="15.75" customHeight="1" x14ac:dyDescent="0.2">
      <c r="A142" s="216" t="str">
        <f t="shared" si="3"/>
        <v xml:space="preserve"> </v>
      </c>
      <c r="B142" s="146"/>
      <c r="C142" s="146"/>
      <c r="D142" s="146"/>
      <c r="E142" s="146"/>
      <c r="F142" s="146"/>
      <c r="G142" s="216" t="str">
        <f>IF(D142="","",VLOOKUP(D142,'Liste des clubs'!A:B,2,FALSE))</f>
        <v/>
      </c>
    </row>
    <row r="143" spans="1:7" ht="15.75" customHeight="1" x14ac:dyDescent="0.2">
      <c r="A143" s="216" t="str">
        <f t="shared" si="3"/>
        <v xml:space="preserve"> </v>
      </c>
      <c r="B143" s="146"/>
      <c r="C143" s="146"/>
      <c r="D143" s="146"/>
      <c r="E143" s="146"/>
      <c r="F143" s="146"/>
      <c r="G143" s="216" t="str">
        <f>IF(D143="","",VLOOKUP(D143,'Liste des clubs'!A:B,2,FALSE))</f>
        <v/>
      </c>
    </row>
    <row r="144" spans="1:7" ht="15.75" customHeight="1" x14ac:dyDescent="0.2">
      <c r="A144" s="216" t="str">
        <f t="shared" si="3"/>
        <v xml:space="preserve"> </v>
      </c>
      <c r="B144" s="146"/>
      <c r="C144" s="146"/>
      <c r="D144" s="146"/>
      <c r="E144" s="146"/>
      <c r="F144" s="146"/>
      <c r="G144" s="216" t="str">
        <f>IF(D144="","",VLOOKUP(D144,'Liste des clubs'!A:B,2,FALSE))</f>
        <v/>
      </c>
    </row>
    <row r="145" spans="1:7" ht="15.75" customHeight="1" x14ac:dyDescent="0.2">
      <c r="A145" s="216" t="str">
        <f t="shared" si="3"/>
        <v xml:space="preserve"> </v>
      </c>
      <c r="B145" s="146"/>
      <c r="C145" s="146"/>
      <c r="D145" s="146"/>
      <c r="E145" s="146"/>
      <c r="F145" s="146"/>
      <c r="G145" s="216" t="str">
        <f>IF(D145="","",VLOOKUP(D145,'Liste des clubs'!A:B,2,FALSE))</f>
        <v/>
      </c>
    </row>
    <row r="146" spans="1:7" ht="15.75" customHeight="1" x14ac:dyDescent="0.2">
      <c r="A146" s="216" t="str">
        <f t="shared" si="3"/>
        <v xml:space="preserve"> </v>
      </c>
      <c r="B146" s="146"/>
      <c r="C146" s="146"/>
      <c r="D146" s="146"/>
      <c r="E146" s="142"/>
      <c r="F146" s="142"/>
      <c r="G146" s="216" t="str">
        <f>IF(D146="","",VLOOKUP(D146,'Liste des clubs'!A:B,2,FALSE))</f>
        <v/>
      </c>
    </row>
    <row r="147" spans="1:7" ht="15.75" customHeight="1" x14ac:dyDescent="0.2">
      <c r="A147" s="216" t="str">
        <f t="shared" si="3"/>
        <v xml:space="preserve"> </v>
      </c>
      <c r="B147" s="144"/>
      <c r="C147" s="144"/>
      <c r="D147" s="144"/>
      <c r="E147" s="144"/>
      <c r="F147" s="144"/>
      <c r="G147" s="216" t="str">
        <f>IF(D147="","",VLOOKUP(D147,'Liste des clubs'!A:B,2,FALSE))</f>
        <v/>
      </c>
    </row>
    <row r="148" spans="1:7" ht="15.75" customHeight="1" x14ac:dyDescent="0.2">
      <c r="A148" s="216" t="str">
        <f t="shared" si="3"/>
        <v xml:space="preserve"> </v>
      </c>
      <c r="B148" s="146"/>
      <c r="C148" s="146"/>
      <c r="D148" s="146"/>
      <c r="E148" s="142"/>
      <c r="F148" s="142"/>
      <c r="G148" s="216" t="str">
        <f>IF(D148="","",VLOOKUP(D148,'Liste des clubs'!A:B,2,FALSE))</f>
        <v/>
      </c>
    </row>
    <row r="149" spans="1:7" ht="15.75" customHeight="1" x14ac:dyDescent="0.2">
      <c r="A149" s="216" t="str">
        <f t="shared" si="3"/>
        <v xml:space="preserve"> </v>
      </c>
      <c r="B149" s="144"/>
      <c r="C149" s="144"/>
      <c r="D149" s="144"/>
      <c r="E149" s="144"/>
      <c r="F149" s="144"/>
      <c r="G149" s="216" t="str">
        <f>IF(D149="","",VLOOKUP(D149,'Liste des clubs'!A:B,2,FALSE))</f>
        <v/>
      </c>
    </row>
    <row r="150" spans="1:7" ht="15.75" customHeight="1" x14ac:dyDescent="0.2">
      <c r="A150" s="216" t="str">
        <f t="shared" si="3"/>
        <v xml:space="preserve"> </v>
      </c>
      <c r="B150" s="146"/>
      <c r="C150" s="146"/>
      <c r="D150" s="146"/>
      <c r="E150" s="142"/>
      <c r="F150" s="142"/>
      <c r="G150" s="216" t="str">
        <f>IF(D150="","",VLOOKUP(D150,'Liste des clubs'!A:B,2,FALSE))</f>
        <v/>
      </c>
    </row>
    <row r="151" spans="1:7" ht="15.75" customHeight="1" x14ac:dyDescent="0.2">
      <c r="A151" s="216" t="str">
        <f t="shared" si="3"/>
        <v xml:space="preserve"> </v>
      </c>
      <c r="B151" s="144"/>
      <c r="C151" s="144"/>
      <c r="D151" s="144"/>
      <c r="E151" s="144"/>
      <c r="F151" s="144"/>
      <c r="G151" s="216" t="str">
        <f>IF(D151="","",VLOOKUP(D151,'Liste des clubs'!A:B,2,FALSE))</f>
        <v/>
      </c>
    </row>
    <row r="152" spans="1:7" ht="15.75" customHeight="1" x14ac:dyDescent="0.2">
      <c r="A152" s="216" t="str">
        <f t="shared" si="3"/>
        <v xml:space="preserve"> </v>
      </c>
      <c r="B152" s="144"/>
      <c r="C152" s="144"/>
      <c r="D152" s="144"/>
      <c r="E152" s="144"/>
      <c r="F152" s="144"/>
      <c r="G152" s="216" t="str">
        <f>IF(D152="","",VLOOKUP(D152,'Liste des clubs'!A:B,2,FALSE))</f>
        <v/>
      </c>
    </row>
    <row r="153" spans="1:7" ht="15.75" customHeight="1" x14ac:dyDescent="0.2">
      <c r="A153" s="216" t="str">
        <f t="shared" si="3"/>
        <v xml:space="preserve"> </v>
      </c>
      <c r="B153" s="144"/>
      <c r="C153" s="144"/>
      <c r="D153" s="144"/>
      <c r="E153" s="144"/>
      <c r="F153" s="144"/>
      <c r="G153" s="216" t="str">
        <f>IF(D153="","",VLOOKUP(D153,'Liste des clubs'!A:B,2,FALSE))</f>
        <v/>
      </c>
    </row>
    <row r="154" spans="1:7" ht="15.75" customHeight="1" x14ac:dyDescent="0.2">
      <c r="A154" s="216" t="str">
        <f t="shared" si="3"/>
        <v xml:space="preserve"> </v>
      </c>
      <c r="B154" s="144"/>
      <c r="C154" s="144"/>
      <c r="D154" s="144"/>
      <c r="E154" s="144"/>
      <c r="F154" s="144"/>
      <c r="G154" s="216" t="str">
        <f>IF(D154="","",VLOOKUP(D154,'Liste des clubs'!A:B,2,FALSE))</f>
        <v/>
      </c>
    </row>
    <row r="155" spans="1:7" ht="15.75" customHeight="1" x14ac:dyDescent="0.2">
      <c r="A155" s="216" t="str">
        <f t="shared" si="3"/>
        <v xml:space="preserve"> </v>
      </c>
      <c r="B155" s="146"/>
      <c r="C155" s="146"/>
      <c r="D155" s="146"/>
      <c r="E155" s="142"/>
      <c r="F155" s="142"/>
      <c r="G155" s="216" t="str">
        <f>IF(D155="","",VLOOKUP(D155,'Liste des clubs'!A:B,2,FALSE))</f>
        <v/>
      </c>
    </row>
    <row r="156" spans="1:7" ht="15.75" customHeight="1" x14ac:dyDescent="0.2">
      <c r="A156" s="216" t="str">
        <f t="shared" si="3"/>
        <v xml:space="preserve"> </v>
      </c>
      <c r="B156" s="146"/>
      <c r="C156" s="146"/>
      <c r="D156" s="146"/>
      <c r="E156" s="142"/>
      <c r="F156" s="142"/>
      <c r="G156" s="216" t="str">
        <f>IF(D156="","",VLOOKUP(D156,'Liste des clubs'!A:B,2,FALSE))</f>
        <v/>
      </c>
    </row>
    <row r="157" spans="1:7" ht="15.75" customHeight="1" x14ac:dyDescent="0.2">
      <c r="A157" s="216" t="str">
        <f t="shared" si="3"/>
        <v xml:space="preserve"> </v>
      </c>
      <c r="B157" s="146"/>
      <c r="C157" s="146"/>
      <c r="D157" s="146"/>
      <c r="E157" s="142"/>
      <c r="F157" s="142"/>
      <c r="G157" s="216" t="str">
        <f>IF(D157="","",VLOOKUP(D157,'Liste des clubs'!A:B,2,FALSE))</f>
        <v/>
      </c>
    </row>
    <row r="158" spans="1:7" ht="15.75" customHeight="1" x14ac:dyDescent="0.2">
      <c r="A158" s="216" t="str">
        <f t="shared" si="3"/>
        <v xml:space="preserve"> </v>
      </c>
      <c r="B158" s="144"/>
      <c r="C158" s="144"/>
      <c r="D158" s="144"/>
      <c r="E158" s="144"/>
      <c r="F158" s="144"/>
      <c r="G158" s="216" t="str">
        <f>IF(D158="","",VLOOKUP(D158,'Liste des clubs'!A:B,2,FALSE))</f>
        <v/>
      </c>
    </row>
    <row r="159" spans="1:7" ht="15.75" customHeight="1" x14ac:dyDescent="0.2">
      <c r="A159" s="216" t="str">
        <f t="shared" si="3"/>
        <v xml:space="preserve"> </v>
      </c>
      <c r="B159" s="146"/>
      <c r="C159" s="146"/>
      <c r="D159" s="146"/>
      <c r="E159" s="142"/>
      <c r="F159" s="142"/>
      <c r="G159" s="216" t="str">
        <f>IF(D159="","",VLOOKUP(D159,'Liste des clubs'!A:B,2,FALSE))</f>
        <v/>
      </c>
    </row>
    <row r="160" spans="1:7" ht="15.75" customHeight="1" x14ac:dyDescent="0.2">
      <c r="A160" s="216" t="str">
        <f t="shared" si="3"/>
        <v xml:space="preserve"> </v>
      </c>
      <c r="B160" s="146"/>
      <c r="C160" s="146"/>
      <c r="D160" s="146"/>
      <c r="E160" s="142"/>
      <c r="F160" s="142"/>
      <c r="G160" s="216" t="str">
        <f>IF(D160="","",VLOOKUP(D160,'Liste des clubs'!A:B,2,FALSE))</f>
        <v/>
      </c>
    </row>
    <row r="161" spans="1:7" ht="15.75" customHeight="1" x14ac:dyDescent="0.2">
      <c r="A161" s="216" t="str">
        <f t="shared" si="3"/>
        <v xml:space="preserve"> </v>
      </c>
      <c r="B161" s="146"/>
      <c r="C161" s="146"/>
      <c r="D161" s="146"/>
      <c r="E161" s="142"/>
      <c r="F161" s="142"/>
      <c r="G161" s="216" t="str">
        <f>IF(D161="","",VLOOKUP(D161,'Liste des clubs'!A:B,2,FALSE))</f>
        <v/>
      </c>
    </row>
    <row r="162" spans="1:7" ht="15.75" customHeight="1" x14ac:dyDescent="0.2">
      <c r="A162" s="216" t="str">
        <f t="shared" si="3"/>
        <v xml:space="preserve"> </v>
      </c>
      <c r="B162" s="144"/>
      <c r="C162" s="144"/>
      <c r="D162" s="144"/>
      <c r="E162" s="144"/>
      <c r="F162" s="144"/>
      <c r="G162" s="216" t="str">
        <f>IF(D162="","",VLOOKUP(D162,'Liste des clubs'!A:B,2,FALSE))</f>
        <v/>
      </c>
    </row>
    <row r="163" spans="1:7" ht="15.75" customHeight="1" x14ac:dyDescent="0.2">
      <c r="A163" s="216" t="str">
        <f t="shared" si="3"/>
        <v xml:space="preserve"> </v>
      </c>
      <c r="B163" s="144"/>
      <c r="C163" s="144"/>
      <c r="D163" s="144"/>
      <c r="E163" s="144"/>
      <c r="F163" s="144"/>
      <c r="G163" s="216" t="str">
        <f>IF(D163="","",VLOOKUP(D163,'Liste des clubs'!A:B,2,FALSE))</f>
        <v/>
      </c>
    </row>
    <row r="164" spans="1:7" ht="15.75" customHeight="1" x14ac:dyDescent="0.2">
      <c r="A164" s="216" t="str">
        <f t="shared" si="3"/>
        <v xml:space="preserve"> </v>
      </c>
      <c r="B164" s="144"/>
      <c r="C164" s="144"/>
      <c r="D164" s="144"/>
      <c r="E164" s="144"/>
      <c r="F164" s="144"/>
      <c r="G164" s="216" t="str">
        <f>IF(D164="","",VLOOKUP(D164,'Liste des clubs'!A:B,2,FALSE))</f>
        <v/>
      </c>
    </row>
    <row r="165" spans="1:7" ht="15.75" customHeight="1" x14ac:dyDescent="0.2">
      <c r="A165" s="216" t="str">
        <f t="shared" si="3"/>
        <v xml:space="preserve"> </v>
      </c>
      <c r="B165" s="146"/>
      <c r="C165" s="146"/>
      <c r="D165" s="146"/>
      <c r="E165" s="142"/>
      <c r="F165" s="142"/>
      <c r="G165" s="216" t="str">
        <f>IF(D165="","",VLOOKUP(D165,'Liste des clubs'!A:B,2,FALSE))</f>
        <v/>
      </c>
    </row>
    <row r="166" spans="1:7" ht="15.75" customHeight="1" x14ac:dyDescent="0.2">
      <c r="A166" s="216" t="str">
        <f t="shared" si="3"/>
        <v xml:space="preserve"> </v>
      </c>
      <c r="B166" s="144"/>
      <c r="C166" s="144"/>
      <c r="D166" s="144"/>
      <c r="E166" s="144"/>
      <c r="F166" s="144"/>
      <c r="G166" s="216" t="str">
        <f>IF(D166="","",VLOOKUP(D166,'Liste des clubs'!A:B,2,FALSE))</f>
        <v/>
      </c>
    </row>
    <row r="167" spans="1:7" ht="15.75" customHeight="1" x14ac:dyDescent="0.2">
      <c r="A167" s="216" t="str">
        <f t="shared" si="3"/>
        <v xml:space="preserve"> </v>
      </c>
      <c r="B167" s="146"/>
      <c r="C167" s="146"/>
      <c r="D167" s="146"/>
      <c r="E167" s="142"/>
      <c r="F167" s="142"/>
      <c r="G167" s="216" t="str">
        <f>IF(D167="","",VLOOKUP(D167,'Liste des clubs'!A:B,2,FALSE))</f>
        <v/>
      </c>
    </row>
    <row r="168" spans="1:7" ht="15.75" customHeight="1" x14ac:dyDescent="0.2">
      <c r="A168" s="216" t="str">
        <f t="shared" si="3"/>
        <v xml:space="preserve"> </v>
      </c>
      <c r="B168" s="146"/>
      <c r="C168" s="146"/>
      <c r="D168" s="146"/>
      <c r="E168" s="142"/>
      <c r="F168" s="142"/>
      <c r="G168" s="216" t="str">
        <f>IF(D168="","",VLOOKUP(D168,'Liste des clubs'!A:B,2,FALSE))</f>
        <v/>
      </c>
    </row>
    <row r="169" spans="1:7" ht="15.75" customHeight="1" x14ac:dyDescent="0.2">
      <c r="A169" s="216" t="str">
        <f t="shared" si="3"/>
        <v xml:space="preserve"> </v>
      </c>
      <c r="B169" s="146"/>
      <c r="C169" s="146"/>
      <c r="D169" s="146"/>
      <c r="E169" s="142"/>
      <c r="F169" s="142"/>
      <c r="G169" s="216" t="str">
        <f>IF(D169="","",VLOOKUP(D169,'Liste des clubs'!A:B,2,FALSE))</f>
        <v/>
      </c>
    </row>
    <row r="170" spans="1:7" ht="15.75" customHeight="1" x14ac:dyDescent="0.2">
      <c r="A170" s="216" t="str">
        <f t="shared" si="3"/>
        <v xml:space="preserve"> </v>
      </c>
      <c r="B170" s="146"/>
      <c r="C170" s="146"/>
      <c r="D170" s="146"/>
      <c r="E170" s="142"/>
      <c r="F170" s="142"/>
      <c r="G170" s="216" t="str">
        <f>IF(D170="","",VLOOKUP(D170,'Liste des clubs'!A:B,2,FALSE))</f>
        <v/>
      </c>
    </row>
    <row r="171" spans="1:7" ht="15.75" customHeight="1" x14ac:dyDescent="0.2">
      <c r="A171" s="216" t="str">
        <f t="shared" si="3"/>
        <v xml:space="preserve"> </v>
      </c>
      <c r="B171" s="144"/>
      <c r="C171" s="144"/>
      <c r="D171" s="144"/>
      <c r="E171" s="144"/>
      <c r="F171" s="144"/>
      <c r="G171" s="216" t="str">
        <f>IF(D171="","",VLOOKUP(D171,'Liste des clubs'!A:B,2,FALSE))</f>
        <v/>
      </c>
    </row>
    <row r="172" spans="1:7" ht="15.75" customHeight="1" x14ac:dyDescent="0.2">
      <c r="A172" s="216" t="str">
        <f t="shared" si="3"/>
        <v xml:space="preserve"> </v>
      </c>
      <c r="B172" s="146"/>
      <c r="C172" s="146"/>
      <c r="D172" s="146"/>
      <c r="E172" s="142"/>
      <c r="F172" s="142"/>
      <c r="G172" s="216" t="str">
        <f>IF(D172="","",VLOOKUP(D172,'Liste des clubs'!A:B,2,FALSE))</f>
        <v/>
      </c>
    </row>
    <row r="173" spans="1:7" ht="15.75" customHeight="1" x14ac:dyDescent="0.2">
      <c r="A173" s="216" t="str">
        <f t="shared" si="3"/>
        <v xml:space="preserve"> </v>
      </c>
      <c r="B173" s="144"/>
      <c r="C173" s="144"/>
      <c r="D173" s="144"/>
      <c r="E173" s="144"/>
      <c r="F173" s="144"/>
      <c r="G173" s="216" t="str">
        <f>IF(D173="","",VLOOKUP(D173,'Liste des clubs'!A:B,2,FALSE))</f>
        <v/>
      </c>
    </row>
    <row r="174" spans="1:7" ht="15.75" customHeight="1" x14ac:dyDescent="0.2">
      <c r="A174" s="216" t="str">
        <f t="shared" si="3"/>
        <v xml:space="preserve"> </v>
      </c>
      <c r="B174" s="144"/>
      <c r="C174" s="144"/>
      <c r="D174" s="144"/>
      <c r="E174" s="144"/>
      <c r="F174" s="144"/>
      <c r="G174" s="216" t="str">
        <f>IF(D174="","",VLOOKUP(D174,'Liste des clubs'!A:B,2,FALSE))</f>
        <v/>
      </c>
    </row>
    <row r="175" spans="1:7" ht="15.75" customHeight="1" x14ac:dyDescent="0.2">
      <c r="A175" s="216" t="str">
        <f t="shared" si="3"/>
        <v xml:space="preserve"> </v>
      </c>
      <c r="B175" s="144"/>
      <c r="C175" s="144"/>
      <c r="D175" s="144"/>
      <c r="E175" s="144"/>
      <c r="F175" s="144"/>
      <c r="G175" s="216" t="str">
        <f>IF(D175="","",VLOOKUP(D175,'Liste des clubs'!A:B,2,FALSE))</f>
        <v/>
      </c>
    </row>
    <row r="176" spans="1:7" ht="15.75" customHeight="1" x14ac:dyDescent="0.2">
      <c r="A176" s="216" t="str">
        <f t="shared" si="3"/>
        <v xml:space="preserve"> </v>
      </c>
      <c r="B176" s="146"/>
      <c r="C176" s="146"/>
      <c r="D176" s="146"/>
      <c r="E176" s="142"/>
      <c r="F176" s="142"/>
      <c r="G176" s="216" t="str">
        <f>IF(D176="","",VLOOKUP(D176,'Liste des clubs'!A:B,2,FALSE))</f>
        <v/>
      </c>
    </row>
    <row r="177" spans="1:7" ht="15.75" customHeight="1" x14ac:dyDescent="0.2">
      <c r="A177" s="216" t="str">
        <f t="shared" si="3"/>
        <v xml:space="preserve"> </v>
      </c>
      <c r="B177" s="146"/>
      <c r="C177" s="146"/>
      <c r="D177" s="146"/>
      <c r="E177" s="142"/>
      <c r="F177" s="142"/>
      <c r="G177" s="216" t="str">
        <f>IF(D177="","",VLOOKUP(D177,'Liste des clubs'!A:B,2,FALSE))</f>
        <v/>
      </c>
    </row>
    <row r="178" spans="1:7" ht="15.75" customHeight="1" x14ac:dyDescent="0.2">
      <c r="A178" s="216" t="str">
        <f t="shared" si="3"/>
        <v xml:space="preserve"> </v>
      </c>
      <c r="B178" s="146"/>
      <c r="C178" s="146"/>
      <c r="D178" s="146"/>
      <c r="E178" s="142"/>
      <c r="F178" s="142"/>
      <c r="G178" s="216" t="str">
        <f>IF(D178="","",VLOOKUP(D178,'Liste des clubs'!A:B,2,FALSE))</f>
        <v/>
      </c>
    </row>
    <row r="179" spans="1:7" ht="15.75" customHeight="1" x14ac:dyDescent="0.2">
      <c r="A179" s="216" t="str">
        <f t="shared" si="3"/>
        <v xml:space="preserve"> </v>
      </c>
      <c r="B179" s="144"/>
      <c r="C179" s="144"/>
      <c r="D179" s="144"/>
      <c r="E179" s="144"/>
      <c r="F179" s="144"/>
      <c r="G179" s="216" t="str">
        <f>IF(D179="","",VLOOKUP(D179,'Liste des clubs'!A:B,2,FALSE))</f>
        <v/>
      </c>
    </row>
    <row r="180" spans="1:7" ht="15.75" customHeight="1" x14ac:dyDescent="0.2">
      <c r="A180" s="216" t="str">
        <f t="shared" si="3"/>
        <v xml:space="preserve"> </v>
      </c>
      <c r="B180" s="146"/>
      <c r="C180" s="146"/>
      <c r="D180" s="146"/>
      <c r="E180" s="142"/>
      <c r="F180" s="142"/>
      <c r="G180" s="216" t="str">
        <f>IF(D180="","",VLOOKUP(D180,'Liste des clubs'!A:B,2,FALSE))</f>
        <v/>
      </c>
    </row>
    <row r="181" spans="1:7" ht="15.75" customHeight="1" x14ac:dyDescent="0.2">
      <c r="A181" s="216" t="str">
        <f t="shared" si="3"/>
        <v xml:space="preserve"> </v>
      </c>
      <c r="B181" s="146"/>
      <c r="C181" s="146"/>
      <c r="D181" s="146"/>
      <c r="E181" s="142"/>
      <c r="F181" s="142"/>
      <c r="G181" s="216" t="str">
        <f>IF(D181="","",VLOOKUP(D181,'Liste des clubs'!A:B,2,FALSE))</f>
        <v/>
      </c>
    </row>
    <row r="182" spans="1:7" ht="15.75" customHeight="1" x14ac:dyDescent="0.2">
      <c r="A182" s="216" t="str">
        <f t="shared" si="3"/>
        <v xml:space="preserve"> </v>
      </c>
      <c r="B182" s="144"/>
      <c r="C182" s="144"/>
      <c r="D182" s="144"/>
      <c r="E182" s="144"/>
      <c r="F182" s="144"/>
      <c r="G182" s="216" t="str">
        <f>IF(D182="","",VLOOKUP(D182,'Liste des clubs'!A:B,2,FALSE))</f>
        <v/>
      </c>
    </row>
    <row r="183" spans="1:7" ht="15.75" customHeight="1" x14ac:dyDescent="0.2">
      <c r="A183" s="216" t="str">
        <f t="shared" si="3"/>
        <v xml:space="preserve"> </v>
      </c>
      <c r="B183" s="144"/>
      <c r="C183" s="144"/>
      <c r="D183" s="144"/>
      <c r="E183" s="144"/>
      <c r="F183" s="144"/>
      <c r="G183" s="216" t="str">
        <f>IF(D183="","",VLOOKUP(D183,'Liste des clubs'!A:B,2,FALSE))</f>
        <v/>
      </c>
    </row>
    <row r="184" spans="1:7" ht="15.75" customHeight="1" x14ac:dyDescent="0.2">
      <c r="A184" s="216" t="str">
        <f t="shared" si="3"/>
        <v xml:space="preserve"> </v>
      </c>
      <c r="B184" s="144"/>
      <c r="C184" s="144"/>
      <c r="D184" s="144"/>
      <c r="E184" s="144"/>
      <c r="F184" s="144"/>
      <c r="G184" s="216" t="str">
        <f>IF(D184="","",VLOOKUP(D184,'Liste des clubs'!A:B,2,FALSE))</f>
        <v/>
      </c>
    </row>
    <row r="185" spans="1:7" ht="15.75" customHeight="1" x14ac:dyDescent="0.2">
      <c r="A185" s="216" t="str">
        <f t="shared" si="3"/>
        <v xml:space="preserve"> </v>
      </c>
      <c r="B185" s="144"/>
      <c r="C185" s="144"/>
      <c r="D185" s="144"/>
      <c r="E185" s="144"/>
      <c r="F185" s="144"/>
      <c r="G185" s="216" t="str">
        <f>IF(D185="","",VLOOKUP(D185,'Liste des clubs'!A:B,2,FALSE))</f>
        <v/>
      </c>
    </row>
    <row r="186" spans="1:7" ht="15.75" customHeight="1" x14ac:dyDescent="0.2">
      <c r="A186" s="216" t="str">
        <f t="shared" si="3"/>
        <v xml:space="preserve"> </v>
      </c>
      <c r="B186" s="144"/>
      <c r="C186" s="144"/>
      <c r="D186" s="144"/>
      <c r="E186" s="144"/>
      <c r="F186" s="144"/>
      <c r="G186" s="216" t="str">
        <f>IF(D186="","",VLOOKUP(D186,'Liste des clubs'!A:B,2,FALSE))</f>
        <v/>
      </c>
    </row>
    <row r="187" spans="1:7" ht="15.75" customHeight="1" x14ac:dyDescent="0.2">
      <c r="A187" s="216" t="str">
        <f t="shared" si="3"/>
        <v xml:space="preserve"> </v>
      </c>
      <c r="B187" s="144"/>
      <c r="C187" s="144"/>
      <c r="D187" s="144"/>
      <c r="E187" s="144"/>
      <c r="F187" s="144"/>
      <c r="G187" s="216" t="str">
        <f>IF(D187="","",VLOOKUP(D187,'Liste des clubs'!A:B,2,FALSE))</f>
        <v/>
      </c>
    </row>
    <row r="188" spans="1:7" ht="15.75" customHeight="1" x14ac:dyDescent="0.2">
      <c r="A188" s="216" t="str">
        <f t="shared" si="3"/>
        <v xml:space="preserve"> </v>
      </c>
      <c r="B188" s="146"/>
      <c r="C188" s="146"/>
      <c r="D188" s="146"/>
      <c r="E188" s="142"/>
      <c r="F188" s="142"/>
      <c r="G188" s="216" t="str">
        <f>IF(D188="","",VLOOKUP(D188,'Liste des clubs'!A:B,2,FALSE))</f>
        <v/>
      </c>
    </row>
    <row r="189" spans="1:7" ht="15.75" customHeight="1" x14ac:dyDescent="0.2">
      <c r="A189" s="216" t="str">
        <f t="shared" si="3"/>
        <v xml:space="preserve"> </v>
      </c>
      <c r="B189" s="146"/>
      <c r="C189" s="146"/>
      <c r="D189" s="146"/>
      <c r="E189" s="142"/>
      <c r="F189" s="142"/>
      <c r="G189" s="216" t="str">
        <f>IF(D189="","",VLOOKUP(D189,'Liste des clubs'!A:B,2,FALSE))</f>
        <v/>
      </c>
    </row>
    <row r="190" spans="1:7" ht="15.75" customHeight="1" x14ac:dyDescent="0.2">
      <c r="A190" s="216" t="str">
        <f t="shared" si="3"/>
        <v xml:space="preserve"> </v>
      </c>
      <c r="B190" s="144"/>
      <c r="C190" s="144"/>
      <c r="D190" s="144"/>
      <c r="E190" s="144"/>
      <c r="F190" s="144"/>
      <c r="G190" s="216" t="str">
        <f>IF(D190="","",VLOOKUP(D190,'Liste des clubs'!A:B,2,FALSE))</f>
        <v/>
      </c>
    </row>
    <row r="191" spans="1:7" ht="15.75" customHeight="1" x14ac:dyDescent="0.2">
      <c r="A191" s="216" t="str">
        <f t="shared" si="3"/>
        <v xml:space="preserve"> </v>
      </c>
      <c r="B191" s="144"/>
      <c r="C191" s="144"/>
      <c r="D191" s="144"/>
      <c r="E191" s="144"/>
      <c r="F191" s="144"/>
      <c r="G191" s="216" t="str">
        <f>IF(D191="","",VLOOKUP(D191,'Liste des clubs'!A:B,2,FALSE))</f>
        <v/>
      </c>
    </row>
    <row r="192" spans="1:7" ht="15.75" customHeight="1" x14ac:dyDescent="0.2">
      <c r="A192" s="216" t="str">
        <f t="shared" si="3"/>
        <v xml:space="preserve"> </v>
      </c>
      <c r="B192" s="146"/>
      <c r="C192" s="146"/>
      <c r="D192" s="146"/>
      <c r="E192" s="142"/>
      <c r="F192" s="142"/>
      <c r="G192" s="216" t="str">
        <f>IF(D192="","",VLOOKUP(D192,'Liste des clubs'!A:B,2,FALSE))</f>
        <v/>
      </c>
    </row>
    <row r="193" spans="1:7" ht="15.75" customHeight="1" x14ac:dyDescent="0.2">
      <c r="A193" s="216" t="str">
        <f t="shared" si="3"/>
        <v xml:space="preserve"> </v>
      </c>
      <c r="B193" s="146"/>
      <c r="C193" s="146"/>
      <c r="D193" s="146"/>
      <c r="E193" s="142"/>
      <c r="F193" s="142"/>
      <c r="G193" s="216" t="str">
        <f>IF(D193="","",VLOOKUP(D193,'Liste des clubs'!A:B,2,FALSE))</f>
        <v/>
      </c>
    </row>
    <row r="194" spans="1:7" ht="15.75" customHeight="1" x14ac:dyDescent="0.2">
      <c r="A194" s="216" t="str">
        <f t="shared" si="3"/>
        <v xml:space="preserve"> </v>
      </c>
      <c r="B194" s="146"/>
      <c r="C194" s="146"/>
      <c r="D194" s="146"/>
      <c r="E194" s="142"/>
      <c r="F194" s="142"/>
      <c r="G194" s="216" t="str">
        <f>IF(D194="","",VLOOKUP(D194,'Liste des clubs'!A:B,2,FALSE))</f>
        <v/>
      </c>
    </row>
    <row r="195" spans="1:7" ht="15.75" customHeight="1" x14ac:dyDescent="0.2">
      <c r="A195" s="216" t="str">
        <f t="shared" si="3"/>
        <v xml:space="preserve"> </v>
      </c>
      <c r="B195" s="144"/>
      <c r="C195" s="144"/>
      <c r="D195" s="144"/>
      <c r="E195" s="144"/>
      <c r="F195" s="144"/>
      <c r="G195" s="216" t="str">
        <f>IF(D195="","",VLOOKUP(D195,'Liste des clubs'!A:B,2,FALSE))</f>
        <v/>
      </c>
    </row>
    <row r="196" spans="1:7" ht="15.75" customHeight="1" x14ac:dyDescent="0.2">
      <c r="A196" s="216" t="str">
        <f t="shared" ref="A196:A259" si="4">UPPER(B196)&amp;" "&amp;PROPER(C196)</f>
        <v xml:space="preserve"> </v>
      </c>
      <c r="B196" s="144"/>
      <c r="C196" s="144"/>
      <c r="D196" s="144"/>
      <c r="E196" s="144"/>
      <c r="F196" s="144"/>
      <c r="G196" s="216" t="str">
        <f>IF(D196="","",VLOOKUP(D196,'Liste des clubs'!A:B,2,FALSE))</f>
        <v/>
      </c>
    </row>
    <row r="197" spans="1:7" ht="15.75" customHeight="1" x14ac:dyDescent="0.2">
      <c r="A197" s="216" t="str">
        <f t="shared" si="4"/>
        <v xml:space="preserve"> </v>
      </c>
      <c r="B197" s="144"/>
      <c r="C197" s="144"/>
      <c r="D197" s="144"/>
      <c r="E197" s="144"/>
      <c r="F197" s="144"/>
      <c r="G197" s="216" t="str">
        <f>IF(D197="","",VLOOKUP(D197,'Liste des clubs'!A:B,2,FALSE))</f>
        <v/>
      </c>
    </row>
    <row r="198" spans="1:7" ht="15.75" customHeight="1" x14ac:dyDescent="0.2">
      <c r="A198" s="216" t="str">
        <f t="shared" si="4"/>
        <v xml:space="preserve"> </v>
      </c>
      <c r="B198" s="146"/>
      <c r="C198" s="146"/>
      <c r="D198" s="146"/>
      <c r="E198" s="142"/>
      <c r="F198" s="142"/>
      <c r="G198" s="216" t="str">
        <f>IF(D198="","",VLOOKUP(D198,'Liste des clubs'!A:B,2,FALSE))</f>
        <v/>
      </c>
    </row>
    <row r="199" spans="1:7" ht="15.75" customHeight="1" x14ac:dyDescent="0.2">
      <c r="A199" s="216" t="str">
        <f t="shared" si="4"/>
        <v xml:space="preserve"> </v>
      </c>
      <c r="B199" s="146"/>
      <c r="C199" s="146"/>
      <c r="D199" s="146"/>
      <c r="E199" s="142"/>
      <c r="F199" s="142"/>
      <c r="G199" s="216" t="str">
        <f>IF(D199="","",VLOOKUP(D199,'Liste des clubs'!A:B,2,FALSE))</f>
        <v/>
      </c>
    </row>
    <row r="200" spans="1:7" ht="15.75" customHeight="1" x14ac:dyDescent="0.2">
      <c r="A200" s="216" t="str">
        <f t="shared" si="4"/>
        <v xml:space="preserve"> </v>
      </c>
      <c r="B200" s="144"/>
      <c r="C200" s="144"/>
      <c r="D200" s="144"/>
      <c r="E200" s="144"/>
      <c r="F200" s="144"/>
      <c r="G200" s="216" t="str">
        <f>IF(D200="","",VLOOKUP(D200,'Liste des clubs'!A:B,2,FALSE))</f>
        <v/>
      </c>
    </row>
    <row r="201" spans="1:7" ht="15.75" customHeight="1" x14ac:dyDescent="0.2">
      <c r="A201" s="216" t="str">
        <f t="shared" si="4"/>
        <v xml:space="preserve"> </v>
      </c>
      <c r="B201" s="144"/>
      <c r="C201" s="144"/>
      <c r="D201" s="144"/>
      <c r="E201" s="144"/>
      <c r="F201" s="144"/>
      <c r="G201" s="216" t="str">
        <f>IF(D201="","",VLOOKUP(D201,'Liste des clubs'!A:B,2,FALSE))</f>
        <v/>
      </c>
    </row>
    <row r="202" spans="1:7" ht="15.75" customHeight="1" x14ac:dyDescent="0.2">
      <c r="A202" s="216" t="str">
        <f t="shared" si="4"/>
        <v xml:space="preserve"> </v>
      </c>
      <c r="B202" s="146"/>
      <c r="C202" s="146"/>
      <c r="D202" s="146"/>
      <c r="E202" s="142"/>
      <c r="F202" s="142"/>
      <c r="G202" s="216" t="str">
        <f>IF(D202="","",VLOOKUP(D202,'Liste des clubs'!A:B,2,FALSE))</f>
        <v/>
      </c>
    </row>
    <row r="203" spans="1:7" ht="15.75" customHeight="1" x14ac:dyDescent="0.2">
      <c r="A203" s="216" t="str">
        <f t="shared" si="4"/>
        <v xml:space="preserve"> </v>
      </c>
      <c r="B203" s="146"/>
      <c r="C203" s="146"/>
      <c r="D203" s="146"/>
      <c r="E203" s="142"/>
      <c r="F203" s="142"/>
      <c r="G203" s="216" t="str">
        <f>IF(D203="","",VLOOKUP(D203,'Liste des clubs'!A:B,2,FALSE))</f>
        <v/>
      </c>
    </row>
    <row r="204" spans="1:7" ht="15.75" customHeight="1" x14ac:dyDescent="0.2">
      <c r="A204" s="216" t="str">
        <f t="shared" si="4"/>
        <v xml:space="preserve"> </v>
      </c>
      <c r="B204" s="146"/>
      <c r="C204" s="146"/>
      <c r="D204" s="146"/>
      <c r="E204" s="142"/>
      <c r="F204" s="142"/>
      <c r="G204" s="216" t="str">
        <f>IF(D204="","",VLOOKUP(D204,'Liste des clubs'!A:B,2,FALSE))</f>
        <v/>
      </c>
    </row>
    <row r="205" spans="1:7" ht="15.75" customHeight="1" x14ac:dyDescent="0.2">
      <c r="A205" s="216" t="str">
        <f t="shared" si="4"/>
        <v xml:space="preserve"> </v>
      </c>
      <c r="B205" s="144"/>
      <c r="C205" s="144"/>
      <c r="D205" s="144"/>
      <c r="E205" s="144"/>
      <c r="F205" s="144"/>
      <c r="G205" s="216" t="str">
        <f>IF(D205="","",VLOOKUP(D205,'Liste des clubs'!A:B,2,FALSE))</f>
        <v/>
      </c>
    </row>
    <row r="206" spans="1:7" ht="15.75" customHeight="1" x14ac:dyDescent="0.2">
      <c r="A206" s="216" t="str">
        <f t="shared" si="4"/>
        <v xml:space="preserve"> </v>
      </c>
      <c r="B206" s="144"/>
      <c r="C206" s="144"/>
      <c r="D206" s="144"/>
      <c r="E206" s="144"/>
      <c r="F206" s="144"/>
      <c r="G206" s="216" t="str">
        <f>IF(D206="","",VLOOKUP(D206,'Liste des clubs'!A:B,2,FALSE))</f>
        <v/>
      </c>
    </row>
    <row r="207" spans="1:7" ht="15.75" customHeight="1" x14ac:dyDescent="0.2">
      <c r="A207" s="216" t="str">
        <f t="shared" si="4"/>
        <v xml:space="preserve"> </v>
      </c>
      <c r="B207" s="144"/>
      <c r="C207" s="144"/>
      <c r="D207" s="144"/>
      <c r="E207" s="144"/>
      <c r="F207" s="144"/>
      <c r="G207" s="216" t="str">
        <f>IF(D207="","",VLOOKUP(D207,'Liste des clubs'!A:B,2,FALSE))</f>
        <v/>
      </c>
    </row>
    <row r="208" spans="1:7" ht="15.75" customHeight="1" x14ac:dyDescent="0.2">
      <c r="A208" s="216" t="str">
        <f t="shared" si="4"/>
        <v xml:space="preserve"> </v>
      </c>
      <c r="B208" s="144"/>
      <c r="C208" s="144"/>
      <c r="D208" s="144"/>
      <c r="E208" s="144"/>
      <c r="F208" s="144"/>
      <c r="G208" s="216" t="str">
        <f>IF(D208="","",VLOOKUP(D208,'Liste des clubs'!A:B,2,FALSE))</f>
        <v/>
      </c>
    </row>
    <row r="209" spans="1:7" ht="15.75" customHeight="1" x14ac:dyDescent="0.2">
      <c r="A209" s="216" t="str">
        <f t="shared" si="4"/>
        <v xml:space="preserve"> </v>
      </c>
      <c r="B209" s="144"/>
      <c r="C209" s="144"/>
      <c r="D209" s="144"/>
      <c r="E209" s="144"/>
      <c r="F209" s="144"/>
      <c r="G209" s="216" t="str">
        <f>IF(D209="","",VLOOKUP(D209,'Liste des clubs'!A:B,2,FALSE))</f>
        <v/>
      </c>
    </row>
    <row r="210" spans="1:7" ht="15.75" customHeight="1" x14ac:dyDescent="0.2">
      <c r="A210" s="216" t="str">
        <f t="shared" si="4"/>
        <v xml:space="preserve"> </v>
      </c>
      <c r="B210" s="146"/>
      <c r="C210" s="146"/>
      <c r="D210" s="146"/>
      <c r="E210" s="142"/>
      <c r="F210" s="142"/>
      <c r="G210" s="216" t="str">
        <f>IF(D210="","",VLOOKUP(D210,'Liste des clubs'!A:B,2,FALSE))</f>
        <v/>
      </c>
    </row>
    <row r="211" spans="1:7" ht="15.75" customHeight="1" x14ac:dyDescent="0.2">
      <c r="A211" s="216" t="str">
        <f t="shared" si="4"/>
        <v xml:space="preserve"> </v>
      </c>
      <c r="B211" s="144"/>
      <c r="C211" s="144"/>
      <c r="D211" s="144"/>
      <c r="E211" s="144"/>
      <c r="F211" s="144"/>
      <c r="G211" s="216" t="str">
        <f>IF(D211="","",VLOOKUP(D211,'Liste des clubs'!A:B,2,FALSE))</f>
        <v/>
      </c>
    </row>
    <row r="212" spans="1:7" ht="15.75" customHeight="1" x14ac:dyDescent="0.2">
      <c r="A212" s="216" t="str">
        <f t="shared" si="4"/>
        <v xml:space="preserve"> </v>
      </c>
      <c r="B212" s="144"/>
      <c r="C212" s="144"/>
      <c r="D212" s="144"/>
      <c r="E212" s="144"/>
      <c r="F212" s="144"/>
      <c r="G212" s="216" t="str">
        <f>IF(D212="","",VLOOKUP(D212,'Liste des clubs'!A:B,2,FALSE))</f>
        <v/>
      </c>
    </row>
    <row r="213" spans="1:7" ht="15.75" customHeight="1" x14ac:dyDescent="0.2">
      <c r="A213" s="216" t="str">
        <f t="shared" si="4"/>
        <v xml:space="preserve"> </v>
      </c>
      <c r="B213" s="146"/>
      <c r="C213" s="146"/>
      <c r="D213" s="146"/>
      <c r="E213" s="142"/>
      <c r="F213" s="142"/>
      <c r="G213" s="216" t="str">
        <f>IF(D213="","",VLOOKUP(D213,'Liste des clubs'!A:B,2,FALSE))</f>
        <v/>
      </c>
    </row>
    <row r="214" spans="1:7" ht="15.75" customHeight="1" x14ac:dyDescent="0.2">
      <c r="A214" s="216" t="str">
        <f t="shared" si="4"/>
        <v xml:space="preserve"> </v>
      </c>
      <c r="B214" s="144"/>
      <c r="C214" s="144"/>
      <c r="D214" s="144"/>
      <c r="E214" s="144"/>
      <c r="F214" s="144"/>
      <c r="G214" s="216" t="str">
        <f>IF(D214="","",VLOOKUP(D214,'Liste des clubs'!A:B,2,FALSE))</f>
        <v/>
      </c>
    </row>
    <row r="215" spans="1:7" ht="15.75" customHeight="1" x14ac:dyDescent="0.2">
      <c r="A215" s="216" t="str">
        <f t="shared" si="4"/>
        <v xml:space="preserve"> </v>
      </c>
      <c r="B215" s="144"/>
      <c r="C215" s="144"/>
      <c r="D215" s="144"/>
      <c r="E215" s="144"/>
      <c r="F215" s="144"/>
      <c r="G215" s="216" t="str">
        <f>IF(D215="","",VLOOKUP(D215,'Liste des clubs'!A:B,2,FALSE))</f>
        <v/>
      </c>
    </row>
    <row r="216" spans="1:7" ht="15.75" customHeight="1" x14ac:dyDescent="0.2">
      <c r="A216" s="216" t="str">
        <f t="shared" si="4"/>
        <v xml:space="preserve"> </v>
      </c>
      <c r="B216" s="144"/>
      <c r="C216" s="144"/>
      <c r="D216" s="144"/>
      <c r="E216" s="144"/>
      <c r="F216" s="144"/>
      <c r="G216" s="216" t="str">
        <f>IF(D216="","",VLOOKUP(D216,'Liste des clubs'!A:B,2,FALSE))</f>
        <v/>
      </c>
    </row>
    <row r="217" spans="1:7" ht="15.75" customHeight="1" x14ac:dyDescent="0.2">
      <c r="A217" s="216" t="str">
        <f t="shared" si="4"/>
        <v xml:space="preserve"> </v>
      </c>
      <c r="B217" s="144"/>
      <c r="C217" s="144"/>
      <c r="D217" s="144"/>
      <c r="E217" s="144"/>
      <c r="F217" s="144"/>
      <c r="G217" s="216" t="str">
        <f>IF(D217="","",VLOOKUP(D217,'Liste des clubs'!A:B,2,FALSE))</f>
        <v/>
      </c>
    </row>
    <row r="218" spans="1:7" ht="15.75" customHeight="1" x14ac:dyDescent="0.2">
      <c r="A218" s="216" t="str">
        <f t="shared" si="4"/>
        <v xml:space="preserve"> </v>
      </c>
      <c r="B218" s="146"/>
      <c r="C218" s="146"/>
      <c r="D218" s="146"/>
      <c r="E218" s="142"/>
      <c r="F218" s="142"/>
      <c r="G218" s="216" t="str">
        <f>IF(D218="","",VLOOKUP(D218,'Liste des clubs'!A:B,2,FALSE))</f>
        <v/>
      </c>
    </row>
    <row r="219" spans="1:7" ht="15.75" customHeight="1" x14ac:dyDescent="0.2">
      <c r="A219" s="216" t="str">
        <f t="shared" si="4"/>
        <v xml:space="preserve"> </v>
      </c>
      <c r="B219" s="144"/>
      <c r="C219" s="144"/>
      <c r="D219" s="144"/>
      <c r="E219" s="144"/>
      <c r="F219" s="144"/>
      <c r="G219" s="216" t="str">
        <f>IF(D219="","",VLOOKUP(D219,'Liste des clubs'!A:B,2,FALSE))</f>
        <v/>
      </c>
    </row>
    <row r="220" spans="1:7" ht="15.75" customHeight="1" x14ac:dyDescent="0.2">
      <c r="A220" s="216" t="str">
        <f t="shared" si="4"/>
        <v xml:space="preserve"> </v>
      </c>
      <c r="B220" s="144"/>
      <c r="C220" s="144"/>
      <c r="D220" s="144"/>
      <c r="E220" s="144"/>
      <c r="F220" s="144"/>
      <c r="G220" s="216" t="str">
        <f>IF(D220="","",VLOOKUP(D220,'Liste des clubs'!A:B,2,FALSE))</f>
        <v/>
      </c>
    </row>
    <row r="221" spans="1:7" ht="15.75" customHeight="1" x14ac:dyDescent="0.2">
      <c r="A221" s="216" t="str">
        <f t="shared" si="4"/>
        <v xml:space="preserve"> </v>
      </c>
      <c r="B221" s="217"/>
      <c r="C221" s="217"/>
      <c r="D221" s="144"/>
      <c r="E221" s="144"/>
      <c r="F221" s="144"/>
      <c r="G221" s="216" t="str">
        <f>IF(D221="","",VLOOKUP(D221,'Liste des clubs'!A:B,2,FALSE))</f>
        <v/>
      </c>
    </row>
    <row r="222" spans="1:7" ht="15.75" customHeight="1" x14ac:dyDescent="0.2">
      <c r="A222" s="216" t="str">
        <f t="shared" si="4"/>
        <v xml:space="preserve"> </v>
      </c>
      <c r="B222" s="217"/>
      <c r="C222" s="217"/>
      <c r="D222" s="144"/>
      <c r="E222" s="144"/>
      <c r="F222" s="144"/>
      <c r="G222" s="216" t="str">
        <f>IF(D222="","",VLOOKUP(D222,'Liste des clubs'!A:B,2,FALSE))</f>
        <v/>
      </c>
    </row>
    <row r="223" spans="1:7" ht="15.75" customHeight="1" x14ac:dyDescent="0.2">
      <c r="A223" s="216" t="str">
        <f t="shared" si="4"/>
        <v xml:space="preserve"> </v>
      </c>
      <c r="B223" s="217"/>
      <c r="C223" s="217"/>
      <c r="D223" s="144"/>
      <c r="E223" s="144"/>
      <c r="F223" s="144"/>
      <c r="G223" s="216" t="str">
        <f>IF(D223="","",VLOOKUP(D223,'Liste des clubs'!A:B,2,FALSE))</f>
        <v/>
      </c>
    </row>
    <row r="224" spans="1:7" ht="15.75" customHeight="1" x14ac:dyDescent="0.2">
      <c r="A224" s="216" t="str">
        <f t="shared" si="4"/>
        <v xml:space="preserve"> </v>
      </c>
      <c r="B224" s="217"/>
      <c r="C224" s="217"/>
      <c r="D224" s="144"/>
      <c r="E224" s="144"/>
      <c r="F224" s="144"/>
      <c r="G224" s="216" t="str">
        <f>IF(D224="","",VLOOKUP(D224,'Liste des clubs'!A:B,2,FALSE))</f>
        <v/>
      </c>
    </row>
    <row r="225" spans="1:7" ht="15.75" customHeight="1" x14ac:dyDescent="0.2">
      <c r="A225" s="216" t="str">
        <f t="shared" si="4"/>
        <v xml:space="preserve"> </v>
      </c>
      <c r="B225" s="217"/>
      <c r="C225" s="217"/>
      <c r="D225" s="144"/>
      <c r="E225" s="144"/>
      <c r="F225" s="144"/>
      <c r="G225" s="216" t="str">
        <f>IF(D225="","",VLOOKUP(D225,'Liste des clubs'!A:B,2,FALSE))</f>
        <v/>
      </c>
    </row>
    <row r="226" spans="1:7" ht="15.75" customHeight="1" x14ac:dyDescent="0.2">
      <c r="A226" s="216" t="str">
        <f t="shared" si="4"/>
        <v xml:space="preserve"> </v>
      </c>
      <c r="B226" s="217"/>
      <c r="C226" s="217"/>
      <c r="D226" s="144"/>
      <c r="E226" s="144"/>
      <c r="F226" s="144"/>
      <c r="G226" s="216" t="str">
        <f>IF(D226="","",VLOOKUP(D226,'Liste des clubs'!A:B,2,FALSE))</f>
        <v/>
      </c>
    </row>
    <row r="227" spans="1:7" ht="15.75" customHeight="1" x14ac:dyDescent="0.2">
      <c r="A227" s="216" t="str">
        <f t="shared" si="4"/>
        <v xml:space="preserve"> </v>
      </c>
      <c r="B227" s="217"/>
      <c r="C227" s="217"/>
      <c r="D227" s="144"/>
      <c r="E227" s="144"/>
      <c r="F227" s="144"/>
      <c r="G227" s="216" t="str">
        <f>IF(D227="","",VLOOKUP(D227,'Liste des clubs'!A:B,2,FALSE))</f>
        <v/>
      </c>
    </row>
    <row r="228" spans="1:7" ht="15.75" customHeight="1" x14ac:dyDescent="0.2">
      <c r="A228" s="216" t="str">
        <f t="shared" si="4"/>
        <v xml:space="preserve"> </v>
      </c>
      <c r="B228" s="217"/>
      <c r="C228" s="217"/>
      <c r="D228" s="144"/>
      <c r="E228" s="144"/>
      <c r="F228" s="144"/>
      <c r="G228" s="216" t="str">
        <f>IF(D228="","",VLOOKUP(D228,'Liste des clubs'!A:B,2,FALSE))</f>
        <v/>
      </c>
    </row>
    <row r="229" spans="1:7" ht="15.75" customHeight="1" x14ac:dyDescent="0.2">
      <c r="A229" s="216" t="str">
        <f t="shared" si="4"/>
        <v xml:space="preserve"> </v>
      </c>
      <c r="B229" s="217"/>
      <c r="C229" s="217"/>
      <c r="D229" s="144"/>
      <c r="E229" s="144"/>
      <c r="F229" s="144"/>
      <c r="G229" s="216" t="str">
        <f>IF(D229="","",VLOOKUP(D229,'Liste des clubs'!A:B,2,FALSE))</f>
        <v/>
      </c>
    </row>
    <row r="230" spans="1:7" ht="15.75" customHeight="1" x14ac:dyDescent="0.2">
      <c r="A230" s="216" t="str">
        <f t="shared" si="4"/>
        <v xml:space="preserve"> </v>
      </c>
      <c r="B230" s="217"/>
      <c r="C230" s="217"/>
      <c r="D230" s="144"/>
      <c r="E230" s="144"/>
      <c r="F230" s="144"/>
      <c r="G230" s="216" t="str">
        <f>IF(D230="","",VLOOKUP(D230,'Liste des clubs'!A:B,2,FALSE))</f>
        <v/>
      </c>
    </row>
    <row r="231" spans="1:7" ht="15.75" customHeight="1" x14ac:dyDescent="0.2">
      <c r="A231" s="216" t="str">
        <f t="shared" si="4"/>
        <v xml:space="preserve"> </v>
      </c>
      <c r="B231" s="217"/>
      <c r="C231" s="217"/>
      <c r="D231" s="144"/>
      <c r="E231" s="144"/>
      <c r="F231" s="144"/>
      <c r="G231" s="216" t="str">
        <f>IF(D231="","",VLOOKUP(D231,'Liste des clubs'!A:B,2,FALSE))</f>
        <v/>
      </c>
    </row>
    <row r="232" spans="1:7" ht="15.75" customHeight="1" x14ac:dyDescent="0.2">
      <c r="A232" s="216" t="str">
        <f t="shared" si="4"/>
        <v xml:space="preserve"> </v>
      </c>
      <c r="B232" s="217"/>
      <c r="C232" s="217"/>
      <c r="D232" s="144"/>
      <c r="E232" s="144"/>
      <c r="F232" s="144"/>
      <c r="G232" s="216" t="str">
        <f>IF(D232="","",VLOOKUP(D232,'Liste des clubs'!A:B,2,FALSE))</f>
        <v/>
      </c>
    </row>
    <row r="233" spans="1:7" ht="15.75" customHeight="1" x14ac:dyDescent="0.2">
      <c r="A233" s="216" t="str">
        <f t="shared" si="4"/>
        <v xml:space="preserve"> </v>
      </c>
      <c r="B233" s="217"/>
      <c r="C233" s="217"/>
      <c r="D233" s="144"/>
      <c r="E233" s="144"/>
      <c r="F233" s="144"/>
      <c r="G233" s="216" t="str">
        <f>IF(D233="","",VLOOKUP(D233,'Liste des clubs'!A:B,2,FALSE))</f>
        <v/>
      </c>
    </row>
    <row r="234" spans="1:7" ht="15.75" customHeight="1" x14ac:dyDescent="0.2">
      <c r="A234" s="216" t="str">
        <f t="shared" si="4"/>
        <v xml:space="preserve"> </v>
      </c>
      <c r="B234" s="217"/>
      <c r="C234" s="217"/>
      <c r="D234" s="144"/>
      <c r="E234" s="144"/>
      <c r="F234" s="144"/>
      <c r="G234" s="216" t="str">
        <f>IF(D234="","",VLOOKUP(D234,'Liste des clubs'!A:B,2,FALSE))</f>
        <v/>
      </c>
    </row>
    <row r="235" spans="1:7" ht="15.75" customHeight="1" x14ac:dyDescent="0.2">
      <c r="A235" s="216" t="str">
        <f t="shared" si="4"/>
        <v xml:space="preserve"> </v>
      </c>
      <c r="B235" s="217"/>
      <c r="C235" s="217"/>
      <c r="D235" s="144"/>
      <c r="E235" s="144"/>
      <c r="F235" s="144"/>
      <c r="G235" s="216" t="str">
        <f>IF(D235="","",VLOOKUP(D235,'Liste des clubs'!A:B,2,FALSE))</f>
        <v/>
      </c>
    </row>
    <row r="236" spans="1:7" ht="15.75" customHeight="1" x14ac:dyDescent="0.2">
      <c r="A236" s="216" t="str">
        <f t="shared" si="4"/>
        <v xml:space="preserve"> </v>
      </c>
      <c r="B236" s="217"/>
      <c r="C236" s="217"/>
      <c r="D236" s="144"/>
      <c r="E236" s="144"/>
      <c r="F236" s="144"/>
      <c r="G236" s="216" t="str">
        <f>IF(D236="","",VLOOKUP(D236,'Liste des clubs'!A:B,2,FALSE))</f>
        <v/>
      </c>
    </row>
    <row r="237" spans="1:7" ht="15.75" customHeight="1" x14ac:dyDescent="0.2">
      <c r="A237" s="216" t="str">
        <f t="shared" si="4"/>
        <v xml:space="preserve"> </v>
      </c>
      <c r="B237" s="217"/>
      <c r="C237" s="217"/>
      <c r="D237" s="144"/>
      <c r="E237" s="144"/>
      <c r="F237" s="144"/>
      <c r="G237" s="216" t="str">
        <f>IF(D237="","",VLOOKUP(D237,'Liste des clubs'!A:B,2,FALSE))</f>
        <v/>
      </c>
    </row>
    <row r="238" spans="1:7" ht="15.75" customHeight="1" x14ac:dyDescent="0.2">
      <c r="A238" s="216" t="str">
        <f t="shared" si="4"/>
        <v xml:space="preserve"> </v>
      </c>
      <c r="B238" s="217"/>
      <c r="C238" s="217"/>
      <c r="D238" s="144"/>
      <c r="E238" s="144"/>
      <c r="F238" s="144"/>
      <c r="G238" s="216" t="str">
        <f>IF(D238="","",VLOOKUP(D238,'Liste des clubs'!A:B,2,FALSE))</f>
        <v/>
      </c>
    </row>
    <row r="239" spans="1:7" ht="15.75" customHeight="1" x14ac:dyDescent="0.2">
      <c r="A239" s="216" t="str">
        <f t="shared" si="4"/>
        <v xml:space="preserve"> </v>
      </c>
      <c r="B239" s="217"/>
      <c r="C239" s="217"/>
      <c r="D239" s="144"/>
      <c r="E239" s="144"/>
      <c r="F239" s="144"/>
      <c r="G239" s="216" t="str">
        <f>IF(D239="","",VLOOKUP(D239,'Liste des clubs'!A:B,2,FALSE))</f>
        <v/>
      </c>
    </row>
    <row r="240" spans="1:7" ht="15.75" customHeight="1" x14ac:dyDescent="0.2">
      <c r="A240" s="216" t="str">
        <f t="shared" si="4"/>
        <v xml:space="preserve"> </v>
      </c>
      <c r="B240" s="217"/>
      <c r="C240" s="217"/>
      <c r="D240" s="144"/>
      <c r="E240" s="144"/>
      <c r="F240" s="144"/>
      <c r="G240" s="216" t="str">
        <f>IF(D240="","",VLOOKUP(D240,'Liste des clubs'!A:B,2,FALSE))</f>
        <v/>
      </c>
    </row>
    <row r="241" spans="1:7" ht="15.75" customHeight="1" x14ac:dyDescent="0.2">
      <c r="A241" s="216" t="str">
        <f t="shared" si="4"/>
        <v xml:space="preserve"> </v>
      </c>
      <c r="B241" s="217"/>
      <c r="C241" s="217"/>
      <c r="D241" s="144"/>
      <c r="E241" s="144"/>
      <c r="F241" s="144"/>
      <c r="G241" s="216" t="str">
        <f>IF(D241="","",VLOOKUP(D241,'Liste des clubs'!A:B,2,FALSE))</f>
        <v/>
      </c>
    </row>
    <row r="242" spans="1:7" ht="15.75" customHeight="1" x14ac:dyDescent="0.2">
      <c r="A242" s="216" t="str">
        <f t="shared" si="4"/>
        <v xml:space="preserve"> </v>
      </c>
      <c r="B242" s="217"/>
      <c r="C242" s="217"/>
      <c r="D242" s="144"/>
      <c r="E242" s="144"/>
      <c r="F242" s="144"/>
      <c r="G242" s="216" t="str">
        <f>IF(D242="","",VLOOKUP(D242,'Liste des clubs'!A:B,2,FALSE))</f>
        <v/>
      </c>
    </row>
    <row r="243" spans="1:7" ht="15.75" customHeight="1" x14ac:dyDescent="0.2">
      <c r="A243" s="216" t="str">
        <f t="shared" si="4"/>
        <v xml:space="preserve"> </v>
      </c>
      <c r="B243" s="217"/>
      <c r="C243" s="217"/>
      <c r="D243" s="144"/>
      <c r="E243" s="144"/>
      <c r="F243" s="144"/>
      <c r="G243" s="216" t="str">
        <f>IF(D243="","",VLOOKUP(D243,'Liste des clubs'!A:B,2,FALSE))</f>
        <v/>
      </c>
    </row>
    <row r="244" spans="1:7" ht="15.75" customHeight="1" x14ac:dyDescent="0.2">
      <c r="A244" s="216" t="str">
        <f t="shared" si="4"/>
        <v xml:space="preserve"> </v>
      </c>
      <c r="B244" s="217"/>
      <c r="C244" s="217"/>
      <c r="D244" s="144"/>
      <c r="E244" s="144"/>
      <c r="F244" s="144"/>
      <c r="G244" s="216" t="str">
        <f>IF(D244="","",VLOOKUP(D244,'Liste des clubs'!A:B,2,FALSE))</f>
        <v/>
      </c>
    </row>
    <row r="245" spans="1:7" ht="15.75" customHeight="1" x14ac:dyDescent="0.2">
      <c r="A245" s="216" t="str">
        <f t="shared" si="4"/>
        <v xml:space="preserve"> </v>
      </c>
      <c r="B245" s="217"/>
      <c r="C245" s="217"/>
      <c r="D245" s="144"/>
      <c r="E245" s="144"/>
      <c r="F245" s="144"/>
      <c r="G245" s="216" t="str">
        <f>IF(D245="","",VLOOKUP(D245,'Liste des clubs'!A:B,2,FALSE))</f>
        <v/>
      </c>
    </row>
    <row r="246" spans="1:7" ht="15.75" customHeight="1" x14ac:dyDescent="0.2">
      <c r="A246" s="216" t="str">
        <f t="shared" si="4"/>
        <v xml:space="preserve"> </v>
      </c>
      <c r="B246" s="217"/>
      <c r="C246" s="217"/>
      <c r="D246" s="144"/>
      <c r="E246" s="144"/>
      <c r="F246" s="144"/>
      <c r="G246" s="216" t="str">
        <f>IF(D246="","",VLOOKUP(D246,'Liste des clubs'!A:B,2,FALSE))</f>
        <v/>
      </c>
    </row>
    <row r="247" spans="1:7" ht="15.75" customHeight="1" x14ac:dyDescent="0.2">
      <c r="A247" s="216" t="str">
        <f t="shared" si="4"/>
        <v xml:space="preserve"> </v>
      </c>
      <c r="B247" s="217"/>
      <c r="C247" s="217"/>
      <c r="D247" s="144"/>
      <c r="E247" s="144"/>
      <c r="F247" s="144"/>
      <c r="G247" s="216" t="str">
        <f>IF(D247="","",VLOOKUP(D247,'Liste des clubs'!A:B,2,FALSE))</f>
        <v/>
      </c>
    </row>
    <row r="248" spans="1:7" ht="15.75" customHeight="1" x14ac:dyDescent="0.2">
      <c r="A248" s="216" t="str">
        <f t="shared" si="4"/>
        <v xml:space="preserve"> </v>
      </c>
      <c r="B248" s="217"/>
      <c r="C248" s="217"/>
      <c r="D248" s="144"/>
      <c r="E248" s="144"/>
      <c r="F248" s="144"/>
      <c r="G248" s="216" t="str">
        <f>IF(D248="","",VLOOKUP(D248,'Liste des clubs'!A:B,2,FALSE))</f>
        <v/>
      </c>
    </row>
    <row r="249" spans="1:7" ht="15.75" customHeight="1" x14ac:dyDescent="0.2">
      <c r="A249" s="216" t="str">
        <f t="shared" si="4"/>
        <v xml:space="preserve"> </v>
      </c>
      <c r="B249" s="217"/>
      <c r="C249" s="217"/>
      <c r="D249" s="144"/>
      <c r="E249" s="144"/>
      <c r="F249" s="144"/>
      <c r="G249" s="216" t="str">
        <f>IF(D249="","",VLOOKUP(D249,'Liste des clubs'!A:B,2,FALSE))</f>
        <v/>
      </c>
    </row>
    <row r="250" spans="1:7" ht="15.75" customHeight="1" x14ac:dyDescent="0.2">
      <c r="A250" s="216" t="str">
        <f t="shared" si="4"/>
        <v xml:space="preserve"> </v>
      </c>
      <c r="B250" s="217"/>
      <c r="C250" s="217"/>
      <c r="D250" s="144"/>
      <c r="E250" s="144"/>
      <c r="F250" s="144"/>
      <c r="G250" s="216" t="str">
        <f>IF(D250="","",VLOOKUP(D250,'Liste des clubs'!A:B,2,FALSE))</f>
        <v/>
      </c>
    </row>
    <row r="251" spans="1:7" ht="15.75" customHeight="1" x14ac:dyDescent="0.2">
      <c r="A251" s="216" t="str">
        <f t="shared" si="4"/>
        <v xml:space="preserve"> </v>
      </c>
      <c r="B251" s="217"/>
      <c r="C251" s="217"/>
      <c r="D251" s="144"/>
      <c r="E251" s="144"/>
      <c r="F251" s="144"/>
      <c r="G251" s="216" t="str">
        <f>IF(D251="","",VLOOKUP(D251,'Liste des clubs'!A:B,2,FALSE))</f>
        <v/>
      </c>
    </row>
    <row r="252" spans="1:7" ht="15.75" customHeight="1" x14ac:dyDescent="0.2">
      <c r="A252" s="216" t="str">
        <f t="shared" si="4"/>
        <v xml:space="preserve"> </v>
      </c>
      <c r="B252" s="217"/>
      <c r="C252" s="217"/>
      <c r="D252" s="144"/>
      <c r="E252" s="144"/>
      <c r="F252" s="144"/>
      <c r="G252" s="216" t="str">
        <f>IF(D252="","",VLOOKUP(D252,'Liste des clubs'!A:B,2,FALSE))</f>
        <v/>
      </c>
    </row>
    <row r="253" spans="1:7" ht="15.75" customHeight="1" x14ac:dyDescent="0.2">
      <c r="A253" s="216" t="str">
        <f t="shared" si="4"/>
        <v xml:space="preserve"> </v>
      </c>
      <c r="B253" s="217"/>
      <c r="C253" s="217"/>
      <c r="D253" s="144"/>
      <c r="E253" s="144"/>
      <c r="F253" s="144"/>
      <c r="G253" s="216" t="str">
        <f>IF(D253="","",VLOOKUP(D253,'Liste des clubs'!A:B,2,FALSE))</f>
        <v/>
      </c>
    </row>
    <row r="254" spans="1:7" ht="15.75" customHeight="1" x14ac:dyDescent="0.2">
      <c r="A254" s="216" t="str">
        <f t="shared" si="4"/>
        <v xml:space="preserve"> </v>
      </c>
      <c r="B254" s="217"/>
      <c r="C254" s="217"/>
      <c r="D254" s="144"/>
      <c r="E254" s="144"/>
      <c r="F254" s="144"/>
      <c r="G254" s="216" t="str">
        <f>IF(D254="","",VLOOKUP(D254,'Liste des clubs'!A:B,2,FALSE))</f>
        <v/>
      </c>
    </row>
    <row r="255" spans="1:7" ht="15.75" customHeight="1" x14ac:dyDescent="0.2">
      <c r="A255" s="216" t="str">
        <f t="shared" si="4"/>
        <v xml:space="preserve"> </v>
      </c>
      <c r="B255" s="217"/>
      <c r="C255" s="217"/>
      <c r="D255" s="144"/>
      <c r="E255" s="144"/>
      <c r="F255" s="144"/>
      <c r="G255" s="216" t="str">
        <f>IF(D255="","",VLOOKUP(D255,'Liste des clubs'!A:B,2,FALSE))</f>
        <v/>
      </c>
    </row>
    <row r="256" spans="1:7" ht="15.75" customHeight="1" x14ac:dyDescent="0.2">
      <c r="A256" s="216" t="str">
        <f t="shared" si="4"/>
        <v xml:space="preserve"> </v>
      </c>
      <c r="B256" s="217"/>
      <c r="C256" s="217"/>
      <c r="D256" s="144"/>
      <c r="E256" s="144"/>
      <c r="F256" s="144"/>
      <c r="G256" s="216" t="str">
        <f>IF(D256="","",VLOOKUP(D256,'Liste des clubs'!A:B,2,FALSE))</f>
        <v/>
      </c>
    </row>
    <row r="257" spans="1:7" ht="15.75" customHeight="1" x14ac:dyDescent="0.2">
      <c r="A257" s="216" t="str">
        <f t="shared" si="4"/>
        <v xml:space="preserve"> </v>
      </c>
      <c r="B257" s="217"/>
      <c r="C257" s="217"/>
      <c r="D257" s="144"/>
      <c r="E257" s="144"/>
      <c r="F257" s="144"/>
      <c r="G257" s="216" t="str">
        <f>IF(D257="","",VLOOKUP(D257,'Liste des clubs'!A:B,2,FALSE))</f>
        <v/>
      </c>
    </row>
    <row r="258" spans="1:7" ht="15.75" customHeight="1" x14ac:dyDescent="0.2">
      <c r="A258" s="216" t="str">
        <f t="shared" si="4"/>
        <v xml:space="preserve"> </v>
      </c>
      <c r="B258" s="217"/>
      <c r="C258" s="217"/>
      <c r="D258" s="144"/>
      <c r="E258" s="144"/>
      <c r="F258" s="144"/>
      <c r="G258" s="216" t="str">
        <f>IF(D258="","",VLOOKUP(D258,'Liste des clubs'!A:B,2,FALSE))</f>
        <v/>
      </c>
    </row>
    <row r="259" spans="1:7" ht="15.75" customHeight="1" x14ac:dyDescent="0.2">
      <c r="A259" s="216" t="str">
        <f t="shared" si="4"/>
        <v xml:space="preserve"> </v>
      </c>
      <c r="B259" s="217"/>
      <c r="C259" s="217"/>
      <c r="D259" s="144"/>
      <c r="E259" s="144"/>
      <c r="F259" s="144"/>
      <c r="G259" s="216" t="str">
        <f>IF(D259="","",VLOOKUP(D259,'Liste des clubs'!A:B,2,FALSE))</f>
        <v/>
      </c>
    </row>
    <row r="260" spans="1:7" ht="15.75" customHeight="1" x14ac:dyDescent="0.2">
      <c r="A260" s="216" t="str">
        <f t="shared" ref="A260:A323" si="5">UPPER(B260)&amp;" "&amp;PROPER(C260)</f>
        <v xml:space="preserve"> </v>
      </c>
      <c r="B260" s="217"/>
      <c r="C260" s="217"/>
      <c r="D260" s="144"/>
      <c r="E260" s="144"/>
      <c r="F260" s="144"/>
      <c r="G260" s="216" t="str">
        <f>IF(D260="","",VLOOKUP(D260,'Liste des clubs'!A:B,2,FALSE))</f>
        <v/>
      </c>
    </row>
    <row r="261" spans="1:7" ht="15.75" customHeight="1" x14ac:dyDescent="0.2">
      <c r="A261" s="216" t="str">
        <f t="shared" si="5"/>
        <v xml:space="preserve"> </v>
      </c>
      <c r="B261" s="217"/>
      <c r="C261" s="217"/>
      <c r="D261" s="144"/>
      <c r="E261" s="144"/>
      <c r="F261" s="144"/>
      <c r="G261" s="216" t="str">
        <f>IF(D261="","",VLOOKUP(D261,'Liste des clubs'!A:B,2,FALSE))</f>
        <v/>
      </c>
    </row>
    <row r="262" spans="1:7" ht="15.75" customHeight="1" x14ac:dyDescent="0.2">
      <c r="A262" s="216" t="str">
        <f t="shared" si="5"/>
        <v xml:space="preserve"> </v>
      </c>
      <c r="B262" s="217"/>
      <c r="C262" s="217"/>
      <c r="D262" s="144"/>
      <c r="E262" s="144"/>
      <c r="F262" s="144"/>
      <c r="G262" s="216" t="str">
        <f>IF(D262="","",VLOOKUP(D262,'Liste des clubs'!A:B,2,FALSE))</f>
        <v/>
      </c>
    </row>
    <row r="263" spans="1:7" ht="15.75" customHeight="1" x14ac:dyDescent="0.2">
      <c r="A263" s="216" t="str">
        <f t="shared" si="5"/>
        <v xml:space="preserve"> </v>
      </c>
      <c r="B263" s="217"/>
      <c r="C263" s="217"/>
      <c r="D263" s="144"/>
      <c r="E263" s="144"/>
      <c r="F263" s="144"/>
      <c r="G263" s="216" t="str">
        <f>IF(D263="","",VLOOKUP(D263,'Liste des clubs'!A:B,2,FALSE))</f>
        <v/>
      </c>
    </row>
    <row r="264" spans="1:7" ht="15.75" customHeight="1" x14ac:dyDescent="0.2">
      <c r="A264" s="216" t="str">
        <f t="shared" si="5"/>
        <v xml:space="preserve"> </v>
      </c>
      <c r="B264" s="217"/>
      <c r="C264" s="217"/>
      <c r="D264" s="144"/>
      <c r="E264" s="144"/>
      <c r="F264" s="144"/>
      <c r="G264" s="216" t="str">
        <f>IF(D264="","",VLOOKUP(D264,'Liste des clubs'!A:B,2,FALSE))</f>
        <v/>
      </c>
    </row>
    <row r="265" spans="1:7" ht="15.75" customHeight="1" x14ac:dyDescent="0.2">
      <c r="A265" s="216" t="str">
        <f t="shared" si="5"/>
        <v xml:space="preserve"> </v>
      </c>
      <c r="B265" s="217"/>
      <c r="C265" s="217"/>
      <c r="D265" s="144"/>
      <c r="E265" s="144"/>
      <c r="F265" s="144"/>
      <c r="G265" s="216" t="str">
        <f>IF(D265="","",VLOOKUP(D265,'Liste des clubs'!A:B,2,FALSE))</f>
        <v/>
      </c>
    </row>
    <row r="266" spans="1:7" ht="15.75" customHeight="1" x14ac:dyDescent="0.2">
      <c r="A266" s="216" t="str">
        <f t="shared" si="5"/>
        <v xml:space="preserve"> </v>
      </c>
      <c r="B266" s="217"/>
      <c r="C266" s="217"/>
      <c r="D266" s="144"/>
      <c r="E266" s="144"/>
      <c r="F266" s="144"/>
      <c r="G266" s="216" t="str">
        <f>IF(D266="","",VLOOKUP(D266,'Liste des clubs'!A:B,2,FALSE))</f>
        <v/>
      </c>
    </row>
    <row r="267" spans="1:7" ht="15.75" customHeight="1" x14ac:dyDescent="0.2">
      <c r="A267" s="216" t="str">
        <f t="shared" si="5"/>
        <v xml:space="preserve"> </v>
      </c>
      <c r="B267" s="217"/>
      <c r="C267" s="217"/>
      <c r="D267" s="144"/>
      <c r="E267" s="144"/>
      <c r="F267" s="144"/>
      <c r="G267" s="216" t="str">
        <f>IF(D267="","",VLOOKUP(D267,'Liste des clubs'!A:B,2,FALSE))</f>
        <v/>
      </c>
    </row>
    <row r="268" spans="1:7" ht="15.75" customHeight="1" x14ac:dyDescent="0.2">
      <c r="A268" s="216" t="str">
        <f t="shared" si="5"/>
        <v xml:space="preserve"> </v>
      </c>
      <c r="B268" s="217"/>
      <c r="C268" s="217"/>
      <c r="D268" s="144"/>
      <c r="E268" s="144"/>
      <c r="F268" s="144"/>
      <c r="G268" s="216" t="str">
        <f>IF(D268="","",VLOOKUP(D268,'Liste des clubs'!A:B,2,FALSE))</f>
        <v/>
      </c>
    </row>
    <row r="269" spans="1:7" ht="15.75" customHeight="1" x14ac:dyDescent="0.2">
      <c r="A269" s="216" t="str">
        <f t="shared" si="5"/>
        <v xml:space="preserve"> </v>
      </c>
      <c r="B269" s="217"/>
      <c r="C269" s="217"/>
      <c r="D269" s="144"/>
      <c r="E269" s="144"/>
      <c r="F269" s="144"/>
      <c r="G269" s="216" t="str">
        <f>IF(D269="","",VLOOKUP(D269,'Liste des clubs'!A:B,2,FALSE))</f>
        <v/>
      </c>
    </row>
    <row r="270" spans="1:7" ht="15.75" customHeight="1" x14ac:dyDescent="0.2">
      <c r="A270" s="216" t="str">
        <f t="shared" si="5"/>
        <v xml:space="preserve"> </v>
      </c>
      <c r="B270" s="217"/>
      <c r="C270" s="217"/>
      <c r="D270" s="144"/>
      <c r="E270" s="144"/>
      <c r="F270" s="144"/>
      <c r="G270" s="216" t="str">
        <f>IF(D270="","",VLOOKUP(D270,'Liste des clubs'!A:B,2,FALSE))</f>
        <v/>
      </c>
    </row>
    <row r="271" spans="1:7" ht="15.75" customHeight="1" x14ac:dyDescent="0.2">
      <c r="A271" s="216" t="str">
        <f t="shared" si="5"/>
        <v xml:space="preserve"> </v>
      </c>
      <c r="B271" s="217"/>
      <c r="C271" s="217"/>
      <c r="D271" s="144"/>
      <c r="E271" s="144"/>
      <c r="F271" s="144"/>
      <c r="G271" s="216" t="str">
        <f>IF(D271="","",VLOOKUP(D271,'Liste des clubs'!A:B,2,FALSE))</f>
        <v/>
      </c>
    </row>
    <row r="272" spans="1:7" ht="15.75" customHeight="1" x14ac:dyDescent="0.2">
      <c r="A272" s="216" t="str">
        <f t="shared" si="5"/>
        <v xml:space="preserve"> </v>
      </c>
      <c r="B272" s="217"/>
      <c r="C272" s="217"/>
      <c r="D272" s="144"/>
      <c r="E272" s="144"/>
      <c r="F272" s="144"/>
      <c r="G272" s="216" t="str">
        <f>IF(D272="","",VLOOKUP(D272,'Liste des clubs'!A:B,2,FALSE))</f>
        <v/>
      </c>
    </row>
    <row r="273" spans="1:7" ht="15.75" customHeight="1" x14ac:dyDescent="0.2">
      <c r="A273" s="216" t="str">
        <f t="shared" si="5"/>
        <v xml:space="preserve"> </v>
      </c>
      <c r="B273" s="217"/>
      <c r="C273" s="217"/>
      <c r="D273" s="144"/>
      <c r="E273" s="144"/>
      <c r="F273" s="144"/>
      <c r="G273" s="216" t="str">
        <f>IF(D273="","",VLOOKUP(D273,'Liste des clubs'!A:B,2,FALSE))</f>
        <v/>
      </c>
    </row>
    <row r="274" spans="1:7" ht="15.75" customHeight="1" x14ac:dyDescent="0.2">
      <c r="A274" s="216" t="str">
        <f t="shared" si="5"/>
        <v xml:space="preserve"> </v>
      </c>
      <c r="B274" s="217"/>
      <c r="C274" s="217"/>
      <c r="D274" s="144"/>
      <c r="E274" s="144"/>
      <c r="F274" s="144"/>
      <c r="G274" s="216" t="str">
        <f>IF(D274="","",VLOOKUP(D274,'Liste des clubs'!A:B,2,FALSE))</f>
        <v/>
      </c>
    </row>
    <row r="275" spans="1:7" ht="15.75" customHeight="1" x14ac:dyDescent="0.2">
      <c r="A275" s="216" t="str">
        <f t="shared" si="5"/>
        <v xml:space="preserve"> </v>
      </c>
      <c r="B275" s="217"/>
      <c r="C275" s="217"/>
      <c r="D275" s="144"/>
      <c r="E275" s="144"/>
      <c r="F275" s="144"/>
      <c r="G275" s="216" t="str">
        <f>IF(D275="","",VLOOKUP(D275,'Liste des clubs'!A:B,2,FALSE))</f>
        <v/>
      </c>
    </row>
    <row r="276" spans="1:7" ht="15.75" customHeight="1" x14ac:dyDescent="0.2">
      <c r="A276" s="216" t="str">
        <f t="shared" si="5"/>
        <v xml:space="preserve"> </v>
      </c>
      <c r="B276" s="217"/>
      <c r="C276" s="217"/>
      <c r="D276" s="144"/>
      <c r="E276" s="144"/>
      <c r="F276" s="144"/>
      <c r="G276" s="216" t="str">
        <f>IF(D276="","",VLOOKUP(D276,'Liste des clubs'!A:B,2,FALSE))</f>
        <v/>
      </c>
    </row>
    <row r="277" spans="1:7" ht="15.75" customHeight="1" x14ac:dyDescent="0.2">
      <c r="A277" s="216" t="str">
        <f t="shared" si="5"/>
        <v xml:space="preserve"> </v>
      </c>
      <c r="B277" s="217"/>
      <c r="C277" s="217"/>
      <c r="D277" s="144"/>
      <c r="E277" s="144"/>
      <c r="F277" s="144"/>
      <c r="G277" s="216" t="str">
        <f>IF(D277="","",VLOOKUP(D277,'Liste des clubs'!A:B,2,FALSE))</f>
        <v/>
      </c>
    </row>
    <row r="278" spans="1:7" ht="15.75" customHeight="1" x14ac:dyDescent="0.2">
      <c r="A278" s="216" t="str">
        <f t="shared" si="5"/>
        <v xml:space="preserve"> </v>
      </c>
      <c r="B278" s="217"/>
      <c r="C278" s="217"/>
      <c r="D278" s="144"/>
      <c r="E278" s="144"/>
      <c r="F278" s="144"/>
      <c r="G278" s="216" t="str">
        <f>IF(D278="","",VLOOKUP(D278,'Liste des clubs'!A:B,2,FALSE))</f>
        <v/>
      </c>
    </row>
    <row r="279" spans="1:7" ht="15.75" customHeight="1" x14ac:dyDescent="0.2">
      <c r="A279" s="216" t="str">
        <f t="shared" si="5"/>
        <v xml:space="preserve"> </v>
      </c>
      <c r="B279" s="217"/>
      <c r="C279" s="217"/>
      <c r="D279" s="144"/>
      <c r="E279" s="144"/>
      <c r="F279" s="144"/>
      <c r="G279" s="216" t="str">
        <f>IF(D279="","",VLOOKUP(D279,'Liste des clubs'!A:B,2,FALSE))</f>
        <v/>
      </c>
    </row>
    <row r="280" spans="1:7" ht="15.75" customHeight="1" x14ac:dyDescent="0.2">
      <c r="A280" s="216" t="str">
        <f t="shared" si="5"/>
        <v xml:space="preserve"> </v>
      </c>
      <c r="B280" s="217"/>
      <c r="C280" s="217"/>
      <c r="D280" s="144"/>
      <c r="E280" s="144"/>
      <c r="F280" s="144"/>
      <c r="G280" s="216" t="str">
        <f>IF(D280="","",VLOOKUP(D280,'Liste des clubs'!A:B,2,FALSE))</f>
        <v/>
      </c>
    </row>
    <row r="281" spans="1:7" ht="15.75" customHeight="1" x14ac:dyDescent="0.2">
      <c r="A281" s="216" t="str">
        <f t="shared" si="5"/>
        <v xml:space="preserve"> </v>
      </c>
      <c r="B281" s="217"/>
      <c r="C281" s="217"/>
      <c r="D281" s="144"/>
      <c r="E281" s="144"/>
      <c r="F281" s="144"/>
      <c r="G281" s="216" t="str">
        <f>IF(D281="","",VLOOKUP(D281,'Liste des clubs'!A:B,2,FALSE))</f>
        <v/>
      </c>
    </row>
    <row r="282" spans="1:7" ht="15.75" customHeight="1" x14ac:dyDescent="0.2">
      <c r="A282" s="216" t="str">
        <f t="shared" si="5"/>
        <v xml:space="preserve"> </v>
      </c>
      <c r="B282" s="217"/>
      <c r="C282" s="217"/>
      <c r="D282" s="144"/>
      <c r="E282" s="144"/>
      <c r="F282" s="144"/>
      <c r="G282" s="216" t="str">
        <f>IF(D282="","",VLOOKUP(D282,'Liste des clubs'!A:B,2,FALSE))</f>
        <v/>
      </c>
    </row>
    <row r="283" spans="1:7" ht="15.75" customHeight="1" x14ac:dyDescent="0.2">
      <c r="A283" s="216" t="str">
        <f t="shared" si="5"/>
        <v xml:space="preserve"> </v>
      </c>
      <c r="B283" s="217"/>
      <c r="C283" s="217"/>
      <c r="D283" s="144"/>
      <c r="E283" s="144"/>
      <c r="F283" s="144"/>
      <c r="G283" s="216" t="str">
        <f>IF(D283="","",VLOOKUP(D283,'Liste des clubs'!A:B,2,FALSE))</f>
        <v/>
      </c>
    </row>
    <row r="284" spans="1:7" ht="15.75" customHeight="1" x14ac:dyDescent="0.2">
      <c r="A284" s="216" t="str">
        <f t="shared" si="5"/>
        <v xml:space="preserve"> </v>
      </c>
      <c r="B284" s="217"/>
      <c r="C284" s="217"/>
      <c r="D284" s="144"/>
      <c r="E284" s="144"/>
      <c r="F284" s="144"/>
      <c r="G284" s="216" t="str">
        <f>IF(D284="","",VLOOKUP(D284,'Liste des clubs'!A:B,2,FALSE))</f>
        <v/>
      </c>
    </row>
    <row r="285" spans="1:7" ht="15.75" customHeight="1" x14ac:dyDescent="0.2">
      <c r="A285" s="216" t="str">
        <f t="shared" si="5"/>
        <v xml:space="preserve"> </v>
      </c>
      <c r="B285" s="217"/>
      <c r="C285" s="217"/>
      <c r="D285" s="144"/>
      <c r="E285" s="144"/>
      <c r="F285" s="144"/>
      <c r="G285" s="216" t="str">
        <f>IF(D285="","",VLOOKUP(D285,'Liste des clubs'!A:B,2,FALSE))</f>
        <v/>
      </c>
    </row>
    <row r="286" spans="1:7" ht="15.75" customHeight="1" x14ac:dyDescent="0.2">
      <c r="A286" s="216" t="str">
        <f t="shared" si="5"/>
        <v xml:space="preserve"> </v>
      </c>
      <c r="B286" s="217"/>
      <c r="C286" s="217"/>
      <c r="D286" s="144"/>
      <c r="E286" s="144"/>
      <c r="F286" s="144"/>
      <c r="G286" s="216" t="str">
        <f>IF(D286="","",VLOOKUP(D286,'Liste des clubs'!A:B,2,FALSE))</f>
        <v/>
      </c>
    </row>
    <row r="287" spans="1:7" ht="15.75" customHeight="1" x14ac:dyDescent="0.2">
      <c r="A287" s="216" t="str">
        <f t="shared" si="5"/>
        <v xml:space="preserve"> </v>
      </c>
      <c r="B287" s="217"/>
      <c r="C287" s="217"/>
      <c r="D287" s="144"/>
      <c r="E287" s="144"/>
      <c r="F287" s="144"/>
      <c r="G287" s="216" t="str">
        <f>IF(D287="","",VLOOKUP(D287,'Liste des clubs'!A:B,2,FALSE))</f>
        <v/>
      </c>
    </row>
    <row r="288" spans="1:7" ht="15.75" customHeight="1" x14ac:dyDescent="0.2">
      <c r="A288" s="216" t="str">
        <f t="shared" si="5"/>
        <v xml:space="preserve"> </v>
      </c>
      <c r="B288" s="217"/>
      <c r="C288" s="217"/>
      <c r="D288" s="144"/>
      <c r="E288" s="144"/>
      <c r="F288" s="144"/>
      <c r="G288" s="216" t="str">
        <f>IF(D288="","",VLOOKUP(D288,'Liste des clubs'!A:B,2,FALSE))</f>
        <v/>
      </c>
    </row>
    <row r="289" spans="1:7" ht="15.75" customHeight="1" x14ac:dyDescent="0.2">
      <c r="A289" s="216" t="str">
        <f t="shared" si="5"/>
        <v xml:space="preserve"> </v>
      </c>
      <c r="B289" s="217"/>
      <c r="C289" s="217"/>
      <c r="D289" s="144"/>
      <c r="E289" s="144"/>
      <c r="F289" s="144"/>
      <c r="G289" s="216" t="str">
        <f>IF(D289="","",VLOOKUP(D289,'Liste des clubs'!A:B,2,FALSE))</f>
        <v/>
      </c>
    </row>
    <row r="290" spans="1:7" ht="15.75" customHeight="1" x14ac:dyDescent="0.2">
      <c r="A290" s="216" t="str">
        <f t="shared" si="5"/>
        <v xml:space="preserve"> </v>
      </c>
      <c r="B290" s="217"/>
      <c r="C290" s="217"/>
      <c r="D290" s="144"/>
      <c r="E290" s="144"/>
      <c r="F290" s="144"/>
      <c r="G290" s="216" t="str">
        <f>IF(D290="","",VLOOKUP(D290,'Liste des clubs'!A:B,2,FALSE))</f>
        <v/>
      </c>
    </row>
    <row r="291" spans="1:7" ht="15.75" customHeight="1" x14ac:dyDescent="0.2">
      <c r="A291" s="216" t="str">
        <f t="shared" si="5"/>
        <v xml:space="preserve"> </v>
      </c>
      <c r="B291" s="217"/>
      <c r="C291" s="217"/>
      <c r="D291" s="144"/>
      <c r="E291" s="144"/>
      <c r="F291" s="144"/>
      <c r="G291" s="216" t="str">
        <f>IF(D291="","",VLOOKUP(D291,'Liste des clubs'!A:B,2,FALSE))</f>
        <v/>
      </c>
    </row>
    <row r="292" spans="1:7" ht="15.75" customHeight="1" x14ac:dyDescent="0.2">
      <c r="A292" s="216" t="str">
        <f t="shared" si="5"/>
        <v xml:space="preserve"> </v>
      </c>
      <c r="B292" s="217"/>
      <c r="C292" s="217"/>
      <c r="D292" s="144"/>
      <c r="E292" s="144"/>
      <c r="F292" s="144"/>
      <c r="G292" s="216" t="str">
        <f>IF(D292="","",VLOOKUP(D292,'Liste des clubs'!A:B,2,FALSE))</f>
        <v/>
      </c>
    </row>
    <row r="293" spans="1:7" ht="15.75" customHeight="1" x14ac:dyDescent="0.2">
      <c r="A293" s="216" t="str">
        <f t="shared" si="5"/>
        <v xml:space="preserve"> </v>
      </c>
      <c r="B293" s="217"/>
      <c r="C293" s="217"/>
      <c r="D293" s="144"/>
      <c r="E293" s="144"/>
      <c r="F293" s="144"/>
      <c r="G293" s="216" t="str">
        <f>IF(D293="","",VLOOKUP(D293,'Liste des clubs'!A:B,2,FALSE))</f>
        <v/>
      </c>
    </row>
    <row r="294" spans="1:7" ht="15.75" customHeight="1" x14ac:dyDescent="0.2">
      <c r="A294" s="216" t="str">
        <f t="shared" si="5"/>
        <v xml:space="preserve"> </v>
      </c>
      <c r="B294" s="217"/>
      <c r="C294" s="217"/>
      <c r="D294" s="144"/>
      <c r="E294" s="144"/>
      <c r="F294" s="144"/>
      <c r="G294" s="216" t="str">
        <f>IF(D294="","",VLOOKUP(D294,'Liste des clubs'!A:B,2,FALSE))</f>
        <v/>
      </c>
    </row>
    <row r="295" spans="1:7" ht="15.75" customHeight="1" x14ac:dyDescent="0.2">
      <c r="A295" s="216" t="str">
        <f t="shared" si="5"/>
        <v xml:space="preserve"> </v>
      </c>
      <c r="B295" s="217"/>
      <c r="C295" s="217"/>
      <c r="D295" s="144"/>
      <c r="E295" s="144"/>
      <c r="F295" s="144"/>
      <c r="G295" s="216" t="str">
        <f>IF(D295="","",VLOOKUP(D295,'Liste des clubs'!A:B,2,FALSE))</f>
        <v/>
      </c>
    </row>
    <row r="296" spans="1:7" ht="15.75" customHeight="1" x14ac:dyDescent="0.2">
      <c r="A296" s="216" t="str">
        <f t="shared" si="5"/>
        <v xml:space="preserve"> </v>
      </c>
      <c r="B296" s="217"/>
      <c r="C296" s="217"/>
      <c r="D296" s="144"/>
      <c r="E296" s="144"/>
      <c r="F296" s="144"/>
      <c r="G296" s="216" t="str">
        <f>IF(D296="","",VLOOKUP(D296,'Liste des clubs'!A:B,2,FALSE))</f>
        <v/>
      </c>
    </row>
    <row r="297" spans="1:7" ht="15.75" customHeight="1" x14ac:dyDescent="0.2">
      <c r="A297" s="216" t="str">
        <f t="shared" si="5"/>
        <v xml:space="preserve"> </v>
      </c>
      <c r="B297" s="217"/>
      <c r="C297" s="217"/>
      <c r="D297" s="144"/>
      <c r="E297" s="144"/>
      <c r="F297" s="144"/>
      <c r="G297" s="216" t="str">
        <f>IF(D297="","",VLOOKUP(D297,'Liste des clubs'!A:B,2,FALSE))</f>
        <v/>
      </c>
    </row>
    <row r="298" spans="1:7" ht="15.75" customHeight="1" x14ac:dyDescent="0.2">
      <c r="A298" s="216" t="str">
        <f t="shared" si="5"/>
        <v xml:space="preserve"> </v>
      </c>
      <c r="B298" s="217"/>
      <c r="C298" s="217"/>
      <c r="D298" s="144"/>
      <c r="E298" s="144"/>
      <c r="F298" s="144"/>
      <c r="G298" s="216" t="str">
        <f>IF(D298="","",VLOOKUP(D298,'Liste des clubs'!A:B,2,FALSE))</f>
        <v/>
      </c>
    </row>
    <row r="299" spans="1:7" ht="15.75" customHeight="1" x14ac:dyDescent="0.2">
      <c r="A299" s="216" t="str">
        <f t="shared" si="5"/>
        <v xml:space="preserve"> </v>
      </c>
      <c r="B299" s="217"/>
      <c r="C299" s="217"/>
      <c r="D299" s="144"/>
      <c r="E299" s="144"/>
      <c r="F299" s="144"/>
      <c r="G299" s="216" t="str">
        <f>IF(D299="","",VLOOKUP(D299,'Liste des clubs'!A:B,2,FALSE))</f>
        <v/>
      </c>
    </row>
    <row r="300" spans="1:7" ht="15.75" customHeight="1" x14ac:dyDescent="0.2">
      <c r="A300" s="216" t="str">
        <f t="shared" si="5"/>
        <v xml:space="preserve"> </v>
      </c>
      <c r="B300" s="217"/>
      <c r="C300" s="217"/>
      <c r="D300" s="144"/>
      <c r="E300" s="144"/>
      <c r="F300" s="144"/>
      <c r="G300" s="216" t="str">
        <f>IF(D300="","",VLOOKUP(D300,'Liste des clubs'!A:B,2,FALSE))</f>
        <v/>
      </c>
    </row>
    <row r="301" spans="1:7" ht="15.75" customHeight="1" x14ac:dyDescent="0.2">
      <c r="A301" s="216" t="str">
        <f t="shared" si="5"/>
        <v xml:space="preserve"> </v>
      </c>
      <c r="B301" s="217"/>
      <c r="C301" s="217"/>
      <c r="D301" s="144"/>
      <c r="E301" s="144"/>
      <c r="F301" s="144"/>
      <c r="G301" s="216" t="str">
        <f>IF(D301="","",VLOOKUP(D301,'Liste des clubs'!A:B,2,FALSE))</f>
        <v/>
      </c>
    </row>
    <row r="302" spans="1:7" ht="15.75" customHeight="1" x14ac:dyDescent="0.2">
      <c r="A302" s="216" t="str">
        <f t="shared" si="5"/>
        <v xml:space="preserve"> </v>
      </c>
      <c r="B302" s="217"/>
      <c r="C302" s="217"/>
      <c r="D302" s="144"/>
      <c r="E302" s="144"/>
      <c r="F302" s="144"/>
      <c r="G302" s="216" t="str">
        <f>IF(D302="","",VLOOKUP(D302,'Liste des clubs'!A:B,2,FALSE))</f>
        <v/>
      </c>
    </row>
    <row r="303" spans="1:7" ht="15.75" customHeight="1" x14ac:dyDescent="0.2">
      <c r="A303" s="216" t="str">
        <f t="shared" si="5"/>
        <v xml:space="preserve"> </v>
      </c>
      <c r="B303" s="217"/>
      <c r="C303" s="217"/>
      <c r="D303" s="144"/>
      <c r="E303" s="144"/>
      <c r="F303" s="144"/>
      <c r="G303" s="216" t="str">
        <f>IF(D303="","",VLOOKUP(D303,'Liste des clubs'!A:B,2,FALSE))</f>
        <v/>
      </c>
    </row>
    <row r="304" spans="1:7" ht="15.75" customHeight="1" x14ac:dyDescent="0.2">
      <c r="A304" s="216" t="str">
        <f t="shared" si="5"/>
        <v xml:space="preserve"> </v>
      </c>
      <c r="B304" s="217"/>
      <c r="C304" s="217"/>
      <c r="D304" s="144"/>
      <c r="E304" s="144"/>
      <c r="F304" s="144"/>
      <c r="G304" s="216" t="str">
        <f>IF(D304="","",VLOOKUP(D304,'Liste des clubs'!A:B,2,FALSE))</f>
        <v/>
      </c>
    </row>
    <row r="305" spans="1:7" ht="15.75" customHeight="1" x14ac:dyDescent="0.2">
      <c r="A305" s="216" t="str">
        <f t="shared" si="5"/>
        <v xml:space="preserve"> </v>
      </c>
      <c r="B305" s="217"/>
      <c r="C305" s="217"/>
      <c r="D305" s="144"/>
      <c r="E305" s="144"/>
      <c r="F305" s="144"/>
      <c r="G305" s="216" t="str">
        <f>IF(D305="","",VLOOKUP(D305,'Liste des clubs'!A:B,2,FALSE))</f>
        <v/>
      </c>
    </row>
    <row r="306" spans="1:7" ht="15.75" customHeight="1" x14ac:dyDescent="0.2">
      <c r="A306" s="216" t="str">
        <f t="shared" si="5"/>
        <v xml:space="preserve"> </v>
      </c>
      <c r="B306" s="217"/>
      <c r="C306" s="217"/>
      <c r="D306" s="144"/>
      <c r="E306" s="144"/>
      <c r="F306" s="144"/>
      <c r="G306" s="216" t="str">
        <f>IF(D306="","",VLOOKUP(D306,'Liste des clubs'!A:B,2,FALSE))</f>
        <v/>
      </c>
    </row>
    <row r="307" spans="1:7" ht="15.75" customHeight="1" x14ac:dyDescent="0.2">
      <c r="A307" s="216" t="str">
        <f t="shared" si="5"/>
        <v xml:space="preserve"> </v>
      </c>
      <c r="B307" s="217"/>
      <c r="C307" s="217"/>
      <c r="D307" s="144"/>
      <c r="E307" s="144"/>
      <c r="F307" s="144"/>
      <c r="G307" s="216" t="str">
        <f>IF(D307="","",VLOOKUP(D307,'Liste des clubs'!A:B,2,FALSE))</f>
        <v/>
      </c>
    </row>
    <row r="308" spans="1:7" ht="15.75" customHeight="1" x14ac:dyDescent="0.2">
      <c r="A308" s="216" t="str">
        <f t="shared" si="5"/>
        <v xml:space="preserve"> </v>
      </c>
      <c r="B308" s="217"/>
      <c r="C308" s="217"/>
      <c r="D308" s="144"/>
      <c r="E308" s="144"/>
      <c r="F308" s="144"/>
      <c r="G308" s="216" t="str">
        <f>IF(D308="","",VLOOKUP(D308,'Liste des clubs'!A:B,2,FALSE))</f>
        <v/>
      </c>
    </row>
    <row r="309" spans="1:7" ht="15.75" customHeight="1" x14ac:dyDescent="0.2">
      <c r="A309" s="216" t="str">
        <f t="shared" si="5"/>
        <v xml:space="preserve"> </v>
      </c>
      <c r="B309" s="217"/>
      <c r="C309" s="217"/>
      <c r="D309" s="144"/>
      <c r="E309" s="144"/>
      <c r="F309" s="144"/>
      <c r="G309" s="216" t="str">
        <f>IF(D309="","",VLOOKUP(D309,'Liste des clubs'!A:B,2,FALSE))</f>
        <v/>
      </c>
    </row>
    <row r="310" spans="1:7" ht="15.75" customHeight="1" x14ac:dyDescent="0.2">
      <c r="A310" s="216" t="str">
        <f t="shared" si="5"/>
        <v xml:space="preserve"> </v>
      </c>
      <c r="B310" s="217"/>
      <c r="C310" s="217"/>
      <c r="D310" s="144"/>
      <c r="E310" s="144"/>
      <c r="F310" s="144"/>
      <c r="G310" s="216" t="str">
        <f>IF(D310="","",VLOOKUP(D310,'Liste des clubs'!A:B,2,FALSE))</f>
        <v/>
      </c>
    </row>
    <row r="311" spans="1:7" ht="15.75" customHeight="1" x14ac:dyDescent="0.2">
      <c r="A311" s="216" t="str">
        <f t="shared" si="5"/>
        <v xml:space="preserve"> </v>
      </c>
      <c r="B311" s="217"/>
      <c r="C311" s="217"/>
      <c r="D311" s="144"/>
      <c r="E311" s="144"/>
      <c r="F311" s="144"/>
      <c r="G311" s="216" t="str">
        <f>IF(D311="","",VLOOKUP(D311,'Liste des clubs'!A:B,2,FALSE))</f>
        <v/>
      </c>
    </row>
    <row r="312" spans="1:7" ht="15.75" customHeight="1" x14ac:dyDescent="0.2">
      <c r="A312" s="216" t="str">
        <f t="shared" si="5"/>
        <v xml:space="preserve"> </v>
      </c>
      <c r="B312" s="217"/>
      <c r="C312" s="217"/>
      <c r="D312" s="144"/>
      <c r="E312" s="144"/>
      <c r="F312" s="144"/>
      <c r="G312" s="216" t="str">
        <f>IF(D312="","",VLOOKUP(D312,'Liste des clubs'!A:B,2,FALSE))</f>
        <v/>
      </c>
    </row>
    <row r="313" spans="1:7" ht="15.75" customHeight="1" x14ac:dyDescent="0.2">
      <c r="A313" s="216" t="str">
        <f t="shared" si="5"/>
        <v xml:space="preserve"> </v>
      </c>
      <c r="B313" s="217"/>
      <c r="C313" s="217"/>
      <c r="D313" s="144"/>
      <c r="E313" s="144"/>
      <c r="F313" s="144"/>
      <c r="G313" s="216" t="str">
        <f>IF(D313="","",VLOOKUP(D313,'Liste des clubs'!A:B,2,FALSE))</f>
        <v/>
      </c>
    </row>
    <row r="314" spans="1:7" ht="15.75" customHeight="1" x14ac:dyDescent="0.2">
      <c r="A314" s="216" t="str">
        <f t="shared" si="5"/>
        <v xml:space="preserve"> </v>
      </c>
      <c r="B314" s="217"/>
      <c r="C314" s="217"/>
      <c r="D314" s="144"/>
      <c r="E314" s="144"/>
      <c r="F314" s="144"/>
      <c r="G314" s="216" t="str">
        <f>IF(D314="","",VLOOKUP(D314,'Liste des clubs'!A:B,2,FALSE))</f>
        <v/>
      </c>
    </row>
    <row r="315" spans="1:7" ht="15.75" customHeight="1" x14ac:dyDescent="0.2">
      <c r="A315" s="216" t="str">
        <f t="shared" si="5"/>
        <v xml:space="preserve"> </v>
      </c>
      <c r="B315" s="217"/>
      <c r="C315" s="217"/>
      <c r="D315" s="144"/>
      <c r="E315" s="144"/>
      <c r="F315" s="144"/>
      <c r="G315" s="216" t="str">
        <f>IF(D315="","",VLOOKUP(D315,'Liste des clubs'!A:B,2,FALSE))</f>
        <v/>
      </c>
    </row>
    <row r="316" spans="1:7" ht="15.75" customHeight="1" x14ac:dyDescent="0.2">
      <c r="A316" s="216" t="str">
        <f t="shared" si="5"/>
        <v xml:space="preserve"> </v>
      </c>
      <c r="B316" s="217"/>
      <c r="C316" s="217"/>
      <c r="D316" s="144"/>
      <c r="E316" s="144"/>
      <c r="F316" s="144"/>
      <c r="G316" s="216" t="str">
        <f>IF(D316="","",VLOOKUP(D316,'Liste des clubs'!A:B,2,FALSE))</f>
        <v/>
      </c>
    </row>
    <row r="317" spans="1:7" ht="15.75" customHeight="1" x14ac:dyDescent="0.2">
      <c r="A317" s="216" t="str">
        <f t="shared" si="5"/>
        <v xml:space="preserve"> </v>
      </c>
      <c r="B317" s="217"/>
      <c r="C317" s="217"/>
      <c r="D317" s="144"/>
      <c r="E317" s="144"/>
      <c r="F317" s="144"/>
      <c r="G317" s="216" t="str">
        <f>IF(D317="","",VLOOKUP(D317,'Liste des clubs'!A:B,2,FALSE))</f>
        <v/>
      </c>
    </row>
    <row r="318" spans="1:7" ht="15.75" customHeight="1" x14ac:dyDescent="0.2">
      <c r="A318" s="216" t="str">
        <f t="shared" si="5"/>
        <v xml:space="preserve"> </v>
      </c>
      <c r="B318" s="217"/>
      <c r="C318" s="217"/>
      <c r="D318" s="144"/>
      <c r="E318" s="144"/>
      <c r="F318" s="144"/>
      <c r="G318" s="216" t="str">
        <f>IF(D318="","",VLOOKUP(D318,'Liste des clubs'!A:B,2,FALSE))</f>
        <v/>
      </c>
    </row>
    <row r="319" spans="1:7" ht="15.75" customHeight="1" x14ac:dyDescent="0.2">
      <c r="A319" s="216" t="str">
        <f t="shared" si="5"/>
        <v xml:space="preserve"> </v>
      </c>
      <c r="B319" s="217"/>
      <c r="C319" s="217"/>
      <c r="D319" s="144"/>
      <c r="E319" s="144"/>
      <c r="F319" s="144"/>
      <c r="G319" s="216" t="str">
        <f>IF(D319="","",VLOOKUP(D319,'Liste des clubs'!A:B,2,FALSE))</f>
        <v/>
      </c>
    </row>
    <row r="320" spans="1:7" ht="15.75" customHeight="1" x14ac:dyDescent="0.2">
      <c r="A320" s="216" t="str">
        <f t="shared" si="5"/>
        <v xml:space="preserve"> </v>
      </c>
      <c r="B320" s="217"/>
      <c r="C320" s="217"/>
      <c r="D320" s="144"/>
      <c r="E320" s="144"/>
      <c r="F320" s="144"/>
      <c r="G320" s="216" t="str">
        <f>IF(D320="","",VLOOKUP(D320,'Liste des clubs'!A:B,2,FALSE))</f>
        <v/>
      </c>
    </row>
    <row r="321" spans="1:7" ht="15.75" customHeight="1" x14ac:dyDescent="0.2">
      <c r="A321" s="216" t="str">
        <f t="shared" si="5"/>
        <v xml:space="preserve"> </v>
      </c>
      <c r="B321" s="217"/>
      <c r="C321" s="217"/>
      <c r="D321" s="144"/>
      <c r="E321" s="144"/>
      <c r="F321" s="144"/>
      <c r="G321" s="216" t="str">
        <f>IF(D321="","",VLOOKUP(D321,'Liste des clubs'!A:B,2,FALSE))</f>
        <v/>
      </c>
    </row>
    <row r="322" spans="1:7" ht="15.75" customHeight="1" x14ac:dyDescent="0.2">
      <c r="A322" s="216" t="str">
        <f t="shared" si="5"/>
        <v xml:space="preserve"> </v>
      </c>
      <c r="B322" s="217"/>
      <c r="C322" s="217"/>
      <c r="D322" s="144"/>
      <c r="E322" s="144"/>
      <c r="F322" s="144"/>
      <c r="G322" s="216" t="str">
        <f>IF(D322="","",VLOOKUP(D322,'Liste des clubs'!A:B,2,FALSE))</f>
        <v/>
      </c>
    </row>
    <row r="323" spans="1:7" ht="15.75" customHeight="1" x14ac:dyDescent="0.2">
      <c r="A323" s="216" t="str">
        <f t="shared" si="5"/>
        <v xml:space="preserve"> </v>
      </c>
      <c r="B323" s="217"/>
      <c r="C323" s="217"/>
      <c r="D323" s="144"/>
      <c r="E323" s="144"/>
      <c r="F323" s="144"/>
      <c r="G323" s="216" t="str">
        <f>IF(D323="","",VLOOKUP(D323,'Liste des clubs'!A:B,2,FALSE))</f>
        <v/>
      </c>
    </row>
    <row r="324" spans="1:7" ht="15.75" customHeight="1" x14ac:dyDescent="0.2">
      <c r="A324" s="216" t="str">
        <f t="shared" ref="A324:A387" si="6">UPPER(B324)&amp;" "&amp;PROPER(C324)</f>
        <v xml:space="preserve"> </v>
      </c>
      <c r="B324" s="217"/>
      <c r="C324" s="217"/>
      <c r="D324" s="144"/>
      <c r="E324" s="144"/>
      <c r="F324" s="144"/>
      <c r="G324" s="216" t="str">
        <f>IF(D324="","",VLOOKUP(D324,'Liste des clubs'!A:B,2,FALSE))</f>
        <v/>
      </c>
    </row>
    <row r="325" spans="1:7" ht="15.75" customHeight="1" x14ac:dyDescent="0.2">
      <c r="A325" s="216" t="str">
        <f t="shared" si="6"/>
        <v xml:space="preserve"> </v>
      </c>
      <c r="B325" s="217"/>
      <c r="C325" s="217"/>
      <c r="D325" s="144"/>
      <c r="E325" s="144"/>
      <c r="F325" s="144"/>
      <c r="G325" s="216" t="str">
        <f>IF(D325="","",VLOOKUP(D325,'Liste des clubs'!A:B,2,FALSE))</f>
        <v/>
      </c>
    </row>
    <row r="326" spans="1:7" ht="15.75" customHeight="1" x14ac:dyDescent="0.2">
      <c r="A326" s="216" t="str">
        <f t="shared" si="6"/>
        <v xml:space="preserve"> </v>
      </c>
      <c r="B326" s="217"/>
      <c r="C326" s="217"/>
      <c r="D326" s="144"/>
      <c r="E326" s="144"/>
      <c r="F326" s="144"/>
      <c r="G326" s="216" t="str">
        <f>IF(D326="","",VLOOKUP(D326,'Liste des clubs'!A:B,2,FALSE))</f>
        <v/>
      </c>
    </row>
    <row r="327" spans="1:7" ht="15.75" customHeight="1" x14ac:dyDescent="0.2">
      <c r="A327" s="216" t="str">
        <f t="shared" si="6"/>
        <v xml:space="preserve"> </v>
      </c>
      <c r="B327" s="217"/>
      <c r="C327" s="217"/>
      <c r="D327" s="144"/>
      <c r="E327" s="144"/>
      <c r="F327" s="144"/>
      <c r="G327" s="216" t="str">
        <f>IF(D327="","",VLOOKUP(D327,'Liste des clubs'!A:B,2,FALSE))</f>
        <v/>
      </c>
    </row>
    <row r="328" spans="1:7" ht="15.75" customHeight="1" x14ac:dyDescent="0.2">
      <c r="A328" s="216" t="str">
        <f t="shared" si="6"/>
        <v xml:space="preserve"> </v>
      </c>
      <c r="B328" s="217"/>
      <c r="C328" s="217"/>
      <c r="D328" s="144"/>
      <c r="E328" s="144"/>
      <c r="F328" s="144"/>
      <c r="G328" s="216" t="str">
        <f>IF(D328="","",VLOOKUP(D328,'Liste des clubs'!A:B,2,FALSE))</f>
        <v/>
      </c>
    </row>
    <row r="329" spans="1:7" ht="15.75" customHeight="1" x14ac:dyDescent="0.2">
      <c r="A329" s="216" t="str">
        <f t="shared" si="6"/>
        <v xml:space="preserve"> </v>
      </c>
      <c r="B329" s="217"/>
      <c r="C329" s="217"/>
      <c r="D329" s="144"/>
      <c r="E329" s="144"/>
      <c r="F329" s="144"/>
      <c r="G329" s="216" t="str">
        <f>IF(D329="","",VLOOKUP(D329,'Liste des clubs'!A:B,2,FALSE))</f>
        <v/>
      </c>
    </row>
    <row r="330" spans="1:7" ht="15.75" customHeight="1" x14ac:dyDescent="0.2">
      <c r="A330" s="216" t="str">
        <f t="shared" si="6"/>
        <v xml:space="preserve"> </v>
      </c>
      <c r="B330" s="217"/>
      <c r="C330" s="217"/>
      <c r="D330" s="144"/>
      <c r="E330" s="144"/>
      <c r="F330" s="144"/>
      <c r="G330" s="216" t="str">
        <f>IF(D330="","",VLOOKUP(D330,'Liste des clubs'!A:B,2,FALSE))</f>
        <v/>
      </c>
    </row>
    <row r="331" spans="1:7" ht="15.75" customHeight="1" x14ac:dyDescent="0.2">
      <c r="A331" s="216" t="str">
        <f t="shared" si="6"/>
        <v xml:space="preserve"> </v>
      </c>
      <c r="B331" s="217"/>
      <c r="C331" s="217"/>
      <c r="D331" s="144"/>
      <c r="E331" s="144"/>
      <c r="F331" s="144"/>
      <c r="G331" s="216" t="str">
        <f>IF(D331="","",VLOOKUP(D331,'Liste des clubs'!A:B,2,FALSE))</f>
        <v/>
      </c>
    </row>
    <row r="332" spans="1:7" ht="15.75" customHeight="1" x14ac:dyDescent="0.2">
      <c r="A332" s="216" t="str">
        <f t="shared" si="6"/>
        <v xml:space="preserve"> </v>
      </c>
      <c r="B332" s="217"/>
      <c r="C332" s="217"/>
      <c r="D332" s="144"/>
      <c r="E332" s="144"/>
      <c r="F332" s="144"/>
      <c r="G332" s="216" t="str">
        <f>IF(D332="","",VLOOKUP(D332,'Liste des clubs'!A:B,2,FALSE))</f>
        <v/>
      </c>
    </row>
    <row r="333" spans="1:7" ht="15.75" customHeight="1" x14ac:dyDescent="0.2">
      <c r="A333" s="216" t="str">
        <f t="shared" si="6"/>
        <v xml:space="preserve"> </v>
      </c>
      <c r="B333" s="217"/>
      <c r="C333" s="217"/>
      <c r="D333" s="144"/>
      <c r="E333" s="144"/>
      <c r="F333" s="144"/>
      <c r="G333" s="216" t="str">
        <f>IF(D333="","",VLOOKUP(D333,'Liste des clubs'!A:B,2,FALSE))</f>
        <v/>
      </c>
    </row>
    <row r="334" spans="1:7" ht="15.75" customHeight="1" x14ac:dyDescent="0.2">
      <c r="A334" s="216" t="str">
        <f t="shared" si="6"/>
        <v xml:space="preserve"> </v>
      </c>
      <c r="B334" s="217"/>
      <c r="C334" s="217"/>
      <c r="D334" s="144"/>
      <c r="E334" s="144"/>
      <c r="F334" s="144"/>
      <c r="G334" s="216" t="str">
        <f>IF(D334="","",VLOOKUP(D334,'Liste des clubs'!A:B,2,FALSE))</f>
        <v/>
      </c>
    </row>
    <row r="335" spans="1:7" ht="15.75" customHeight="1" x14ac:dyDescent="0.2">
      <c r="A335" s="216" t="str">
        <f t="shared" si="6"/>
        <v xml:space="preserve"> </v>
      </c>
      <c r="B335" s="217"/>
      <c r="C335" s="217"/>
      <c r="D335" s="144"/>
      <c r="E335" s="144"/>
      <c r="F335" s="144"/>
      <c r="G335" s="216" t="str">
        <f>IF(D335="","",VLOOKUP(D335,'Liste des clubs'!A:B,2,FALSE))</f>
        <v/>
      </c>
    </row>
    <row r="336" spans="1:7" ht="15.75" customHeight="1" x14ac:dyDescent="0.2">
      <c r="A336" s="216" t="str">
        <f t="shared" si="6"/>
        <v xml:space="preserve"> </v>
      </c>
      <c r="B336" s="217"/>
      <c r="C336" s="217"/>
      <c r="D336" s="144"/>
      <c r="E336" s="144"/>
      <c r="F336" s="144"/>
      <c r="G336" s="216" t="str">
        <f>IF(D336="","",VLOOKUP(D336,'Liste des clubs'!A:B,2,FALSE))</f>
        <v/>
      </c>
    </row>
    <row r="337" spans="1:7" ht="15.75" customHeight="1" x14ac:dyDescent="0.2">
      <c r="A337" s="216" t="str">
        <f t="shared" si="6"/>
        <v xml:space="preserve"> </v>
      </c>
      <c r="B337" s="217"/>
      <c r="C337" s="217"/>
      <c r="D337" s="144"/>
      <c r="E337" s="144"/>
      <c r="F337" s="144"/>
      <c r="G337" s="216" t="str">
        <f>IF(D337="","",VLOOKUP(D337,'Liste des clubs'!A:B,2,FALSE))</f>
        <v/>
      </c>
    </row>
    <row r="338" spans="1:7" ht="15.75" customHeight="1" x14ac:dyDescent="0.2">
      <c r="A338" s="216" t="str">
        <f t="shared" si="6"/>
        <v xml:space="preserve"> </v>
      </c>
      <c r="B338" s="217"/>
      <c r="C338" s="217"/>
      <c r="D338" s="144"/>
      <c r="E338" s="144"/>
      <c r="F338" s="144"/>
      <c r="G338" s="216" t="str">
        <f>IF(D338="","",VLOOKUP(D338,'Liste des clubs'!A:B,2,FALSE))</f>
        <v/>
      </c>
    </row>
    <row r="339" spans="1:7" ht="15.75" customHeight="1" x14ac:dyDescent="0.2">
      <c r="A339" s="216" t="str">
        <f t="shared" si="6"/>
        <v xml:space="preserve"> </v>
      </c>
      <c r="B339" s="217"/>
      <c r="C339" s="217"/>
      <c r="D339" s="144"/>
      <c r="E339" s="144"/>
      <c r="F339" s="144"/>
      <c r="G339" s="216" t="str">
        <f>IF(D339="","",VLOOKUP(D339,'Liste des clubs'!A:B,2,FALSE))</f>
        <v/>
      </c>
    </row>
    <row r="340" spans="1:7" ht="15.75" customHeight="1" x14ac:dyDescent="0.2">
      <c r="A340" s="216" t="str">
        <f t="shared" si="6"/>
        <v xml:space="preserve"> </v>
      </c>
      <c r="B340" s="217"/>
      <c r="C340" s="217"/>
      <c r="D340" s="144"/>
      <c r="E340" s="144"/>
      <c r="F340" s="144"/>
      <c r="G340" s="216" t="str">
        <f>IF(D340="","",VLOOKUP(D340,'Liste des clubs'!A:B,2,FALSE))</f>
        <v/>
      </c>
    </row>
    <row r="341" spans="1:7" ht="15.75" customHeight="1" x14ac:dyDescent="0.2">
      <c r="A341" s="216" t="str">
        <f t="shared" si="6"/>
        <v xml:space="preserve"> </v>
      </c>
      <c r="B341" s="217"/>
      <c r="C341" s="217"/>
      <c r="D341" s="144"/>
      <c r="E341" s="144"/>
      <c r="F341" s="144"/>
      <c r="G341" s="216" t="str">
        <f>IF(D341="","",VLOOKUP(D341,'Liste des clubs'!A:B,2,FALSE))</f>
        <v/>
      </c>
    </row>
    <row r="342" spans="1:7" ht="15.75" customHeight="1" x14ac:dyDescent="0.2">
      <c r="A342" s="216" t="str">
        <f t="shared" si="6"/>
        <v xml:space="preserve"> </v>
      </c>
      <c r="B342" s="217"/>
      <c r="C342" s="217"/>
      <c r="D342" s="144"/>
      <c r="E342" s="144"/>
      <c r="F342" s="144"/>
      <c r="G342" s="216" t="str">
        <f>IF(D342="","",VLOOKUP(D342,'Liste des clubs'!A:B,2,FALSE))</f>
        <v/>
      </c>
    </row>
    <row r="343" spans="1:7" ht="15.75" customHeight="1" x14ac:dyDescent="0.2">
      <c r="A343" s="216" t="str">
        <f t="shared" si="6"/>
        <v xml:space="preserve"> </v>
      </c>
      <c r="B343" s="217"/>
      <c r="C343" s="217"/>
      <c r="D343" s="144"/>
      <c r="E343" s="144"/>
      <c r="F343" s="144"/>
      <c r="G343" s="216" t="str">
        <f>IF(D343="","",VLOOKUP(D343,'Liste des clubs'!A:B,2,FALSE))</f>
        <v/>
      </c>
    </row>
    <row r="344" spans="1:7" ht="15.75" customHeight="1" x14ac:dyDescent="0.2">
      <c r="A344" s="216" t="str">
        <f t="shared" si="6"/>
        <v xml:space="preserve"> </v>
      </c>
      <c r="B344" s="217"/>
      <c r="C344" s="217"/>
      <c r="D344" s="144"/>
      <c r="E344" s="144"/>
      <c r="F344" s="144"/>
      <c r="G344" s="216" t="str">
        <f>IF(D344="","",VLOOKUP(D344,'Liste des clubs'!A:B,2,FALSE))</f>
        <v/>
      </c>
    </row>
    <row r="345" spans="1:7" ht="15.75" customHeight="1" x14ac:dyDescent="0.2">
      <c r="A345" s="216" t="str">
        <f t="shared" si="6"/>
        <v xml:space="preserve"> </v>
      </c>
      <c r="B345" s="217"/>
      <c r="C345" s="217"/>
      <c r="D345" s="144"/>
      <c r="E345" s="144"/>
      <c r="F345" s="144"/>
      <c r="G345" s="216" t="str">
        <f>IF(D345="","",VLOOKUP(D345,'Liste des clubs'!A:B,2,FALSE))</f>
        <v/>
      </c>
    </row>
    <row r="346" spans="1:7" ht="15.75" customHeight="1" x14ac:dyDescent="0.2">
      <c r="A346" s="216" t="str">
        <f t="shared" si="6"/>
        <v xml:space="preserve"> </v>
      </c>
      <c r="B346" s="217"/>
      <c r="C346" s="217"/>
      <c r="D346" s="144"/>
      <c r="E346" s="144"/>
      <c r="F346" s="144"/>
      <c r="G346" s="216" t="str">
        <f>IF(D346="","",VLOOKUP(D346,'Liste des clubs'!A:B,2,FALSE))</f>
        <v/>
      </c>
    </row>
    <row r="347" spans="1:7" ht="15.75" customHeight="1" x14ac:dyDescent="0.2">
      <c r="A347" s="216" t="str">
        <f t="shared" si="6"/>
        <v xml:space="preserve"> </v>
      </c>
      <c r="B347" s="217"/>
      <c r="C347" s="217"/>
      <c r="D347" s="144"/>
      <c r="E347" s="144"/>
      <c r="F347" s="144"/>
      <c r="G347" s="216" t="str">
        <f>IF(D347="","",VLOOKUP(D347,'Liste des clubs'!A:B,2,FALSE))</f>
        <v/>
      </c>
    </row>
    <row r="348" spans="1:7" ht="15.75" customHeight="1" x14ac:dyDescent="0.2">
      <c r="A348" s="216" t="str">
        <f t="shared" si="6"/>
        <v xml:space="preserve"> </v>
      </c>
      <c r="B348" s="217"/>
      <c r="C348" s="217"/>
      <c r="D348" s="144"/>
      <c r="E348" s="144"/>
      <c r="F348" s="144"/>
      <c r="G348" s="216" t="str">
        <f>IF(D348="","",VLOOKUP(D348,'Liste des clubs'!A:B,2,FALSE))</f>
        <v/>
      </c>
    </row>
    <row r="349" spans="1:7" ht="15.75" customHeight="1" x14ac:dyDescent="0.2">
      <c r="A349" s="216" t="str">
        <f t="shared" si="6"/>
        <v xml:space="preserve"> </v>
      </c>
      <c r="B349" s="217"/>
      <c r="C349" s="217"/>
      <c r="D349" s="144"/>
      <c r="E349" s="144"/>
      <c r="F349" s="144"/>
      <c r="G349" s="216" t="str">
        <f>IF(D349="","",VLOOKUP(D349,'Liste des clubs'!A:B,2,FALSE))</f>
        <v/>
      </c>
    </row>
    <row r="350" spans="1:7" ht="15.75" customHeight="1" x14ac:dyDescent="0.2">
      <c r="A350" s="216" t="str">
        <f t="shared" si="6"/>
        <v xml:space="preserve"> </v>
      </c>
      <c r="B350" s="217"/>
      <c r="C350" s="217"/>
      <c r="D350" s="144"/>
      <c r="E350" s="144"/>
      <c r="F350" s="144"/>
      <c r="G350" s="216" t="str">
        <f>IF(D350="","",VLOOKUP(D350,'Liste des clubs'!A:B,2,FALSE))</f>
        <v/>
      </c>
    </row>
    <row r="351" spans="1:7" ht="15.75" customHeight="1" x14ac:dyDescent="0.2">
      <c r="A351" s="216" t="str">
        <f t="shared" si="6"/>
        <v xml:space="preserve"> </v>
      </c>
      <c r="B351" s="217"/>
      <c r="C351" s="217"/>
      <c r="D351" s="144"/>
      <c r="E351" s="144"/>
      <c r="F351" s="144"/>
      <c r="G351" s="216" t="str">
        <f>IF(D351="","",VLOOKUP(D351,'Liste des clubs'!A:B,2,FALSE))</f>
        <v/>
      </c>
    </row>
    <row r="352" spans="1:7" ht="15.75" customHeight="1" x14ac:dyDescent="0.2">
      <c r="A352" s="216" t="str">
        <f t="shared" si="6"/>
        <v xml:space="preserve"> </v>
      </c>
      <c r="B352" s="217"/>
      <c r="C352" s="217"/>
      <c r="D352" s="144"/>
      <c r="E352" s="144"/>
      <c r="F352" s="144"/>
      <c r="G352" s="216" t="str">
        <f>IF(D352="","",VLOOKUP(D352,'Liste des clubs'!A:B,2,FALSE))</f>
        <v/>
      </c>
    </row>
    <row r="353" spans="1:7" ht="15.75" customHeight="1" x14ac:dyDescent="0.2">
      <c r="A353" s="216" t="str">
        <f t="shared" si="6"/>
        <v xml:space="preserve"> </v>
      </c>
      <c r="B353" s="217"/>
      <c r="C353" s="217"/>
      <c r="D353" s="144"/>
      <c r="E353" s="144"/>
      <c r="F353" s="144"/>
      <c r="G353" s="216" t="str">
        <f>IF(D353="","",VLOOKUP(D353,'Liste des clubs'!A:B,2,FALSE))</f>
        <v/>
      </c>
    </row>
    <row r="354" spans="1:7" ht="15.75" customHeight="1" x14ac:dyDescent="0.2">
      <c r="A354" s="216" t="str">
        <f t="shared" si="6"/>
        <v xml:space="preserve"> </v>
      </c>
      <c r="B354" s="217"/>
      <c r="C354" s="217"/>
      <c r="D354" s="144"/>
      <c r="E354" s="144"/>
      <c r="F354" s="144"/>
      <c r="G354" s="216" t="str">
        <f>IF(D354="","",VLOOKUP(D354,'Liste des clubs'!A:B,2,FALSE))</f>
        <v/>
      </c>
    </row>
    <row r="355" spans="1:7" ht="15.75" customHeight="1" x14ac:dyDescent="0.2">
      <c r="A355" s="216" t="str">
        <f t="shared" si="6"/>
        <v xml:space="preserve"> </v>
      </c>
      <c r="B355" s="217"/>
      <c r="C355" s="217"/>
      <c r="D355" s="144"/>
      <c r="E355" s="144"/>
      <c r="F355" s="144"/>
      <c r="G355" s="216" t="str">
        <f>IF(D355="","",VLOOKUP(D355,'Liste des clubs'!A:B,2,FALSE))</f>
        <v/>
      </c>
    </row>
    <row r="356" spans="1:7" ht="15.75" customHeight="1" x14ac:dyDescent="0.2">
      <c r="A356" s="216" t="str">
        <f t="shared" si="6"/>
        <v xml:space="preserve"> </v>
      </c>
      <c r="B356" s="217"/>
      <c r="C356" s="217"/>
      <c r="D356" s="144"/>
      <c r="E356" s="144"/>
      <c r="F356" s="144"/>
      <c r="G356" s="216" t="str">
        <f>IF(D356="","",VLOOKUP(D356,'Liste des clubs'!A:B,2,FALSE))</f>
        <v/>
      </c>
    </row>
    <row r="357" spans="1:7" ht="15.75" customHeight="1" x14ac:dyDescent="0.2">
      <c r="A357" s="216" t="str">
        <f t="shared" si="6"/>
        <v xml:space="preserve"> </v>
      </c>
      <c r="B357" s="217"/>
      <c r="C357" s="217"/>
      <c r="D357" s="144"/>
      <c r="E357" s="144"/>
      <c r="F357" s="144"/>
      <c r="G357" s="216" t="str">
        <f>IF(D357="","",VLOOKUP(D357,'Liste des clubs'!A:B,2,FALSE))</f>
        <v/>
      </c>
    </row>
    <row r="358" spans="1:7" ht="15.75" customHeight="1" x14ac:dyDescent="0.2">
      <c r="A358" s="216" t="str">
        <f t="shared" si="6"/>
        <v xml:space="preserve"> </v>
      </c>
      <c r="B358" s="217"/>
      <c r="C358" s="217"/>
      <c r="D358" s="144"/>
      <c r="E358" s="144"/>
      <c r="F358" s="144"/>
      <c r="G358" s="216" t="str">
        <f>IF(D358="","",VLOOKUP(D358,'Liste des clubs'!A:B,2,FALSE))</f>
        <v/>
      </c>
    </row>
    <row r="359" spans="1:7" ht="15.75" customHeight="1" x14ac:dyDescent="0.2">
      <c r="A359" s="216" t="str">
        <f t="shared" si="6"/>
        <v xml:space="preserve"> </v>
      </c>
      <c r="B359" s="217"/>
      <c r="C359" s="217"/>
      <c r="D359" s="144"/>
      <c r="E359" s="144"/>
      <c r="F359" s="144"/>
      <c r="G359" s="216" t="str">
        <f>IF(D359="","",VLOOKUP(D359,'Liste des clubs'!A:B,2,FALSE))</f>
        <v/>
      </c>
    </row>
    <row r="360" spans="1:7" ht="15.75" customHeight="1" x14ac:dyDescent="0.2">
      <c r="A360" s="216" t="str">
        <f t="shared" si="6"/>
        <v xml:space="preserve"> </v>
      </c>
      <c r="B360" s="217"/>
      <c r="C360" s="217"/>
      <c r="D360" s="144"/>
      <c r="E360" s="144"/>
      <c r="F360" s="144"/>
      <c r="G360" s="216" t="str">
        <f>IF(D360="","",VLOOKUP(D360,'Liste des clubs'!A:B,2,FALSE))</f>
        <v/>
      </c>
    </row>
    <row r="361" spans="1:7" ht="15.75" customHeight="1" x14ac:dyDescent="0.2">
      <c r="A361" s="216" t="str">
        <f t="shared" si="6"/>
        <v xml:space="preserve"> </v>
      </c>
      <c r="B361" s="217"/>
      <c r="C361" s="217"/>
      <c r="D361" s="144"/>
      <c r="E361" s="144"/>
      <c r="F361" s="144"/>
      <c r="G361" s="216" t="str">
        <f>IF(D361="","",VLOOKUP(D361,'Liste des clubs'!A:B,2,FALSE))</f>
        <v/>
      </c>
    </row>
    <row r="362" spans="1:7" ht="15.75" customHeight="1" x14ac:dyDescent="0.2">
      <c r="A362" s="216" t="str">
        <f t="shared" si="6"/>
        <v xml:space="preserve"> </v>
      </c>
      <c r="B362" s="217"/>
      <c r="C362" s="217"/>
      <c r="D362" s="144"/>
      <c r="E362" s="144"/>
      <c r="F362" s="144"/>
      <c r="G362" s="216" t="str">
        <f>IF(D362="","",VLOOKUP(D362,'Liste des clubs'!A:B,2,FALSE))</f>
        <v/>
      </c>
    </row>
    <row r="363" spans="1:7" ht="15.75" customHeight="1" x14ac:dyDescent="0.2">
      <c r="A363" s="216" t="str">
        <f t="shared" si="6"/>
        <v xml:space="preserve"> </v>
      </c>
      <c r="B363" s="217"/>
      <c r="C363" s="217"/>
      <c r="D363" s="144"/>
      <c r="E363" s="144"/>
      <c r="F363" s="144"/>
      <c r="G363" s="216" t="str">
        <f>IF(D363="","",VLOOKUP(D363,'Liste des clubs'!A:B,2,FALSE))</f>
        <v/>
      </c>
    </row>
    <row r="364" spans="1:7" ht="15.75" customHeight="1" x14ac:dyDescent="0.2">
      <c r="A364" s="216" t="str">
        <f t="shared" si="6"/>
        <v xml:space="preserve"> </v>
      </c>
      <c r="B364" s="217"/>
      <c r="C364" s="217"/>
      <c r="D364" s="144"/>
      <c r="E364" s="144"/>
      <c r="F364" s="144"/>
      <c r="G364" s="216" t="str">
        <f>IF(D364="","",VLOOKUP(D364,'Liste des clubs'!A:B,2,FALSE))</f>
        <v/>
      </c>
    </row>
    <row r="365" spans="1:7" ht="15.75" customHeight="1" x14ac:dyDescent="0.2">
      <c r="A365" s="216" t="str">
        <f t="shared" si="6"/>
        <v xml:space="preserve"> </v>
      </c>
      <c r="B365" s="217"/>
      <c r="C365" s="217"/>
      <c r="D365" s="144"/>
      <c r="E365" s="144"/>
      <c r="F365" s="144"/>
      <c r="G365" s="216" t="str">
        <f>IF(D365="","",VLOOKUP(D365,'Liste des clubs'!A:B,2,FALSE))</f>
        <v/>
      </c>
    </row>
    <row r="366" spans="1:7" ht="15.75" customHeight="1" x14ac:dyDescent="0.2">
      <c r="A366" s="216" t="str">
        <f t="shared" si="6"/>
        <v xml:space="preserve"> </v>
      </c>
      <c r="B366" s="217"/>
      <c r="C366" s="217"/>
      <c r="D366" s="144"/>
      <c r="E366" s="144"/>
      <c r="F366" s="144"/>
      <c r="G366" s="216" t="str">
        <f>IF(D366="","",VLOOKUP(D366,'Liste des clubs'!A:B,2,FALSE))</f>
        <v/>
      </c>
    </row>
    <row r="367" spans="1:7" ht="15.75" customHeight="1" x14ac:dyDescent="0.2">
      <c r="A367" s="216" t="str">
        <f t="shared" si="6"/>
        <v xml:space="preserve"> </v>
      </c>
      <c r="B367" s="217"/>
      <c r="C367" s="217"/>
      <c r="D367" s="144"/>
      <c r="E367" s="144"/>
      <c r="F367" s="144"/>
      <c r="G367" s="216" t="str">
        <f>IF(D367="","",VLOOKUP(D367,'Liste des clubs'!A:B,2,FALSE))</f>
        <v/>
      </c>
    </row>
    <row r="368" spans="1:7" ht="15.75" customHeight="1" x14ac:dyDescent="0.2">
      <c r="A368" s="216" t="str">
        <f t="shared" si="6"/>
        <v xml:space="preserve"> </v>
      </c>
      <c r="B368" s="217"/>
      <c r="C368" s="217"/>
      <c r="D368" s="144"/>
      <c r="E368" s="144"/>
      <c r="F368" s="144"/>
      <c r="G368" s="216" t="str">
        <f>IF(D368="","",VLOOKUP(D368,'Liste des clubs'!A:B,2,FALSE))</f>
        <v/>
      </c>
    </row>
    <row r="369" spans="1:7" ht="15.75" customHeight="1" x14ac:dyDescent="0.2">
      <c r="A369" s="216" t="str">
        <f t="shared" si="6"/>
        <v xml:space="preserve"> </v>
      </c>
      <c r="B369" s="217"/>
      <c r="C369" s="217"/>
      <c r="D369" s="144"/>
      <c r="E369" s="144"/>
      <c r="F369" s="144"/>
      <c r="G369" s="216" t="str">
        <f>IF(D369="","",VLOOKUP(D369,'Liste des clubs'!A:B,2,FALSE))</f>
        <v/>
      </c>
    </row>
    <row r="370" spans="1:7" ht="15.75" customHeight="1" x14ac:dyDescent="0.2">
      <c r="A370" s="216" t="str">
        <f t="shared" si="6"/>
        <v xml:space="preserve"> </v>
      </c>
      <c r="B370" s="217"/>
      <c r="C370" s="217"/>
      <c r="D370" s="144"/>
      <c r="E370" s="144"/>
      <c r="F370" s="144"/>
      <c r="G370" s="216" t="str">
        <f>IF(D370="","",VLOOKUP(D370,'Liste des clubs'!A:B,2,FALSE))</f>
        <v/>
      </c>
    </row>
    <row r="371" spans="1:7" ht="15.75" customHeight="1" x14ac:dyDescent="0.2">
      <c r="A371" s="216" t="str">
        <f t="shared" si="6"/>
        <v xml:space="preserve"> </v>
      </c>
      <c r="B371" s="217"/>
      <c r="C371" s="217"/>
      <c r="D371" s="144"/>
      <c r="E371" s="144"/>
      <c r="F371" s="144"/>
      <c r="G371" s="216" t="str">
        <f>IF(D371="","",VLOOKUP(D371,'Liste des clubs'!A:B,2,FALSE))</f>
        <v/>
      </c>
    </row>
    <row r="372" spans="1:7" ht="15.75" customHeight="1" x14ac:dyDescent="0.2">
      <c r="A372" s="216" t="str">
        <f t="shared" si="6"/>
        <v xml:space="preserve"> </v>
      </c>
      <c r="B372" s="217"/>
      <c r="C372" s="217"/>
      <c r="D372" s="144"/>
      <c r="E372" s="144"/>
      <c r="F372" s="144"/>
      <c r="G372" s="216" t="str">
        <f>IF(D372="","",VLOOKUP(D372,'Liste des clubs'!A:B,2,FALSE))</f>
        <v/>
      </c>
    </row>
    <row r="373" spans="1:7" ht="15.75" customHeight="1" x14ac:dyDescent="0.2">
      <c r="A373" s="216" t="str">
        <f t="shared" si="6"/>
        <v xml:space="preserve"> </v>
      </c>
      <c r="B373" s="217"/>
      <c r="C373" s="217"/>
      <c r="D373" s="144"/>
      <c r="E373" s="144"/>
      <c r="F373" s="144"/>
      <c r="G373" s="216" t="str">
        <f>IF(D373="","",VLOOKUP(D373,'Liste des clubs'!A:B,2,FALSE))</f>
        <v/>
      </c>
    </row>
    <row r="374" spans="1:7" ht="15.75" customHeight="1" x14ac:dyDescent="0.2">
      <c r="A374" s="216" t="str">
        <f t="shared" si="6"/>
        <v xml:space="preserve"> </v>
      </c>
      <c r="B374" s="217"/>
      <c r="C374" s="217"/>
      <c r="D374" s="144"/>
      <c r="E374" s="144"/>
      <c r="F374" s="144"/>
      <c r="G374" s="216" t="str">
        <f>IF(D374="","",VLOOKUP(D374,'Liste des clubs'!A:B,2,FALSE))</f>
        <v/>
      </c>
    </row>
    <row r="375" spans="1:7" ht="15.75" customHeight="1" x14ac:dyDescent="0.2">
      <c r="A375" s="216" t="str">
        <f t="shared" si="6"/>
        <v xml:space="preserve"> </v>
      </c>
      <c r="B375" s="217"/>
      <c r="C375" s="217"/>
      <c r="D375" s="144"/>
      <c r="E375" s="144"/>
      <c r="F375" s="144"/>
      <c r="G375" s="216" t="str">
        <f>IF(D375="","",VLOOKUP(D375,'Liste des clubs'!A:B,2,FALSE))</f>
        <v/>
      </c>
    </row>
    <row r="376" spans="1:7" ht="15.75" customHeight="1" x14ac:dyDescent="0.2">
      <c r="A376" s="216" t="str">
        <f t="shared" si="6"/>
        <v xml:space="preserve"> </v>
      </c>
      <c r="B376" s="217"/>
      <c r="C376" s="217"/>
      <c r="D376" s="144"/>
      <c r="E376" s="144"/>
      <c r="F376" s="144"/>
      <c r="G376" s="216" t="str">
        <f>IF(D376="","",VLOOKUP(D376,'Liste des clubs'!A:B,2,FALSE))</f>
        <v/>
      </c>
    </row>
    <row r="377" spans="1:7" ht="15.75" customHeight="1" x14ac:dyDescent="0.2">
      <c r="A377" s="216" t="str">
        <f t="shared" si="6"/>
        <v xml:space="preserve"> </v>
      </c>
      <c r="B377" s="217"/>
      <c r="C377" s="217"/>
      <c r="D377" s="144"/>
      <c r="E377" s="144"/>
      <c r="F377" s="144"/>
      <c r="G377" s="216" t="str">
        <f>IF(D377="","",VLOOKUP(D377,'Liste des clubs'!A:B,2,FALSE))</f>
        <v/>
      </c>
    </row>
    <row r="378" spans="1:7" ht="15.75" customHeight="1" x14ac:dyDescent="0.2">
      <c r="A378" s="216" t="str">
        <f t="shared" si="6"/>
        <v xml:space="preserve"> </v>
      </c>
      <c r="B378" s="217"/>
      <c r="C378" s="217"/>
      <c r="D378" s="144"/>
      <c r="E378" s="144"/>
      <c r="F378" s="144"/>
      <c r="G378" s="216" t="str">
        <f>IF(D378="","",VLOOKUP(D378,'Liste des clubs'!A:B,2,FALSE))</f>
        <v/>
      </c>
    </row>
    <row r="379" spans="1:7" ht="15.75" customHeight="1" x14ac:dyDescent="0.2">
      <c r="A379" s="216" t="str">
        <f t="shared" si="6"/>
        <v xml:space="preserve"> </v>
      </c>
      <c r="B379" s="217"/>
      <c r="C379" s="217"/>
      <c r="D379" s="144"/>
      <c r="E379" s="144"/>
      <c r="F379" s="144"/>
      <c r="G379" s="216" t="str">
        <f>IF(D379="","",VLOOKUP(D379,'Liste des clubs'!A:B,2,FALSE))</f>
        <v/>
      </c>
    </row>
    <row r="380" spans="1:7" ht="15.75" customHeight="1" x14ac:dyDescent="0.2">
      <c r="A380" s="216" t="str">
        <f t="shared" si="6"/>
        <v xml:space="preserve"> </v>
      </c>
      <c r="B380" s="217"/>
      <c r="C380" s="217"/>
      <c r="D380" s="144"/>
      <c r="E380" s="144"/>
      <c r="F380" s="144"/>
      <c r="G380" s="216" t="str">
        <f>IF(D380="","",VLOOKUP(D380,'Liste des clubs'!A:B,2,FALSE))</f>
        <v/>
      </c>
    </row>
    <row r="381" spans="1:7" ht="15.75" customHeight="1" x14ac:dyDescent="0.2">
      <c r="A381" s="216" t="str">
        <f t="shared" si="6"/>
        <v xml:space="preserve"> </v>
      </c>
      <c r="B381" s="217"/>
      <c r="C381" s="217"/>
      <c r="D381" s="144"/>
      <c r="E381" s="144"/>
      <c r="F381" s="144"/>
      <c r="G381" s="216" t="str">
        <f>IF(D381="","",VLOOKUP(D381,'Liste des clubs'!A:B,2,FALSE))</f>
        <v/>
      </c>
    </row>
    <row r="382" spans="1:7" ht="15.75" customHeight="1" x14ac:dyDescent="0.2">
      <c r="A382" s="216" t="str">
        <f t="shared" si="6"/>
        <v xml:space="preserve"> </v>
      </c>
      <c r="B382" s="217"/>
      <c r="C382" s="217"/>
      <c r="D382" s="144"/>
      <c r="E382" s="144"/>
      <c r="F382" s="144"/>
      <c r="G382" s="216" t="str">
        <f>IF(D382="","",VLOOKUP(D382,'Liste des clubs'!A:B,2,FALSE))</f>
        <v/>
      </c>
    </row>
    <row r="383" spans="1:7" ht="15.75" customHeight="1" x14ac:dyDescent="0.2">
      <c r="A383" s="216" t="str">
        <f t="shared" si="6"/>
        <v xml:space="preserve"> </v>
      </c>
      <c r="B383" s="217"/>
      <c r="C383" s="217"/>
      <c r="D383" s="144"/>
      <c r="E383" s="144"/>
      <c r="F383" s="144"/>
      <c r="G383" s="216" t="str">
        <f>IF(D383="","",VLOOKUP(D383,'Liste des clubs'!A:B,2,FALSE))</f>
        <v/>
      </c>
    </row>
    <row r="384" spans="1:7" ht="15.75" customHeight="1" x14ac:dyDescent="0.2">
      <c r="A384" s="216" t="str">
        <f t="shared" si="6"/>
        <v xml:space="preserve"> </v>
      </c>
      <c r="B384" s="217"/>
      <c r="C384" s="217"/>
      <c r="D384" s="144"/>
      <c r="E384" s="144"/>
      <c r="F384" s="144"/>
      <c r="G384" s="216" t="str">
        <f>IF(D384="","",VLOOKUP(D384,'Liste des clubs'!A:B,2,FALSE))</f>
        <v/>
      </c>
    </row>
    <row r="385" spans="1:7" ht="15.75" customHeight="1" x14ac:dyDescent="0.2">
      <c r="A385" s="216" t="str">
        <f t="shared" si="6"/>
        <v xml:space="preserve"> </v>
      </c>
      <c r="B385" s="217"/>
      <c r="C385" s="217"/>
      <c r="D385" s="144"/>
      <c r="E385" s="144"/>
      <c r="F385" s="144"/>
      <c r="G385" s="216" t="str">
        <f>IF(D385="","",VLOOKUP(D385,'Liste des clubs'!A:B,2,FALSE))</f>
        <v/>
      </c>
    </row>
    <row r="386" spans="1:7" ht="15.75" customHeight="1" x14ac:dyDescent="0.2">
      <c r="A386" s="216" t="str">
        <f t="shared" si="6"/>
        <v xml:space="preserve"> </v>
      </c>
      <c r="B386" s="217"/>
      <c r="C386" s="217"/>
      <c r="D386" s="144"/>
      <c r="E386" s="144"/>
      <c r="F386" s="144"/>
      <c r="G386" s="216" t="str">
        <f>IF(D386="","",VLOOKUP(D386,'Liste des clubs'!A:B,2,FALSE))</f>
        <v/>
      </c>
    </row>
    <row r="387" spans="1:7" ht="15.75" customHeight="1" x14ac:dyDescent="0.2">
      <c r="A387" s="216" t="str">
        <f t="shared" si="6"/>
        <v xml:space="preserve"> </v>
      </c>
      <c r="B387" s="217"/>
      <c r="C387" s="217"/>
      <c r="D387" s="144"/>
      <c r="E387" s="144"/>
      <c r="F387" s="144"/>
      <c r="G387" s="216" t="str">
        <f>IF(D387="","",VLOOKUP(D387,'Liste des clubs'!A:B,2,FALSE))</f>
        <v/>
      </c>
    </row>
    <row r="388" spans="1:7" ht="15.75" customHeight="1" x14ac:dyDescent="0.2">
      <c r="A388" s="216" t="str">
        <f t="shared" ref="A388:A451" si="7">UPPER(B388)&amp;" "&amp;PROPER(C388)</f>
        <v xml:space="preserve"> </v>
      </c>
      <c r="B388" s="217"/>
      <c r="C388" s="217"/>
      <c r="D388" s="144"/>
      <c r="E388" s="144"/>
      <c r="F388" s="144"/>
      <c r="G388" s="216" t="str">
        <f>IF(D388="","",VLOOKUP(D388,'Liste des clubs'!A:B,2,FALSE))</f>
        <v/>
      </c>
    </row>
    <row r="389" spans="1:7" ht="15.75" customHeight="1" x14ac:dyDescent="0.2">
      <c r="A389" s="216" t="str">
        <f t="shared" si="7"/>
        <v xml:space="preserve"> </v>
      </c>
      <c r="B389" s="217"/>
      <c r="C389" s="217"/>
      <c r="D389" s="144"/>
      <c r="E389" s="144"/>
      <c r="F389" s="144"/>
      <c r="G389" s="216" t="str">
        <f>IF(D389="","",VLOOKUP(D389,'Liste des clubs'!A:B,2,FALSE))</f>
        <v/>
      </c>
    </row>
    <row r="390" spans="1:7" ht="15.75" customHeight="1" x14ac:dyDescent="0.2">
      <c r="A390" s="216" t="str">
        <f t="shared" si="7"/>
        <v xml:space="preserve"> </v>
      </c>
      <c r="B390" s="217"/>
      <c r="C390" s="217"/>
      <c r="D390" s="144"/>
      <c r="E390" s="144"/>
      <c r="F390" s="144"/>
      <c r="G390" s="216" t="str">
        <f>IF(D390="","",VLOOKUP(D390,'Liste des clubs'!A:B,2,FALSE))</f>
        <v/>
      </c>
    </row>
    <row r="391" spans="1:7" ht="15.75" customHeight="1" x14ac:dyDescent="0.2">
      <c r="A391" s="216" t="str">
        <f t="shared" si="7"/>
        <v xml:space="preserve"> </v>
      </c>
      <c r="B391" s="217"/>
      <c r="C391" s="217"/>
      <c r="D391" s="144"/>
      <c r="E391" s="144"/>
      <c r="F391" s="144"/>
      <c r="G391" s="216" t="str">
        <f>IF(D391="","",VLOOKUP(D391,'Liste des clubs'!A:B,2,FALSE))</f>
        <v/>
      </c>
    </row>
    <row r="392" spans="1:7" ht="15.75" customHeight="1" x14ac:dyDescent="0.2">
      <c r="A392" s="216" t="str">
        <f t="shared" si="7"/>
        <v xml:space="preserve"> </v>
      </c>
      <c r="B392" s="217"/>
      <c r="C392" s="217"/>
      <c r="D392" s="144"/>
      <c r="E392" s="144"/>
      <c r="F392" s="144"/>
      <c r="G392" s="216" t="str">
        <f>IF(D392="","",VLOOKUP(D392,'Liste des clubs'!A:B,2,FALSE))</f>
        <v/>
      </c>
    </row>
    <row r="393" spans="1:7" ht="15.75" customHeight="1" x14ac:dyDescent="0.2">
      <c r="A393" s="216" t="str">
        <f t="shared" si="7"/>
        <v xml:space="preserve"> </v>
      </c>
      <c r="B393" s="217"/>
      <c r="C393" s="217"/>
      <c r="D393" s="144"/>
      <c r="E393" s="144"/>
      <c r="F393" s="144"/>
      <c r="G393" s="216" t="str">
        <f>IF(D393="","",VLOOKUP(D393,'Liste des clubs'!A:B,2,FALSE))</f>
        <v/>
      </c>
    </row>
    <row r="394" spans="1:7" ht="15.75" customHeight="1" x14ac:dyDescent="0.2">
      <c r="A394" s="216" t="str">
        <f t="shared" si="7"/>
        <v xml:space="preserve"> </v>
      </c>
      <c r="B394" s="217"/>
      <c r="C394" s="217"/>
      <c r="D394" s="144"/>
      <c r="E394" s="144"/>
      <c r="F394" s="144"/>
      <c r="G394" s="216" t="str">
        <f>IF(D394="","",VLOOKUP(D394,'Liste des clubs'!A:B,2,FALSE))</f>
        <v/>
      </c>
    </row>
    <row r="395" spans="1:7" ht="15.75" customHeight="1" x14ac:dyDescent="0.2">
      <c r="A395" s="216" t="str">
        <f t="shared" si="7"/>
        <v xml:space="preserve"> </v>
      </c>
      <c r="B395" s="217"/>
      <c r="C395" s="217"/>
      <c r="D395" s="144"/>
      <c r="E395" s="144"/>
      <c r="F395" s="144"/>
      <c r="G395" s="216" t="str">
        <f>IF(D395="","",VLOOKUP(D395,'Liste des clubs'!A:B,2,FALSE))</f>
        <v/>
      </c>
    </row>
    <row r="396" spans="1:7" ht="15.75" customHeight="1" x14ac:dyDescent="0.2">
      <c r="A396" s="216" t="str">
        <f t="shared" si="7"/>
        <v xml:space="preserve"> </v>
      </c>
      <c r="B396" s="217"/>
      <c r="C396" s="217"/>
      <c r="D396" s="144"/>
      <c r="E396" s="144"/>
      <c r="F396" s="144"/>
      <c r="G396" s="216" t="str">
        <f>IF(D396="","",VLOOKUP(D396,'Liste des clubs'!A:B,2,FALSE))</f>
        <v/>
      </c>
    </row>
    <row r="397" spans="1:7" ht="15.75" customHeight="1" x14ac:dyDescent="0.2">
      <c r="A397" s="216" t="str">
        <f t="shared" si="7"/>
        <v xml:space="preserve"> </v>
      </c>
      <c r="B397" s="217"/>
      <c r="C397" s="217"/>
      <c r="D397" s="144"/>
      <c r="E397" s="144"/>
      <c r="F397" s="144"/>
      <c r="G397" s="216" t="str">
        <f>IF(D397="","",VLOOKUP(D397,'Liste des clubs'!A:B,2,FALSE))</f>
        <v/>
      </c>
    </row>
    <row r="398" spans="1:7" ht="15.75" customHeight="1" x14ac:dyDescent="0.2">
      <c r="A398" s="216" t="str">
        <f t="shared" si="7"/>
        <v xml:space="preserve"> </v>
      </c>
      <c r="B398" s="217"/>
      <c r="C398" s="217"/>
      <c r="D398" s="144"/>
      <c r="E398" s="144"/>
      <c r="F398" s="144"/>
      <c r="G398" s="216" t="str">
        <f>IF(D398="","",VLOOKUP(D398,'Liste des clubs'!A:B,2,FALSE))</f>
        <v/>
      </c>
    </row>
    <row r="399" spans="1:7" ht="15.75" customHeight="1" x14ac:dyDescent="0.2">
      <c r="A399" s="216" t="str">
        <f t="shared" si="7"/>
        <v xml:space="preserve"> </v>
      </c>
      <c r="B399" s="217"/>
      <c r="C399" s="217"/>
      <c r="D399" s="144"/>
      <c r="E399" s="144"/>
      <c r="F399" s="144"/>
      <c r="G399" s="216" t="str">
        <f>IF(D399="","",VLOOKUP(D399,'Liste des clubs'!A:B,2,FALSE))</f>
        <v/>
      </c>
    </row>
    <row r="400" spans="1:7" ht="15.75" customHeight="1" x14ac:dyDescent="0.2">
      <c r="A400" s="216" t="str">
        <f t="shared" si="7"/>
        <v xml:space="preserve"> </v>
      </c>
      <c r="B400" s="217"/>
      <c r="C400" s="217"/>
      <c r="D400" s="144"/>
      <c r="E400" s="144"/>
      <c r="F400" s="144"/>
      <c r="G400" s="216" t="str">
        <f>IF(D400="","",VLOOKUP(D400,'Liste des clubs'!A:B,2,FALSE))</f>
        <v/>
      </c>
    </row>
    <row r="401" spans="1:7" ht="15.75" customHeight="1" x14ac:dyDescent="0.2">
      <c r="A401" s="216" t="str">
        <f t="shared" si="7"/>
        <v xml:space="preserve"> </v>
      </c>
      <c r="B401" s="217"/>
      <c r="C401" s="217"/>
      <c r="D401" s="144"/>
      <c r="E401" s="144"/>
      <c r="F401" s="144"/>
      <c r="G401" s="216" t="str">
        <f>IF(D401="","",VLOOKUP(D401,'Liste des clubs'!A:B,2,FALSE))</f>
        <v/>
      </c>
    </row>
    <row r="402" spans="1:7" ht="15.75" customHeight="1" x14ac:dyDescent="0.2">
      <c r="A402" s="216" t="str">
        <f t="shared" si="7"/>
        <v xml:space="preserve"> </v>
      </c>
      <c r="B402" s="217"/>
      <c r="C402" s="217"/>
      <c r="D402" s="144"/>
      <c r="E402" s="144"/>
      <c r="F402" s="144"/>
      <c r="G402" s="216" t="str">
        <f>IF(D402="","",VLOOKUP(D402,'Liste des clubs'!A:B,2,FALSE))</f>
        <v/>
      </c>
    </row>
    <row r="403" spans="1:7" ht="15.75" customHeight="1" x14ac:dyDescent="0.2">
      <c r="A403" s="216" t="str">
        <f t="shared" si="7"/>
        <v xml:space="preserve"> </v>
      </c>
      <c r="B403" s="217"/>
      <c r="C403" s="217"/>
      <c r="D403" s="144"/>
      <c r="E403" s="144"/>
      <c r="F403" s="144"/>
      <c r="G403" s="216" t="str">
        <f>IF(D403="","",VLOOKUP(D403,'Liste des clubs'!A:B,2,FALSE))</f>
        <v/>
      </c>
    </row>
    <row r="404" spans="1:7" ht="15.75" customHeight="1" x14ac:dyDescent="0.2">
      <c r="A404" s="216" t="str">
        <f t="shared" si="7"/>
        <v xml:space="preserve"> </v>
      </c>
      <c r="B404" s="217"/>
      <c r="C404" s="217"/>
      <c r="D404" s="144"/>
      <c r="E404" s="144"/>
      <c r="F404" s="144"/>
      <c r="G404" s="216" t="str">
        <f>IF(D404="","",VLOOKUP(D404,'Liste des clubs'!A:B,2,FALSE))</f>
        <v/>
      </c>
    </row>
    <row r="405" spans="1:7" ht="15.75" customHeight="1" x14ac:dyDescent="0.2">
      <c r="A405" s="216" t="str">
        <f t="shared" si="7"/>
        <v xml:space="preserve"> </v>
      </c>
      <c r="B405" s="217"/>
      <c r="C405" s="217"/>
      <c r="D405" s="144"/>
      <c r="E405" s="144"/>
      <c r="F405" s="144"/>
      <c r="G405" s="216" t="str">
        <f>IF(D405="","",VLOOKUP(D405,'Liste des clubs'!A:B,2,FALSE))</f>
        <v/>
      </c>
    </row>
    <row r="406" spans="1:7" ht="15.75" customHeight="1" x14ac:dyDescent="0.2">
      <c r="A406" s="216" t="str">
        <f t="shared" si="7"/>
        <v xml:space="preserve"> </v>
      </c>
      <c r="B406" s="217"/>
      <c r="C406" s="217"/>
      <c r="D406" s="144"/>
      <c r="E406" s="144"/>
      <c r="F406" s="144"/>
      <c r="G406" s="216" t="str">
        <f>IF(D406="","",VLOOKUP(D406,'Liste des clubs'!A:B,2,FALSE))</f>
        <v/>
      </c>
    </row>
    <row r="407" spans="1:7" ht="15.75" customHeight="1" x14ac:dyDescent="0.2">
      <c r="A407" s="216" t="str">
        <f t="shared" si="7"/>
        <v xml:space="preserve"> </v>
      </c>
      <c r="B407" s="217"/>
      <c r="C407" s="217"/>
      <c r="D407" s="144"/>
      <c r="E407" s="144"/>
      <c r="F407" s="144"/>
      <c r="G407" s="216" t="str">
        <f>IF(D407="","",VLOOKUP(D407,'Liste des clubs'!A:B,2,FALSE))</f>
        <v/>
      </c>
    </row>
    <row r="408" spans="1:7" ht="15.75" customHeight="1" x14ac:dyDescent="0.2">
      <c r="A408" s="216" t="str">
        <f t="shared" si="7"/>
        <v xml:space="preserve"> </v>
      </c>
      <c r="B408" s="217"/>
      <c r="C408" s="217"/>
      <c r="D408" s="144"/>
      <c r="E408" s="144"/>
      <c r="F408" s="144"/>
      <c r="G408" s="216" t="str">
        <f>IF(D408="","",VLOOKUP(D408,'Liste des clubs'!A:B,2,FALSE))</f>
        <v/>
      </c>
    </row>
    <row r="409" spans="1:7" ht="15.75" customHeight="1" x14ac:dyDescent="0.2">
      <c r="A409" s="216" t="str">
        <f t="shared" si="7"/>
        <v xml:space="preserve"> </v>
      </c>
      <c r="B409" s="217"/>
      <c r="C409" s="217"/>
      <c r="D409" s="144"/>
      <c r="E409" s="144"/>
      <c r="F409" s="144"/>
      <c r="G409" s="216" t="str">
        <f>IF(D409="","",VLOOKUP(D409,'Liste des clubs'!A:B,2,FALSE))</f>
        <v/>
      </c>
    </row>
    <row r="410" spans="1:7" ht="15.75" customHeight="1" x14ac:dyDescent="0.2">
      <c r="A410" s="216" t="str">
        <f t="shared" si="7"/>
        <v xml:space="preserve"> </v>
      </c>
      <c r="B410" s="217"/>
      <c r="C410" s="217"/>
      <c r="D410" s="144"/>
      <c r="E410" s="144"/>
      <c r="F410" s="144"/>
      <c r="G410" s="216" t="str">
        <f>IF(D410="","",VLOOKUP(D410,'Liste des clubs'!A:B,2,FALSE))</f>
        <v/>
      </c>
    </row>
    <row r="411" spans="1:7" ht="15.75" customHeight="1" x14ac:dyDescent="0.2">
      <c r="A411" s="216" t="str">
        <f t="shared" si="7"/>
        <v xml:space="preserve"> </v>
      </c>
      <c r="B411" s="217"/>
      <c r="C411" s="217"/>
      <c r="D411" s="144"/>
      <c r="E411" s="144"/>
      <c r="F411" s="144"/>
      <c r="G411" s="216" t="str">
        <f>IF(D411="","",VLOOKUP(D411,'Liste des clubs'!A:B,2,FALSE))</f>
        <v/>
      </c>
    </row>
    <row r="412" spans="1:7" ht="15.75" customHeight="1" x14ac:dyDescent="0.2">
      <c r="A412" s="216" t="str">
        <f t="shared" si="7"/>
        <v xml:space="preserve"> </v>
      </c>
      <c r="B412" s="217"/>
      <c r="C412" s="217"/>
      <c r="D412" s="144"/>
      <c r="E412" s="144"/>
      <c r="F412" s="144"/>
      <c r="G412" s="216" t="str">
        <f>IF(D412="","",VLOOKUP(D412,'Liste des clubs'!A:B,2,FALSE))</f>
        <v/>
      </c>
    </row>
    <row r="413" spans="1:7" ht="15.75" customHeight="1" x14ac:dyDescent="0.2">
      <c r="A413" s="216" t="str">
        <f t="shared" si="7"/>
        <v xml:space="preserve"> </v>
      </c>
      <c r="B413" s="217"/>
      <c r="C413" s="217"/>
      <c r="D413" s="144"/>
      <c r="E413" s="144"/>
      <c r="F413" s="144"/>
      <c r="G413" s="216" t="str">
        <f>IF(D413="","",VLOOKUP(D413,'Liste des clubs'!A:B,2,FALSE))</f>
        <v/>
      </c>
    </row>
    <row r="414" spans="1:7" ht="15.75" customHeight="1" x14ac:dyDescent="0.2">
      <c r="A414" s="216" t="str">
        <f t="shared" si="7"/>
        <v xml:space="preserve"> </v>
      </c>
      <c r="B414" s="217"/>
      <c r="C414" s="217"/>
      <c r="D414" s="144"/>
      <c r="E414" s="144"/>
      <c r="F414" s="144"/>
      <c r="G414" s="216" t="str">
        <f>IF(D414="","",VLOOKUP(D414,'Liste des clubs'!A:B,2,FALSE))</f>
        <v/>
      </c>
    </row>
    <row r="415" spans="1:7" ht="15.75" customHeight="1" x14ac:dyDescent="0.2">
      <c r="A415" s="216" t="str">
        <f t="shared" si="7"/>
        <v xml:space="preserve"> </v>
      </c>
      <c r="B415" s="217"/>
      <c r="C415" s="217"/>
      <c r="D415" s="144"/>
      <c r="E415" s="144"/>
      <c r="F415" s="144"/>
      <c r="G415" s="216" t="str">
        <f>IF(D415="","",VLOOKUP(D415,'Liste des clubs'!A:B,2,FALSE))</f>
        <v/>
      </c>
    </row>
    <row r="416" spans="1:7" ht="15.75" customHeight="1" x14ac:dyDescent="0.2">
      <c r="A416" s="216" t="str">
        <f t="shared" si="7"/>
        <v xml:space="preserve"> </v>
      </c>
      <c r="B416" s="217"/>
      <c r="C416" s="217"/>
      <c r="D416" s="144"/>
      <c r="E416" s="144"/>
      <c r="F416" s="144"/>
      <c r="G416" s="216" t="str">
        <f>IF(D416="","",VLOOKUP(D416,'Liste des clubs'!A:B,2,FALSE))</f>
        <v/>
      </c>
    </row>
    <row r="417" spans="1:7" ht="15.75" customHeight="1" x14ac:dyDescent="0.2">
      <c r="A417" s="216" t="str">
        <f t="shared" si="7"/>
        <v xml:space="preserve"> </v>
      </c>
      <c r="B417" s="217"/>
      <c r="C417" s="217"/>
      <c r="D417" s="144"/>
      <c r="E417" s="144"/>
      <c r="F417" s="144"/>
      <c r="G417" s="216" t="str">
        <f>IF(D417="","",VLOOKUP(D417,'Liste des clubs'!A:B,2,FALSE))</f>
        <v/>
      </c>
    </row>
    <row r="418" spans="1:7" ht="15.75" customHeight="1" x14ac:dyDescent="0.2">
      <c r="A418" s="216" t="str">
        <f t="shared" si="7"/>
        <v xml:space="preserve"> </v>
      </c>
      <c r="B418" s="217"/>
      <c r="C418" s="217"/>
      <c r="D418" s="144"/>
      <c r="E418" s="144"/>
      <c r="F418" s="144"/>
      <c r="G418" s="216" t="str">
        <f>IF(D418="","",VLOOKUP(D418,'Liste des clubs'!A:B,2,FALSE))</f>
        <v/>
      </c>
    </row>
    <row r="419" spans="1:7" ht="15.75" customHeight="1" x14ac:dyDescent="0.2">
      <c r="A419" s="216" t="str">
        <f t="shared" si="7"/>
        <v xml:space="preserve"> </v>
      </c>
      <c r="B419" s="217"/>
      <c r="C419" s="217"/>
      <c r="D419" s="144"/>
      <c r="E419" s="144"/>
      <c r="F419" s="144"/>
      <c r="G419" s="216" t="str">
        <f>IF(D419="","",VLOOKUP(D419,'Liste des clubs'!A:B,2,FALSE))</f>
        <v/>
      </c>
    </row>
    <row r="420" spans="1:7" ht="15.75" customHeight="1" x14ac:dyDescent="0.2">
      <c r="A420" s="216" t="str">
        <f t="shared" si="7"/>
        <v xml:space="preserve"> </v>
      </c>
      <c r="B420" s="217"/>
      <c r="C420" s="217"/>
      <c r="D420" s="144"/>
      <c r="E420" s="144"/>
      <c r="F420" s="144"/>
      <c r="G420" s="216" t="str">
        <f>IF(D420="","",VLOOKUP(D420,'Liste des clubs'!A:B,2,FALSE))</f>
        <v/>
      </c>
    </row>
    <row r="421" spans="1:7" ht="15.75" customHeight="1" x14ac:dyDescent="0.2">
      <c r="A421" s="216" t="str">
        <f t="shared" si="7"/>
        <v xml:space="preserve"> </v>
      </c>
      <c r="B421" s="217"/>
      <c r="C421" s="217"/>
      <c r="D421" s="144"/>
      <c r="E421" s="144"/>
      <c r="F421" s="144"/>
      <c r="G421" s="216" t="str">
        <f>IF(D421="","",VLOOKUP(D421,'Liste des clubs'!A:B,2,FALSE))</f>
        <v/>
      </c>
    </row>
    <row r="422" spans="1:7" ht="15.75" customHeight="1" x14ac:dyDescent="0.2">
      <c r="A422" s="216" t="str">
        <f t="shared" si="7"/>
        <v xml:space="preserve"> </v>
      </c>
      <c r="B422" s="217"/>
      <c r="C422" s="217"/>
      <c r="D422" s="144"/>
      <c r="E422" s="144"/>
      <c r="F422" s="144"/>
      <c r="G422" s="216" t="str">
        <f>IF(D422="","",VLOOKUP(D422,'Liste des clubs'!A:B,2,FALSE))</f>
        <v/>
      </c>
    </row>
    <row r="423" spans="1:7" ht="15.75" customHeight="1" x14ac:dyDescent="0.2">
      <c r="A423" s="216" t="str">
        <f t="shared" si="7"/>
        <v xml:space="preserve"> </v>
      </c>
      <c r="B423" s="217"/>
      <c r="C423" s="217"/>
      <c r="D423" s="144"/>
      <c r="E423" s="144"/>
      <c r="F423" s="144"/>
      <c r="G423" s="216" t="str">
        <f>IF(D423="","",VLOOKUP(D423,'Liste des clubs'!A:B,2,FALSE))</f>
        <v/>
      </c>
    </row>
    <row r="424" spans="1:7" ht="15.75" customHeight="1" x14ac:dyDescent="0.2">
      <c r="A424" s="216" t="str">
        <f t="shared" si="7"/>
        <v xml:space="preserve"> </v>
      </c>
      <c r="B424" s="217"/>
      <c r="C424" s="217"/>
      <c r="D424" s="144"/>
      <c r="E424" s="144"/>
      <c r="F424" s="144"/>
      <c r="G424" s="216" t="str">
        <f>IF(D424="","",VLOOKUP(D424,'Liste des clubs'!A:B,2,FALSE))</f>
        <v/>
      </c>
    </row>
    <row r="425" spans="1:7" ht="15.75" customHeight="1" x14ac:dyDescent="0.2">
      <c r="A425" s="216" t="str">
        <f t="shared" si="7"/>
        <v xml:space="preserve"> </v>
      </c>
      <c r="B425" s="217"/>
      <c r="C425" s="217"/>
      <c r="D425" s="144"/>
      <c r="E425" s="144"/>
      <c r="F425" s="144"/>
      <c r="G425" s="216" t="str">
        <f>IF(D425="","",VLOOKUP(D425,'Liste des clubs'!A:B,2,FALSE))</f>
        <v/>
      </c>
    </row>
    <row r="426" spans="1:7" ht="15.75" customHeight="1" x14ac:dyDescent="0.2">
      <c r="A426" s="216" t="str">
        <f t="shared" si="7"/>
        <v xml:space="preserve"> </v>
      </c>
      <c r="B426" s="217"/>
      <c r="C426" s="217"/>
      <c r="D426" s="144"/>
      <c r="E426" s="144"/>
      <c r="F426" s="144"/>
      <c r="G426" s="216" t="str">
        <f>IF(D426="","",VLOOKUP(D426,'Liste des clubs'!A:B,2,FALSE))</f>
        <v/>
      </c>
    </row>
    <row r="427" spans="1:7" ht="15.75" customHeight="1" x14ac:dyDescent="0.2">
      <c r="A427" s="216" t="str">
        <f t="shared" si="7"/>
        <v xml:space="preserve"> </v>
      </c>
      <c r="B427" s="217"/>
      <c r="C427" s="217"/>
      <c r="D427" s="144"/>
      <c r="E427" s="144"/>
      <c r="F427" s="144"/>
      <c r="G427" s="216" t="str">
        <f>IF(D427="","",VLOOKUP(D427,'Liste des clubs'!A:B,2,FALSE))</f>
        <v/>
      </c>
    </row>
    <row r="428" spans="1:7" ht="15.75" customHeight="1" x14ac:dyDescent="0.2">
      <c r="A428" s="216" t="str">
        <f t="shared" si="7"/>
        <v xml:space="preserve"> </v>
      </c>
      <c r="B428" s="217"/>
      <c r="C428" s="217"/>
      <c r="D428" s="144"/>
      <c r="E428" s="144"/>
      <c r="F428" s="144"/>
      <c r="G428" s="216" t="str">
        <f>IF(D428="","",VLOOKUP(D428,'Liste des clubs'!A:B,2,FALSE))</f>
        <v/>
      </c>
    </row>
    <row r="429" spans="1:7" ht="15.75" customHeight="1" x14ac:dyDescent="0.2">
      <c r="A429" s="216" t="str">
        <f t="shared" si="7"/>
        <v xml:space="preserve"> </v>
      </c>
      <c r="B429" s="217"/>
      <c r="C429" s="217"/>
      <c r="D429" s="144"/>
      <c r="E429" s="144"/>
      <c r="F429" s="144"/>
      <c r="G429" s="216" t="str">
        <f>IF(D429="","",VLOOKUP(D429,'Liste des clubs'!A:B,2,FALSE))</f>
        <v/>
      </c>
    </row>
    <row r="430" spans="1:7" ht="15.75" customHeight="1" x14ac:dyDescent="0.2">
      <c r="A430" s="216" t="str">
        <f t="shared" si="7"/>
        <v xml:space="preserve"> </v>
      </c>
      <c r="B430" s="217"/>
      <c r="C430" s="217"/>
      <c r="D430" s="144"/>
      <c r="E430" s="144"/>
      <c r="F430" s="144"/>
      <c r="G430" s="216" t="str">
        <f>IF(D430="","",VLOOKUP(D430,'Liste des clubs'!A:B,2,FALSE))</f>
        <v/>
      </c>
    </row>
    <row r="431" spans="1:7" ht="15.75" customHeight="1" x14ac:dyDescent="0.2">
      <c r="A431" s="216" t="str">
        <f t="shared" si="7"/>
        <v xml:space="preserve"> </v>
      </c>
      <c r="B431" s="217"/>
      <c r="C431" s="217"/>
      <c r="D431" s="144"/>
      <c r="E431" s="144"/>
      <c r="F431" s="144"/>
      <c r="G431" s="216" t="str">
        <f>IF(D431="","",VLOOKUP(D431,'Liste des clubs'!A:B,2,FALSE))</f>
        <v/>
      </c>
    </row>
    <row r="432" spans="1:7" ht="15.75" customHeight="1" x14ac:dyDescent="0.2">
      <c r="A432" s="216" t="str">
        <f t="shared" si="7"/>
        <v xml:space="preserve"> </v>
      </c>
      <c r="B432" s="217"/>
      <c r="C432" s="217"/>
      <c r="D432" s="144"/>
      <c r="E432" s="144"/>
      <c r="F432" s="144"/>
      <c r="G432" s="216" t="str">
        <f>IF(D432="","",VLOOKUP(D432,'Liste des clubs'!A:B,2,FALSE))</f>
        <v/>
      </c>
    </row>
    <row r="433" spans="1:7" ht="15.75" customHeight="1" x14ac:dyDescent="0.2">
      <c r="A433" s="216" t="str">
        <f t="shared" si="7"/>
        <v xml:space="preserve"> </v>
      </c>
      <c r="B433" s="217"/>
      <c r="C433" s="217"/>
      <c r="D433" s="144"/>
      <c r="E433" s="144"/>
      <c r="F433" s="144"/>
      <c r="G433" s="216" t="str">
        <f>IF(D433="","",VLOOKUP(D433,'Liste des clubs'!A:B,2,FALSE))</f>
        <v/>
      </c>
    </row>
    <row r="434" spans="1:7" ht="15.75" customHeight="1" x14ac:dyDescent="0.2">
      <c r="A434" s="216" t="str">
        <f t="shared" si="7"/>
        <v xml:space="preserve"> </v>
      </c>
      <c r="B434" s="217"/>
      <c r="C434" s="217"/>
      <c r="D434" s="144"/>
      <c r="E434" s="144"/>
      <c r="F434" s="144"/>
      <c r="G434" s="216" t="str">
        <f>IF(D434="","",VLOOKUP(D434,'Liste des clubs'!A:B,2,FALSE))</f>
        <v/>
      </c>
    </row>
    <row r="435" spans="1:7" ht="15.75" customHeight="1" x14ac:dyDescent="0.2">
      <c r="A435" s="216" t="str">
        <f t="shared" si="7"/>
        <v xml:space="preserve"> </v>
      </c>
      <c r="B435" s="217"/>
      <c r="C435" s="217"/>
      <c r="D435" s="144"/>
      <c r="E435" s="144"/>
      <c r="F435" s="144"/>
      <c r="G435" s="216" t="str">
        <f>IF(D435="","",VLOOKUP(D435,'Liste des clubs'!A:B,2,FALSE))</f>
        <v/>
      </c>
    </row>
    <row r="436" spans="1:7" ht="15.75" customHeight="1" x14ac:dyDescent="0.2">
      <c r="A436" s="216" t="str">
        <f t="shared" si="7"/>
        <v xml:space="preserve"> </v>
      </c>
      <c r="B436" s="217"/>
      <c r="C436" s="217"/>
      <c r="D436" s="144"/>
      <c r="E436" s="144"/>
      <c r="F436" s="144"/>
      <c r="G436" s="216" t="str">
        <f>IF(D436="","",VLOOKUP(D436,'Liste des clubs'!A:B,2,FALSE))</f>
        <v/>
      </c>
    </row>
    <row r="437" spans="1:7" ht="15.75" customHeight="1" x14ac:dyDescent="0.2">
      <c r="A437" s="216" t="str">
        <f t="shared" si="7"/>
        <v xml:space="preserve"> </v>
      </c>
      <c r="B437" s="217"/>
      <c r="C437" s="217"/>
      <c r="D437" s="144"/>
      <c r="E437" s="144"/>
      <c r="F437" s="144"/>
      <c r="G437" s="216" t="str">
        <f>IF(D437="","",VLOOKUP(D437,'Liste des clubs'!A:B,2,FALSE))</f>
        <v/>
      </c>
    </row>
    <row r="438" spans="1:7" ht="15.75" customHeight="1" x14ac:dyDescent="0.2">
      <c r="A438" s="216" t="str">
        <f t="shared" si="7"/>
        <v xml:space="preserve"> </v>
      </c>
      <c r="B438" s="217"/>
      <c r="C438" s="217"/>
      <c r="D438" s="144"/>
      <c r="E438" s="144"/>
      <c r="F438" s="144"/>
      <c r="G438" s="216" t="str">
        <f>IF(D438="","",VLOOKUP(D438,'Liste des clubs'!A:B,2,FALSE))</f>
        <v/>
      </c>
    </row>
    <row r="439" spans="1:7" ht="15.75" customHeight="1" x14ac:dyDescent="0.2">
      <c r="A439" s="216" t="str">
        <f t="shared" si="7"/>
        <v xml:space="preserve"> </v>
      </c>
      <c r="B439" s="217"/>
      <c r="C439" s="217"/>
      <c r="D439" s="144"/>
      <c r="E439" s="144"/>
      <c r="F439" s="144"/>
      <c r="G439" s="216" t="str">
        <f>IF(D439="","",VLOOKUP(D439,'Liste des clubs'!A:B,2,FALSE))</f>
        <v/>
      </c>
    </row>
    <row r="440" spans="1:7" ht="15.75" customHeight="1" x14ac:dyDescent="0.2">
      <c r="A440" s="216" t="str">
        <f t="shared" si="7"/>
        <v xml:space="preserve"> </v>
      </c>
      <c r="B440" s="217"/>
      <c r="C440" s="217"/>
      <c r="D440" s="144"/>
      <c r="E440" s="144"/>
      <c r="F440" s="144"/>
      <c r="G440" s="216" t="str">
        <f>IF(D440="","",VLOOKUP(D440,'Liste des clubs'!A:B,2,FALSE))</f>
        <v/>
      </c>
    </row>
    <row r="441" spans="1:7" ht="15.75" customHeight="1" x14ac:dyDescent="0.2">
      <c r="A441" s="216" t="str">
        <f t="shared" si="7"/>
        <v xml:space="preserve"> </v>
      </c>
      <c r="B441" s="217"/>
      <c r="C441" s="217"/>
      <c r="D441" s="144"/>
      <c r="E441" s="144"/>
      <c r="F441" s="144"/>
      <c r="G441" s="216" t="str">
        <f>IF(D441="","",VLOOKUP(D441,'Liste des clubs'!A:B,2,FALSE))</f>
        <v/>
      </c>
    </row>
    <row r="442" spans="1:7" ht="15.75" customHeight="1" x14ac:dyDescent="0.2">
      <c r="A442" s="216" t="str">
        <f t="shared" si="7"/>
        <v xml:space="preserve"> </v>
      </c>
      <c r="B442" s="217"/>
      <c r="C442" s="217"/>
      <c r="D442" s="144"/>
      <c r="E442" s="144"/>
      <c r="F442" s="144"/>
      <c r="G442" s="216" t="str">
        <f>IF(D442="","",VLOOKUP(D442,'Liste des clubs'!A:B,2,FALSE))</f>
        <v/>
      </c>
    </row>
    <row r="443" spans="1:7" ht="15.75" customHeight="1" x14ac:dyDescent="0.2">
      <c r="A443" s="216" t="str">
        <f t="shared" si="7"/>
        <v xml:space="preserve"> </v>
      </c>
      <c r="B443" s="217"/>
      <c r="C443" s="217"/>
      <c r="D443" s="144"/>
      <c r="E443" s="144"/>
      <c r="F443" s="144"/>
      <c r="G443" s="216" t="str">
        <f>IF(D443="","",VLOOKUP(D443,'Liste des clubs'!A:B,2,FALSE))</f>
        <v/>
      </c>
    </row>
    <row r="444" spans="1:7" ht="15.75" customHeight="1" x14ac:dyDescent="0.2">
      <c r="A444" s="216" t="str">
        <f t="shared" si="7"/>
        <v xml:space="preserve"> </v>
      </c>
      <c r="B444" s="217"/>
      <c r="C444" s="217"/>
      <c r="D444" s="144"/>
      <c r="E444" s="144"/>
      <c r="F444" s="144"/>
      <c r="G444" s="216" t="str">
        <f>IF(D444="","",VLOOKUP(D444,'Liste des clubs'!A:B,2,FALSE))</f>
        <v/>
      </c>
    </row>
    <row r="445" spans="1:7" ht="15.75" customHeight="1" x14ac:dyDescent="0.2">
      <c r="A445" s="216" t="str">
        <f t="shared" si="7"/>
        <v xml:space="preserve"> </v>
      </c>
      <c r="B445" s="217"/>
      <c r="C445" s="217"/>
      <c r="D445" s="144"/>
      <c r="E445" s="144"/>
      <c r="F445" s="144"/>
      <c r="G445" s="216" t="str">
        <f>IF(D445="","",VLOOKUP(D445,'Liste des clubs'!A:B,2,FALSE))</f>
        <v/>
      </c>
    </row>
    <row r="446" spans="1:7" ht="15.75" customHeight="1" x14ac:dyDescent="0.2">
      <c r="A446" s="216" t="str">
        <f t="shared" si="7"/>
        <v xml:space="preserve"> </v>
      </c>
      <c r="B446" s="217"/>
      <c r="C446" s="217"/>
      <c r="D446" s="144"/>
      <c r="E446" s="144"/>
      <c r="F446" s="144"/>
      <c r="G446" s="216" t="str">
        <f>IF(D446="","",VLOOKUP(D446,'Liste des clubs'!A:B,2,FALSE))</f>
        <v/>
      </c>
    </row>
    <row r="447" spans="1:7" ht="15.75" customHeight="1" x14ac:dyDescent="0.2">
      <c r="A447" s="216" t="str">
        <f t="shared" si="7"/>
        <v xml:space="preserve"> </v>
      </c>
      <c r="B447" s="217"/>
      <c r="C447" s="217"/>
      <c r="D447" s="144"/>
      <c r="E447" s="144"/>
      <c r="F447" s="144"/>
      <c r="G447" s="216" t="str">
        <f>IF(D447="","",VLOOKUP(D447,'Liste des clubs'!A:B,2,FALSE))</f>
        <v/>
      </c>
    </row>
    <row r="448" spans="1:7" ht="15.75" customHeight="1" x14ac:dyDescent="0.2">
      <c r="A448" s="216" t="str">
        <f t="shared" si="7"/>
        <v xml:space="preserve"> </v>
      </c>
      <c r="B448" s="217"/>
      <c r="C448" s="217"/>
      <c r="D448" s="144"/>
      <c r="E448" s="144"/>
      <c r="F448" s="144"/>
      <c r="G448" s="216" t="str">
        <f>IF(D448="","",VLOOKUP(D448,'Liste des clubs'!A:B,2,FALSE))</f>
        <v/>
      </c>
    </row>
    <row r="449" spans="1:7" ht="15.75" customHeight="1" x14ac:dyDescent="0.2">
      <c r="A449" s="216" t="str">
        <f t="shared" si="7"/>
        <v xml:space="preserve"> </v>
      </c>
      <c r="B449" s="217"/>
      <c r="C449" s="217"/>
      <c r="D449" s="144"/>
      <c r="E449" s="144"/>
      <c r="F449" s="144"/>
      <c r="G449" s="216" t="str">
        <f>IF(D449="","",VLOOKUP(D449,'Liste des clubs'!A:B,2,FALSE))</f>
        <v/>
      </c>
    </row>
    <row r="450" spans="1:7" ht="15.75" customHeight="1" x14ac:dyDescent="0.2">
      <c r="A450" s="216" t="str">
        <f t="shared" si="7"/>
        <v xml:space="preserve"> </v>
      </c>
      <c r="B450" s="217"/>
      <c r="C450" s="217"/>
      <c r="D450" s="144"/>
      <c r="E450" s="144"/>
      <c r="F450" s="144"/>
      <c r="G450" s="216" t="str">
        <f>IF(D450="","",VLOOKUP(D450,'Liste des clubs'!A:B,2,FALSE))</f>
        <v/>
      </c>
    </row>
    <row r="451" spans="1:7" ht="15.75" customHeight="1" x14ac:dyDescent="0.2">
      <c r="A451" s="216" t="str">
        <f t="shared" si="7"/>
        <v xml:space="preserve"> </v>
      </c>
      <c r="B451" s="217"/>
      <c r="C451" s="217"/>
      <c r="D451" s="144"/>
      <c r="E451" s="144"/>
      <c r="F451" s="144"/>
      <c r="G451" s="216" t="str">
        <f>IF(D451="","",VLOOKUP(D451,'Liste des clubs'!A:B,2,FALSE))</f>
        <v/>
      </c>
    </row>
    <row r="452" spans="1:7" ht="15.75" customHeight="1" x14ac:dyDescent="0.2">
      <c r="A452" s="216" t="str">
        <f t="shared" ref="A452:A515" si="8">UPPER(B452)&amp;" "&amp;PROPER(C452)</f>
        <v xml:space="preserve"> </v>
      </c>
      <c r="B452" s="217"/>
      <c r="C452" s="217"/>
      <c r="D452" s="144"/>
      <c r="E452" s="144"/>
      <c r="F452" s="144"/>
      <c r="G452" s="216" t="str">
        <f>IF(D452="","",VLOOKUP(D452,'Liste des clubs'!A:B,2,FALSE))</f>
        <v/>
      </c>
    </row>
    <row r="453" spans="1:7" ht="15.75" customHeight="1" x14ac:dyDescent="0.2">
      <c r="A453" s="216" t="str">
        <f t="shared" si="8"/>
        <v xml:space="preserve"> </v>
      </c>
      <c r="B453" s="217"/>
      <c r="C453" s="217"/>
      <c r="D453" s="144"/>
      <c r="E453" s="144"/>
      <c r="F453" s="144"/>
      <c r="G453" s="216" t="str">
        <f>IF(D453="","",VLOOKUP(D453,'Liste des clubs'!A:B,2,FALSE))</f>
        <v/>
      </c>
    </row>
    <row r="454" spans="1:7" ht="15.75" customHeight="1" x14ac:dyDescent="0.2">
      <c r="A454" s="216" t="str">
        <f t="shared" si="8"/>
        <v xml:space="preserve"> </v>
      </c>
      <c r="B454" s="217"/>
      <c r="C454" s="217"/>
      <c r="D454" s="144"/>
      <c r="E454" s="144"/>
      <c r="F454" s="144"/>
      <c r="G454" s="216" t="str">
        <f>IF(D454="","",VLOOKUP(D454,'Liste des clubs'!A:B,2,FALSE))</f>
        <v/>
      </c>
    </row>
    <row r="455" spans="1:7" ht="15.75" customHeight="1" x14ac:dyDescent="0.2">
      <c r="A455" s="216" t="str">
        <f t="shared" si="8"/>
        <v xml:space="preserve"> </v>
      </c>
      <c r="B455" s="217"/>
      <c r="C455" s="217"/>
      <c r="D455" s="144"/>
      <c r="E455" s="144"/>
      <c r="F455" s="144"/>
      <c r="G455" s="216" t="str">
        <f>IF(D455="","",VLOOKUP(D455,'Liste des clubs'!A:B,2,FALSE))</f>
        <v/>
      </c>
    </row>
    <row r="456" spans="1:7" ht="15.75" customHeight="1" x14ac:dyDescent="0.2">
      <c r="A456" s="216" t="str">
        <f t="shared" si="8"/>
        <v xml:space="preserve"> </v>
      </c>
      <c r="B456" s="217"/>
      <c r="C456" s="217"/>
      <c r="D456" s="144"/>
      <c r="E456" s="144"/>
      <c r="F456" s="144"/>
      <c r="G456" s="216" t="str">
        <f>IF(D456="","",VLOOKUP(D456,'Liste des clubs'!A:B,2,FALSE))</f>
        <v/>
      </c>
    </row>
    <row r="457" spans="1:7" ht="15.75" customHeight="1" x14ac:dyDescent="0.2">
      <c r="A457" s="216" t="str">
        <f t="shared" si="8"/>
        <v xml:space="preserve"> </v>
      </c>
      <c r="B457" s="217"/>
      <c r="C457" s="217"/>
      <c r="D457" s="144"/>
      <c r="E457" s="144"/>
      <c r="F457" s="144"/>
      <c r="G457" s="216" t="str">
        <f>IF(D457="","",VLOOKUP(D457,'Liste des clubs'!A:B,2,FALSE))</f>
        <v/>
      </c>
    </row>
    <row r="458" spans="1:7" ht="15.75" customHeight="1" x14ac:dyDescent="0.2">
      <c r="A458" s="216" t="str">
        <f t="shared" si="8"/>
        <v xml:space="preserve"> </v>
      </c>
      <c r="B458" s="217"/>
      <c r="C458" s="217"/>
      <c r="D458" s="144"/>
      <c r="E458" s="144"/>
      <c r="F458" s="144"/>
      <c r="G458" s="216" t="str">
        <f>IF(D458="","",VLOOKUP(D458,'Liste des clubs'!A:B,2,FALSE))</f>
        <v/>
      </c>
    </row>
    <row r="459" spans="1:7" ht="15.75" customHeight="1" x14ac:dyDescent="0.2">
      <c r="A459" s="216" t="str">
        <f t="shared" si="8"/>
        <v xml:space="preserve"> </v>
      </c>
      <c r="B459" s="217"/>
      <c r="C459" s="217"/>
      <c r="D459" s="144"/>
      <c r="E459" s="144"/>
      <c r="F459" s="144"/>
      <c r="G459" s="216" t="str">
        <f>IF(D459="","",VLOOKUP(D459,'Liste des clubs'!A:B,2,FALSE))</f>
        <v/>
      </c>
    </row>
    <row r="460" spans="1:7" ht="15.75" customHeight="1" x14ac:dyDescent="0.2">
      <c r="A460" s="216" t="str">
        <f t="shared" si="8"/>
        <v xml:space="preserve"> </v>
      </c>
      <c r="B460" s="217"/>
      <c r="C460" s="217"/>
      <c r="D460" s="144"/>
      <c r="E460" s="144"/>
      <c r="F460" s="144"/>
      <c r="G460" s="216" t="str">
        <f>IF(D460="","",VLOOKUP(D460,'Liste des clubs'!A:B,2,FALSE))</f>
        <v/>
      </c>
    </row>
    <row r="461" spans="1:7" ht="15.75" customHeight="1" x14ac:dyDescent="0.2">
      <c r="A461" s="216" t="str">
        <f t="shared" si="8"/>
        <v xml:space="preserve"> </v>
      </c>
      <c r="B461" s="217"/>
      <c r="C461" s="217"/>
      <c r="D461" s="144"/>
      <c r="E461" s="144"/>
      <c r="F461" s="144"/>
      <c r="G461" s="216" t="str">
        <f>IF(D461="","",VLOOKUP(D461,'Liste des clubs'!A:B,2,FALSE))</f>
        <v/>
      </c>
    </row>
    <row r="462" spans="1:7" ht="15.75" customHeight="1" x14ac:dyDescent="0.2">
      <c r="A462" s="216" t="str">
        <f t="shared" si="8"/>
        <v xml:space="preserve"> </v>
      </c>
      <c r="B462" s="217"/>
      <c r="C462" s="217"/>
      <c r="D462" s="144"/>
      <c r="E462" s="144"/>
      <c r="F462" s="144"/>
      <c r="G462" s="216" t="str">
        <f>IF(D462="","",VLOOKUP(D462,'Liste des clubs'!A:B,2,FALSE))</f>
        <v/>
      </c>
    </row>
    <row r="463" spans="1:7" ht="15.75" customHeight="1" x14ac:dyDescent="0.2">
      <c r="A463" s="216" t="str">
        <f t="shared" si="8"/>
        <v xml:space="preserve"> </v>
      </c>
      <c r="B463" s="217"/>
      <c r="C463" s="217"/>
      <c r="D463" s="144"/>
      <c r="E463" s="144"/>
      <c r="F463" s="144"/>
      <c r="G463" s="216" t="str">
        <f>IF(D463="","",VLOOKUP(D463,'Liste des clubs'!A:B,2,FALSE))</f>
        <v/>
      </c>
    </row>
    <row r="464" spans="1:7" ht="15.75" customHeight="1" x14ac:dyDescent="0.2">
      <c r="A464" s="216" t="str">
        <f t="shared" si="8"/>
        <v xml:space="preserve"> </v>
      </c>
      <c r="B464" s="217"/>
      <c r="C464" s="217"/>
      <c r="D464" s="144"/>
      <c r="E464" s="144"/>
      <c r="F464" s="144"/>
      <c r="G464" s="216" t="str">
        <f>IF(D464="","",VLOOKUP(D464,'Liste des clubs'!A:B,2,FALSE))</f>
        <v/>
      </c>
    </row>
    <row r="465" spans="1:7" ht="15.75" customHeight="1" x14ac:dyDescent="0.2">
      <c r="A465" s="216" t="str">
        <f t="shared" si="8"/>
        <v xml:space="preserve"> </v>
      </c>
      <c r="B465" s="217"/>
      <c r="C465" s="217"/>
      <c r="D465" s="144"/>
      <c r="E465" s="144"/>
      <c r="F465" s="144"/>
      <c r="G465" s="216" t="str">
        <f>IF(D465="","",VLOOKUP(D465,'Liste des clubs'!A:B,2,FALSE))</f>
        <v/>
      </c>
    </row>
    <row r="466" spans="1:7" ht="15.75" customHeight="1" x14ac:dyDescent="0.2">
      <c r="A466" s="216" t="str">
        <f t="shared" si="8"/>
        <v xml:space="preserve"> </v>
      </c>
      <c r="B466" s="217"/>
      <c r="C466" s="217"/>
      <c r="D466" s="144"/>
      <c r="E466" s="144"/>
      <c r="F466" s="144"/>
      <c r="G466" s="216" t="str">
        <f>IF(D466="","",VLOOKUP(D466,'Liste des clubs'!A:B,2,FALSE))</f>
        <v/>
      </c>
    </row>
    <row r="467" spans="1:7" ht="15.75" customHeight="1" x14ac:dyDescent="0.2">
      <c r="A467" s="216" t="str">
        <f t="shared" si="8"/>
        <v xml:space="preserve"> </v>
      </c>
      <c r="B467" s="217"/>
      <c r="C467" s="217"/>
      <c r="D467" s="144"/>
      <c r="E467" s="144"/>
      <c r="F467" s="144"/>
      <c r="G467" s="216" t="str">
        <f>IF(D467="","",VLOOKUP(D467,'Liste des clubs'!A:B,2,FALSE))</f>
        <v/>
      </c>
    </row>
    <row r="468" spans="1:7" ht="15.75" customHeight="1" x14ac:dyDescent="0.2">
      <c r="A468" s="216" t="str">
        <f t="shared" si="8"/>
        <v xml:space="preserve"> </v>
      </c>
      <c r="B468" s="217"/>
      <c r="C468" s="217"/>
      <c r="D468" s="144"/>
      <c r="E468" s="144"/>
      <c r="F468" s="144"/>
      <c r="G468" s="216" t="str">
        <f>IF(D468="","",VLOOKUP(D468,'Liste des clubs'!A:B,2,FALSE))</f>
        <v/>
      </c>
    </row>
    <row r="469" spans="1:7" ht="15.75" customHeight="1" x14ac:dyDescent="0.2">
      <c r="A469" s="216" t="str">
        <f t="shared" si="8"/>
        <v xml:space="preserve"> </v>
      </c>
      <c r="B469" s="217"/>
      <c r="C469" s="217"/>
      <c r="D469" s="144"/>
      <c r="E469" s="144"/>
      <c r="F469" s="144"/>
      <c r="G469" s="216" t="str">
        <f>IF(D469="","",VLOOKUP(D469,'Liste des clubs'!A:B,2,FALSE))</f>
        <v/>
      </c>
    </row>
    <row r="470" spans="1:7" ht="15.75" customHeight="1" x14ac:dyDescent="0.2">
      <c r="A470" s="216" t="str">
        <f t="shared" si="8"/>
        <v xml:space="preserve"> </v>
      </c>
      <c r="B470" s="217"/>
      <c r="C470" s="217"/>
      <c r="D470" s="144"/>
      <c r="E470" s="144"/>
      <c r="F470" s="144"/>
      <c r="G470" s="216" t="str">
        <f>IF(D470="","",VLOOKUP(D470,'Liste des clubs'!A:B,2,FALSE))</f>
        <v/>
      </c>
    </row>
    <row r="471" spans="1:7" ht="15.75" customHeight="1" x14ac:dyDescent="0.2">
      <c r="A471" s="216" t="str">
        <f t="shared" si="8"/>
        <v xml:space="preserve"> </v>
      </c>
      <c r="B471" s="217"/>
      <c r="C471" s="217"/>
      <c r="D471" s="144"/>
      <c r="E471" s="144"/>
      <c r="F471" s="144"/>
      <c r="G471" s="216" t="str">
        <f>IF(D471="","",VLOOKUP(D471,'Liste des clubs'!A:B,2,FALSE))</f>
        <v/>
      </c>
    </row>
    <row r="472" spans="1:7" ht="15.75" customHeight="1" x14ac:dyDescent="0.2">
      <c r="A472" s="216" t="str">
        <f t="shared" si="8"/>
        <v xml:space="preserve"> </v>
      </c>
      <c r="B472" s="217"/>
      <c r="C472" s="217"/>
      <c r="D472" s="144"/>
      <c r="E472" s="144"/>
      <c r="F472" s="144"/>
      <c r="G472" s="216" t="str">
        <f>IF(D472="","",VLOOKUP(D472,'Liste des clubs'!A:B,2,FALSE))</f>
        <v/>
      </c>
    </row>
    <row r="473" spans="1:7" ht="15.75" customHeight="1" x14ac:dyDescent="0.2">
      <c r="A473" s="216" t="str">
        <f t="shared" si="8"/>
        <v xml:space="preserve"> </v>
      </c>
      <c r="B473" s="217"/>
      <c r="C473" s="217"/>
      <c r="D473" s="144"/>
      <c r="E473" s="144"/>
      <c r="F473" s="144"/>
      <c r="G473" s="216" t="str">
        <f>IF(D473="","",VLOOKUP(D473,'Liste des clubs'!A:B,2,FALSE))</f>
        <v/>
      </c>
    </row>
    <row r="474" spans="1:7" ht="15.75" customHeight="1" x14ac:dyDescent="0.2">
      <c r="A474" s="216" t="str">
        <f t="shared" si="8"/>
        <v xml:space="preserve"> </v>
      </c>
      <c r="B474" s="217"/>
      <c r="C474" s="217"/>
      <c r="D474" s="144"/>
      <c r="E474" s="144"/>
      <c r="F474" s="144"/>
      <c r="G474" s="216" t="str">
        <f>IF(D474="","",VLOOKUP(D474,'Liste des clubs'!A:B,2,FALSE))</f>
        <v/>
      </c>
    </row>
    <row r="475" spans="1:7" ht="15.75" customHeight="1" x14ac:dyDescent="0.2">
      <c r="A475" s="216" t="str">
        <f t="shared" si="8"/>
        <v xml:space="preserve"> </v>
      </c>
      <c r="B475" s="217"/>
      <c r="C475" s="217"/>
      <c r="D475" s="144"/>
      <c r="E475" s="144"/>
      <c r="F475" s="144"/>
      <c r="G475" s="216" t="str">
        <f>IF(D475="","",VLOOKUP(D475,'Liste des clubs'!A:B,2,FALSE))</f>
        <v/>
      </c>
    </row>
    <row r="476" spans="1:7" ht="15.75" customHeight="1" x14ac:dyDescent="0.2">
      <c r="A476" s="216" t="str">
        <f t="shared" si="8"/>
        <v xml:space="preserve"> </v>
      </c>
      <c r="B476" s="217"/>
      <c r="C476" s="217"/>
      <c r="D476" s="144"/>
      <c r="E476" s="144"/>
      <c r="F476" s="144"/>
      <c r="G476" s="216" t="str">
        <f>IF(D476="","",VLOOKUP(D476,'Liste des clubs'!A:B,2,FALSE))</f>
        <v/>
      </c>
    </row>
    <row r="477" spans="1:7" ht="15.75" customHeight="1" x14ac:dyDescent="0.2">
      <c r="A477" s="216" t="str">
        <f t="shared" si="8"/>
        <v xml:space="preserve"> </v>
      </c>
      <c r="B477" s="217"/>
      <c r="C477" s="217"/>
      <c r="D477" s="144"/>
      <c r="E477" s="144"/>
      <c r="F477" s="144"/>
      <c r="G477" s="216" t="str">
        <f>IF(D477="","",VLOOKUP(D477,'Liste des clubs'!A:B,2,FALSE))</f>
        <v/>
      </c>
    </row>
    <row r="478" spans="1:7" ht="15.75" customHeight="1" x14ac:dyDescent="0.2">
      <c r="A478" s="216" t="str">
        <f t="shared" si="8"/>
        <v xml:space="preserve"> </v>
      </c>
      <c r="B478" s="217"/>
      <c r="C478" s="217"/>
      <c r="D478" s="144"/>
      <c r="E478" s="144"/>
      <c r="F478" s="144"/>
      <c r="G478" s="216" t="str">
        <f>IF(D478="","",VLOOKUP(D478,'Liste des clubs'!A:B,2,FALSE))</f>
        <v/>
      </c>
    </row>
    <row r="479" spans="1:7" ht="15.75" customHeight="1" x14ac:dyDescent="0.2">
      <c r="A479" s="216" t="str">
        <f t="shared" si="8"/>
        <v xml:space="preserve"> </v>
      </c>
      <c r="B479" s="217"/>
      <c r="C479" s="217"/>
      <c r="D479" s="144"/>
      <c r="E479" s="144"/>
      <c r="F479" s="144"/>
      <c r="G479" s="216" t="str">
        <f>IF(D479="","",VLOOKUP(D479,'Liste des clubs'!A:B,2,FALSE))</f>
        <v/>
      </c>
    </row>
    <row r="480" spans="1:7" ht="15.75" customHeight="1" x14ac:dyDescent="0.2">
      <c r="A480" s="216" t="str">
        <f t="shared" si="8"/>
        <v xml:space="preserve"> </v>
      </c>
      <c r="B480" s="217"/>
      <c r="C480" s="217"/>
      <c r="D480" s="144"/>
      <c r="E480" s="144"/>
      <c r="F480" s="144"/>
      <c r="G480" s="216" t="str">
        <f>IF(D480="","",VLOOKUP(D480,'Liste des clubs'!A:B,2,FALSE))</f>
        <v/>
      </c>
    </row>
    <row r="481" spans="1:7" ht="15.75" customHeight="1" x14ac:dyDescent="0.2">
      <c r="A481" s="216" t="str">
        <f t="shared" si="8"/>
        <v xml:space="preserve"> </v>
      </c>
      <c r="B481" s="217"/>
      <c r="C481" s="217"/>
      <c r="D481" s="144"/>
      <c r="E481" s="144"/>
      <c r="F481" s="144"/>
      <c r="G481" s="216" t="str">
        <f>IF(D481="","",VLOOKUP(D481,'Liste des clubs'!A:B,2,FALSE))</f>
        <v/>
      </c>
    </row>
    <row r="482" spans="1:7" ht="15.75" customHeight="1" x14ac:dyDescent="0.2">
      <c r="A482" s="216" t="str">
        <f t="shared" si="8"/>
        <v xml:space="preserve"> </v>
      </c>
      <c r="B482" s="217"/>
      <c r="C482" s="217"/>
      <c r="D482" s="144"/>
      <c r="E482" s="144"/>
      <c r="F482" s="144"/>
      <c r="G482" s="216" t="str">
        <f>IF(D482="","",VLOOKUP(D482,'Liste des clubs'!A:B,2,FALSE))</f>
        <v/>
      </c>
    </row>
    <row r="483" spans="1:7" ht="15.75" customHeight="1" x14ac:dyDescent="0.2">
      <c r="A483" s="216" t="str">
        <f t="shared" si="8"/>
        <v xml:space="preserve"> </v>
      </c>
      <c r="B483" s="217"/>
      <c r="C483" s="217"/>
      <c r="D483" s="144"/>
      <c r="E483" s="144"/>
      <c r="F483" s="144"/>
      <c r="G483" s="216" t="str">
        <f>IF(D483="","",VLOOKUP(D483,'Liste des clubs'!A:B,2,FALSE))</f>
        <v/>
      </c>
    </row>
    <row r="484" spans="1:7" ht="15.75" customHeight="1" x14ac:dyDescent="0.2">
      <c r="A484" s="216" t="str">
        <f t="shared" si="8"/>
        <v xml:space="preserve"> </v>
      </c>
      <c r="B484" s="217"/>
      <c r="C484" s="217"/>
      <c r="D484" s="144"/>
      <c r="E484" s="144"/>
      <c r="F484" s="144"/>
      <c r="G484" s="216" t="str">
        <f>IF(D484="","",VLOOKUP(D484,'Liste des clubs'!A:B,2,FALSE))</f>
        <v/>
      </c>
    </row>
    <row r="485" spans="1:7" ht="15.75" customHeight="1" x14ac:dyDescent="0.2">
      <c r="A485" s="216" t="str">
        <f t="shared" si="8"/>
        <v xml:space="preserve"> </v>
      </c>
      <c r="B485" s="217"/>
      <c r="C485" s="217"/>
      <c r="D485" s="144"/>
      <c r="E485" s="144"/>
      <c r="F485" s="144"/>
      <c r="G485" s="216" t="str">
        <f>IF(D485="","",VLOOKUP(D485,'Liste des clubs'!A:B,2,FALSE))</f>
        <v/>
      </c>
    </row>
    <row r="486" spans="1:7" ht="15.75" customHeight="1" x14ac:dyDescent="0.2">
      <c r="A486" s="216" t="str">
        <f t="shared" si="8"/>
        <v xml:space="preserve"> </v>
      </c>
      <c r="B486" s="217"/>
      <c r="C486" s="217"/>
      <c r="D486" s="144"/>
      <c r="E486" s="144"/>
      <c r="F486" s="144"/>
      <c r="G486" s="216" t="str">
        <f>IF(D486="","",VLOOKUP(D486,'Liste des clubs'!A:B,2,FALSE))</f>
        <v/>
      </c>
    </row>
    <row r="487" spans="1:7" ht="15.75" customHeight="1" x14ac:dyDescent="0.2">
      <c r="A487" s="216" t="str">
        <f t="shared" si="8"/>
        <v xml:space="preserve"> </v>
      </c>
      <c r="B487" s="217"/>
      <c r="C487" s="217"/>
      <c r="D487" s="144"/>
      <c r="E487" s="144"/>
      <c r="F487" s="144"/>
      <c r="G487" s="216" t="str">
        <f>IF(D487="","",VLOOKUP(D487,'Liste des clubs'!A:B,2,FALSE))</f>
        <v/>
      </c>
    </row>
    <row r="488" spans="1:7" ht="15.75" customHeight="1" x14ac:dyDescent="0.2">
      <c r="A488" s="216" t="str">
        <f t="shared" si="8"/>
        <v xml:space="preserve"> </v>
      </c>
      <c r="B488" s="217"/>
      <c r="C488" s="217"/>
      <c r="D488" s="144"/>
      <c r="E488" s="144"/>
      <c r="F488" s="144"/>
      <c r="G488" s="216" t="str">
        <f>IF(D488="","",VLOOKUP(D488,'Liste des clubs'!A:B,2,FALSE))</f>
        <v/>
      </c>
    </row>
    <row r="489" spans="1:7" ht="15.75" customHeight="1" x14ac:dyDescent="0.2">
      <c r="A489" s="216" t="str">
        <f t="shared" si="8"/>
        <v xml:space="preserve"> </v>
      </c>
      <c r="B489" s="217"/>
      <c r="C489" s="217"/>
      <c r="D489" s="144"/>
      <c r="E489" s="144"/>
      <c r="F489" s="144"/>
      <c r="G489" s="216" t="str">
        <f>IF(D489="","",VLOOKUP(D489,'Liste des clubs'!A:B,2,FALSE))</f>
        <v/>
      </c>
    </row>
    <row r="490" spans="1:7" ht="15.75" customHeight="1" x14ac:dyDescent="0.2">
      <c r="A490" s="216" t="str">
        <f t="shared" si="8"/>
        <v xml:space="preserve"> </v>
      </c>
      <c r="B490" s="217"/>
      <c r="C490" s="217"/>
      <c r="D490" s="144"/>
      <c r="E490" s="144"/>
      <c r="F490" s="144"/>
      <c r="G490" s="216" t="str">
        <f>IF(D490="","",VLOOKUP(D490,'Liste des clubs'!A:B,2,FALSE))</f>
        <v/>
      </c>
    </row>
    <row r="491" spans="1:7" ht="15.75" customHeight="1" x14ac:dyDescent="0.2">
      <c r="A491" s="216" t="str">
        <f t="shared" si="8"/>
        <v xml:space="preserve"> </v>
      </c>
      <c r="B491" s="217"/>
      <c r="C491" s="217"/>
      <c r="D491" s="144"/>
      <c r="E491" s="144"/>
      <c r="F491" s="144"/>
      <c r="G491" s="216" t="str">
        <f>IF(D491="","",VLOOKUP(D491,'Liste des clubs'!A:B,2,FALSE))</f>
        <v/>
      </c>
    </row>
    <row r="492" spans="1:7" ht="15.75" customHeight="1" x14ac:dyDescent="0.2">
      <c r="A492" s="216" t="str">
        <f t="shared" si="8"/>
        <v xml:space="preserve"> </v>
      </c>
      <c r="B492" s="217"/>
      <c r="C492" s="217"/>
      <c r="D492" s="144"/>
      <c r="E492" s="144"/>
      <c r="F492" s="144"/>
      <c r="G492" s="216" t="str">
        <f>IF(D492="","",VLOOKUP(D492,'Liste des clubs'!A:B,2,FALSE))</f>
        <v/>
      </c>
    </row>
    <row r="493" spans="1:7" ht="15.75" customHeight="1" x14ac:dyDescent="0.2">
      <c r="A493" s="216" t="str">
        <f t="shared" si="8"/>
        <v xml:space="preserve"> </v>
      </c>
      <c r="B493" s="217"/>
      <c r="C493" s="217"/>
      <c r="D493" s="144"/>
      <c r="E493" s="144"/>
      <c r="F493" s="144"/>
      <c r="G493" s="216" t="str">
        <f>IF(D493="","",VLOOKUP(D493,'Liste des clubs'!A:B,2,FALSE))</f>
        <v/>
      </c>
    </row>
    <row r="494" spans="1:7" ht="15.75" customHeight="1" x14ac:dyDescent="0.2">
      <c r="A494" s="216" t="str">
        <f t="shared" si="8"/>
        <v xml:space="preserve"> </v>
      </c>
      <c r="B494" s="217"/>
      <c r="C494" s="217"/>
      <c r="D494" s="144"/>
      <c r="E494" s="144"/>
      <c r="F494" s="144"/>
      <c r="G494" s="216" t="str">
        <f>IF(D494="","",VLOOKUP(D494,'Liste des clubs'!A:B,2,FALSE))</f>
        <v/>
      </c>
    </row>
    <row r="495" spans="1:7" ht="15.75" customHeight="1" x14ac:dyDescent="0.2">
      <c r="A495" s="216" t="str">
        <f t="shared" si="8"/>
        <v xml:space="preserve"> </v>
      </c>
      <c r="B495" s="217"/>
      <c r="C495" s="217"/>
      <c r="D495" s="144"/>
      <c r="E495" s="144"/>
      <c r="F495" s="144"/>
      <c r="G495" s="216" t="str">
        <f>IF(D495="","",VLOOKUP(D495,'Liste des clubs'!A:B,2,FALSE))</f>
        <v/>
      </c>
    </row>
    <row r="496" spans="1:7" ht="15.75" customHeight="1" x14ac:dyDescent="0.2">
      <c r="A496" s="216" t="str">
        <f t="shared" si="8"/>
        <v xml:space="preserve"> </v>
      </c>
      <c r="B496" s="217"/>
      <c r="C496" s="217"/>
      <c r="D496" s="144"/>
      <c r="E496" s="144"/>
      <c r="F496" s="144"/>
      <c r="G496" s="216" t="str">
        <f>IF(D496="","",VLOOKUP(D496,'Liste des clubs'!A:B,2,FALSE))</f>
        <v/>
      </c>
    </row>
    <row r="497" spans="1:7" ht="15.75" customHeight="1" x14ac:dyDescent="0.2">
      <c r="A497" s="216" t="str">
        <f t="shared" si="8"/>
        <v xml:space="preserve"> </v>
      </c>
      <c r="B497" s="217"/>
      <c r="C497" s="217"/>
      <c r="D497" s="144"/>
      <c r="E497" s="144"/>
      <c r="F497" s="144"/>
      <c r="G497" s="216" t="str">
        <f>IF(D497="","",VLOOKUP(D497,'Liste des clubs'!A:B,2,FALSE))</f>
        <v/>
      </c>
    </row>
    <row r="498" spans="1:7" ht="15.75" customHeight="1" x14ac:dyDescent="0.2">
      <c r="A498" s="216" t="str">
        <f t="shared" si="8"/>
        <v xml:space="preserve"> </v>
      </c>
      <c r="B498" s="217"/>
      <c r="C498" s="217"/>
      <c r="D498" s="144"/>
      <c r="E498" s="144"/>
      <c r="F498" s="144"/>
      <c r="G498" s="216" t="str">
        <f>IF(D498="","",VLOOKUP(D498,'Liste des clubs'!A:B,2,FALSE))</f>
        <v/>
      </c>
    </row>
    <row r="499" spans="1:7" ht="15.75" customHeight="1" x14ac:dyDescent="0.2">
      <c r="A499" s="216" t="str">
        <f t="shared" si="8"/>
        <v xml:space="preserve"> </v>
      </c>
      <c r="B499" s="217"/>
      <c r="C499" s="217"/>
      <c r="D499" s="144"/>
      <c r="E499" s="144"/>
      <c r="F499" s="144"/>
      <c r="G499" s="216" t="str">
        <f>IF(D499="","",VLOOKUP(D499,'Liste des clubs'!A:B,2,FALSE))</f>
        <v/>
      </c>
    </row>
    <row r="500" spans="1:7" ht="15.75" customHeight="1" x14ac:dyDescent="0.2">
      <c r="A500" s="216" t="str">
        <f t="shared" si="8"/>
        <v xml:space="preserve"> </v>
      </c>
      <c r="B500" s="217"/>
      <c r="C500" s="217"/>
      <c r="D500" s="144"/>
      <c r="E500" s="144"/>
      <c r="F500" s="144"/>
      <c r="G500" s="216" t="str">
        <f>IF(D500="","",VLOOKUP(D500,'Liste des clubs'!A:B,2,FALSE))</f>
        <v/>
      </c>
    </row>
    <row r="501" spans="1:7" ht="15.75" customHeight="1" x14ac:dyDescent="0.2">
      <c r="A501" s="216" t="str">
        <f t="shared" si="8"/>
        <v xml:space="preserve"> </v>
      </c>
      <c r="B501" s="217"/>
      <c r="C501" s="217"/>
      <c r="D501" s="144"/>
      <c r="E501" s="144"/>
      <c r="F501" s="144"/>
      <c r="G501" s="216" t="str">
        <f>IF(D501="","",VLOOKUP(D501,'Liste des clubs'!A:B,2,FALSE))</f>
        <v/>
      </c>
    </row>
    <row r="502" spans="1:7" ht="15.75" customHeight="1" x14ac:dyDescent="0.2">
      <c r="A502" s="216" t="str">
        <f t="shared" si="8"/>
        <v xml:space="preserve"> </v>
      </c>
      <c r="B502" s="217"/>
      <c r="C502" s="217"/>
      <c r="D502" s="144"/>
      <c r="E502" s="144"/>
      <c r="F502" s="144"/>
      <c r="G502" s="216" t="str">
        <f>IF(D502="","",VLOOKUP(D502,'Liste des clubs'!A:B,2,FALSE))</f>
        <v/>
      </c>
    </row>
    <row r="503" spans="1:7" ht="15.75" customHeight="1" x14ac:dyDescent="0.2">
      <c r="A503" s="216" t="str">
        <f t="shared" si="8"/>
        <v xml:space="preserve"> </v>
      </c>
      <c r="B503" s="217"/>
      <c r="C503" s="217"/>
      <c r="D503" s="144"/>
      <c r="E503" s="144"/>
      <c r="F503" s="144"/>
      <c r="G503" s="216" t="str">
        <f>IF(D503="","",VLOOKUP(D503,'Liste des clubs'!A:B,2,FALSE))</f>
        <v/>
      </c>
    </row>
    <row r="504" spans="1:7" ht="15.75" customHeight="1" x14ac:dyDescent="0.2">
      <c r="A504" s="216" t="str">
        <f t="shared" si="8"/>
        <v xml:space="preserve"> </v>
      </c>
      <c r="B504" s="217"/>
      <c r="C504" s="217"/>
      <c r="D504" s="144"/>
      <c r="E504" s="144"/>
      <c r="F504" s="144"/>
      <c r="G504" s="216" t="str">
        <f>IF(D504="","",VLOOKUP(D504,'Liste des clubs'!A:B,2,FALSE))</f>
        <v/>
      </c>
    </row>
    <row r="505" spans="1:7" ht="15.75" customHeight="1" x14ac:dyDescent="0.2">
      <c r="A505" s="216" t="str">
        <f t="shared" si="8"/>
        <v xml:space="preserve"> </v>
      </c>
      <c r="B505" s="217"/>
      <c r="C505" s="217"/>
      <c r="D505" s="144"/>
      <c r="E505" s="144"/>
      <c r="F505" s="144"/>
      <c r="G505" s="216" t="str">
        <f>IF(D505="","",VLOOKUP(D505,'Liste des clubs'!A:B,2,FALSE))</f>
        <v/>
      </c>
    </row>
    <row r="506" spans="1:7" ht="15.75" customHeight="1" x14ac:dyDescent="0.2">
      <c r="A506" s="216" t="str">
        <f t="shared" si="8"/>
        <v xml:space="preserve"> </v>
      </c>
      <c r="B506" s="217"/>
      <c r="C506" s="217"/>
      <c r="D506" s="144"/>
      <c r="E506" s="144"/>
      <c r="F506" s="144"/>
      <c r="G506" s="216" t="str">
        <f>IF(D506="","",VLOOKUP(D506,'Liste des clubs'!A:B,2,FALSE))</f>
        <v/>
      </c>
    </row>
    <row r="507" spans="1:7" ht="15.75" customHeight="1" x14ac:dyDescent="0.2">
      <c r="A507" s="216" t="str">
        <f t="shared" si="8"/>
        <v xml:space="preserve"> </v>
      </c>
      <c r="B507" s="217"/>
      <c r="C507" s="217"/>
      <c r="D507" s="144"/>
      <c r="E507" s="144"/>
      <c r="F507" s="144"/>
      <c r="G507" s="216" t="str">
        <f>IF(D507="","",VLOOKUP(D507,'Liste des clubs'!A:B,2,FALSE))</f>
        <v/>
      </c>
    </row>
    <row r="508" spans="1:7" ht="15.75" customHeight="1" x14ac:dyDescent="0.2">
      <c r="A508" s="216" t="str">
        <f t="shared" si="8"/>
        <v xml:space="preserve"> </v>
      </c>
      <c r="B508" s="217"/>
      <c r="C508" s="217"/>
      <c r="D508" s="144"/>
      <c r="E508" s="144"/>
      <c r="F508" s="144"/>
      <c r="G508" s="216" t="str">
        <f>IF(D508="","",VLOOKUP(D508,'Liste des clubs'!A:B,2,FALSE))</f>
        <v/>
      </c>
    </row>
    <row r="509" spans="1:7" ht="15.75" customHeight="1" x14ac:dyDescent="0.2">
      <c r="A509" s="216" t="str">
        <f t="shared" si="8"/>
        <v xml:space="preserve"> </v>
      </c>
      <c r="B509" s="217"/>
      <c r="C509" s="217"/>
      <c r="D509" s="144"/>
      <c r="E509" s="144"/>
      <c r="F509" s="144"/>
      <c r="G509" s="216" t="str">
        <f>IF(D509="","",VLOOKUP(D509,'Liste des clubs'!A:B,2,FALSE))</f>
        <v/>
      </c>
    </row>
    <row r="510" spans="1:7" ht="15.75" customHeight="1" x14ac:dyDescent="0.2">
      <c r="A510" s="216" t="str">
        <f t="shared" si="8"/>
        <v xml:space="preserve"> </v>
      </c>
      <c r="B510" s="217"/>
      <c r="C510" s="217"/>
      <c r="D510" s="144"/>
      <c r="E510" s="144"/>
      <c r="F510" s="144"/>
      <c r="G510" s="216" t="str">
        <f>IF(D510="","",VLOOKUP(D510,'Liste des clubs'!A:B,2,FALSE))</f>
        <v/>
      </c>
    </row>
    <row r="511" spans="1:7" ht="15.75" customHeight="1" x14ac:dyDescent="0.2">
      <c r="A511" s="216" t="str">
        <f t="shared" si="8"/>
        <v xml:space="preserve"> </v>
      </c>
      <c r="B511" s="217"/>
      <c r="C511" s="217"/>
      <c r="D511" s="144"/>
      <c r="E511" s="144"/>
      <c r="F511" s="144"/>
      <c r="G511" s="216" t="str">
        <f>IF(D511="","",VLOOKUP(D511,'Liste des clubs'!A:B,2,FALSE))</f>
        <v/>
      </c>
    </row>
    <row r="512" spans="1:7" ht="15.75" customHeight="1" x14ac:dyDescent="0.2">
      <c r="A512" s="216" t="str">
        <f t="shared" si="8"/>
        <v xml:space="preserve"> </v>
      </c>
      <c r="B512" s="217"/>
      <c r="C512" s="217"/>
      <c r="D512" s="144"/>
      <c r="E512" s="144"/>
      <c r="F512" s="144"/>
      <c r="G512" s="216" t="str">
        <f>IF(D512="","",VLOOKUP(D512,'Liste des clubs'!A:B,2,FALSE))</f>
        <v/>
      </c>
    </row>
    <row r="513" spans="1:7" ht="15.75" customHeight="1" x14ac:dyDescent="0.2">
      <c r="A513" s="216" t="str">
        <f t="shared" si="8"/>
        <v xml:space="preserve"> </v>
      </c>
      <c r="B513" s="217"/>
      <c r="C513" s="217"/>
      <c r="D513" s="144"/>
      <c r="E513" s="144"/>
      <c r="F513" s="144"/>
      <c r="G513" s="216" t="str">
        <f>IF(D513="","",VLOOKUP(D513,'Liste des clubs'!A:B,2,FALSE))</f>
        <v/>
      </c>
    </row>
    <row r="514" spans="1:7" ht="15.75" customHeight="1" x14ac:dyDescent="0.2">
      <c r="A514" s="216" t="str">
        <f t="shared" si="8"/>
        <v xml:space="preserve"> </v>
      </c>
      <c r="B514" s="217"/>
      <c r="C514" s="217"/>
      <c r="D514" s="144"/>
      <c r="E514" s="144"/>
      <c r="F514" s="144"/>
      <c r="G514" s="216" t="str">
        <f>IF(D514="","",VLOOKUP(D514,'Liste des clubs'!A:B,2,FALSE))</f>
        <v/>
      </c>
    </row>
    <row r="515" spans="1:7" ht="15.75" customHeight="1" x14ac:dyDescent="0.2">
      <c r="A515" s="216" t="str">
        <f t="shared" si="8"/>
        <v xml:space="preserve"> </v>
      </c>
      <c r="B515" s="217"/>
      <c r="C515" s="217"/>
      <c r="D515" s="144"/>
      <c r="E515" s="144"/>
      <c r="F515" s="144"/>
      <c r="G515" s="216" t="str">
        <f>IF(D515="","",VLOOKUP(D515,'Liste des clubs'!A:B,2,FALSE))</f>
        <v/>
      </c>
    </row>
    <row r="516" spans="1:7" ht="15.75" customHeight="1" x14ac:dyDescent="0.2">
      <c r="A516" s="216" t="str">
        <f t="shared" ref="A516:A579" si="9">UPPER(B516)&amp;" "&amp;PROPER(C516)</f>
        <v xml:space="preserve"> </v>
      </c>
      <c r="B516" s="217"/>
      <c r="C516" s="217"/>
      <c r="D516" s="144"/>
      <c r="E516" s="144"/>
      <c r="F516" s="144"/>
      <c r="G516" s="216" t="str">
        <f>IF(D516="","",VLOOKUP(D516,'Liste des clubs'!A:B,2,FALSE))</f>
        <v/>
      </c>
    </row>
    <row r="517" spans="1:7" ht="15.75" customHeight="1" x14ac:dyDescent="0.2">
      <c r="A517" s="216" t="str">
        <f t="shared" si="9"/>
        <v xml:space="preserve"> </v>
      </c>
      <c r="B517" s="217"/>
      <c r="C517" s="217"/>
      <c r="D517" s="144"/>
      <c r="E517" s="144"/>
      <c r="F517" s="144"/>
      <c r="G517" s="216" t="str">
        <f>IF(D517="","",VLOOKUP(D517,'Liste des clubs'!A:B,2,FALSE))</f>
        <v/>
      </c>
    </row>
    <row r="518" spans="1:7" ht="15.75" customHeight="1" x14ac:dyDescent="0.2">
      <c r="A518" s="216" t="str">
        <f t="shared" si="9"/>
        <v xml:space="preserve"> </v>
      </c>
      <c r="B518" s="217"/>
      <c r="C518" s="217"/>
      <c r="D518" s="144"/>
      <c r="E518" s="144"/>
      <c r="F518" s="144"/>
      <c r="G518" s="216" t="str">
        <f>IF(D518="","",VLOOKUP(D518,'Liste des clubs'!A:B,2,FALSE))</f>
        <v/>
      </c>
    </row>
    <row r="519" spans="1:7" ht="15.75" customHeight="1" x14ac:dyDescent="0.2">
      <c r="A519" s="216" t="str">
        <f t="shared" si="9"/>
        <v xml:space="preserve"> </v>
      </c>
      <c r="B519" s="217"/>
      <c r="C519" s="217"/>
      <c r="D519" s="144"/>
      <c r="E519" s="144"/>
      <c r="F519" s="144"/>
      <c r="G519" s="216" t="str">
        <f>IF(D519="","",VLOOKUP(D519,'Liste des clubs'!A:B,2,FALSE))</f>
        <v/>
      </c>
    </row>
    <row r="520" spans="1:7" ht="15.75" customHeight="1" x14ac:dyDescent="0.2">
      <c r="A520" s="216" t="str">
        <f t="shared" si="9"/>
        <v xml:space="preserve"> </v>
      </c>
      <c r="B520" s="217"/>
      <c r="C520" s="217"/>
      <c r="D520" s="144"/>
      <c r="E520" s="144"/>
      <c r="F520" s="144"/>
      <c r="G520" s="216" t="str">
        <f>IF(D520="","",VLOOKUP(D520,'Liste des clubs'!A:B,2,FALSE))</f>
        <v/>
      </c>
    </row>
    <row r="521" spans="1:7" ht="15.75" customHeight="1" x14ac:dyDescent="0.2">
      <c r="A521" s="216" t="str">
        <f t="shared" si="9"/>
        <v xml:space="preserve"> </v>
      </c>
      <c r="B521" s="217"/>
      <c r="C521" s="217"/>
      <c r="D521" s="144"/>
      <c r="E521" s="144"/>
      <c r="F521" s="144"/>
      <c r="G521" s="216" t="str">
        <f>IF(D521="","",VLOOKUP(D521,'Liste des clubs'!A:B,2,FALSE))</f>
        <v/>
      </c>
    </row>
    <row r="522" spans="1:7" ht="15.75" customHeight="1" x14ac:dyDescent="0.2">
      <c r="A522" s="216" t="str">
        <f t="shared" si="9"/>
        <v xml:space="preserve"> </v>
      </c>
      <c r="B522" s="217"/>
      <c r="C522" s="217"/>
      <c r="D522" s="144"/>
      <c r="E522" s="144"/>
      <c r="F522" s="144"/>
      <c r="G522" s="216" t="str">
        <f>IF(D522="","",VLOOKUP(D522,'Liste des clubs'!A:B,2,FALSE))</f>
        <v/>
      </c>
    </row>
    <row r="523" spans="1:7" ht="15.75" customHeight="1" x14ac:dyDescent="0.2">
      <c r="A523" s="216" t="str">
        <f t="shared" si="9"/>
        <v xml:space="preserve"> </v>
      </c>
      <c r="B523" s="217"/>
      <c r="C523" s="217"/>
      <c r="D523" s="144"/>
      <c r="E523" s="144"/>
      <c r="F523" s="144"/>
      <c r="G523" s="216" t="str">
        <f>IF(D523="","",VLOOKUP(D523,'Liste des clubs'!A:B,2,FALSE))</f>
        <v/>
      </c>
    </row>
    <row r="524" spans="1:7" ht="15.75" customHeight="1" x14ac:dyDescent="0.2">
      <c r="A524" s="216" t="str">
        <f t="shared" si="9"/>
        <v xml:space="preserve"> </v>
      </c>
      <c r="B524" s="217"/>
      <c r="C524" s="217"/>
      <c r="D524" s="144"/>
      <c r="E524" s="144"/>
      <c r="F524" s="144"/>
      <c r="G524" s="216" t="str">
        <f>IF(D524="","",VLOOKUP(D524,'Liste des clubs'!A:B,2,FALSE))</f>
        <v/>
      </c>
    </row>
    <row r="525" spans="1:7" ht="15.75" customHeight="1" x14ac:dyDescent="0.2">
      <c r="A525" s="216" t="str">
        <f t="shared" si="9"/>
        <v xml:space="preserve"> </v>
      </c>
      <c r="B525" s="217"/>
      <c r="C525" s="217"/>
      <c r="D525" s="144"/>
      <c r="E525" s="144"/>
      <c r="F525" s="144"/>
      <c r="G525" s="216" t="str">
        <f>IF(D525="","",VLOOKUP(D525,'Liste des clubs'!A:B,2,FALSE))</f>
        <v/>
      </c>
    </row>
    <row r="526" spans="1:7" ht="15.75" customHeight="1" x14ac:dyDescent="0.2">
      <c r="A526" s="216" t="str">
        <f t="shared" si="9"/>
        <v xml:space="preserve"> </v>
      </c>
      <c r="B526" s="217"/>
      <c r="C526" s="217"/>
      <c r="D526" s="144"/>
      <c r="E526" s="144"/>
      <c r="F526" s="144"/>
      <c r="G526" s="216" t="str">
        <f>IF(D526="","",VLOOKUP(D526,'Liste des clubs'!A:B,2,FALSE))</f>
        <v/>
      </c>
    </row>
    <row r="527" spans="1:7" ht="15.75" customHeight="1" x14ac:dyDescent="0.2">
      <c r="A527" s="216" t="str">
        <f t="shared" si="9"/>
        <v xml:space="preserve"> </v>
      </c>
      <c r="B527" s="217"/>
      <c r="C527" s="217"/>
      <c r="D527" s="144"/>
      <c r="E527" s="144"/>
      <c r="F527" s="144"/>
      <c r="G527" s="216" t="str">
        <f>IF(D527="","",VLOOKUP(D527,'Liste des clubs'!A:B,2,FALSE))</f>
        <v/>
      </c>
    </row>
    <row r="528" spans="1:7" ht="15.75" customHeight="1" x14ac:dyDescent="0.2">
      <c r="A528" s="216" t="str">
        <f t="shared" si="9"/>
        <v xml:space="preserve"> </v>
      </c>
      <c r="B528" s="217"/>
      <c r="C528" s="217"/>
      <c r="D528" s="144"/>
      <c r="E528" s="144"/>
      <c r="F528" s="144"/>
      <c r="G528" s="216" t="str">
        <f>IF(D528="","",VLOOKUP(D528,'Liste des clubs'!A:B,2,FALSE))</f>
        <v/>
      </c>
    </row>
    <row r="529" spans="1:7" ht="15.75" customHeight="1" x14ac:dyDescent="0.2">
      <c r="A529" s="216" t="str">
        <f t="shared" si="9"/>
        <v xml:space="preserve"> </v>
      </c>
      <c r="B529" s="217"/>
      <c r="C529" s="217"/>
      <c r="D529" s="144"/>
      <c r="E529" s="144"/>
      <c r="F529" s="144"/>
      <c r="G529" s="216" t="str">
        <f>IF(D529="","",VLOOKUP(D529,'Liste des clubs'!A:B,2,FALSE))</f>
        <v/>
      </c>
    </row>
    <row r="530" spans="1:7" ht="15.75" customHeight="1" x14ac:dyDescent="0.2">
      <c r="A530" s="216" t="str">
        <f t="shared" si="9"/>
        <v xml:space="preserve"> </v>
      </c>
      <c r="B530" s="217"/>
      <c r="C530" s="217"/>
      <c r="D530" s="144"/>
      <c r="E530" s="144"/>
      <c r="F530" s="144"/>
      <c r="G530" s="216" t="str">
        <f>IF(D530="","",VLOOKUP(D530,'Liste des clubs'!A:B,2,FALSE))</f>
        <v/>
      </c>
    </row>
    <row r="531" spans="1:7" ht="15.75" customHeight="1" x14ac:dyDescent="0.2">
      <c r="A531" s="216" t="str">
        <f t="shared" si="9"/>
        <v xml:space="preserve"> </v>
      </c>
      <c r="B531" s="217"/>
      <c r="C531" s="217"/>
      <c r="D531" s="144"/>
      <c r="E531" s="144"/>
      <c r="F531" s="144"/>
      <c r="G531" s="216" t="str">
        <f>IF(D531="","",VLOOKUP(D531,'Liste des clubs'!A:B,2,FALSE))</f>
        <v/>
      </c>
    </row>
    <row r="532" spans="1:7" ht="15.75" customHeight="1" x14ac:dyDescent="0.2">
      <c r="A532" s="216" t="str">
        <f t="shared" si="9"/>
        <v xml:space="preserve"> </v>
      </c>
      <c r="B532" s="217"/>
      <c r="C532" s="217"/>
      <c r="D532" s="144"/>
      <c r="E532" s="144"/>
      <c r="F532" s="144"/>
      <c r="G532" s="216" t="str">
        <f>IF(D532="","",VLOOKUP(D532,'Liste des clubs'!A:B,2,FALSE))</f>
        <v/>
      </c>
    </row>
    <row r="533" spans="1:7" ht="15.75" customHeight="1" x14ac:dyDescent="0.2">
      <c r="A533" s="216" t="str">
        <f t="shared" si="9"/>
        <v xml:space="preserve"> </v>
      </c>
      <c r="B533" s="217"/>
      <c r="C533" s="217"/>
      <c r="D533" s="144"/>
      <c r="E533" s="144"/>
      <c r="F533" s="144"/>
      <c r="G533" s="216" t="str">
        <f>IF(D533="","",VLOOKUP(D533,'Liste des clubs'!A:B,2,FALSE))</f>
        <v/>
      </c>
    </row>
    <row r="534" spans="1:7" ht="15.75" customHeight="1" x14ac:dyDescent="0.2">
      <c r="A534" s="216" t="str">
        <f t="shared" si="9"/>
        <v xml:space="preserve"> </v>
      </c>
      <c r="B534" s="217"/>
      <c r="C534" s="217"/>
      <c r="D534" s="144"/>
      <c r="E534" s="144"/>
      <c r="F534" s="144"/>
      <c r="G534" s="216" t="str">
        <f>IF(D534="","",VLOOKUP(D534,'Liste des clubs'!A:B,2,FALSE))</f>
        <v/>
      </c>
    </row>
    <row r="535" spans="1:7" ht="15.75" customHeight="1" x14ac:dyDescent="0.2">
      <c r="A535" s="216" t="str">
        <f t="shared" si="9"/>
        <v xml:space="preserve"> </v>
      </c>
      <c r="B535" s="217"/>
      <c r="C535" s="217"/>
      <c r="D535" s="144"/>
      <c r="E535" s="144"/>
      <c r="F535" s="144"/>
      <c r="G535" s="216" t="str">
        <f>IF(D535="","",VLOOKUP(D535,'Liste des clubs'!A:B,2,FALSE))</f>
        <v/>
      </c>
    </row>
    <row r="536" spans="1:7" ht="15.75" customHeight="1" x14ac:dyDescent="0.2">
      <c r="A536" s="216" t="str">
        <f t="shared" si="9"/>
        <v xml:space="preserve"> </v>
      </c>
      <c r="B536" s="217"/>
      <c r="C536" s="217"/>
      <c r="D536" s="144"/>
      <c r="E536" s="144"/>
      <c r="F536" s="144"/>
      <c r="G536" s="216" t="str">
        <f>IF(D536="","",VLOOKUP(D536,'Liste des clubs'!A:B,2,FALSE))</f>
        <v/>
      </c>
    </row>
    <row r="537" spans="1:7" ht="15.75" customHeight="1" x14ac:dyDescent="0.2">
      <c r="A537" s="216" t="str">
        <f t="shared" si="9"/>
        <v xml:space="preserve"> </v>
      </c>
      <c r="B537" s="217"/>
      <c r="C537" s="217"/>
      <c r="D537" s="144"/>
      <c r="E537" s="144"/>
      <c r="F537" s="144"/>
      <c r="G537" s="216" t="str">
        <f>IF(D537="","",VLOOKUP(D537,'Liste des clubs'!A:B,2,FALSE))</f>
        <v/>
      </c>
    </row>
    <row r="538" spans="1:7" ht="15.75" customHeight="1" x14ac:dyDescent="0.2">
      <c r="A538" s="216" t="str">
        <f t="shared" si="9"/>
        <v xml:space="preserve"> </v>
      </c>
      <c r="B538" s="218"/>
      <c r="C538" s="218"/>
      <c r="D538" s="219"/>
      <c r="E538" s="219"/>
      <c r="F538" s="219"/>
      <c r="G538" s="216" t="str">
        <f>IF(D538="","",VLOOKUP(D538,'Liste des clubs'!A:B,2,FALSE))</f>
        <v/>
      </c>
    </row>
    <row r="539" spans="1:7" ht="15.75" customHeight="1" x14ac:dyDescent="0.2">
      <c r="A539" s="216" t="str">
        <f t="shared" si="9"/>
        <v xml:space="preserve"> </v>
      </c>
      <c r="B539" s="218"/>
      <c r="C539" s="218"/>
      <c r="D539" s="219"/>
      <c r="E539" s="219"/>
      <c r="F539" s="219"/>
      <c r="G539" s="216" t="str">
        <f>IF(D539="","",VLOOKUP(D539,'Liste des clubs'!A:B,2,FALSE))</f>
        <v/>
      </c>
    </row>
    <row r="540" spans="1:7" ht="15.75" customHeight="1" x14ac:dyDescent="0.2">
      <c r="A540" s="216" t="str">
        <f t="shared" si="9"/>
        <v xml:space="preserve"> </v>
      </c>
      <c r="B540" s="218"/>
      <c r="C540" s="218"/>
      <c r="D540" s="219"/>
      <c r="E540" s="219"/>
      <c r="F540" s="219"/>
      <c r="G540" s="216" t="str">
        <f>IF(D540="","",VLOOKUP(D540,'Liste des clubs'!A:B,2,FALSE))</f>
        <v/>
      </c>
    </row>
    <row r="541" spans="1:7" ht="15.75" customHeight="1" x14ac:dyDescent="0.2">
      <c r="A541" s="216" t="str">
        <f t="shared" si="9"/>
        <v xml:space="preserve"> </v>
      </c>
      <c r="B541" s="218"/>
      <c r="C541" s="218"/>
      <c r="D541" s="219"/>
      <c r="E541" s="219"/>
      <c r="F541" s="219"/>
      <c r="G541" s="216" t="str">
        <f>IF(D541="","",VLOOKUP(D541,'Liste des clubs'!A:B,2,FALSE))</f>
        <v/>
      </c>
    </row>
    <row r="542" spans="1:7" ht="15.75" customHeight="1" x14ac:dyDescent="0.2">
      <c r="A542" s="216" t="str">
        <f t="shared" si="9"/>
        <v xml:space="preserve"> </v>
      </c>
      <c r="B542" s="218"/>
      <c r="C542" s="218"/>
      <c r="D542" s="219"/>
      <c r="E542" s="219"/>
      <c r="F542" s="219"/>
      <c r="G542" s="216" t="str">
        <f>IF(D542="","",VLOOKUP(D542,'Liste des clubs'!A:B,2,FALSE))</f>
        <v/>
      </c>
    </row>
    <row r="543" spans="1:7" ht="15.75" customHeight="1" x14ac:dyDescent="0.2">
      <c r="A543" s="216" t="str">
        <f t="shared" si="9"/>
        <v xml:space="preserve"> </v>
      </c>
      <c r="B543" s="218"/>
      <c r="C543" s="218"/>
      <c r="D543" s="219"/>
      <c r="E543" s="219"/>
      <c r="F543" s="219"/>
      <c r="G543" s="216" t="str">
        <f>IF(D543="","",VLOOKUP(D543,'Liste des clubs'!A:B,2,FALSE))</f>
        <v/>
      </c>
    </row>
    <row r="544" spans="1:7" ht="15.75" customHeight="1" x14ac:dyDescent="0.2">
      <c r="A544" s="216" t="str">
        <f t="shared" si="9"/>
        <v xml:space="preserve"> </v>
      </c>
      <c r="B544" s="218"/>
      <c r="C544" s="218"/>
      <c r="D544" s="219"/>
      <c r="E544" s="219"/>
      <c r="F544" s="219"/>
      <c r="G544" s="216" t="str">
        <f>IF(D544="","",VLOOKUP(D544,'Liste des clubs'!A:B,2,FALSE))</f>
        <v/>
      </c>
    </row>
    <row r="545" spans="1:7" ht="15.75" customHeight="1" x14ac:dyDescent="0.2">
      <c r="A545" s="216" t="str">
        <f t="shared" si="9"/>
        <v xml:space="preserve"> </v>
      </c>
      <c r="B545" s="218"/>
      <c r="C545" s="218"/>
      <c r="D545" s="219"/>
      <c r="E545" s="219"/>
      <c r="F545" s="219"/>
      <c r="G545" s="216" t="str">
        <f>IF(D545="","",VLOOKUP(D545,'Liste des clubs'!A:B,2,FALSE))</f>
        <v/>
      </c>
    </row>
    <row r="546" spans="1:7" ht="15.75" customHeight="1" x14ac:dyDescent="0.2">
      <c r="A546" s="216" t="str">
        <f t="shared" si="9"/>
        <v xml:space="preserve"> </v>
      </c>
      <c r="B546" s="218"/>
      <c r="C546" s="218"/>
      <c r="D546" s="219"/>
      <c r="E546" s="219"/>
      <c r="F546" s="219"/>
      <c r="G546" s="216" t="str">
        <f>IF(D546="","",VLOOKUP(D546,'Liste des clubs'!A:B,2,FALSE))</f>
        <v/>
      </c>
    </row>
    <row r="547" spans="1:7" ht="15.75" customHeight="1" x14ac:dyDescent="0.2">
      <c r="A547" s="216" t="str">
        <f t="shared" si="9"/>
        <v xml:space="preserve"> </v>
      </c>
      <c r="B547" s="218"/>
      <c r="C547" s="218"/>
      <c r="D547" s="219"/>
      <c r="E547" s="219"/>
      <c r="F547" s="219"/>
      <c r="G547" s="216" t="str">
        <f>IF(D547="","",VLOOKUP(D547,'Liste des clubs'!A:B,2,FALSE))</f>
        <v/>
      </c>
    </row>
    <row r="548" spans="1:7" ht="15.75" customHeight="1" x14ac:dyDescent="0.2">
      <c r="A548" s="216" t="str">
        <f t="shared" si="9"/>
        <v xml:space="preserve"> </v>
      </c>
      <c r="B548" s="218"/>
      <c r="C548" s="218"/>
      <c r="D548" s="219"/>
      <c r="E548" s="219"/>
      <c r="F548" s="219"/>
      <c r="G548" s="216" t="str">
        <f>IF(D548="","",VLOOKUP(D548,'Liste des clubs'!A:B,2,FALSE))</f>
        <v/>
      </c>
    </row>
    <row r="549" spans="1:7" ht="15.75" customHeight="1" x14ac:dyDescent="0.2">
      <c r="A549" s="216" t="str">
        <f t="shared" si="9"/>
        <v xml:space="preserve"> </v>
      </c>
      <c r="B549" s="218"/>
      <c r="C549" s="218"/>
      <c r="D549" s="219"/>
      <c r="E549" s="219"/>
      <c r="F549" s="219"/>
      <c r="G549" s="216" t="str">
        <f>IF(D549="","",VLOOKUP(D549,'Liste des clubs'!A:B,2,FALSE))</f>
        <v/>
      </c>
    </row>
    <row r="550" spans="1:7" ht="15.75" customHeight="1" x14ac:dyDescent="0.2">
      <c r="A550" s="216" t="str">
        <f t="shared" si="9"/>
        <v xml:space="preserve"> </v>
      </c>
      <c r="B550" s="218"/>
      <c r="C550" s="218"/>
      <c r="D550" s="219"/>
      <c r="E550" s="219"/>
      <c r="F550" s="219"/>
      <c r="G550" s="216" t="str">
        <f>IF(D550="","",VLOOKUP(D550,'Liste des clubs'!A:B,2,FALSE))</f>
        <v/>
      </c>
    </row>
    <row r="551" spans="1:7" ht="15.75" customHeight="1" x14ac:dyDescent="0.2">
      <c r="A551" s="216" t="str">
        <f t="shared" si="9"/>
        <v xml:space="preserve"> </v>
      </c>
      <c r="B551" s="218"/>
      <c r="C551" s="218"/>
      <c r="D551" s="219"/>
      <c r="E551" s="219"/>
      <c r="F551" s="219"/>
      <c r="G551" s="216" t="str">
        <f>IF(D551="","",VLOOKUP(D551,'Liste des clubs'!A:B,2,FALSE))</f>
        <v/>
      </c>
    </row>
    <row r="552" spans="1:7" ht="15.75" customHeight="1" x14ac:dyDescent="0.2">
      <c r="A552" s="216" t="str">
        <f t="shared" si="9"/>
        <v xml:space="preserve"> </v>
      </c>
      <c r="B552" s="218"/>
      <c r="C552" s="218"/>
      <c r="D552" s="219"/>
      <c r="E552" s="219"/>
      <c r="F552" s="219"/>
      <c r="G552" s="216" t="str">
        <f>IF(D552="","",VLOOKUP(D552,'Liste des clubs'!A:B,2,FALSE))</f>
        <v/>
      </c>
    </row>
    <row r="553" spans="1:7" ht="15.75" customHeight="1" x14ac:dyDescent="0.2">
      <c r="A553" s="216" t="str">
        <f t="shared" si="9"/>
        <v xml:space="preserve"> </v>
      </c>
      <c r="B553" s="218"/>
      <c r="C553" s="218"/>
      <c r="D553" s="219"/>
      <c r="E553" s="219"/>
      <c r="F553" s="219"/>
      <c r="G553" s="216" t="str">
        <f>IF(D553="","",VLOOKUP(D553,'Liste des clubs'!A:B,2,FALSE))</f>
        <v/>
      </c>
    </row>
    <row r="554" spans="1:7" ht="15.75" customHeight="1" x14ac:dyDescent="0.2">
      <c r="A554" s="216" t="str">
        <f t="shared" si="9"/>
        <v xml:space="preserve"> </v>
      </c>
      <c r="B554" s="218"/>
      <c r="C554" s="218"/>
      <c r="D554" s="219"/>
      <c r="E554" s="219"/>
      <c r="F554" s="219"/>
      <c r="G554" s="216" t="str">
        <f>IF(D554="","",VLOOKUP(D554,'Liste des clubs'!A:B,2,FALSE))</f>
        <v/>
      </c>
    </row>
    <row r="555" spans="1:7" ht="15.75" customHeight="1" x14ac:dyDescent="0.2">
      <c r="A555" s="216" t="str">
        <f t="shared" si="9"/>
        <v xml:space="preserve"> </v>
      </c>
      <c r="B555" s="218"/>
      <c r="C555" s="218"/>
      <c r="D555" s="219"/>
      <c r="E555" s="219"/>
      <c r="F555" s="219"/>
      <c r="G555" s="216" t="str">
        <f>IF(D555="","",VLOOKUP(D555,'Liste des clubs'!A:B,2,FALSE))</f>
        <v/>
      </c>
    </row>
    <row r="556" spans="1:7" ht="15.75" customHeight="1" x14ac:dyDescent="0.2">
      <c r="A556" s="216" t="str">
        <f t="shared" si="9"/>
        <v xml:space="preserve"> </v>
      </c>
      <c r="B556" s="218"/>
      <c r="C556" s="218"/>
      <c r="D556" s="219"/>
      <c r="E556" s="219"/>
      <c r="F556" s="219"/>
      <c r="G556" s="216" t="str">
        <f>IF(D556="","",VLOOKUP(D556,'Liste des clubs'!A:B,2,FALSE))</f>
        <v/>
      </c>
    </row>
    <row r="557" spans="1:7" ht="15.75" customHeight="1" x14ac:dyDescent="0.2">
      <c r="A557" s="216" t="str">
        <f t="shared" si="9"/>
        <v xml:space="preserve"> </v>
      </c>
      <c r="B557" s="218"/>
      <c r="C557" s="218"/>
      <c r="D557" s="219"/>
      <c r="E557" s="219"/>
      <c r="F557" s="219"/>
      <c r="G557" s="216" t="str">
        <f>IF(D557="","",VLOOKUP(D557,'Liste des clubs'!A:B,2,FALSE))</f>
        <v/>
      </c>
    </row>
    <row r="558" spans="1:7" ht="15.75" customHeight="1" x14ac:dyDescent="0.2">
      <c r="A558" s="216" t="str">
        <f t="shared" si="9"/>
        <v xml:space="preserve"> </v>
      </c>
      <c r="B558" s="218"/>
      <c r="C558" s="218"/>
      <c r="D558" s="219"/>
      <c r="E558" s="219"/>
      <c r="F558" s="219"/>
      <c r="G558" s="216" t="str">
        <f>IF(D558="","",VLOOKUP(D558,'Liste des clubs'!A:B,2,FALSE))</f>
        <v/>
      </c>
    </row>
    <row r="559" spans="1:7" ht="15.75" customHeight="1" x14ac:dyDescent="0.2">
      <c r="A559" s="216" t="str">
        <f t="shared" si="9"/>
        <v xml:space="preserve"> </v>
      </c>
      <c r="B559" s="218"/>
      <c r="C559" s="218"/>
      <c r="D559" s="219"/>
      <c r="E559" s="219"/>
      <c r="F559" s="219"/>
      <c r="G559" s="216" t="str">
        <f>IF(D559="","",VLOOKUP(D559,'Liste des clubs'!A:B,2,FALSE))</f>
        <v/>
      </c>
    </row>
    <row r="560" spans="1:7" ht="15.75" customHeight="1" x14ac:dyDescent="0.2">
      <c r="A560" s="216" t="str">
        <f t="shared" si="9"/>
        <v xml:space="preserve"> </v>
      </c>
      <c r="B560" s="218"/>
      <c r="C560" s="218"/>
      <c r="D560" s="219"/>
      <c r="E560" s="219"/>
      <c r="F560" s="219"/>
      <c r="G560" s="216" t="str">
        <f>IF(D560="","",VLOOKUP(D560,'Liste des clubs'!A:B,2,FALSE))</f>
        <v/>
      </c>
    </row>
    <row r="561" spans="1:7" ht="15.75" customHeight="1" x14ac:dyDescent="0.2">
      <c r="A561" s="216" t="str">
        <f t="shared" si="9"/>
        <v xml:space="preserve"> </v>
      </c>
      <c r="B561" s="218"/>
      <c r="C561" s="218"/>
      <c r="D561" s="219"/>
      <c r="E561" s="219"/>
      <c r="F561" s="219"/>
      <c r="G561" s="216" t="str">
        <f>IF(D561="","",VLOOKUP(D561,'Liste des clubs'!A:B,2,FALSE))</f>
        <v/>
      </c>
    </row>
    <row r="562" spans="1:7" ht="15.75" customHeight="1" x14ac:dyDescent="0.2">
      <c r="A562" s="216" t="str">
        <f t="shared" si="9"/>
        <v xml:space="preserve"> </v>
      </c>
      <c r="B562" s="218"/>
      <c r="C562" s="218"/>
      <c r="D562" s="219"/>
      <c r="E562" s="219"/>
      <c r="F562" s="219"/>
      <c r="G562" s="216" t="str">
        <f>IF(D562="","",VLOOKUP(D562,'Liste des clubs'!A:B,2,FALSE))</f>
        <v/>
      </c>
    </row>
    <row r="563" spans="1:7" ht="15.75" customHeight="1" x14ac:dyDescent="0.2">
      <c r="A563" s="216" t="str">
        <f t="shared" si="9"/>
        <v xml:space="preserve"> </v>
      </c>
      <c r="B563" s="218"/>
      <c r="C563" s="218"/>
      <c r="D563" s="219"/>
      <c r="E563" s="219"/>
      <c r="F563" s="219"/>
      <c r="G563" s="216" t="str">
        <f>IF(D563="","",VLOOKUP(D563,'Liste des clubs'!A:B,2,FALSE))</f>
        <v/>
      </c>
    </row>
    <row r="564" spans="1:7" ht="15.75" customHeight="1" x14ac:dyDescent="0.2">
      <c r="A564" s="216" t="str">
        <f t="shared" si="9"/>
        <v xml:space="preserve"> </v>
      </c>
      <c r="B564" s="218"/>
      <c r="C564" s="218"/>
      <c r="D564" s="219"/>
      <c r="E564" s="219"/>
      <c r="F564" s="219"/>
      <c r="G564" s="216" t="str">
        <f>IF(D564="","",VLOOKUP(D564,'Liste des clubs'!A:B,2,FALSE))</f>
        <v/>
      </c>
    </row>
    <row r="565" spans="1:7" ht="15.75" customHeight="1" x14ac:dyDescent="0.2">
      <c r="A565" s="216" t="str">
        <f t="shared" si="9"/>
        <v xml:space="preserve"> </v>
      </c>
      <c r="B565" s="218"/>
      <c r="C565" s="218"/>
      <c r="D565" s="219"/>
      <c r="E565" s="219"/>
      <c r="F565" s="219"/>
      <c r="G565" s="216" t="str">
        <f>IF(D565="","",VLOOKUP(D565,'Liste des clubs'!A:B,2,FALSE))</f>
        <v/>
      </c>
    </row>
    <row r="566" spans="1:7" ht="15.75" customHeight="1" x14ac:dyDescent="0.2">
      <c r="A566" s="216" t="str">
        <f t="shared" si="9"/>
        <v xml:space="preserve"> </v>
      </c>
      <c r="B566" s="218"/>
      <c r="C566" s="218"/>
      <c r="D566" s="219"/>
      <c r="E566" s="219"/>
      <c r="F566" s="219"/>
      <c r="G566" s="216" t="str">
        <f>IF(D566="","",VLOOKUP(D566,'Liste des clubs'!A:B,2,FALSE))</f>
        <v/>
      </c>
    </row>
    <row r="567" spans="1:7" ht="15.75" customHeight="1" x14ac:dyDescent="0.2">
      <c r="A567" s="216" t="str">
        <f t="shared" si="9"/>
        <v xml:space="preserve"> </v>
      </c>
      <c r="B567" s="218"/>
      <c r="C567" s="218"/>
      <c r="D567" s="219"/>
      <c r="E567" s="219"/>
      <c r="F567" s="219"/>
      <c r="G567" s="216" t="str">
        <f>IF(D567="","",VLOOKUP(D567,'Liste des clubs'!A:B,2,FALSE))</f>
        <v/>
      </c>
    </row>
    <row r="568" spans="1:7" ht="15.75" customHeight="1" x14ac:dyDescent="0.2">
      <c r="A568" s="216" t="str">
        <f t="shared" si="9"/>
        <v xml:space="preserve"> </v>
      </c>
      <c r="B568" s="218"/>
      <c r="C568" s="218"/>
      <c r="D568" s="219"/>
      <c r="E568" s="219"/>
      <c r="F568" s="219"/>
      <c r="G568" s="216" t="str">
        <f>IF(D568="","",VLOOKUP(D568,'Liste des clubs'!A:B,2,FALSE))</f>
        <v/>
      </c>
    </row>
    <row r="569" spans="1:7" ht="15.75" customHeight="1" x14ac:dyDescent="0.2">
      <c r="A569" s="216" t="str">
        <f t="shared" si="9"/>
        <v xml:space="preserve"> </v>
      </c>
      <c r="B569" s="218"/>
      <c r="C569" s="218"/>
      <c r="D569" s="219"/>
      <c r="E569" s="219"/>
      <c r="F569" s="219"/>
      <c r="G569" s="216" t="str">
        <f>IF(D569="","",VLOOKUP(D569,'Liste des clubs'!A:B,2,FALSE))</f>
        <v/>
      </c>
    </row>
    <row r="570" spans="1:7" ht="15.75" customHeight="1" x14ac:dyDescent="0.2">
      <c r="A570" s="216" t="str">
        <f t="shared" si="9"/>
        <v xml:space="preserve"> </v>
      </c>
      <c r="B570" s="218"/>
      <c r="C570" s="218"/>
      <c r="D570" s="219"/>
      <c r="E570" s="219"/>
      <c r="F570" s="219"/>
      <c r="G570" s="216" t="str">
        <f>IF(D570="","",VLOOKUP(D570,'Liste des clubs'!A:B,2,FALSE))</f>
        <v/>
      </c>
    </row>
    <row r="571" spans="1:7" ht="15.75" customHeight="1" x14ac:dyDescent="0.2">
      <c r="A571" s="216" t="str">
        <f t="shared" si="9"/>
        <v xml:space="preserve"> </v>
      </c>
      <c r="B571" s="218"/>
      <c r="C571" s="218"/>
      <c r="D571" s="219"/>
      <c r="E571" s="219"/>
      <c r="F571" s="219"/>
      <c r="G571" s="216" t="str">
        <f>IF(D571="","",VLOOKUP(D571,'Liste des clubs'!A:B,2,FALSE))</f>
        <v/>
      </c>
    </row>
    <row r="572" spans="1:7" ht="15.75" customHeight="1" x14ac:dyDescent="0.2">
      <c r="A572" s="216" t="str">
        <f t="shared" si="9"/>
        <v xml:space="preserve"> </v>
      </c>
      <c r="B572" s="218"/>
      <c r="C572" s="218"/>
      <c r="D572" s="219"/>
      <c r="E572" s="219"/>
      <c r="F572" s="219"/>
      <c r="G572" s="216" t="str">
        <f>IF(D572="","",VLOOKUP(D572,'Liste des clubs'!A:B,2,FALSE))</f>
        <v/>
      </c>
    </row>
    <row r="573" spans="1:7" ht="15.75" customHeight="1" x14ac:dyDescent="0.2">
      <c r="A573" s="216" t="str">
        <f t="shared" si="9"/>
        <v xml:space="preserve"> </v>
      </c>
      <c r="B573" s="218"/>
      <c r="C573" s="218"/>
      <c r="D573" s="219"/>
      <c r="E573" s="219"/>
      <c r="F573" s="219"/>
      <c r="G573" s="216" t="str">
        <f>IF(D573="","",VLOOKUP(D573,'Liste des clubs'!A:B,2,FALSE))</f>
        <v/>
      </c>
    </row>
    <row r="574" spans="1:7" ht="15.75" customHeight="1" x14ac:dyDescent="0.2">
      <c r="A574" s="216" t="str">
        <f t="shared" si="9"/>
        <v xml:space="preserve"> </v>
      </c>
      <c r="B574" s="218"/>
      <c r="C574" s="218"/>
      <c r="D574" s="219"/>
      <c r="E574" s="219"/>
      <c r="F574" s="219"/>
      <c r="G574" s="216" t="str">
        <f>IF(D574="","",VLOOKUP(D574,'Liste des clubs'!A:B,2,FALSE))</f>
        <v/>
      </c>
    </row>
    <row r="575" spans="1:7" ht="15.75" customHeight="1" x14ac:dyDescent="0.2">
      <c r="A575" s="216" t="str">
        <f t="shared" si="9"/>
        <v xml:space="preserve"> </v>
      </c>
      <c r="B575" s="218"/>
      <c r="C575" s="218"/>
      <c r="D575" s="219"/>
      <c r="E575" s="219"/>
      <c r="F575" s="219"/>
      <c r="G575" s="216" t="str">
        <f>IF(D575="","",VLOOKUP(D575,'Liste des clubs'!A:B,2,FALSE))</f>
        <v/>
      </c>
    </row>
    <row r="576" spans="1:7" ht="15.75" customHeight="1" x14ac:dyDescent="0.2">
      <c r="A576" s="216" t="str">
        <f t="shared" si="9"/>
        <v xml:space="preserve"> </v>
      </c>
      <c r="B576" s="218"/>
      <c r="C576" s="218"/>
      <c r="D576" s="219"/>
      <c r="E576" s="219"/>
      <c r="F576" s="219"/>
      <c r="G576" s="216" t="str">
        <f>IF(D576="","",VLOOKUP(D576,'Liste des clubs'!A:B,2,FALSE))</f>
        <v/>
      </c>
    </row>
    <row r="577" spans="1:7" ht="15.75" customHeight="1" x14ac:dyDescent="0.2">
      <c r="A577" s="216" t="str">
        <f t="shared" si="9"/>
        <v xml:space="preserve"> </v>
      </c>
      <c r="B577" s="218"/>
      <c r="C577" s="218"/>
      <c r="D577" s="219"/>
      <c r="E577" s="219"/>
      <c r="F577" s="219"/>
      <c r="G577" s="216" t="str">
        <f>IF(D577="","",VLOOKUP(D577,'Liste des clubs'!A:B,2,FALSE))</f>
        <v/>
      </c>
    </row>
    <row r="578" spans="1:7" ht="15.75" customHeight="1" x14ac:dyDescent="0.2">
      <c r="A578" s="216" t="str">
        <f t="shared" si="9"/>
        <v xml:space="preserve"> </v>
      </c>
      <c r="B578" s="218"/>
      <c r="C578" s="218"/>
      <c r="D578" s="219"/>
      <c r="E578" s="219"/>
      <c r="F578" s="219"/>
      <c r="G578" s="216" t="str">
        <f>IF(D578="","",VLOOKUP(D578,'Liste des clubs'!A:B,2,FALSE))</f>
        <v/>
      </c>
    </row>
    <row r="579" spans="1:7" ht="15.75" customHeight="1" x14ac:dyDescent="0.2">
      <c r="A579" s="216" t="str">
        <f t="shared" si="9"/>
        <v xml:space="preserve"> </v>
      </c>
      <c r="B579" s="218"/>
      <c r="C579" s="218"/>
      <c r="D579" s="219"/>
      <c r="E579" s="219"/>
      <c r="F579" s="219"/>
      <c r="G579" s="216" t="str">
        <f>IF(D579="","",VLOOKUP(D579,'Liste des clubs'!A:B,2,FALSE))</f>
        <v/>
      </c>
    </row>
    <row r="580" spans="1:7" ht="15.75" customHeight="1" x14ac:dyDescent="0.2">
      <c r="A580" s="216" t="str">
        <f t="shared" ref="A580:A643" si="10">UPPER(B580)&amp;" "&amp;PROPER(C580)</f>
        <v xml:space="preserve"> </v>
      </c>
      <c r="B580" s="218"/>
      <c r="C580" s="218"/>
      <c r="D580" s="219"/>
      <c r="E580" s="219"/>
      <c r="F580" s="219"/>
      <c r="G580" s="216" t="str">
        <f>IF(D580="","",VLOOKUP(D580,'Liste des clubs'!A:B,2,FALSE))</f>
        <v/>
      </c>
    </row>
    <row r="581" spans="1:7" ht="15.75" customHeight="1" x14ac:dyDescent="0.2">
      <c r="A581" s="216" t="str">
        <f t="shared" si="10"/>
        <v xml:space="preserve"> </v>
      </c>
      <c r="B581" s="218"/>
      <c r="C581" s="218"/>
      <c r="D581" s="219"/>
      <c r="E581" s="219"/>
      <c r="F581" s="219"/>
      <c r="G581" s="216" t="str">
        <f>IF(D581="","",VLOOKUP(D581,'Liste des clubs'!A:B,2,FALSE))</f>
        <v/>
      </c>
    </row>
    <row r="582" spans="1:7" ht="15.75" customHeight="1" x14ac:dyDescent="0.2">
      <c r="A582" s="216" t="str">
        <f t="shared" si="10"/>
        <v xml:space="preserve"> </v>
      </c>
      <c r="B582" s="218"/>
      <c r="C582" s="218"/>
      <c r="D582" s="219"/>
      <c r="E582" s="219"/>
      <c r="F582" s="219"/>
      <c r="G582" s="216" t="str">
        <f>IF(D582="","",VLOOKUP(D582,'Liste des clubs'!A:B,2,FALSE))</f>
        <v/>
      </c>
    </row>
    <row r="583" spans="1:7" ht="15.75" customHeight="1" x14ac:dyDescent="0.2">
      <c r="A583" s="216" t="str">
        <f t="shared" si="10"/>
        <v xml:space="preserve"> </v>
      </c>
      <c r="B583" s="218"/>
      <c r="C583" s="218"/>
      <c r="D583" s="219"/>
      <c r="E583" s="219"/>
      <c r="F583" s="219"/>
      <c r="G583" s="216" t="str">
        <f>IF(D583="","",VLOOKUP(D583,'Liste des clubs'!A:B,2,FALSE))</f>
        <v/>
      </c>
    </row>
    <row r="584" spans="1:7" ht="15.75" customHeight="1" x14ac:dyDescent="0.2">
      <c r="A584" s="216" t="str">
        <f t="shared" si="10"/>
        <v xml:space="preserve"> </v>
      </c>
      <c r="B584" s="218"/>
      <c r="C584" s="218"/>
      <c r="D584" s="219"/>
      <c r="E584" s="219"/>
      <c r="F584" s="219"/>
      <c r="G584" s="216" t="str">
        <f>IF(D584="","",VLOOKUP(D584,'Liste des clubs'!A:B,2,FALSE))</f>
        <v/>
      </c>
    </row>
    <row r="585" spans="1:7" ht="15.75" customHeight="1" x14ac:dyDescent="0.2">
      <c r="A585" s="216" t="str">
        <f t="shared" si="10"/>
        <v xml:space="preserve"> </v>
      </c>
      <c r="B585" s="218"/>
      <c r="C585" s="218"/>
      <c r="D585" s="219"/>
      <c r="E585" s="219"/>
      <c r="F585" s="219"/>
      <c r="G585" s="216" t="str">
        <f>IF(D585="","",VLOOKUP(D585,'Liste des clubs'!A:B,2,FALSE))</f>
        <v/>
      </c>
    </row>
    <row r="586" spans="1:7" ht="15.75" customHeight="1" x14ac:dyDescent="0.2">
      <c r="A586" s="216" t="str">
        <f t="shared" si="10"/>
        <v xml:space="preserve"> </v>
      </c>
      <c r="B586" s="218"/>
      <c r="C586" s="218"/>
      <c r="D586" s="219"/>
      <c r="E586" s="219"/>
      <c r="F586" s="219"/>
      <c r="G586" s="216" t="str">
        <f>IF(D586="","",VLOOKUP(D586,'Liste des clubs'!A:B,2,FALSE))</f>
        <v/>
      </c>
    </row>
    <row r="587" spans="1:7" ht="15.75" customHeight="1" x14ac:dyDescent="0.2">
      <c r="A587" s="216" t="str">
        <f t="shared" si="10"/>
        <v xml:space="preserve"> </v>
      </c>
      <c r="B587" s="218"/>
      <c r="C587" s="218"/>
      <c r="D587" s="219"/>
      <c r="E587" s="219"/>
      <c r="F587" s="219"/>
      <c r="G587" s="216" t="str">
        <f>IF(D587="","",VLOOKUP(D587,'Liste des clubs'!A:B,2,FALSE))</f>
        <v/>
      </c>
    </row>
    <row r="588" spans="1:7" ht="15.75" customHeight="1" x14ac:dyDescent="0.2">
      <c r="A588" s="216" t="str">
        <f t="shared" si="10"/>
        <v xml:space="preserve"> </v>
      </c>
      <c r="B588" s="218"/>
      <c r="C588" s="218"/>
      <c r="D588" s="219"/>
      <c r="E588" s="219"/>
      <c r="F588" s="219"/>
      <c r="G588" s="216" t="str">
        <f>IF(D588="","",VLOOKUP(D588,'Liste des clubs'!A:B,2,FALSE))</f>
        <v/>
      </c>
    </row>
    <row r="589" spans="1:7" ht="15.75" customHeight="1" x14ac:dyDescent="0.2">
      <c r="A589" s="216" t="str">
        <f t="shared" si="10"/>
        <v xml:space="preserve"> </v>
      </c>
      <c r="B589" s="218"/>
      <c r="C589" s="218"/>
      <c r="D589" s="219"/>
      <c r="E589" s="219"/>
      <c r="F589" s="219"/>
      <c r="G589" s="216" t="str">
        <f>IF(D589="","",VLOOKUP(D589,'Liste des clubs'!A:B,2,FALSE))</f>
        <v/>
      </c>
    </row>
    <row r="590" spans="1:7" ht="15.75" customHeight="1" x14ac:dyDescent="0.2">
      <c r="A590" s="216" t="str">
        <f t="shared" si="10"/>
        <v xml:space="preserve"> </v>
      </c>
      <c r="B590" s="218"/>
      <c r="C590" s="218"/>
      <c r="D590" s="219"/>
      <c r="E590" s="219"/>
      <c r="F590" s="219"/>
      <c r="G590" s="216" t="str">
        <f>IF(D590="","",VLOOKUP(D590,'Liste des clubs'!A:B,2,FALSE))</f>
        <v/>
      </c>
    </row>
    <row r="591" spans="1:7" ht="15.75" customHeight="1" x14ac:dyDescent="0.2">
      <c r="A591" s="216" t="str">
        <f t="shared" si="10"/>
        <v xml:space="preserve"> </v>
      </c>
      <c r="B591" s="218"/>
      <c r="C591" s="218"/>
      <c r="D591" s="219"/>
      <c r="E591" s="219"/>
      <c r="F591" s="219"/>
      <c r="G591" s="216" t="str">
        <f>IF(D591="","",VLOOKUP(D591,'Liste des clubs'!A:B,2,FALSE))</f>
        <v/>
      </c>
    </row>
    <row r="592" spans="1:7" ht="15.75" customHeight="1" x14ac:dyDescent="0.2">
      <c r="A592" s="216" t="str">
        <f t="shared" si="10"/>
        <v xml:space="preserve"> </v>
      </c>
      <c r="B592" s="218"/>
      <c r="C592" s="218"/>
      <c r="D592" s="219"/>
      <c r="E592" s="219"/>
      <c r="F592" s="219"/>
      <c r="G592" s="216" t="str">
        <f>IF(D592="","",VLOOKUP(D592,'Liste des clubs'!A:B,2,FALSE))</f>
        <v/>
      </c>
    </row>
    <row r="593" spans="1:7" ht="15.75" customHeight="1" x14ac:dyDescent="0.2">
      <c r="A593" s="216" t="str">
        <f t="shared" si="10"/>
        <v xml:space="preserve"> </v>
      </c>
      <c r="B593" s="218"/>
      <c r="C593" s="218"/>
      <c r="D593" s="219"/>
      <c r="E593" s="219"/>
      <c r="F593" s="219"/>
      <c r="G593" s="216" t="str">
        <f>IF(D593="","",VLOOKUP(D593,'Liste des clubs'!A:B,2,FALSE))</f>
        <v/>
      </c>
    </row>
    <row r="594" spans="1:7" ht="15.75" customHeight="1" x14ac:dyDescent="0.2">
      <c r="A594" s="216" t="str">
        <f t="shared" si="10"/>
        <v xml:space="preserve"> </v>
      </c>
      <c r="B594" s="218"/>
      <c r="C594" s="218"/>
      <c r="D594" s="219"/>
      <c r="E594" s="219"/>
      <c r="F594" s="219"/>
      <c r="G594" s="216" t="str">
        <f>IF(D594="","",VLOOKUP(D594,'Liste des clubs'!A:B,2,FALSE))</f>
        <v/>
      </c>
    </row>
    <row r="595" spans="1:7" ht="15.75" customHeight="1" x14ac:dyDescent="0.2">
      <c r="A595" s="216" t="str">
        <f t="shared" si="10"/>
        <v xml:space="preserve"> </v>
      </c>
      <c r="B595" s="218"/>
      <c r="C595" s="218"/>
      <c r="D595" s="219"/>
      <c r="E595" s="219"/>
      <c r="F595" s="219"/>
      <c r="G595" s="216" t="str">
        <f>IF(D595="","",VLOOKUP(D595,'Liste des clubs'!A:B,2,FALSE))</f>
        <v/>
      </c>
    </row>
    <row r="596" spans="1:7" ht="15.75" customHeight="1" x14ac:dyDescent="0.2">
      <c r="A596" s="216" t="str">
        <f t="shared" si="10"/>
        <v xml:space="preserve"> </v>
      </c>
      <c r="B596" s="218"/>
      <c r="C596" s="218"/>
      <c r="D596" s="219"/>
      <c r="E596" s="219"/>
      <c r="F596" s="219"/>
      <c r="G596" s="216" t="str">
        <f>IF(D596="","",VLOOKUP(D596,'Liste des clubs'!A:B,2,FALSE))</f>
        <v/>
      </c>
    </row>
    <row r="597" spans="1:7" ht="15.75" customHeight="1" x14ac:dyDescent="0.2">
      <c r="A597" s="216" t="str">
        <f t="shared" si="10"/>
        <v xml:space="preserve"> </v>
      </c>
      <c r="B597" s="218"/>
      <c r="C597" s="218"/>
      <c r="D597" s="219"/>
      <c r="E597" s="219"/>
      <c r="F597" s="219"/>
      <c r="G597" s="216" t="str">
        <f>IF(D597="","",VLOOKUP(D597,'Liste des clubs'!A:B,2,FALSE))</f>
        <v/>
      </c>
    </row>
    <row r="598" spans="1:7" ht="15.75" customHeight="1" x14ac:dyDescent="0.2">
      <c r="A598" s="216" t="str">
        <f t="shared" si="10"/>
        <v xml:space="preserve"> </v>
      </c>
      <c r="B598" s="218"/>
      <c r="C598" s="218"/>
      <c r="D598" s="219"/>
      <c r="E598" s="219"/>
      <c r="F598" s="219"/>
      <c r="G598" s="216" t="str">
        <f>IF(D598="","",VLOOKUP(D598,'Liste des clubs'!A:B,2,FALSE))</f>
        <v/>
      </c>
    </row>
    <row r="599" spans="1:7" ht="15.75" customHeight="1" x14ac:dyDescent="0.2">
      <c r="A599" s="216" t="str">
        <f t="shared" si="10"/>
        <v xml:space="preserve"> </v>
      </c>
      <c r="B599" s="218"/>
      <c r="C599" s="218"/>
      <c r="D599" s="219"/>
      <c r="E599" s="219"/>
      <c r="F599" s="219"/>
      <c r="G599" s="216" t="str">
        <f>IF(D599="","",VLOOKUP(D599,'Liste des clubs'!A:B,2,FALSE))</f>
        <v/>
      </c>
    </row>
    <row r="600" spans="1:7" ht="15.75" customHeight="1" x14ac:dyDescent="0.2">
      <c r="A600" s="216" t="str">
        <f t="shared" si="10"/>
        <v xml:space="preserve"> </v>
      </c>
      <c r="B600" s="218"/>
      <c r="C600" s="218"/>
      <c r="D600" s="219"/>
      <c r="E600" s="219"/>
      <c r="F600" s="219"/>
      <c r="G600" s="216" t="str">
        <f>IF(D600="","",VLOOKUP(D600,'Liste des clubs'!A:B,2,FALSE))</f>
        <v/>
      </c>
    </row>
    <row r="601" spans="1:7" ht="15.75" customHeight="1" x14ac:dyDescent="0.2">
      <c r="A601" s="216" t="str">
        <f t="shared" si="10"/>
        <v xml:space="preserve"> </v>
      </c>
      <c r="B601" s="218"/>
      <c r="C601" s="218"/>
      <c r="D601" s="219"/>
      <c r="E601" s="219"/>
      <c r="F601" s="219"/>
      <c r="G601" s="216" t="str">
        <f>IF(D601="","",VLOOKUP(D601,'Liste des clubs'!A:B,2,FALSE))</f>
        <v/>
      </c>
    </row>
    <row r="602" spans="1:7" ht="15.75" customHeight="1" x14ac:dyDescent="0.2">
      <c r="A602" s="216" t="str">
        <f t="shared" si="10"/>
        <v xml:space="preserve"> </v>
      </c>
      <c r="B602" s="218"/>
      <c r="C602" s="218"/>
      <c r="D602" s="219"/>
      <c r="E602" s="219"/>
      <c r="F602" s="219"/>
      <c r="G602" s="216" t="str">
        <f>IF(D602="","",VLOOKUP(D602,'Liste des clubs'!A:B,2,FALSE))</f>
        <v/>
      </c>
    </row>
    <row r="603" spans="1:7" ht="15.75" customHeight="1" x14ac:dyDescent="0.2">
      <c r="A603" s="216" t="str">
        <f t="shared" si="10"/>
        <v xml:space="preserve"> </v>
      </c>
      <c r="B603" s="218"/>
      <c r="C603" s="218"/>
      <c r="D603" s="219"/>
      <c r="E603" s="219"/>
      <c r="F603" s="219"/>
      <c r="G603" s="216" t="str">
        <f>IF(D603="","",VLOOKUP(D603,'Liste des clubs'!A:B,2,FALSE))</f>
        <v/>
      </c>
    </row>
    <row r="604" spans="1:7" ht="15.75" customHeight="1" x14ac:dyDescent="0.2">
      <c r="A604" s="216" t="str">
        <f t="shared" si="10"/>
        <v xml:space="preserve"> </v>
      </c>
      <c r="B604" s="218"/>
      <c r="C604" s="218"/>
      <c r="D604" s="219"/>
      <c r="E604" s="219"/>
      <c r="F604" s="219"/>
      <c r="G604" s="216" t="str">
        <f>IF(D604="","",VLOOKUP(D604,'Liste des clubs'!A:B,2,FALSE))</f>
        <v/>
      </c>
    </row>
    <row r="605" spans="1:7" ht="15.75" customHeight="1" x14ac:dyDescent="0.2">
      <c r="A605" s="216" t="str">
        <f t="shared" si="10"/>
        <v xml:space="preserve"> </v>
      </c>
      <c r="B605" s="218"/>
      <c r="C605" s="218"/>
      <c r="D605" s="219"/>
      <c r="E605" s="219"/>
      <c r="F605" s="219"/>
      <c r="G605" s="216" t="str">
        <f>IF(D605="","",VLOOKUP(D605,'Liste des clubs'!A:B,2,FALSE))</f>
        <v/>
      </c>
    </row>
    <row r="606" spans="1:7" ht="15.75" customHeight="1" x14ac:dyDescent="0.2">
      <c r="A606" s="216" t="str">
        <f t="shared" si="10"/>
        <v xml:space="preserve"> </v>
      </c>
      <c r="B606" s="218"/>
      <c r="C606" s="218"/>
      <c r="D606" s="219"/>
      <c r="E606" s="219"/>
      <c r="F606" s="219"/>
      <c r="G606" s="216" t="str">
        <f>IF(D606="","",VLOOKUP(D606,'Liste des clubs'!A:B,2,FALSE))</f>
        <v/>
      </c>
    </row>
    <row r="607" spans="1:7" ht="15.75" customHeight="1" x14ac:dyDescent="0.2">
      <c r="A607" s="216" t="str">
        <f t="shared" si="10"/>
        <v xml:space="preserve"> </v>
      </c>
      <c r="B607" s="218"/>
      <c r="C607" s="218"/>
      <c r="D607" s="219"/>
      <c r="E607" s="219"/>
      <c r="F607" s="219"/>
      <c r="G607" s="216" t="str">
        <f>IF(D607="","",VLOOKUP(D607,'Liste des clubs'!A:B,2,FALSE))</f>
        <v/>
      </c>
    </row>
    <row r="608" spans="1:7" ht="15.75" customHeight="1" x14ac:dyDescent="0.2">
      <c r="A608" s="216" t="str">
        <f t="shared" si="10"/>
        <v xml:space="preserve"> </v>
      </c>
      <c r="B608" s="218"/>
      <c r="C608" s="218"/>
      <c r="D608" s="219"/>
      <c r="E608" s="219"/>
      <c r="F608" s="219"/>
      <c r="G608" s="216" t="str">
        <f>IF(D608="","",VLOOKUP(D608,'Liste des clubs'!A:B,2,FALSE))</f>
        <v/>
      </c>
    </row>
    <row r="609" spans="1:7" ht="15.75" customHeight="1" x14ac:dyDescent="0.2">
      <c r="A609" s="216" t="str">
        <f t="shared" si="10"/>
        <v xml:space="preserve"> </v>
      </c>
      <c r="B609" s="218"/>
      <c r="C609" s="218"/>
      <c r="D609" s="219"/>
      <c r="E609" s="219"/>
      <c r="F609" s="219"/>
      <c r="G609" s="216" t="str">
        <f>IF(D609="","",VLOOKUP(D609,'Liste des clubs'!A:B,2,FALSE))</f>
        <v/>
      </c>
    </row>
    <row r="610" spans="1:7" ht="15.75" customHeight="1" x14ac:dyDescent="0.2">
      <c r="A610" s="216" t="str">
        <f t="shared" si="10"/>
        <v xml:space="preserve"> </v>
      </c>
      <c r="B610" s="218"/>
      <c r="C610" s="218"/>
      <c r="D610" s="219"/>
      <c r="E610" s="219"/>
      <c r="F610" s="219"/>
      <c r="G610" s="216" t="str">
        <f>IF(D610="","",VLOOKUP(D610,'Liste des clubs'!A:B,2,FALSE))</f>
        <v/>
      </c>
    </row>
    <row r="611" spans="1:7" ht="15.75" customHeight="1" x14ac:dyDescent="0.2">
      <c r="A611" s="216" t="str">
        <f t="shared" si="10"/>
        <v xml:space="preserve"> </v>
      </c>
      <c r="B611" s="218"/>
      <c r="C611" s="218"/>
      <c r="D611" s="219"/>
      <c r="E611" s="219"/>
      <c r="F611" s="219"/>
      <c r="G611" s="216" t="str">
        <f>IF(D611="","",VLOOKUP(D611,'Liste des clubs'!A:B,2,FALSE))</f>
        <v/>
      </c>
    </row>
    <row r="612" spans="1:7" ht="15.75" customHeight="1" x14ac:dyDescent="0.2">
      <c r="A612" s="216" t="str">
        <f t="shared" si="10"/>
        <v xml:space="preserve"> </v>
      </c>
      <c r="B612" s="218"/>
      <c r="C612" s="218"/>
      <c r="D612" s="219"/>
      <c r="E612" s="219"/>
      <c r="F612" s="219"/>
      <c r="G612" s="216" t="str">
        <f>IF(D612="","",VLOOKUP(D612,'Liste des clubs'!A:B,2,FALSE))</f>
        <v/>
      </c>
    </row>
    <row r="613" spans="1:7" ht="15.75" customHeight="1" x14ac:dyDescent="0.2">
      <c r="A613" s="216" t="str">
        <f t="shared" si="10"/>
        <v xml:space="preserve"> </v>
      </c>
      <c r="B613" s="218"/>
      <c r="C613" s="218"/>
      <c r="D613" s="219"/>
      <c r="E613" s="219"/>
      <c r="F613" s="219"/>
      <c r="G613" s="216" t="str">
        <f>IF(D613="","",VLOOKUP(D613,'Liste des clubs'!A:B,2,FALSE))</f>
        <v/>
      </c>
    </row>
    <row r="614" spans="1:7" ht="15.75" customHeight="1" x14ac:dyDescent="0.2">
      <c r="A614" s="216" t="str">
        <f t="shared" si="10"/>
        <v xml:space="preserve"> </v>
      </c>
      <c r="B614" s="218"/>
      <c r="C614" s="218"/>
      <c r="D614" s="219"/>
      <c r="E614" s="219"/>
      <c r="F614" s="219"/>
      <c r="G614" s="216" t="str">
        <f>IF(D614="","",VLOOKUP(D614,'Liste des clubs'!A:B,2,FALSE))</f>
        <v/>
      </c>
    </row>
    <row r="615" spans="1:7" ht="15.75" customHeight="1" x14ac:dyDescent="0.2">
      <c r="A615" s="216" t="str">
        <f t="shared" si="10"/>
        <v xml:space="preserve"> </v>
      </c>
      <c r="B615" s="218"/>
      <c r="C615" s="218"/>
      <c r="D615" s="219"/>
      <c r="E615" s="219"/>
      <c r="F615" s="219"/>
      <c r="G615" s="216" t="str">
        <f>IF(D615="","",VLOOKUP(D615,'Liste des clubs'!A:B,2,FALSE))</f>
        <v/>
      </c>
    </row>
    <row r="616" spans="1:7" ht="15.75" customHeight="1" x14ac:dyDescent="0.2">
      <c r="A616" s="216" t="str">
        <f t="shared" si="10"/>
        <v xml:space="preserve"> </v>
      </c>
      <c r="B616" s="218"/>
      <c r="C616" s="218"/>
      <c r="D616" s="219"/>
      <c r="E616" s="219"/>
      <c r="F616" s="219"/>
      <c r="G616" s="216" t="str">
        <f>IF(D616="","",VLOOKUP(D616,'Liste des clubs'!A:B,2,FALSE))</f>
        <v/>
      </c>
    </row>
    <row r="617" spans="1:7" ht="15.75" customHeight="1" x14ac:dyDescent="0.2">
      <c r="A617" s="216" t="str">
        <f t="shared" si="10"/>
        <v xml:space="preserve"> </v>
      </c>
      <c r="B617" s="218"/>
      <c r="C617" s="218"/>
      <c r="D617" s="219"/>
      <c r="E617" s="219"/>
      <c r="F617" s="219"/>
      <c r="G617" s="216" t="str">
        <f>IF(D617="","",VLOOKUP(D617,'Liste des clubs'!A:B,2,FALSE))</f>
        <v/>
      </c>
    </row>
    <row r="618" spans="1:7" ht="15.75" customHeight="1" x14ac:dyDescent="0.2">
      <c r="A618" s="216" t="str">
        <f t="shared" si="10"/>
        <v xml:space="preserve"> </v>
      </c>
      <c r="B618" s="218"/>
      <c r="C618" s="218"/>
      <c r="D618" s="219"/>
      <c r="E618" s="219"/>
      <c r="F618" s="219"/>
      <c r="G618" s="216" t="str">
        <f>IF(D618="","",VLOOKUP(D618,'Liste des clubs'!A:B,2,FALSE))</f>
        <v/>
      </c>
    </row>
    <row r="619" spans="1:7" ht="15.75" customHeight="1" x14ac:dyDescent="0.2">
      <c r="A619" s="216" t="str">
        <f t="shared" si="10"/>
        <v xml:space="preserve"> </v>
      </c>
      <c r="B619" s="218"/>
      <c r="C619" s="218"/>
      <c r="D619" s="219"/>
      <c r="E619" s="219"/>
      <c r="F619" s="219"/>
      <c r="G619" s="216" t="str">
        <f>IF(D619="","",VLOOKUP(D619,'Liste des clubs'!A:B,2,FALSE))</f>
        <v/>
      </c>
    </row>
    <row r="620" spans="1:7" ht="15.75" customHeight="1" x14ac:dyDescent="0.2">
      <c r="A620" s="216" t="str">
        <f t="shared" si="10"/>
        <v xml:space="preserve"> </v>
      </c>
      <c r="B620" s="218"/>
      <c r="C620" s="218"/>
      <c r="D620" s="219"/>
      <c r="E620" s="219"/>
      <c r="F620" s="219"/>
      <c r="G620" s="216" t="str">
        <f>IF(D620="","",VLOOKUP(D620,'Liste des clubs'!A:B,2,FALSE))</f>
        <v/>
      </c>
    </row>
    <row r="621" spans="1:7" ht="15.75" customHeight="1" x14ac:dyDescent="0.2">
      <c r="A621" s="216" t="str">
        <f t="shared" si="10"/>
        <v xml:space="preserve"> </v>
      </c>
      <c r="B621" s="218"/>
      <c r="C621" s="218"/>
      <c r="D621" s="219"/>
      <c r="E621" s="219"/>
      <c r="F621" s="219"/>
      <c r="G621" s="216" t="str">
        <f>IF(D621="","",VLOOKUP(D621,'Liste des clubs'!A:B,2,FALSE))</f>
        <v/>
      </c>
    </row>
    <row r="622" spans="1:7" ht="15.75" customHeight="1" x14ac:dyDescent="0.2">
      <c r="A622" s="216" t="str">
        <f t="shared" si="10"/>
        <v xml:space="preserve"> </v>
      </c>
      <c r="B622" s="218"/>
      <c r="C622" s="218"/>
      <c r="D622" s="219"/>
      <c r="E622" s="219"/>
      <c r="F622" s="219"/>
      <c r="G622" s="216" t="str">
        <f>IF(D622="","",VLOOKUP(D622,'Liste des clubs'!A:B,2,FALSE))</f>
        <v/>
      </c>
    </row>
    <row r="623" spans="1:7" ht="15.75" customHeight="1" x14ac:dyDescent="0.2">
      <c r="A623" s="216" t="str">
        <f t="shared" si="10"/>
        <v xml:space="preserve"> </v>
      </c>
      <c r="B623" s="218"/>
      <c r="C623" s="218"/>
      <c r="D623" s="219"/>
      <c r="E623" s="219"/>
      <c r="F623" s="219"/>
      <c r="G623" s="216" t="str">
        <f>IF(D623="","",VLOOKUP(D623,'Liste des clubs'!A:B,2,FALSE))</f>
        <v/>
      </c>
    </row>
    <row r="624" spans="1:7" ht="15.75" customHeight="1" x14ac:dyDescent="0.2">
      <c r="A624" s="216" t="str">
        <f t="shared" si="10"/>
        <v xml:space="preserve"> </v>
      </c>
      <c r="B624" s="218"/>
      <c r="C624" s="218"/>
      <c r="D624" s="219"/>
      <c r="E624" s="219"/>
      <c r="F624" s="219"/>
      <c r="G624" s="216" t="str">
        <f>IF(D624="","",VLOOKUP(D624,'Liste des clubs'!A:B,2,FALSE))</f>
        <v/>
      </c>
    </row>
    <row r="625" spans="1:7" ht="15.75" customHeight="1" x14ac:dyDescent="0.2">
      <c r="A625" s="216" t="str">
        <f t="shared" si="10"/>
        <v xml:space="preserve"> </v>
      </c>
      <c r="B625" s="218"/>
      <c r="C625" s="218"/>
      <c r="D625" s="219"/>
      <c r="E625" s="219"/>
      <c r="F625" s="219"/>
      <c r="G625" s="216" t="str">
        <f>IF(D625="","",VLOOKUP(D625,'Liste des clubs'!A:B,2,FALSE))</f>
        <v/>
      </c>
    </row>
    <row r="626" spans="1:7" ht="15.75" customHeight="1" x14ac:dyDescent="0.2">
      <c r="A626" s="216" t="str">
        <f t="shared" si="10"/>
        <v xml:space="preserve"> </v>
      </c>
      <c r="B626" s="218"/>
      <c r="C626" s="218"/>
      <c r="D626" s="219"/>
      <c r="E626" s="219"/>
      <c r="F626" s="219"/>
      <c r="G626" s="216" t="str">
        <f>IF(D626="","",VLOOKUP(D626,'Liste des clubs'!A:B,2,FALSE))</f>
        <v/>
      </c>
    </row>
    <row r="627" spans="1:7" ht="15.75" customHeight="1" x14ac:dyDescent="0.2">
      <c r="A627" s="216" t="str">
        <f t="shared" si="10"/>
        <v xml:space="preserve"> </v>
      </c>
      <c r="B627" s="218"/>
      <c r="C627" s="218"/>
      <c r="D627" s="219"/>
      <c r="E627" s="219"/>
      <c r="F627" s="219"/>
      <c r="G627" s="216" t="str">
        <f>IF(D627="","",VLOOKUP(D627,'Liste des clubs'!A:B,2,FALSE))</f>
        <v/>
      </c>
    </row>
    <row r="628" spans="1:7" ht="15.75" customHeight="1" x14ac:dyDescent="0.2">
      <c r="A628" s="216" t="str">
        <f t="shared" si="10"/>
        <v xml:space="preserve"> </v>
      </c>
      <c r="B628" s="218"/>
      <c r="C628" s="218"/>
      <c r="D628" s="219"/>
      <c r="E628" s="219"/>
      <c r="F628" s="219"/>
      <c r="G628" s="216" t="str">
        <f>IF(D628="","",VLOOKUP(D628,'Liste des clubs'!A:B,2,FALSE))</f>
        <v/>
      </c>
    </row>
    <row r="629" spans="1:7" ht="15.75" customHeight="1" x14ac:dyDescent="0.2">
      <c r="A629" s="216" t="str">
        <f t="shared" si="10"/>
        <v xml:space="preserve"> </v>
      </c>
      <c r="B629" s="218"/>
      <c r="C629" s="218"/>
      <c r="D629" s="219"/>
      <c r="E629" s="219"/>
      <c r="F629" s="219"/>
      <c r="G629" s="216" t="str">
        <f>IF(D629="","",VLOOKUP(D629,'Liste des clubs'!A:B,2,FALSE))</f>
        <v/>
      </c>
    </row>
    <row r="630" spans="1:7" ht="15.75" customHeight="1" x14ac:dyDescent="0.2">
      <c r="A630" s="216" t="str">
        <f t="shared" si="10"/>
        <v xml:space="preserve"> </v>
      </c>
      <c r="B630" s="218"/>
      <c r="C630" s="218"/>
      <c r="D630" s="219"/>
      <c r="E630" s="219"/>
      <c r="F630" s="219"/>
      <c r="G630" s="216" t="str">
        <f>IF(D630="","",VLOOKUP(D630,'Liste des clubs'!A:B,2,FALSE))</f>
        <v/>
      </c>
    </row>
    <row r="631" spans="1:7" ht="15.75" customHeight="1" x14ac:dyDescent="0.2">
      <c r="A631" s="216" t="str">
        <f t="shared" si="10"/>
        <v xml:space="preserve"> </v>
      </c>
      <c r="B631" s="218"/>
      <c r="C631" s="218"/>
      <c r="D631" s="219"/>
      <c r="E631" s="219"/>
      <c r="F631" s="219"/>
      <c r="G631" s="216" t="str">
        <f>IF(D631="","",VLOOKUP(D631,'Liste des clubs'!A:B,2,FALSE))</f>
        <v/>
      </c>
    </row>
    <row r="632" spans="1:7" ht="15.75" customHeight="1" x14ac:dyDescent="0.2">
      <c r="A632" s="216" t="str">
        <f t="shared" si="10"/>
        <v xml:space="preserve"> </v>
      </c>
      <c r="B632" s="218"/>
      <c r="C632" s="218"/>
      <c r="D632" s="219"/>
      <c r="E632" s="219"/>
      <c r="F632" s="219"/>
      <c r="G632" s="216" t="str">
        <f>IF(D632="","",VLOOKUP(D632,'Liste des clubs'!A:B,2,FALSE))</f>
        <v/>
      </c>
    </row>
    <row r="633" spans="1:7" ht="15.75" customHeight="1" x14ac:dyDescent="0.2">
      <c r="A633" s="216" t="str">
        <f t="shared" si="10"/>
        <v xml:space="preserve"> </v>
      </c>
      <c r="B633" s="218"/>
      <c r="C633" s="218"/>
      <c r="D633" s="219"/>
      <c r="E633" s="219"/>
      <c r="F633" s="219"/>
      <c r="G633" s="216" t="str">
        <f>IF(D633="","",VLOOKUP(D633,'Liste des clubs'!A:B,2,FALSE))</f>
        <v/>
      </c>
    </row>
    <row r="634" spans="1:7" ht="15.75" customHeight="1" x14ac:dyDescent="0.2">
      <c r="A634" s="216" t="str">
        <f t="shared" si="10"/>
        <v xml:space="preserve"> </v>
      </c>
      <c r="B634" s="218"/>
      <c r="C634" s="218"/>
      <c r="D634" s="219"/>
      <c r="E634" s="219"/>
      <c r="F634" s="219"/>
      <c r="G634" s="216" t="str">
        <f>IF(D634="","",VLOOKUP(D634,'Liste des clubs'!A:B,2,FALSE))</f>
        <v/>
      </c>
    </row>
    <row r="635" spans="1:7" ht="15.75" customHeight="1" x14ac:dyDescent="0.2">
      <c r="A635" s="216" t="str">
        <f t="shared" si="10"/>
        <v xml:space="preserve"> </v>
      </c>
      <c r="B635" s="218"/>
      <c r="C635" s="218"/>
      <c r="D635" s="219"/>
      <c r="E635" s="219"/>
      <c r="F635" s="219"/>
      <c r="G635" s="216" t="str">
        <f>IF(D635="","",VLOOKUP(D635,'Liste des clubs'!A:B,2,FALSE))</f>
        <v/>
      </c>
    </row>
    <row r="636" spans="1:7" ht="15.75" customHeight="1" x14ac:dyDescent="0.2">
      <c r="A636" s="216" t="str">
        <f t="shared" si="10"/>
        <v xml:space="preserve"> </v>
      </c>
      <c r="B636" s="218"/>
      <c r="C636" s="218"/>
      <c r="D636" s="219"/>
      <c r="E636" s="219"/>
      <c r="F636" s="219"/>
      <c r="G636" s="216" t="str">
        <f>IF(D636="","",VLOOKUP(D636,'Liste des clubs'!A:B,2,FALSE))</f>
        <v/>
      </c>
    </row>
    <row r="637" spans="1:7" ht="15.75" customHeight="1" x14ac:dyDescent="0.2">
      <c r="A637" s="216" t="str">
        <f t="shared" si="10"/>
        <v xml:space="preserve"> </v>
      </c>
      <c r="B637" s="218"/>
      <c r="C637" s="218"/>
      <c r="D637" s="219"/>
      <c r="E637" s="219"/>
      <c r="F637" s="219"/>
      <c r="G637" s="216" t="str">
        <f>IF(D637="","",VLOOKUP(D637,'Liste des clubs'!A:B,2,FALSE))</f>
        <v/>
      </c>
    </row>
    <row r="638" spans="1:7" ht="15.75" customHeight="1" x14ac:dyDescent="0.2">
      <c r="A638" s="216" t="str">
        <f t="shared" si="10"/>
        <v xml:space="preserve"> </v>
      </c>
      <c r="B638" s="218"/>
      <c r="C638" s="218"/>
      <c r="D638" s="219"/>
      <c r="E638" s="219"/>
      <c r="F638" s="219"/>
      <c r="G638" s="216" t="str">
        <f>IF(D638="","",VLOOKUP(D638,'Liste des clubs'!A:B,2,FALSE))</f>
        <v/>
      </c>
    </row>
    <row r="639" spans="1:7" ht="15.75" customHeight="1" x14ac:dyDescent="0.2">
      <c r="A639" s="216" t="str">
        <f t="shared" si="10"/>
        <v xml:space="preserve"> </v>
      </c>
      <c r="B639" s="218"/>
      <c r="C639" s="218"/>
      <c r="D639" s="219"/>
      <c r="E639" s="219"/>
      <c r="F639" s="219"/>
      <c r="G639" s="216" t="str">
        <f>IF(D639="","",VLOOKUP(D639,'Liste des clubs'!A:B,2,FALSE))</f>
        <v/>
      </c>
    </row>
    <row r="640" spans="1:7" ht="15.75" customHeight="1" x14ac:dyDescent="0.2">
      <c r="A640" s="216" t="str">
        <f t="shared" si="10"/>
        <v xml:space="preserve"> </v>
      </c>
      <c r="B640" s="218"/>
      <c r="C640" s="218"/>
      <c r="D640" s="219"/>
      <c r="E640" s="219"/>
      <c r="F640" s="219"/>
      <c r="G640" s="216" t="str">
        <f>IF(D640="","",VLOOKUP(D640,'Liste des clubs'!A:B,2,FALSE))</f>
        <v/>
      </c>
    </row>
    <row r="641" spans="1:7" ht="15.75" customHeight="1" x14ac:dyDescent="0.2">
      <c r="A641" s="216" t="str">
        <f t="shared" si="10"/>
        <v xml:space="preserve"> </v>
      </c>
      <c r="B641" s="218"/>
      <c r="C641" s="218"/>
      <c r="D641" s="219"/>
      <c r="E641" s="219"/>
      <c r="F641" s="219"/>
      <c r="G641" s="216" t="str">
        <f>IF(D641="","",VLOOKUP(D641,'Liste des clubs'!A:B,2,FALSE))</f>
        <v/>
      </c>
    </row>
    <row r="642" spans="1:7" ht="15.75" customHeight="1" x14ac:dyDescent="0.2">
      <c r="A642" s="216" t="str">
        <f t="shared" si="10"/>
        <v xml:space="preserve"> </v>
      </c>
      <c r="B642" s="218"/>
      <c r="C642" s="218"/>
      <c r="D642" s="219"/>
      <c r="E642" s="219"/>
      <c r="F642" s="219"/>
      <c r="G642" s="216" t="str">
        <f>IF(D642="","",VLOOKUP(D642,'Liste des clubs'!A:B,2,FALSE))</f>
        <v/>
      </c>
    </row>
    <row r="643" spans="1:7" ht="15.75" customHeight="1" x14ac:dyDescent="0.2">
      <c r="A643" s="216" t="str">
        <f t="shared" si="10"/>
        <v xml:space="preserve"> </v>
      </c>
      <c r="B643" s="218"/>
      <c r="C643" s="218"/>
      <c r="D643" s="219"/>
      <c r="E643" s="219"/>
      <c r="F643" s="219"/>
      <c r="G643" s="216" t="str">
        <f>IF(D643="","",VLOOKUP(D643,'Liste des clubs'!A:B,2,FALSE))</f>
        <v/>
      </c>
    </row>
    <row r="644" spans="1:7" ht="15.75" customHeight="1" x14ac:dyDescent="0.2">
      <c r="A644" s="216" t="str">
        <f t="shared" ref="A644:A700" si="11">UPPER(B644)&amp;" "&amp;PROPER(C644)</f>
        <v xml:space="preserve"> </v>
      </c>
      <c r="B644" s="218"/>
      <c r="C644" s="218"/>
      <c r="D644" s="219"/>
      <c r="E644" s="219"/>
      <c r="F644" s="219"/>
      <c r="G644" s="216" t="str">
        <f>IF(D644="","",VLOOKUP(D644,'Liste des clubs'!A:B,2,FALSE))</f>
        <v/>
      </c>
    </row>
    <row r="645" spans="1:7" ht="15.75" customHeight="1" x14ac:dyDescent="0.2">
      <c r="A645" s="216" t="str">
        <f t="shared" si="11"/>
        <v xml:space="preserve"> </v>
      </c>
      <c r="B645" s="218"/>
      <c r="C645" s="218"/>
      <c r="D645" s="219"/>
      <c r="E645" s="219"/>
      <c r="F645" s="219"/>
      <c r="G645" s="216" t="str">
        <f>IF(D645="","",VLOOKUP(D645,'Liste des clubs'!A:B,2,FALSE))</f>
        <v/>
      </c>
    </row>
    <row r="646" spans="1:7" ht="15.75" customHeight="1" x14ac:dyDescent="0.2">
      <c r="A646" s="216" t="str">
        <f t="shared" si="11"/>
        <v xml:space="preserve"> </v>
      </c>
      <c r="B646" s="218"/>
      <c r="C646" s="218"/>
      <c r="D646" s="219"/>
      <c r="E646" s="219"/>
      <c r="F646" s="219"/>
      <c r="G646" s="216" t="str">
        <f>IF(D646="","",VLOOKUP(D646,'Liste des clubs'!A:B,2,FALSE))</f>
        <v/>
      </c>
    </row>
    <row r="647" spans="1:7" ht="15.75" customHeight="1" x14ac:dyDescent="0.2">
      <c r="A647" s="216" t="str">
        <f t="shared" si="11"/>
        <v xml:space="preserve"> </v>
      </c>
      <c r="B647" s="218"/>
      <c r="C647" s="218"/>
      <c r="D647" s="219"/>
      <c r="E647" s="219"/>
      <c r="F647" s="219"/>
      <c r="G647" s="216" t="str">
        <f>IF(D647="","",VLOOKUP(D647,'Liste des clubs'!A:B,2,FALSE))</f>
        <v/>
      </c>
    </row>
    <row r="648" spans="1:7" ht="15.75" customHeight="1" x14ac:dyDescent="0.2">
      <c r="A648" s="216" t="str">
        <f t="shared" si="11"/>
        <v xml:space="preserve"> </v>
      </c>
      <c r="B648" s="218"/>
      <c r="C648" s="218"/>
      <c r="D648" s="219"/>
      <c r="E648" s="219"/>
      <c r="F648" s="219"/>
      <c r="G648" s="216" t="str">
        <f>IF(D648="","",VLOOKUP(D648,'Liste des clubs'!A:B,2,FALSE))</f>
        <v/>
      </c>
    </row>
    <row r="649" spans="1:7" ht="15.75" customHeight="1" x14ac:dyDescent="0.2">
      <c r="A649" s="216" t="str">
        <f t="shared" si="11"/>
        <v xml:space="preserve"> </v>
      </c>
      <c r="B649" s="218"/>
      <c r="C649" s="218"/>
      <c r="D649" s="219"/>
      <c r="E649" s="219"/>
      <c r="F649" s="219"/>
      <c r="G649" s="216" t="str">
        <f>IF(D649="","",VLOOKUP(D649,'Liste des clubs'!A:B,2,FALSE))</f>
        <v/>
      </c>
    </row>
    <row r="650" spans="1:7" ht="15.75" customHeight="1" x14ac:dyDescent="0.2">
      <c r="A650" s="216" t="str">
        <f t="shared" si="11"/>
        <v xml:space="preserve"> </v>
      </c>
      <c r="B650" s="218"/>
      <c r="C650" s="218"/>
      <c r="D650" s="219"/>
      <c r="E650" s="219"/>
      <c r="F650" s="219"/>
      <c r="G650" s="216" t="str">
        <f>IF(D650="","",VLOOKUP(D650,'Liste des clubs'!A:B,2,FALSE))</f>
        <v/>
      </c>
    </row>
    <row r="651" spans="1:7" ht="15.75" customHeight="1" x14ac:dyDescent="0.2">
      <c r="A651" s="216" t="str">
        <f t="shared" si="11"/>
        <v xml:space="preserve"> </v>
      </c>
      <c r="B651" s="218"/>
      <c r="C651" s="218"/>
      <c r="D651" s="219"/>
      <c r="E651" s="219"/>
      <c r="F651" s="219"/>
      <c r="G651" s="216" t="str">
        <f>IF(D651="","",VLOOKUP(D651,'Liste des clubs'!A:B,2,FALSE))</f>
        <v/>
      </c>
    </row>
    <row r="652" spans="1:7" ht="15.75" customHeight="1" x14ac:dyDescent="0.2">
      <c r="A652" s="216" t="str">
        <f t="shared" si="11"/>
        <v xml:space="preserve"> </v>
      </c>
      <c r="B652" s="218"/>
      <c r="C652" s="218"/>
      <c r="D652" s="219"/>
      <c r="E652" s="219"/>
      <c r="F652" s="219"/>
      <c r="G652" s="216" t="str">
        <f>IF(D652="","",VLOOKUP(D652,'Liste des clubs'!A:B,2,FALSE))</f>
        <v/>
      </c>
    </row>
    <row r="653" spans="1:7" ht="15.75" customHeight="1" x14ac:dyDescent="0.2">
      <c r="A653" s="216" t="str">
        <f t="shared" si="11"/>
        <v xml:space="preserve"> </v>
      </c>
      <c r="B653" s="218"/>
      <c r="C653" s="218"/>
      <c r="D653" s="219"/>
      <c r="E653" s="219"/>
      <c r="F653" s="219"/>
      <c r="G653" s="216" t="str">
        <f>IF(D653="","",VLOOKUP(D653,'Liste des clubs'!A:B,2,FALSE))</f>
        <v/>
      </c>
    </row>
    <row r="654" spans="1:7" ht="15.75" customHeight="1" x14ac:dyDescent="0.2">
      <c r="A654" s="216" t="str">
        <f t="shared" si="11"/>
        <v xml:space="preserve"> </v>
      </c>
      <c r="B654" s="218"/>
      <c r="C654" s="218"/>
      <c r="D654" s="219"/>
      <c r="E654" s="219"/>
      <c r="F654" s="219"/>
      <c r="G654" s="216" t="str">
        <f>IF(D654="","",VLOOKUP(D654,'Liste des clubs'!A:B,2,FALSE))</f>
        <v/>
      </c>
    </row>
    <row r="655" spans="1:7" ht="15.75" customHeight="1" x14ac:dyDescent="0.2">
      <c r="A655" s="216" t="str">
        <f t="shared" si="11"/>
        <v xml:space="preserve"> </v>
      </c>
      <c r="B655" s="218"/>
      <c r="C655" s="218"/>
      <c r="D655" s="219"/>
      <c r="E655" s="219"/>
      <c r="F655" s="219"/>
      <c r="G655" s="216" t="str">
        <f>IF(D655="","",VLOOKUP(D655,'Liste des clubs'!A:B,2,FALSE))</f>
        <v/>
      </c>
    </row>
    <row r="656" spans="1:7" ht="15.75" customHeight="1" x14ac:dyDescent="0.2">
      <c r="A656" s="216" t="str">
        <f t="shared" si="11"/>
        <v xml:space="preserve"> </v>
      </c>
      <c r="B656" s="218"/>
      <c r="C656" s="218"/>
      <c r="D656" s="219"/>
      <c r="E656" s="219"/>
      <c r="F656" s="219"/>
      <c r="G656" s="216" t="str">
        <f>IF(D656="","",VLOOKUP(D656,'Liste des clubs'!A:B,2,FALSE))</f>
        <v/>
      </c>
    </row>
    <row r="657" spans="1:7" ht="15.75" customHeight="1" x14ac:dyDescent="0.2">
      <c r="A657" s="216" t="str">
        <f t="shared" si="11"/>
        <v xml:space="preserve"> </v>
      </c>
      <c r="B657" s="218"/>
      <c r="C657" s="218"/>
      <c r="D657" s="219"/>
      <c r="E657" s="219"/>
      <c r="F657" s="219"/>
      <c r="G657" s="216" t="str">
        <f>IF(D657="","",VLOOKUP(D657,'Liste des clubs'!A:B,2,FALSE))</f>
        <v/>
      </c>
    </row>
    <row r="658" spans="1:7" ht="15.75" customHeight="1" x14ac:dyDescent="0.2">
      <c r="A658" s="216" t="str">
        <f t="shared" si="11"/>
        <v xml:space="preserve"> </v>
      </c>
      <c r="B658" s="218"/>
      <c r="C658" s="218"/>
      <c r="D658" s="219"/>
      <c r="E658" s="219"/>
      <c r="F658" s="219"/>
      <c r="G658" s="216" t="str">
        <f>IF(D658="","",VLOOKUP(D658,'Liste des clubs'!A:B,2,FALSE))</f>
        <v/>
      </c>
    </row>
    <row r="659" spans="1:7" ht="15.75" customHeight="1" x14ac:dyDescent="0.2">
      <c r="A659" s="216" t="str">
        <f t="shared" si="11"/>
        <v xml:space="preserve"> </v>
      </c>
      <c r="B659" s="218"/>
      <c r="C659" s="218"/>
      <c r="D659" s="219"/>
      <c r="E659" s="219"/>
      <c r="F659" s="219"/>
      <c r="G659" s="216" t="str">
        <f>IF(D659="","",VLOOKUP(D659,'Liste des clubs'!A:B,2,FALSE))</f>
        <v/>
      </c>
    </row>
    <row r="660" spans="1:7" ht="15.75" customHeight="1" x14ac:dyDescent="0.2">
      <c r="A660" s="216" t="str">
        <f t="shared" si="11"/>
        <v xml:space="preserve"> </v>
      </c>
      <c r="B660" s="218"/>
      <c r="C660" s="218"/>
      <c r="D660" s="219"/>
      <c r="E660" s="219"/>
      <c r="F660" s="219"/>
      <c r="G660" s="216" t="str">
        <f>IF(D660="","",VLOOKUP(D660,'Liste des clubs'!A:B,2,FALSE))</f>
        <v/>
      </c>
    </row>
    <row r="661" spans="1:7" ht="15.75" customHeight="1" x14ac:dyDescent="0.2">
      <c r="A661" s="216" t="str">
        <f t="shared" si="11"/>
        <v xml:space="preserve"> </v>
      </c>
      <c r="B661" s="218"/>
      <c r="C661" s="218"/>
      <c r="D661" s="219"/>
      <c r="E661" s="219"/>
      <c r="F661" s="219"/>
      <c r="G661" s="216" t="str">
        <f>IF(D661="","",VLOOKUP(D661,'Liste des clubs'!A:B,2,FALSE))</f>
        <v/>
      </c>
    </row>
    <row r="662" spans="1:7" ht="15.75" customHeight="1" x14ac:dyDescent="0.2">
      <c r="A662" s="216" t="str">
        <f t="shared" si="11"/>
        <v xml:space="preserve"> </v>
      </c>
      <c r="B662" s="218"/>
      <c r="C662" s="218"/>
      <c r="D662" s="219"/>
      <c r="E662" s="219"/>
      <c r="F662" s="219"/>
      <c r="G662" s="216" t="str">
        <f>IF(D662="","",VLOOKUP(D662,'Liste des clubs'!A:B,2,FALSE))</f>
        <v/>
      </c>
    </row>
    <row r="663" spans="1:7" ht="15.75" customHeight="1" x14ac:dyDescent="0.2">
      <c r="A663" s="216" t="str">
        <f t="shared" si="11"/>
        <v xml:space="preserve"> </v>
      </c>
      <c r="B663" s="218"/>
      <c r="C663" s="218"/>
      <c r="D663" s="219"/>
      <c r="E663" s="219"/>
      <c r="F663" s="219"/>
      <c r="G663" s="216" t="str">
        <f>IF(D663="","",VLOOKUP(D663,'Liste des clubs'!A:B,2,FALSE))</f>
        <v/>
      </c>
    </row>
    <row r="664" spans="1:7" ht="15.75" customHeight="1" x14ac:dyDescent="0.2">
      <c r="A664" s="216" t="str">
        <f t="shared" si="11"/>
        <v xml:space="preserve"> </v>
      </c>
      <c r="B664" s="218"/>
      <c r="C664" s="218"/>
      <c r="D664" s="219"/>
      <c r="E664" s="219"/>
      <c r="F664" s="219"/>
      <c r="G664" s="216" t="str">
        <f>IF(D664="","",VLOOKUP(D664,'Liste des clubs'!A:B,2,FALSE))</f>
        <v/>
      </c>
    </row>
    <row r="665" spans="1:7" ht="15.75" customHeight="1" x14ac:dyDescent="0.2">
      <c r="A665" s="216" t="str">
        <f t="shared" si="11"/>
        <v xml:space="preserve"> </v>
      </c>
      <c r="B665" s="218"/>
      <c r="C665" s="218"/>
      <c r="D665" s="219"/>
      <c r="E665" s="219"/>
      <c r="F665" s="219"/>
      <c r="G665" s="216" t="str">
        <f>IF(D665="","",VLOOKUP(D665,'Liste des clubs'!A:B,2,FALSE))</f>
        <v/>
      </c>
    </row>
    <row r="666" spans="1:7" ht="15.75" customHeight="1" x14ac:dyDescent="0.2">
      <c r="A666" s="216" t="str">
        <f t="shared" si="11"/>
        <v xml:space="preserve"> </v>
      </c>
      <c r="B666" s="218"/>
      <c r="C666" s="218"/>
      <c r="D666" s="219"/>
      <c r="E666" s="219"/>
      <c r="F666" s="219"/>
      <c r="G666" s="216" t="str">
        <f>IF(D666="","",VLOOKUP(D666,'Liste des clubs'!A:B,2,FALSE))</f>
        <v/>
      </c>
    </row>
    <row r="667" spans="1:7" ht="15.75" customHeight="1" x14ac:dyDescent="0.2">
      <c r="A667" s="216" t="str">
        <f t="shared" si="11"/>
        <v xml:space="preserve"> </v>
      </c>
      <c r="B667" s="218"/>
      <c r="C667" s="218"/>
      <c r="D667" s="219"/>
      <c r="E667" s="219"/>
      <c r="F667" s="219"/>
      <c r="G667" s="216" t="str">
        <f>IF(D667="","",VLOOKUP(D667,'Liste des clubs'!A:B,2,FALSE))</f>
        <v/>
      </c>
    </row>
    <row r="668" spans="1:7" ht="15.75" customHeight="1" x14ac:dyDescent="0.2">
      <c r="A668" s="216" t="str">
        <f t="shared" si="11"/>
        <v xml:space="preserve"> </v>
      </c>
      <c r="B668" s="218"/>
      <c r="C668" s="218"/>
      <c r="D668" s="219"/>
      <c r="E668" s="219"/>
      <c r="F668" s="219"/>
      <c r="G668" s="216" t="str">
        <f>IF(D668="","",VLOOKUP(D668,'Liste des clubs'!A:B,2,FALSE))</f>
        <v/>
      </c>
    </row>
    <row r="669" spans="1:7" ht="15.75" customHeight="1" x14ac:dyDescent="0.2">
      <c r="A669" s="216" t="str">
        <f t="shared" si="11"/>
        <v xml:space="preserve"> </v>
      </c>
      <c r="B669" s="218"/>
      <c r="C669" s="218"/>
      <c r="D669" s="219"/>
      <c r="E669" s="219"/>
      <c r="F669" s="219"/>
      <c r="G669" s="216" t="str">
        <f>IF(D669="","",VLOOKUP(D669,'Liste des clubs'!A:B,2,FALSE))</f>
        <v/>
      </c>
    </row>
    <row r="670" spans="1:7" ht="15.75" customHeight="1" x14ac:dyDescent="0.2">
      <c r="A670" s="216" t="str">
        <f t="shared" si="11"/>
        <v xml:space="preserve"> </v>
      </c>
      <c r="B670" s="218"/>
      <c r="C670" s="218"/>
      <c r="D670" s="219"/>
      <c r="E670" s="219"/>
      <c r="F670" s="219"/>
      <c r="G670" s="216" t="str">
        <f>IF(D670="","",VLOOKUP(D670,'Liste des clubs'!A:B,2,FALSE))</f>
        <v/>
      </c>
    </row>
    <row r="671" spans="1:7" ht="15.75" customHeight="1" x14ac:dyDescent="0.2">
      <c r="A671" s="216" t="str">
        <f t="shared" si="11"/>
        <v xml:space="preserve"> </v>
      </c>
      <c r="B671" s="218"/>
      <c r="C671" s="218"/>
      <c r="D671" s="219"/>
      <c r="E671" s="219"/>
      <c r="F671" s="219"/>
      <c r="G671" s="216" t="str">
        <f>IF(D671="","",VLOOKUP(D671,'Liste des clubs'!A:B,2,FALSE))</f>
        <v/>
      </c>
    </row>
    <row r="672" spans="1:7" ht="15.75" customHeight="1" x14ac:dyDescent="0.2">
      <c r="A672" s="216" t="str">
        <f t="shared" si="11"/>
        <v xml:space="preserve"> </v>
      </c>
      <c r="B672" s="218"/>
      <c r="C672" s="218"/>
      <c r="D672" s="219"/>
      <c r="E672" s="219"/>
      <c r="F672" s="219"/>
      <c r="G672" s="216" t="str">
        <f>IF(D672="","",VLOOKUP(D672,'Liste des clubs'!A:B,2,FALSE))</f>
        <v/>
      </c>
    </row>
    <row r="673" spans="1:7" ht="15.75" customHeight="1" x14ac:dyDescent="0.2">
      <c r="A673" s="216" t="str">
        <f t="shared" si="11"/>
        <v xml:space="preserve"> </v>
      </c>
      <c r="B673" s="218"/>
      <c r="C673" s="218"/>
      <c r="D673" s="219"/>
      <c r="E673" s="219"/>
      <c r="F673" s="219"/>
      <c r="G673" s="216" t="str">
        <f>IF(D673="","",VLOOKUP(D673,'Liste des clubs'!A:B,2,FALSE))</f>
        <v/>
      </c>
    </row>
    <row r="674" spans="1:7" ht="15.75" customHeight="1" x14ac:dyDescent="0.2">
      <c r="A674" s="216" t="str">
        <f t="shared" si="11"/>
        <v xml:space="preserve"> </v>
      </c>
      <c r="B674" s="218"/>
      <c r="C674" s="218"/>
      <c r="D674" s="219"/>
      <c r="E674" s="219"/>
      <c r="F674" s="219"/>
      <c r="G674" s="216" t="str">
        <f>IF(D674="","",VLOOKUP(D674,'Liste des clubs'!A:B,2,FALSE))</f>
        <v/>
      </c>
    </row>
    <row r="675" spans="1:7" ht="15.75" customHeight="1" x14ac:dyDescent="0.2">
      <c r="A675" s="216" t="str">
        <f t="shared" si="11"/>
        <v xml:space="preserve"> </v>
      </c>
      <c r="B675" s="218"/>
      <c r="C675" s="218"/>
      <c r="D675" s="219"/>
      <c r="E675" s="219"/>
      <c r="F675" s="219"/>
      <c r="G675" s="216" t="str">
        <f>IF(D675="","",VLOOKUP(D675,'Liste des clubs'!A:B,2,FALSE))</f>
        <v/>
      </c>
    </row>
    <row r="676" spans="1:7" ht="15.75" customHeight="1" x14ac:dyDescent="0.2">
      <c r="A676" s="216" t="str">
        <f t="shared" si="11"/>
        <v xml:space="preserve"> </v>
      </c>
      <c r="B676" s="218"/>
      <c r="C676" s="218"/>
      <c r="D676" s="219"/>
      <c r="E676" s="219"/>
      <c r="F676" s="219"/>
      <c r="G676" s="216" t="str">
        <f>IF(D676="","",VLOOKUP(D676,'Liste des clubs'!A:B,2,FALSE))</f>
        <v/>
      </c>
    </row>
    <row r="677" spans="1:7" ht="15.75" customHeight="1" x14ac:dyDescent="0.2">
      <c r="A677" s="216" t="str">
        <f t="shared" si="11"/>
        <v xml:space="preserve"> </v>
      </c>
      <c r="B677" s="218"/>
      <c r="C677" s="218"/>
      <c r="D677" s="219"/>
      <c r="E677" s="219"/>
      <c r="F677" s="219"/>
      <c r="G677" s="216" t="str">
        <f>IF(D677="","",VLOOKUP(D677,'Liste des clubs'!A:B,2,FALSE))</f>
        <v/>
      </c>
    </row>
    <row r="678" spans="1:7" ht="15.75" customHeight="1" x14ac:dyDescent="0.2">
      <c r="A678" s="216" t="str">
        <f t="shared" si="11"/>
        <v xml:space="preserve"> </v>
      </c>
      <c r="B678" s="218"/>
      <c r="C678" s="218"/>
      <c r="D678" s="219"/>
      <c r="E678" s="219"/>
      <c r="F678" s="219"/>
      <c r="G678" s="216" t="str">
        <f>IF(D678="","",VLOOKUP(D678,'Liste des clubs'!A:B,2,FALSE))</f>
        <v/>
      </c>
    </row>
    <row r="679" spans="1:7" ht="15.75" customHeight="1" x14ac:dyDescent="0.2">
      <c r="A679" s="216" t="str">
        <f t="shared" si="11"/>
        <v xml:space="preserve"> </v>
      </c>
      <c r="B679" s="218"/>
      <c r="C679" s="218"/>
      <c r="D679" s="219"/>
      <c r="E679" s="219"/>
      <c r="F679" s="219"/>
      <c r="G679" s="216" t="str">
        <f>IF(D679="","",VLOOKUP(D679,'Liste des clubs'!A:B,2,FALSE))</f>
        <v/>
      </c>
    </row>
    <row r="680" spans="1:7" ht="15.75" customHeight="1" x14ac:dyDescent="0.2">
      <c r="A680" s="216" t="str">
        <f t="shared" si="11"/>
        <v xml:space="preserve"> </v>
      </c>
      <c r="B680" s="218"/>
      <c r="C680" s="218"/>
      <c r="D680" s="219"/>
      <c r="E680" s="219"/>
      <c r="F680" s="219"/>
      <c r="G680" s="216" t="str">
        <f>IF(D680="","",VLOOKUP(D680,'Liste des clubs'!A:B,2,FALSE))</f>
        <v/>
      </c>
    </row>
    <row r="681" spans="1:7" ht="15.75" customHeight="1" x14ac:dyDescent="0.2">
      <c r="A681" s="216" t="str">
        <f t="shared" si="11"/>
        <v xml:space="preserve"> </v>
      </c>
      <c r="B681" s="218"/>
      <c r="C681" s="218"/>
      <c r="D681" s="219"/>
      <c r="E681" s="219"/>
      <c r="F681" s="219"/>
      <c r="G681" s="216" t="str">
        <f>IF(D681="","",VLOOKUP(D681,'Liste des clubs'!A:B,2,FALSE))</f>
        <v/>
      </c>
    </row>
    <row r="682" spans="1:7" ht="15.75" customHeight="1" x14ac:dyDescent="0.2">
      <c r="A682" s="216" t="str">
        <f t="shared" si="11"/>
        <v xml:space="preserve"> </v>
      </c>
      <c r="B682" s="218"/>
      <c r="C682" s="218"/>
      <c r="D682" s="219"/>
      <c r="E682" s="219"/>
      <c r="F682" s="219"/>
      <c r="G682" s="216" t="str">
        <f>IF(D682="","",VLOOKUP(D682,'Liste des clubs'!A:B,2,FALSE))</f>
        <v/>
      </c>
    </row>
    <row r="683" spans="1:7" ht="15.75" customHeight="1" x14ac:dyDescent="0.2">
      <c r="A683" s="216" t="str">
        <f t="shared" si="11"/>
        <v xml:space="preserve"> </v>
      </c>
      <c r="B683" s="218"/>
      <c r="C683" s="218"/>
      <c r="D683" s="219"/>
      <c r="E683" s="219"/>
      <c r="F683" s="219"/>
      <c r="G683" s="216" t="str">
        <f>IF(D683="","",VLOOKUP(D683,'Liste des clubs'!A:B,2,FALSE))</f>
        <v/>
      </c>
    </row>
    <row r="684" spans="1:7" ht="15.75" customHeight="1" x14ac:dyDescent="0.2">
      <c r="A684" s="216" t="str">
        <f t="shared" si="11"/>
        <v xml:space="preserve"> </v>
      </c>
      <c r="B684" s="218"/>
      <c r="C684" s="218"/>
      <c r="D684" s="219"/>
      <c r="E684" s="219"/>
      <c r="F684" s="219"/>
      <c r="G684" s="216" t="str">
        <f>IF(D684="","",VLOOKUP(D684,'Liste des clubs'!A:B,2,FALSE))</f>
        <v/>
      </c>
    </row>
    <row r="685" spans="1:7" ht="15.75" customHeight="1" x14ac:dyDescent="0.2">
      <c r="A685" s="216" t="str">
        <f t="shared" si="11"/>
        <v xml:space="preserve"> </v>
      </c>
      <c r="B685" s="218"/>
      <c r="C685" s="218"/>
      <c r="D685" s="219"/>
      <c r="E685" s="219"/>
      <c r="F685" s="219"/>
      <c r="G685" s="216" t="str">
        <f>IF(D685="","",VLOOKUP(D685,'Liste des clubs'!A:B,2,FALSE))</f>
        <v/>
      </c>
    </row>
    <row r="686" spans="1:7" ht="15.75" customHeight="1" x14ac:dyDescent="0.2">
      <c r="A686" s="216" t="str">
        <f t="shared" si="11"/>
        <v xml:space="preserve"> </v>
      </c>
      <c r="B686" s="218"/>
      <c r="C686" s="218"/>
      <c r="D686" s="219"/>
      <c r="E686" s="219"/>
      <c r="F686" s="219"/>
      <c r="G686" s="216" t="str">
        <f>IF(D686="","",VLOOKUP(D686,'Liste des clubs'!A:B,2,FALSE))</f>
        <v/>
      </c>
    </row>
    <row r="687" spans="1:7" ht="15.75" customHeight="1" x14ac:dyDescent="0.2">
      <c r="A687" s="216" t="str">
        <f t="shared" si="11"/>
        <v xml:space="preserve"> </v>
      </c>
      <c r="B687" s="218"/>
      <c r="C687" s="218"/>
      <c r="D687" s="219"/>
      <c r="E687" s="219"/>
      <c r="F687" s="219"/>
      <c r="G687" s="216" t="str">
        <f>IF(D687="","",VLOOKUP(D687,'Liste des clubs'!A:B,2,FALSE))</f>
        <v/>
      </c>
    </row>
    <row r="688" spans="1:7" ht="15.75" customHeight="1" x14ac:dyDescent="0.2">
      <c r="A688" s="216" t="str">
        <f t="shared" si="11"/>
        <v xml:space="preserve"> </v>
      </c>
      <c r="B688" s="218"/>
      <c r="C688" s="218"/>
      <c r="D688" s="219"/>
      <c r="E688" s="219"/>
      <c r="F688" s="219"/>
      <c r="G688" s="216" t="str">
        <f>IF(D688="","",VLOOKUP(D688,'Liste des clubs'!A:B,2,FALSE))</f>
        <v/>
      </c>
    </row>
    <row r="689" spans="1:7" ht="15.75" customHeight="1" x14ac:dyDescent="0.2">
      <c r="A689" s="216" t="str">
        <f t="shared" si="11"/>
        <v xml:space="preserve"> </v>
      </c>
      <c r="B689" s="218"/>
      <c r="C689" s="218"/>
      <c r="D689" s="219"/>
      <c r="E689" s="219"/>
      <c r="F689" s="219"/>
      <c r="G689" s="216" t="str">
        <f>IF(D689="","",VLOOKUP(D689,'Liste des clubs'!A:B,2,FALSE))</f>
        <v/>
      </c>
    </row>
    <row r="690" spans="1:7" ht="15.75" customHeight="1" x14ac:dyDescent="0.2">
      <c r="A690" s="216" t="str">
        <f t="shared" si="11"/>
        <v xml:space="preserve"> </v>
      </c>
      <c r="B690" s="218"/>
      <c r="C690" s="218"/>
      <c r="D690" s="219"/>
      <c r="E690" s="219"/>
      <c r="F690" s="219"/>
      <c r="G690" s="216" t="str">
        <f>IF(D690="","",VLOOKUP(D690,'Liste des clubs'!A:B,2,FALSE))</f>
        <v/>
      </c>
    </row>
    <row r="691" spans="1:7" ht="15.75" customHeight="1" x14ac:dyDescent="0.2">
      <c r="A691" s="216" t="str">
        <f t="shared" si="11"/>
        <v xml:space="preserve"> </v>
      </c>
      <c r="B691" s="218"/>
      <c r="C691" s="218"/>
      <c r="D691" s="219"/>
      <c r="E691" s="219"/>
      <c r="F691" s="219"/>
      <c r="G691" s="216" t="str">
        <f>IF(D691="","",VLOOKUP(D691,'Liste des clubs'!A:B,2,FALSE))</f>
        <v/>
      </c>
    </row>
    <row r="692" spans="1:7" ht="15.75" customHeight="1" x14ac:dyDescent="0.2">
      <c r="A692" s="216" t="str">
        <f t="shared" si="11"/>
        <v xml:space="preserve"> </v>
      </c>
      <c r="B692" s="218"/>
      <c r="C692" s="218"/>
      <c r="D692" s="219"/>
      <c r="E692" s="219"/>
      <c r="F692" s="219"/>
      <c r="G692" s="216" t="str">
        <f>IF(D692="","",VLOOKUP(D692,'Liste des clubs'!A:B,2,FALSE))</f>
        <v/>
      </c>
    </row>
    <row r="693" spans="1:7" ht="15.75" customHeight="1" x14ac:dyDescent="0.2">
      <c r="A693" s="216" t="str">
        <f t="shared" si="11"/>
        <v xml:space="preserve"> </v>
      </c>
      <c r="B693" s="218"/>
      <c r="C693" s="218"/>
      <c r="D693" s="219"/>
      <c r="E693" s="219"/>
      <c r="F693" s="219"/>
      <c r="G693" s="216" t="str">
        <f>IF(D693="","",VLOOKUP(D693,'Liste des clubs'!A:B,2,FALSE))</f>
        <v/>
      </c>
    </row>
    <row r="694" spans="1:7" ht="15.75" customHeight="1" x14ac:dyDescent="0.2">
      <c r="A694" s="216" t="str">
        <f t="shared" si="11"/>
        <v xml:space="preserve"> </v>
      </c>
      <c r="B694" s="218"/>
      <c r="C694" s="218"/>
      <c r="D694" s="219"/>
      <c r="E694" s="219"/>
      <c r="F694" s="219"/>
      <c r="G694" s="216" t="str">
        <f>IF(D694="","",VLOOKUP(D694,'Liste des clubs'!A:B,2,FALSE))</f>
        <v/>
      </c>
    </row>
    <row r="695" spans="1:7" ht="15.75" customHeight="1" x14ac:dyDescent="0.2">
      <c r="A695" s="216" t="str">
        <f t="shared" si="11"/>
        <v xml:space="preserve"> </v>
      </c>
      <c r="B695" s="218"/>
      <c r="C695" s="218"/>
      <c r="D695" s="219"/>
      <c r="E695" s="219"/>
      <c r="F695" s="219"/>
      <c r="G695" s="216" t="str">
        <f>IF(D695="","",VLOOKUP(D695,'Liste des clubs'!A:B,2,FALSE))</f>
        <v/>
      </c>
    </row>
    <row r="696" spans="1:7" ht="15.75" customHeight="1" x14ac:dyDescent="0.2">
      <c r="A696" s="216" t="str">
        <f t="shared" si="11"/>
        <v xml:space="preserve"> </v>
      </c>
      <c r="B696" s="218"/>
      <c r="C696" s="218"/>
      <c r="D696" s="219"/>
      <c r="E696" s="219"/>
      <c r="F696" s="219"/>
      <c r="G696" s="216" t="str">
        <f>IF(D696="","",VLOOKUP(D696,'Liste des clubs'!A:B,2,FALSE))</f>
        <v/>
      </c>
    </row>
    <row r="697" spans="1:7" ht="15.75" customHeight="1" x14ac:dyDescent="0.2">
      <c r="A697" s="216" t="str">
        <f t="shared" si="11"/>
        <v xml:space="preserve"> </v>
      </c>
      <c r="B697" s="218"/>
      <c r="C697" s="218"/>
      <c r="D697" s="219"/>
      <c r="E697" s="219"/>
      <c r="F697" s="219"/>
      <c r="G697" s="216" t="str">
        <f>IF(D697="","",VLOOKUP(D697,'Liste des clubs'!A:B,2,FALSE))</f>
        <v/>
      </c>
    </row>
    <row r="698" spans="1:7" ht="15.75" customHeight="1" x14ac:dyDescent="0.2">
      <c r="A698" s="216" t="str">
        <f t="shared" si="11"/>
        <v xml:space="preserve"> </v>
      </c>
      <c r="B698" s="218"/>
      <c r="C698" s="218"/>
      <c r="D698" s="219"/>
      <c r="E698" s="219"/>
      <c r="F698" s="219"/>
      <c r="G698" s="216" t="str">
        <f>IF(D698="","",VLOOKUP(D698,'Liste des clubs'!A:B,2,FALSE))</f>
        <v/>
      </c>
    </row>
    <row r="699" spans="1:7" ht="15.75" customHeight="1" x14ac:dyDescent="0.2">
      <c r="A699" s="216" t="str">
        <f t="shared" si="11"/>
        <v xml:space="preserve"> </v>
      </c>
      <c r="B699" s="218"/>
      <c r="C699" s="218"/>
      <c r="D699" s="219"/>
      <c r="E699" s="219"/>
      <c r="F699" s="219"/>
      <c r="G699" s="216" t="str">
        <f>IF(D699="","",VLOOKUP(D699,'Liste des clubs'!A:B,2,FALSE))</f>
        <v/>
      </c>
    </row>
    <row r="700" spans="1:7" ht="15.75" customHeight="1" x14ac:dyDescent="0.2">
      <c r="A700" s="220" t="str">
        <f t="shared" si="11"/>
        <v xml:space="preserve"> </v>
      </c>
      <c r="B700" s="221"/>
      <c r="C700" s="221"/>
      <c r="D700" s="222"/>
      <c r="E700" s="222"/>
      <c r="F700" s="222"/>
      <c r="G700" s="220" t="str">
        <f>IF(E700="","",VLOOKUP(D700,'Liste des clubs'!$A$2:$B$125,2,FALSE))</f>
        <v/>
      </c>
    </row>
    <row r="701" spans="1:7" ht="15.75" customHeight="1" x14ac:dyDescent="0.2">
      <c r="A701" s="223"/>
      <c r="B701" s="224"/>
      <c r="C701" s="224"/>
      <c r="D701" s="225"/>
      <c r="E701" s="225"/>
      <c r="F701" s="225"/>
      <c r="G701" s="223"/>
    </row>
    <row r="702" spans="1:7" ht="15.75" customHeight="1" x14ac:dyDescent="0.2">
      <c r="A702" s="223"/>
      <c r="B702" s="224"/>
      <c r="C702" s="224"/>
      <c r="D702" s="225"/>
      <c r="E702" s="225"/>
      <c r="F702" s="225"/>
      <c r="G702" s="223"/>
    </row>
    <row r="703" spans="1:7" ht="15.75" customHeight="1" x14ac:dyDescent="0.2">
      <c r="A703" s="223"/>
      <c r="B703" s="224"/>
      <c r="C703" s="224"/>
      <c r="D703" s="225"/>
      <c r="E703" s="225"/>
      <c r="F703" s="225"/>
      <c r="G703" s="223"/>
    </row>
    <row r="704" spans="1:7" ht="15.75" customHeight="1" x14ac:dyDescent="0.2">
      <c r="A704" s="223"/>
      <c r="B704" s="224"/>
      <c r="C704" s="224"/>
      <c r="D704" s="225"/>
      <c r="E704" s="225"/>
      <c r="F704" s="225"/>
      <c r="G704" s="223"/>
    </row>
    <row r="705" spans="1:7" ht="15.75" customHeight="1" x14ac:dyDescent="0.2">
      <c r="A705" s="223"/>
      <c r="B705" s="224"/>
      <c r="C705" s="224"/>
      <c r="D705" s="225"/>
      <c r="E705" s="225"/>
      <c r="F705" s="225"/>
      <c r="G705" s="223"/>
    </row>
    <row r="706" spans="1:7" ht="15.75" customHeight="1" x14ac:dyDescent="0.2">
      <c r="A706" s="223"/>
      <c r="B706" s="224"/>
      <c r="C706" s="224"/>
      <c r="D706" s="225"/>
      <c r="E706" s="225"/>
      <c r="F706" s="225"/>
      <c r="G706" s="223"/>
    </row>
    <row r="707" spans="1:7" ht="15.75" customHeight="1" x14ac:dyDescent="0.2">
      <c r="A707" s="223"/>
      <c r="B707" s="224"/>
      <c r="C707" s="224"/>
      <c r="D707" s="225"/>
      <c r="E707" s="225"/>
      <c r="F707" s="225"/>
      <c r="G707" s="223"/>
    </row>
    <row r="708" spans="1:7" ht="15.75" customHeight="1" x14ac:dyDescent="0.2">
      <c r="A708" s="223"/>
      <c r="B708" s="224"/>
      <c r="C708" s="224"/>
      <c r="D708" s="225"/>
      <c r="E708" s="225"/>
      <c r="F708" s="225"/>
      <c r="G708" s="223"/>
    </row>
    <row r="709" spans="1:7" ht="15.75" customHeight="1" x14ac:dyDescent="0.2">
      <c r="A709" s="223"/>
      <c r="B709" s="224"/>
      <c r="C709" s="224"/>
      <c r="D709" s="225"/>
      <c r="E709" s="225"/>
      <c r="F709" s="225"/>
      <c r="G709" s="223"/>
    </row>
    <row r="710" spans="1:7" ht="15.75" customHeight="1" x14ac:dyDescent="0.2">
      <c r="A710" s="223"/>
      <c r="B710" s="224"/>
      <c r="C710" s="224"/>
      <c r="D710" s="225"/>
      <c r="E710" s="225"/>
      <c r="F710" s="225"/>
      <c r="G710" s="223"/>
    </row>
    <row r="711" spans="1:7" ht="15.75" customHeight="1" x14ac:dyDescent="0.2">
      <c r="A711" s="223"/>
      <c r="B711" s="224"/>
      <c r="C711" s="224"/>
      <c r="D711" s="225"/>
      <c r="E711" s="225"/>
      <c r="F711" s="225"/>
      <c r="G711" s="223"/>
    </row>
    <row r="712" spans="1:7" ht="15.75" customHeight="1" x14ac:dyDescent="0.2">
      <c r="A712" s="223"/>
      <c r="B712" s="224"/>
      <c r="C712" s="224"/>
      <c r="D712" s="225"/>
      <c r="E712" s="225"/>
      <c r="F712" s="225"/>
      <c r="G712" s="223"/>
    </row>
    <row r="713" spans="1:7" ht="15.75" customHeight="1" x14ac:dyDescent="0.2">
      <c r="A713" s="223"/>
      <c r="B713" s="224"/>
      <c r="C713" s="224"/>
      <c r="D713" s="225"/>
      <c r="E713" s="225"/>
      <c r="F713" s="225"/>
      <c r="G713" s="223"/>
    </row>
    <row r="714" spans="1:7" ht="15.75" customHeight="1" x14ac:dyDescent="0.2">
      <c r="A714" s="223"/>
      <c r="B714" s="224"/>
      <c r="C714" s="224"/>
      <c r="D714" s="225"/>
      <c r="E714" s="225"/>
      <c r="F714" s="225"/>
      <c r="G714" s="223"/>
    </row>
    <row r="715" spans="1:7" ht="15.75" customHeight="1" x14ac:dyDescent="0.2">
      <c r="A715" s="223"/>
      <c r="B715" s="224"/>
      <c r="C715" s="224"/>
      <c r="D715" s="225"/>
      <c r="E715" s="225"/>
      <c r="F715" s="225"/>
      <c r="G715" s="223"/>
    </row>
    <row r="716" spans="1:7" ht="15.75" customHeight="1" x14ac:dyDescent="0.2">
      <c r="A716" s="223"/>
      <c r="B716" s="224"/>
      <c r="C716" s="224"/>
      <c r="D716" s="225"/>
      <c r="E716" s="225"/>
      <c r="F716" s="225"/>
      <c r="G716" s="223"/>
    </row>
    <row r="717" spans="1:7" ht="15.75" customHeight="1" x14ac:dyDescent="0.2">
      <c r="A717" s="223"/>
      <c r="B717" s="224"/>
      <c r="C717" s="224"/>
      <c r="D717" s="225"/>
      <c r="E717" s="225"/>
      <c r="F717" s="225"/>
      <c r="G717" s="223"/>
    </row>
    <row r="718" spans="1:7" ht="15.75" customHeight="1" x14ac:dyDescent="0.2">
      <c r="A718" s="223"/>
      <c r="B718" s="224"/>
      <c r="C718" s="224"/>
      <c r="D718" s="225"/>
      <c r="E718" s="225"/>
      <c r="F718" s="225"/>
      <c r="G718" s="223"/>
    </row>
    <row r="719" spans="1:7" ht="15.75" customHeight="1" x14ac:dyDescent="0.2">
      <c r="A719" s="223"/>
      <c r="B719" s="224"/>
      <c r="C719" s="224"/>
      <c r="D719" s="225"/>
      <c r="E719" s="225"/>
      <c r="F719" s="225"/>
      <c r="G719" s="223"/>
    </row>
    <row r="720" spans="1:7" ht="15.75" customHeight="1" x14ac:dyDescent="0.2">
      <c r="A720" s="223"/>
      <c r="B720" s="224"/>
      <c r="C720" s="224"/>
      <c r="D720" s="225"/>
      <c r="E720" s="225"/>
      <c r="F720" s="225"/>
      <c r="G720" s="223"/>
    </row>
    <row r="721" spans="1:7" ht="15.75" customHeight="1" x14ac:dyDescent="0.2">
      <c r="A721" s="223"/>
      <c r="B721" s="224"/>
      <c r="C721" s="224"/>
      <c r="D721" s="225"/>
      <c r="E721" s="225"/>
      <c r="F721" s="225"/>
      <c r="G721" s="223"/>
    </row>
    <row r="722" spans="1:7" ht="15.75" customHeight="1" x14ac:dyDescent="0.2">
      <c r="A722" s="223"/>
      <c r="B722" s="224"/>
      <c r="C722" s="224"/>
      <c r="D722" s="225"/>
      <c r="E722" s="225"/>
      <c r="F722" s="225"/>
      <c r="G722" s="223"/>
    </row>
    <row r="723" spans="1:7" ht="15.75" customHeight="1" x14ac:dyDescent="0.2">
      <c r="A723" s="223"/>
      <c r="B723" s="224"/>
      <c r="C723" s="224"/>
      <c r="D723" s="225"/>
      <c r="E723" s="225"/>
      <c r="F723" s="225"/>
      <c r="G723" s="223"/>
    </row>
    <row r="724" spans="1:7" ht="15.75" customHeight="1" x14ac:dyDescent="0.2">
      <c r="A724" s="223"/>
      <c r="B724" s="224"/>
      <c r="C724" s="224"/>
      <c r="D724" s="225"/>
      <c r="E724" s="225"/>
      <c r="F724" s="225"/>
      <c r="G724" s="223"/>
    </row>
    <row r="725" spans="1:7" ht="15.75" customHeight="1" x14ac:dyDescent="0.2">
      <c r="A725" s="223"/>
      <c r="B725" s="224"/>
      <c r="C725" s="224"/>
      <c r="D725" s="225"/>
      <c r="E725" s="225"/>
      <c r="F725" s="225"/>
      <c r="G725" s="223"/>
    </row>
    <row r="726" spans="1:7" ht="15.75" customHeight="1" x14ac:dyDescent="0.2">
      <c r="A726" s="223"/>
      <c r="B726" s="224"/>
      <c r="C726" s="224"/>
      <c r="D726" s="225"/>
      <c r="E726" s="225"/>
      <c r="F726" s="225"/>
      <c r="G726" s="223"/>
    </row>
    <row r="727" spans="1:7" ht="15.75" customHeight="1" x14ac:dyDescent="0.2">
      <c r="A727" s="223"/>
      <c r="B727" s="224"/>
      <c r="C727" s="224"/>
      <c r="D727" s="225"/>
      <c r="E727" s="225"/>
      <c r="F727" s="225"/>
      <c r="G727" s="223"/>
    </row>
    <row r="728" spans="1:7" ht="15.75" customHeight="1" x14ac:dyDescent="0.2">
      <c r="A728" s="223"/>
      <c r="B728" s="224"/>
      <c r="C728" s="224"/>
      <c r="D728" s="225"/>
      <c r="E728" s="225"/>
      <c r="F728" s="225"/>
      <c r="G728" s="223"/>
    </row>
    <row r="729" spans="1:7" ht="15.75" customHeight="1" x14ac:dyDescent="0.2">
      <c r="A729" s="223"/>
      <c r="B729" s="224"/>
      <c r="C729" s="224"/>
      <c r="D729" s="225"/>
      <c r="E729" s="225"/>
      <c r="F729" s="225"/>
      <c r="G729" s="223"/>
    </row>
    <row r="730" spans="1:7" ht="15.75" customHeight="1" x14ac:dyDescent="0.2">
      <c r="A730" s="223"/>
      <c r="B730" s="224"/>
      <c r="C730" s="224"/>
      <c r="D730" s="225"/>
      <c r="E730" s="225"/>
      <c r="F730" s="225"/>
      <c r="G730" s="223"/>
    </row>
    <row r="731" spans="1:7" ht="15.75" customHeight="1" x14ac:dyDescent="0.2">
      <c r="A731" s="223"/>
      <c r="B731" s="224"/>
      <c r="C731" s="224"/>
      <c r="D731" s="225"/>
      <c r="E731" s="225"/>
      <c r="F731" s="225"/>
      <c r="G731" s="223"/>
    </row>
    <row r="732" spans="1:7" ht="15.75" customHeight="1" x14ac:dyDescent="0.2">
      <c r="A732" s="223"/>
      <c r="B732" s="224"/>
      <c r="C732" s="224"/>
      <c r="D732" s="225"/>
      <c r="E732" s="225"/>
      <c r="F732" s="225"/>
      <c r="G732" s="223"/>
    </row>
    <row r="733" spans="1:7" ht="15.75" customHeight="1" x14ac:dyDescent="0.2">
      <c r="A733" s="223"/>
      <c r="B733" s="224"/>
      <c r="C733" s="224"/>
      <c r="D733" s="225"/>
      <c r="E733" s="225"/>
      <c r="F733" s="225"/>
      <c r="G733" s="223"/>
    </row>
    <row r="734" spans="1:7" ht="15.75" customHeight="1" x14ac:dyDescent="0.2">
      <c r="A734" s="223"/>
      <c r="B734" s="224"/>
      <c r="C734" s="224"/>
      <c r="D734" s="225"/>
      <c r="E734" s="225"/>
      <c r="F734" s="225"/>
      <c r="G734" s="223"/>
    </row>
    <row r="735" spans="1:7" ht="15.75" customHeight="1" x14ac:dyDescent="0.2">
      <c r="A735" s="223"/>
      <c r="B735" s="224"/>
      <c r="C735" s="224"/>
      <c r="D735" s="225"/>
      <c r="E735" s="225"/>
      <c r="F735" s="225"/>
      <c r="G735" s="223"/>
    </row>
    <row r="736" spans="1:7" ht="15.75" customHeight="1" x14ac:dyDescent="0.2">
      <c r="A736" s="223"/>
      <c r="B736" s="224"/>
      <c r="C736" s="224"/>
      <c r="D736" s="225"/>
      <c r="E736" s="225"/>
      <c r="F736" s="225"/>
      <c r="G736" s="223"/>
    </row>
    <row r="737" spans="1:7" ht="15.75" customHeight="1" x14ac:dyDescent="0.2">
      <c r="A737" s="223"/>
      <c r="B737" s="224"/>
      <c r="C737" s="224"/>
      <c r="D737" s="225"/>
      <c r="E737" s="225"/>
      <c r="F737" s="225"/>
      <c r="G737" s="223"/>
    </row>
    <row r="738" spans="1:7" ht="15.75" customHeight="1" x14ac:dyDescent="0.2">
      <c r="A738" s="223"/>
      <c r="B738" s="224"/>
      <c r="C738" s="224"/>
      <c r="D738" s="225"/>
      <c r="E738" s="225"/>
      <c r="F738" s="225"/>
      <c r="G738" s="223"/>
    </row>
    <row r="739" spans="1:7" ht="15.75" customHeight="1" x14ac:dyDescent="0.2">
      <c r="A739" s="223"/>
      <c r="B739" s="224"/>
      <c r="C739" s="224"/>
      <c r="D739" s="225"/>
      <c r="E739" s="225"/>
      <c r="F739" s="225"/>
      <c r="G739" s="223"/>
    </row>
    <row r="740" spans="1:7" ht="15.75" customHeight="1" x14ac:dyDescent="0.2">
      <c r="A740" s="223"/>
      <c r="B740" s="224"/>
      <c r="C740" s="224"/>
      <c r="D740" s="225"/>
      <c r="E740" s="225"/>
      <c r="F740" s="225"/>
      <c r="G740" s="223"/>
    </row>
    <row r="741" spans="1:7" ht="15.75" customHeight="1" x14ac:dyDescent="0.2">
      <c r="A741" s="223"/>
      <c r="B741" s="224"/>
      <c r="C741" s="224"/>
      <c r="D741" s="225"/>
      <c r="E741" s="225"/>
      <c r="F741" s="225"/>
      <c r="G741" s="223"/>
    </row>
    <row r="742" spans="1:7" ht="15.75" customHeight="1" x14ac:dyDescent="0.2">
      <c r="A742" s="223"/>
      <c r="B742" s="224"/>
      <c r="C742" s="224"/>
      <c r="D742" s="225"/>
      <c r="E742" s="225"/>
      <c r="F742" s="225"/>
      <c r="G742" s="223"/>
    </row>
    <row r="743" spans="1:7" ht="15.75" customHeight="1" x14ac:dyDescent="0.2">
      <c r="A743" s="223"/>
      <c r="B743" s="224"/>
      <c r="C743" s="224"/>
      <c r="D743" s="225"/>
      <c r="E743" s="225"/>
      <c r="F743" s="225"/>
      <c r="G743" s="223"/>
    </row>
    <row r="744" spans="1:7" ht="15.75" customHeight="1" x14ac:dyDescent="0.2">
      <c r="A744" s="223"/>
      <c r="B744" s="224"/>
      <c r="C744" s="224"/>
      <c r="D744" s="225"/>
      <c r="E744" s="225"/>
      <c r="F744" s="225"/>
      <c r="G744" s="223"/>
    </row>
    <row r="745" spans="1:7" ht="15.75" customHeight="1" x14ac:dyDescent="0.2">
      <c r="A745" s="223"/>
      <c r="B745" s="224"/>
      <c r="C745" s="224"/>
      <c r="D745" s="225"/>
      <c r="E745" s="225"/>
      <c r="F745" s="225"/>
      <c r="G745" s="223"/>
    </row>
    <row r="746" spans="1:7" ht="15.75" customHeight="1" x14ac:dyDescent="0.2">
      <c r="A746" s="223"/>
      <c r="B746" s="224"/>
      <c r="C746" s="224"/>
      <c r="D746" s="225"/>
      <c r="E746" s="225"/>
      <c r="F746" s="225"/>
      <c r="G746" s="223"/>
    </row>
    <row r="747" spans="1:7" ht="15.75" customHeight="1" x14ac:dyDescent="0.2">
      <c r="A747" s="223"/>
      <c r="B747" s="224"/>
      <c r="C747" s="224"/>
      <c r="D747" s="225"/>
      <c r="E747" s="225"/>
      <c r="F747" s="225"/>
      <c r="G747" s="223"/>
    </row>
    <row r="748" spans="1:7" ht="15.75" customHeight="1" x14ac:dyDescent="0.2">
      <c r="A748" s="223"/>
      <c r="B748" s="224"/>
      <c r="C748" s="224"/>
      <c r="D748" s="225"/>
      <c r="E748" s="225"/>
      <c r="F748" s="225"/>
      <c r="G748" s="223"/>
    </row>
    <row r="749" spans="1:7" ht="15.75" customHeight="1" x14ac:dyDescent="0.2">
      <c r="A749" s="223"/>
      <c r="B749" s="224"/>
      <c r="C749" s="224"/>
      <c r="D749" s="225"/>
      <c r="E749" s="225"/>
      <c r="F749" s="225"/>
      <c r="G749" s="223"/>
    </row>
    <row r="750" spans="1:7" ht="15.75" customHeight="1" x14ac:dyDescent="0.2">
      <c r="A750" s="223"/>
      <c r="B750" s="224"/>
      <c r="C750" s="224"/>
      <c r="D750" s="225"/>
      <c r="E750" s="225"/>
      <c r="F750" s="225"/>
      <c r="G750" s="223"/>
    </row>
    <row r="751" spans="1:7" ht="15.75" customHeight="1" x14ac:dyDescent="0.2">
      <c r="A751" s="223"/>
      <c r="B751" s="224"/>
      <c r="C751" s="224"/>
      <c r="D751" s="225"/>
      <c r="E751" s="225"/>
      <c r="F751" s="225"/>
      <c r="G751" s="223"/>
    </row>
    <row r="752" spans="1:7" ht="15.75" customHeight="1" x14ac:dyDescent="0.2">
      <c r="A752" s="223"/>
      <c r="B752" s="224"/>
      <c r="C752" s="224"/>
      <c r="D752" s="225"/>
      <c r="E752" s="225"/>
      <c r="F752" s="225"/>
      <c r="G752" s="223"/>
    </row>
    <row r="753" spans="1:7" ht="15.75" customHeight="1" x14ac:dyDescent="0.2">
      <c r="A753" s="223"/>
      <c r="B753" s="224"/>
      <c r="C753" s="224"/>
      <c r="D753" s="225"/>
      <c r="E753" s="225"/>
      <c r="F753" s="225"/>
      <c r="G753" s="223"/>
    </row>
    <row r="754" spans="1:7" ht="15.75" customHeight="1" x14ac:dyDescent="0.2">
      <c r="A754" s="223"/>
      <c r="B754" s="224"/>
      <c r="C754" s="224"/>
      <c r="D754" s="225"/>
      <c r="E754" s="225"/>
      <c r="F754" s="225"/>
      <c r="G754" s="223"/>
    </row>
    <row r="755" spans="1:7" ht="15.75" customHeight="1" x14ac:dyDescent="0.2">
      <c r="A755" s="223"/>
      <c r="B755" s="224"/>
      <c r="C755" s="224"/>
      <c r="D755" s="225"/>
      <c r="E755" s="225"/>
      <c r="F755" s="225"/>
      <c r="G755" s="223"/>
    </row>
    <row r="756" spans="1:7" ht="15.75" customHeight="1" x14ac:dyDescent="0.2">
      <c r="A756" s="223"/>
      <c r="B756" s="224"/>
      <c r="C756" s="224"/>
      <c r="D756" s="225"/>
      <c r="E756" s="225"/>
      <c r="F756" s="225"/>
      <c r="G756" s="223"/>
    </row>
    <row r="757" spans="1:7" ht="15.75" customHeight="1" x14ac:dyDescent="0.2">
      <c r="A757" s="223"/>
      <c r="B757" s="224"/>
      <c r="C757" s="224"/>
      <c r="D757" s="225"/>
      <c r="E757" s="225"/>
      <c r="F757" s="225"/>
      <c r="G757" s="223"/>
    </row>
    <row r="758" spans="1:7" ht="15.75" customHeight="1" x14ac:dyDescent="0.2">
      <c r="A758" s="223"/>
      <c r="B758" s="224"/>
      <c r="C758" s="224"/>
      <c r="D758" s="225"/>
      <c r="E758" s="225"/>
      <c r="F758" s="225"/>
      <c r="G758" s="223"/>
    </row>
    <row r="759" spans="1:7" ht="15.75" customHeight="1" x14ac:dyDescent="0.2">
      <c r="A759" s="223"/>
      <c r="B759" s="224"/>
      <c r="C759" s="224"/>
      <c r="D759" s="225"/>
      <c r="E759" s="225"/>
      <c r="F759" s="225"/>
      <c r="G759" s="223"/>
    </row>
    <row r="760" spans="1:7" ht="15.75" customHeight="1" x14ac:dyDescent="0.2">
      <c r="A760" s="223"/>
      <c r="B760" s="224"/>
      <c r="C760" s="224"/>
      <c r="D760" s="225"/>
      <c r="E760" s="225"/>
      <c r="F760" s="225"/>
      <c r="G760" s="223"/>
    </row>
    <row r="761" spans="1:7" ht="15.75" customHeight="1" x14ac:dyDescent="0.2">
      <c r="A761" s="223"/>
      <c r="B761" s="224"/>
      <c r="C761" s="224"/>
      <c r="D761" s="225"/>
      <c r="E761" s="225"/>
      <c r="F761" s="225"/>
      <c r="G761" s="223"/>
    </row>
    <row r="762" spans="1:7" ht="15.75" customHeight="1" x14ac:dyDescent="0.2">
      <c r="A762" s="223"/>
      <c r="B762" s="224"/>
      <c r="C762" s="224"/>
      <c r="D762" s="225"/>
      <c r="E762" s="225"/>
      <c r="F762" s="225"/>
      <c r="G762" s="223"/>
    </row>
    <row r="763" spans="1:7" ht="15.75" customHeight="1" x14ac:dyDescent="0.2">
      <c r="A763" s="223"/>
      <c r="B763" s="224"/>
      <c r="C763" s="224"/>
      <c r="D763" s="225"/>
      <c r="E763" s="225"/>
      <c r="F763" s="225"/>
      <c r="G763" s="223"/>
    </row>
    <row r="764" spans="1:7" ht="15.75" customHeight="1" x14ac:dyDescent="0.2">
      <c r="A764" s="223"/>
      <c r="B764" s="224"/>
      <c r="C764" s="224"/>
      <c r="D764" s="225"/>
      <c r="E764" s="225"/>
      <c r="F764" s="225"/>
      <c r="G764" s="223"/>
    </row>
    <row r="765" spans="1:7" ht="15.75" customHeight="1" x14ac:dyDescent="0.2">
      <c r="A765" s="223"/>
      <c r="B765" s="224"/>
      <c r="C765" s="224"/>
      <c r="D765" s="225"/>
      <c r="E765" s="225"/>
      <c r="F765" s="225"/>
      <c r="G765" s="223"/>
    </row>
    <row r="766" spans="1:7" ht="15.75" customHeight="1" x14ac:dyDescent="0.2">
      <c r="A766" s="223"/>
      <c r="B766" s="224"/>
      <c r="C766" s="224"/>
      <c r="D766" s="225"/>
      <c r="E766" s="225"/>
      <c r="F766" s="225"/>
      <c r="G766" s="223"/>
    </row>
    <row r="767" spans="1:7" ht="15.75" customHeight="1" x14ac:dyDescent="0.2">
      <c r="A767" s="223"/>
      <c r="B767" s="224"/>
      <c r="C767" s="224"/>
      <c r="D767" s="225"/>
      <c r="E767" s="225"/>
      <c r="F767" s="225"/>
      <c r="G767" s="223"/>
    </row>
    <row r="768" spans="1:7" ht="15.75" customHeight="1" x14ac:dyDescent="0.2">
      <c r="A768" s="223"/>
      <c r="B768" s="224"/>
      <c r="C768" s="224"/>
      <c r="D768" s="225"/>
      <c r="E768" s="225"/>
      <c r="F768" s="225"/>
      <c r="G768" s="223"/>
    </row>
    <row r="769" spans="1:7" ht="15.75" customHeight="1" x14ac:dyDescent="0.2">
      <c r="A769" s="223"/>
      <c r="B769" s="224"/>
      <c r="C769" s="224"/>
      <c r="D769" s="225"/>
      <c r="E769" s="225"/>
      <c r="F769" s="225"/>
      <c r="G769" s="223"/>
    </row>
    <row r="770" spans="1:7" ht="15.75" customHeight="1" x14ac:dyDescent="0.2">
      <c r="A770" s="223"/>
      <c r="B770" s="224"/>
      <c r="C770" s="224"/>
      <c r="D770" s="225"/>
      <c r="E770" s="225"/>
      <c r="F770" s="225"/>
      <c r="G770" s="223"/>
    </row>
    <row r="771" spans="1:7" ht="15.75" customHeight="1" x14ac:dyDescent="0.2">
      <c r="A771" s="223"/>
      <c r="B771" s="224"/>
      <c r="C771" s="224"/>
      <c r="D771" s="225"/>
      <c r="E771" s="225"/>
      <c r="F771" s="225"/>
      <c r="G771" s="223"/>
    </row>
    <row r="772" spans="1:7" ht="15.75" customHeight="1" x14ac:dyDescent="0.2">
      <c r="A772" s="223"/>
      <c r="B772" s="224"/>
      <c r="C772" s="224"/>
      <c r="D772" s="225"/>
      <c r="E772" s="225"/>
      <c r="F772" s="225"/>
      <c r="G772" s="223"/>
    </row>
  </sheetData>
  <sheetProtection selectLockedCells="1"/>
  <protectedRanges>
    <protectedRange algorithmName="SHA-512" hashValue="MFLjKkP3j2bCYY/rsU66Ear+QWyFGqlpqUS73X9E9d/1vT5OFOmgfVrdC68z5zAQfHqcIokKmJ7g+eBG5Ghmsw==" saltValue="hAB8VCYRMck/h73BgifDyQ==" spinCount="100000" sqref="E24:E30 E3:E16 E18:E22" name="non modif" securityDescriptor="O:WDG:WDD:(D;;CC;;;WD)"/>
    <protectedRange sqref="B3:D16 D24:D32 D34:D45 E31:E45 B24:C45 B18:D22" name="modifiable" securityDescriptor="O:WDG:WDD:(A;;CC;;;WD)"/>
    <protectedRange sqref="B17:E17" name="modifiable_4" securityDescriptor="O:WDG:WDD:(A;;CC;;;WD)"/>
    <protectedRange sqref="B23:E23" name="modifiable_1" securityDescriptor="O:WDG:WDD:(A;;CC;;;WD)"/>
    <protectedRange sqref="D33" name="modifiable_2" securityDescriptor="O:WDG:WDD:(A;;CC;;;WD)"/>
    <protectedRange algorithmName="SHA-512" hashValue="MFLjKkP3j2bCYY/rsU66Ear+QWyFGqlpqUS73X9E9d/1vT5OFOmgfVrdC68z5zAQfHqcIokKmJ7g+eBG5Ghmsw==" saltValue="hAB8VCYRMck/h73BgifDyQ==" spinCount="100000" sqref="B2:F2 A1:A1048576" name="non modif_2" securityDescriptor="O:WDG:WDD:(D;;CC;;;WD)"/>
    <protectedRange sqref="B46:F604" name="modifiable_3" securityDescriptor="O:WDG:WDD:(A;;CC;;;WD)"/>
    <protectedRange algorithmName="SHA-512" hashValue="MFLjKkP3j2bCYY/rsU66Ear+QWyFGqlpqUS73X9E9d/1vT5OFOmgfVrdC68z5zAQfHqcIokKmJ7g+eBG5Ghmsw==" saltValue="hAB8VCYRMck/h73BgifDyQ==" spinCount="100000" sqref="G1:G1048576" name="non modif_3" securityDescriptor="O:WDG:WDD:(D;;CC;;;WD)"/>
  </protectedRanges>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1:G772"/>
  <sheetViews>
    <sheetView zoomScale="70" zoomScaleNormal="70" workbookViewId="0">
      <pane xSplit="1" topLeftCell="B1" activePane="topRight" state="frozen"/>
      <selection activeCell="F81" sqref="F81"/>
      <selection pane="topRight" sqref="A1:XFD1048576"/>
    </sheetView>
  </sheetViews>
  <sheetFormatPr baseColWidth="10" defaultColWidth="14.42578125" defaultRowHeight="15.75" customHeight="1" x14ac:dyDescent="0.2"/>
  <cols>
    <col min="1" max="1" width="34.5703125" style="226" customWidth="1"/>
    <col min="2" max="2" width="20.28515625" style="227" customWidth="1"/>
    <col min="3" max="3" width="16.85546875" style="227" customWidth="1"/>
    <col min="4" max="4" width="51.42578125" style="228" customWidth="1"/>
    <col min="5" max="5" width="9.7109375" style="228" customWidth="1"/>
    <col min="6" max="6" width="24.5703125" style="228" customWidth="1"/>
    <col min="7" max="7" width="27.28515625" style="226" customWidth="1"/>
    <col min="8" max="16384" width="14.42578125" style="170"/>
  </cols>
  <sheetData>
    <row r="1" spans="1:7" ht="25.5" x14ac:dyDescent="0.2">
      <c r="A1" s="158" t="s">
        <v>0</v>
      </c>
      <c r="B1" s="157" t="s">
        <v>1</v>
      </c>
      <c r="C1" s="157" t="s">
        <v>2</v>
      </c>
      <c r="D1" s="157" t="s">
        <v>6</v>
      </c>
      <c r="E1" s="157" t="s">
        <v>628</v>
      </c>
      <c r="F1" s="157" t="s">
        <v>629</v>
      </c>
      <c r="G1" s="158" t="s">
        <v>641</v>
      </c>
    </row>
    <row r="2" spans="1:7" ht="15.75" customHeight="1" x14ac:dyDescent="0.2">
      <c r="A2" s="214" t="str">
        <f t="shared" ref="A2" si="0">B2&amp;" "&amp;C2</f>
        <v xml:space="preserve"> </v>
      </c>
      <c r="B2" s="215"/>
      <c r="C2" s="215"/>
      <c r="D2" s="215"/>
      <c r="E2" s="161"/>
      <c r="F2" s="161"/>
      <c r="G2" s="214" t="str">
        <f>IF(D2="","",VLOOKUP(D2,'Liste des clubs'!A:B,2,FALSE))</f>
        <v/>
      </c>
    </row>
    <row r="3" spans="1:7" ht="15.75" customHeight="1" x14ac:dyDescent="0.2">
      <c r="A3" s="216" t="str">
        <f>UPPER(B3)&amp;" "&amp;PROPER(C3)</f>
        <v>LAPOUILLE Hugues</v>
      </c>
      <c r="B3" s="146" t="s">
        <v>163</v>
      </c>
      <c r="C3" s="146" t="s">
        <v>164</v>
      </c>
      <c r="D3" s="146" t="s">
        <v>17</v>
      </c>
      <c r="E3" s="142" t="s">
        <v>49</v>
      </c>
      <c r="F3" s="144"/>
      <c r="G3" s="216" t="str">
        <f>IF(D3="","",VLOOKUP(D3,'Liste des clubs'!A:B,2,FALSE))</f>
        <v>HAZEBRO</v>
      </c>
    </row>
    <row r="4" spans="1:7" ht="15.75" customHeight="1" x14ac:dyDescent="0.2">
      <c r="A4" s="216" t="str">
        <f t="shared" ref="A4:A67" si="1">UPPER(B4)&amp;" "&amp;PROPER(C4)</f>
        <v>DUMORTIER Bruno</v>
      </c>
      <c r="B4" s="146" t="s">
        <v>151</v>
      </c>
      <c r="C4" s="146" t="s">
        <v>152</v>
      </c>
      <c r="D4" s="146" t="s">
        <v>17</v>
      </c>
      <c r="E4" s="142" t="s">
        <v>52</v>
      </c>
      <c r="F4" s="142"/>
      <c r="G4" s="216" t="str">
        <f>IF(D4="","",VLOOKUP(D4,'Liste des clubs'!A:B,2,FALSE))</f>
        <v>HAZEBRO</v>
      </c>
    </row>
    <row r="5" spans="1:7" ht="15.75" customHeight="1" x14ac:dyDescent="0.2">
      <c r="A5" s="216" t="str">
        <f t="shared" si="1"/>
        <v>CASTELAIN Pierre</v>
      </c>
      <c r="B5" s="146" t="s">
        <v>73</v>
      </c>
      <c r="C5" s="146" t="s">
        <v>23</v>
      </c>
      <c r="D5" s="146" t="s">
        <v>17</v>
      </c>
      <c r="E5" s="142" t="s">
        <v>70</v>
      </c>
      <c r="F5" s="142"/>
      <c r="G5" s="216" t="str">
        <f>IF(D5="","",VLOOKUP(D5,'Liste des clubs'!A:B,2,FALSE))</f>
        <v>HAZEBRO</v>
      </c>
    </row>
    <row r="6" spans="1:7" ht="15.75" customHeight="1" x14ac:dyDescent="0.2">
      <c r="A6" s="216" t="str">
        <f t="shared" si="1"/>
        <v>LABESSE Olivier</v>
      </c>
      <c r="B6" s="146" t="s">
        <v>153</v>
      </c>
      <c r="C6" s="146" t="s">
        <v>154</v>
      </c>
      <c r="D6" s="146" t="s">
        <v>81</v>
      </c>
      <c r="E6" s="142" t="s">
        <v>70</v>
      </c>
      <c r="F6" s="142"/>
      <c r="G6" s="216" t="str">
        <f>IF(D6="","",VLOOKUP(D6,'Liste des clubs'!A:B,2,FALSE))</f>
        <v>St OMER</v>
      </c>
    </row>
    <row r="7" spans="1:7" ht="15.75" customHeight="1" x14ac:dyDescent="0.2">
      <c r="A7" s="216" t="str">
        <f t="shared" si="1"/>
        <v>CAULIER Stéphane</v>
      </c>
      <c r="B7" s="146" t="s">
        <v>22</v>
      </c>
      <c r="C7" s="146" t="s">
        <v>78</v>
      </c>
      <c r="D7" s="146" t="s">
        <v>17</v>
      </c>
      <c r="E7" s="142" t="s">
        <v>67</v>
      </c>
      <c r="F7" s="142"/>
      <c r="G7" s="216" t="str">
        <f>IF(D7="","",VLOOKUP(D7,'Liste des clubs'!A:B,2,FALSE))</f>
        <v>HAZEBRO</v>
      </c>
    </row>
    <row r="8" spans="1:7" ht="15.75" customHeight="1" x14ac:dyDescent="0.2">
      <c r="A8" s="216" t="str">
        <f t="shared" si="1"/>
        <v>DENISE Olivier</v>
      </c>
      <c r="B8" s="146" t="s">
        <v>165</v>
      </c>
      <c r="C8" s="146" t="s">
        <v>154</v>
      </c>
      <c r="D8" s="146" t="s">
        <v>166</v>
      </c>
      <c r="E8" s="142" t="s">
        <v>67</v>
      </c>
      <c r="F8" s="142"/>
      <c r="G8" s="216" t="str">
        <f>IF(D8="","",VLOOKUP(D8,'Liste des clubs'!A:B,2,FALSE))</f>
        <v>BETHUNE</v>
      </c>
    </row>
    <row r="9" spans="1:7" ht="15.75" customHeight="1" x14ac:dyDescent="0.2">
      <c r="A9" s="216" t="str">
        <f t="shared" si="1"/>
        <v>FRANCOIS Eric</v>
      </c>
      <c r="B9" s="146" t="s">
        <v>167</v>
      </c>
      <c r="C9" s="146" t="s">
        <v>168</v>
      </c>
      <c r="D9" s="146" t="s">
        <v>112</v>
      </c>
      <c r="E9" s="142" t="s">
        <v>64</v>
      </c>
      <c r="F9" s="142"/>
      <c r="G9" s="216" t="str">
        <f>IF(D9="","",VLOOKUP(D9,'Liste des clubs'!A:B,2,FALSE))</f>
        <v>AIRE/L</v>
      </c>
    </row>
    <row r="10" spans="1:7" ht="15.75" customHeight="1" x14ac:dyDescent="0.2">
      <c r="A10" s="216" t="str">
        <f t="shared" si="1"/>
        <v>GALAMEZ Claude</v>
      </c>
      <c r="B10" s="146" t="s">
        <v>169</v>
      </c>
      <c r="C10" s="146" t="s">
        <v>170</v>
      </c>
      <c r="D10" s="146" t="s">
        <v>171</v>
      </c>
      <c r="E10" s="142" t="s">
        <v>64</v>
      </c>
      <c r="F10" s="142"/>
      <c r="G10" s="216" t="str">
        <f>IF(D10="","",VLOOKUP(D10,'Liste des clubs'!A:B,2,FALSE))</f>
        <v>St MARTIN</v>
      </c>
    </row>
    <row r="11" spans="1:7" ht="15.75" customHeight="1" x14ac:dyDescent="0.2">
      <c r="A11" s="216" t="str">
        <f t="shared" si="1"/>
        <v>DELARU Hervé</v>
      </c>
      <c r="B11" s="146" t="s">
        <v>104</v>
      </c>
      <c r="C11" s="146" t="s">
        <v>105</v>
      </c>
      <c r="D11" s="146" t="s">
        <v>17</v>
      </c>
      <c r="E11" s="142" t="s">
        <v>61</v>
      </c>
      <c r="F11" s="142"/>
      <c r="G11" s="216" t="str">
        <f>IF(D11="","",VLOOKUP(D11,'Liste des clubs'!A:B,2,FALSE))</f>
        <v>HAZEBRO</v>
      </c>
    </row>
    <row r="12" spans="1:7" ht="15.75" customHeight="1" x14ac:dyDescent="0.2">
      <c r="A12" s="216" t="str">
        <f t="shared" si="1"/>
        <v>LAVERSIN Arnaud</v>
      </c>
      <c r="B12" s="146" t="s">
        <v>124</v>
      </c>
      <c r="C12" s="146" t="s">
        <v>161</v>
      </c>
      <c r="D12" s="146" t="s">
        <v>17</v>
      </c>
      <c r="E12" s="142" t="s">
        <v>61</v>
      </c>
      <c r="F12" s="142"/>
      <c r="G12" s="216" t="str">
        <f>IF(D12="","",VLOOKUP(D12,'Liste des clubs'!A:B,2,FALSE))</f>
        <v>HAZEBRO</v>
      </c>
    </row>
    <row r="13" spans="1:7" ht="15.75" customHeight="1" x14ac:dyDescent="0.2">
      <c r="A13" s="216" t="str">
        <f t="shared" si="1"/>
        <v>MARTIN Hervé</v>
      </c>
      <c r="B13" s="146" t="s">
        <v>162</v>
      </c>
      <c r="C13" s="146" t="s">
        <v>105</v>
      </c>
      <c r="D13" s="146" t="s">
        <v>17</v>
      </c>
      <c r="E13" s="142" t="s">
        <v>61</v>
      </c>
      <c r="F13" s="142"/>
      <c r="G13" s="216" t="str">
        <f>IF(D13="","",VLOOKUP(D13,'Liste des clubs'!A:B,2,FALSE))</f>
        <v>HAZEBRO</v>
      </c>
    </row>
    <row r="14" spans="1:7" ht="15.75" customHeight="1" x14ac:dyDescent="0.2">
      <c r="A14" s="216" t="str">
        <f t="shared" si="1"/>
        <v>RAMON Christian</v>
      </c>
      <c r="B14" s="146" t="s">
        <v>87</v>
      </c>
      <c r="C14" s="146" t="s">
        <v>111</v>
      </c>
      <c r="D14" s="146" t="s">
        <v>17</v>
      </c>
      <c r="E14" s="142" t="s">
        <v>61</v>
      </c>
      <c r="F14" s="142"/>
      <c r="G14" s="216" t="str">
        <f>IF(D14="","",VLOOKUP(D14,'Liste des clubs'!A:B,2,FALSE))</f>
        <v>HAZEBRO</v>
      </c>
    </row>
    <row r="15" spans="1:7" ht="15.75" customHeight="1" x14ac:dyDescent="0.2">
      <c r="A15" s="216" t="str">
        <f t="shared" si="1"/>
        <v>LACNY Xavier</v>
      </c>
      <c r="B15" s="146" t="s">
        <v>577</v>
      </c>
      <c r="C15" s="146" t="s">
        <v>578</v>
      </c>
      <c r="D15" s="146" t="s">
        <v>365</v>
      </c>
      <c r="E15" s="142">
        <v>30</v>
      </c>
      <c r="F15" s="142"/>
      <c r="G15" s="216" t="str">
        <f>IF(D15="","",VLOOKUP(D15,'Liste des clubs'!A:B,2,FALSE))</f>
        <v>LOONPL</v>
      </c>
    </row>
    <row r="16" spans="1:7" ht="15.75" customHeight="1" x14ac:dyDescent="0.2">
      <c r="A16" s="216" t="str">
        <f t="shared" si="1"/>
        <v>MARTIAUX Eric</v>
      </c>
      <c r="B16" s="146" t="s">
        <v>613</v>
      </c>
      <c r="C16" s="146" t="s">
        <v>168</v>
      </c>
      <c r="D16" s="146" t="s">
        <v>382</v>
      </c>
      <c r="E16" s="142">
        <v>30</v>
      </c>
      <c r="F16" s="142"/>
      <c r="G16" s="216" t="str">
        <f>IF(D16="","",VLOOKUP(D16,'Liste des clubs'!A:B,2,FALSE))</f>
        <v>RICHEB</v>
      </c>
    </row>
    <row r="17" spans="1:7" ht="15.75" customHeight="1" x14ac:dyDescent="0.2">
      <c r="A17" s="216" t="str">
        <f t="shared" si="1"/>
        <v>DEGUILLEMONT Régis</v>
      </c>
      <c r="B17" s="146" t="s">
        <v>614</v>
      </c>
      <c r="C17" s="146" t="s">
        <v>580</v>
      </c>
      <c r="D17" s="146" t="s">
        <v>348</v>
      </c>
      <c r="E17" s="142">
        <v>30</v>
      </c>
      <c r="F17" s="142"/>
      <c r="G17" s="216" t="str">
        <f>IF(D17="","",VLOOKUP(D17,'Liste des clubs'!A:B,2,FALSE))</f>
        <v>FLAN LYS</v>
      </c>
    </row>
    <row r="18" spans="1:7" ht="15.75" customHeight="1" x14ac:dyDescent="0.2">
      <c r="A18" s="216" t="str">
        <f t="shared" si="1"/>
        <v>HUGBART Christophe</v>
      </c>
      <c r="B18" s="146" t="s">
        <v>536</v>
      </c>
      <c r="C18" s="146" t="s">
        <v>72</v>
      </c>
      <c r="D18" s="146" t="s">
        <v>17</v>
      </c>
      <c r="E18" s="142">
        <v>30</v>
      </c>
      <c r="F18" s="142"/>
      <c r="G18" s="216" t="str">
        <f>IF(D18="","",VLOOKUP(D18,'Liste des clubs'!A:B,2,FALSE))</f>
        <v>HAZEBRO</v>
      </c>
    </row>
    <row r="19" spans="1:7" ht="15.75" customHeight="1" x14ac:dyDescent="0.2">
      <c r="A19" s="216" t="str">
        <f t="shared" si="1"/>
        <v>REMY Franck</v>
      </c>
      <c r="B19" s="146" t="s">
        <v>542</v>
      </c>
      <c r="C19" s="146" t="s">
        <v>569</v>
      </c>
      <c r="D19" s="146" t="s">
        <v>81</v>
      </c>
      <c r="E19" s="142" t="s">
        <v>56</v>
      </c>
      <c r="F19" s="142"/>
      <c r="G19" s="216" t="str">
        <f>IF(D19="","",VLOOKUP(D19,'Liste des clubs'!A:B,2,FALSE))</f>
        <v>St OMER</v>
      </c>
    </row>
    <row r="20" spans="1:7" ht="15.75" customHeight="1" x14ac:dyDescent="0.2">
      <c r="A20" s="216" t="str">
        <f t="shared" si="1"/>
        <v>COUVREUR Pascal</v>
      </c>
      <c r="B20" s="146" t="s">
        <v>538</v>
      </c>
      <c r="C20" s="146" t="s">
        <v>539</v>
      </c>
      <c r="D20" s="146" t="s">
        <v>92</v>
      </c>
      <c r="E20" s="142" t="s">
        <v>56</v>
      </c>
      <c r="F20" s="142"/>
      <c r="G20" s="216" t="str">
        <f>IF(D20="","",VLOOKUP(D20,'Liste des clubs'!A:B,2,FALSE))</f>
        <v>ISBERGU</v>
      </c>
    </row>
    <row r="21" spans="1:7" ht="15.75" customHeight="1" x14ac:dyDescent="0.2">
      <c r="A21" s="216" t="str">
        <f t="shared" si="1"/>
        <v>ALECSANDRE Yannick</v>
      </c>
      <c r="B21" s="146" t="s">
        <v>564</v>
      </c>
      <c r="C21" s="146" t="s">
        <v>58</v>
      </c>
      <c r="D21" s="146" t="s">
        <v>17</v>
      </c>
      <c r="E21" s="142" t="s">
        <v>56</v>
      </c>
      <c r="F21" s="142"/>
      <c r="G21" s="216" t="str">
        <f>IF(D21="","",VLOOKUP(D21,'Liste des clubs'!A:B,2,FALSE))</f>
        <v>HAZEBRO</v>
      </c>
    </row>
    <row r="22" spans="1:7" ht="15.75" customHeight="1" x14ac:dyDescent="0.2">
      <c r="A22" s="216" t="str">
        <f t="shared" si="1"/>
        <v>WAYMEL Laurent</v>
      </c>
      <c r="B22" s="146" t="s">
        <v>543</v>
      </c>
      <c r="C22" s="146" t="s">
        <v>66</v>
      </c>
      <c r="D22" s="146" t="s">
        <v>17</v>
      </c>
      <c r="E22" s="142" t="s">
        <v>56</v>
      </c>
      <c r="F22" s="142"/>
      <c r="G22" s="216" t="str">
        <f>IF(D22="","",VLOOKUP(D22,'Liste des clubs'!A:B,2,FALSE))</f>
        <v>HAZEBRO</v>
      </c>
    </row>
    <row r="23" spans="1:7" ht="15.75" customHeight="1" x14ac:dyDescent="0.2">
      <c r="A23" s="216" t="str">
        <f t="shared" si="1"/>
        <v>MARCOTTE Sébastien</v>
      </c>
      <c r="B23" s="146" t="s">
        <v>620</v>
      </c>
      <c r="C23" s="146" t="s">
        <v>116</v>
      </c>
      <c r="D23" s="146" t="s">
        <v>42</v>
      </c>
      <c r="E23" s="142" t="s">
        <v>56</v>
      </c>
      <c r="F23" s="142"/>
      <c r="G23" s="216" t="str">
        <f>IF(D23="","",VLOOKUP(D23,'Liste des clubs'!A:B,2,FALSE))</f>
        <v>ARQUES</v>
      </c>
    </row>
    <row r="24" spans="1:7" ht="15.75" customHeight="1" x14ac:dyDescent="0.2">
      <c r="A24" s="216" t="str">
        <f t="shared" si="1"/>
        <v>WAYMEL Laurent</v>
      </c>
      <c r="B24" s="146" t="s">
        <v>543</v>
      </c>
      <c r="C24" s="146" t="s">
        <v>66</v>
      </c>
      <c r="D24" s="146" t="s">
        <v>17</v>
      </c>
      <c r="E24" s="142" t="s">
        <v>56</v>
      </c>
      <c r="F24" s="142"/>
      <c r="G24" s="216" t="str">
        <f>IF(D24="","",VLOOKUP(D24,'Liste des clubs'!A:B,2,FALSE))</f>
        <v>HAZEBRO</v>
      </c>
    </row>
    <row r="25" spans="1:7" ht="15.75" customHeight="1" x14ac:dyDescent="0.2">
      <c r="A25" s="216" t="str">
        <f t="shared" si="1"/>
        <v xml:space="preserve"> </v>
      </c>
      <c r="B25" s="146"/>
      <c r="C25" s="146"/>
      <c r="D25" s="146"/>
      <c r="E25" s="142"/>
      <c r="F25" s="142"/>
      <c r="G25" s="216" t="str">
        <f>IF(D25="","",VLOOKUP(D25,'Liste des clubs'!A:B,2,FALSE))</f>
        <v/>
      </c>
    </row>
    <row r="26" spans="1:7" ht="15.75" customHeight="1" x14ac:dyDescent="0.2">
      <c r="A26" s="216" t="str">
        <f t="shared" si="1"/>
        <v xml:space="preserve"> </v>
      </c>
      <c r="B26" s="146"/>
      <c r="C26" s="146"/>
      <c r="D26" s="146"/>
      <c r="E26" s="142"/>
      <c r="F26" s="142"/>
      <c r="G26" s="216" t="str">
        <f>IF(D26="","",VLOOKUP(D26,'Liste des clubs'!A:B,2,FALSE))</f>
        <v/>
      </c>
    </row>
    <row r="27" spans="1:7" ht="15.75" customHeight="1" x14ac:dyDescent="0.2">
      <c r="A27" s="216" t="str">
        <f t="shared" si="1"/>
        <v xml:space="preserve"> </v>
      </c>
      <c r="B27" s="146"/>
      <c r="C27" s="146"/>
      <c r="D27" s="146"/>
      <c r="E27" s="142"/>
      <c r="F27" s="142"/>
      <c r="G27" s="216" t="str">
        <f>IF(D27="","",VLOOKUP(D27,'Liste des clubs'!A:B,2,FALSE))</f>
        <v/>
      </c>
    </row>
    <row r="28" spans="1:7" ht="15.75" customHeight="1" x14ac:dyDescent="0.2">
      <c r="A28" s="216" t="str">
        <f t="shared" si="1"/>
        <v xml:space="preserve"> </v>
      </c>
      <c r="B28" s="146"/>
      <c r="C28" s="146"/>
      <c r="D28" s="146"/>
      <c r="E28" s="142"/>
      <c r="F28" s="142"/>
      <c r="G28" s="216" t="str">
        <f>IF(D28="","",VLOOKUP(D28,'Liste des clubs'!A:B,2,FALSE))</f>
        <v/>
      </c>
    </row>
    <row r="29" spans="1:7" ht="15.75" customHeight="1" x14ac:dyDescent="0.2">
      <c r="A29" s="216" t="str">
        <f t="shared" si="1"/>
        <v xml:space="preserve"> </v>
      </c>
      <c r="B29" s="146"/>
      <c r="C29" s="146"/>
      <c r="D29" s="146"/>
      <c r="E29" s="142"/>
      <c r="F29" s="142"/>
      <c r="G29" s="216" t="str">
        <f>IF(D29="","",VLOOKUP(D29,'Liste des clubs'!A:B,2,FALSE))</f>
        <v/>
      </c>
    </row>
    <row r="30" spans="1:7" ht="15.75" customHeight="1" x14ac:dyDescent="0.2">
      <c r="A30" s="216" t="str">
        <f t="shared" si="1"/>
        <v xml:space="preserve"> </v>
      </c>
      <c r="B30" s="146"/>
      <c r="C30" s="146"/>
      <c r="D30" s="146"/>
      <c r="E30" s="144"/>
      <c r="F30" s="144"/>
      <c r="G30" s="216" t="str">
        <f>IF(D30="","",VLOOKUP(D30,'Liste des clubs'!A:B,2,FALSE))</f>
        <v/>
      </c>
    </row>
    <row r="31" spans="1:7" ht="15.75" customHeight="1" x14ac:dyDescent="0.2">
      <c r="A31" s="216" t="str">
        <f t="shared" si="1"/>
        <v xml:space="preserve"> </v>
      </c>
      <c r="B31" s="146"/>
      <c r="C31" s="146"/>
      <c r="D31" s="146"/>
      <c r="E31" s="142"/>
      <c r="F31" s="142"/>
      <c r="G31" s="216" t="str">
        <f>IF(D31="","",VLOOKUP(D31,'Liste des clubs'!A:B,2,FALSE))</f>
        <v/>
      </c>
    </row>
    <row r="32" spans="1:7" ht="15.75" customHeight="1" x14ac:dyDescent="0.2">
      <c r="A32" s="216" t="str">
        <f t="shared" si="1"/>
        <v xml:space="preserve"> </v>
      </c>
      <c r="B32" s="146"/>
      <c r="C32" s="146"/>
      <c r="D32" s="146"/>
      <c r="E32" s="142"/>
      <c r="F32" s="142"/>
      <c r="G32" s="216" t="str">
        <f>IF(D32="","",VLOOKUP(D32,'Liste des clubs'!A:B,2,FALSE))</f>
        <v/>
      </c>
    </row>
    <row r="33" spans="1:7" ht="15.75" customHeight="1" x14ac:dyDescent="0.2">
      <c r="A33" s="216" t="str">
        <f t="shared" si="1"/>
        <v xml:space="preserve"> </v>
      </c>
      <c r="B33" s="146"/>
      <c r="C33" s="146"/>
      <c r="D33" s="146"/>
      <c r="E33" s="142"/>
      <c r="F33" s="142"/>
      <c r="G33" s="216" t="str">
        <f>IF(D33="","",VLOOKUP(D33,'Liste des clubs'!A:B,2,FALSE))</f>
        <v/>
      </c>
    </row>
    <row r="34" spans="1:7" ht="15.75" customHeight="1" x14ac:dyDescent="0.2">
      <c r="A34" s="216" t="str">
        <f t="shared" si="1"/>
        <v xml:space="preserve"> </v>
      </c>
      <c r="B34" s="146"/>
      <c r="C34" s="146"/>
      <c r="D34" s="146"/>
      <c r="E34" s="142"/>
      <c r="F34" s="142"/>
      <c r="G34" s="216" t="str">
        <f>IF(D34="","",VLOOKUP(D34,'Liste des clubs'!A:B,2,FALSE))</f>
        <v/>
      </c>
    </row>
    <row r="35" spans="1:7" ht="15.75" customHeight="1" x14ac:dyDescent="0.2">
      <c r="A35" s="216" t="str">
        <f t="shared" si="1"/>
        <v xml:space="preserve"> </v>
      </c>
      <c r="B35" s="146"/>
      <c r="C35" s="146"/>
      <c r="D35" s="146"/>
      <c r="E35" s="142"/>
      <c r="F35" s="142"/>
      <c r="G35" s="216" t="str">
        <f>IF(D35="","",VLOOKUP(D35,'Liste des clubs'!A:B,2,FALSE))</f>
        <v/>
      </c>
    </row>
    <row r="36" spans="1:7" ht="15.75" customHeight="1" x14ac:dyDescent="0.2">
      <c r="A36" s="216" t="str">
        <f t="shared" si="1"/>
        <v xml:space="preserve"> </v>
      </c>
      <c r="B36" s="146"/>
      <c r="C36" s="146"/>
      <c r="D36" s="146"/>
      <c r="E36" s="142"/>
      <c r="F36" s="142"/>
      <c r="G36" s="216" t="str">
        <f>IF(D36="","",VLOOKUP(D36,'Liste des clubs'!A:B,2,FALSE))</f>
        <v/>
      </c>
    </row>
    <row r="37" spans="1:7" ht="15.75" customHeight="1" x14ac:dyDescent="0.2">
      <c r="A37" s="216" t="str">
        <f t="shared" si="1"/>
        <v xml:space="preserve"> </v>
      </c>
      <c r="B37" s="146"/>
      <c r="C37" s="146"/>
      <c r="D37" s="146"/>
      <c r="E37" s="142"/>
      <c r="F37" s="142"/>
      <c r="G37" s="216" t="str">
        <f>IF(D37="","",VLOOKUP(D37,'Liste des clubs'!A:B,2,FALSE))</f>
        <v/>
      </c>
    </row>
    <row r="38" spans="1:7" ht="15.75" customHeight="1" x14ac:dyDescent="0.2">
      <c r="A38" s="216" t="str">
        <f t="shared" si="1"/>
        <v xml:space="preserve"> </v>
      </c>
      <c r="B38" s="146"/>
      <c r="C38" s="146"/>
      <c r="D38" s="146"/>
      <c r="E38" s="144"/>
      <c r="F38" s="144"/>
      <c r="G38" s="216" t="str">
        <f>IF(D38="","",VLOOKUP(D38,'Liste des clubs'!A:B,2,FALSE))</f>
        <v/>
      </c>
    </row>
    <row r="39" spans="1:7" ht="15.75" customHeight="1" x14ac:dyDescent="0.2">
      <c r="A39" s="216" t="str">
        <f t="shared" si="1"/>
        <v xml:space="preserve"> </v>
      </c>
      <c r="B39" s="146"/>
      <c r="C39" s="146"/>
      <c r="D39" s="146"/>
      <c r="E39" s="142"/>
      <c r="F39" s="142"/>
      <c r="G39" s="216" t="str">
        <f>IF(D39="","",VLOOKUP(D39,'Liste des clubs'!A:B,2,FALSE))</f>
        <v/>
      </c>
    </row>
    <row r="40" spans="1:7" ht="15.75" customHeight="1" x14ac:dyDescent="0.2">
      <c r="A40" s="216" t="str">
        <f t="shared" si="1"/>
        <v xml:space="preserve"> </v>
      </c>
      <c r="B40" s="217"/>
      <c r="C40" s="217"/>
      <c r="D40" s="146"/>
      <c r="E40" s="144"/>
      <c r="F40" s="144"/>
      <c r="G40" s="216" t="str">
        <f>IF(D40="","",VLOOKUP(D40,'Liste des clubs'!A:B,2,FALSE))</f>
        <v/>
      </c>
    </row>
    <row r="41" spans="1:7" ht="15.75" customHeight="1" x14ac:dyDescent="0.2">
      <c r="A41" s="216" t="str">
        <f t="shared" si="1"/>
        <v xml:space="preserve"> </v>
      </c>
      <c r="B41" s="146"/>
      <c r="C41" s="146"/>
      <c r="D41" s="146"/>
      <c r="E41" s="142"/>
      <c r="F41" s="142"/>
      <c r="G41" s="216" t="str">
        <f>IF(D41="","",VLOOKUP(D41,'Liste des clubs'!A:B,2,FALSE))</f>
        <v/>
      </c>
    </row>
    <row r="42" spans="1:7" ht="15.75" customHeight="1" x14ac:dyDescent="0.2">
      <c r="A42" s="216" t="str">
        <f t="shared" si="1"/>
        <v xml:space="preserve"> </v>
      </c>
      <c r="B42" s="146"/>
      <c r="C42" s="146"/>
      <c r="D42" s="146"/>
      <c r="E42" s="142"/>
      <c r="F42" s="142"/>
      <c r="G42" s="216" t="str">
        <f>IF(D42="","",VLOOKUP(D42,'Liste des clubs'!A:B,2,FALSE))</f>
        <v/>
      </c>
    </row>
    <row r="43" spans="1:7" ht="15.75" customHeight="1" x14ac:dyDescent="0.2">
      <c r="A43" s="216" t="str">
        <f t="shared" si="1"/>
        <v xml:space="preserve"> </v>
      </c>
      <c r="B43" s="146"/>
      <c r="C43" s="146"/>
      <c r="D43" s="146"/>
      <c r="E43" s="142"/>
      <c r="F43" s="142"/>
      <c r="G43" s="216" t="str">
        <f>IF(D43="","",VLOOKUP(D43,'Liste des clubs'!A:B,2,FALSE))</f>
        <v/>
      </c>
    </row>
    <row r="44" spans="1:7" ht="15.75" customHeight="1" x14ac:dyDescent="0.2">
      <c r="A44" s="216" t="str">
        <f t="shared" si="1"/>
        <v xml:space="preserve"> </v>
      </c>
      <c r="B44" s="146"/>
      <c r="C44" s="146"/>
      <c r="D44" s="146"/>
      <c r="E44" s="142"/>
      <c r="F44" s="142"/>
      <c r="G44" s="216" t="str">
        <f>IF(D44="","",VLOOKUP(D44,'Liste des clubs'!A:B,2,FALSE))</f>
        <v/>
      </c>
    </row>
    <row r="45" spans="1:7" ht="15.75" customHeight="1" x14ac:dyDescent="0.2">
      <c r="A45" s="216" t="str">
        <f t="shared" si="1"/>
        <v xml:space="preserve"> </v>
      </c>
      <c r="B45" s="146"/>
      <c r="C45" s="146"/>
      <c r="D45" s="146"/>
      <c r="E45" s="142"/>
      <c r="F45" s="142"/>
      <c r="G45" s="216" t="str">
        <f>IF(D45="","",VLOOKUP(D45,'Liste des clubs'!A:B,2,FALSE))</f>
        <v/>
      </c>
    </row>
    <row r="46" spans="1:7" ht="15.75" customHeight="1" x14ac:dyDescent="0.2">
      <c r="A46" s="216" t="str">
        <f t="shared" si="1"/>
        <v xml:space="preserve"> </v>
      </c>
      <c r="B46" s="146"/>
      <c r="C46" s="146"/>
      <c r="D46" s="146"/>
      <c r="E46" s="142"/>
      <c r="F46" s="142"/>
      <c r="G46" s="216" t="str">
        <f>IF(D46="","",VLOOKUP(D46,'Liste des clubs'!A:B,2,FALSE))</f>
        <v/>
      </c>
    </row>
    <row r="47" spans="1:7" ht="15.75" customHeight="1" x14ac:dyDescent="0.2">
      <c r="A47" s="216" t="str">
        <f t="shared" si="1"/>
        <v xml:space="preserve"> </v>
      </c>
      <c r="B47" s="146"/>
      <c r="C47" s="146"/>
      <c r="D47" s="146"/>
      <c r="E47" s="142"/>
      <c r="F47" s="142"/>
      <c r="G47" s="216" t="str">
        <f>IF(D47="","",VLOOKUP(D47,'Liste des clubs'!A:B,2,FALSE))</f>
        <v/>
      </c>
    </row>
    <row r="48" spans="1:7" ht="15.75" customHeight="1" x14ac:dyDescent="0.2">
      <c r="A48" s="216" t="str">
        <f t="shared" si="1"/>
        <v xml:space="preserve"> </v>
      </c>
      <c r="B48" s="146"/>
      <c r="C48" s="146"/>
      <c r="D48" s="146"/>
      <c r="E48" s="142"/>
      <c r="F48" s="142"/>
      <c r="G48" s="216" t="str">
        <f>IF(D48="","",VLOOKUP(D48,'Liste des clubs'!A:B,2,FALSE))</f>
        <v/>
      </c>
    </row>
    <row r="49" spans="1:7" ht="15.75" customHeight="1" x14ac:dyDescent="0.2">
      <c r="A49" s="216" t="str">
        <f t="shared" si="1"/>
        <v xml:space="preserve"> </v>
      </c>
      <c r="B49" s="146"/>
      <c r="C49" s="146"/>
      <c r="D49" s="146"/>
      <c r="E49" s="142"/>
      <c r="F49" s="142"/>
      <c r="G49" s="216" t="str">
        <f>IF(D49="","",VLOOKUP(D49,'Liste des clubs'!A:B,2,FALSE))</f>
        <v/>
      </c>
    </row>
    <row r="50" spans="1:7" ht="15.75" customHeight="1" x14ac:dyDescent="0.2">
      <c r="A50" s="216" t="str">
        <f t="shared" si="1"/>
        <v xml:space="preserve"> </v>
      </c>
      <c r="B50" s="146"/>
      <c r="C50" s="146"/>
      <c r="D50" s="146"/>
      <c r="E50" s="142"/>
      <c r="F50" s="142"/>
      <c r="G50" s="216" t="str">
        <f>IF(D50="","",VLOOKUP(D50,'Liste des clubs'!A:B,2,FALSE))</f>
        <v/>
      </c>
    </row>
    <row r="51" spans="1:7" ht="15.75" customHeight="1" x14ac:dyDescent="0.2">
      <c r="A51" s="216" t="str">
        <f t="shared" si="1"/>
        <v xml:space="preserve"> </v>
      </c>
      <c r="B51" s="146"/>
      <c r="C51" s="146"/>
      <c r="D51" s="146"/>
      <c r="E51" s="142"/>
      <c r="F51" s="142"/>
      <c r="G51" s="216" t="str">
        <f>IF(D51="","",VLOOKUP(D51,'Liste des clubs'!A:B,2,FALSE))</f>
        <v/>
      </c>
    </row>
    <row r="52" spans="1:7" ht="15.75" customHeight="1" x14ac:dyDescent="0.2">
      <c r="A52" s="216" t="str">
        <f t="shared" si="1"/>
        <v xml:space="preserve"> </v>
      </c>
      <c r="B52" s="146"/>
      <c r="C52" s="146"/>
      <c r="D52" s="146"/>
      <c r="E52" s="142"/>
      <c r="F52" s="142"/>
      <c r="G52" s="216" t="str">
        <f>IF(D52="","",VLOOKUP(D52,'Liste des clubs'!A:B,2,FALSE))</f>
        <v/>
      </c>
    </row>
    <row r="53" spans="1:7" ht="15.75" customHeight="1" x14ac:dyDescent="0.2">
      <c r="A53" s="216" t="str">
        <f t="shared" si="1"/>
        <v xml:space="preserve"> </v>
      </c>
      <c r="B53" s="146"/>
      <c r="C53" s="146"/>
      <c r="D53" s="146"/>
      <c r="E53" s="142"/>
      <c r="F53" s="142"/>
      <c r="G53" s="216" t="str">
        <f>IF(D53="","",VLOOKUP(D53,'Liste des clubs'!A:B,2,FALSE))</f>
        <v/>
      </c>
    </row>
    <row r="54" spans="1:7" ht="15.75" customHeight="1" x14ac:dyDescent="0.2">
      <c r="A54" s="216" t="str">
        <f t="shared" si="1"/>
        <v xml:space="preserve"> </v>
      </c>
      <c r="B54" s="146"/>
      <c r="C54" s="146"/>
      <c r="D54" s="146"/>
      <c r="E54" s="142"/>
      <c r="F54" s="142"/>
      <c r="G54" s="216" t="str">
        <f>IF(D54="","",VLOOKUP(D54,'Liste des clubs'!A:B,2,FALSE))</f>
        <v/>
      </c>
    </row>
    <row r="55" spans="1:7" ht="15.75" customHeight="1" x14ac:dyDescent="0.2">
      <c r="A55" s="216" t="str">
        <f t="shared" si="1"/>
        <v xml:space="preserve"> </v>
      </c>
      <c r="B55" s="146"/>
      <c r="C55" s="146"/>
      <c r="D55" s="146"/>
      <c r="E55" s="142"/>
      <c r="F55" s="142"/>
      <c r="G55" s="216" t="str">
        <f>IF(D55="","",VLOOKUP(D55,'Liste des clubs'!A:B,2,FALSE))</f>
        <v/>
      </c>
    </row>
    <row r="56" spans="1:7" ht="15.75" customHeight="1" x14ac:dyDescent="0.2">
      <c r="A56" s="216" t="str">
        <f t="shared" si="1"/>
        <v xml:space="preserve"> </v>
      </c>
      <c r="B56" s="146"/>
      <c r="C56" s="146"/>
      <c r="D56" s="217"/>
      <c r="E56" s="142"/>
      <c r="F56" s="142"/>
      <c r="G56" s="216" t="str">
        <f>IF(D56="","",VLOOKUP(D56,'Liste des clubs'!A:B,2,FALSE))</f>
        <v/>
      </c>
    </row>
    <row r="57" spans="1:7" ht="15.75" customHeight="1" x14ac:dyDescent="0.2">
      <c r="A57" s="216" t="str">
        <f t="shared" si="1"/>
        <v xml:space="preserve"> </v>
      </c>
      <c r="B57" s="146"/>
      <c r="C57" s="146"/>
      <c r="D57" s="146"/>
      <c r="E57" s="142"/>
      <c r="F57" s="142"/>
      <c r="G57" s="216" t="str">
        <f>IF(D57="","",VLOOKUP(D57,'Liste des clubs'!A:B,2,FALSE))</f>
        <v/>
      </c>
    </row>
    <row r="58" spans="1:7" ht="15.75" customHeight="1" x14ac:dyDescent="0.2">
      <c r="A58" s="216" t="str">
        <f t="shared" si="1"/>
        <v xml:space="preserve"> </v>
      </c>
      <c r="B58" s="146"/>
      <c r="C58" s="146"/>
      <c r="D58" s="146"/>
      <c r="E58" s="142"/>
      <c r="F58" s="142"/>
      <c r="G58" s="216" t="str">
        <f>IF(D58="","",VLOOKUP(D58,'Liste des clubs'!A:B,2,FALSE))</f>
        <v/>
      </c>
    </row>
    <row r="59" spans="1:7" ht="15.75" customHeight="1" x14ac:dyDescent="0.2">
      <c r="A59" s="216" t="str">
        <f t="shared" si="1"/>
        <v xml:space="preserve"> </v>
      </c>
      <c r="B59" s="146"/>
      <c r="C59" s="146"/>
      <c r="D59" s="146"/>
      <c r="E59" s="142"/>
      <c r="F59" s="142"/>
      <c r="G59" s="216" t="str">
        <f>IF(D59="","",VLOOKUP(D59,'Liste des clubs'!A:B,2,FALSE))</f>
        <v/>
      </c>
    </row>
    <row r="60" spans="1:7" ht="15.75" customHeight="1" x14ac:dyDescent="0.2">
      <c r="A60" s="216" t="str">
        <f t="shared" si="1"/>
        <v xml:space="preserve"> </v>
      </c>
      <c r="B60" s="146"/>
      <c r="C60" s="146"/>
      <c r="D60" s="146"/>
      <c r="E60" s="142"/>
      <c r="F60" s="142"/>
      <c r="G60" s="216" t="str">
        <f>IF(D60="","",VLOOKUP(D60,'Liste des clubs'!A:B,2,FALSE))</f>
        <v/>
      </c>
    </row>
    <row r="61" spans="1:7" ht="15.75" customHeight="1" x14ac:dyDescent="0.2">
      <c r="A61" s="216" t="str">
        <f t="shared" si="1"/>
        <v xml:space="preserve"> </v>
      </c>
      <c r="B61" s="146"/>
      <c r="C61" s="146"/>
      <c r="D61" s="146"/>
      <c r="E61" s="142"/>
      <c r="F61" s="142"/>
      <c r="G61" s="216" t="str">
        <f>IF(D61="","",VLOOKUP(D61,'Liste des clubs'!A:B,2,FALSE))</f>
        <v/>
      </c>
    </row>
    <row r="62" spans="1:7" ht="15.75" customHeight="1" x14ac:dyDescent="0.2">
      <c r="A62" s="216" t="str">
        <f t="shared" si="1"/>
        <v xml:space="preserve"> </v>
      </c>
      <c r="B62" s="146"/>
      <c r="C62" s="146"/>
      <c r="D62" s="146"/>
      <c r="E62" s="142"/>
      <c r="F62" s="142"/>
      <c r="G62" s="216" t="str">
        <f>IF(D62="","",VLOOKUP(D62,'Liste des clubs'!A:B,2,FALSE))</f>
        <v/>
      </c>
    </row>
    <row r="63" spans="1:7" ht="15.75" customHeight="1" x14ac:dyDescent="0.2">
      <c r="A63" s="216" t="str">
        <f t="shared" si="1"/>
        <v xml:space="preserve"> </v>
      </c>
      <c r="B63" s="146"/>
      <c r="C63" s="146"/>
      <c r="D63" s="146"/>
      <c r="E63" s="142"/>
      <c r="F63" s="142"/>
      <c r="G63" s="216" t="str">
        <f>IF(D63="","",VLOOKUP(D63,'Liste des clubs'!A:B,2,FALSE))</f>
        <v/>
      </c>
    </row>
    <row r="64" spans="1:7" ht="15.75" customHeight="1" x14ac:dyDescent="0.2">
      <c r="A64" s="216" t="str">
        <f t="shared" si="1"/>
        <v xml:space="preserve"> </v>
      </c>
      <c r="B64" s="146"/>
      <c r="C64" s="146"/>
      <c r="D64" s="146"/>
      <c r="E64" s="142"/>
      <c r="F64" s="142"/>
      <c r="G64" s="216" t="str">
        <f>IF(D64="","",VLOOKUP(D64,'Liste des clubs'!A:B,2,FALSE))</f>
        <v/>
      </c>
    </row>
    <row r="65" spans="1:7" ht="15.75" customHeight="1" x14ac:dyDescent="0.2">
      <c r="A65" s="216" t="str">
        <f t="shared" si="1"/>
        <v xml:space="preserve"> </v>
      </c>
      <c r="B65" s="146"/>
      <c r="C65" s="146"/>
      <c r="D65" s="146"/>
      <c r="E65" s="142"/>
      <c r="F65" s="142"/>
      <c r="G65" s="216" t="str">
        <f>IF(D65="","",VLOOKUP(D65,'Liste des clubs'!A:B,2,FALSE))</f>
        <v/>
      </c>
    </row>
    <row r="66" spans="1:7" ht="15.75" customHeight="1" x14ac:dyDescent="0.2">
      <c r="A66" s="216" t="str">
        <f t="shared" si="1"/>
        <v xml:space="preserve"> </v>
      </c>
      <c r="B66" s="146"/>
      <c r="C66" s="146"/>
      <c r="D66" s="146"/>
      <c r="E66" s="142"/>
      <c r="F66" s="142"/>
      <c r="G66" s="216" t="str">
        <f>IF(D66="","",VLOOKUP(D66,'Liste des clubs'!A:B,2,FALSE))</f>
        <v/>
      </c>
    </row>
    <row r="67" spans="1:7" ht="15.75" customHeight="1" x14ac:dyDescent="0.2">
      <c r="A67" s="216" t="str">
        <f t="shared" si="1"/>
        <v xml:space="preserve"> </v>
      </c>
      <c r="B67" s="146"/>
      <c r="C67" s="146"/>
      <c r="D67" s="146"/>
      <c r="E67" s="142"/>
      <c r="F67" s="142"/>
      <c r="G67" s="216" t="str">
        <f>IF(D67="","",VLOOKUP(D67,'Liste des clubs'!A:B,2,FALSE))</f>
        <v/>
      </c>
    </row>
    <row r="68" spans="1:7" ht="15.75" customHeight="1" x14ac:dyDescent="0.2">
      <c r="A68" s="216" t="str">
        <f t="shared" ref="A68:A131" si="2">UPPER(B68)&amp;" "&amp;PROPER(C68)</f>
        <v xml:space="preserve"> </v>
      </c>
      <c r="B68" s="146"/>
      <c r="C68" s="146"/>
      <c r="D68" s="146"/>
      <c r="E68" s="142"/>
      <c r="F68" s="142"/>
      <c r="G68" s="216" t="str">
        <f>IF(D68="","",VLOOKUP(D68,'Liste des clubs'!A:B,2,FALSE))</f>
        <v/>
      </c>
    </row>
    <row r="69" spans="1:7" ht="15.75" customHeight="1" x14ac:dyDescent="0.2">
      <c r="A69" s="216" t="str">
        <f t="shared" si="2"/>
        <v xml:space="preserve"> </v>
      </c>
      <c r="B69" s="146"/>
      <c r="C69" s="146"/>
      <c r="D69" s="146"/>
      <c r="E69" s="142"/>
      <c r="F69" s="142"/>
      <c r="G69" s="216" t="str">
        <f>IF(D69="","",VLOOKUP(D69,'Liste des clubs'!A:B,2,FALSE))</f>
        <v/>
      </c>
    </row>
    <row r="70" spans="1:7" ht="15.75" customHeight="1" x14ac:dyDescent="0.2">
      <c r="A70" s="216" t="str">
        <f t="shared" si="2"/>
        <v xml:space="preserve"> </v>
      </c>
      <c r="B70" s="146"/>
      <c r="C70" s="146"/>
      <c r="D70" s="146"/>
      <c r="E70" s="142"/>
      <c r="F70" s="142"/>
      <c r="G70" s="216" t="str">
        <f>IF(D70="","",VLOOKUP(D70,'Liste des clubs'!A:B,2,FALSE))</f>
        <v/>
      </c>
    </row>
    <row r="71" spans="1:7" ht="15.75" customHeight="1" x14ac:dyDescent="0.2">
      <c r="A71" s="216" t="str">
        <f t="shared" si="2"/>
        <v xml:space="preserve"> </v>
      </c>
      <c r="B71" s="146"/>
      <c r="C71" s="146"/>
      <c r="D71" s="146"/>
      <c r="E71" s="144"/>
      <c r="F71" s="144"/>
      <c r="G71" s="216" t="str">
        <f>IF(D71="","",VLOOKUP(D71,'Liste des clubs'!A:B,2,FALSE))</f>
        <v/>
      </c>
    </row>
    <row r="72" spans="1:7" ht="15.75" customHeight="1" x14ac:dyDescent="0.2">
      <c r="A72" s="216" t="str">
        <f t="shared" si="2"/>
        <v xml:space="preserve"> </v>
      </c>
      <c r="B72" s="146"/>
      <c r="C72" s="146"/>
      <c r="D72" s="146"/>
      <c r="E72" s="142"/>
      <c r="F72" s="142"/>
      <c r="G72" s="216" t="str">
        <f>IF(D72="","",VLOOKUP(D72,'Liste des clubs'!A:B,2,FALSE))</f>
        <v/>
      </c>
    </row>
    <row r="73" spans="1:7" ht="15.75" customHeight="1" x14ac:dyDescent="0.2">
      <c r="A73" s="216" t="str">
        <f t="shared" si="2"/>
        <v xml:space="preserve"> </v>
      </c>
      <c r="B73" s="146"/>
      <c r="C73" s="146"/>
      <c r="D73" s="146"/>
      <c r="E73" s="144"/>
      <c r="F73" s="144"/>
      <c r="G73" s="216" t="str">
        <f>IF(D73="","",VLOOKUP(D73,'Liste des clubs'!A:B,2,FALSE))</f>
        <v/>
      </c>
    </row>
    <row r="74" spans="1:7" ht="15.75" customHeight="1" x14ac:dyDescent="0.2">
      <c r="A74" s="216" t="str">
        <f t="shared" si="2"/>
        <v xml:space="preserve"> </v>
      </c>
      <c r="B74" s="146"/>
      <c r="C74" s="146"/>
      <c r="D74" s="146"/>
      <c r="E74" s="142"/>
      <c r="F74" s="142"/>
      <c r="G74" s="216" t="str">
        <f>IF(D74="","",VLOOKUP(D74,'Liste des clubs'!A:B,2,FALSE))</f>
        <v/>
      </c>
    </row>
    <row r="75" spans="1:7" ht="15.75" customHeight="1" x14ac:dyDescent="0.2">
      <c r="A75" s="216" t="str">
        <f t="shared" si="2"/>
        <v xml:space="preserve"> </v>
      </c>
      <c r="B75" s="146"/>
      <c r="C75" s="146"/>
      <c r="D75" s="146"/>
      <c r="E75" s="144"/>
      <c r="F75" s="144"/>
      <c r="G75" s="216" t="str">
        <f>IF(D75="","",VLOOKUP(D75,'Liste des clubs'!A:B,2,FALSE))</f>
        <v/>
      </c>
    </row>
    <row r="76" spans="1:7" ht="15.75" customHeight="1" x14ac:dyDescent="0.2">
      <c r="A76" s="216" t="str">
        <f t="shared" si="2"/>
        <v xml:space="preserve"> </v>
      </c>
      <c r="B76" s="146"/>
      <c r="C76" s="146"/>
      <c r="D76" s="146"/>
      <c r="E76" s="142"/>
      <c r="F76" s="142"/>
      <c r="G76" s="216" t="str">
        <f>IF(D76="","",VLOOKUP(D76,'Liste des clubs'!A:B,2,FALSE))</f>
        <v/>
      </c>
    </row>
    <row r="77" spans="1:7" ht="15.75" customHeight="1" x14ac:dyDescent="0.2">
      <c r="A77" s="216" t="str">
        <f t="shared" si="2"/>
        <v xml:space="preserve"> </v>
      </c>
      <c r="B77" s="146"/>
      <c r="C77" s="146"/>
      <c r="D77" s="146"/>
      <c r="E77" s="144"/>
      <c r="F77" s="144"/>
      <c r="G77" s="216" t="str">
        <f>IF(D77="","",VLOOKUP(D77,'Liste des clubs'!A:B,2,FALSE))</f>
        <v/>
      </c>
    </row>
    <row r="78" spans="1:7" ht="15.75" customHeight="1" x14ac:dyDescent="0.2">
      <c r="A78" s="216" t="str">
        <f t="shared" si="2"/>
        <v xml:space="preserve"> </v>
      </c>
      <c r="B78" s="146"/>
      <c r="C78" s="146"/>
      <c r="D78" s="146"/>
      <c r="E78" s="142"/>
      <c r="F78" s="142"/>
      <c r="G78" s="216" t="str">
        <f>IF(D78="","",VLOOKUP(D78,'Liste des clubs'!A:B,2,FALSE))</f>
        <v/>
      </c>
    </row>
    <row r="79" spans="1:7" ht="15.75" customHeight="1" x14ac:dyDescent="0.2">
      <c r="A79" s="216" t="str">
        <f t="shared" si="2"/>
        <v xml:space="preserve"> </v>
      </c>
      <c r="B79" s="146"/>
      <c r="C79" s="146"/>
      <c r="D79" s="146"/>
      <c r="E79" s="142"/>
      <c r="F79" s="142"/>
      <c r="G79" s="216" t="str">
        <f>IF(D79="","",VLOOKUP(D79,'Liste des clubs'!A:B,2,FALSE))</f>
        <v/>
      </c>
    </row>
    <row r="80" spans="1:7" ht="15.75" customHeight="1" x14ac:dyDescent="0.2">
      <c r="A80" s="216" t="str">
        <f t="shared" si="2"/>
        <v xml:space="preserve"> </v>
      </c>
      <c r="B80" s="146"/>
      <c r="C80" s="146"/>
      <c r="D80" s="146"/>
      <c r="E80" s="142"/>
      <c r="F80" s="142"/>
      <c r="G80" s="216" t="str">
        <f>IF(D80="","",VLOOKUP(D80,'Liste des clubs'!A:B,2,FALSE))</f>
        <v/>
      </c>
    </row>
    <row r="81" spans="1:7" ht="15.75" customHeight="1" x14ac:dyDescent="0.2">
      <c r="A81" s="216" t="str">
        <f t="shared" si="2"/>
        <v xml:space="preserve"> </v>
      </c>
      <c r="B81" s="146"/>
      <c r="C81" s="146"/>
      <c r="D81" s="146"/>
      <c r="E81" s="142"/>
      <c r="F81" s="142"/>
      <c r="G81" s="216" t="str">
        <f>IF(D81="","",VLOOKUP(D81,'Liste des clubs'!A:B,2,FALSE))</f>
        <v/>
      </c>
    </row>
    <row r="82" spans="1:7" ht="15.75" customHeight="1" x14ac:dyDescent="0.2">
      <c r="A82" s="216" t="str">
        <f t="shared" si="2"/>
        <v xml:space="preserve"> </v>
      </c>
      <c r="B82" s="146"/>
      <c r="C82" s="146"/>
      <c r="D82" s="146"/>
      <c r="E82" s="142"/>
      <c r="F82" s="142"/>
      <c r="G82" s="216" t="str">
        <f>IF(D82="","",VLOOKUP(D82,'Liste des clubs'!A:B,2,FALSE))</f>
        <v/>
      </c>
    </row>
    <row r="83" spans="1:7" ht="15.75" customHeight="1" x14ac:dyDescent="0.2">
      <c r="A83" s="216" t="str">
        <f t="shared" si="2"/>
        <v xml:space="preserve"> </v>
      </c>
      <c r="B83" s="146"/>
      <c r="C83" s="146"/>
      <c r="D83" s="146"/>
      <c r="E83" s="146"/>
      <c r="F83" s="146"/>
      <c r="G83" s="216" t="str">
        <f>IF(D83="","",VLOOKUP(D83,'Liste des clubs'!A:B,2,FALSE))</f>
        <v/>
      </c>
    </row>
    <row r="84" spans="1:7" ht="15.75" customHeight="1" x14ac:dyDescent="0.2">
      <c r="A84" s="216" t="str">
        <f t="shared" si="2"/>
        <v xml:space="preserve"> </v>
      </c>
      <c r="B84" s="146"/>
      <c r="C84" s="146"/>
      <c r="D84" s="146"/>
      <c r="E84" s="146"/>
      <c r="F84" s="146"/>
      <c r="G84" s="216" t="str">
        <f>IF(D84="","",VLOOKUP(D84,'Liste des clubs'!A:B,2,FALSE))</f>
        <v/>
      </c>
    </row>
    <row r="85" spans="1:7" ht="15.75" customHeight="1" x14ac:dyDescent="0.2">
      <c r="A85" s="216" t="str">
        <f t="shared" si="2"/>
        <v xml:space="preserve"> </v>
      </c>
      <c r="B85" s="146"/>
      <c r="C85" s="146"/>
      <c r="D85" s="146"/>
      <c r="E85" s="146"/>
      <c r="F85" s="146"/>
      <c r="G85" s="216" t="str">
        <f>IF(D85="","",VLOOKUP(D85,'Liste des clubs'!A:B,2,FALSE))</f>
        <v/>
      </c>
    </row>
    <row r="86" spans="1:7" ht="15.75" customHeight="1" x14ac:dyDescent="0.2">
      <c r="A86" s="216" t="str">
        <f t="shared" si="2"/>
        <v xml:space="preserve"> </v>
      </c>
      <c r="B86" s="146"/>
      <c r="C86" s="146"/>
      <c r="D86" s="146"/>
      <c r="E86" s="146"/>
      <c r="F86" s="146"/>
      <c r="G86" s="216" t="str">
        <f>IF(D86="","",VLOOKUP(D86,'Liste des clubs'!A:B,2,FALSE))</f>
        <v/>
      </c>
    </row>
    <row r="87" spans="1:7" ht="15.75" customHeight="1" x14ac:dyDescent="0.2">
      <c r="A87" s="216" t="str">
        <f t="shared" si="2"/>
        <v xml:space="preserve"> </v>
      </c>
      <c r="B87" s="146"/>
      <c r="C87" s="146"/>
      <c r="D87" s="146"/>
      <c r="E87" s="146"/>
      <c r="F87" s="146"/>
      <c r="G87" s="216" t="str">
        <f>IF(D87="","",VLOOKUP(D87,'Liste des clubs'!A:B,2,FALSE))</f>
        <v/>
      </c>
    </row>
    <row r="88" spans="1:7" ht="15.75" customHeight="1" x14ac:dyDescent="0.2">
      <c r="A88" s="216" t="str">
        <f t="shared" si="2"/>
        <v xml:space="preserve"> </v>
      </c>
      <c r="B88" s="146"/>
      <c r="C88" s="146"/>
      <c r="D88" s="146"/>
      <c r="E88" s="146"/>
      <c r="F88" s="146"/>
      <c r="G88" s="216" t="str">
        <f>IF(D88="","",VLOOKUP(D88,'Liste des clubs'!A:B,2,FALSE))</f>
        <v/>
      </c>
    </row>
    <row r="89" spans="1:7" ht="15.75" customHeight="1" x14ac:dyDescent="0.2">
      <c r="A89" s="216" t="str">
        <f t="shared" si="2"/>
        <v xml:space="preserve"> </v>
      </c>
      <c r="B89" s="146"/>
      <c r="C89" s="146"/>
      <c r="D89" s="146"/>
      <c r="E89" s="146"/>
      <c r="F89" s="146"/>
      <c r="G89" s="216" t="str">
        <f>IF(D89="","",VLOOKUP(D89,'Liste des clubs'!A:B,2,FALSE))</f>
        <v/>
      </c>
    </row>
    <row r="90" spans="1:7" ht="15.75" customHeight="1" x14ac:dyDescent="0.2">
      <c r="A90" s="216" t="str">
        <f t="shared" si="2"/>
        <v xml:space="preserve"> </v>
      </c>
      <c r="B90" s="146"/>
      <c r="C90" s="146"/>
      <c r="D90" s="146"/>
      <c r="E90" s="146"/>
      <c r="F90" s="146"/>
      <c r="G90" s="216" t="str">
        <f>IF(D90="","",VLOOKUP(D90,'Liste des clubs'!A:B,2,FALSE))</f>
        <v/>
      </c>
    </row>
    <row r="91" spans="1:7" ht="15.75" customHeight="1" x14ac:dyDescent="0.2">
      <c r="A91" s="216" t="str">
        <f t="shared" si="2"/>
        <v xml:space="preserve"> </v>
      </c>
      <c r="B91" s="146"/>
      <c r="C91" s="146"/>
      <c r="D91" s="146"/>
      <c r="E91" s="146"/>
      <c r="F91" s="146"/>
      <c r="G91" s="216" t="str">
        <f>IF(D91="","",VLOOKUP(D91,'Liste des clubs'!A:B,2,FALSE))</f>
        <v/>
      </c>
    </row>
    <row r="92" spans="1:7" ht="15.75" customHeight="1" x14ac:dyDescent="0.2">
      <c r="A92" s="216" t="str">
        <f t="shared" si="2"/>
        <v xml:space="preserve"> </v>
      </c>
      <c r="B92" s="146"/>
      <c r="C92" s="146"/>
      <c r="D92" s="146"/>
      <c r="E92" s="146"/>
      <c r="F92" s="146"/>
      <c r="G92" s="216" t="str">
        <f>IF(D92="","",VLOOKUP(D92,'Liste des clubs'!A:B,2,FALSE))</f>
        <v/>
      </c>
    </row>
    <row r="93" spans="1:7" ht="15.75" customHeight="1" x14ac:dyDescent="0.2">
      <c r="A93" s="216" t="str">
        <f t="shared" si="2"/>
        <v xml:space="preserve"> </v>
      </c>
      <c r="B93" s="146"/>
      <c r="C93" s="146"/>
      <c r="D93" s="146"/>
      <c r="E93" s="146"/>
      <c r="F93" s="146"/>
      <c r="G93" s="216" t="str">
        <f>IF(D93="","",VLOOKUP(D93,'Liste des clubs'!A:B,2,FALSE))</f>
        <v/>
      </c>
    </row>
    <row r="94" spans="1:7" ht="15.75" customHeight="1" x14ac:dyDescent="0.2">
      <c r="A94" s="216" t="str">
        <f t="shared" si="2"/>
        <v xml:space="preserve"> </v>
      </c>
      <c r="B94" s="146"/>
      <c r="C94" s="146"/>
      <c r="D94" s="146"/>
      <c r="E94" s="146"/>
      <c r="F94" s="146"/>
      <c r="G94" s="216" t="str">
        <f>IF(D94="","",VLOOKUP(D94,'Liste des clubs'!A:B,2,FALSE))</f>
        <v/>
      </c>
    </row>
    <row r="95" spans="1:7" ht="15.75" customHeight="1" x14ac:dyDescent="0.2">
      <c r="A95" s="216" t="str">
        <f t="shared" si="2"/>
        <v xml:space="preserve"> </v>
      </c>
      <c r="B95" s="146"/>
      <c r="C95" s="146"/>
      <c r="D95" s="146"/>
      <c r="E95" s="146"/>
      <c r="F95" s="146"/>
      <c r="G95" s="216" t="str">
        <f>IF(D95="","",VLOOKUP(D95,'Liste des clubs'!A:B,2,FALSE))</f>
        <v/>
      </c>
    </row>
    <row r="96" spans="1:7" ht="15.75" customHeight="1" x14ac:dyDescent="0.2">
      <c r="A96" s="216" t="str">
        <f t="shared" si="2"/>
        <v xml:space="preserve"> </v>
      </c>
      <c r="B96" s="146"/>
      <c r="C96" s="146"/>
      <c r="D96" s="146"/>
      <c r="E96" s="146"/>
      <c r="F96" s="146"/>
      <c r="G96" s="216" t="str">
        <f>IF(D96="","",VLOOKUP(D96,'Liste des clubs'!A:B,2,FALSE))</f>
        <v/>
      </c>
    </row>
    <row r="97" spans="1:7" ht="15.75" customHeight="1" x14ac:dyDescent="0.2">
      <c r="A97" s="216" t="str">
        <f t="shared" si="2"/>
        <v xml:space="preserve"> </v>
      </c>
      <c r="B97" s="146"/>
      <c r="C97" s="146"/>
      <c r="D97" s="146"/>
      <c r="E97" s="146"/>
      <c r="F97" s="146"/>
      <c r="G97" s="216" t="str">
        <f>IF(D97="","",VLOOKUP(D97,'Liste des clubs'!A:B,2,FALSE))</f>
        <v/>
      </c>
    </row>
    <row r="98" spans="1:7" ht="15.75" customHeight="1" x14ac:dyDescent="0.2">
      <c r="A98" s="216" t="str">
        <f t="shared" si="2"/>
        <v xml:space="preserve"> </v>
      </c>
      <c r="B98" s="146"/>
      <c r="C98" s="146"/>
      <c r="D98" s="146"/>
      <c r="E98" s="146"/>
      <c r="F98" s="146"/>
      <c r="G98" s="216" t="str">
        <f>IF(D98="","",VLOOKUP(D98,'Liste des clubs'!A:B,2,FALSE))</f>
        <v/>
      </c>
    </row>
    <row r="99" spans="1:7" ht="15.75" customHeight="1" x14ac:dyDescent="0.2">
      <c r="A99" s="216" t="str">
        <f t="shared" si="2"/>
        <v xml:space="preserve"> </v>
      </c>
      <c r="B99" s="146"/>
      <c r="C99" s="146"/>
      <c r="D99" s="146"/>
      <c r="E99" s="146"/>
      <c r="F99" s="146"/>
      <c r="G99" s="216" t="str">
        <f>IF(D99="","",VLOOKUP(D99,'Liste des clubs'!A:B,2,FALSE))</f>
        <v/>
      </c>
    </row>
    <row r="100" spans="1:7" ht="15.75" customHeight="1" x14ac:dyDescent="0.2">
      <c r="A100" s="216" t="str">
        <f t="shared" si="2"/>
        <v xml:space="preserve"> </v>
      </c>
      <c r="B100" s="146"/>
      <c r="C100" s="146"/>
      <c r="D100" s="146"/>
      <c r="E100" s="146"/>
      <c r="F100" s="146"/>
      <c r="G100" s="216" t="str">
        <f>IF(D100="","",VLOOKUP(D100,'Liste des clubs'!A:B,2,FALSE))</f>
        <v/>
      </c>
    </row>
    <row r="101" spans="1:7" ht="15.75" customHeight="1" x14ac:dyDescent="0.2">
      <c r="A101" s="216" t="str">
        <f t="shared" si="2"/>
        <v xml:space="preserve"> </v>
      </c>
      <c r="B101" s="146"/>
      <c r="C101" s="146"/>
      <c r="D101" s="146"/>
      <c r="E101" s="146"/>
      <c r="F101" s="146"/>
      <c r="G101" s="216" t="str">
        <f>IF(D101="","",VLOOKUP(D101,'Liste des clubs'!A:B,2,FALSE))</f>
        <v/>
      </c>
    </row>
    <row r="102" spans="1:7" ht="15.75" customHeight="1" x14ac:dyDescent="0.2">
      <c r="A102" s="216" t="str">
        <f t="shared" si="2"/>
        <v xml:space="preserve"> </v>
      </c>
      <c r="B102" s="146"/>
      <c r="C102" s="146"/>
      <c r="D102" s="146"/>
      <c r="E102" s="146"/>
      <c r="F102" s="146"/>
      <c r="G102" s="216" t="str">
        <f>IF(D102="","",VLOOKUP(D102,'Liste des clubs'!A:B,2,FALSE))</f>
        <v/>
      </c>
    </row>
    <row r="103" spans="1:7" ht="15.75" customHeight="1" x14ac:dyDescent="0.2">
      <c r="A103" s="216" t="str">
        <f t="shared" si="2"/>
        <v xml:space="preserve"> </v>
      </c>
      <c r="B103" s="146"/>
      <c r="C103" s="146"/>
      <c r="D103" s="146"/>
      <c r="E103" s="146"/>
      <c r="F103" s="146"/>
      <c r="G103" s="216" t="str">
        <f>IF(D103="","",VLOOKUP(D103,'Liste des clubs'!A:B,2,FALSE))</f>
        <v/>
      </c>
    </row>
    <row r="104" spans="1:7" ht="15.75" customHeight="1" x14ac:dyDescent="0.2">
      <c r="A104" s="216" t="str">
        <f t="shared" si="2"/>
        <v xml:space="preserve"> </v>
      </c>
      <c r="B104" s="146"/>
      <c r="C104" s="146"/>
      <c r="D104" s="146"/>
      <c r="E104" s="146"/>
      <c r="F104" s="146"/>
      <c r="G104" s="216" t="str">
        <f>IF(D104="","",VLOOKUP(D104,'Liste des clubs'!A:B,2,FALSE))</f>
        <v/>
      </c>
    </row>
    <row r="105" spans="1:7" ht="15.75" customHeight="1" x14ac:dyDescent="0.2">
      <c r="A105" s="216" t="str">
        <f t="shared" si="2"/>
        <v xml:space="preserve"> </v>
      </c>
      <c r="B105" s="146"/>
      <c r="C105" s="146"/>
      <c r="D105" s="146"/>
      <c r="E105" s="146"/>
      <c r="F105" s="146"/>
      <c r="G105" s="216" t="str">
        <f>IF(D105="","",VLOOKUP(D105,'Liste des clubs'!A:B,2,FALSE))</f>
        <v/>
      </c>
    </row>
    <row r="106" spans="1:7" ht="15.75" customHeight="1" x14ac:dyDescent="0.2">
      <c r="A106" s="216" t="str">
        <f t="shared" si="2"/>
        <v xml:space="preserve"> </v>
      </c>
      <c r="B106" s="146"/>
      <c r="C106" s="146"/>
      <c r="D106" s="146"/>
      <c r="E106" s="146"/>
      <c r="F106" s="146"/>
      <c r="G106" s="216" t="str">
        <f>IF(D106="","",VLOOKUP(D106,'Liste des clubs'!A:B,2,FALSE))</f>
        <v/>
      </c>
    </row>
    <row r="107" spans="1:7" ht="15.75" customHeight="1" x14ac:dyDescent="0.2">
      <c r="A107" s="216" t="str">
        <f t="shared" si="2"/>
        <v xml:space="preserve"> </v>
      </c>
      <c r="B107" s="146"/>
      <c r="C107" s="146"/>
      <c r="D107" s="146"/>
      <c r="E107" s="146"/>
      <c r="F107" s="146"/>
      <c r="G107" s="216" t="str">
        <f>IF(D107="","",VLOOKUP(D107,'Liste des clubs'!A:B,2,FALSE))</f>
        <v/>
      </c>
    </row>
    <row r="108" spans="1:7" ht="15.75" customHeight="1" x14ac:dyDescent="0.2">
      <c r="A108" s="216" t="str">
        <f t="shared" si="2"/>
        <v xml:space="preserve"> </v>
      </c>
      <c r="B108" s="146"/>
      <c r="C108" s="146"/>
      <c r="D108" s="146"/>
      <c r="E108" s="146"/>
      <c r="F108" s="146"/>
      <c r="G108" s="216" t="str">
        <f>IF(D108="","",VLOOKUP(D108,'Liste des clubs'!A:B,2,FALSE))</f>
        <v/>
      </c>
    </row>
    <row r="109" spans="1:7" ht="15.75" customHeight="1" x14ac:dyDescent="0.2">
      <c r="A109" s="216" t="str">
        <f t="shared" si="2"/>
        <v xml:space="preserve"> </v>
      </c>
      <c r="B109" s="146"/>
      <c r="C109" s="146"/>
      <c r="D109" s="146"/>
      <c r="E109" s="146"/>
      <c r="F109" s="146"/>
      <c r="G109" s="216" t="str">
        <f>IF(D109="","",VLOOKUP(D109,'Liste des clubs'!A:B,2,FALSE))</f>
        <v/>
      </c>
    </row>
    <row r="110" spans="1:7" ht="15.75" customHeight="1" x14ac:dyDescent="0.2">
      <c r="A110" s="216" t="str">
        <f t="shared" si="2"/>
        <v xml:space="preserve"> </v>
      </c>
      <c r="B110" s="146"/>
      <c r="C110" s="146"/>
      <c r="D110" s="146"/>
      <c r="E110" s="146"/>
      <c r="F110" s="146"/>
      <c r="G110" s="216" t="str">
        <f>IF(D110="","",VLOOKUP(D110,'Liste des clubs'!A:B,2,FALSE))</f>
        <v/>
      </c>
    </row>
    <row r="111" spans="1:7" ht="15.75" customHeight="1" x14ac:dyDescent="0.2">
      <c r="A111" s="216" t="str">
        <f t="shared" si="2"/>
        <v xml:space="preserve"> </v>
      </c>
      <c r="B111" s="144"/>
      <c r="C111" s="144"/>
      <c r="D111" s="146"/>
      <c r="E111" s="144"/>
      <c r="F111" s="144"/>
      <c r="G111" s="216" t="str">
        <f>IF(D111="","",VLOOKUP(D111,'Liste des clubs'!A:B,2,FALSE))</f>
        <v/>
      </c>
    </row>
    <row r="112" spans="1:7" ht="15.75" customHeight="1" x14ac:dyDescent="0.2">
      <c r="A112" s="216" t="str">
        <f t="shared" si="2"/>
        <v xml:space="preserve"> </v>
      </c>
      <c r="B112" s="217"/>
      <c r="C112" s="217"/>
      <c r="D112" s="146"/>
      <c r="E112" s="144"/>
      <c r="F112" s="144"/>
      <c r="G112" s="216" t="str">
        <f>IF(D112="","",VLOOKUP(D112,'Liste des clubs'!A:B,2,FALSE))</f>
        <v/>
      </c>
    </row>
    <row r="113" spans="1:7" ht="15.75" customHeight="1" x14ac:dyDescent="0.2">
      <c r="A113" s="216" t="str">
        <f t="shared" si="2"/>
        <v xml:space="preserve"> </v>
      </c>
      <c r="B113" s="217"/>
      <c r="C113" s="217"/>
      <c r="D113" s="146"/>
      <c r="E113" s="144"/>
      <c r="F113" s="144"/>
      <c r="G113" s="216" t="str">
        <f>IF(D113="","",VLOOKUP(D113,'Liste des clubs'!A:B,2,FALSE))</f>
        <v/>
      </c>
    </row>
    <row r="114" spans="1:7" ht="15.75" customHeight="1" x14ac:dyDescent="0.2">
      <c r="A114" s="216" t="str">
        <f t="shared" si="2"/>
        <v xml:space="preserve"> </v>
      </c>
      <c r="B114" s="144"/>
      <c r="C114" s="144"/>
      <c r="D114" s="146"/>
      <c r="E114" s="144"/>
      <c r="F114" s="144"/>
      <c r="G114" s="216" t="str">
        <f>IF(D114="","",VLOOKUP(D114,'Liste des clubs'!A:B,2,FALSE))</f>
        <v/>
      </c>
    </row>
    <row r="115" spans="1:7" ht="15.75" customHeight="1" x14ac:dyDescent="0.2">
      <c r="A115" s="216" t="str">
        <f t="shared" si="2"/>
        <v xml:space="preserve"> </v>
      </c>
      <c r="B115" s="217"/>
      <c r="C115" s="217"/>
      <c r="D115" s="146"/>
      <c r="E115" s="144"/>
      <c r="F115" s="144"/>
      <c r="G115" s="216" t="str">
        <f>IF(D115="","",VLOOKUP(D115,'Liste des clubs'!A:B,2,FALSE))</f>
        <v/>
      </c>
    </row>
    <row r="116" spans="1:7" ht="15.75" customHeight="1" x14ac:dyDescent="0.2">
      <c r="A116" s="216" t="str">
        <f t="shared" si="2"/>
        <v xml:space="preserve"> </v>
      </c>
      <c r="B116" s="146"/>
      <c r="C116" s="146"/>
      <c r="D116" s="146"/>
      <c r="E116" s="146"/>
      <c r="F116" s="146"/>
      <c r="G116" s="216" t="str">
        <f>IF(D116="","",VLOOKUP(D116,'Liste des clubs'!A:B,2,FALSE))</f>
        <v/>
      </c>
    </row>
    <row r="117" spans="1:7" ht="15.75" customHeight="1" x14ac:dyDescent="0.2">
      <c r="A117" s="216" t="str">
        <f t="shared" si="2"/>
        <v xml:space="preserve"> </v>
      </c>
      <c r="B117" s="146"/>
      <c r="C117" s="146"/>
      <c r="D117" s="146"/>
      <c r="E117" s="146"/>
      <c r="F117" s="146"/>
      <c r="G117" s="216" t="str">
        <f>IF(D117="","",VLOOKUP(D117,'Liste des clubs'!A:B,2,FALSE))</f>
        <v/>
      </c>
    </row>
    <row r="118" spans="1:7" ht="15.75" customHeight="1" x14ac:dyDescent="0.2">
      <c r="A118" s="216" t="str">
        <f t="shared" si="2"/>
        <v xml:space="preserve"> </v>
      </c>
      <c r="B118" s="146"/>
      <c r="C118" s="146"/>
      <c r="D118" s="146"/>
      <c r="E118" s="146"/>
      <c r="F118" s="146"/>
      <c r="G118" s="216" t="str">
        <f>IF(D118="","",VLOOKUP(D118,'Liste des clubs'!A:B,2,FALSE))</f>
        <v/>
      </c>
    </row>
    <row r="119" spans="1:7" ht="15.75" customHeight="1" x14ac:dyDescent="0.2">
      <c r="A119" s="216" t="str">
        <f t="shared" si="2"/>
        <v xml:space="preserve"> </v>
      </c>
      <c r="B119" s="146"/>
      <c r="C119" s="146"/>
      <c r="D119" s="146"/>
      <c r="E119" s="146"/>
      <c r="F119" s="146"/>
      <c r="G119" s="216" t="str">
        <f>IF(D119="","",VLOOKUP(D119,'Liste des clubs'!A:B,2,FALSE))</f>
        <v/>
      </c>
    </row>
    <row r="120" spans="1:7" ht="15.75" customHeight="1" x14ac:dyDescent="0.2">
      <c r="A120" s="216" t="str">
        <f t="shared" si="2"/>
        <v xml:space="preserve"> </v>
      </c>
      <c r="B120" s="146"/>
      <c r="C120" s="146"/>
      <c r="D120" s="146"/>
      <c r="E120" s="146"/>
      <c r="F120" s="146"/>
      <c r="G120" s="216" t="str">
        <f>IF(D120="","",VLOOKUP(D120,'Liste des clubs'!A:B,2,FALSE))</f>
        <v/>
      </c>
    </row>
    <row r="121" spans="1:7" ht="15.75" customHeight="1" x14ac:dyDescent="0.2">
      <c r="A121" s="216" t="str">
        <f t="shared" si="2"/>
        <v xml:space="preserve"> </v>
      </c>
      <c r="B121" s="146"/>
      <c r="C121" s="146"/>
      <c r="D121" s="146"/>
      <c r="E121" s="146"/>
      <c r="F121" s="146"/>
      <c r="G121" s="216" t="str">
        <f>IF(D121="","",VLOOKUP(D121,'Liste des clubs'!A:B,2,FALSE))</f>
        <v/>
      </c>
    </row>
    <row r="122" spans="1:7" ht="15.75" customHeight="1" x14ac:dyDescent="0.2">
      <c r="A122" s="216" t="str">
        <f t="shared" si="2"/>
        <v xml:space="preserve"> </v>
      </c>
      <c r="B122" s="146"/>
      <c r="C122" s="146"/>
      <c r="D122" s="146"/>
      <c r="E122" s="146"/>
      <c r="F122" s="146"/>
      <c r="G122" s="216" t="str">
        <f>IF(D122="","",VLOOKUP(D122,'Liste des clubs'!A:B,2,FALSE))</f>
        <v/>
      </c>
    </row>
    <row r="123" spans="1:7" ht="15.75" customHeight="1" x14ac:dyDescent="0.2">
      <c r="A123" s="216" t="str">
        <f t="shared" si="2"/>
        <v xml:space="preserve"> </v>
      </c>
      <c r="B123" s="146"/>
      <c r="C123" s="146"/>
      <c r="D123" s="146"/>
      <c r="E123" s="146"/>
      <c r="F123" s="146"/>
      <c r="G123" s="216" t="str">
        <f>IF(D123="","",VLOOKUP(D123,'Liste des clubs'!A:B,2,FALSE))</f>
        <v/>
      </c>
    </row>
    <row r="124" spans="1:7" ht="15.75" customHeight="1" x14ac:dyDescent="0.2">
      <c r="A124" s="216" t="str">
        <f t="shared" si="2"/>
        <v xml:space="preserve"> </v>
      </c>
      <c r="B124" s="146"/>
      <c r="C124" s="146"/>
      <c r="D124" s="146"/>
      <c r="E124" s="146"/>
      <c r="F124" s="146"/>
      <c r="G124" s="216" t="str">
        <f>IF(D124="","",VLOOKUP(D124,'Liste des clubs'!A:B,2,FALSE))</f>
        <v/>
      </c>
    </row>
    <row r="125" spans="1:7" ht="15.75" customHeight="1" x14ac:dyDescent="0.2">
      <c r="A125" s="216" t="str">
        <f t="shared" si="2"/>
        <v xml:space="preserve"> </v>
      </c>
      <c r="B125" s="146"/>
      <c r="C125" s="146"/>
      <c r="D125" s="146"/>
      <c r="E125" s="146"/>
      <c r="F125" s="146"/>
      <c r="G125" s="216" t="str">
        <f>IF(D125="","",VLOOKUP(D125,'Liste des clubs'!A:B,2,FALSE))</f>
        <v/>
      </c>
    </row>
    <row r="126" spans="1:7" ht="15.75" customHeight="1" x14ac:dyDescent="0.2">
      <c r="A126" s="216" t="str">
        <f t="shared" si="2"/>
        <v xml:space="preserve"> </v>
      </c>
      <c r="B126" s="146"/>
      <c r="C126" s="146"/>
      <c r="D126" s="146"/>
      <c r="E126" s="146"/>
      <c r="F126" s="146"/>
      <c r="G126" s="216" t="str">
        <f>IF(D126="","",VLOOKUP(D126,'Liste des clubs'!A:B,2,FALSE))</f>
        <v/>
      </c>
    </row>
    <row r="127" spans="1:7" ht="15.75" customHeight="1" x14ac:dyDescent="0.2">
      <c r="A127" s="216" t="str">
        <f t="shared" si="2"/>
        <v xml:space="preserve"> </v>
      </c>
      <c r="B127" s="146"/>
      <c r="C127" s="146"/>
      <c r="D127" s="146"/>
      <c r="E127" s="146"/>
      <c r="F127" s="146"/>
      <c r="G127" s="216" t="str">
        <f>IF(D127="","",VLOOKUP(D127,'Liste des clubs'!A:B,2,FALSE))</f>
        <v/>
      </c>
    </row>
    <row r="128" spans="1:7" ht="15.75" customHeight="1" x14ac:dyDescent="0.2">
      <c r="A128" s="216" t="str">
        <f t="shared" si="2"/>
        <v xml:space="preserve"> </v>
      </c>
      <c r="B128" s="146"/>
      <c r="C128" s="146"/>
      <c r="D128" s="146"/>
      <c r="E128" s="146"/>
      <c r="F128" s="146"/>
      <c r="G128" s="216" t="str">
        <f>IF(D128="","",VLOOKUP(D128,'Liste des clubs'!A:B,2,FALSE))</f>
        <v/>
      </c>
    </row>
    <row r="129" spans="1:7" ht="15.75" customHeight="1" x14ac:dyDescent="0.2">
      <c r="A129" s="216" t="str">
        <f t="shared" si="2"/>
        <v xml:space="preserve"> </v>
      </c>
      <c r="B129" s="146"/>
      <c r="C129" s="146"/>
      <c r="D129" s="146"/>
      <c r="E129" s="146"/>
      <c r="F129" s="146"/>
      <c r="G129" s="216" t="str">
        <f>IF(D129="","",VLOOKUP(D129,'Liste des clubs'!A:B,2,FALSE))</f>
        <v/>
      </c>
    </row>
    <row r="130" spans="1:7" ht="15.75" customHeight="1" x14ac:dyDescent="0.2">
      <c r="A130" s="216" t="str">
        <f t="shared" si="2"/>
        <v xml:space="preserve"> </v>
      </c>
      <c r="B130" s="146"/>
      <c r="C130" s="146"/>
      <c r="D130" s="146"/>
      <c r="E130" s="146"/>
      <c r="F130" s="146"/>
      <c r="G130" s="216" t="str">
        <f>IF(D130="","",VLOOKUP(D130,'Liste des clubs'!A:B,2,FALSE))</f>
        <v/>
      </c>
    </row>
    <row r="131" spans="1:7" ht="15.75" customHeight="1" x14ac:dyDescent="0.2">
      <c r="A131" s="216" t="str">
        <f t="shared" si="2"/>
        <v xml:space="preserve"> </v>
      </c>
      <c r="B131" s="146"/>
      <c r="C131" s="146"/>
      <c r="D131" s="146"/>
      <c r="E131" s="146"/>
      <c r="F131" s="146"/>
      <c r="G131" s="216" t="str">
        <f>IF(D131="","",VLOOKUP(D131,'Liste des clubs'!A:B,2,FALSE))</f>
        <v/>
      </c>
    </row>
    <row r="132" spans="1:7" ht="15.75" customHeight="1" x14ac:dyDescent="0.2">
      <c r="A132" s="216" t="str">
        <f t="shared" ref="A132:A195" si="3">UPPER(B132)&amp;" "&amp;PROPER(C132)</f>
        <v xml:space="preserve"> </v>
      </c>
      <c r="B132" s="146"/>
      <c r="C132" s="146"/>
      <c r="D132" s="146"/>
      <c r="E132" s="146"/>
      <c r="F132" s="146"/>
      <c r="G132" s="216" t="str">
        <f>IF(D132="","",VLOOKUP(D132,'Liste des clubs'!A:B,2,FALSE))</f>
        <v/>
      </c>
    </row>
    <row r="133" spans="1:7" ht="15.75" customHeight="1" x14ac:dyDescent="0.2">
      <c r="A133" s="216" t="str">
        <f t="shared" si="3"/>
        <v xml:space="preserve"> </v>
      </c>
      <c r="B133" s="146"/>
      <c r="C133" s="146"/>
      <c r="D133" s="146"/>
      <c r="E133" s="146"/>
      <c r="F133" s="146"/>
      <c r="G133" s="216" t="str">
        <f>IF(D133="","",VLOOKUP(D133,'Liste des clubs'!A:B,2,FALSE))</f>
        <v/>
      </c>
    </row>
    <row r="134" spans="1:7" ht="15.75" customHeight="1" x14ac:dyDescent="0.2">
      <c r="A134" s="216" t="str">
        <f t="shared" si="3"/>
        <v xml:space="preserve"> </v>
      </c>
      <c r="B134" s="146"/>
      <c r="C134" s="146"/>
      <c r="D134" s="146"/>
      <c r="E134" s="146"/>
      <c r="F134" s="146"/>
      <c r="G134" s="216" t="str">
        <f>IF(D134="","",VLOOKUP(D134,'Liste des clubs'!A:B,2,FALSE))</f>
        <v/>
      </c>
    </row>
    <row r="135" spans="1:7" ht="15.75" customHeight="1" x14ac:dyDescent="0.2">
      <c r="A135" s="216" t="str">
        <f t="shared" si="3"/>
        <v xml:space="preserve"> </v>
      </c>
      <c r="B135" s="146"/>
      <c r="C135" s="146"/>
      <c r="D135" s="146"/>
      <c r="E135" s="146"/>
      <c r="F135" s="146"/>
      <c r="G135" s="216" t="str">
        <f>IF(D135="","",VLOOKUP(D135,'Liste des clubs'!A:B,2,FALSE))</f>
        <v/>
      </c>
    </row>
    <row r="136" spans="1:7" ht="15.75" customHeight="1" x14ac:dyDescent="0.2">
      <c r="A136" s="216" t="str">
        <f t="shared" si="3"/>
        <v xml:space="preserve"> </v>
      </c>
      <c r="B136" s="146"/>
      <c r="C136" s="146"/>
      <c r="D136" s="146"/>
      <c r="E136" s="146"/>
      <c r="F136" s="146"/>
      <c r="G136" s="216" t="str">
        <f>IF(D136="","",VLOOKUP(D136,'Liste des clubs'!A:B,2,FALSE))</f>
        <v/>
      </c>
    </row>
    <row r="137" spans="1:7" ht="15.75" customHeight="1" x14ac:dyDescent="0.2">
      <c r="A137" s="216" t="str">
        <f t="shared" si="3"/>
        <v xml:space="preserve"> </v>
      </c>
      <c r="B137" s="146"/>
      <c r="C137" s="146"/>
      <c r="D137" s="146"/>
      <c r="E137" s="146"/>
      <c r="F137" s="146"/>
      <c r="G137" s="216" t="str">
        <f>IF(D137="","",VLOOKUP(D137,'Liste des clubs'!A:B,2,FALSE))</f>
        <v/>
      </c>
    </row>
    <row r="138" spans="1:7" ht="15.75" customHeight="1" x14ac:dyDescent="0.2">
      <c r="A138" s="216" t="str">
        <f t="shared" si="3"/>
        <v xml:space="preserve"> </v>
      </c>
      <c r="B138" s="144"/>
      <c r="C138" s="144"/>
      <c r="D138" s="146"/>
      <c r="E138" s="144"/>
      <c r="F138" s="144"/>
      <c r="G138" s="216" t="str">
        <f>IF(D138="","",VLOOKUP(D138,'Liste des clubs'!A:B,2,FALSE))</f>
        <v/>
      </c>
    </row>
    <row r="139" spans="1:7" ht="15.75" customHeight="1" x14ac:dyDescent="0.2">
      <c r="A139" s="216" t="str">
        <f t="shared" si="3"/>
        <v xml:space="preserve"> </v>
      </c>
      <c r="B139" s="144"/>
      <c r="C139" s="144"/>
      <c r="D139" s="144"/>
      <c r="E139" s="144"/>
      <c r="F139" s="144"/>
      <c r="G139" s="216" t="str">
        <f>IF(D139="","",VLOOKUP(D139,'Liste des clubs'!A:B,2,FALSE))</f>
        <v/>
      </c>
    </row>
    <row r="140" spans="1:7" ht="15.75" customHeight="1" x14ac:dyDescent="0.2">
      <c r="A140" s="216" t="str">
        <f t="shared" si="3"/>
        <v xml:space="preserve"> </v>
      </c>
      <c r="B140" s="146"/>
      <c r="C140" s="146"/>
      <c r="D140" s="146"/>
      <c r="E140" s="146"/>
      <c r="F140" s="146"/>
      <c r="G140" s="216" t="str">
        <f>IF(D140="","",VLOOKUP(D140,'Liste des clubs'!A:B,2,FALSE))</f>
        <v/>
      </c>
    </row>
    <row r="141" spans="1:7" ht="15.75" customHeight="1" x14ac:dyDescent="0.2">
      <c r="A141" s="216" t="str">
        <f t="shared" si="3"/>
        <v xml:space="preserve"> </v>
      </c>
      <c r="B141" s="146"/>
      <c r="C141" s="146"/>
      <c r="D141" s="146"/>
      <c r="E141" s="146"/>
      <c r="F141" s="146"/>
      <c r="G141" s="216" t="str">
        <f>IF(D141="","",VLOOKUP(D141,'Liste des clubs'!A:B,2,FALSE))</f>
        <v/>
      </c>
    </row>
    <row r="142" spans="1:7" ht="15.75" customHeight="1" x14ac:dyDescent="0.2">
      <c r="A142" s="216" t="str">
        <f t="shared" si="3"/>
        <v xml:space="preserve"> </v>
      </c>
      <c r="B142" s="146"/>
      <c r="C142" s="146"/>
      <c r="D142" s="146"/>
      <c r="E142" s="146"/>
      <c r="F142" s="146"/>
      <c r="G142" s="216" t="str">
        <f>IF(D142="","",VLOOKUP(D142,'Liste des clubs'!A:B,2,FALSE))</f>
        <v/>
      </c>
    </row>
    <row r="143" spans="1:7" ht="15.75" customHeight="1" x14ac:dyDescent="0.2">
      <c r="A143" s="216" t="str">
        <f t="shared" si="3"/>
        <v xml:space="preserve"> </v>
      </c>
      <c r="B143" s="146"/>
      <c r="C143" s="146"/>
      <c r="D143" s="146"/>
      <c r="E143" s="146"/>
      <c r="F143" s="146"/>
      <c r="G143" s="216" t="str">
        <f>IF(D143="","",VLOOKUP(D143,'Liste des clubs'!A:B,2,FALSE))</f>
        <v/>
      </c>
    </row>
    <row r="144" spans="1:7" ht="15.75" customHeight="1" x14ac:dyDescent="0.2">
      <c r="A144" s="216" t="str">
        <f t="shared" si="3"/>
        <v xml:space="preserve"> </v>
      </c>
      <c r="B144" s="146"/>
      <c r="C144" s="146"/>
      <c r="D144" s="146"/>
      <c r="E144" s="146"/>
      <c r="F144" s="146"/>
      <c r="G144" s="216" t="str">
        <f>IF(D144="","",VLOOKUP(D144,'Liste des clubs'!A:B,2,FALSE))</f>
        <v/>
      </c>
    </row>
    <row r="145" spans="1:7" ht="15.75" customHeight="1" x14ac:dyDescent="0.2">
      <c r="A145" s="216" t="str">
        <f t="shared" si="3"/>
        <v xml:space="preserve"> </v>
      </c>
      <c r="B145" s="146"/>
      <c r="C145" s="146"/>
      <c r="D145" s="146"/>
      <c r="E145" s="146"/>
      <c r="F145" s="146"/>
      <c r="G145" s="216" t="str">
        <f>IF(D145="","",VLOOKUP(D145,'Liste des clubs'!A:B,2,FALSE))</f>
        <v/>
      </c>
    </row>
    <row r="146" spans="1:7" ht="15.75" customHeight="1" x14ac:dyDescent="0.2">
      <c r="A146" s="216" t="str">
        <f t="shared" si="3"/>
        <v xml:space="preserve"> </v>
      </c>
      <c r="B146" s="146"/>
      <c r="C146" s="146"/>
      <c r="D146" s="146"/>
      <c r="E146" s="142"/>
      <c r="F146" s="142"/>
      <c r="G146" s="216" t="str">
        <f>IF(D146="","",VLOOKUP(D146,'Liste des clubs'!A:B,2,FALSE))</f>
        <v/>
      </c>
    </row>
    <row r="147" spans="1:7" ht="15.75" customHeight="1" x14ac:dyDescent="0.2">
      <c r="A147" s="216" t="str">
        <f t="shared" si="3"/>
        <v xml:space="preserve"> </v>
      </c>
      <c r="B147" s="144"/>
      <c r="C147" s="144"/>
      <c r="D147" s="144"/>
      <c r="E147" s="144"/>
      <c r="F147" s="144"/>
      <c r="G147" s="216" t="str">
        <f>IF(D147="","",VLOOKUP(D147,'Liste des clubs'!A:B,2,FALSE))</f>
        <v/>
      </c>
    </row>
    <row r="148" spans="1:7" ht="15.75" customHeight="1" x14ac:dyDescent="0.2">
      <c r="A148" s="216" t="str">
        <f t="shared" si="3"/>
        <v xml:space="preserve"> </v>
      </c>
      <c r="B148" s="146"/>
      <c r="C148" s="146"/>
      <c r="D148" s="146"/>
      <c r="E148" s="142"/>
      <c r="F148" s="142"/>
      <c r="G148" s="216" t="str">
        <f>IF(D148="","",VLOOKUP(D148,'Liste des clubs'!A:B,2,FALSE))</f>
        <v/>
      </c>
    </row>
    <row r="149" spans="1:7" ht="15.75" customHeight="1" x14ac:dyDescent="0.2">
      <c r="A149" s="216" t="str">
        <f t="shared" si="3"/>
        <v xml:space="preserve"> </v>
      </c>
      <c r="B149" s="144"/>
      <c r="C149" s="144"/>
      <c r="D149" s="144"/>
      <c r="E149" s="144"/>
      <c r="F149" s="144"/>
      <c r="G149" s="216" t="str">
        <f>IF(D149="","",VLOOKUP(D149,'Liste des clubs'!A:B,2,FALSE))</f>
        <v/>
      </c>
    </row>
    <row r="150" spans="1:7" ht="15.75" customHeight="1" x14ac:dyDescent="0.2">
      <c r="A150" s="216" t="str">
        <f t="shared" si="3"/>
        <v xml:space="preserve"> </v>
      </c>
      <c r="B150" s="146"/>
      <c r="C150" s="146"/>
      <c r="D150" s="146"/>
      <c r="E150" s="142"/>
      <c r="F150" s="142"/>
      <c r="G150" s="216" t="str">
        <f>IF(D150="","",VLOOKUP(D150,'Liste des clubs'!A:B,2,FALSE))</f>
        <v/>
      </c>
    </row>
    <row r="151" spans="1:7" ht="15.75" customHeight="1" x14ac:dyDescent="0.2">
      <c r="A151" s="216" t="str">
        <f t="shared" si="3"/>
        <v xml:space="preserve"> </v>
      </c>
      <c r="B151" s="144"/>
      <c r="C151" s="144"/>
      <c r="D151" s="144"/>
      <c r="E151" s="144"/>
      <c r="F151" s="144"/>
      <c r="G151" s="216" t="str">
        <f>IF(D151="","",VLOOKUP(D151,'Liste des clubs'!A:B,2,FALSE))</f>
        <v/>
      </c>
    </row>
    <row r="152" spans="1:7" ht="15.75" customHeight="1" x14ac:dyDescent="0.2">
      <c r="A152" s="216" t="str">
        <f t="shared" si="3"/>
        <v xml:space="preserve"> </v>
      </c>
      <c r="B152" s="144"/>
      <c r="C152" s="144"/>
      <c r="D152" s="144"/>
      <c r="E152" s="144"/>
      <c r="F152" s="144"/>
      <c r="G152" s="216" t="str">
        <f>IF(D152="","",VLOOKUP(D152,'Liste des clubs'!A:B,2,FALSE))</f>
        <v/>
      </c>
    </row>
    <row r="153" spans="1:7" ht="15.75" customHeight="1" x14ac:dyDescent="0.2">
      <c r="A153" s="216" t="str">
        <f t="shared" si="3"/>
        <v xml:space="preserve"> </v>
      </c>
      <c r="B153" s="144"/>
      <c r="C153" s="144"/>
      <c r="D153" s="144"/>
      <c r="E153" s="144"/>
      <c r="F153" s="144"/>
      <c r="G153" s="216" t="str">
        <f>IF(D153="","",VLOOKUP(D153,'Liste des clubs'!A:B,2,FALSE))</f>
        <v/>
      </c>
    </row>
    <row r="154" spans="1:7" ht="15.75" customHeight="1" x14ac:dyDescent="0.2">
      <c r="A154" s="216" t="str">
        <f t="shared" si="3"/>
        <v xml:space="preserve"> </v>
      </c>
      <c r="B154" s="144"/>
      <c r="C154" s="144"/>
      <c r="D154" s="144"/>
      <c r="E154" s="144"/>
      <c r="F154" s="144"/>
      <c r="G154" s="216" t="str">
        <f>IF(D154="","",VLOOKUP(D154,'Liste des clubs'!A:B,2,FALSE))</f>
        <v/>
      </c>
    </row>
    <row r="155" spans="1:7" ht="15.75" customHeight="1" x14ac:dyDescent="0.2">
      <c r="A155" s="216" t="str">
        <f t="shared" si="3"/>
        <v xml:space="preserve"> </v>
      </c>
      <c r="B155" s="146"/>
      <c r="C155" s="146"/>
      <c r="D155" s="146"/>
      <c r="E155" s="142"/>
      <c r="F155" s="142"/>
      <c r="G155" s="216" t="str">
        <f>IF(D155="","",VLOOKUP(D155,'Liste des clubs'!A:B,2,FALSE))</f>
        <v/>
      </c>
    </row>
    <row r="156" spans="1:7" ht="15.75" customHeight="1" x14ac:dyDescent="0.2">
      <c r="A156" s="216" t="str">
        <f t="shared" si="3"/>
        <v xml:space="preserve"> </v>
      </c>
      <c r="B156" s="146"/>
      <c r="C156" s="146"/>
      <c r="D156" s="146"/>
      <c r="E156" s="142"/>
      <c r="F156" s="142"/>
      <c r="G156" s="216" t="str">
        <f>IF(D156="","",VLOOKUP(D156,'Liste des clubs'!A:B,2,FALSE))</f>
        <v/>
      </c>
    </row>
    <row r="157" spans="1:7" ht="15.75" customHeight="1" x14ac:dyDescent="0.2">
      <c r="A157" s="216" t="str">
        <f t="shared" si="3"/>
        <v xml:space="preserve"> </v>
      </c>
      <c r="B157" s="146"/>
      <c r="C157" s="146"/>
      <c r="D157" s="146"/>
      <c r="E157" s="142"/>
      <c r="F157" s="142"/>
      <c r="G157" s="216" t="str">
        <f>IF(D157="","",VLOOKUP(D157,'Liste des clubs'!A:B,2,FALSE))</f>
        <v/>
      </c>
    </row>
    <row r="158" spans="1:7" ht="15.75" customHeight="1" x14ac:dyDescent="0.2">
      <c r="A158" s="216" t="str">
        <f t="shared" si="3"/>
        <v xml:space="preserve"> </v>
      </c>
      <c r="B158" s="144"/>
      <c r="C158" s="144"/>
      <c r="D158" s="144"/>
      <c r="E158" s="144"/>
      <c r="F158" s="144"/>
      <c r="G158" s="216" t="str">
        <f>IF(D158="","",VLOOKUP(D158,'Liste des clubs'!A:B,2,FALSE))</f>
        <v/>
      </c>
    </row>
    <row r="159" spans="1:7" ht="15.75" customHeight="1" x14ac:dyDescent="0.2">
      <c r="A159" s="216" t="str">
        <f t="shared" si="3"/>
        <v xml:space="preserve"> </v>
      </c>
      <c r="B159" s="146"/>
      <c r="C159" s="146"/>
      <c r="D159" s="146"/>
      <c r="E159" s="142"/>
      <c r="F159" s="142"/>
      <c r="G159" s="216" t="str">
        <f>IF(D159="","",VLOOKUP(D159,'Liste des clubs'!A:B,2,FALSE))</f>
        <v/>
      </c>
    </row>
    <row r="160" spans="1:7" ht="15.75" customHeight="1" x14ac:dyDescent="0.2">
      <c r="A160" s="216" t="str">
        <f t="shared" si="3"/>
        <v xml:space="preserve"> </v>
      </c>
      <c r="B160" s="146"/>
      <c r="C160" s="146"/>
      <c r="D160" s="146"/>
      <c r="E160" s="142"/>
      <c r="F160" s="142"/>
      <c r="G160" s="216" t="str">
        <f>IF(D160="","",VLOOKUP(D160,'Liste des clubs'!A:B,2,FALSE))</f>
        <v/>
      </c>
    </row>
    <row r="161" spans="1:7" ht="15.75" customHeight="1" x14ac:dyDescent="0.2">
      <c r="A161" s="216" t="str">
        <f t="shared" si="3"/>
        <v xml:space="preserve"> </v>
      </c>
      <c r="B161" s="146"/>
      <c r="C161" s="146"/>
      <c r="D161" s="146"/>
      <c r="E161" s="142"/>
      <c r="F161" s="142"/>
      <c r="G161" s="216" t="str">
        <f>IF(D161="","",VLOOKUP(D161,'Liste des clubs'!A:B,2,FALSE))</f>
        <v/>
      </c>
    </row>
    <row r="162" spans="1:7" ht="15.75" customHeight="1" x14ac:dyDescent="0.2">
      <c r="A162" s="216" t="str">
        <f t="shared" si="3"/>
        <v xml:space="preserve"> </v>
      </c>
      <c r="B162" s="144"/>
      <c r="C162" s="144"/>
      <c r="D162" s="144"/>
      <c r="E162" s="144"/>
      <c r="F162" s="144"/>
      <c r="G162" s="216" t="str">
        <f>IF(D162="","",VLOOKUP(D162,'Liste des clubs'!A:B,2,FALSE))</f>
        <v/>
      </c>
    </row>
    <row r="163" spans="1:7" ht="15.75" customHeight="1" x14ac:dyDescent="0.2">
      <c r="A163" s="216" t="str">
        <f t="shared" si="3"/>
        <v xml:space="preserve"> </v>
      </c>
      <c r="B163" s="144"/>
      <c r="C163" s="144"/>
      <c r="D163" s="144"/>
      <c r="E163" s="144"/>
      <c r="F163" s="144"/>
      <c r="G163" s="216" t="str">
        <f>IF(D163="","",VLOOKUP(D163,'Liste des clubs'!A:B,2,FALSE))</f>
        <v/>
      </c>
    </row>
    <row r="164" spans="1:7" ht="15.75" customHeight="1" x14ac:dyDescent="0.2">
      <c r="A164" s="216" t="str">
        <f t="shared" si="3"/>
        <v xml:space="preserve"> </v>
      </c>
      <c r="B164" s="144"/>
      <c r="C164" s="144"/>
      <c r="D164" s="144"/>
      <c r="E164" s="144"/>
      <c r="F164" s="144"/>
      <c r="G164" s="216" t="str">
        <f>IF(D164="","",VLOOKUP(D164,'Liste des clubs'!A:B,2,FALSE))</f>
        <v/>
      </c>
    </row>
    <row r="165" spans="1:7" ht="15.75" customHeight="1" x14ac:dyDescent="0.2">
      <c r="A165" s="216" t="str">
        <f t="shared" si="3"/>
        <v xml:space="preserve"> </v>
      </c>
      <c r="B165" s="146"/>
      <c r="C165" s="146"/>
      <c r="D165" s="146"/>
      <c r="E165" s="142"/>
      <c r="F165" s="142"/>
      <c r="G165" s="216" t="str">
        <f>IF(D165="","",VLOOKUP(D165,'Liste des clubs'!A:B,2,FALSE))</f>
        <v/>
      </c>
    </row>
    <row r="166" spans="1:7" ht="15.75" customHeight="1" x14ac:dyDescent="0.2">
      <c r="A166" s="216" t="str">
        <f t="shared" si="3"/>
        <v xml:space="preserve"> </v>
      </c>
      <c r="B166" s="144"/>
      <c r="C166" s="144"/>
      <c r="D166" s="144"/>
      <c r="E166" s="144"/>
      <c r="F166" s="144"/>
      <c r="G166" s="216" t="str">
        <f>IF(D166="","",VLOOKUP(D166,'Liste des clubs'!A:B,2,FALSE))</f>
        <v/>
      </c>
    </row>
    <row r="167" spans="1:7" ht="15.75" customHeight="1" x14ac:dyDescent="0.2">
      <c r="A167" s="216" t="str">
        <f t="shared" si="3"/>
        <v xml:space="preserve"> </v>
      </c>
      <c r="B167" s="146"/>
      <c r="C167" s="146"/>
      <c r="D167" s="146"/>
      <c r="E167" s="142"/>
      <c r="F167" s="142"/>
      <c r="G167" s="216" t="str">
        <f>IF(D167="","",VLOOKUP(D167,'Liste des clubs'!A:B,2,FALSE))</f>
        <v/>
      </c>
    </row>
    <row r="168" spans="1:7" ht="15.75" customHeight="1" x14ac:dyDescent="0.2">
      <c r="A168" s="216" t="str">
        <f t="shared" si="3"/>
        <v xml:space="preserve"> </v>
      </c>
      <c r="B168" s="146"/>
      <c r="C168" s="146"/>
      <c r="D168" s="146"/>
      <c r="E168" s="142"/>
      <c r="F168" s="142"/>
      <c r="G168" s="216" t="str">
        <f>IF(D168="","",VLOOKUP(D168,'Liste des clubs'!A:B,2,FALSE))</f>
        <v/>
      </c>
    </row>
    <row r="169" spans="1:7" ht="15.75" customHeight="1" x14ac:dyDescent="0.2">
      <c r="A169" s="216" t="str">
        <f t="shared" si="3"/>
        <v xml:space="preserve"> </v>
      </c>
      <c r="B169" s="146"/>
      <c r="C169" s="146"/>
      <c r="D169" s="146"/>
      <c r="E169" s="142"/>
      <c r="F169" s="142"/>
      <c r="G169" s="216" t="str">
        <f>IF(D169="","",VLOOKUP(D169,'Liste des clubs'!A:B,2,FALSE))</f>
        <v/>
      </c>
    </row>
    <row r="170" spans="1:7" ht="15.75" customHeight="1" x14ac:dyDescent="0.2">
      <c r="A170" s="216" t="str">
        <f t="shared" si="3"/>
        <v xml:space="preserve"> </v>
      </c>
      <c r="B170" s="146"/>
      <c r="C170" s="146"/>
      <c r="D170" s="146"/>
      <c r="E170" s="142"/>
      <c r="F170" s="142"/>
      <c r="G170" s="216" t="str">
        <f>IF(D170="","",VLOOKUP(D170,'Liste des clubs'!A:B,2,FALSE))</f>
        <v/>
      </c>
    </row>
    <row r="171" spans="1:7" ht="15.75" customHeight="1" x14ac:dyDescent="0.2">
      <c r="A171" s="216" t="str">
        <f t="shared" si="3"/>
        <v xml:space="preserve"> </v>
      </c>
      <c r="B171" s="144"/>
      <c r="C171" s="144"/>
      <c r="D171" s="144"/>
      <c r="E171" s="144"/>
      <c r="F171" s="144"/>
      <c r="G171" s="216" t="str">
        <f>IF(D171="","",VLOOKUP(D171,'Liste des clubs'!A:B,2,FALSE))</f>
        <v/>
      </c>
    </row>
    <row r="172" spans="1:7" ht="15.75" customHeight="1" x14ac:dyDescent="0.2">
      <c r="A172" s="216" t="str">
        <f t="shared" si="3"/>
        <v xml:space="preserve"> </v>
      </c>
      <c r="B172" s="146"/>
      <c r="C172" s="146"/>
      <c r="D172" s="146"/>
      <c r="E172" s="142"/>
      <c r="F172" s="142"/>
      <c r="G172" s="216" t="str">
        <f>IF(D172="","",VLOOKUP(D172,'Liste des clubs'!A:B,2,FALSE))</f>
        <v/>
      </c>
    </row>
    <row r="173" spans="1:7" ht="15.75" customHeight="1" x14ac:dyDescent="0.2">
      <c r="A173" s="216" t="str">
        <f t="shared" si="3"/>
        <v xml:space="preserve"> </v>
      </c>
      <c r="B173" s="144"/>
      <c r="C173" s="144"/>
      <c r="D173" s="144"/>
      <c r="E173" s="144"/>
      <c r="F173" s="144"/>
      <c r="G173" s="216" t="str">
        <f>IF(D173="","",VLOOKUP(D173,'Liste des clubs'!A:B,2,FALSE))</f>
        <v/>
      </c>
    </row>
    <row r="174" spans="1:7" ht="15.75" customHeight="1" x14ac:dyDescent="0.2">
      <c r="A174" s="216" t="str">
        <f t="shared" si="3"/>
        <v xml:space="preserve"> </v>
      </c>
      <c r="B174" s="144"/>
      <c r="C174" s="144"/>
      <c r="D174" s="144"/>
      <c r="E174" s="144"/>
      <c r="F174" s="144"/>
      <c r="G174" s="216" t="str">
        <f>IF(D174="","",VLOOKUP(D174,'Liste des clubs'!A:B,2,FALSE))</f>
        <v/>
      </c>
    </row>
    <row r="175" spans="1:7" ht="15.75" customHeight="1" x14ac:dyDescent="0.2">
      <c r="A175" s="216" t="str">
        <f t="shared" si="3"/>
        <v xml:space="preserve"> </v>
      </c>
      <c r="B175" s="144"/>
      <c r="C175" s="144"/>
      <c r="D175" s="144"/>
      <c r="E175" s="144"/>
      <c r="F175" s="144"/>
      <c r="G175" s="216" t="str">
        <f>IF(D175="","",VLOOKUP(D175,'Liste des clubs'!A:B,2,FALSE))</f>
        <v/>
      </c>
    </row>
    <row r="176" spans="1:7" ht="15.75" customHeight="1" x14ac:dyDescent="0.2">
      <c r="A176" s="216" t="str">
        <f t="shared" si="3"/>
        <v xml:space="preserve"> </v>
      </c>
      <c r="B176" s="146"/>
      <c r="C176" s="146"/>
      <c r="D176" s="146"/>
      <c r="E176" s="142"/>
      <c r="F176" s="142"/>
      <c r="G176" s="216" t="str">
        <f>IF(D176="","",VLOOKUP(D176,'Liste des clubs'!A:B,2,FALSE))</f>
        <v/>
      </c>
    </row>
    <row r="177" spans="1:7" ht="15.75" customHeight="1" x14ac:dyDescent="0.2">
      <c r="A177" s="216" t="str">
        <f t="shared" si="3"/>
        <v xml:space="preserve"> </v>
      </c>
      <c r="B177" s="146"/>
      <c r="C177" s="146"/>
      <c r="D177" s="146"/>
      <c r="E177" s="142"/>
      <c r="F177" s="142"/>
      <c r="G177" s="216" t="str">
        <f>IF(D177="","",VLOOKUP(D177,'Liste des clubs'!A:B,2,FALSE))</f>
        <v/>
      </c>
    </row>
    <row r="178" spans="1:7" ht="15.75" customHeight="1" x14ac:dyDescent="0.2">
      <c r="A178" s="216" t="str">
        <f t="shared" si="3"/>
        <v xml:space="preserve"> </v>
      </c>
      <c r="B178" s="146"/>
      <c r="C178" s="146"/>
      <c r="D178" s="146"/>
      <c r="E178" s="142"/>
      <c r="F178" s="142"/>
      <c r="G178" s="216" t="str">
        <f>IF(D178="","",VLOOKUP(D178,'Liste des clubs'!A:B,2,FALSE))</f>
        <v/>
      </c>
    </row>
    <row r="179" spans="1:7" ht="15.75" customHeight="1" x14ac:dyDescent="0.2">
      <c r="A179" s="216" t="str">
        <f t="shared" si="3"/>
        <v xml:space="preserve"> </v>
      </c>
      <c r="B179" s="144"/>
      <c r="C179" s="144"/>
      <c r="D179" s="144"/>
      <c r="E179" s="144"/>
      <c r="F179" s="144"/>
      <c r="G179" s="216" t="str">
        <f>IF(D179="","",VLOOKUP(D179,'Liste des clubs'!A:B,2,FALSE))</f>
        <v/>
      </c>
    </row>
    <row r="180" spans="1:7" ht="15.75" customHeight="1" x14ac:dyDescent="0.2">
      <c r="A180" s="216" t="str">
        <f t="shared" si="3"/>
        <v xml:space="preserve"> </v>
      </c>
      <c r="B180" s="146"/>
      <c r="C180" s="146"/>
      <c r="D180" s="146"/>
      <c r="E180" s="142"/>
      <c r="F180" s="142"/>
      <c r="G180" s="216" t="str">
        <f>IF(D180="","",VLOOKUP(D180,'Liste des clubs'!A:B,2,FALSE))</f>
        <v/>
      </c>
    </row>
    <row r="181" spans="1:7" ht="15.75" customHeight="1" x14ac:dyDescent="0.2">
      <c r="A181" s="216" t="str">
        <f t="shared" si="3"/>
        <v xml:space="preserve"> </v>
      </c>
      <c r="B181" s="146"/>
      <c r="C181" s="146"/>
      <c r="D181" s="146"/>
      <c r="E181" s="142"/>
      <c r="F181" s="142"/>
      <c r="G181" s="216" t="str">
        <f>IF(D181="","",VLOOKUP(D181,'Liste des clubs'!A:B,2,FALSE))</f>
        <v/>
      </c>
    </row>
    <row r="182" spans="1:7" ht="15.75" customHeight="1" x14ac:dyDescent="0.2">
      <c r="A182" s="216" t="str">
        <f t="shared" si="3"/>
        <v xml:space="preserve"> </v>
      </c>
      <c r="B182" s="144"/>
      <c r="C182" s="144"/>
      <c r="D182" s="144"/>
      <c r="E182" s="144"/>
      <c r="F182" s="144"/>
      <c r="G182" s="216" t="str">
        <f>IF(D182="","",VLOOKUP(D182,'Liste des clubs'!A:B,2,FALSE))</f>
        <v/>
      </c>
    </row>
    <row r="183" spans="1:7" ht="15.75" customHeight="1" x14ac:dyDescent="0.2">
      <c r="A183" s="216" t="str">
        <f t="shared" si="3"/>
        <v xml:space="preserve"> </v>
      </c>
      <c r="B183" s="144"/>
      <c r="C183" s="144"/>
      <c r="D183" s="144"/>
      <c r="E183" s="144"/>
      <c r="F183" s="144"/>
      <c r="G183" s="216" t="str">
        <f>IF(D183="","",VLOOKUP(D183,'Liste des clubs'!A:B,2,FALSE))</f>
        <v/>
      </c>
    </row>
    <row r="184" spans="1:7" ht="15.75" customHeight="1" x14ac:dyDescent="0.2">
      <c r="A184" s="216" t="str">
        <f t="shared" si="3"/>
        <v xml:space="preserve"> </v>
      </c>
      <c r="B184" s="144"/>
      <c r="C184" s="144"/>
      <c r="D184" s="144"/>
      <c r="E184" s="144"/>
      <c r="F184" s="144"/>
      <c r="G184" s="216" t="str">
        <f>IF(D184="","",VLOOKUP(D184,'Liste des clubs'!A:B,2,FALSE))</f>
        <v/>
      </c>
    </row>
    <row r="185" spans="1:7" ht="15.75" customHeight="1" x14ac:dyDescent="0.2">
      <c r="A185" s="216" t="str">
        <f t="shared" si="3"/>
        <v xml:space="preserve"> </v>
      </c>
      <c r="B185" s="144"/>
      <c r="C185" s="144"/>
      <c r="D185" s="144"/>
      <c r="E185" s="144"/>
      <c r="F185" s="144"/>
      <c r="G185" s="216" t="str">
        <f>IF(D185="","",VLOOKUP(D185,'Liste des clubs'!A:B,2,FALSE))</f>
        <v/>
      </c>
    </row>
    <row r="186" spans="1:7" ht="15.75" customHeight="1" x14ac:dyDescent="0.2">
      <c r="A186" s="216" t="str">
        <f t="shared" si="3"/>
        <v xml:space="preserve"> </v>
      </c>
      <c r="B186" s="144"/>
      <c r="C186" s="144"/>
      <c r="D186" s="144"/>
      <c r="E186" s="144"/>
      <c r="F186" s="144"/>
      <c r="G186" s="216" t="str">
        <f>IF(D186="","",VLOOKUP(D186,'Liste des clubs'!A:B,2,FALSE))</f>
        <v/>
      </c>
    </row>
    <row r="187" spans="1:7" ht="15.75" customHeight="1" x14ac:dyDescent="0.2">
      <c r="A187" s="216" t="str">
        <f t="shared" si="3"/>
        <v xml:space="preserve"> </v>
      </c>
      <c r="B187" s="144"/>
      <c r="C187" s="144"/>
      <c r="D187" s="144"/>
      <c r="E187" s="144"/>
      <c r="F187" s="144"/>
      <c r="G187" s="216" t="str">
        <f>IF(D187="","",VLOOKUP(D187,'Liste des clubs'!A:B,2,FALSE))</f>
        <v/>
      </c>
    </row>
    <row r="188" spans="1:7" ht="15.75" customHeight="1" x14ac:dyDescent="0.2">
      <c r="A188" s="216" t="str">
        <f t="shared" si="3"/>
        <v xml:space="preserve"> </v>
      </c>
      <c r="B188" s="146"/>
      <c r="C188" s="146"/>
      <c r="D188" s="146"/>
      <c r="E188" s="142"/>
      <c r="F188" s="142"/>
      <c r="G188" s="216" t="str">
        <f>IF(D188="","",VLOOKUP(D188,'Liste des clubs'!A:B,2,FALSE))</f>
        <v/>
      </c>
    </row>
    <row r="189" spans="1:7" ht="15.75" customHeight="1" x14ac:dyDescent="0.2">
      <c r="A189" s="216" t="str">
        <f t="shared" si="3"/>
        <v xml:space="preserve"> </v>
      </c>
      <c r="B189" s="146"/>
      <c r="C189" s="146"/>
      <c r="D189" s="146"/>
      <c r="E189" s="142"/>
      <c r="F189" s="142"/>
      <c r="G189" s="216" t="str">
        <f>IF(D189="","",VLOOKUP(D189,'Liste des clubs'!A:B,2,FALSE))</f>
        <v/>
      </c>
    </row>
    <row r="190" spans="1:7" ht="15.75" customHeight="1" x14ac:dyDescent="0.2">
      <c r="A190" s="216" t="str">
        <f t="shared" si="3"/>
        <v xml:space="preserve"> </v>
      </c>
      <c r="B190" s="144"/>
      <c r="C190" s="144"/>
      <c r="D190" s="144"/>
      <c r="E190" s="144"/>
      <c r="F190" s="144"/>
      <c r="G190" s="216" t="str">
        <f>IF(D190="","",VLOOKUP(D190,'Liste des clubs'!A:B,2,FALSE))</f>
        <v/>
      </c>
    </row>
    <row r="191" spans="1:7" ht="15.75" customHeight="1" x14ac:dyDescent="0.2">
      <c r="A191" s="216" t="str">
        <f t="shared" si="3"/>
        <v xml:space="preserve"> </v>
      </c>
      <c r="B191" s="144"/>
      <c r="C191" s="144"/>
      <c r="D191" s="144"/>
      <c r="E191" s="144"/>
      <c r="F191" s="144"/>
      <c r="G191" s="216" t="str">
        <f>IF(D191="","",VLOOKUP(D191,'Liste des clubs'!A:B,2,FALSE))</f>
        <v/>
      </c>
    </row>
    <row r="192" spans="1:7" ht="15.75" customHeight="1" x14ac:dyDescent="0.2">
      <c r="A192" s="216" t="str">
        <f t="shared" si="3"/>
        <v xml:space="preserve"> </v>
      </c>
      <c r="B192" s="146"/>
      <c r="C192" s="146"/>
      <c r="D192" s="146"/>
      <c r="E192" s="142"/>
      <c r="F192" s="142"/>
      <c r="G192" s="216" t="str">
        <f>IF(D192="","",VLOOKUP(D192,'Liste des clubs'!A:B,2,FALSE))</f>
        <v/>
      </c>
    </row>
    <row r="193" spans="1:7" ht="15.75" customHeight="1" x14ac:dyDescent="0.2">
      <c r="A193" s="216" t="str">
        <f t="shared" si="3"/>
        <v xml:space="preserve"> </v>
      </c>
      <c r="B193" s="146"/>
      <c r="C193" s="146"/>
      <c r="D193" s="146"/>
      <c r="E193" s="142"/>
      <c r="F193" s="142"/>
      <c r="G193" s="216" t="str">
        <f>IF(D193="","",VLOOKUP(D193,'Liste des clubs'!A:B,2,FALSE))</f>
        <v/>
      </c>
    </row>
    <row r="194" spans="1:7" ht="15.75" customHeight="1" x14ac:dyDescent="0.2">
      <c r="A194" s="216" t="str">
        <f t="shared" si="3"/>
        <v xml:space="preserve"> </v>
      </c>
      <c r="B194" s="146"/>
      <c r="C194" s="146"/>
      <c r="D194" s="146"/>
      <c r="E194" s="142"/>
      <c r="F194" s="142"/>
      <c r="G194" s="216" t="str">
        <f>IF(D194="","",VLOOKUP(D194,'Liste des clubs'!A:B,2,FALSE))</f>
        <v/>
      </c>
    </row>
    <row r="195" spans="1:7" ht="15.75" customHeight="1" x14ac:dyDescent="0.2">
      <c r="A195" s="216" t="str">
        <f t="shared" si="3"/>
        <v xml:space="preserve"> </v>
      </c>
      <c r="B195" s="144"/>
      <c r="C195" s="144"/>
      <c r="D195" s="144"/>
      <c r="E195" s="144"/>
      <c r="F195" s="144"/>
      <c r="G195" s="216" t="str">
        <f>IF(D195="","",VLOOKUP(D195,'Liste des clubs'!A:B,2,FALSE))</f>
        <v/>
      </c>
    </row>
    <row r="196" spans="1:7" ht="15.75" customHeight="1" x14ac:dyDescent="0.2">
      <c r="A196" s="216" t="str">
        <f t="shared" ref="A196:A259" si="4">UPPER(B196)&amp;" "&amp;PROPER(C196)</f>
        <v xml:space="preserve"> </v>
      </c>
      <c r="B196" s="144"/>
      <c r="C196" s="144"/>
      <c r="D196" s="144"/>
      <c r="E196" s="144"/>
      <c r="F196" s="144"/>
      <c r="G196" s="216" t="str">
        <f>IF(D196="","",VLOOKUP(D196,'Liste des clubs'!A:B,2,FALSE))</f>
        <v/>
      </c>
    </row>
    <row r="197" spans="1:7" ht="15.75" customHeight="1" x14ac:dyDescent="0.2">
      <c r="A197" s="216" t="str">
        <f t="shared" si="4"/>
        <v xml:space="preserve"> </v>
      </c>
      <c r="B197" s="144"/>
      <c r="C197" s="144"/>
      <c r="D197" s="144"/>
      <c r="E197" s="144"/>
      <c r="F197" s="144"/>
      <c r="G197" s="216" t="str">
        <f>IF(D197="","",VLOOKUP(D197,'Liste des clubs'!A:B,2,FALSE))</f>
        <v/>
      </c>
    </row>
    <row r="198" spans="1:7" ht="15.75" customHeight="1" x14ac:dyDescent="0.2">
      <c r="A198" s="216" t="str">
        <f t="shared" si="4"/>
        <v xml:space="preserve"> </v>
      </c>
      <c r="B198" s="146"/>
      <c r="C198" s="146"/>
      <c r="D198" s="146"/>
      <c r="E198" s="142"/>
      <c r="F198" s="142"/>
      <c r="G198" s="216" t="str">
        <f>IF(D198="","",VLOOKUP(D198,'Liste des clubs'!A:B,2,FALSE))</f>
        <v/>
      </c>
    </row>
    <row r="199" spans="1:7" ht="15.75" customHeight="1" x14ac:dyDescent="0.2">
      <c r="A199" s="216" t="str">
        <f t="shared" si="4"/>
        <v xml:space="preserve"> </v>
      </c>
      <c r="B199" s="146"/>
      <c r="C199" s="146"/>
      <c r="D199" s="146"/>
      <c r="E199" s="142"/>
      <c r="F199" s="142"/>
      <c r="G199" s="216" t="str">
        <f>IF(D199="","",VLOOKUP(D199,'Liste des clubs'!A:B,2,FALSE))</f>
        <v/>
      </c>
    </row>
    <row r="200" spans="1:7" ht="15.75" customHeight="1" x14ac:dyDescent="0.2">
      <c r="A200" s="216" t="str">
        <f t="shared" si="4"/>
        <v xml:space="preserve"> </v>
      </c>
      <c r="B200" s="144"/>
      <c r="C200" s="144"/>
      <c r="D200" s="144"/>
      <c r="E200" s="144"/>
      <c r="F200" s="144"/>
      <c r="G200" s="216" t="str">
        <f>IF(D200="","",VLOOKUP(D200,'Liste des clubs'!A:B,2,FALSE))</f>
        <v/>
      </c>
    </row>
    <row r="201" spans="1:7" ht="15.75" customHeight="1" x14ac:dyDescent="0.2">
      <c r="A201" s="216" t="str">
        <f t="shared" si="4"/>
        <v xml:space="preserve"> </v>
      </c>
      <c r="B201" s="144"/>
      <c r="C201" s="144"/>
      <c r="D201" s="144"/>
      <c r="E201" s="144"/>
      <c r="F201" s="144"/>
      <c r="G201" s="216" t="str">
        <f>IF(D201="","",VLOOKUP(D201,'Liste des clubs'!A:B,2,FALSE))</f>
        <v/>
      </c>
    </row>
    <row r="202" spans="1:7" ht="15.75" customHeight="1" x14ac:dyDescent="0.2">
      <c r="A202" s="216" t="str">
        <f t="shared" si="4"/>
        <v xml:space="preserve"> </v>
      </c>
      <c r="B202" s="146"/>
      <c r="C202" s="146"/>
      <c r="D202" s="146"/>
      <c r="E202" s="142"/>
      <c r="F202" s="142"/>
      <c r="G202" s="216" t="str">
        <f>IF(D202="","",VLOOKUP(D202,'Liste des clubs'!A:B,2,FALSE))</f>
        <v/>
      </c>
    </row>
    <row r="203" spans="1:7" ht="15.75" customHeight="1" x14ac:dyDescent="0.2">
      <c r="A203" s="216" t="str">
        <f t="shared" si="4"/>
        <v xml:space="preserve"> </v>
      </c>
      <c r="B203" s="146"/>
      <c r="C203" s="146"/>
      <c r="D203" s="146"/>
      <c r="E203" s="142"/>
      <c r="F203" s="142"/>
      <c r="G203" s="216" t="str">
        <f>IF(D203="","",VLOOKUP(D203,'Liste des clubs'!A:B,2,FALSE))</f>
        <v/>
      </c>
    </row>
    <row r="204" spans="1:7" ht="15.75" customHeight="1" x14ac:dyDescent="0.2">
      <c r="A204" s="216" t="str">
        <f t="shared" si="4"/>
        <v xml:space="preserve"> </v>
      </c>
      <c r="B204" s="146"/>
      <c r="C204" s="146"/>
      <c r="D204" s="146"/>
      <c r="E204" s="142"/>
      <c r="F204" s="142"/>
      <c r="G204" s="216" t="str">
        <f>IF(D204="","",VLOOKUP(D204,'Liste des clubs'!A:B,2,FALSE))</f>
        <v/>
      </c>
    </row>
    <row r="205" spans="1:7" ht="15.75" customHeight="1" x14ac:dyDescent="0.2">
      <c r="A205" s="216" t="str">
        <f t="shared" si="4"/>
        <v xml:space="preserve"> </v>
      </c>
      <c r="B205" s="144"/>
      <c r="C205" s="144"/>
      <c r="D205" s="144"/>
      <c r="E205" s="144"/>
      <c r="F205" s="144"/>
      <c r="G205" s="216" t="str">
        <f>IF(D205="","",VLOOKUP(D205,'Liste des clubs'!A:B,2,FALSE))</f>
        <v/>
      </c>
    </row>
    <row r="206" spans="1:7" ht="15.75" customHeight="1" x14ac:dyDescent="0.2">
      <c r="A206" s="216" t="str">
        <f t="shared" si="4"/>
        <v xml:space="preserve"> </v>
      </c>
      <c r="B206" s="144"/>
      <c r="C206" s="144"/>
      <c r="D206" s="144"/>
      <c r="E206" s="144"/>
      <c r="F206" s="144"/>
      <c r="G206" s="216" t="str">
        <f>IF(D206="","",VLOOKUP(D206,'Liste des clubs'!A:B,2,FALSE))</f>
        <v/>
      </c>
    </row>
    <row r="207" spans="1:7" ht="15.75" customHeight="1" x14ac:dyDescent="0.2">
      <c r="A207" s="216" t="str">
        <f t="shared" si="4"/>
        <v xml:space="preserve"> </v>
      </c>
      <c r="B207" s="144"/>
      <c r="C207" s="144"/>
      <c r="D207" s="144"/>
      <c r="E207" s="144"/>
      <c r="F207" s="144"/>
      <c r="G207" s="216" t="str">
        <f>IF(D207="","",VLOOKUP(D207,'Liste des clubs'!A:B,2,FALSE))</f>
        <v/>
      </c>
    </row>
    <row r="208" spans="1:7" ht="15.75" customHeight="1" x14ac:dyDescent="0.2">
      <c r="A208" s="216" t="str">
        <f t="shared" si="4"/>
        <v xml:space="preserve"> </v>
      </c>
      <c r="B208" s="144"/>
      <c r="C208" s="144"/>
      <c r="D208" s="144"/>
      <c r="E208" s="144"/>
      <c r="F208" s="144"/>
      <c r="G208" s="216" t="str">
        <f>IF(D208="","",VLOOKUP(D208,'Liste des clubs'!A:B,2,FALSE))</f>
        <v/>
      </c>
    </row>
    <row r="209" spans="1:7" ht="15.75" customHeight="1" x14ac:dyDescent="0.2">
      <c r="A209" s="216" t="str">
        <f t="shared" si="4"/>
        <v xml:space="preserve"> </v>
      </c>
      <c r="B209" s="144"/>
      <c r="C209" s="144"/>
      <c r="D209" s="144"/>
      <c r="E209" s="144"/>
      <c r="F209" s="144"/>
      <c r="G209" s="216" t="str">
        <f>IF(D209="","",VLOOKUP(D209,'Liste des clubs'!A:B,2,FALSE))</f>
        <v/>
      </c>
    </row>
    <row r="210" spans="1:7" ht="15.75" customHeight="1" x14ac:dyDescent="0.2">
      <c r="A210" s="216" t="str">
        <f t="shared" si="4"/>
        <v xml:space="preserve"> </v>
      </c>
      <c r="B210" s="146"/>
      <c r="C210" s="146"/>
      <c r="D210" s="146"/>
      <c r="E210" s="142"/>
      <c r="F210" s="142"/>
      <c r="G210" s="216" t="str">
        <f>IF(D210="","",VLOOKUP(D210,'Liste des clubs'!A:B,2,FALSE))</f>
        <v/>
      </c>
    </row>
    <row r="211" spans="1:7" ht="15.75" customHeight="1" x14ac:dyDescent="0.2">
      <c r="A211" s="216" t="str">
        <f t="shared" si="4"/>
        <v xml:space="preserve"> </v>
      </c>
      <c r="B211" s="144"/>
      <c r="C211" s="144"/>
      <c r="D211" s="144"/>
      <c r="E211" s="144"/>
      <c r="F211" s="144"/>
      <c r="G211" s="216" t="str">
        <f>IF(D211="","",VLOOKUP(D211,'Liste des clubs'!A:B,2,FALSE))</f>
        <v/>
      </c>
    </row>
    <row r="212" spans="1:7" ht="15.75" customHeight="1" x14ac:dyDescent="0.2">
      <c r="A212" s="216" t="str">
        <f t="shared" si="4"/>
        <v xml:space="preserve"> </v>
      </c>
      <c r="B212" s="144"/>
      <c r="C212" s="144"/>
      <c r="D212" s="144"/>
      <c r="E212" s="144"/>
      <c r="F212" s="144"/>
      <c r="G212" s="216" t="str">
        <f>IF(D212="","",VLOOKUP(D212,'Liste des clubs'!A:B,2,FALSE))</f>
        <v/>
      </c>
    </row>
    <row r="213" spans="1:7" ht="15.75" customHeight="1" x14ac:dyDescent="0.2">
      <c r="A213" s="216" t="str">
        <f t="shared" si="4"/>
        <v xml:space="preserve"> </v>
      </c>
      <c r="B213" s="146"/>
      <c r="C213" s="146"/>
      <c r="D213" s="146"/>
      <c r="E213" s="142"/>
      <c r="F213" s="142"/>
      <c r="G213" s="216" t="str">
        <f>IF(D213="","",VLOOKUP(D213,'Liste des clubs'!A:B,2,FALSE))</f>
        <v/>
      </c>
    </row>
    <row r="214" spans="1:7" ht="15.75" customHeight="1" x14ac:dyDescent="0.2">
      <c r="A214" s="216" t="str">
        <f t="shared" si="4"/>
        <v xml:space="preserve"> </v>
      </c>
      <c r="B214" s="144"/>
      <c r="C214" s="144"/>
      <c r="D214" s="144"/>
      <c r="E214" s="144"/>
      <c r="F214" s="144"/>
      <c r="G214" s="216" t="str">
        <f>IF(D214="","",VLOOKUP(D214,'Liste des clubs'!A:B,2,FALSE))</f>
        <v/>
      </c>
    </row>
    <row r="215" spans="1:7" ht="15.75" customHeight="1" x14ac:dyDescent="0.2">
      <c r="A215" s="216" t="str">
        <f t="shared" si="4"/>
        <v xml:space="preserve"> </v>
      </c>
      <c r="B215" s="144"/>
      <c r="C215" s="144"/>
      <c r="D215" s="144"/>
      <c r="E215" s="144"/>
      <c r="F215" s="144"/>
      <c r="G215" s="216" t="str">
        <f>IF(D215="","",VLOOKUP(D215,'Liste des clubs'!A:B,2,FALSE))</f>
        <v/>
      </c>
    </row>
    <row r="216" spans="1:7" ht="15.75" customHeight="1" x14ac:dyDescent="0.2">
      <c r="A216" s="216" t="str">
        <f t="shared" si="4"/>
        <v xml:space="preserve"> </v>
      </c>
      <c r="B216" s="144"/>
      <c r="C216" s="144"/>
      <c r="D216" s="144"/>
      <c r="E216" s="144"/>
      <c r="F216" s="144"/>
      <c r="G216" s="216" t="str">
        <f>IF(D216="","",VLOOKUP(D216,'Liste des clubs'!A:B,2,FALSE))</f>
        <v/>
      </c>
    </row>
    <row r="217" spans="1:7" ht="15.75" customHeight="1" x14ac:dyDescent="0.2">
      <c r="A217" s="216" t="str">
        <f t="shared" si="4"/>
        <v xml:space="preserve"> </v>
      </c>
      <c r="B217" s="144"/>
      <c r="C217" s="144"/>
      <c r="D217" s="144"/>
      <c r="E217" s="144"/>
      <c r="F217" s="144"/>
      <c r="G217" s="216" t="str">
        <f>IF(D217="","",VLOOKUP(D217,'Liste des clubs'!A:B,2,FALSE))</f>
        <v/>
      </c>
    </row>
    <row r="218" spans="1:7" ht="15.75" customHeight="1" x14ac:dyDescent="0.2">
      <c r="A218" s="216" t="str">
        <f t="shared" si="4"/>
        <v xml:space="preserve"> </v>
      </c>
      <c r="B218" s="146"/>
      <c r="C218" s="146"/>
      <c r="D218" s="146"/>
      <c r="E218" s="142"/>
      <c r="F218" s="142"/>
      <c r="G218" s="216" t="str">
        <f>IF(D218="","",VLOOKUP(D218,'Liste des clubs'!A:B,2,FALSE))</f>
        <v/>
      </c>
    </row>
    <row r="219" spans="1:7" ht="15.75" customHeight="1" x14ac:dyDescent="0.2">
      <c r="A219" s="216" t="str">
        <f t="shared" si="4"/>
        <v xml:space="preserve"> </v>
      </c>
      <c r="B219" s="144"/>
      <c r="C219" s="144"/>
      <c r="D219" s="144"/>
      <c r="E219" s="144"/>
      <c r="F219" s="144"/>
      <c r="G219" s="216" t="str">
        <f>IF(D219="","",VLOOKUP(D219,'Liste des clubs'!A:B,2,FALSE))</f>
        <v/>
      </c>
    </row>
    <row r="220" spans="1:7" ht="15.75" customHeight="1" x14ac:dyDescent="0.2">
      <c r="A220" s="216" t="str">
        <f t="shared" si="4"/>
        <v xml:space="preserve"> </v>
      </c>
      <c r="B220" s="144"/>
      <c r="C220" s="144"/>
      <c r="D220" s="144"/>
      <c r="E220" s="144"/>
      <c r="F220" s="144"/>
      <c r="G220" s="216" t="str">
        <f>IF(D220="","",VLOOKUP(D220,'Liste des clubs'!A:B,2,FALSE))</f>
        <v/>
      </c>
    </row>
    <row r="221" spans="1:7" ht="15.75" customHeight="1" x14ac:dyDescent="0.2">
      <c r="A221" s="216" t="str">
        <f t="shared" si="4"/>
        <v xml:space="preserve"> </v>
      </c>
      <c r="B221" s="217"/>
      <c r="C221" s="217"/>
      <c r="D221" s="144"/>
      <c r="E221" s="144"/>
      <c r="F221" s="144"/>
      <c r="G221" s="216" t="str">
        <f>IF(D221="","",VLOOKUP(D221,'Liste des clubs'!A:B,2,FALSE))</f>
        <v/>
      </c>
    </row>
    <row r="222" spans="1:7" ht="15.75" customHeight="1" x14ac:dyDescent="0.2">
      <c r="A222" s="216" t="str">
        <f t="shared" si="4"/>
        <v xml:space="preserve"> </v>
      </c>
      <c r="B222" s="217"/>
      <c r="C222" s="217"/>
      <c r="D222" s="144"/>
      <c r="E222" s="144"/>
      <c r="F222" s="144"/>
      <c r="G222" s="216" t="str">
        <f>IF(D222="","",VLOOKUP(D222,'Liste des clubs'!A:B,2,FALSE))</f>
        <v/>
      </c>
    </row>
    <row r="223" spans="1:7" ht="15.75" customHeight="1" x14ac:dyDescent="0.2">
      <c r="A223" s="216" t="str">
        <f t="shared" si="4"/>
        <v xml:space="preserve"> </v>
      </c>
      <c r="B223" s="217"/>
      <c r="C223" s="217"/>
      <c r="D223" s="144"/>
      <c r="E223" s="144"/>
      <c r="F223" s="144"/>
      <c r="G223" s="216" t="str">
        <f>IF(D223="","",VLOOKUP(D223,'Liste des clubs'!A:B,2,FALSE))</f>
        <v/>
      </c>
    </row>
    <row r="224" spans="1:7" ht="15.75" customHeight="1" x14ac:dyDescent="0.2">
      <c r="A224" s="216" t="str">
        <f t="shared" si="4"/>
        <v xml:space="preserve"> </v>
      </c>
      <c r="B224" s="217"/>
      <c r="C224" s="217"/>
      <c r="D224" s="144"/>
      <c r="E224" s="144"/>
      <c r="F224" s="144"/>
      <c r="G224" s="216" t="str">
        <f>IF(D224="","",VLOOKUP(D224,'Liste des clubs'!A:B,2,FALSE))</f>
        <v/>
      </c>
    </row>
    <row r="225" spans="1:7" ht="15.75" customHeight="1" x14ac:dyDescent="0.2">
      <c r="A225" s="216" t="str">
        <f t="shared" si="4"/>
        <v xml:space="preserve"> </v>
      </c>
      <c r="B225" s="217"/>
      <c r="C225" s="217"/>
      <c r="D225" s="144"/>
      <c r="E225" s="144"/>
      <c r="F225" s="144"/>
      <c r="G225" s="216" t="str">
        <f>IF(D225="","",VLOOKUP(D225,'Liste des clubs'!A:B,2,FALSE))</f>
        <v/>
      </c>
    </row>
    <row r="226" spans="1:7" ht="15.75" customHeight="1" x14ac:dyDescent="0.2">
      <c r="A226" s="216" t="str">
        <f t="shared" si="4"/>
        <v xml:space="preserve"> </v>
      </c>
      <c r="B226" s="217"/>
      <c r="C226" s="217"/>
      <c r="D226" s="144"/>
      <c r="E226" s="144"/>
      <c r="F226" s="144"/>
      <c r="G226" s="216" t="str">
        <f>IF(D226="","",VLOOKUP(D226,'Liste des clubs'!A:B,2,FALSE))</f>
        <v/>
      </c>
    </row>
    <row r="227" spans="1:7" ht="15.75" customHeight="1" x14ac:dyDescent="0.2">
      <c r="A227" s="216" t="str">
        <f t="shared" si="4"/>
        <v xml:space="preserve"> </v>
      </c>
      <c r="B227" s="217"/>
      <c r="C227" s="217"/>
      <c r="D227" s="144"/>
      <c r="E227" s="144"/>
      <c r="F227" s="144"/>
      <c r="G227" s="216" t="str">
        <f>IF(D227="","",VLOOKUP(D227,'Liste des clubs'!A:B,2,FALSE))</f>
        <v/>
      </c>
    </row>
    <row r="228" spans="1:7" ht="15.75" customHeight="1" x14ac:dyDescent="0.2">
      <c r="A228" s="216" t="str">
        <f t="shared" si="4"/>
        <v xml:space="preserve"> </v>
      </c>
      <c r="B228" s="217"/>
      <c r="C228" s="217"/>
      <c r="D228" s="144"/>
      <c r="E228" s="144"/>
      <c r="F228" s="144"/>
      <c r="G228" s="216" t="str">
        <f>IF(D228="","",VLOOKUP(D228,'Liste des clubs'!A:B,2,FALSE))</f>
        <v/>
      </c>
    </row>
    <row r="229" spans="1:7" ht="15.75" customHeight="1" x14ac:dyDescent="0.2">
      <c r="A229" s="216" t="str">
        <f t="shared" si="4"/>
        <v xml:space="preserve"> </v>
      </c>
      <c r="B229" s="217"/>
      <c r="C229" s="217"/>
      <c r="D229" s="144"/>
      <c r="E229" s="144"/>
      <c r="F229" s="144"/>
      <c r="G229" s="216" t="str">
        <f>IF(D229="","",VLOOKUP(D229,'Liste des clubs'!A:B,2,FALSE))</f>
        <v/>
      </c>
    </row>
    <row r="230" spans="1:7" ht="15.75" customHeight="1" x14ac:dyDescent="0.2">
      <c r="A230" s="216" t="str">
        <f t="shared" si="4"/>
        <v xml:space="preserve"> </v>
      </c>
      <c r="B230" s="217"/>
      <c r="C230" s="217"/>
      <c r="D230" s="144"/>
      <c r="E230" s="144"/>
      <c r="F230" s="144"/>
      <c r="G230" s="216" t="str">
        <f>IF(D230="","",VLOOKUP(D230,'Liste des clubs'!A:B,2,FALSE))</f>
        <v/>
      </c>
    </row>
    <row r="231" spans="1:7" ht="15.75" customHeight="1" x14ac:dyDescent="0.2">
      <c r="A231" s="216" t="str">
        <f t="shared" si="4"/>
        <v xml:space="preserve"> </v>
      </c>
      <c r="B231" s="217"/>
      <c r="C231" s="217"/>
      <c r="D231" s="144"/>
      <c r="E231" s="144"/>
      <c r="F231" s="144"/>
      <c r="G231" s="216" t="str">
        <f>IF(D231="","",VLOOKUP(D231,'Liste des clubs'!A:B,2,FALSE))</f>
        <v/>
      </c>
    </row>
    <row r="232" spans="1:7" ht="15.75" customHeight="1" x14ac:dyDescent="0.2">
      <c r="A232" s="216" t="str">
        <f t="shared" si="4"/>
        <v xml:space="preserve"> </v>
      </c>
      <c r="B232" s="217"/>
      <c r="C232" s="217"/>
      <c r="D232" s="144"/>
      <c r="E232" s="144"/>
      <c r="F232" s="144"/>
      <c r="G232" s="216" t="str">
        <f>IF(D232="","",VLOOKUP(D232,'Liste des clubs'!A:B,2,FALSE))</f>
        <v/>
      </c>
    </row>
    <row r="233" spans="1:7" ht="15.75" customHeight="1" x14ac:dyDescent="0.2">
      <c r="A233" s="216" t="str">
        <f t="shared" si="4"/>
        <v xml:space="preserve"> </v>
      </c>
      <c r="B233" s="217"/>
      <c r="C233" s="217"/>
      <c r="D233" s="144"/>
      <c r="E233" s="144"/>
      <c r="F233" s="144"/>
      <c r="G233" s="216" t="str">
        <f>IF(D233="","",VLOOKUP(D233,'Liste des clubs'!A:B,2,FALSE))</f>
        <v/>
      </c>
    </row>
    <row r="234" spans="1:7" ht="15.75" customHeight="1" x14ac:dyDescent="0.2">
      <c r="A234" s="216" t="str">
        <f t="shared" si="4"/>
        <v xml:space="preserve"> </v>
      </c>
      <c r="B234" s="217"/>
      <c r="C234" s="217"/>
      <c r="D234" s="144"/>
      <c r="E234" s="144"/>
      <c r="F234" s="144"/>
      <c r="G234" s="216" t="str">
        <f>IF(D234="","",VLOOKUP(D234,'Liste des clubs'!A:B,2,FALSE))</f>
        <v/>
      </c>
    </row>
    <row r="235" spans="1:7" ht="15.75" customHeight="1" x14ac:dyDescent="0.2">
      <c r="A235" s="216" t="str">
        <f t="shared" si="4"/>
        <v xml:space="preserve"> </v>
      </c>
      <c r="B235" s="217"/>
      <c r="C235" s="217"/>
      <c r="D235" s="144"/>
      <c r="E235" s="144"/>
      <c r="F235" s="144"/>
      <c r="G235" s="216" t="str">
        <f>IF(D235="","",VLOOKUP(D235,'Liste des clubs'!A:B,2,FALSE))</f>
        <v/>
      </c>
    </row>
    <row r="236" spans="1:7" ht="15.75" customHeight="1" x14ac:dyDescent="0.2">
      <c r="A236" s="216" t="str">
        <f t="shared" si="4"/>
        <v xml:space="preserve"> </v>
      </c>
      <c r="B236" s="217"/>
      <c r="C236" s="217"/>
      <c r="D236" s="144"/>
      <c r="E236" s="144"/>
      <c r="F236" s="144"/>
      <c r="G236" s="216" t="str">
        <f>IF(D236="","",VLOOKUP(D236,'Liste des clubs'!A:B,2,FALSE))</f>
        <v/>
      </c>
    </row>
    <row r="237" spans="1:7" ht="15.75" customHeight="1" x14ac:dyDescent="0.2">
      <c r="A237" s="216" t="str">
        <f t="shared" si="4"/>
        <v xml:space="preserve"> </v>
      </c>
      <c r="B237" s="217"/>
      <c r="C237" s="217"/>
      <c r="D237" s="144"/>
      <c r="E237" s="144"/>
      <c r="F237" s="144"/>
      <c r="G237" s="216" t="str">
        <f>IF(D237="","",VLOOKUP(D237,'Liste des clubs'!A:B,2,FALSE))</f>
        <v/>
      </c>
    </row>
    <row r="238" spans="1:7" ht="15.75" customHeight="1" x14ac:dyDescent="0.2">
      <c r="A238" s="216" t="str">
        <f t="shared" si="4"/>
        <v xml:space="preserve"> </v>
      </c>
      <c r="B238" s="217"/>
      <c r="C238" s="217"/>
      <c r="D238" s="144"/>
      <c r="E238" s="144"/>
      <c r="F238" s="144"/>
      <c r="G238" s="216" t="str">
        <f>IF(D238="","",VLOOKUP(D238,'Liste des clubs'!A:B,2,FALSE))</f>
        <v/>
      </c>
    </row>
    <row r="239" spans="1:7" ht="15.75" customHeight="1" x14ac:dyDescent="0.2">
      <c r="A239" s="216" t="str">
        <f t="shared" si="4"/>
        <v xml:space="preserve"> </v>
      </c>
      <c r="B239" s="217"/>
      <c r="C239" s="217"/>
      <c r="D239" s="144"/>
      <c r="E239" s="144"/>
      <c r="F239" s="144"/>
      <c r="G239" s="216" t="str">
        <f>IF(D239="","",VLOOKUP(D239,'Liste des clubs'!A:B,2,FALSE))</f>
        <v/>
      </c>
    </row>
    <row r="240" spans="1:7" ht="15.75" customHeight="1" x14ac:dyDescent="0.2">
      <c r="A240" s="216" t="str">
        <f t="shared" si="4"/>
        <v xml:space="preserve"> </v>
      </c>
      <c r="B240" s="217"/>
      <c r="C240" s="217"/>
      <c r="D240" s="144"/>
      <c r="E240" s="144"/>
      <c r="F240" s="144"/>
      <c r="G240" s="216" t="str">
        <f>IF(D240="","",VLOOKUP(D240,'Liste des clubs'!A:B,2,FALSE))</f>
        <v/>
      </c>
    </row>
    <row r="241" spans="1:7" ht="15.75" customHeight="1" x14ac:dyDescent="0.2">
      <c r="A241" s="216" t="str">
        <f t="shared" si="4"/>
        <v xml:space="preserve"> </v>
      </c>
      <c r="B241" s="217"/>
      <c r="C241" s="217"/>
      <c r="D241" s="144"/>
      <c r="E241" s="144"/>
      <c r="F241" s="144"/>
      <c r="G241" s="216" t="str">
        <f>IF(D241="","",VLOOKUP(D241,'Liste des clubs'!A:B,2,FALSE))</f>
        <v/>
      </c>
    </row>
    <row r="242" spans="1:7" ht="15.75" customHeight="1" x14ac:dyDescent="0.2">
      <c r="A242" s="216" t="str">
        <f t="shared" si="4"/>
        <v xml:space="preserve"> </v>
      </c>
      <c r="B242" s="217"/>
      <c r="C242" s="217"/>
      <c r="D242" s="144"/>
      <c r="E242" s="144"/>
      <c r="F242" s="144"/>
      <c r="G242" s="216" t="str">
        <f>IF(D242="","",VLOOKUP(D242,'Liste des clubs'!A:B,2,FALSE))</f>
        <v/>
      </c>
    </row>
    <row r="243" spans="1:7" ht="15.75" customHeight="1" x14ac:dyDescent="0.2">
      <c r="A243" s="216" t="str">
        <f t="shared" si="4"/>
        <v xml:space="preserve"> </v>
      </c>
      <c r="B243" s="217"/>
      <c r="C243" s="217"/>
      <c r="D243" s="144"/>
      <c r="E243" s="144"/>
      <c r="F243" s="144"/>
      <c r="G243" s="216" t="str">
        <f>IF(D243="","",VLOOKUP(D243,'Liste des clubs'!A:B,2,FALSE))</f>
        <v/>
      </c>
    </row>
    <row r="244" spans="1:7" ht="15.75" customHeight="1" x14ac:dyDescent="0.2">
      <c r="A244" s="216" t="str">
        <f t="shared" si="4"/>
        <v xml:space="preserve"> </v>
      </c>
      <c r="B244" s="217"/>
      <c r="C244" s="217"/>
      <c r="D244" s="144"/>
      <c r="E244" s="144"/>
      <c r="F244" s="144"/>
      <c r="G244" s="216" t="str">
        <f>IF(D244="","",VLOOKUP(D244,'Liste des clubs'!A:B,2,FALSE))</f>
        <v/>
      </c>
    </row>
    <row r="245" spans="1:7" ht="15.75" customHeight="1" x14ac:dyDescent="0.2">
      <c r="A245" s="216" t="str">
        <f t="shared" si="4"/>
        <v xml:space="preserve"> </v>
      </c>
      <c r="B245" s="217"/>
      <c r="C245" s="217"/>
      <c r="D245" s="144"/>
      <c r="E245" s="144"/>
      <c r="F245" s="144"/>
      <c r="G245" s="216" t="str">
        <f>IF(D245="","",VLOOKUP(D245,'Liste des clubs'!A:B,2,FALSE))</f>
        <v/>
      </c>
    </row>
    <row r="246" spans="1:7" ht="15.75" customHeight="1" x14ac:dyDescent="0.2">
      <c r="A246" s="216" t="str">
        <f t="shared" si="4"/>
        <v xml:space="preserve"> </v>
      </c>
      <c r="B246" s="217"/>
      <c r="C246" s="217"/>
      <c r="D246" s="144"/>
      <c r="E246" s="144"/>
      <c r="F246" s="144"/>
      <c r="G246" s="216" t="str">
        <f>IF(D246="","",VLOOKUP(D246,'Liste des clubs'!A:B,2,FALSE))</f>
        <v/>
      </c>
    </row>
    <row r="247" spans="1:7" ht="15.75" customHeight="1" x14ac:dyDescent="0.2">
      <c r="A247" s="216" t="str">
        <f t="shared" si="4"/>
        <v xml:space="preserve"> </v>
      </c>
      <c r="B247" s="217"/>
      <c r="C247" s="217"/>
      <c r="D247" s="144"/>
      <c r="E247" s="144"/>
      <c r="F247" s="144"/>
      <c r="G247" s="216" t="str">
        <f>IF(D247="","",VLOOKUP(D247,'Liste des clubs'!A:B,2,FALSE))</f>
        <v/>
      </c>
    </row>
    <row r="248" spans="1:7" ht="15.75" customHeight="1" x14ac:dyDescent="0.2">
      <c r="A248" s="216" t="str">
        <f t="shared" si="4"/>
        <v xml:space="preserve"> </v>
      </c>
      <c r="B248" s="217"/>
      <c r="C248" s="217"/>
      <c r="D248" s="144"/>
      <c r="E248" s="144"/>
      <c r="F248" s="144"/>
      <c r="G248" s="216" t="str">
        <f>IF(D248="","",VLOOKUP(D248,'Liste des clubs'!A:B,2,FALSE))</f>
        <v/>
      </c>
    </row>
    <row r="249" spans="1:7" ht="15.75" customHeight="1" x14ac:dyDescent="0.2">
      <c r="A249" s="216" t="str">
        <f t="shared" si="4"/>
        <v xml:space="preserve"> </v>
      </c>
      <c r="B249" s="217"/>
      <c r="C249" s="217"/>
      <c r="D249" s="144"/>
      <c r="E249" s="144"/>
      <c r="F249" s="144"/>
      <c r="G249" s="216" t="str">
        <f>IF(D249="","",VLOOKUP(D249,'Liste des clubs'!A:B,2,FALSE))</f>
        <v/>
      </c>
    </row>
    <row r="250" spans="1:7" ht="15.75" customHeight="1" x14ac:dyDescent="0.2">
      <c r="A250" s="216" t="str">
        <f t="shared" si="4"/>
        <v xml:space="preserve"> </v>
      </c>
      <c r="B250" s="217"/>
      <c r="C250" s="217"/>
      <c r="D250" s="144"/>
      <c r="E250" s="144"/>
      <c r="F250" s="144"/>
      <c r="G250" s="216" t="str">
        <f>IF(D250="","",VLOOKUP(D250,'Liste des clubs'!A:B,2,FALSE))</f>
        <v/>
      </c>
    </row>
    <row r="251" spans="1:7" ht="15.75" customHeight="1" x14ac:dyDescent="0.2">
      <c r="A251" s="216" t="str">
        <f t="shared" si="4"/>
        <v xml:space="preserve"> </v>
      </c>
      <c r="B251" s="217"/>
      <c r="C251" s="217"/>
      <c r="D251" s="144"/>
      <c r="E251" s="144"/>
      <c r="F251" s="144"/>
      <c r="G251" s="216" t="str">
        <f>IF(D251="","",VLOOKUP(D251,'Liste des clubs'!A:B,2,FALSE))</f>
        <v/>
      </c>
    </row>
    <row r="252" spans="1:7" ht="15.75" customHeight="1" x14ac:dyDescent="0.2">
      <c r="A252" s="216" t="str">
        <f t="shared" si="4"/>
        <v xml:space="preserve"> </v>
      </c>
      <c r="B252" s="217"/>
      <c r="C252" s="217"/>
      <c r="D252" s="144"/>
      <c r="E252" s="144"/>
      <c r="F252" s="144"/>
      <c r="G252" s="216" t="str">
        <f>IF(D252="","",VLOOKUP(D252,'Liste des clubs'!A:B,2,FALSE))</f>
        <v/>
      </c>
    </row>
    <row r="253" spans="1:7" ht="15.75" customHeight="1" x14ac:dyDescent="0.2">
      <c r="A253" s="216" t="str">
        <f t="shared" si="4"/>
        <v xml:space="preserve"> </v>
      </c>
      <c r="B253" s="217"/>
      <c r="C253" s="217"/>
      <c r="D253" s="144"/>
      <c r="E253" s="144"/>
      <c r="F253" s="144"/>
      <c r="G253" s="216" t="str">
        <f>IF(D253="","",VLOOKUP(D253,'Liste des clubs'!A:B,2,FALSE))</f>
        <v/>
      </c>
    </row>
    <row r="254" spans="1:7" ht="15.75" customHeight="1" x14ac:dyDescent="0.2">
      <c r="A254" s="216" t="str">
        <f t="shared" si="4"/>
        <v xml:space="preserve"> </v>
      </c>
      <c r="B254" s="217"/>
      <c r="C254" s="217"/>
      <c r="D254" s="144"/>
      <c r="E254" s="144"/>
      <c r="F254" s="144"/>
      <c r="G254" s="216" t="str">
        <f>IF(D254="","",VLOOKUP(D254,'Liste des clubs'!A:B,2,FALSE))</f>
        <v/>
      </c>
    </row>
    <row r="255" spans="1:7" ht="15.75" customHeight="1" x14ac:dyDescent="0.2">
      <c r="A255" s="216" t="str">
        <f t="shared" si="4"/>
        <v xml:space="preserve"> </v>
      </c>
      <c r="B255" s="217"/>
      <c r="C255" s="217"/>
      <c r="D255" s="144"/>
      <c r="E255" s="144"/>
      <c r="F255" s="144"/>
      <c r="G255" s="216" t="str">
        <f>IF(D255="","",VLOOKUP(D255,'Liste des clubs'!A:B,2,FALSE))</f>
        <v/>
      </c>
    </row>
    <row r="256" spans="1:7" ht="15.75" customHeight="1" x14ac:dyDescent="0.2">
      <c r="A256" s="216" t="str">
        <f t="shared" si="4"/>
        <v xml:space="preserve"> </v>
      </c>
      <c r="B256" s="217"/>
      <c r="C256" s="217"/>
      <c r="D256" s="144"/>
      <c r="E256" s="144"/>
      <c r="F256" s="144"/>
      <c r="G256" s="216" t="str">
        <f>IF(D256="","",VLOOKUP(D256,'Liste des clubs'!A:B,2,FALSE))</f>
        <v/>
      </c>
    </row>
    <row r="257" spans="1:7" ht="15.75" customHeight="1" x14ac:dyDescent="0.2">
      <c r="A257" s="216" t="str">
        <f t="shared" si="4"/>
        <v xml:space="preserve"> </v>
      </c>
      <c r="B257" s="217"/>
      <c r="C257" s="217"/>
      <c r="D257" s="144"/>
      <c r="E257" s="144"/>
      <c r="F257" s="144"/>
      <c r="G257" s="216" t="str">
        <f>IF(D257="","",VLOOKUP(D257,'Liste des clubs'!A:B,2,FALSE))</f>
        <v/>
      </c>
    </row>
    <row r="258" spans="1:7" ht="15.75" customHeight="1" x14ac:dyDescent="0.2">
      <c r="A258" s="216" t="str">
        <f t="shared" si="4"/>
        <v xml:space="preserve"> </v>
      </c>
      <c r="B258" s="217"/>
      <c r="C258" s="217"/>
      <c r="D258" s="144"/>
      <c r="E258" s="144"/>
      <c r="F258" s="144"/>
      <c r="G258" s="216" t="str">
        <f>IF(D258="","",VLOOKUP(D258,'Liste des clubs'!A:B,2,FALSE))</f>
        <v/>
      </c>
    </row>
    <row r="259" spans="1:7" ht="15.75" customHeight="1" x14ac:dyDescent="0.2">
      <c r="A259" s="216" t="str">
        <f t="shared" si="4"/>
        <v xml:space="preserve"> </v>
      </c>
      <c r="B259" s="217"/>
      <c r="C259" s="217"/>
      <c r="D259" s="144"/>
      <c r="E259" s="144"/>
      <c r="F259" s="144"/>
      <c r="G259" s="216" t="str">
        <f>IF(D259="","",VLOOKUP(D259,'Liste des clubs'!A:B,2,FALSE))</f>
        <v/>
      </c>
    </row>
    <row r="260" spans="1:7" ht="15.75" customHeight="1" x14ac:dyDescent="0.2">
      <c r="A260" s="216" t="str">
        <f t="shared" ref="A260:A323" si="5">UPPER(B260)&amp;" "&amp;PROPER(C260)</f>
        <v xml:space="preserve"> </v>
      </c>
      <c r="B260" s="217"/>
      <c r="C260" s="217"/>
      <c r="D260" s="144"/>
      <c r="E260" s="144"/>
      <c r="F260" s="144"/>
      <c r="G260" s="216" t="str">
        <f>IF(D260="","",VLOOKUP(D260,'Liste des clubs'!A:B,2,FALSE))</f>
        <v/>
      </c>
    </row>
    <row r="261" spans="1:7" ht="15.75" customHeight="1" x14ac:dyDescent="0.2">
      <c r="A261" s="216" t="str">
        <f t="shared" si="5"/>
        <v xml:space="preserve"> </v>
      </c>
      <c r="B261" s="217"/>
      <c r="C261" s="217"/>
      <c r="D261" s="144"/>
      <c r="E261" s="144"/>
      <c r="F261" s="144"/>
      <c r="G261" s="216" t="str">
        <f>IF(D261="","",VLOOKUP(D261,'Liste des clubs'!A:B,2,FALSE))</f>
        <v/>
      </c>
    </row>
    <row r="262" spans="1:7" ht="15.75" customHeight="1" x14ac:dyDescent="0.2">
      <c r="A262" s="216" t="str">
        <f t="shared" si="5"/>
        <v xml:space="preserve"> </v>
      </c>
      <c r="B262" s="217"/>
      <c r="C262" s="217"/>
      <c r="D262" s="144"/>
      <c r="E262" s="144"/>
      <c r="F262" s="144"/>
      <c r="G262" s="216" t="str">
        <f>IF(D262="","",VLOOKUP(D262,'Liste des clubs'!A:B,2,FALSE))</f>
        <v/>
      </c>
    </row>
    <row r="263" spans="1:7" ht="15.75" customHeight="1" x14ac:dyDescent="0.2">
      <c r="A263" s="216" t="str">
        <f t="shared" si="5"/>
        <v xml:space="preserve"> </v>
      </c>
      <c r="B263" s="217"/>
      <c r="C263" s="217"/>
      <c r="D263" s="144"/>
      <c r="E263" s="144"/>
      <c r="F263" s="144"/>
      <c r="G263" s="216" t="str">
        <f>IF(D263="","",VLOOKUP(D263,'Liste des clubs'!A:B,2,FALSE))</f>
        <v/>
      </c>
    </row>
    <row r="264" spans="1:7" ht="15.75" customHeight="1" x14ac:dyDescent="0.2">
      <c r="A264" s="216" t="str">
        <f t="shared" si="5"/>
        <v xml:space="preserve"> </v>
      </c>
      <c r="B264" s="217"/>
      <c r="C264" s="217"/>
      <c r="D264" s="144"/>
      <c r="E264" s="144"/>
      <c r="F264" s="144"/>
      <c r="G264" s="216" t="str">
        <f>IF(D264="","",VLOOKUP(D264,'Liste des clubs'!A:B,2,FALSE))</f>
        <v/>
      </c>
    </row>
    <row r="265" spans="1:7" ht="15.75" customHeight="1" x14ac:dyDescent="0.2">
      <c r="A265" s="216" t="str">
        <f t="shared" si="5"/>
        <v xml:space="preserve"> </v>
      </c>
      <c r="B265" s="217"/>
      <c r="C265" s="217"/>
      <c r="D265" s="144"/>
      <c r="E265" s="144"/>
      <c r="F265" s="144"/>
      <c r="G265" s="216" t="str">
        <f>IF(D265="","",VLOOKUP(D265,'Liste des clubs'!A:B,2,FALSE))</f>
        <v/>
      </c>
    </row>
    <row r="266" spans="1:7" ht="15.75" customHeight="1" x14ac:dyDescent="0.2">
      <c r="A266" s="216" t="str">
        <f t="shared" si="5"/>
        <v xml:space="preserve"> </v>
      </c>
      <c r="B266" s="217"/>
      <c r="C266" s="217"/>
      <c r="D266" s="144"/>
      <c r="E266" s="144"/>
      <c r="F266" s="144"/>
      <c r="G266" s="216" t="str">
        <f>IF(D266="","",VLOOKUP(D266,'Liste des clubs'!A:B,2,FALSE))</f>
        <v/>
      </c>
    </row>
    <row r="267" spans="1:7" ht="15.75" customHeight="1" x14ac:dyDescent="0.2">
      <c r="A267" s="216" t="str">
        <f t="shared" si="5"/>
        <v xml:space="preserve"> </v>
      </c>
      <c r="B267" s="217"/>
      <c r="C267" s="217"/>
      <c r="D267" s="144"/>
      <c r="E267" s="144"/>
      <c r="F267" s="144"/>
      <c r="G267" s="216" t="str">
        <f>IF(D267="","",VLOOKUP(D267,'Liste des clubs'!A:B,2,FALSE))</f>
        <v/>
      </c>
    </row>
    <row r="268" spans="1:7" ht="15.75" customHeight="1" x14ac:dyDescent="0.2">
      <c r="A268" s="216" t="str">
        <f t="shared" si="5"/>
        <v xml:space="preserve"> </v>
      </c>
      <c r="B268" s="217"/>
      <c r="C268" s="217"/>
      <c r="D268" s="144"/>
      <c r="E268" s="144"/>
      <c r="F268" s="144"/>
      <c r="G268" s="216" t="str">
        <f>IF(D268="","",VLOOKUP(D268,'Liste des clubs'!A:B,2,FALSE))</f>
        <v/>
      </c>
    </row>
    <row r="269" spans="1:7" ht="15.75" customHeight="1" x14ac:dyDescent="0.2">
      <c r="A269" s="216" t="str">
        <f t="shared" si="5"/>
        <v xml:space="preserve"> </v>
      </c>
      <c r="B269" s="217"/>
      <c r="C269" s="217"/>
      <c r="D269" s="144"/>
      <c r="E269" s="144"/>
      <c r="F269" s="144"/>
      <c r="G269" s="216" t="str">
        <f>IF(D269="","",VLOOKUP(D269,'Liste des clubs'!A:B,2,FALSE))</f>
        <v/>
      </c>
    </row>
    <row r="270" spans="1:7" ht="15.75" customHeight="1" x14ac:dyDescent="0.2">
      <c r="A270" s="216" t="str">
        <f t="shared" si="5"/>
        <v xml:space="preserve"> </v>
      </c>
      <c r="B270" s="217"/>
      <c r="C270" s="217"/>
      <c r="D270" s="144"/>
      <c r="E270" s="144"/>
      <c r="F270" s="144"/>
      <c r="G270" s="216" t="str">
        <f>IF(D270="","",VLOOKUP(D270,'Liste des clubs'!A:B,2,FALSE))</f>
        <v/>
      </c>
    </row>
    <row r="271" spans="1:7" ht="15.75" customHeight="1" x14ac:dyDescent="0.2">
      <c r="A271" s="216" t="str">
        <f t="shared" si="5"/>
        <v xml:space="preserve"> </v>
      </c>
      <c r="B271" s="217"/>
      <c r="C271" s="217"/>
      <c r="D271" s="144"/>
      <c r="E271" s="144"/>
      <c r="F271" s="144"/>
      <c r="G271" s="216" t="str">
        <f>IF(D271="","",VLOOKUP(D271,'Liste des clubs'!A:B,2,FALSE))</f>
        <v/>
      </c>
    </row>
    <row r="272" spans="1:7" ht="15.75" customHeight="1" x14ac:dyDescent="0.2">
      <c r="A272" s="216" t="str">
        <f t="shared" si="5"/>
        <v xml:space="preserve"> </v>
      </c>
      <c r="B272" s="217"/>
      <c r="C272" s="217"/>
      <c r="D272" s="144"/>
      <c r="E272" s="144"/>
      <c r="F272" s="144"/>
      <c r="G272" s="216" t="str">
        <f>IF(D272="","",VLOOKUP(D272,'Liste des clubs'!A:B,2,FALSE))</f>
        <v/>
      </c>
    </row>
    <row r="273" spans="1:7" ht="15.75" customHeight="1" x14ac:dyDescent="0.2">
      <c r="A273" s="216" t="str">
        <f t="shared" si="5"/>
        <v xml:space="preserve"> </v>
      </c>
      <c r="B273" s="217"/>
      <c r="C273" s="217"/>
      <c r="D273" s="144"/>
      <c r="E273" s="144"/>
      <c r="F273" s="144"/>
      <c r="G273" s="216" t="str">
        <f>IF(D273="","",VLOOKUP(D273,'Liste des clubs'!A:B,2,FALSE))</f>
        <v/>
      </c>
    </row>
    <row r="274" spans="1:7" ht="15.75" customHeight="1" x14ac:dyDescent="0.2">
      <c r="A274" s="216" t="str">
        <f t="shared" si="5"/>
        <v xml:space="preserve"> </v>
      </c>
      <c r="B274" s="217"/>
      <c r="C274" s="217"/>
      <c r="D274" s="144"/>
      <c r="E274" s="144"/>
      <c r="F274" s="144"/>
      <c r="G274" s="216" t="str">
        <f>IF(D274="","",VLOOKUP(D274,'Liste des clubs'!A:B,2,FALSE))</f>
        <v/>
      </c>
    </row>
    <row r="275" spans="1:7" ht="15.75" customHeight="1" x14ac:dyDescent="0.2">
      <c r="A275" s="216" t="str">
        <f t="shared" si="5"/>
        <v xml:space="preserve"> </v>
      </c>
      <c r="B275" s="217"/>
      <c r="C275" s="217"/>
      <c r="D275" s="144"/>
      <c r="E275" s="144"/>
      <c r="F275" s="144"/>
      <c r="G275" s="216" t="str">
        <f>IF(D275="","",VLOOKUP(D275,'Liste des clubs'!A:B,2,FALSE))</f>
        <v/>
      </c>
    </row>
    <row r="276" spans="1:7" ht="15.75" customHeight="1" x14ac:dyDescent="0.2">
      <c r="A276" s="216" t="str">
        <f t="shared" si="5"/>
        <v xml:space="preserve"> </v>
      </c>
      <c r="B276" s="217"/>
      <c r="C276" s="217"/>
      <c r="D276" s="144"/>
      <c r="E276" s="144"/>
      <c r="F276" s="144"/>
      <c r="G276" s="216" t="str">
        <f>IF(D276="","",VLOOKUP(D276,'Liste des clubs'!A:B,2,FALSE))</f>
        <v/>
      </c>
    </row>
    <row r="277" spans="1:7" ht="15.75" customHeight="1" x14ac:dyDescent="0.2">
      <c r="A277" s="216" t="str">
        <f t="shared" si="5"/>
        <v xml:space="preserve"> </v>
      </c>
      <c r="B277" s="217"/>
      <c r="C277" s="217"/>
      <c r="D277" s="144"/>
      <c r="E277" s="144"/>
      <c r="F277" s="144"/>
      <c r="G277" s="216" t="str">
        <f>IF(D277="","",VLOOKUP(D277,'Liste des clubs'!A:B,2,FALSE))</f>
        <v/>
      </c>
    </row>
    <row r="278" spans="1:7" ht="15.75" customHeight="1" x14ac:dyDescent="0.2">
      <c r="A278" s="216" t="str">
        <f t="shared" si="5"/>
        <v xml:space="preserve"> </v>
      </c>
      <c r="B278" s="217"/>
      <c r="C278" s="217"/>
      <c r="D278" s="144"/>
      <c r="E278" s="144"/>
      <c r="F278" s="144"/>
      <c r="G278" s="216" t="str">
        <f>IF(D278="","",VLOOKUP(D278,'Liste des clubs'!A:B,2,FALSE))</f>
        <v/>
      </c>
    </row>
    <row r="279" spans="1:7" ht="15.75" customHeight="1" x14ac:dyDescent="0.2">
      <c r="A279" s="216" t="str">
        <f t="shared" si="5"/>
        <v xml:space="preserve"> </v>
      </c>
      <c r="B279" s="217"/>
      <c r="C279" s="217"/>
      <c r="D279" s="144"/>
      <c r="E279" s="144"/>
      <c r="F279" s="144"/>
      <c r="G279" s="216" t="str">
        <f>IF(D279="","",VLOOKUP(D279,'Liste des clubs'!A:B,2,FALSE))</f>
        <v/>
      </c>
    </row>
    <row r="280" spans="1:7" ht="15.75" customHeight="1" x14ac:dyDescent="0.2">
      <c r="A280" s="216" t="str">
        <f t="shared" si="5"/>
        <v xml:space="preserve"> </v>
      </c>
      <c r="B280" s="217"/>
      <c r="C280" s="217"/>
      <c r="D280" s="144"/>
      <c r="E280" s="144"/>
      <c r="F280" s="144"/>
      <c r="G280" s="216" t="str">
        <f>IF(D280="","",VLOOKUP(D280,'Liste des clubs'!A:B,2,FALSE))</f>
        <v/>
      </c>
    </row>
    <row r="281" spans="1:7" ht="15.75" customHeight="1" x14ac:dyDescent="0.2">
      <c r="A281" s="216" t="str">
        <f t="shared" si="5"/>
        <v xml:space="preserve"> </v>
      </c>
      <c r="B281" s="217"/>
      <c r="C281" s="217"/>
      <c r="D281" s="144"/>
      <c r="E281" s="144"/>
      <c r="F281" s="144"/>
      <c r="G281" s="216" t="str">
        <f>IF(D281="","",VLOOKUP(D281,'Liste des clubs'!A:B,2,FALSE))</f>
        <v/>
      </c>
    </row>
    <row r="282" spans="1:7" ht="15.75" customHeight="1" x14ac:dyDescent="0.2">
      <c r="A282" s="216" t="str">
        <f t="shared" si="5"/>
        <v xml:space="preserve"> </v>
      </c>
      <c r="B282" s="217"/>
      <c r="C282" s="217"/>
      <c r="D282" s="144"/>
      <c r="E282" s="144"/>
      <c r="F282" s="144"/>
      <c r="G282" s="216" t="str">
        <f>IF(D282="","",VLOOKUP(D282,'Liste des clubs'!A:B,2,FALSE))</f>
        <v/>
      </c>
    </row>
    <row r="283" spans="1:7" ht="15.75" customHeight="1" x14ac:dyDescent="0.2">
      <c r="A283" s="216" t="str">
        <f t="shared" si="5"/>
        <v xml:space="preserve"> </v>
      </c>
      <c r="B283" s="217"/>
      <c r="C283" s="217"/>
      <c r="D283" s="144"/>
      <c r="E283" s="144"/>
      <c r="F283" s="144"/>
      <c r="G283" s="216" t="str">
        <f>IF(D283="","",VLOOKUP(D283,'Liste des clubs'!A:B,2,FALSE))</f>
        <v/>
      </c>
    </row>
    <row r="284" spans="1:7" ht="15.75" customHeight="1" x14ac:dyDescent="0.2">
      <c r="A284" s="216" t="str">
        <f t="shared" si="5"/>
        <v xml:space="preserve"> </v>
      </c>
      <c r="B284" s="217"/>
      <c r="C284" s="217"/>
      <c r="D284" s="144"/>
      <c r="E284" s="144"/>
      <c r="F284" s="144"/>
      <c r="G284" s="216" t="str">
        <f>IF(D284="","",VLOOKUP(D284,'Liste des clubs'!A:B,2,FALSE))</f>
        <v/>
      </c>
    </row>
    <row r="285" spans="1:7" ht="15.75" customHeight="1" x14ac:dyDescent="0.2">
      <c r="A285" s="216" t="str">
        <f t="shared" si="5"/>
        <v xml:space="preserve"> </v>
      </c>
      <c r="B285" s="217"/>
      <c r="C285" s="217"/>
      <c r="D285" s="144"/>
      <c r="E285" s="144"/>
      <c r="F285" s="144"/>
      <c r="G285" s="216" t="str">
        <f>IF(D285="","",VLOOKUP(D285,'Liste des clubs'!A:B,2,FALSE))</f>
        <v/>
      </c>
    </row>
    <row r="286" spans="1:7" ht="15.75" customHeight="1" x14ac:dyDescent="0.2">
      <c r="A286" s="216" t="str">
        <f t="shared" si="5"/>
        <v xml:space="preserve"> </v>
      </c>
      <c r="B286" s="217"/>
      <c r="C286" s="217"/>
      <c r="D286" s="144"/>
      <c r="E286" s="144"/>
      <c r="F286" s="144"/>
      <c r="G286" s="216" t="str">
        <f>IF(D286="","",VLOOKUP(D286,'Liste des clubs'!A:B,2,FALSE))</f>
        <v/>
      </c>
    </row>
    <row r="287" spans="1:7" ht="15.75" customHeight="1" x14ac:dyDescent="0.2">
      <c r="A287" s="216" t="str">
        <f t="shared" si="5"/>
        <v xml:space="preserve"> </v>
      </c>
      <c r="B287" s="217"/>
      <c r="C287" s="217"/>
      <c r="D287" s="144"/>
      <c r="E287" s="144"/>
      <c r="F287" s="144"/>
      <c r="G287" s="216" t="str">
        <f>IF(D287="","",VLOOKUP(D287,'Liste des clubs'!A:B,2,FALSE))</f>
        <v/>
      </c>
    </row>
    <row r="288" spans="1:7" ht="15.75" customHeight="1" x14ac:dyDescent="0.2">
      <c r="A288" s="216" t="str">
        <f t="shared" si="5"/>
        <v xml:space="preserve"> </v>
      </c>
      <c r="B288" s="217"/>
      <c r="C288" s="217"/>
      <c r="D288" s="144"/>
      <c r="E288" s="144"/>
      <c r="F288" s="144"/>
      <c r="G288" s="216" t="str">
        <f>IF(D288="","",VLOOKUP(D288,'Liste des clubs'!A:B,2,FALSE))</f>
        <v/>
      </c>
    </row>
    <row r="289" spans="1:7" ht="15.75" customHeight="1" x14ac:dyDescent="0.2">
      <c r="A289" s="216" t="str">
        <f t="shared" si="5"/>
        <v xml:space="preserve"> </v>
      </c>
      <c r="B289" s="217"/>
      <c r="C289" s="217"/>
      <c r="D289" s="144"/>
      <c r="E289" s="144"/>
      <c r="F289" s="144"/>
      <c r="G289" s="216" t="str">
        <f>IF(D289="","",VLOOKUP(D289,'Liste des clubs'!A:B,2,FALSE))</f>
        <v/>
      </c>
    </row>
    <row r="290" spans="1:7" ht="15.75" customHeight="1" x14ac:dyDescent="0.2">
      <c r="A290" s="216" t="str">
        <f t="shared" si="5"/>
        <v xml:space="preserve"> </v>
      </c>
      <c r="B290" s="217"/>
      <c r="C290" s="217"/>
      <c r="D290" s="144"/>
      <c r="E290" s="144"/>
      <c r="F290" s="144"/>
      <c r="G290" s="216" t="str">
        <f>IF(D290="","",VLOOKUP(D290,'Liste des clubs'!A:B,2,FALSE))</f>
        <v/>
      </c>
    </row>
    <row r="291" spans="1:7" ht="15.75" customHeight="1" x14ac:dyDescent="0.2">
      <c r="A291" s="216" t="str">
        <f t="shared" si="5"/>
        <v xml:space="preserve"> </v>
      </c>
      <c r="B291" s="217"/>
      <c r="C291" s="217"/>
      <c r="D291" s="144"/>
      <c r="E291" s="144"/>
      <c r="F291" s="144"/>
      <c r="G291" s="216" t="str">
        <f>IF(D291="","",VLOOKUP(D291,'Liste des clubs'!A:B,2,FALSE))</f>
        <v/>
      </c>
    </row>
    <row r="292" spans="1:7" ht="15.75" customHeight="1" x14ac:dyDescent="0.2">
      <c r="A292" s="216" t="str">
        <f t="shared" si="5"/>
        <v xml:space="preserve"> </v>
      </c>
      <c r="B292" s="217"/>
      <c r="C292" s="217"/>
      <c r="D292" s="144"/>
      <c r="E292" s="144"/>
      <c r="F292" s="144"/>
      <c r="G292" s="216" t="str">
        <f>IF(D292="","",VLOOKUP(D292,'Liste des clubs'!A:B,2,FALSE))</f>
        <v/>
      </c>
    </row>
    <row r="293" spans="1:7" ht="15.75" customHeight="1" x14ac:dyDescent="0.2">
      <c r="A293" s="216" t="str">
        <f t="shared" si="5"/>
        <v xml:space="preserve"> </v>
      </c>
      <c r="B293" s="217"/>
      <c r="C293" s="217"/>
      <c r="D293" s="144"/>
      <c r="E293" s="144"/>
      <c r="F293" s="144"/>
      <c r="G293" s="216" t="str">
        <f>IF(D293="","",VLOOKUP(D293,'Liste des clubs'!A:B,2,FALSE))</f>
        <v/>
      </c>
    </row>
    <row r="294" spans="1:7" ht="15.75" customHeight="1" x14ac:dyDescent="0.2">
      <c r="A294" s="216" t="str">
        <f t="shared" si="5"/>
        <v xml:space="preserve"> </v>
      </c>
      <c r="B294" s="217"/>
      <c r="C294" s="217"/>
      <c r="D294" s="144"/>
      <c r="E294" s="144"/>
      <c r="F294" s="144"/>
      <c r="G294" s="216" t="str">
        <f>IF(D294="","",VLOOKUP(D294,'Liste des clubs'!A:B,2,FALSE))</f>
        <v/>
      </c>
    </row>
    <row r="295" spans="1:7" ht="15.75" customHeight="1" x14ac:dyDescent="0.2">
      <c r="A295" s="216" t="str">
        <f t="shared" si="5"/>
        <v xml:space="preserve"> </v>
      </c>
      <c r="B295" s="217"/>
      <c r="C295" s="217"/>
      <c r="D295" s="144"/>
      <c r="E295" s="144"/>
      <c r="F295" s="144"/>
      <c r="G295" s="216" t="str">
        <f>IF(D295="","",VLOOKUP(D295,'Liste des clubs'!A:B,2,FALSE))</f>
        <v/>
      </c>
    </row>
    <row r="296" spans="1:7" ht="15.75" customHeight="1" x14ac:dyDescent="0.2">
      <c r="A296" s="216" t="str">
        <f t="shared" si="5"/>
        <v xml:space="preserve"> </v>
      </c>
      <c r="B296" s="217"/>
      <c r="C296" s="217"/>
      <c r="D296" s="144"/>
      <c r="E296" s="144"/>
      <c r="F296" s="144"/>
      <c r="G296" s="216" t="str">
        <f>IF(D296="","",VLOOKUP(D296,'Liste des clubs'!A:B,2,FALSE))</f>
        <v/>
      </c>
    </row>
    <row r="297" spans="1:7" ht="15.75" customHeight="1" x14ac:dyDescent="0.2">
      <c r="A297" s="216" t="str">
        <f t="shared" si="5"/>
        <v xml:space="preserve"> </v>
      </c>
      <c r="B297" s="217"/>
      <c r="C297" s="217"/>
      <c r="D297" s="144"/>
      <c r="E297" s="144"/>
      <c r="F297" s="144"/>
      <c r="G297" s="216" t="str">
        <f>IF(D297="","",VLOOKUP(D297,'Liste des clubs'!A:B,2,FALSE))</f>
        <v/>
      </c>
    </row>
    <row r="298" spans="1:7" ht="15.75" customHeight="1" x14ac:dyDescent="0.2">
      <c r="A298" s="216" t="str">
        <f t="shared" si="5"/>
        <v xml:space="preserve"> </v>
      </c>
      <c r="B298" s="217"/>
      <c r="C298" s="217"/>
      <c r="D298" s="144"/>
      <c r="E298" s="144"/>
      <c r="F298" s="144"/>
      <c r="G298" s="216" t="str">
        <f>IF(D298="","",VLOOKUP(D298,'Liste des clubs'!A:B,2,FALSE))</f>
        <v/>
      </c>
    </row>
    <row r="299" spans="1:7" ht="15.75" customHeight="1" x14ac:dyDescent="0.2">
      <c r="A299" s="216" t="str">
        <f t="shared" si="5"/>
        <v xml:space="preserve"> </v>
      </c>
      <c r="B299" s="217"/>
      <c r="C299" s="217"/>
      <c r="D299" s="144"/>
      <c r="E299" s="144"/>
      <c r="F299" s="144"/>
      <c r="G299" s="216" t="str">
        <f>IF(D299="","",VLOOKUP(D299,'Liste des clubs'!A:B,2,FALSE))</f>
        <v/>
      </c>
    </row>
    <row r="300" spans="1:7" ht="15.75" customHeight="1" x14ac:dyDescent="0.2">
      <c r="A300" s="216" t="str">
        <f t="shared" si="5"/>
        <v xml:space="preserve"> </v>
      </c>
      <c r="B300" s="217"/>
      <c r="C300" s="217"/>
      <c r="D300" s="144"/>
      <c r="E300" s="144"/>
      <c r="F300" s="144"/>
      <c r="G300" s="216" t="str">
        <f>IF(D300="","",VLOOKUP(D300,'Liste des clubs'!A:B,2,FALSE))</f>
        <v/>
      </c>
    </row>
    <row r="301" spans="1:7" ht="15.75" customHeight="1" x14ac:dyDescent="0.2">
      <c r="A301" s="216" t="str">
        <f t="shared" si="5"/>
        <v xml:space="preserve"> </v>
      </c>
      <c r="B301" s="217"/>
      <c r="C301" s="217"/>
      <c r="D301" s="144"/>
      <c r="E301" s="144"/>
      <c r="F301" s="144"/>
      <c r="G301" s="216" t="str">
        <f>IF(D301="","",VLOOKUP(D301,'Liste des clubs'!A:B,2,FALSE))</f>
        <v/>
      </c>
    </row>
    <row r="302" spans="1:7" ht="15.75" customHeight="1" x14ac:dyDescent="0.2">
      <c r="A302" s="216" t="str">
        <f t="shared" si="5"/>
        <v xml:space="preserve"> </v>
      </c>
      <c r="B302" s="217"/>
      <c r="C302" s="217"/>
      <c r="D302" s="144"/>
      <c r="E302" s="144"/>
      <c r="F302" s="144"/>
      <c r="G302" s="216" t="str">
        <f>IF(D302="","",VLOOKUP(D302,'Liste des clubs'!A:B,2,FALSE))</f>
        <v/>
      </c>
    </row>
    <row r="303" spans="1:7" ht="15.75" customHeight="1" x14ac:dyDescent="0.2">
      <c r="A303" s="216" t="str">
        <f t="shared" si="5"/>
        <v xml:space="preserve"> </v>
      </c>
      <c r="B303" s="217"/>
      <c r="C303" s="217"/>
      <c r="D303" s="144"/>
      <c r="E303" s="144"/>
      <c r="F303" s="144"/>
      <c r="G303" s="216" t="str">
        <f>IF(D303="","",VLOOKUP(D303,'Liste des clubs'!A:B,2,FALSE))</f>
        <v/>
      </c>
    </row>
    <row r="304" spans="1:7" ht="15.75" customHeight="1" x14ac:dyDescent="0.2">
      <c r="A304" s="216" t="str">
        <f t="shared" si="5"/>
        <v xml:space="preserve"> </v>
      </c>
      <c r="B304" s="217"/>
      <c r="C304" s="217"/>
      <c r="D304" s="144"/>
      <c r="E304" s="144"/>
      <c r="F304" s="144"/>
      <c r="G304" s="216" t="str">
        <f>IF(D304="","",VLOOKUP(D304,'Liste des clubs'!A:B,2,FALSE))</f>
        <v/>
      </c>
    </row>
    <row r="305" spans="1:7" ht="15.75" customHeight="1" x14ac:dyDescent="0.2">
      <c r="A305" s="216" t="str">
        <f t="shared" si="5"/>
        <v xml:space="preserve"> </v>
      </c>
      <c r="B305" s="217"/>
      <c r="C305" s="217"/>
      <c r="D305" s="144"/>
      <c r="E305" s="144"/>
      <c r="F305" s="144"/>
      <c r="G305" s="216" t="str">
        <f>IF(D305="","",VLOOKUP(D305,'Liste des clubs'!A:B,2,FALSE))</f>
        <v/>
      </c>
    </row>
    <row r="306" spans="1:7" ht="15.75" customHeight="1" x14ac:dyDescent="0.2">
      <c r="A306" s="216" t="str">
        <f t="shared" si="5"/>
        <v xml:space="preserve"> </v>
      </c>
      <c r="B306" s="217"/>
      <c r="C306" s="217"/>
      <c r="D306" s="144"/>
      <c r="E306" s="144"/>
      <c r="F306" s="144"/>
      <c r="G306" s="216" t="str">
        <f>IF(D306="","",VLOOKUP(D306,'Liste des clubs'!A:B,2,FALSE))</f>
        <v/>
      </c>
    </row>
    <row r="307" spans="1:7" ht="15.75" customHeight="1" x14ac:dyDescent="0.2">
      <c r="A307" s="216" t="str">
        <f t="shared" si="5"/>
        <v xml:space="preserve"> </v>
      </c>
      <c r="B307" s="217"/>
      <c r="C307" s="217"/>
      <c r="D307" s="144"/>
      <c r="E307" s="144"/>
      <c r="F307" s="144"/>
      <c r="G307" s="216" t="str">
        <f>IF(D307="","",VLOOKUP(D307,'Liste des clubs'!A:B,2,FALSE))</f>
        <v/>
      </c>
    </row>
    <row r="308" spans="1:7" ht="15.75" customHeight="1" x14ac:dyDescent="0.2">
      <c r="A308" s="216" t="str">
        <f t="shared" si="5"/>
        <v xml:space="preserve"> </v>
      </c>
      <c r="B308" s="217"/>
      <c r="C308" s="217"/>
      <c r="D308" s="144"/>
      <c r="E308" s="144"/>
      <c r="F308" s="144"/>
      <c r="G308" s="216" t="str">
        <f>IF(D308="","",VLOOKUP(D308,'Liste des clubs'!A:B,2,FALSE))</f>
        <v/>
      </c>
    </row>
    <row r="309" spans="1:7" ht="15.75" customHeight="1" x14ac:dyDescent="0.2">
      <c r="A309" s="216" t="str">
        <f t="shared" si="5"/>
        <v xml:space="preserve"> </v>
      </c>
      <c r="B309" s="217"/>
      <c r="C309" s="217"/>
      <c r="D309" s="144"/>
      <c r="E309" s="144"/>
      <c r="F309" s="144"/>
      <c r="G309" s="216" t="str">
        <f>IF(D309="","",VLOOKUP(D309,'Liste des clubs'!A:B,2,FALSE))</f>
        <v/>
      </c>
    </row>
    <row r="310" spans="1:7" ht="15.75" customHeight="1" x14ac:dyDescent="0.2">
      <c r="A310" s="216" t="str">
        <f t="shared" si="5"/>
        <v xml:space="preserve"> </v>
      </c>
      <c r="B310" s="217"/>
      <c r="C310" s="217"/>
      <c r="D310" s="144"/>
      <c r="E310" s="144"/>
      <c r="F310" s="144"/>
      <c r="G310" s="216" t="str">
        <f>IF(D310="","",VLOOKUP(D310,'Liste des clubs'!A:B,2,FALSE))</f>
        <v/>
      </c>
    </row>
    <row r="311" spans="1:7" ht="15.75" customHeight="1" x14ac:dyDescent="0.2">
      <c r="A311" s="216" t="str">
        <f t="shared" si="5"/>
        <v xml:space="preserve"> </v>
      </c>
      <c r="B311" s="217"/>
      <c r="C311" s="217"/>
      <c r="D311" s="144"/>
      <c r="E311" s="144"/>
      <c r="F311" s="144"/>
      <c r="G311" s="216" t="str">
        <f>IF(D311="","",VLOOKUP(D311,'Liste des clubs'!A:B,2,FALSE))</f>
        <v/>
      </c>
    </row>
    <row r="312" spans="1:7" ht="15.75" customHeight="1" x14ac:dyDescent="0.2">
      <c r="A312" s="216" t="str">
        <f t="shared" si="5"/>
        <v xml:space="preserve"> </v>
      </c>
      <c r="B312" s="217"/>
      <c r="C312" s="217"/>
      <c r="D312" s="144"/>
      <c r="E312" s="144"/>
      <c r="F312" s="144"/>
      <c r="G312" s="216" t="str">
        <f>IF(D312="","",VLOOKUP(D312,'Liste des clubs'!A:B,2,FALSE))</f>
        <v/>
      </c>
    </row>
    <row r="313" spans="1:7" ht="15.75" customHeight="1" x14ac:dyDescent="0.2">
      <c r="A313" s="216" t="str">
        <f t="shared" si="5"/>
        <v xml:space="preserve"> </v>
      </c>
      <c r="B313" s="217"/>
      <c r="C313" s="217"/>
      <c r="D313" s="144"/>
      <c r="E313" s="144"/>
      <c r="F313" s="144"/>
      <c r="G313" s="216" t="str">
        <f>IF(D313="","",VLOOKUP(D313,'Liste des clubs'!A:B,2,FALSE))</f>
        <v/>
      </c>
    </row>
    <row r="314" spans="1:7" ht="15.75" customHeight="1" x14ac:dyDescent="0.2">
      <c r="A314" s="216" t="str">
        <f t="shared" si="5"/>
        <v xml:space="preserve"> </v>
      </c>
      <c r="B314" s="217"/>
      <c r="C314" s="217"/>
      <c r="D314" s="144"/>
      <c r="E314" s="144"/>
      <c r="F314" s="144"/>
      <c r="G314" s="216" t="str">
        <f>IF(D314="","",VLOOKUP(D314,'Liste des clubs'!A:B,2,FALSE))</f>
        <v/>
      </c>
    </row>
    <row r="315" spans="1:7" ht="15.75" customHeight="1" x14ac:dyDescent="0.2">
      <c r="A315" s="216" t="str">
        <f t="shared" si="5"/>
        <v xml:space="preserve"> </v>
      </c>
      <c r="B315" s="217"/>
      <c r="C315" s="217"/>
      <c r="D315" s="144"/>
      <c r="E315" s="144"/>
      <c r="F315" s="144"/>
      <c r="G315" s="216" t="str">
        <f>IF(D315="","",VLOOKUP(D315,'Liste des clubs'!A:B,2,FALSE))</f>
        <v/>
      </c>
    </row>
    <row r="316" spans="1:7" ht="15.75" customHeight="1" x14ac:dyDescent="0.2">
      <c r="A316" s="216" t="str">
        <f t="shared" si="5"/>
        <v xml:space="preserve"> </v>
      </c>
      <c r="B316" s="217"/>
      <c r="C316" s="217"/>
      <c r="D316" s="144"/>
      <c r="E316" s="144"/>
      <c r="F316" s="144"/>
      <c r="G316" s="216" t="str">
        <f>IF(D316="","",VLOOKUP(D316,'Liste des clubs'!A:B,2,FALSE))</f>
        <v/>
      </c>
    </row>
    <row r="317" spans="1:7" ht="15.75" customHeight="1" x14ac:dyDescent="0.2">
      <c r="A317" s="216" t="str">
        <f t="shared" si="5"/>
        <v xml:space="preserve"> </v>
      </c>
      <c r="B317" s="217"/>
      <c r="C317" s="217"/>
      <c r="D317" s="144"/>
      <c r="E317" s="144"/>
      <c r="F317" s="144"/>
      <c r="G317" s="216" t="str">
        <f>IF(D317="","",VLOOKUP(D317,'Liste des clubs'!A:B,2,FALSE))</f>
        <v/>
      </c>
    </row>
    <row r="318" spans="1:7" ht="15.75" customHeight="1" x14ac:dyDescent="0.2">
      <c r="A318" s="216" t="str">
        <f t="shared" si="5"/>
        <v xml:space="preserve"> </v>
      </c>
      <c r="B318" s="217"/>
      <c r="C318" s="217"/>
      <c r="D318" s="144"/>
      <c r="E318" s="144"/>
      <c r="F318" s="144"/>
      <c r="G318" s="216" t="str">
        <f>IF(D318="","",VLOOKUP(D318,'Liste des clubs'!A:B,2,FALSE))</f>
        <v/>
      </c>
    </row>
    <row r="319" spans="1:7" ht="15.75" customHeight="1" x14ac:dyDescent="0.2">
      <c r="A319" s="216" t="str">
        <f t="shared" si="5"/>
        <v xml:space="preserve"> </v>
      </c>
      <c r="B319" s="217"/>
      <c r="C319" s="217"/>
      <c r="D319" s="144"/>
      <c r="E319" s="144"/>
      <c r="F319" s="144"/>
      <c r="G319" s="216" t="str">
        <f>IF(D319="","",VLOOKUP(D319,'Liste des clubs'!A:B,2,FALSE))</f>
        <v/>
      </c>
    </row>
    <row r="320" spans="1:7" ht="15.75" customHeight="1" x14ac:dyDescent="0.2">
      <c r="A320" s="216" t="str">
        <f t="shared" si="5"/>
        <v xml:space="preserve"> </v>
      </c>
      <c r="B320" s="217"/>
      <c r="C320" s="217"/>
      <c r="D320" s="144"/>
      <c r="E320" s="144"/>
      <c r="F320" s="144"/>
      <c r="G320" s="216" t="str">
        <f>IF(D320="","",VLOOKUP(D320,'Liste des clubs'!A:B,2,FALSE))</f>
        <v/>
      </c>
    </row>
    <row r="321" spans="1:7" ht="15.75" customHeight="1" x14ac:dyDescent="0.2">
      <c r="A321" s="216" t="str">
        <f t="shared" si="5"/>
        <v xml:space="preserve"> </v>
      </c>
      <c r="B321" s="217"/>
      <c r="C321" s="217"/>
      <c r="D321" s="144"/>
      <c r="E321" s="144"/>
      <c r="F321" s="144"/>
      <c r="G321" s="216" t="str">
        <f>IF(D321="","",VLOOKUP(D321,'Liste des clubs'!A:B,2,FALSE))</f>
        <v/>
      </c>
    </row>
    <row r="322" spans="1:7" ht="15.75" customHeight="1" x14ac:dyDescent="0.2">
      <c r="A322" s="216" t="str">
        <f t="shared" si="5"/>
        <v xml:space="preserve"> </v>
      </c>
      <c r="B322" s="217"/>
      <c r="C322" s="217"/>
      <c r="D322" s="144"/>
      <c r="E322" s="144"/>
      <c r="F322" s="144"/>
      <c r="G322" s="216" t="str">
        <f>IF(D322="","",VLOOKUP(D322,'Liste des clubs'!A:B,2,FALSE))</f>
        <v/>
      </c>
    </row>
    <row r="323" spans="1:7" ht="15.75" customHeight="1" x14ac:dyDescent="0.2">
      <c r="A323" s="216" t="str">
        <f t="shared" si="5"/>
        <v xml:space="preserve"> </v>
      </c>
      <c r="B323" s="217"/>
      <c r="C323" s="217"/>
      <c r="D323" s="144"/>
      <c r="E323" s="144"/>
      <c r="F323" s="144"/>
      <c r="G323" s="216" t="str">
        <f>IF(D323="","",VLOOKUP(D323,'Liste des clubs'!A:B,2,FALSE))</f>
        <v/>
      </c>
    </row>
    <row r="324" spans="1:7" ht="15.75" customHeight="1" x14ac:dyDescent="0.2">
      <c r="A324" s="216" t="str">
        <f t="shared" ref="A324:A387" si="6">UPPER(B324)&amp;" "&amp;PROPER(C324)</f>
        <v xml:space="preserve"> </v>
      </c>
      <c r="B324" s="217"/>
      <c r="C324" s="217"/>
      <c r="D324" s="144"/>
      <c r="E324" s="144"/>
      <c r="F324" s="144"/>
      <c r="G324" s="216" t="str">
        <f>IF(D324="","",VLOOKUP(D324,'Liste des clubs'!A:B,2,FALSE))</f>
        <v/>
      </c>
    </row>
    <row r="325" spans="1:7" ht="15.75" customHeight="1" x14ac:dyDescent="0.2">
      <c r="A325" s="216" t="str">
        <f t="shared" si="6"/>
        <v xml:space="preserve"> </v>
      </c>
      <c r="B325" s="217"/>
      <c r="C325" s="217"/>
      <c r="D325" s="144"/>
      <c r="E325" s="144"/>
      <c r="F325" s="144"/>
      <c r="G325" s="216" t="str">
        <f>IF(D325="","",VLOOKUP(D325,'Liste des clubs'!A:B,2,FALSE))</f>
        <v/>
      </c>
    </row>
    <row r="326" spans="1:7" ht="15.75" customHeight="1" x14ac:dyDescent="0.2">
      <c r="A326" s="216" t="str">
        <f t="shared" si="6"/>
        <v xml:space="preserve"> </v>
      </c>
      <c r="B326" s="217"/>
      <c r="C326" s="217"/>
      <c r="D326" s="144"/>
      <c r="E326" s="144"/>
      <c r="F326" s="144"/>
      <c r="G326" s="216" t="str">
        <f>IF(D326="","",VLOOKUP(D326,'Liste des clubs'!A:B,2,FALSE))</f>
        <v/>
      </c>
    </row>
    <row r="327" spans="1:7" ht="15.75" customHeight="1" x14ac:dyDescent="0.2">
      <c r="A327" s="216" t="str">
        <f t="shared" si="6"/>
        <v xml:space="preserve"> </v>
      </c>
      <c r="B327" s="217"/>
      <c r="C327" s="217"/>
      <c r="D327" s="144"/>
      <c r="E327" s="144"/>
      <c r="F327" s="144"/>
      <c r="G327" s="216" t="str">
        <f>IF(D327="","",VLOOKUP(D327,'Liste des clubs'!A:B,2,FALSE))</f>
        <v/>
      </c>
    </row>
    <row r="328" spans="1:7" ht="15.75" customHeight="1" x14ac:dyDescent="0.2">
      <c r="A328" s="216" t="str">
        <f t="shared" si="6"/>
        <v xml:space="preserve"> </v>
      </c>
      <c r="B328" s="217"/>
      <c r="C328" s="217"/>
      <c r="D328" s="144"/>
      <c r="E328" s="144"/>
      <c r="F328" s="144"/>
      <c r="G328" s="216" t="str">
        <f>IF(D328="","",VLOOKUP(D328,'Liste des clubs'!A:B,2,FALSE))</f>
        <v/>
      </c>
    </row>
    <row r="329" spans="1:7" ht="15.75" customHeight="1" x14ac:dyDescent="0.2">
      <c r="A329" s="216" t="str">
        <f t="shared" si="6"/>
        <v xml:space="preserve"> </v>
      </c>
      <c r="B329" s="217"/>
      <c r="C329" s="217"/>
      <c r="D329" s="144"/>
      <c r="E329" s="144"/>
      <c r="F329" s="144"/>
      <c r="G329" s="216" t="str">
        <f>IF(D329="","",VLOOKUP(D329,'Liste des clubs'!A:B,2,FALSE))</f>
        <v/>
      </c>
    </row>
    <row r="330" spans="1:7" ht="15.75" customHeight="1" x14ac:dyDescent="0.2">
      <c r="A330" s="216" t="str">
        <f t="shared" si="6"/>
        <v xml:space="preserve"> </v>
      </c>
      <c r="B330" s="217"/>
      <c r="C330" s="217"/>
      <c r="D330" s="144"/>
      <c r="E330" s="144"/>
      <c r="F330" s="144"/>
      <c r="G330" s="216" t="str">
        <f>IF(D330="","",VLOOKUP(D330,'Liste des clubs'!A:B,2,FALSE))</f>
        <v/>
      </c>
    </row>
    <row r="331" spans="1:7" ht="15.75" customHeight="1" x14ac:dyDescent="0.2">
      <c r="A331" s="216" t="str">
        <f t="shared" si="6"/>
        <v xml:space="preserve"> </v>
      </c>
      <c r="B331" s="217"/>
      <c r="C331" s="217"/>
      <c r="D331" s="144"/>
      <c r="E331" s="144"/>
      <c r="F331" s="144"/>
      <c r="G331" s="216" t="str">
        <f>IF(D331="","",VLOOKUP(D331,'Liste des clubs'!A:B,2,FALSE))</f>
        <v/>
      </c>
    </row>
    <row r="332" spans="1:7" ht="15.75" customHeight="1" x14ac:dyDescent="0.2">
      <c r="A332" s="216" t="str">
        <f t="shared" si="6"/>
        <v xml:space="preserve"> </v>
      </c>
      <c r="B332" s="217"/>
      <c r="C332" s="217"/>
      <c r="D332" s="144"/>
      <c r="E332" s="144"/>
      <c r="F332" s="144"/>
      <c r="G332" s="216" t="str">
        <f>IF(D332="","",VLOOKUP(D332,'Liste des clubs'!A:B,2,FALSE))</f>
        <v/>
      </c>
    </row>
    <row r="333" spans="1:7" ht="15.75" customHeight="1" x14ac:dyDescent="0.2">
      <c r="A333" s="216" t="str">
        <f t="shared" si="6"/>
        <v xml:space="preserve"> </v>
      </c>
      <c r="B333" s="217"/>
      <c r="C333" s="217"/>
      <c r="D333" s="144"/>
      <c r="E333" s="144"/>
      <c r="F333" s="144"/>
      <c r="G333" s="216" t="str">
        <f>IF(D333="","",VLOOKUP(D333,'Liste des clubs'!A:B,2,FALSE))</f>
        <v/>
      </c>
    </row>
    <row r="334" spans="1:7" ht="15.75" customHeight="1" x14ac:dyDescent="0.2">
      <c r="A334" s="216" t="str">
        <f t="shared" si="6"/>
        <v xml:space="preserve"> </v>
      </c>
      <c r="B334" s="217"/>
      <c r="C334" s="217"/>
      <c r="D334" s="144"/>
      <c r="E334" s="144"/>
      <c r="F334" s="144"/>
      <c r="G334" s="216" t="str">
        <f>IF(D334="","",VLOOKUP(D334,'Liste des clubs'!A:B,2,FALSE))</f>
        <v/>
      </c>
    </row>
    <row r="335" spans="1:7" ht="15.75" customHeight="1" x14ac:dyDescent="0.2">
      <c r="A335" s="216" t="str">
        <f t="shared" si="6"/>
        <v xml:space="preserve"> </v>
      </c>
      <c r="B335" s="217"/>
      <c r="C335" s="217"/>
      <c r="D335" s="144"/>
      <c r="E335" s="144"/>
      <c r="F335" s="144"/>
      <c r="G335" s="216" t="str">
        <f>IF(D335="","",VLOOKUP(D335,'Liste des clubs'!A:B,2,FALSE))</f>
        <v/>
      </c>
    </row>
    <row r="336" spans="1:7" ht="15.75" customHeight="1" x14ac:dyDescent="0.2">
      <c r="A336" s="216" t="str">
        <f t="shared" si="6"/>
        <v xml:space="preserve"> </v>
      </c>
      <c r="B336" s="217"/>
      <c r="C336" s="217"/>
      <c r="D336" s="144"/>
      <c r="E336" s="144"/>
      <c r="F336" s="144"/>
      <c r="G336" s="216" t="str">
        <f>IF(D336="","",VLOOKUP(D336,'Liste des clubs'!A:B,2,FALSE))</f>
        <v/>
      </c>
    </row>
    <row r="337" spans="1:7" ht="15.75" customHeight="1" x14ac:dyDescent="0.2">
      <c r="A337" s="216" t="str">
        <f t="shared" si="6"/>
        <v xml:space="preserve"> </v>
      </c>
      <c r="B337" s="217"/>
      <c r="C337" s="217"/>
      <c r="D337" s="144"/>
      <c r="E337" s="144"/>
      <c r="F337" s="144"/>
      <c r="G337" s="216" t="str">
        <f>IF(D337="","",VLOOKUP(D337,'Liste des clubs'!A:B,2,FALSE))</f>
        <v/>
      </c>
    </row>
    <row r="338" spans="1:7" ht="15.75" customHeight="1" x14ac:dyDescent="0.2">
      <c r="A338" s="216" t="str">
        <f t="shared" si="6"/>
        <v xml:space="preserve"> </v>
      </c>
      <c r="B338" s="217"/>
      <c r="C338" s="217"/>
      <c r="D338" s="144"/>
      <c r="E338" s="144"/>
      <c r="F338" s="144"/>
      <c r="G338" s="216" t="str">
        <f>IF(D338="","",VLOOKUP(D338,'Liste des clubs'!A:B,2,FALSE))</f>
        <v/>
      </c>
    </row>
    <row r="339" spans="1:7" ht="15.75" customHeight="1" x14ac:dyDescent="0.2">
      <c r="A339" s="216" t="str">
        <f t="shared" si="6"/>
        <v xml:space="preserve"> </v>
      </c>
      <c r="B339" s="217"/>
      <c r="C339" s="217"/>
      <c r="D339" s="144"/>
      <c r="E339" s="144"/>
      <c r="F339" s="144"/>
      <c r="G339" s="216" t="str">
        <f>IF(D339="","",VLOOKUP(D339,'Liste des clubs'!A:B,2,FALSE))</f>
        <v/>
      </c>
    </row>
    <row r="340" spans="1:7" ht="15.75" customHeight="1" x14ac:dyDescent="0.2">
      <c r="A340" s="216" t="str">
        <f t="shared" si="6"/>
        <v xml:space="preserve"> </v>
      </c>
      <c r="B340" s="217"/>
      <c r="C340" s="217"/>
      <c r="D340" s="144"/>
      <c r="E340" s="144"/>
      <c r="F340" s="144"/>
      <c r="G340" s="216" t="str">
        <f>IF(D340="","",VLOOKUP(D340,'Liste des clubs'!A:B,2,FALSE))</f>
        <v/>
      </c>
    </row>
    <row r="341" spans="1:7" ht="15.75" customHeight="1" x14ac:dyDescent="0.2">
      <c r="A341" s="216" t="str">
        <f t="shared" si="6"/>
        <v xml:space="preserve"> </v>
      </c>
      <c r="B341" s="217"/>
      <c r="C341" s="217"/>
      <c r="D341" s="144"/>
      <c r="E341" s="144"/>
      <c r="F341" s="144"/>
      <c r="G341" s="216" t="str">
        <f>IF(D341="","",VLOOKUP(D341,'Liste des clubs'!A:B,2,FALSE))</f>
        <v/>
      </c>
    </row>
    <row r="342" spans="1:7" ht="15.75" customHeight="1" x14ac:dyDescent="0.2">
      <c r="A342" s="216" t="str">
        <f t="shared" si="6"/>
        <v xml:space="preserve"> </v>
      </c>
      <c r="B342" s="217"/>
      <c r="C342" s="217"/>
      <c r="D342" s="144"/>
      <c r="E342" s="144"/>
      <c r="F342" s="144"/>
      <c r="G342" s="216" t="str">
        <f>IF(D342="","",VLOOKUP(D342,'Liste des clubs'!A:B,2,FALSE))</f>
        <v/>
      </c>
    </row>
    <row r="343" spans="1:7" ht="15.75" customHeight="1" x14ac:dyDescent="0.2">
      <c r="A343" s="216" t="str">
        <f t="shared" si="6"/>
        <v xml:space="preserve"> </v>
      </c>
      <c r="B343" s="217"/>
      <c r="C343" s="217"/>
      <c r="D343" s="144"/>
      <c r="E343" s="144"/>
      <c r="F343" s="144"/>
      <c r="G343" s="216" t="str">
        <f>IF(D343="","",VLOOKUP(D343,'Liste des clubs'!A:B,2,FALSE))</f>
        <v/>
      </c>
    </row>
    <row r="344" spans="1:7" ht="15.75" customHeight="1" x14ac:dyDescent="0.2">
      <c r="A344" s="216" t="str">
        <f t="shared" si="6"/>
        <v xml:space="preserve"> </v>
      </c>
      <c r="B344" s="217"/>
      <c r="C344" s="217"/>
      <c r="D344" s="144"/>
      <c r="E344" s="144"/>
      <c r="F344" s="144"/>
      <c r="G344" s="216" t="str">
        <f>IF(D344="","",VLOOKUP(D344,'Liste des clubs'!A:B,2,FALSE))</f>
        <v/>
      </c>
    </row>
    <row r="345" spans="1:7" ht="15.75" customHeight="1" x14ac:dyDescent="0.2">
      <c r="A345" s="216" t="str">
        <f t="shared" si="6"/>
        <v xml:space="preserve"> </v>
      </c>
      <c r="B345" s="217"/>
      <c r="C345" s="217"/>
      <c r="D345" s="144"/>
      <c r="E345" s="144"/>
      <c r="F345" s="144"/>
      <c r="G345" s="216" t="str">
        <f>IF(D345="","",VLOOKUP(D345,'Liste des clubs'!A:B,2,FALSE))</f>
        <v/>
      </c>
    </row>
    <row r="346" spans="1:7" ht="15.75" customHeight="1" x14ac:dyDescent="0.2">
      <c r="A346" s="216" t="str">
        <f t="shared" si="6"/>
        <v xml:space="preserve"> </v>
      </c>
      <c r="B346" s="217"/>
      <c r="C346" s="217"/>
      <c r="D346" s="144"/>
      <c r="E346" s="144"/>
      <c r="F346" s="144"/>
      <c r="G346" s="216" t="str">
        <f>IF(D346="","",VLOOKUP(D346,'Liste des clubs'!A:B,2,FALSE))</f>
        <v/>
      </c>
    </row>
    <row r="347" spans="1:7" ht="15.75" customHeight="1" x14ac:dyDescent="0.2">
      <c r="A347" s="216" t="str">
        <f t="shared" si="6"/>
        <v xml:space="preserve"> </v>
      </c>
      <c r="B347" s="217"/>
      <c r="C347" s="217"/>
      <c r="D347" s="144"/>
      <c r="E347" s="144"/>
      <c r="F347" s="144"/>
      <c r="G347" s="216" t="str">
        <f>IF(D347="","",VLOOKUP(D347,'Liste des clubs'!A:B,2,FALSE))</f>
        <v/>
      </c>
    </row>
    <row r="348" spans="1:7" ht="15.75" customHeight="1" x14ac:dyDescent="0.2">
      <c r="A348" s="216" t="str">
        <f t="shared" si="6"/>
        <v xml:space="preserve"> </v>
      </c>
      <c r="B348" s="217"/>
      <c r="C348" s="217"/>
      <c r="D348" s="144"/>
      <c r="E348" s="144"/>
      <c r="F348" s="144"/>
      <c r="G348" s="216" t="str">
        <f>IF(D348="","",VLOOKUP(D348,'Liste des clubs'!A:B,2,FALSE))</f>
        <v/>
      </c>
    </row>
    <row r="349" spans="1:7" ht="15.75" customHeight="1" x14ac:dyDescent="0.2">
      <c r="A349" s="216" t="str">
        <f t="shared" si="6"/>
        <v xml:space="preserve"> </v>
      </c>
      <c r="B349" s="217"/>
      <c r="C349" s="217"/>
      <c r="D349" s="144"/>
      <c r="E349" s="144"/>
      <c r="F349" s="144"/>
      <c r="G349" s="216" t="str">
        <f>IF(D349="","",VLOOKUP(D349,'Liste des clubs'!A:B,2,FALSE))</f>
        <v/>
      </c>
    </row>
    <row r="350" spans="1:7" ht="15.75" customHeight="1" x14ac:dyDescent="0.2">
      <c r="A350" s="216" t="str">
        <f t="shared" si="6"/>
        <v xml:space="preserve"> </v>
      </c>
      <c r="B350" s="217"/>
      <c r="C350" s="217"/>
      <c r="D350" s="144"/>
      <c r="E350" s="144"/>
      <c r="F350" s="144"/>
      <c r="G350" s="216" t="str">
        <f>IF(D350="","",VLOOKUP(D350,'Liste des clubs'!A:B,2,FALSE))</f>
        <v/>
      </c>
    </row>
    <row r="351" spans="1:7" ht="15.75" customHeight="1" x14ac:dyDescent="0.2">
      <c r="A351" s="216" t="str">
        <f t="shared" si="6"/>
        <v xml:space="preserve"> </v>
      </c>
      <c r="B351" s="217"/>
      <c r="C351" s="217"/>
      <c r="D351" s="144"/>
      <c r="E351" s="144"/>
      <c r="F351" s="144"/>
      <c r="G351" s="216" t="str">
        <f>IF(D351="","",VLOOKUP(D351,'Liste des clubs'!A:B,2,FALSE))</f>
        <v/>
      </c>
    </row>
    <row r="352" spans="1:7" ht="15.75" customHeight="1" x14ac:dyDescent="0.2">
      <c r="A352" s="216" t="str">
        <f t="shared" si="6"/>
        <v xml:space="preserve"> </v>
      </c>
      <c r="B352" s="217"/>
      <c r="C352" s="217"/>
      <c r="D352" s="144"/>
      <c r="E352" s="144"/>
      <c r="F352" s="144"/>
      <c r="G352" s="216" t="str">
        <f>IF(D352="","",VLOOKUP(D352,'Liste des clubs'!A:B,2,FALSE))</f>
        <v/>
      </c>
    </row>
    <row r="353" spans="1:7" ht="15.75" customHeight="1" x14ac:dyDescent="0.2">
      <c r="A353" s="216" t="str">
        <f t="shared" si="6"/>
        <v xml:space="preserve"> </v>
      </c>
      <c r="B353" s="217"/>
      <c r="C353" s="217"/>
      <c r="D353" s="144"/>
      <c r="E353" s="144"/>
      <c r="F353" s="144"/>
      <c r="G353" s="216" t="str">
        <f>IF(D353="","",VLOOKUP(D353,'Liste des clubs'!A:B,2,FALSE))</f>
        <v/>
      </c>
    </row>
    <row r="354" spans="1:7" ht="15.75" customHeight="1" x14ac:dyDescent="0.2">
      <c r="A354" s="216" t="str">
        <f t="shared" si="6"/>
        <v xml:space="preserve"> </v>
      </c>
      <c r="B354" s="217"/>
      <c r="C354" s="217"/>
      <c r="D354" s="144"/>
      <c r="E354" s="144"/>
      <c r="F354" s="144"/>
      <c r="G354" s="216" t="str">
        <f>IF(D354="","",VLOOKUP(D354,'Liste des clubs'!A:B,2,FALSE))</f>
        <v/>
      </c>
    </row>
    <row r="355" spans="1:7" ht="15.75" customHeight="1" x14ac:dyDescent="0.2">
      <c r="A355" s="216" t="str">
        <f t="shared" si="6"/>
        <v xml:space="preserve"> </v>
      </c>
      <c r="B355" s="217"/>
      <c r="C355" s="217"/>
      <c r="D355" s="144"/>
      <c r="E355" s="144"/>
      <c r="F355" s="144"/>
      <c r="G355" s="216" t="str">
        <f>IF(D355="","",VLOOKUP(D355,'Liste des clubs'!A:B,2,FALSE))</f>
        <v/>
      </c>
    </row>
    <row r="356" spans="1:7" ht="15.75" customHeight="1" x14ac:dyDescent="0.2">
      <c r="A356" s="216" t="str">
        <f t="shared" si="6"/>
        <v xml:space="preserve"> </v>
      </c>
      <c r="B356" s="217"/>
      <c r="C356" s="217"/>
      <c r="D356" s="144"/>
      <c r="E356" s="144"/>
      <c r="F356" s="144"/>
      <c r="G356" s="216" t="str">
        <f>IF(D356="","",VLOOKUP(D356,'Liste des clubs'!A:B,2,FALSE))</f>
        <v/>
      </c>
    </row>
    <row r="357" spans="1:7" ht="15.75" customHeight="1" x14ac:dyDescent="0.2">
      <c r="A357" s="216" t="str">
        <f t="shared" si="6"/>
        <v xml:space="preserve"> </v>
      </c>
      <c r="B357" s="217"/>
      <c r="C357" s="217"/>
      <c r="D357" s="144"/>
      <c r="E357" s="144"/>
      <c r="F357" s="144"/>
      <c r="G357" s="216" t="str">
        <f>IF(D357="","",VLOOKUP(D357,'Liste des clubs'!A:B,2,FALSE))</f>
        <v/>
      </c>
    </row>
    <row r="358" spans="1:7" ht="15.75" customHeight="1" x14ac:dyDescent="0.2">
      <c r="A358" s="216" t="str">
        <f t="shared" si="6"/>
        <v xml:space="preserve"> </v>
      </c>
      <c r="B358" s="217"/>
      <c r="C358" s="217"/>
      <c r="D358" s="144"/>
      <c r="E358" s="144"/>
      <c r="F358" s="144"/>
      <c r="G358" s="216" t="str">
        <f>IF(D358="","",VLOOKUP(D358,'Liste des clubs'!A:B,2,FALSE))</f>
        <v/>
      </c>
    </row>
    <row r="359" spans="1:7" ht="15.75" customHeight="1" x14ac:dyDescent="0.2">
      <c r="A359" s="216" t="str">
        <f t="shared" si="6"/>
        <v xml:space="preserve"> </v>
      </c>
      <c r="B359" s="217"/>
      <c r="C359" s="217"/>
      <c r="D359" s="144"/>
      <c r="E359" s="144"/>
      <c r="F359" s="144"/>
      <c r="G359" s="216" t="str">
        <f>IF(D359="","",VLOOKUP(D359,'Liste des clubs'!A:B,2,FALSE))</f>
        <v/>
      </c>
    </row>
    <row r="360" spans="1:7" ht="15.75" customHeight="1" x14ac:dyDescent="0.2">
      <c r="A360" s="216" t="str">
        <f t="shared" si="6"/>
        <v xml:space="preserve"> </v>
      </c>
      <c r="B360" s="217"/>
      <c r="C360" s="217"/>
      <c r="D360" s="144"/>
      <c r="E360" s="144"/>
      <c r="F360" s="144"/>
      <c r="G360" s="216" t="str">
        <f>IF(D360="","",VLOOKUP(D360,'Liste des clubs'!A:B,2,FALSE))</f>
        <v/>
      </c>
    </row>
    <row r="361" spans="1:7" ht="15.75" customHeight="1" x14ac:dyDescent="0.2">
      <c r="A361" s="216" t="str">
        <f t="shared" si="6"/>
        <v xml:space="preserve"> </v>
      </c>
      <c r="B361" s="217"/>
      <c r="C361" s="217"/>
      <c r="D361" s="144"/>
      <c r="E361" s="144"/>
      <c r="F361" s="144"/>
      <c r="G361" s="216" t="str">
        <f>IF(D361="","",VLOOKUP(D361,'Liste des clubs'!A:B,2,FALSE))</f>
        <v/>
      </c>
    </row>
    <row r="362" spans="1:7" ht="15.75" customHeight="1" x14ac:dyDescent="0.2">
      <c r="A362" s="216" t="str">
        <f t="shared" si="6"/>
        <v xml:space="preserve"> </v>
      </c>
      <c r="B362" s="217"/>
      <c r="C362" s="217"/>
      <c r="D362" s="144"/>
      <c r="E362" s="144"/>
      <c r="F362" s="144"/>
      <c r="G362" s="216" t="str">
        <f>IF(D362="","",VLOOKUP(D362,'Liste des clubs'!A:B,2,FALSE))</f>
        <v/>
      </c>
    </row>
    <row r="363" spans="1:7" ht="15.75" customHeight="1" x14ac:dyDescent="0.2">
      <c r="A363" s="216" t="str">
        <f t="shared" si="6"/>
        <v xml:space="preserve"> </v>
      </c>
      <c r="B363" s="217"/>
      <c r="C363" s="217"/>
      <c r="D363" s="144"/>
      <c r="E363" s="144"/>
      <c r="F363" s="144"/>
      <c r="G363" s="216" t="str">
        <f>IF(D363="","",VLOOKUP(D363,'Liste des clubs'!A:B,2,FALSE))</f>
        <v/>
      </c>
    </row>
    <row r="364" spans="1:7" ht="15.75" customHeight="1" x14ac:dyDescent="0.2">
      <c r="A364" s="216" t="str">
        <f t="shared" si="6"/>
        <v xml:space="preserve"> </v>
      </c>
      <c r="B364" s="217"/>
      <c r="C364" s="217"/>
      <c r="D364" s="144"/>
      <c r="E364" s="144"/>
      <c r="F364" s="144"/>
      <c r="G364" s="216" t="str">
        <f>IF(D364="","",VLOOKUP(D364,'Liste des clubs'!A:B,2,FALSE))</f>
        <v/>
      </c>
    </row>
    <row r="365" spans="1:7" ht="15.75" customHeight="1" x14ac:dyDescent="0.2">
      <c r="A365" s="216" t="str">
        <f t="shared" si="6"/>
        <v xml:space="preserve"> </v>
      </c>
      <c r="B365" s="217"/>
      <c r="C365" s="217"/>
      <c r="D365" s="144"/>
      <c r="E365" s="144"/>
      <c r="F365" s="144"/>
      <c r="G365" s="216" t="str">
        <f>IF(D365="","",VLOOKUP(D365,'Liste des clubs'!A:B,2,FALSE))</f>
        <v/>
      </c>
    </row>
    <row r="366" spans="1:7" ht="15.75" customHeight="1" x14ac:dyDescent="0.2">
      <c r="A366" s="216" t="str">
        <f t="shared" si="6"/>
        <v xml:space="preserve"> </v>
      </c>
      <c r="B366" s="217"/>
      <c r="C366" s="217"/>
      <c r="D366" s="144"/>
      <c r="E366" s="144"/>
      <c r="F366" s="144"/>
      <c r="G366" s="216" t="str">
        <f>IF(D366="","",VLOOKUP(D366,'Liste des clubs'!A:B,2,FALSE))</f>
        <v/>
      </c>
    </row>
    <row r="367" spans="1:7" ht="15.75" customHeight="1" x14ac:dyDescent="0.2">
      <c r="A367" s="216" t="str">
        <f t="shared" si="6"/>
        <v xml:space="preserve"> </v>
      </c>
      <c r="B367" s="217"/>
      <c r="C367" s="217"/>
      <c r="D367" s="144"/>
      <c r="E367" s="144"/>
      <c r="F367" s="144"/>
      <c r="G367" s="216" t="str">
        <f>IF(D367="","",VLOOKUP(D367,'Liste des clubs'!A:B,2,FALSE))</f>
        <v/>
      </c>
    </row>
    <row r="368" spans="1:7" ht="15.75" customHeight="1" x14ac:dyDescent="0.2">
      <c r="A368" s="216" t="str">
        <f t="shared" si="6"/>
        <v xml:space="preserve"> </v>
      </c>
      <c r="B368" s="217"/>
      <c r="C368" s="217"/>
      <c r="D368" s="144"/>
      <c r="E368" s="144"/>
      <c r="F368" s="144"/>
      <c r="G368" s="216" t="str">
        <f>IF(D368="","",VLOOKUP(D368,'Liste des clubs'!A:B,2,FALSE))</f>
        <v/>
      </c>
    </row>
    <row r="369" spans="1:7" ht="15.75" customHeight="1" x14ac:dyDescent="0.2">
      <c r="A369" s="216" t="str">
        <f t="shared" si="6"/>
        <v xml:space="preserve"> </v>
      </c>
      <c r="B369" s="217"/>
      <c r="C369" s="217"/>
      <c r="D369" s="144"/>
      <c r="E369" s="144"/>
      <c r="F369" s="144"/>
      <c r="G369" s="216" t="str">
        <f>IF(D369="","",VLOOKUP(D369,'Liste des clubs'!A:B,2,FALSE))</f>
        <v/>
      </c>
    </row>
    <row r="370" spans="1:7" ht="15.75" customHeight="1" x14ac:dyDescent="0.2">
      <c r="A370" s="216" t="str">
        <f t="shared" si="6"/>
        <v xml:space="preserve"> </v>
      </c>
      <c r="B370" s="217"/>
      <c r="C370" s="217"/>
      <c r="D370" s="144"/>
      <c r="E370" s="144"/>
      <c r="F370" s="144"/>
      <c r="G370" s="216" t="str">
        <f>IF(D370="","",VLOOKUP(D370,'Liste des clubs'!A:B,2,FALSE))</f>
        <v/>
      </c>
    </row>
    <row r="371" spans="1:7" ht="15.75" customHeight="1" x14ac:dyDescent="0.2">
      <c r="A371" s="216" t="str">
        <f t="shared" si="6"/>
        <v xml:space="preserve"> </v>
      </c>
      <c r="B371" s="217"/>
      <c r="C371" s="217"/>
      <c r="D371" s="144"/>
      <c r="E371" s="144"/>
      <c r="F371" s="144"/>
      <c r="G371" s="216" t="str">
        <f>IF(D371="","",VLOOKUP(D371,'Liste des clubs'!A:B,2,FALSE))</f>
        <v/>
      </c>
    </row>
    <row r="372" spans="1:7" ht="15.75" customHeight="1" x14ac:dyDescent="0.2">
      <c r="A372" s="216" t="str">
        <f t="shared" si="6"/>
        <v xml:space="preserve"> </v>
      </c>
      <c r="B372" s="217"/>
      <c r="C372" s="217"/>
      <c r="D372" s="144"/>
      <c r="E372" s="144"/>
      <c r="F372" s="144"/>
      <c r="G372" s="216" t="str">
        <f>IF(D372="","",VLOOKUP(D372,'Liste des clubs'!A:B,2,FALSE))</f>
        <v/>
      </c>
    </row>
    <row r="373" spans="1:7" ht="15.75" customHeight="1" x14ac:dyDescent="0.2">
      <c r="A373" s="216" t="str">
        <f t="shared" si="6"/>
        <v xml:space="preserve"> </v>
      </c>
      <c r="B373" s="217"/>
      <c r="C373" s="217"/>
      <c r="D373" s="144"/>
      <c r="E373" s="144"/>
      <c r="F373" s="144"/>
      <c r="G373" s="216" t="str">
        <f>IF(D373="","",VLOOKUP(D373,'Liste des clubs'!A:B,2,FALSE))</f>
        <v/>
      </c>
    </row>
    <row r="374" spans="1:7" ht="15.75" customHeight="1" x14ac:dyDescent="0.2">
      <c r="A374" s="216" t="str">
        <f t="shared" si="6"/>
        <v xml:space="preserve"> </v>
      </c>
      <c r="B374" s="217"/>
      <c r="C374" s="217"/>
      <c r="D374" s="144"/>
      <c r="E374" s="144"/>
      <c r="F374" s="144"/>
      <c r="G374" s="216" t="str">
        <f>IF(D374="","",VLOOKUP(D374,'Liste des clubs'!A:B,2,FALSE))</f>
        <v/>
      </c>
    </row>
    <row r="375" spans="1:7" ht="15.75" customHeight="1" x14ac:dyDescent="0.2">
      <c r="A375" s="216" t="str">
        <f t="shared" si="6"/>
        <v xml:space="preserve"> </v>
      </c>
      <c r="B375" s="217"/>
      <c r="C375" s="217"/>
      <c r="D375" s="144"/>
      <c r="E375" s="144"/>
      <c r="F375" s="144"/>
      <c r="G375" s="216" t="str">
        <f>IF(D375="","",VLOOKUP(D375,'Liste des clubs'!A:B,2,FALSE))</f>
        <v/>
      </c>
    </row>
    <row r="376" spans="1:7" ht="15.75" customHeight="1" x14ac:dyDescent="0.2">
      <c r="A376" s="216" t="str">
        <f t="shared" si="6"/>
        <v xml:space="preserve"> </v>
      </c>
      <c r="B376" s="217"/>
      <c r="C376" s="217"/>
      <c r="D376" s="144"/>
      <c r="E376" s="144"/>
      <c r="F376" s="144"/>
      <c r="G376" s="216" t="str">
        <f>IF(D376="","",VLOOKUP(D376,'Liste des clubs'!A:B,2,FALSE))</f>
        <v/>
      </c>
    </row>
    <row r="377" spans="1:7" ht="15.75" customHeight="1" x14ac:dyDescent="0.2">
      <c r="A377" s="216" t="str">
        <f t="shared" si="6"/>
        <v xml:space="preserve"> </v>
      </c>
      <c r="B377" s="217"/>
      <c r="C377" s="217"/>
      <c r="D377" s="144"/>
      <c r="E377" s="144"/>
      <c r="F377" s="144"/>
      <c r="G377" s="216" t="str">
        <f>IF(D377="","",VLOOKUP(D377,'Liste des clubs'!A:B,2,FALSE))</f>
        <v/>
      </c>
    </row>
    <row r="378" spans="1:7" ht="15.75" customHeight="1" x14ac:dyDescent="0.2">
      <c r="A378" s="216" t="str">
        <f t="shared" si="6"/>
        <v xml:space="preserve"> </v>
      </c>
      <c r="B378" s="217"/>
      <c r="C378" s="217"/>
      <c r="D378" s="144"/>
      <c r="E378" s="144"/>
      <c r="F378" s="144"/>
      <c r="G378" s="216" t="str">
        <f>IF(D378="","",VLOOKUP(D378,'Liste des clubs'!A:B,2,FALSE))</f>
        <v/>
      </c>
    </row>
    <row r="379" spans="1:7" ht="15.75" customHeight="1" x14ac:dyDescent="0.2">
      <c r="A379" s="216" t="str">
        <f t="shared" si="6"/>
        <v xml:space="preserve"> </v>
      </c>
      <c r="B379" s="217"/>
      <c r="C379" s="217"/>
      <c r="D379" s="144"/>
      <c r="E379" s="144"/>
      <c r="F379" s="144"/>
      <c r="G379" s="216" t="str">
        <f>IF(D379="","",VLOOKUP(D379,'Liste des clubs'!A:B,2,FALSE))</f>
        <v/>
      </c>
    </row>
    <row r="380" spans="1:7" ht="15.75" customHeight="1" x14ac:dyDescent="0.2">
      <c r="A380" s="216" t="str">
        <f t="shared" si="6"/>
        <v xml:space="preserve"> </v>
      </c>
      <c r="B380" s="217"/>
      <c r="C380" s="217"/>
      <c r="D380" s="144"/>
      <c r="E380" s="144"/>
      <c r="F380" s="144"/>
      <c r="G380" s="216" t="str">
        <f>IF(D380="","",VLOOKUP(D380,'Liste des clubs'!A:B,2,FALSE))</f>
        <v/>
      </c>
    </row>
    <row r="381" spans="1:7" ht="15.75" customHeight="1" x14ac:dyDescent="0.2">
      <c r="A381" s="216" t="str">
        <f t="shared" si="6"/>
        <v xml:space="preserve"> </v>
      </c>
      <c r="B381" s="217"/>
      <c r="C381" s="217"/>
      <c r="D381" s="144"/>
      <c r="E381" s="144"/>
      <c r="F381" s="144"/>
      <c r="G381" s="216" t="str">
        <f>IF(D381="","",VLOOKUP(D381,'Liste des clubs'!A:B,2,FALSE))</f>
        <v/>
      </c>
    </row>
    <row r="382" spans="1:7" ht="15.75" customHeight="1" x14ac:dyDescent="0.2">
      <c r="A382" s="216" t="str">
        <f t="shared" si="6"/>
        <v xml:space="preserve"> </v>
      </c>
      <c r="B382" s="217"/>
      <c r="C382" s="217"/>
      <c r="D382" s="144"/>
      <c r="E382" s="144"/>
      <c r="F382" s="144"/>
      <c r="G382" s="216" t="str">
        <f>IF(D382="","",VLOOKUP(D382,'Liste des clubs'!A:B,2,FALSE))</f>
        <v/>
      </c>
    </row>
    <row r="383" spans="1:7" ht="15.75" customHeight="1" x14ac:dyDescent="0.2">
      <c r="A383" s="216" t="str">
        <f t="shared" si="6"/>
        <v xml:space="preserve"> </v>
      </c>
      <c r="B383" s="217"/>
      <c r="C383" s="217"/>
      <c r="D383" s="144"/>
      <c r="E383" s="144"/>
      <c r="F383" s="144"/>
      <c r="G383" s="216" t="str">
        <f>IF(D383="","",VLOOKUP(D383,'Liste des clubs'!A:B,2,FALSE))</f>
        <v/>
      </c>
    </row>
    <row r="384" spans="1:7" ht="15.75" customHeight="1" x14ac:dyDescent="0.2">
      <c r="A384" s="216" t="str">
        <f t="shared" si="6"/>
        <v xml:space="preserve"> </v>
      </c>
      <c r="B384" s="217"/>
      <c r="C384" s="217"/>
      <c r="D384" s="144"/>
      <c r="E384" s="144"/>
      <c r="F384" s="144"/>
      <c r="G384" s="216" t="str">
        <f>IF(D384="","",VLOOKUP(D384,'Liste des clubs'!A:B,2,FALSE))</f>
        <v/>
      </c>
    </row>
    <row r="385" spans="1:7" ht="15.75" customHeight="1" x14ac:dyDescent="0.2">
      <c r="A385" s="216" t="str">
        <f t="shared" si="6"/>
        <v xml:space="preserve"> </v>
      </c>
      <c r="B385" s="217"/>
      <c r="C385" s="217"/>
      <c r="D385" s="144"/>
      <c r="E385" s="144"/>
      <c r="F385" s="144"/>
      <c r="G385" s="216" t="str">
        <f>IF(D385="","",VLOOKUP(D385,'Liste des clubs'!A:B,2,FALSE))</f>
        <v/>
      </c>
    </row>
    <row r="386" spans="1:7" ht="15.75" customHeight="1" x14ac:dyDescent="0.2">
      <c r="A386" s="216" t="str">
        <f t="shared" si="6"/>
        <v xml:space="preserve"> </v>
      </c>
      <c r="B386" s="217"/>
      <c r="C386" s="217"/>
      <c r="D386" s="144"/>
      <c r="E386" s="144"/>
      <c r="F386" s="144"/>
      <c r="G386" s="216" t="str">
        <f>IF(D386="","",VLOOKUP(D386,'Liste des clubs'!A:B,2,FALSE))</f>
        <v/>
      </c>
    </row>
    <row r="387" spans="1:7" ht="15.75" customHeight="1" x14ac:dyDescent="0.2">
      <c r="A387" s="216" t="str">
        <f t="shared" si="6"/>
        <v xml:space="preserve"> </v>
      </c>
      <c r="B387" s="217"/>
      <c r="C387" s="217"/>
      <c r="D387" s="144"/>
      <c r="E387" s="144"/>
      <c r="F387" s="144"/>
      <c r="G387" s="216" t="str">
        <f>IF(D387="","",VLOOKUP(D387,'Liste des clubs'!A:B,2,FALSE))</f>
        <v/>
      </c>
    </row>
    <row r="388" spans="1:7" ht="15.75" customHeight="1" x14ac:dyDescent="0.2">
      <c r="A388" s="216" t="str">
        <f t="shared" ref="A388:A451" si="7">UPPER(B388)&amp;" "&amp;PROPER(C388)</f>
        <v xml:space="preserve"> </v>
      </c>
      <c r="B388" s="217"/>
      <c r="C388" s="217"/>
      <c r="D388" s="144"/>
      <c r="E388" s="144"/>
      <c r="F388" s="144"/>
      <c r="G388" s="216" t="str">
        <f>IF(D388="","",VLOOKUP(D388,'Liste des clubs'!A:B,2,FALSE))</f>
        <v/>
      </c>
    </row>
    <row r="389" spans="1:7" ht="15.75" customHeight="1" x14ac:dyDescent="0.2">
      <c r="A389" s="216" t="str">
        <f t="shared" si="7"/>
        <v xml:space="preserve"> </v>
      </c>
      <c r="B389" s="217"/>
      <c r="C389" s="217"/>
      <c r="D389" s="144"/>
      <c r="E389" s="144"/>
      <c r="F389" s="144"/>
      <c r="G389" s="216" t="str">
        <f>IF(D389="","",VLOOKUP(D389,'Liste des clubs'!A:B,2,FALSE))</f>
        <v/>
      </c>
    </row>
    <row r="390" spans="1:7" ht="15.75" customHeight="1" x14ac:dyDescent="0.2">
      <c r="A390" s="216" t="str">
        <f t="shared" si="7"/>
        <v xml:space="preserve"> </v>
      </c>
      <c r="B390" s="217"/>
      <c r="C390" s="217"/>
      <c r="D390" s="144"/>
      <c r="E390" s="144"/>
      <c r="F390" s="144"/>
      <c r="G390" s="216" t="str">
        <f>IF(D390="","",VLOOKUP(D390,'Liste des clubs'!A:B,2,FALSE))</f>
        <v/>
      </c>
    </row>
    <row r="391" spans="1:7" ht="15.75" customHeight="1" x14ac:dyDescent="0.2">
      <c r="A391" s="216" t="str">
        <f t="shared" si="7"/>
        <v xml:space="preserve"> </v>
      </c>
      <c r="B391" s="217"/>
      <c r="C391" s="217"/>
      <c r="D391" s="144"/>
      <c r="E391" s="144"/>
      <c r="F391" s="144"/>
      <c r="G391" s="216" t="str">
        <f>IF(D391="","",VLOOKUP(D391,'Liste des clubs'!A:B,2,FALSE))</f>
        <v/>
      </c>
    </row>
    <row r="392" spans="1:7" ht="15.75" customHeight="1" x14ac:dyDescent="0.2">
      <c r="A392" s="216" t="str">
        <f t="shared" si="7"/>
        <v xml:space="preserve"> </v>
      </c>
      <c r="B392" s="217"/>
      <c r="C392" s="217"/>
      <c r="D392" s="144"/>
      <c r="E392" s="144"/>
      <c r="F392" s="144"/>
      <c r="G392" s="216" t="str">
        <f>IF(D392="","",VLOOKUP(D392,'Liste des clubs'!A:B,2,FALSE))</f>
        <v/>
      </c>
    </row>
    <row r="393" spans="1:7" ht="15.75" customHeight="1" x14ac:dyDescent="0.2">
      <c r="A393" s="216" t="str">
        <f t="shared" si="7"/>
        <v xml:space="preserve"> </v>
      </c>
      <c r="B393" s="217"/>
      <c r="C393" s="217"/>
      <c r="D393" s="144"/>
      <c r="E393" s="144"/>
      <c r="F393" s="144"/>
      <c r="G393" s="216" t="str">
        <f>IF(D393="","",VLOOKUP(D393,'Liste des clubs'!A:B,2,FALSE))</f>
        <v/>
      </c>
    </row>
    <row r="394" spans="1:7" ht="15.75" customHeight="1" x14ac:dyDescent="0.2">
      <c r="A394" s="216" t="str">
        <f t="shared" si="7"/>
        <v xml:space="preserve"> </v>
      </c>
      <c r="B394" s="217"/>
      <c r="C394" s="217"/>
      <c r="D394" s="144"/>
      <c r="E394" s="144"/>
      <c r="F394" s="144"/>
      <c r="G394" s="216" t="str">
        <f>IF(D394="","",VLOOKUP(D394,'Liste des clubs'!A:B,2,FALSE))</f>
        <v/>
      </c>
    </row>
    <row r="395" spans="1:7" ht="15.75" customHeight="1" x14ac:dyDescent="0.2">
      <c r="A395" s="216" t="str">
        <f t="shared" si="7"/>
        <v xml:space="preserve"> </v>
      </c>
      <c r="B395" s="217"/>
      <c r="C395" s="217"/>
      <c r="D395" s="144"/>
      <c r="E395" s="144"/>
      <c r="F395" s="144"/>
      <c r="G395" s="216" t="str">
        <f>IF(D395="","",VLOOKUP(D395,'Liste des clubs'!A:B,2,FALSE))</f>
        <v/>
      </c>
    </row>
    <row r="396" spans="1:7" ht="15.75" customHeight="1" x14ac:dyDescent="0.2">
      <c r="A396" s="216" t="str">
        <f t="shared" si="7"/>
        <v xml:space="preserve"> </v>
      </c>
      <c r="B396" s="217"/>
      <c r="C396" s="217"/>
      <c r="D396" s="144"/>
      <c r="E396" s="144"/>
      <c r="F396" s="144"/>
      <c r="G396" s="216" t="str">
        <f>IF(D396="","",VLOOKUP(D396,'Liste des clubs'!A:B,2,FALSE))</f>
        <v/>
      </c>
    </row>
    <row r="397" spans="1:7" ht="15.75" customHeight="1" x14ac:dyDescent="0.2">
      <c r="A397" s="216" t="str">
        <f t="shared" si="7"/>
        <v xml:space="preserve"> </v>
      </c>
      <c r="B397" s="217"/>
      <c r="C397" s="217"/>
      <c r="D397" s="144"/>
      <c r="E397" s="144"/>
      <c r="F397" s="144"/>
      <c r="G397" s="216" t="str">
        <f>IF(D397="","",VLOOKUP(D397,'Liste des clubs'!A:B,2,FALSE))</f>
        <v/>
      </c>
    </row>
    <row r="398" spans="1:7" ht="15.75" customHeight="1" x14ac:dyDescent="0.2">
      <c r="A398" s="216" t="str">
        <f t="shared" si="7"/>
        <v xml:space="preserve"> </v>
      </c>
      <c r="B398" s="217"/>
      <c r="C398" s="217"/>
      <c r="D398" s="144"/>
      <c r="E398" s="144"/>
      <c r="F398" s="144"/>
      <c r="G398" s="216" t="str">
        <f>IF(D398="","",VLOOKUP(D398,'Liste des clubs'!A:B,2,FALSE))</f>
        <v/>
      </c>
    </row>
    <row r="399" spans="1:7" ht="15.75" customHeight="1" x14ac:dyDescent="0.2">
      <c r="A399" s="216" t="str">
        <f t="shared" si="7"/>
        <v xml:space="preserve"> </v>
      </c>
      <c r="B399" s="217"/>
      <c r="C399" s="217"/>
      <c r="D399" s="144"/>
      <c r="E399" s="144"/>
      <c r="F399" s="144"/>
      <c r="G399" s="216" t="str">
        <f>IF(D399="","",VLOOKUP(D399,'Liste des clubs'!A:B,2,FALSE))</f>
        <v/>
      </c>
    </row>
    <row r="400" spans="1:7" ht="15.75" customHeight="1" x14ac:dyDescent="0.2">
      <c r="A400" s="216" t="str">
        <f t="shared" si="7"/>
        <v xml:space="preserve"> </v>
      </c>
      <c r="B400" s="217"/>
      <c r="C400" s="217"/>
      <c r="D400" s="144"/>
      <c r="E400" s="144"/>
      <c r="F400" s="144"/>
      <c r="G400" s="216" t="str">
        <f>IF(D400="","",VLOOKUP(D400,'Liste des clubs'!A:B,2,FALSE))</f>
        <v/>
      </c>
    </row>
    <row r="401" spans="1:7" ht="15.75" customHeight="1" x14ac:dyDescent="0.2">
      <c r="A401" s="216" t="str">
        <f t="shared" si="7"/>
        <v xml:space="preserve"> </v>
      </c>
      <c r="B401" s="217"/>
      <c r="C401" s="217"/>
      <c r="D401" s="144"/>
      <c r="E401" s="144"/>
      <c r="F401" s="144"/>
      <c r="G401" s="216" t="str">
        <f>IF(D401="","",VLOOKUP(D401,'Liste des clubs'!A:B,2,FALSE))</f>
        <v/>
      </c>
    </row>
    <row r="402" spans="1:7" ht="15.75" customHeight="1" x14ac:dyDescent="0.2">
      <c r="A402" s="216" t="str">
        <f t="shared" si="7"/>
        <v xml:space="preserve"> </v>
      </c>
      <c r="B402" s="217"/>
      <c r="C402" s="217"/>
      <c r="D402" s="144"/>
      <c r="E402" s="144"/>
      <c r="F402" s="144"/>
      <c r="G402" s="216" t="str">
        <f>IF(D402="","",VLOOKUP(D402,'Liste des clubs'!A:B,2,FALSE))</f>
        <v/>
      </c>
    </row>
    <row r="403" spans="1:7" ht="15.75" customHeight="1" x14ac:dyDescent="0.2">
      <c r="A403" s="216" t="str">
        <f t="shared" si="7"/>
        <v xml:space="preserve"> </v>
      </c>
      <c r="B403" s="217"/>
      <c r="C403" s="217"/>
      <c r="D403" s="144"/>
      <c r="E403" s="144"/>
      <c r="F403" s="144"/>
      <c r="G403" s="216" t="str">
        <f>IF(D403="","",VLOOKUP(D403,'Liste des clubs'!A:B,2,FALSE))</f>
        <v/>
      </c>
    </row>
    <row r="404" spans="1:7" ht="15.75" customHeight="1" x14ac:dyDescent="0.2">
      <c r="A404" s="216" t="str">
        <f t="shared" si="7"/>
        <v xml:space="preserve"> </v>
      </c>
      <c r="B404" s="217"/>
      <c r="C404" s="217"/>
      <c r="D404" s="144"/>
      <c r="E404" s="144"/>
      <c r="F404" s="144"/>
      <c r="G404" s="216" t="str">
        <f>IF(D404="","",VLOOKUP(D404,'Liste des clubs'!A:B,2,FALSE))</f>
        <v/>
      </c>
    </row>
    <row r="405" spans="1:7" ht="15.75" customHeight="1" x14ac:dyDescent="0.2">
      <c r="A405" s="216" t="str">
        <f t="shared" si="7"/>
        <v xml:space="preserve"> </v>
      </c>
      <c r="B405" s="217"/>
      <c r="C405" s="217"/>
      <c r="D405" s="144"/>
      <c r="E405" s="144"/>
      <c r="F405" s="144"/>
      <c r="G405" s="216" t="str">
        <f>IF(D405="","",VLOOKUP(D405,'Liste des clubs'!A:B,2,FALSE))</f>
        <v/>
      </c>
    </row>
    <row r="406" spans="1:7" ht="15.75" customHeight="1" x14ac:dyDescent="0.2">
      <c r="A406" s="216" t="str">
        <f t="shared" si="7"/>
        <v xml:space="preserve"> </v>
      </c>
      <c r="B406" s="217"/>
      <c r="C406" s="217"/>
      <c r="D406" s="144"/>
      <c r="E406" s="144"/>
      <c r="F406" s="144"/>
      <c r="G406" s="216" t="str">
        <f>IF(D406="","",VLOOKUP(D406,'Liste des clubs'!A:B,2,FALSE))</f>
        <v/>
      </c>
    </row>
    <row r="407" spans="1:7" ht="15.75" customHeight="1" x14ac:dyDescent="0.2">
      <c r="A407" s="216" t="str">
        <f t="shared" si="7"/>
        <v xml:space="preserve"> </v>
      </c>
      <c r="B407" s="217"/>
      <c r="C407" s="217"/>
      <c r="D407" s="144"/>
      <c r="E407" s="144"/>
      <c r="F407" s="144"/>
      <c r="G407" s="216" t="str">
        <f>IF(D407="","",VLOOKUP(D407,'Liste des clubs'!A:B,2,FALSE))</f>
        <v/>
      </c>
    </row>
    <row r="408" spans="1:7" ht="15.75" customHeight="1" x14ac:dyDescent="0.2">
      <c r="A408" s="216" t="str">
        <f t="shared" si="7"/>
        <v xml:space="preserve"> </v>
      </c>
      <c r="B408" s="217"/>
      <c r="C408" s="217"/>
      <c r="D408" s="144"/>
      <c r="E408" s="144"/>
      <c r="F408" s="144"/>
      <c r="G408" s="216" t="str">
        <f>IF(D408="","",VLOOKUP(D408,'Liste des clubs'!A:B,2,FALSE))</f>
        <v/>
      </c>
    </row>
    <row r="409" spans="1:7" ht="15.75" customHeight="1" x14ac:dyDescent="0.2">
      <c r="A409" s="216" t="str">
        <f t="shared" si="7"/>
        <v xml:space="preserve"> </v>
      </c>
      <c r="B409" s="217"/>
      <c r="C409" s="217"/>
      <c r="D409" s="144"/>
      <c r="E409" s="144"/>
      <c r="F409" s="144"/>
      <c r="G409" s="216" t="str">
        <f>IF(D409="","",VLOOKUP(D409,'Liste des clubs'!A:B,2,FALSE))</f>
        <v/>
      </c>
    </row>
    <row r="410" spans="1:7" ht="15.75" customHeight="1" x14ac:dyDescent="0.2">
      <c r="A410" s="216" t="str">
        <f t="shared" si="7"/>
        <v xml:space="preserve"> </v>
      </c>
      <c r="B410" s="217"/>
      <c r="C410" s="217"/>
      <c r="D410" s="144"/>
      <c r="E410" s="144"/>
      <c r="F410" s="144"/>
      <c r="G410" s="216" t="str">
        <f>IF(D410="","",VLOOKUP(D410,'Liste des clubs'!A:B,2,FALSE))</f>
        <v/>
      </c>
    </row>
    <row r="411" spans="1:7" ht="15.75" customHeight="1" x14ac:dyDescent="0.2">
      <c r="A411" s="216" t="str">
        <f t="shared" si="7"/>
        <v xml:space="preserve"> </v>
      </c>
      <c r="B411" s="217"/>
      <c r="C411" s="217"/>
      <c r="D411" s="144"/>
      <c r="E411" s="144"/>
      <c r="F411" s="144"/>
      <c r="G411" s="216" t="str">
        <f>IF(D411="","",VLOOKUP(D411,'Liste des clubs'!A:B,2,FALSE))</f>
        <v/>
      </c>
    </row>
    <row r="412" spans="1:7" ht="15.75" customHeight="1" x14ac:dyDescent="0.2">
      <c r="A412" s="216" t="str">
        <f t="shared" si="7"/>
        <v xml:space="preserve"> </v>
      </c>
      <c r="B412" s="217"/>
      <c r="C412" s="217"/>
      <c r="D412" s="144"/>
      <c r="E412" s="144"/>
      <c r="F412" s="144"/>
      <c r="G412" s="216" t="str">
        <f>IF(D412="","",VLOOKUP(D412,'Liste des clubs'!A:B,2,FALSE))</f>
        <v/>
      </c>
    </row>
    <row r="413" spans="1:7" ht="15.75" customHeight="1" x14ac:dyDescent="0.2">
      <c r="A413" s="216" t="str">
        <f t="shared" si="7"/>
        <v xml:space="preserve"> </v>
      </c>
      <c r="B413" s="217"/>
      <c r="C413" s="217"/>
      <c r="D413" s="144"/>
      <c r="E413" s="144"/>
      <c r="F413" s="144"/>
      <c r="G413" s="216" t="str">
        <f>IF(D413="","",VLOOKUP(D413,'Liste des clubs'!A:B,2,FALSE))</f>
        <v/>
      </c>
    </row>
    <row r="414" spans="1:7" ht="15.75" customHeight="1" x14ac:dyDescent="0.2">
      <c r="A414" s="216" t="str">
        <f t="shared" si="7"/>
        <v xml:space="preserve"> </v>
      </c>
      <c r="B414" s="217"/>
      <c r="C414" s="217"/>
      <c r="D414" s="144"/>
      <c r="E414" s="144"/>
      <c r="F414" s="144"/>
      <c r="G414" s="216" t="str">
        <f>IF(D414="","",VLOOKUP(D414,'Liste des clubs'!A:B,2,FALSE))</f>
        <v/>
      </c>
    </row>
    <row r="415" spans="1:7" ht="15.75" customHeight="1" x14ac:dyDescent="0.2">
      <c r="A415" s="216" t="str">
        <f t="shared" si="7"/>
        <v xml:space="preserve"> </v>
      </c>
      <c r="B415" s="217"/>
      <c r="C415" s="217"/>
      <c r="D415" s="144"/>
      <c r="E415" s="144"/>
      <c r="F415" s="144"/>
      <c r="G415" s="216" t="str">
        <f>IF(D415="","",VLOOKUP(D415,'Liste des clubs'!A:B,2,FALSE))</f>
        <v/>
      </c>
    </row>
    <row r="416" spans="1:7" ht="15.75" customHeight="1" x14ac:dyDescent="0.2">
      <c r="A416" s="216" t="str">
        <f t="shared" si="7"/>
        <v xml:space="preserve"> </v>
      </c>
      <c r="B416" s="217"/>
      <c r="C416" s="217"/>
      <c r="D416" s="144"/>
      <c r="E416" s="144"/>
      <c r="F416" s="144"/>
      <c r="G416" s="216" t="str">
        <f>IF(D416="","",VLOOKUP(D416,'Liste des clubs'!A:B,2,FALSE))</f>
        <v/>
      </c>
    </row>
    <row r="417" spans="1:7" ht="15.75" customHeight="1" x14ac:dyDescent="0.2">
      <c r="A417" s="216" t="str">
        <f t="shared" si="7"/>
        <v xml:space="preserve"> </v>
      </c>
      <c r="B417" s="217"/>
      <c r="C417" s="217"/>
      <c r="D417" s="144"/>
      <c r="E417" s="144"/>
      <c r="F417" s="144"/>
      <c r="G417" s="216" t="str">
        <f>IF(D417="","",VLOOKUP(D417,'Liste des clubs'!A:B,2,FALSE))</f>
        <v/>
      </c>
    </row>
    <row r="418" spans="1:7" ht="15.75" customHeight="1" x14ac:dyDescent="0.2">
      <c r="A418" s="216" t="str">
        <f t="shared" si="7"/>
        <v xml:space="preserve"> </v>
      </c>
      <c r="B418" s="217"/>
      <c r="C418" s="217"/>
      <c r="D418" s="144"/>
      <c r="E418" s="144"/>
      <c r="F418" s="144"/>
      <c r="G418" s="216" t="str">
        <f>IF(D418="","",VLOOKUP(D418,'Liste des clubs'!A:B,2,FALSE))</f>
        <v/>
      </c>
    </row>
    <row r="419" spans="1:7" ht="15.75" customHeight="1" x14ac:dyDescent="0.2">
      <c r="A419" s="216" t="str">
        <f t="shared" si="7"/>
        <v xml:space="preserve"> </v>
      </c>
      <c r="B419" s="217"/>
      <c r="C419" s="217"/>
      <c r="D419" s="144"/>
      <c r="E419" s="144"/>
      <c r="F419" s="144"/>
      <c r="G419" s="216" t="str">
        <f>IF(D419="","",VLOOKUP(D419,'Liste des clubs'!A:B,2,FALSE))</f>
        <v/>
      </c>
    </row>
    <row r="420" spans="1:7" ht="15.75" customHeight="1" x14ac:dyDescent="0.2">
      <c r="A420" s="216" t="str">
        <f t="shared" si="7"/>
        <v xml:space="preserve"> </v>
      </c>
      <c r="B420" s="217"/>
      <c r="C420" s="217"/>
      <c r="D420" s="144"/>
      <c r="E420" s="144"/>
      <c r="F420" s="144"/>
      <c r="G420" s="216" t="str">
        <f>IF(D420="","",VLOOKUP(D420,'Liste des clubs'!A:B,2,FALSE))</f>
        <v/>
      </c>
    </row>
    <row r="421" spans="1:7" ht="15.75" customHeight="1" x14ac:dyDescent="0.2">
      <c r="A421" s="216" t="str">
        <f t="shared" si="7"/>
        <v xml:space="preserve"> </v>
      </c>
      <c r="B421" s="217"/>
      <c r="C421" s="217"/>
      <c r="D421" s="144"/>
      <c r="E421" s="144"/>
      <c r="F421" s="144"/>
      <c r="G421" s="216" t="str">
        <f>IF(D421="","",VLOOKUP(D421,'Liste des clubs'!A:B,2,FALSE))</f>
        <v/>
      </c>
    </row>
    <row r="422" spans="1:7" ht="15.75" customHeight="1" x14ac:dyDescent="0.2">
      <c r="A422" s="216" t="str">
        <f t="shared" si="7"/>
        <v xml:space="preserve"> </v>
      </c>
      <c r="B422" s="217"/>
      <c r="C422" s="217"/>
      <c r="D422" s="144"/>
      <c r="E422" s="144"/>
      <c r="F422" s="144"/>
      <c r="G422" s="216" t="str">
        <f>IF(D422="","",VLOOKUP(D422,'Liste des clubs'!A:B,2,FALSE))</f>
        <v/>
      </c>
    </row>
    <row r="423" spans="1:7" ht="15.75" customHeight="1" x14ac:dyDescent="0.2">
      <c r="A423" s="216" t="str">
        <f t="shared" si="7"/>
        <v xml:space="preserve"> </v>
      </c>
      <c r="B423" s="217"/>
      <c r="C423" s="217"/>
      <c r="D423" s="144"/>
      <c r="E423" s="144"/>
      <c r="F423" s="144"/>
      <c r="G423" s="216" t="str">
        <f>IF(D423="","",VLOOKUP(D423,'Liste des clubs'!A:B,2,FALSE))</f>
        <v/>
      </c>
    </row>
    <row r="424" spans="1:7" ht="15.75" customHeight="1" x14ac:dyDescent="0.2">
      <c r="A424" s="216" t="str">
        <f t="shared" si="7"/>
        <v xml:space="preserve"> </v>
      </c>
      <c r="B424" s="217"/>
      <c r="C424" s="217"/>
      <c r="D424" s="144"/>
      <c r="E424" s="144"/>
      <c r="F424" s="144"/>
      <c r="G424" s="216" t="str">
        <f>IF(D424="","",VLOOKUP(D424,'Liste des clubs'!A:B,2,FALSE))</f>
        <v/>
      </c>
    </row>
    <row r="425" spans="1:7" ht="15.75" customHeight="1" x14ac:dyDescent="0.2">
      <c r="A425" s="216" t="str">
        <f t="shared" si="7"/>
        <v xml:space="preserve"> </v>
      </c>
      <c r="B425" s="217"/>
      <c r="C425" s="217"/>
      <c r="D425" s="144"/>
      <c r="E425" s="144"/>
      <c r="F425" s="144"/>
      <c r="G425" s="216" t="str">
        <f>IF(D425="","",VLOOKUP(D425,'Liste des clubs'!A:B,2,FALSE))</f>
        <v/>
      </c>
    </row>
    <row r="426" spans="1:7" ht="15.75" customHeight="1" x14ac:dyDescent="0.2">
      <c r="A426" s="216" t="str">
        <f t="shared" si="7"/>
        <v xml:space="preserve"> </v>
      </c>
      <c r="B426" s="217"/>
      <c r="C426" s="217"/>
      <c r="D426" s="144"/>
      <c r="E426" s="144"/>
      <c r="F426" s="144"/>
      <c r="G426" s="216" t="str">
        <f>IF(D426="","",VLOOKUP(D426,'Liste des clubs'!A:B,2,FALSE))</f>
        <v/>
      </c>
    </row>
    <row r="427" spans="1:7" ht="15.75" customHeight="1" x14ac:dyDescent="0.2">
      <c r="A427" s="216" t="str">
        <f t="shared" si="7"/>
        <v xml:space="preserve"> </v>
      </c>
      <c r="B427" s="217"/>
      <c r="C427" s="217"/>
      <c r="D427" s="144"/>
      <c r="E427" s="144"/>
      <c r="F427" s="144"/>
      <c r="G427" s="216" t="str">
        <f>IF(D427="","",VLOOKUP(D427,'Liste des clubs'!A:B,2,FALSE))</f>
        <v/>
      </c>
    </row>
    <row r="428" spans="1:7" ht="15.75" customHeight="1" x14ac:dyDescent="0.2">
      <c r="A428" s="216" t="str">
        <f t="shared" si="7"/>
        <v xml:space="preserve"> </v>
      </c>
      <c r="B428" s="217"/>
      <c r="C428" s="217"/>
      <c r="D428" s="144"/>
      <c r="E428" s="144"/>
      <c r="F428" s="144"/>
      <c r="G428" s="216" t="str">
        <f>IF(D428="","",VLOOKUP(D428,'Liste des clubs'!A:B,2,FALSE))</f>
        <v/>
      </c>
    </row>
    <row r="429" spans="1:7" ht="15.75" customHeight="1" x14ac:dyDescent="0.2">
      <c r="A429" s="216" t="str">
        <f t="shared" si="7"/>
        <v xml:space="preserve"> </v>
      </c>
      <c r="B429" s="217"/>
      <c r="C429" s="217"/>
      <c r="D429" s="144"/>
      <c r="E429" s="144"/>
      <c r="F429" s="144"/>
      <c r="G429" s="216" t="str">
        <f>IF(D429="","",VLOOKUP(D429,'Liste des clubs'!A:B,2,FALSE))</f>
        <v/>
      </c>
    </row>
    <row r="430" spans="1:7" ht="15.75" customHeight="1" x14ac:dyDescent="0.2">
      <c r="A430" s="216" t="str">
        <f t="shared" si="7"/>
        <v xml:space="preserve"> </v>
      </c>
      <c r="B430" s="217"/>
      <c r="C430" s="217"/>
      <c r="D430" s="144"/>
      <c r="E430" s="144"/>
      <c r="F430" s="144"/>
      <c r="G430" s="216" t="str">
        <f>IF(D430="","",VLOOKUP(D430,'Liste des clubs'!A:B,2,FALSE))</f>
        <v/>
      </c>
    </row>
    <row r="431" spans="1:7" ht="15.75" customHeight="1" x14ac:dyDescent="0.2">
      <c r="A431" s="216" t="str">
        <f t="shared" si="7"/>
        <v xml:space="preserve"> </v>
      </c>
      <c r="B431" s="217"/>
      <c r="C431" s="217"/>
      <c r="D431" s="144"/>
      <c r="E431" s="144"/>
      <c r="F431" s="144"/>
      <c r="G431" s="216" t="str">
        <f>IF(D431="","",VLOOKUP(D431,'Liste des clubs'!A:B,2,FALSE))</f>
        <v/>
      </c>
    </row>
    <row r="432" spans="1:7" ht="15.75" customHeight="1" x14ac:dyDescent="0.2">
      <c r="A432" s="216" t="str">
        <f t="shared" si="7"/>
        <v xml:space="preserve"> </v>
      </c>
      <c r="B432" s="217"/>
      <c r="C432" s="217"/>
      <c r="D432" s="144"/>
      <c r="E432" s="144"/>
      <c r="F432" s="144"/>
      <c r="G432" s="216" t="str">
        <f>IF(D432="","",VLOOKUP(D432,'Liste des clubs'!A:B,2,FALSE))</f>
        <v/>
      </c>
    </row>
    <row r="433" spans="1:7" ht="15.75" customHeight="1" x14ac:dyDescent="0.2">
      <c r="A433" s="216" t="str">
        <f t="shared" si="7"/>
        <v xml:space="preserve"> </v>
      </c>
      <c r="B433" s="217"/>
      <c r="C433" s="217"/>
      <c r="D433" s="144"/>
      <c r="E433" s="144"/>
      <c r="F433" s="144"/>
      <c r="G433" s="216" t="str">
        <f>IF(D433="","",VLOOKUP(D433,'Liste des clubs'!A:B,2,FALSE))</f>
        <v/>
      </c>
    </row>
    <row r="434" spans="1:7" ht="15.75" customHeight="1" x14ac:dyDescent="0.2">
      <c r="A434" s="216" t="str">
        <f t="shared" si="7"/>
        <v xml:space="preserve"> </v>
      </c>
      <c r="B434" s="217"/>
      <c r="C434" s="217"/>
      <c r="D434" s="144"/>
      <c r="E434" s="144"/>
      <c r="F434" s="144"/>
      <c r="G434" s="216" t="str">
        <f>IF(D434="","",VLOOKUP(D434,'Liste des clubs'!A:B,2,FALSE))</f>
        <v/>
      </c>
    </row>
    <row r="435" spans="1:7" ht="15.75" customHeight="1" x14ac:dyDescent="0.2">
      <c r="A435" s="216" t="str">
        <f t="shared" si="7"/>
        <v xml:space="preserve"> </v>
      </c>
      <c r="B435" s="217"/>
      <c r="C435" s="217"/>
      <c r="D435" s="144"/>
      <c r="E435" s="144"/>
      <c r="F435" s="144"/>
      <c r="G435" s="216" t="str">
        <f>IF(D435="","",VLOOKUP(D435,'Liste des clubs'!A:B,2,FALSE))</f>
        <v/>
      </c>
    </row>
    <row r="436" spans="1:7" ht="15.75" customHeight="1" x14ac:dyDescent="0.2">
      <c r="A436" s="216" t="str">
        <f t="shared" si="7"/>
        <v xml:space="preserve"> </v>
      </c>
      <c r="B436" s="217"/>
      <c r="C436" s="217"/>
      <c r="D436" s="144"/>
      <c r="E436" s="144"/>
      <c r="F436" s="144"/>
      <c r="G436" s="216" t="str">
        <f>IF(D436="","",VLOOKUP(D436,'Liste des clubs'!A:B,2,FALSE))</f>
        <v/>
      </c>
    </row>
    <row r="437" spans="1:7" ht="15.75" customHeight="1" x14ac:dyDescent="0.2">
      <c r="A437" s="216" t="str">
        <f t="shared" si="7"/>
        <v xml:space="preserve"> </v>
      </c>
      <c r="B437" s="217"/>
      <c r="C437" s="217"/>
      <c r="D437" s="144"/>
      <c r="E437" s="144"/>
      <c r="F437" s="144"/>
      <c r="G437" s="216" t="str">
        <f>IF(D437="","",VLOOKUP(D437,'Liste des clubs'!A:B,2,FALSE))</f>
        <v/>
      </c>
    </row>
    <row r="438" spans="1:7" ht="15.75" customHeight="1" x14ac:dyDescent="0.2">
      <c r="A438" s="216" t="str">
        <f t="shared" si="7"/>
        <v xml:space="preserve"> </v>
      </c>
      <c r="B438" s="217"/>
      <c r="C438" s="217"/>
      <c r="D438" s="144"/>
      <c r="E438" s="144"/>
      <c r="F438" s="144"/>
      <c r="G438" s="216" t="str">
        <f>IF(D438="","",VLOOKUP(D438,'Liste des clubs'!A:B,2,FALSE))</f>
        <v/>
      </c>
    </row>
    <row r="439" spans="1:7" ht="15.75" customHeight="1" x14ac:dyDescent="0.2">
      <c r="A439" s="216" t="str">
        <f t="shared" si="7"/>
        <v xml:space="preserve"> </v>
      </c>
      <c r="B439" s="217"/>
      <c r="C439" s="217"/>
      <c r="D439" s="144"/>
      <c r="E439" s="144"/>
      <c r="F439" s="144"/>
      <c r="G439" s="216" t="str">
        <f>IF(D439="","",VLOOKUP(D439,'Liste des clubs'!A:B,2,FALSE))</f>
        <v/>
      </c>
    </row>
    <row r="440" spans="1:7" ht="15.75" customHeight="1" x14ac:dyDescent="0.2">
      <c r="A440" s="216" t="str">
        <f t="shared" si="7"/>
        <v xml:space="preserve"> </v>
      </c>
      <c r="B440" s="217"/>
      <c r="C440" s="217"/>
      <c r="D440" s="144"/>
      <c r="E440" s="144"/>
      <c r="F440" s="144"/>
      <c r="G440" s="216" t="str">
        <f>IF(D440="","",VLOOKUP(D440,'Liste des clubs'!A:B,2,FALSE))</f>
        <v/>
      </c>
    </row>
    <row r="441" spans="1:7" ht="15.75" customHeight="1" x14ac:dyDescent="0.2">
      <c r="A441" s="216" t="str">
        <f t="shared" si="7"/>
        <v xml:space="preserve"> </v>
      </c>
      <c r="B441" s="217"/>
      <c r="C441" s="217"/>
      <c r="D441" s="144"/>
      <c r="E441" s="144"/>
      <c r="F441" s="144"/>
      <c r="G441" s="216" t="str">
        <f>IF(D441="","",VLOOKUP(D441,'Liste des clubs'!A:B,2,FALSE))</f>
        <v/>
      </c>
    </row>
    <row r="442" spans="1:7" ht="15.75" customHeight="1" x14ac:dyDescent="0.2">
      <c r="A442" s="216" t="str">
        <f t="shared" si="7"/>
        <v xml:space="preserve"> </v>
      </c>
      <c r="B442" s="217"/>
      <c r="C442" s="217"/>
      <c r="D442" s="144"/>
      <c r="E442" s="144"/>
      <c r="F442" s="144"/>
      <c r="G442" s="216" t="str">
        <f>IF(D442="","",VLOOKUP(D442,'Liste des clubs'!A:B,2,FALSE))</f>
        <v/>
      </c>
    </row>
    <row r="443" spans="1:7" ht="15.75" customHeight="1" x14ac:dyDescent="0.2">
      <c r="A443" s="216" t="str">
        <f t="shared" si="7"/>
        <v xml:space="preserve"> </v>
      </c>
      <c r="B443" s="217"/>
      <c r="C443" s="217"/>
      <c r="D443" s="144"/>
      <c r="E443" s="144"/>
      <c r="F443" s="144"/>
      <c r="G443" s="216" t="str">
        <f>IF(D443="","",VLOOKUP(D443,'Liste des clubs'!A:B,2,FALSE))</f>
        <v/>
      </c>
    </row>
    <row r="444" spans="1:7" ht="15.75" customHeight="1" x14ac:dyDescent="0.2">
      <c r="A444" s="216" t="str">
        <f t="shared" si="7"/>
        <v xml:space="preserve"> </v>
      </c>
      <c r="B444" s="217"/>
      <c r="C444" s="217"/>
      <c r="D444" s="144"/>
      <c r="E444" s="144"/>
      <c r="F444" s="144"/>
      <c r="G444" s="216" t="str">
        <f>IF(D444="","",VLOOKUP(D444,'Liste des clubs'!A:B,2,FALSE))</f>
        <v/>
      </c>
    </row>
    <row r="445" spans="1:7" ht="15.75" customHeight="1" x14ac:dyDescent="0.2">
      <c r="A445" s="216" t="str">
        <f t="shared" si="7"/>
        <v xml:space="preserve"> </v>
      </c>
      <c r="B445" s="217"/>
      <c r="C445" s="217"/>
      <c r="D445" s="144"/>
      <c r="E445" s="144"/>
      <c r="F445" s="144"/>
      <c r="G445" s="216" t="str">
        <f>IF(D445="","",VLOOKUP(D445,'Liste des clubs'!A:B,2,FALSE))</f>
        <v/>
      </c>
    </row>
    <row r="446" spans="1:7" ht="15.75" customHeight="1" x14ac:dyDescent="0.2">
      <c r="A446" s="216" t="str">
        <f t="shared" si="7"/>
        <v xml:space="preserve"> </v>
      </c>
      <c r="B446" s="217"/>
      <c r="C446" s="217"/>
      <c r="D446" s="144"/>
      <c r="E446" s="144"/>
      <c r="F446" s="144"/>
      <c r="G446" s="216" t="str">
        <f>IF(D446="","",VLOOKUP(D446,'Liste des clubs'!A:B,2,FALSE))</f>
        <v/>
      </c>
    </row>
    <row r="447" spans="1:7" ht="15.75" customHeight="1" x14ac:dyDescent="0.2">
      <c r="A447" s="216" t="str">
        <f t="shared" si="7"/>
        <v xml:space="preserve"> </v>
      </c>
      <c r="B447" s="217"/>
      <c r="C447" s="217"/>
      <c r="D447" s="144"/>
      <c r="E447" s="144"/>
      <c r="F447" s="144"/>
      <c r="G447" s="216" t="str">
        <f>IF(D447="","",VLOOKUP(D447,'Liste des clubs'!A:B,2,FALSE))</f>
        <v/>
      </c>
    </row>
    <row r="448" spans="1:7" ht="15.75" customHeight="1" x14ac:dyDescent="0.2">
      <c r="A448" s="216" t="str">
        <f t="shared" si="7"/>
        <v xml:space="preserve"> </v>
      </c>
      <c r="B448" s="217"/>
      <c r="C448" s="217"/>
      <c r="D448" s="144"/>
      <c r="E448" s="144"/>
      <c r="F448" s="144"/>
      <c r="G448" s="216" t="str">
        <f>IF(D448="","",VLOOKUP(D448,'Liste des clubs'!A:B,2,FALSE))</f>
        <v/>
      </c>
    </row>
    <row r="449" spans="1:7" ht="15.75" customHeight="1" x14ac:dyDescent="0.2">
      <c r="A449" s="216" t="str">
        <f t="shared" si="7"/>
        <v xml:space="preserve"> </v>
      </c>
      <c r="B449" s="217"/>
      <c r="C449" s="217"/>
      <c r="D449" s="144"/>
      <c r="E449" s="144"/>
      <c r="F449" s="144"/>
      <c r="G449" s="216" t="str">
        <f>IF(D449="","",VLOOKUP(D449,'Liste des clubs'!A:B,2,FALSE))</f>
        <v/>
      </c>
    </row>
    <row r="450" spans="1:7" ht="15.75" customHeight="1" x14ac:dyDescent="0.2">
      <c r="A450" s="216" t="str">
        <f t="shared" si="7"/>
        <v xml:space="preserve"> </v>
      </c>
      <c r="B450" s="217"/>
      <c r="C450" s="217"/>
      <c r="D450" s="144"/>
      <c r="E450" s="144"/>
      <c r="F450" s="144"/>
      <c r="G450" s="216" t="str">
        <f>IF(D450="","",VLOOKUP(D450,'Liste des clubs'!A:B,2,FALSE))</f>
        <v/>
      </c>
    </row>
    <row r="451" spans="1:7" ht="15.75" customHeight="1" x14ac:dyDescent="0.2">
      <c r="A451" s="216" t="str">
        <f t="shared" si="7"/>
        <v xml:space="preserve"> </v>
      </c>
      <c r="B451" s="217"/>
      <c r="C451" s="217"/>
      <c r="D451" s="144"/>
      <c r="E451" s="144"/>
      <c r="F451" s="144"/>
      <c r="G451" s="216" t="str">
        <f>IF(D451="","",VLOOKUP(D451,'Liste des clubs'!A:B,2,FALSE))</f>
        <v/>
      </c>
    </row>
    <row r="452" spans="1:7" ht="15.75" customHeight="1" x14ac:dyDescent="0.2">
      <c r="A452" s="216" t="str">
        <f t="shared" ref="A452:A515" si="8">UPPER(B452)&amp;" "&amp;PROPER(C452)</f>
        <v xml:space="preserve"> </v>
      </c>
      <c r="B452" s="217"/>
      <c r="C452" s="217"/>
      <c r="D452" s="144"/>
      <c r="E452" s="144"/>
      <c r="F452" s="144"/>
      <c r="G452" s="216" t="str">
        <f>IF(D452="","",VLOOKUP(D452,'Liste des clubs'!A:B,2,FALSE))</f>
        <v/>
      </c>
    </row>
    <row r="453" spans="1:7" ht="15.75" customHeight="1" x14ac:dyDescent="0.2">
      <c r="A453" s="216" t="str">
        <f t="shared" si="8"/>
        <v xml:space="preserve"> </v>
      </c>
      <c r="B453" s="217"/>
      <c r="C453" s="217"/>
      <c r="D453" s="144"/>
      <c r="E453" s="144"/>
      <c r="F453" s="144"/>
      <c r="G453" s="216" t="str">
        <f>IF(D453="","",VLOOKUP(D453,'Liste des clubs'!A:B,2,FALSE))</f>
        <v/>
      </c>
    </row>
    <row r="454" spans="1:7" ht="15.75" customHeight="1" x14ac:dyDescent="0.2">
      <c r="A454" s="216" t="str">
        <f t="shared" si="8"/>
        <v xml:space="preserve"> </v>
      </c>
      <c r="B454" s="217"/>
      <c r="C454" s="217"/>
      <c r="D454" s="144"/>
      <c r="E454" s="144"/>
      <c r="F454" s="144"/>
      <c r="G454" s="216" t="str">
        <f>IF(D454="","",VLOOKUP(D454,'Liste des clubs'!A:B,2,FALSE))</f>
        <v/>
      </c>
    </row>
    <row r="455" spans="1:7" ht="15.75" customHeight="1" x14ac:dyDescent="0.2">
      <c r="A455" s="216" t="str">
        <f t="shared" si="8"/>
        <v xml:space="preserve"> </v>
      </c>
      <c r="B455" s="217"/>
      <c r="C455" s="217"/>
      <c r="D455" s="144"/>
      <c r="E455" s="144"/>
      <c r="F455" s="144"/>
      <c r="G455" s="216" t="str">
        <f>IF(D455="","",VLOOKUP(D455,'Liste des clubs'!A:B,2,FALSE))</f>
        <v/>
      </c>
    </row>
    <row r="456" spans="1:7" ht="15.75" customHeight="1" x14ac:dyDescent="0.2">
      <c r="A456" s="216" t="str">
        <f t="shared" si="8"/>
        <v xml:space="preserve"> </v>
      </c>
      <c r="B456" s="217"/>
      <c r="C456" s="217"/>
      <c r="D456" s="144"/>
      <c r="E456" s="144"/>
      <c r="F456" s="144"/>
      <c r="G456" s="216" t="str">
        <f>IF(D456="","",VLOOKUP(D456,'Liste des clubs'!A:B,2,FALSE))</f>
        <v/>
      </c>
    </row>
    <row r="457" spans="1:7" ht="15.75" customHeight="1" x14ac:dyDescent="0.2">
      <c r="A457" s="216" t="str">
        <f t="shared" si="8"/>
        <v xml:space="preserve"> </v>
      </c>
      <c r="B457" s="217"/>
      <c r="C457" s="217"/>
      <c r="D457" s="144"/>
      <c r="E457" s="144"/>
      <c r="F457" s="144"/>
      <c r="G457" s="216" t="str">
        <f>IF(D457="","",VLOOKUP(D457,'Liste des clubs'!A:B,2,FALSE))</f>
        <v/>
      </c>
    </row>
    <row r="458" spans="1:7" ht="15.75" customHeight="1" x14ac:dyDescent="0.2">
      <c r="A458" s="216" t="str">
        <f t="shared" si="8"/>
        <v xml:space="preserve"> </v>
      </c>
      <c r="B458" s="217"/>
      <c r="C458" s="217"/>
      <c r="D458" s="144"/>
      <c r="E458" s="144"/>
      <c r="F458" s="144"/>
      <c r="G458" s="216" t="str">
        <f>IF(D458="","",VLOOKUP(D458,'Liste des clubs'!A:B,2,FALSE))</f>
        <v/>
      </c>
    </row>
    <row r="459" spans="1:7" ht="15.75" customHeight="1" x14ac:dyDescent="0.2">
      <c r="A459" s="216" t="str">
        <f t="shared" si="8"/>
        <v xml:space="preserve"> </v>
      </c>
      <c r="B459" s="217"/>
      <c r="C459" s="217"/>
      <c r="D459" s="144"/>
      <c r="E459" s="144"/>
      <c r="F459" s="144"/>
      <c r="G459" s="216" t="str">
        <f>IF(D459="","",VLOOKUP(D459,'Liste des clubs'!A:B,2,FALSE))</f>
        <v/>
      </c>
    </row>
    <row r="460" spans="1:7" ht="15.75" customHeight="1" x14ac:dyDescent="0.2">
      <c r="A460" s="216" t="str">
        <f t="shared" si="8"/>
        <v xml:space="preserve"> </v>
      </c>
      <c r="B460" s="217"/>
      <c r="C460" s="217"/>
      <c r="D460" s="144"/>
      <c r="E460" s="144"/>
      <c r="F460" s="144"/>
      <c r="G460" s="216" t="str">
        <f>IF(D460="","",VLOOKUP(D460,'Liste des clubs'!A:B,2,FALSE))</f>
        <v/>
      </c>
    </row>
    <row r="461" spans="1:7" ht="15.75" customHeight="1" x14ac:dyDescent="0.2">
      <c r="A461" s="216" t="str">
        <f t="shared" si="8"/>
        <v xml:space="preserve"> </v>
      </c>
      <c r="B461" s="217"/>
      <c r="C461" s="217"/>
      <c r="D461" s="144"/>
      <c r="E461" s="144"/>
      <c r="F461" s="144"/>
      <c r="G461" s="216" t="str">
        <f>IF(D461="","",VLOOKUP(D461,'Liste des clubs'!A:B,2,FALSE))</f>
        <v/>
      </c>
    </row>
    <row r="462" spans="1:7" ht="15.75" customHeight="1" x14ac:dyDescent="0.2">
      <c r="A462" s="216" t="str">
        <f t="shared" si="8"/>
        <v xml:space="preserve"> </v>
      </c>
      <c r="B462" s="217"/>
      <c r="C462" s="217"/>
      <c r="D462" s="144"/>
      <c r="E462" s="144"/>
      <c r="F462" s="144"/>
      <c r="G462" s="216" t="str">
        <f>IF(D462="","",VLOOKUP(D462,'Liste des clubs'!A:B,2,FALSE))</f>
        <v/>
      </c>
    </row>
    <row r="463" spans="1:7" ht="15.75" customHeight="1" x14ac:dyDescent="0.2">
      <c r="A463" s="216" t="str">
        <f t="shared" si="8"/>
        <v xml:space="preserve"> </v>
      </c>
      <c r="B463" s="217"/>
      <c r="C463" s="217"/>
      <c r="D463" s="144"/>
      <c r="E463" s="144"/>
      <c r="F463" s="144"/>
      <c r="G463" s="216" t="str">
        <f>IF(D463="","",VLOOKUP(D463,'Liste des clubs'!A:B,2,FALSE))</f>
        <v/>
      </c>
    </row>
    <row r="464" spans="1:7" ht="15.75" customHeight="1" x14ac:dyDescent="0.2">
      <c r="A464" s="216" t="str">
        <f t="shared" si="8"/>
        <v xml:space="preserve"> </v>
      </c>
      <c r="B464" s="217"/>
      <c r="C464" s="217"/>
      <c r="D464" s="144"/>
      <c r="E464" s="144"/>
      <c r="F464" s="144"/>
      <c r="G464" s="216" t="str">
        <f>IF(D464="","",VLOOKUP(D464,'Liste des clubs'!A:B,2,FALSE))</f>
        <v/>
      </c>
    </row>
    <row r="465" spans="1:7" ht="15.75" customHeight="1" x14ac:dyDescent="0.2">
      <c r="A465" s="216" t="str">
        <f t="shared" si="8"/>
        <v xml:space="preserve"> </v>
      </c>
      <c r="B465" s="217"/>
      <c r="C465" s="217"/>
      <c r="D465" s="144"/>
      <c r="E465" s="144"/>
      <c r="F465" s="144"/>
      <c r="G465" s="216" t="str">
        <f>IF(D465="","",VLOOKUP(D465,'Liste des clubs'!A:B,2,FALSE))</f>
        <v/>
      </c>
    </row>
    <row r="466" spans="1:7" ht="15.75" customHeight="1" x14ac:dyDescent="0.2">
      <c r="A466" s="216" t="str">
        <f t="shared" si="8"/>
        <v xml:space="preserve"> </v>
      </c>
      <c r="B466" s="217"/>
      <c r="C466" s="217"/>
      <c r="D466" s="144"/>
      <c r="E466" s="144"/>
      <c r="F466" s="144"/>
      <c r="G466" s="216" t="str">
        <f>IF(D466="","",VLOOKUP(D466,'Liste des clubs'!A:B,2,FALSE))</f>
        <v/>
      </c>
    </row>
    <row r="467" spans="1:7" ht="15.75" customHeight="1" x14ac:dyDescent="0.2">
      <c r="A467" s="216" t="str">
        <f t="shared" si="8"/>
        <v xml:space="preserve"> </v>
      </c>
      <c r="B467" s="217"/>
      <c r="C467" s="217"/>
      <c r="D467" s="144"/>
      <c r="E467" s="144"/>
      <c r="F467" s="144"/>
      <c r="G467" s="216" t="str">
        <f>IF(D467="","",VLOOKUP(D467,'Liste des clubs'!A:B,2,FALSE))</f>
        <v/>
      </c>
    </row>
    <row r="468" spans="1:7" ht="15.75" customHeight="1" x14ac:dyDescent="0.2">
      <c r="A468" s="216" t="str">
        <f t="shared" si="8"/>
        <v xml:space="preserve"> </v>
      </c>
      <c r="B468" s="217"/>
      <c r="C468" s="217"/>
      <c r="D468" s="144"/>
      <c r="E468" s="144"/>
      <c r="F468" s="144"/>
      <c r="G468" s="216" t="str">
        <f>IF(D468="","",VLOOKUP(D468,'Liste des clubs'!A:B,2,FALSE))</f>
        <v/>
      </c>
    </row>
    <row r="469" spans="1:7" ht="15.75" customHeight="1" x14ac:dyDescent="0.2">
      <c r="A469" s="216" t="str">
        <f t="shared" si="8"/>
        <v xml:space="preserve"> </v>
      </c>
      <c r="B469" s="217"/>
      <c r="C469" s="217"/>
      <c r="D469" s="144"/>
      <c r="E469" s="144"/>
      <c r="F469" s="144"/>
      <c r="G469" s="216" t="str">
        <f>IF(D469="","",VLOOKUP(D469,'Liste des clubs'!A:B,2,FALSE))</f>
        <v/>
      </c>
    </row>
    <row r="470" spans="1:7" ht="15.75" customHeight="1" x14ac:dyDescent="0.2">
      <c r="A470" s="216" t="str">
        <f t="shared" si="8"/>
        <v xml:space="preserve"> </v>
      </c>
      <c r="B470" s="217"/>
      <c r="C470" s="217"/>
      <c r="D470" s="144"/>
      <c r="E470" s="144"/>
      <c r="F470" s="144"/>
      <c r="G470" s="216" t="str">
        <f>IF(D470="","",VLOOKUP(D470,'Liste des clubs'!A:B,2,FALSE))</f>
        <v/>
      </c>
    </row>
    <row r="471" spans="1:7" ht="15.75" customHeight="1" x14ac:dyDescent="0.2">
      <c r="A471" s="216" t="str">
        <f t="shared" si="8"/>
        <v xml:space="preserve"> </v>
      </c>
      <c r="B471" s="217"/>
      <c r="C471" s="217"/>
      <c r="D471" s="144"/>
      <c r="E471" s="144"/>
      <c r="F471" s="144"/>
      <c r="G471" s="216" t="str">
        <f>IF(D471="","",VLOOKUP(D471,'Liste des clubs'!A:B,2,FALSE))</f>
        <v/>
      </c>
    </row>
    <row r="472" spans="1:7" ht="15.75" customHeight="1" x14ac:dyDescent="0.2">
      <c r="A472" s="216" t="str">
        <f t="shared" si="8"/>
        <v xml:space="preserve"> </v>
      </c>
      <c r="B472" s="217"/>
      <c r="C472" s="217"/>
      <c r="D472" s="144"/>
      <c r="E472" s="144"/>
      <c r="F472" s="144"/>
      <c r="G472" s="216" t="str">
        <f>IF(D472="","",VLOOKUP(D472,'Liste des clubs'!A:B,2,FALSE))</f>
        <v/>
      </c>
    </row>
    <row r="473" spans="1:7" ht="15.75" customHeight="1" x14ac:dyDescent="0.2">
      <c r="A473" s="216" t="str">
        <f t="shared" si="8"/>
        <v xml:space="preserve"> </v>
      </c>
      <c r="B473" s="217"/>
      <c r="C473" s="217"/>
      <c r="D473" s="144"/>
      <c r="E473" s="144"/>
      <c r="F473" s="144"/>
      <c r="G473" s="216" t="str">
        <f>IF(D473="","",VLOOKUP(D473,'Liste des clubs'!A:B,2,FALSE))</f>
        <v/>
      </c>
    </row>
    <row r="474" spans="1:7" ht="15.75" customHeight="1" x14ac:dyDescent="0.2">
      <c r="A474" s="216" t="str">
        <f t="shared" si="8"/>
        <v xml:space="preserve"> </v>
      </c>
      <c r="B474" s="217"/>
      <c r="C474" s="217"/>
      <c r="D474" s="144"/>
      <c r="E474" s="144"/>
      <c r="F474" s="144"/>
      <c r="G474" s="216" t="str">
        <f>IF(D474="","",VLOOKUP(D474,'Liste des clubs'!A:B,2,FALSE))</f>
        <v/>
      </c>
    </row>
    <row r="475" spans="1:7" ht="15.75" customHeight="1" x14ac:dyDescent="0.2">
      <c r="A475" s="216" t="str">
        <f t="shared" si="8"/>
        <v xml:space="preserve"> </v>
      </c>
      <c r="B475" s="217"/>
      <c r="C475" s="217"/>
      <c r="D475" s="144"/>
      <c r="E475" s="144"/>
      <c r="F475" s="144"/>
      <c r="G475" s="216" t="str">
        <f>IF(D475="","",VLOOKUP(D475,'Liste des clubs'!A:B,2,FALSE))</f>
        <v/>
      </c>
    </row>
    <row r="476" spans="1:7" ht="15.75" customHeight="1" x14ac:dyDescent="0.2">
      <c r="A476" s="216" t="str">
        <f t="shared" si="8"/>
        <v xml:space="preserve"> </v>
      </c>
      <c r="B476" s="217"/>
      <c r="C476" s="217"/>
      <c r="D476" s="144"/>
      <c r="E476" s="144"/>
      <c r="F476" s="144"/>
      <c r="G476" s="216" t="str">
        <f>IF(D476="","",VLOOKUP(D476,'Liste des clubs'!A:B,2,FALSE))</f>
        <v/>
      </c>
    </row>
    <row r="477" spans="1:7" ht="15.75" customHeight="1" x14ac:dyDescent="0.2">
      <c r="A477" s="216" t="str">
        <f t="shared" si="8"/>
        <v xml:space="preserve"> </v>
      </c>
      <c r="B477" s="217"/>
      <c r="C477" s="217"/>
      <c r="D477" s="144"/>
      <c r="E477" s="144"/>
      <c r="F477" s="144"/>
      <c r="G477" s="216" t="str">
        <f>IF(D477="","",VLOOKUP(D477,'Liste des clubs'!A:B,2,FALSE))</f>
        <v/>
      </c>
    </row>
    <row r="478" spans="1:7" ht="15.75" customHeight="1" x14ac:dyDescent="0.2">
      <c r="A478" s="216" t="str">
        <f t="shared" si="8"/>
        <v xml:space="preserve"> </v>
      </c>
      <c r="B478" s="217"/>
      <c r="C478" s="217"/>
      <c r="D478" s="144"/>
      <c r="E478" s="144"/>
      <c r="F478" s="144"/>
      <c r="G478" s="216" t="str">
        <f>IF(D478="","",VLOOKUP(D478,'Liste des clubs'!A:B,2,FALSE))</f>
        <v/>
      </c>
    </row>
    <row r="479" spans="1:7" ht="15.75" customHeight="1" x14ac:dyDescent="0.2">
      <c r="A479" s="216" t="str">
        <f t="shared" si="8"/>
        <v xml:space="preserve"> </v>
      </c>
      <c r="B479" s="217"/>
      <c r="C479" s="217"/>
      <c r="D479" s="144"/>
      <c r="E479" s="144"/>
      <c r="F479" s="144"/>
      <c r="G479" s="216" t="str">
        <f>IF(D479="","",VLOOKUP(D479,'Liste des clubs'!A:B,2,FALSE))</f>
        <v/>
      </c>
    </row>
    <row r="480" spans="1:7" ht="15.75" customHeight="1" x14ac:dyDescent="0.2">
      <c r="A480" s="216" t="str">
        <f t="shared" si="8"/>
        <v xml:space="preserve"> </v>
      </c>
      <c r="B480" s="217"/>
      <c r="C480" s="217"/>
      <c r="D480" s="144"/>
      <c r="E480" s="144"/>
      <c r="F480" s="144"/>
      <c r="G480" s="216" t="str">
        <f>IF(D480="","",VLOOKUP(D480,'Liste des clubs'!A:B,2,FALSE))</f>
        <v/>
      </c>
    </row>
    <row r="481" spans="1:7" ht="15.75" customHeight="1" x14ac:dyDescent="0.2">
      <c r="A481" s="216" t="str">
        <f t="shared" si="8"/>
        <v xml:space="preserve"> </v>
      </c>
      <c r="B481" s="217"/>
      <c r="C481" s="217"/>
      <c r="D481" s="144"/>
      <c r="E481" s="144"/>
      <c r="F481" s="144"/>
      <c r="G481" s="216" t="str">
        <f>IF(D481="","",VLOOKUP(D481,'Liste des clubs'!A:B,2,FALSE))</f>
        <v/>
      </c>
    </row>
    <row r="482" spans="1:7" ht="15.75" customHeight="1" x14ac:dyDescent="0.2">
      <c r="A482" s="216" t="str">
        <f t="shared" si="8"/>
        <v xml:space="preserve"> </v>
      </c>
      <c r="B482" s="217"/>
      <c r="C482" s="217"/>
      <c r="D482" s="144"/>
      <c r="E482" s="144"/>
      <c r="F482" s="144"/>
      <c r="G482" s="216" t="str">
        <f>IF(D482="","",VLOOKUP(D482,'Liste des clubs'!A:B,2,FALSE))</f>
        <v/>
      </c>
    </row>
    <row r="483" spans="1:7" ht="15.75" customHeight="1" x14ac:dyDescent="0.2">
      <c r="A483" s="216" t="str">
        <f t="shared" si="8"/>
        <v xml:space="preserve"> </v>
      </c>
      <c r="B483" s="217"/>
      <c r="C483" s="217"/>
      <c r="D483" s="144"/>
      <c r="E483" s="144"/>
      <c r="F483" s="144"/>
      <c r="G483" s="216" t="str">
        <f>IF(D483="","",VLOOKUP(D483,'Liste des clubs'!A:B,2,FALSE))</f>
        <v/>
      </c>
    </row>
    <row r="484" spans="1:7" ht="15.75" customHeight="1" x14ac:dyDescent="0.2">
      <c r="A484" s="216" t="str">
        <f t="shared" si="8"/>
        <v xml:space="preserve"> </v>
      </c>
      <c r="B484" s="217"/>
      <c r="C484" s="217"/>
      <c r="D484" s="144"/>
      <c r="E484" s="144"/>
      <c r="F484" s="144"/>
      <c r="G484" s="216" t="str">
        <f>IF(D484="","",VLOOKUP(D484,'Liste des clubs'!A:B,2,FALSE))</f>
        <v/>
      </c>
    </row>
    <row r="485" spans="1:7" ht="15.75" customHeight="1" x14ac:dyDescent="0.2">
      <c r="A485" s="216" t="str">
        <f t="shared" si="8"/>
        <v xml:space="preserve"> </v>
      </c>
      <c r="B485" s="217"/>
      <c r="C485" s="217"/>
      <c r="D485" s="144"/>
      <c r="E485" s="144"/>
      <c r="F485" s="144"/>
      <c r="G485" s="216" t="str">
        <f>IF(D485="","",VLOOKUP(D485,'Liste des clubs'!A:B,2,FALSE))</f>
        <v/>
      </c>
    </row>
    <row r="486" spans="1:7" ht="15.75" customHeight="1" x14ac:dyDescent="0.2">
      <c r="A486" s="216" t="str">
        <f t="shared" si="8"/>
        <v xml:space="preserve"> </v>
      </c>
      <c r="B486" s="217"/>
      <c r="C486" s="217"/>
      <c r="D486" s="144"/>
      <c r="E486" s="144"/>
      <c r="F486" s="144"/>
      <c r="G486" s="216" t="str">
        <f>IF(D486="","",VLOOKUP(D486,'Liste des clubs'!A:B,2,FALSE))</f>
        <v/>
      </c>
    </row>
    <row r="487" spans="1:7" ht="15.75" customHeight="1" x14ac:dyDescent="0.2">
      <c r="A487" s="216" t="str">
        <f t="shared" si="8"/>
        <v xml:space="preserve"> </v>
      </c>
      <c r="B487" s="217"/>
      <c r="C487" s="217"/>
      <c r="D487" s="144"/>
      <c r="E487" s="144"/>
      <c r="F487" s="144"/>
      <c r="G487" s="216" t="str">
        <f>IF(D487="","",VLOOKUP(D487,'Liste des clubs'!A:B,2,FALSE))</f>
        <v/>
      </c>
    </row>
    <row r="488" spans="1:7" ht="15.75" customHeight="1" x14ac:dyDescent="0.2">
      <c r="A488" s="216" t="str">
        <f t="shared" si="8"/>
        <v xml:space="preserve"> </v>
      </c>
      <c r="B488" s="217"/>
      <c r="C488" s="217"/>
      <c r="D488" s="144"/>
      <c r="E488" s="144"/>
      <c r="F488" s="144"/>
      <c r="G488" s="216" t="str">
        <f>IF(D488="","",VLOOKUP(D488,'Liste des clubs'!A:B,2,FALSE))</f>
        <v/>
      </c>
    </row>
    <row r="489" spans="1:7" ht="15.75" customHeight="1" x14ac:dyDescent="0.2">
      <c r="A489" s="216" t="str">
        <f t="shared" si="8"/>
        <v xml:space="preserve"> </v>
      </c>
      <c r="B489" s="217"/>
      <c r="C489" s="217"/>
      <c r="D489" s="144"/>
      <c r="E489" s="144"/>
      <c r="F489" s="144"/>
      <c r="G489" s="216" t="str">
        <f>IF(D489="","",VLOOKUP(D489,'Liste des clubs'!A:B,2,FALSE))</f>
        <v/>
      </c>
    </row>
    <row r="490" spans="1:7" ht="15.75" customHeight="1" x14ac:dyDescent="0.2">
      <c r="A490" s="216" t="str">
        <f t="shared" si="8"/>
        <v xml:space="preserve"> </v>
      </c>
      <c r="B490" s="217"/>
      <c r="C490" s="217"/>
      <c r="D490" s="144"/>
      <c r="E490" s="144"/>
      <c r="F490" s="144"/>
      <c r="G490" s="216" t="str">
        <f>IF(D490="","",VLOOKUP(D490,'Liste des clubs'!A:B,2,FALSE))</f>
        <v/>
      </c>
    </row>
    <row r="491" spans="1:7" ht="15.75" customHeight="1" x14ac:dyDescent="0.2">
      <c r="A491" s="216" t="str">
        <f t="shared" si="8"/>
        <v xml:space="preserve"> </v>
      </c>
      <c r="B491" s="217"/>
      <c r="C491" s="217"/>
      <c r="D491" s="144"/>
      <c r="E491" s="144"/>
      <c r="F491" s="144"/>
      <c r="G491" s="216" t="str">
        <f>IF(D491="","",VLOOKUP(D491,'Liste des clubs'!A:B,2,FALSE))</f>
        <v/>
      </c>
    </row>
    <row r="492" spans="1:7" ht="15.75" customHeight="1" x14ac:dyDescent="0.2">
      <c r="A492" s="216" t="str">
        <f t="shared" si="8"/>
        <v xml:space="preserve"> </v>
      </c>
      <c r="B492" s="217"/>
      <c r="C492" s="217"/>
      <c r="D492" s="144"/>
      <c r="E492" s="144"/>
      <c r="F492" s="144"/>
      <c r="G492" s="216" t="str">
        <f>IF(D492="","",VLOOKUP(D492,'Liste des clubs'!A:B,2,FALSE))</f>
        <v/>
      </c>
    </row>
    <row r="493" spans="1:7" ht="15.75" customHeight="1" x14ac:dyDescent="0.2">
      <c r="A493" s="216" t="str">
        <f t="shared" si="8"/>
        <v xml:space="preserve"> </v>
      </c>
      <c r="B493" s="217"/>
      <c r="C493" s="217"/>
      <c r="D493" s="144"/>
      <c r="E493" s="144"/>
      <c r="F493" s="144"/>
      <c r="G493" s="216" t="str">
        <f>IF(D493="","",VLOOKUP(D493,'Liste des clubs'!A:B,2,FALSE))</f>
        <v/>
      </c>
    </row>
    <row r="494" spans="1:7" ht="15.75" customHeight="1" x14ac:dyDescent="0.2">
      <c r="A494" s="216" t="str">
        <f t="shared" si="8"/>
        <v xml:space="preserve"> </v>
      </c>
      <c r="B494" s="217"/>
      <c r="C494" s="217"/>
      <c r="D494" s="144"/>
      <c r="E494" s="144"/>
      <c r="F494" s="144"/>
      <c r="G494" s="216" t="str">
        <f>IF(D494="","",VLOOKUP(D494,'Liste des clubs'!A:B,2,FALSE))</f>
        <v/>
      </c>
    </row>
    <row r="495" spans="1:7" ht="15.75" customHeight="1" x14ac:dyDescent="0.2">
      <c r="A495" s="216" t="str">
        <f t="shared" si="8"/>
        <v xml:space="preserve"> </v>
      </c>
      <c r="B495" s="217"/>
      <c r="C495" s="217"/>
      <c r="D495" s="144"/>
      <c r="E495" s="144"/>
      <c r="F495" s="144"/>
      <c r="G495" s="216" t="str">
        <f>IF(D495="","",VLOOKUP(D495,'Liste des clubs'!A:B,2,FALSE))</f>
        <v/>
      </c>
    </row>
    <row r="496" spans="1:7" ht="15.75" customHeight="1" x14ac:dyDescent="0.2">
      <c r="A496" s="216" t="str">
        <f t="shared" si="8"/>
        <v xml:space="preserve"> </v>
      </c>
      <c r="B496" s="217"/>
      <c r="C496" s="217"/>
      <c r="D496" s="144"/>
      <c r="E496" s="144"/>
      <c r="F496" s="144"/>
      <c r="G496" s="216" t="str">
        <f>IF(D496="","",VLOOKUP(D496,'Liste des clubs'!A:B,2,FALSE))</f>
        <v/>
      </c>
    </row>
    <row r="497" spans="1:7" ht="15.75" customHeight="1" x14ac:dyDescent="0.2">
      <c r="A497" s="216" t="str">
        <f t="shared" si="8"/>
        <v xml:space="preserve"> </v>
      </c>
      <c r="B497" s="217"/>
      <c r="C497" s="217"/>
      <c r="D497" s="144"/>
      <c r="E497" s="144"/>
      <c r="F497" s="144"/>
      <c r="G497" s="216" t="str">
        <f>IF(D497="","",VLOOKUP(D497,'Liste des clubs'!A:B,2,FALSE))</f>
        <v/>
      </c>
    </row>
    <row r="498" spans="1:7" ht="15.75" customHeight="1" x14ac:dyDescent="0.2">
      <c r="A498" s="216" t="str">
        <f t="shared" si="8"/>
        <v xml:space="preserve"> </v>
      </c>
      <c r="B498" s="217"/>
      <c r="C498" s="217"/>
      <c r="D498" s="144"/>
      <c r="E498" s="144"/>
      <c r="F498" s="144"/>
      <c r="G498" s="216" t="str">
        <f>IF(D498="","",VLOOKUP(D498,'Liste des clubs'!A:B,2,FALSE))</f>
        <v/>
      </c>
    </row>
    <row r="499" spans="1:7" ht="15.75" customHeight="1" x14ac:dyDescent="0.2">
      <c r="A499" s="216" t="str">
        <f t="shared" si="8"/>
        <v xml:space="preserve"> </v>
      </c>
      <c r="B499" s="217"/>
      <c r="C499" s="217"/>
      <c r="D499" s="144"/>
      <c r="E499" s="144"/>
      <c r="F499" s="144"/>
      <c r="G499" s="216" t="str">
        <f>IF(D499="","",VLOOKUP(D499,'Liste des clubs'!A:B,2,FALSE))</f>
        <v/>
      </c>
    </row>
    <row r="500" spans="1:7" ht="15.75" customHeight="1" x14ac:dyDescent="0.2">
      <c r="A500" s="216" t="str">
        <f t="shared" si="8"/>
        <v xml:space="preserve"> </v>
      </c>
      <c r="B500" s="217"/>
      <c r="C500" s="217"/>
      <c r="D500" s="144"/>
      <c r="E500" s="144"/>
      <c r="F500" s="144"/>
      <c r="G500" s="216" t="str">
        <f>IF(D500="","",VLOOKUP(D500,'Liste des clubs'!A:B,2,FALSE))</f>
        <v/>
      </c>
    </row>
    <row r="501" spans="1:7" ht="15.75" customHeight="1" x14ac:dyDescent="0.2">
      <c r="A501" s="216" t="str">
        <f t="shared" si="8"/>
        <v xml:space="preserve"> </v>
      </c>
      <c r="B501" s="217"/>
      <c r="C501" s="217"/>
      <c r="D501" s="144"/>
      <c r="E501" s="144"/>
      <c r="F501" s="144"/>
      <c r="G501" s="216" t="str">
        <f>IF(D501="","",VLOOKUP(D501,'Liste des clubs'!A:B,2,FALSE))</f>
        <v/>
      </c>
    </row>
    <row r="502" spans="1:7" ht="15.75" customHeight="1" x14ac:dyDescent="0.2">
      <c r="A502" s="216" t="str">
        <f t="shared" si="8"/>
        <v xml:space="preserve"> </v>
      </c>
      <c r="B502" s="217"/>
      <c r="C502" s="217"/>
      <c r="D502" s="144"/>
      <c r="E502" s="144"/>
      <c r="F502" s="144"/>
      <c r="G502" s="216" t="str">
        <f>IF(D502="","",VLOOKUP(D502,'Liste des clubs'!A:B,2,FALSE))</f>
        <v/>
      </c>
    </row>
    <row r="503" spans="1:7" ht="15.75" customHeight="1" x14ac:dyDescent="0.2">
      <c r="A503" s="216" t="str">
        <f t="shared" si="8"/>
        <v xml:space="preserve"> </v>
      </c>
      <c r="B503" s="217"/>
      <c r="C503" s="217"/>
      <c r="D503" s="144"/>
      <c r="E503" s="144"/>
      <c r="F503" s="144"/>
      <c r="G503" s="216" t="str">
        <f>IF(D503="","",VLOOKUP(D503,'Liste des clubs'!A:B,2,FALSE))</f>
        <v/>
      </c>
    </row>
    <row r="504" spans="1:7" ht="15.75" customHeight="1" x14ac:dyDescent="0.2">
      <c r="A504" s="216" t="str">
        <f t="shared" si="8"/>
        <v xml:space="preserve"> </v>
      </c>
      <c r="B504" s="217"/>
      <c r="C504" s="217"/>
      <c r="D504" s="144"/>
      <c r="E504" s="144"/>
      <c r="F504" s="144"/>
      <c r="G504" s="216" t="str">
        <f>IF(D504="","",VLOOKUP(D504,'Liste des clubs'!A:B,2,FALSE))</f>
        <v/>
      </c>
    </row>
    <row r="505" spans="1:7" ht="15.75" customHeight="1" x14ac:dyDescent="0.2">
      <c r="A505" s="216" t="str">
        <f t="shared" si="8"/>
        <v xml:space="preserve"> </v>
      </c>
      <c r="B505" s="217"/>
      <c r="C505" s="217"/>
      <c r="D505" s="144"/>
      <c r="E505" s="144"/>
      <c r="F505" s="144"/>
      <c r="G505" s="216" t="str">
        <f>IF(D505="","",VLOOKUP(D505,'Liste des clubs'!A:B,2,FALSE))</f>
        <v/>
      </c>
    </row>
    <row r="506" spans="1:7" ht="15.75" customHeight="1" x14ac:dyDescent="0.2">
      <c r="A506" s="216" t="str">
        <f t="shared" si="8"/>
        <v xml:space="preserve"> </v>
      </c>
      <c r="B506" s="217"/>
      <c r="C506" s="217"/>
      <c r="D506" s="144"/>
      <c r="E506" s="144"/>
      <c r="F506" s="144"/>
      <c r="G506" s="216" t="str">
        <f>IF(D506="","",VLOOKUP(D506,'Liste des clubs'!A:B,2,FALSE))</f>
        <v/>
      </c>
    </row>
    <row r="507" spans="1:7" ht="15.75" customHeight="1" x14ac:dyDescent="0.2">
      <c r="A507" s="216" t="str">
        <f t="shared" si="8"/>
        <v xml:space="preserve"> </v>
      </c>
      <c r="B507" s="217"/>
      <c r="C507" s="217"/>
      <c r="D507" s="144"/>
      <c r="E507" s="144"/>
      <c r="F507" s="144"/>
      <c r="G507" s="216" t="str">
        <f>IF(D507="","",VLOOKUP(D507,'Liste des clubs'!A:B,2,FALSE))</f>
        <v/>
      </c>
    </row>
    <row r="508" spans="1:7" ht="15.75" customHeight="1" x14ac:dyDescent="0.2">
      <c r="A508" s="216" t="str">
        <f t="shared" si="8"/>
        <v xml:space="preserve"> </v>
      </c>
      <c r="B508" s="217"/>
      <c r="C508" s="217"/>
      <c r="D508" s="144"/>
      <c r="E508" s="144"/>
      <c r="F508" s="144"/>
      <c r="G508" s="216" t="str">
        <f>IF(D508="","",VLOOKUP(D508,'Liste des clubs'!A:B,2,FALSE))</f>
        <v/>
      </c>
    </row>
    <row r="509" spans="1:7" ht="15.75" customHeight="1" x14ac:dyDescent="0.2">
      <c r="A509" s="216" t="str">
        <f t="shared" si="8"/>
        <v xml:space="preserve"> </v>
      </c>
      <c r="B509" s="217"/>
      <c r="C509" s="217"/>
      <c r="D509" s="144"/>
      <c r="E509" s="144"/>
      <c r="F509" s="144"/>
      <c r="G509" s="216" t="str">
        <f>IF(D509="","",VLOOKUP(D509,'Liste des clubs'!A:B,2,FALSE))</f>
        <v/>
      </c>
    </row>
    <row r="510" spans="1:7" ht="15.75" customHeight="1" x14ac:dyDescent="0.2">
      <c r="A510" s="216" t="str">
        <f t="shared" si="8"/>
        <v xml:space="preserve"> </v>
      </c>
      <c r="B510" s="217"/>
      <c r="C510" s="217"/>
      <c r="D510" s="144"/>
      <c r="E510" s="144"/>
      <c r="F510" s="144"/>
      <c r="G510" s="216" t="str">
        <f>IF(D510="","",VLOOKUP(D510,'Liste des clubs'!A:B,2,FALSE))</f>
        <v/>
      </c>
    </row>
    <row r="511" spans="1:7" ht="15.75" customHeight="1" x14ac:dyDescent="0.2">
      <c r="A511" s="216" t="str">
        <f t="shared" si="8"/>
        <v xml:space="preserve"> </v>
      </c>
      <c r="B511" s="217"/>
      <c r="C511" s="217"/>
      <c r="D511" s="144"/>
      <c r="E511" s="144"/>
      <c r="F511" s="144"/>
      <c r="G511" s="216" t="str">
        <f>IF(D511="","",VLOOKUP(D511,'Liste des clubs'!A:B,2,FALSE))</f>
        <v/>
      </c>
    </row>
    <row r="512" spans="1:7" ht="15.75" customHeight="1" x14ac:dyDescent="0.2">
      <c r="A512" s="216" t="str">
        <f t="shared" si="8"/>
        <v xml:space="preserve"> </v>
      </c>
      <c r="B512" s="217"/>
      <c r="C512" s="217"/>
      <c r="D512" s="144"/>
      <c r="E512" s="144"/>
      <c r="F512" s="144"/>
      <c r="G512" s="216" t="str">
        <f>IF(D512="","",VLOOKUP(D512,'Liste des clubs'!A:B,2,FALSE))</f>
        <v/>
      </c>
    </row>
    <row r="513" spans="1:7" ht="15.75" customHeight="1" x14ac:dyDescent="0.2">
      <c r="A513" s="216" t="str">
        <f t="shared" si="8"/>
        <v xml:space="preserve"> </v>
      </c>
      <c r="B513" s="217"/>
      <c r="C513" s="217"/>
      <c r="D513" s="144"/>
      <c r="E513" s="144"/>
      <c r="F513" s="144"/>
      <c r="G513" s="216" t="str">
        <f>IF(D513="","",VLOOKUP(D513,'Liste des clubs'!A:B,2,FALSE))</f>
        <v/>
      </c>
    </row>
    <row r="514" spans="1:7" ht="15.75" customHeight="1" x14ac:dyDescent="0.2">
      <c r="A514" s="216" t="str">
        <f t="shared" si="8"/>
        <v xml:space="preserve"> </v>
      </c>
      <c r="B514" s="217"/>
      <c r="C514" s="217"/>
      <c r="D514" s="144"/>
      <c r="E514" s="144"/>
      <c r="F514" s="144"/>
      <c r="G514" s="216" t="str">
        <f>IF(D514="","",VLOOKUP(D514,'Liste des clubs'!A:B,2,FALSE))</f>
        <v/>
      </c>
    </row>
    <row r="515" spans="1:7" ht="15.75" customHeight="1" x14ac:dyDescent="0.2">
      <c r="A515" s="216" t="str">
        <f t="shared" si="8"/>
        <v xml:space="preserve"> </v>
      </c>
      <c r="B515" s="217"/>
      <c r="C515" s="217"/>
      <c r="D515" s="144"/>
      <c r="E515" s="144"/>
      <c r="F515" s="144"/>
      <c r="G515" s="216" t="str">
        <f>IF(D515="","",VLOOKUP(D515,'Liste des clubs'!A:B,2,FALSE))</f>
        <v/>
      </c>
    </row>
    <row r="516" spans="1:7" ht="15.75" customHeight="1" x14ac:dyDescent="0.2">
      <c r="A516" s="216" t="str">
        <f t="shared" ref="A516:A579" si="9">UPPER(B516)&amp;" "&amp;PROPER(C516)</f>
        <v xml:space="preserve"> </v>
      </c>
      <c r="B516" s="217"/>
      <c r="C516" s="217"/>
      <c r="D516" s="144"/>
      <c r="E516" s="144"/>
      <c r="F516" s="144"/>
      <c r="G516" s="216" t="str">
        <f>IF(D516="","",VLOOKUP(D516,'Liste des clubs'!A:B,2,FALSE))</f>
        <v/>
      </c>
    </row>
    <row r="517" spans="1:7" ht="15.75" customHeight="1" x14ac:dyDescent="0.2">
      <c r="A517" s="216" t="str">
        <f t="shared" si="9"/>
        <v xml:space="preserve"> </v>
      </c>
      <c r="B517" s="217"/>
      <c r="C517" s="217"/>
      <c r="D517" s="144"/>
      <c r="E517" s="144"/>
      <c r="F517" s="144"/>
      <c r="G517" s="216" t="str">
        <f>IF(D517="","",VLOOKUP(D517,'Liste des clubs'!A:B,2,FALSE))</f>
        <v/>
      </c>
    </row>
    <row r="518" spans="1:7" ht="15.75" customHeight="1" x14ac:dyDescent="0.2">
      <c r="A518" s="216" t="str">
        <f t="shared" si="9"/>
        <v xml:space="preserve"> </v>
      </c>
      <c r="B518" s="217"/>
      <c r="C518" s="217"/>
      <c r="D518" s="144"/>
      <c r="E518" s="144"/>
      <c r="F518" s="144"/>
      <c r="G518" s="216" t="str">
        <f>IF(D518="","",VLOOKUP(D518,'Liste des clubs'!A:B,2,FALSE))</f>
        <v/>
      </c>
    </row>
    <row r="519" spans="1:7" ht="15.75" customHeight="1" x14ac:dyDescent="0.2">
      <c r="A519" s="216" t="str">
        <f t="shared" si="9"/>
        <v xml:space="preserve"> </v>
      </c>
      <c r="B519" s="217"/>
      <c r="C519" s="217"/>
      <c r="D519" s="144"/>
      <c r="E519" s="144"/>
      <c r="F519" s="144"/>
      <c r="G519" s="216" t="str">
        <f>IF(D519="","",VLOOKUP(D519,'Liste des clubs'!A:B,2,FALSE))</f>
        <v/>
      </c>
    </row>
    <row r="520" spans="1:7" ht="15.75" customHeight="1" x14ac:dyDescent="0.2">
      <c r="A520" s="216" t="str">
        <f t="shared" si="9"/>
        <v xml:space="preserve"> </v>
      </c>
      <c r="B520" s="217"/>
      <c r="C520" s="217"/>
      <c r="D520" s="144"/>
      <c r="E520" s="144"/>
      <c r="F520" s="144"/>
      <c r="G520" s="216" t="str">
        <f>IF(D520="","",VLOOKUP(D520,'Liste des clubs'!A:B,2,FALSE))</f>
        <v/>
      </c>
    </row>
    <row r="521" spans="1:7" ht="15.75" customHeight="1" x14ac:dyDescent="0.2">
      <c r="A521" s="216" t="str">
        <f t="shared" si="9"/>
        <v xml:space="preserve"> </v>
      </c>
      <c r="B521" s="217"/>
      <c r="C521" s="217"/>
      <c r="D521" s="144"/>
      <c r="E521" s="144"/>
      <c r="F521" s="144"/>
      <c r="G521" s="216" t="str">
        <f>IF(D521="","",VLOOKUP(D521,'Liste des clubs'!A:B,2,FALSE))</f>
        <v/>
      </c>
    </row>
    <row r="522" spans="1:7" ht="15.75" customHeight="1" x14ac:dyDescent="0.2">
      <c r="A522" s="216" t="str">
        <f t="shared" si="9"/>
        <v xml:space="preserve"> </v>
      </c>
      <c r="B522" s="217"/>
      <c r="C522" s="217"/>
      <c r="D522" s="144"/>
      <c r="E522" s="144"/>
      <c r="F522" s="144"/>
      <c r="G522" s="216" t="str">
        <f>IF(D522="","",VLOOKUP(D522,'Liste des clubs'!A:B,2,FALSE))</f>
        <v/>
      </c>
    </row>
    <row r="523" spans="1:7" ht="15.75" customHeight="1" x14ac:dyDescent="0.2">
      <c r="A523" s="216" t="str">
        <f t="shared" si="9"/>
        <v xml:space="preserve"> </v>
      </c>
      <c r="B523" s="217"/>
      <c r="C523" s="217"/>
      <c r="D523" s="144"/>
      <c r="E523" s="144"/>
      <c r="F523" s="144"/>
      <c r="G523" s="216" t="str">
        <f>IF(D523="","",VLOOKUP(D523,'Liste des clubs'!A:B,2,FALSE))</f>
        <v/>
      </c>
    </row>
    <row r="524" spans="1:7" ht="15.75" customHeight="1" x14ac:dyDescent="0.2">
      <c r="A524" s="216" t="str">
        <f t="shared" si="9"/>
        <v xml:space="preserve"> </v>
      </c>
      <c r="B524" s="217"/>
      <c r="C524" s="217"/>
      <c r="D524" s="144"/>
      <c r="E524" s="144"/>
      <c r="F524" s="144"/>
      <c r="G524" s="216" t="str">
        <f>IF(D524="","",VLOOKUP(D524,'Liste des clubs'!A:B,2,FALSE))</f>
        <v/>
      </c>
    </row>
    <row r="525" spans="1:7" ht="15.75" customHeight="1" x14ac:dyDescent="0.2">
      <c r="A525" s="216" t="str">
        <f t="shared" si="9"/>
        <v xml:space="preserve"> </v>
      </c>
      <c r="B525" s="217"/>
      <c r="C525" s="217"/>
      <c r="D525" s="144"/>
      <c r="E525" s="144"/>
      <c r="F525" s="144"/>
      <c r="G525" s="216" t="str">
        <f>IF(D525="","",VLOOKUP(D525,'Liste des clubs'!A:B,2,FALSE))</f>
        <v/>
      </c>
    </row>
    <row r="526" spans="1:7" ht="15.75" customHeight="1" x14ac:dyDescent="0.2">
      <c r="A526" s="216" t="str">
        <f t="shared" si="9"/>
        <v xml:space="preserve"> </v>
      </c>
      <c r="B526" s="217"/>
      <c r="C526" s="217"/>
      <c r="D526" s="144"/>
      <c r="E526" s="144"/>
      <c r="F526" s="144"/>
      <c r="G526" s="216" t="str">
        <f>IF(D526="","",VLOOKUP(D526,'Liste des clubs'!A:B,2,FALSE))</f>
        <v/>
      </c>
    </row>
    <row r="527" spans="1:7" ht="15.75" customHeight="1" x14ac:dyDescent="0.2">
      <c r="A527" s="216" t="str">
        <f t="shared" si="9"/>
        <v xml:space="preserve"> </v>
      </c>
      <c r="B527" s="217"/>
      <c r="C527" s="217"/>
      <c r="D527" s="144"/>
      <c r="E527" s="144"/>
      <c r="F527" s="144"/>
      <c r="G527" s="216" t="str">
        <f>IF(D527="","",VLOOKUP(D527,'Liste des clubs'!A:B,2,FALSE))</f>
        <v/>
      </c>
    </row>
    <row r="528" spans="1:7" ht="15.75" customHeight="1" x14ac:dyDescent="0.2">
      <c r="A528" s="216" t="str">
        <f t="shared" si="9"/>
        <v xml:space="preserve"> </v>
      </c>
      <c r="B528" s="217"/>
      <c r="C528" s="217"/>
      <c r="D528" s="144"/>
      <c r="E528" s="144"/>
      <c r="F528" s="144"/>
      <c r="G528" s="216" t="str">
        <f>IF(D528="","",VLOOKUP(D528,'Liste des clubs'!A:B,2,FALSE))</f>
        <v/>
      </c>
    </row>
    <row r="529" spans="1:7" ht="15.75" customHeight="1" x14ac:dyDescent="0.2">
      <c r="A529" s="216" t="str">
        <f t="shared" si="9"/>
        <v xml:space="preserve"> </v>
      </c>
      <c r="B529" s="217"/>
      <c r="C529" s="217"/>
      <c r="D529" s="144"/>
      <c r="E529" s="144"/>
      <c r="F529" s="144"/>
      <c r="G529" s="216" t="str">
        <f>IF(D529="","",VLOOKUP(D529,'Liste des clubs'!A:B,2,FALSE))</f>
        <v/>
      </c>
    </row>
    <row r="530" spans="1:7" ht="15.75" customHeight="1" x14ac:dyDescent="0.2">
      <c r="A530" s="216" t="str">
        <f t="shared" si="9"/>
        <v xml:space="preserve"> </v>
      </c>
      <c r="B530" s="217"/>
      <c r="C530" s="217"/>
      <c r="D530" s="144"/>
      <c r="E530" s="144"/>
      <c r="F530" s="144"/>
      <c r="G530" s="216" t="str">
        <f>IF(D530="","",VLOOKUP(D530,'Liste des clubs'!A:B,2,FALSE))</f>
        <v/>
      </c>
    </row>
    <row r="531" spans="1:7" ht="15.75" customHeight="1" x14ac:dyDescent="0.2">
      <c r="A531" s="216" t="str">
        <f t="shared" si="9"/>
        <v xml:space="preserve"> </v>
      </c>
      <c r="B531" s="217"/>
      <c r="C531" s="217"/>
      <c r="D531" s="144"/>
      <c r="E531" s="144"/>
      <c r="F531" s="144"/>
      <c r="G531" s="216" t="str">
        <f>IF(D531="","",VLOOKUP(D531,'Liste des clubs'!A:B,2,FALSE))</f>
        <v/>
      </c>
    </row>
    <row r="532" spans="1:7" ht="15.75" customHeight="1" x14ac:dyDescent="0.2">
      <c r="A532" s="216" t="str">
        <f t="shared" si="9"/>
        <v xml:space="preserve"> </v>
      </c>
      <c r="B532" s="217"/>
      <c r="C532" s="217"/>
      <c r="D532" s="144"/>
      <c r="E532" s="144"/>
      <c r="F532" s="144"/>
      <c r="G532" s="216" t="str">
        <f>IF(D532="","",VLOOKUP(D532,'Liste des clubs'!A:B,2,FALSE))</f>
        <v/>
      </c>
    </row>
    <row r="533" spans="1:7" ht="15.75" customHeight="1" x14ac:dyDescent="0.2">
      <c r="A533" s="216" t="str">
        <f t="shared" si="9"/>
        <v xml:space="preserve"> </v>
      </c>
      <c r="B533" s="217"/>
      <c r="C533" s="217"/>
      <c r="D533" s="144"/>
      <c r="E533" s="144"/>
      <c r="F533" s="144"/>
      <c r="G533" s="216" t="str">
        <f>IF(D533="","",VLOOKUP(D533,'Liste des clubs'!A:B,2,FALSE))</f>
        <v/>
      </c>
    </row>
    <row r="534" spans="1:7" ht="15.75" customHeight="1" x14ac:dyDescent="0.2">
      <c r="A534" s="216" t="str">
        <f t="shared" si="9"/>
        <v xml:space="preserve"> </v>
      </c>
      <c r="B534" s="217"/>
      <c r="C534" s="217"/>
      <c r="D534" s="144"/>
      <c r="E534" s="144"/>
      <c r="F534" s="144"/>
      <c r="G534" s="216" t="str">
        <f>IF(D534="","",VLOOKUP(D534,'Liste des clubs'!A:B,2,FALSE))</f>
        <v/>
      </c>
    </row>
    <row r="535" spans="1:7" ht="15.75" customHeight="1" x14ac:dyDescent="0.2">
      <c r="A535" s="216" t="str">
        <f t="shared" si="9"/>
        <v xml:space="preserve"> </v>
      </c>
      <c r="B535" s="217"/>
      <c r="C535" s="217"/>
      <c r="D535" s="144"/>
      <c r="E535" s="144"/>
      <c r="F535" s="144"/>
      <c r="G535" s="216" t="str">
        <f>IF(D535="","",VLOOKUP(D535,'Liste des clubs'!A:B,2,FALSE))</f>
        <v/>
      </c>
    </row>
    <row r="536" spans="1:7" ht="15.75" customHeight="1" x14ac:dyDescent="0.2">
      <c r="A536" s="216" t="str">
        <f t="shared" si="9"/>
        <v xml:space="preserve"> </v>
      </c>
      <c r="B536" s="217"/>
      <c r="C536" s="217"/>
      <c r="D536" s="144"/>
      <c r="E536" s="144"/>
      <c r="F536" s="144"/>
      <c r="G536" s="216" t="str">
        <f>IF(D536="","",VLOOKUP(D536,'Liste des clubs'!A:B,2,FALSE))</f>
        <v/>
      </c>
    </row>
    <row r="537" spans="1:7" ht="15.75" customHeight="1" x14ac:dyDescent="0.2">
      <c r="A537" s="216" t="str">
        <f t="shared" si="9"/>
        <v xml:space="preserve"> </v>
      </c>
      <c r="B537" s="217"/>
      <c r="C537" s="217"/>
      <c r="D537" s="144"/>
      <c r="E537" s="144"/>
      <c r="F537" s="144"/>
      <c r="G537" s="216" t="str">
        <f>IF(D537="","",VLOOKUP(D537,'Liste des clubs'!A:B,2,FALSE))</f>
        <v/>
      </c>
    </row>
    <row r="538" spans="1:7" ht="15.75" customHeight="1" x14ac:dyDescent="0.2">
      <c r="A538" s="216" t="str">
        <f t="shared" si="9"/>
        <v xml:space="preserve"> </v>
      </c>
      <c r="B538" s="218"/>
      <c r="C538" s="218"/>
      <c r="D538" s="219"/>
      <c r="E538" s="219"/>
      <c r="F538" s="219"/>
      <c r="G538" s="216" t="str">
        <f>IF(D538="","",VLOOKUP(D538,'Liste des clubs'!A:B,2,FALSE))</f>
        <v/>
      </c>
    </row>
    <row r="539" spans="1:7" ht="15.75" customHeight="1" x14ac:dyDescent="0.2">
      <c r="A539" s="216" t="str">
        <f t="shared" si="9"/>
        <v xml:space="preserve"> </v>
      </c>
      <c r="B539" s="218"/>
      <c r="C539" s="218"/>
      <c r="D539" s="219"/>
      <c r="E539" s="219"/>
      <c r="F539" s="219"/>
      <c r="G539" s="216" t="str">
        <f>IF(D539="","",VLOOKUP(D539,'Liste des clubs'!A:B,2,FALSE))</f>
        <v/>
      </c>
    </row>
    <row r="540" spans="1:7" ht="15.75" customHeight="1" x14ac:dyDescent="0.2">
      <c r="A540" s="216" t="str">
        <f t="shared" si="9"/>
        <v xml:space="preserve"> </v>
      </c>
      <c r="B540" s="218"/>
      <c r="C540" s="218"/>
      <c r="D540" s="219"/>
      <c r="E540" s="219"/>
      <c r="F540" s="219"/>
      <c r="G540" s="216" t="str">
        <f>IF(D540="","",VLOOKUP(D540,'Liste des clubs'!A:B,2,FALSE))</f>
        <v/>
      </c>
    </row>
    <row r="541" spans="1:7" ht="15.75" customHeight="1" x14ac:dyDescent="0.2">
      <c r="A541" s="216" t="str">
        <f t="shared" si="9"/>
        <v xml:space="preserve"> </v>
      </c>
      <c r="B541" s="218"/>
      <c r="C541" s="218"/>
      <c r="D541" s="219"/>
      <c r="E541" s="219"/>
      <c r="F541" s="219"/>
      <c r="G541" s="216" t="str">
        <f>IF(D541="","",VLOOKUP(D541,'Liste des clubs'!A:B,2,FALSE))</f>
        <v/>
      </c>
    </row>
    <row r="542" spans="1:7" ht="15.75" customHeight="1" x14ac:dyDescent="0.2">
      <c r="A542" s="216" t="str">
        <f t="shared" si="9"/>
        <v xml:space="preserve"> </v>
      </c>
      <c r="B542" s="218"/>
      <c r="C542" s="218"/>
      <c r="D542" s="219"/>
      <c r="E542" s="219"/>
      <c r="F542" s="219"/>
      <c r="G542" s="216" t="str">
        <f>IF(D542="","",VLOOKUP(D542,'Liste des clubs'!A:B,2,FALSE))</f>
        <v/>
      </c>
    </row>
    <row r="543" spans="1:7" ht="15.75" customHeight="1" x14ac:dyDescent="0.2">
      <c r="A543" s="216" t="str">
        <f t="shared" si="9"/>
        <v xml:space="preserve"> </v>
      </c>
      <c r="B543" s="218"/>
      <c r="C543" s="218"/>
      <c r="D543" s="219"/>
      <c r="E543" s="219"/>
      <c r="F543" s="219"/>
      <c r="G543" s="216" t="str">
        <f>IF(D543="","",VLOOKUP(D543,'Liste des clubs'!A:B,2,FALSE))</f>
        <v/>
      </c>
    </row>
    <row r="544" spans="1:7" ht="15.75" customHeight="1" x14ac:dyDescent="0.2">
      <c r="A544" s="216" t="str">
        <f t="shared" si="9"/>
        <v xml:space="preserve"> </v>
      </c>
      <c r="B544" s="218"/>
      <c r="C544" s="218"/>
      <c r="D544" s="219"/>
      <c r="E544" s="219"/>
      <c r="F544" s="219"/>
      <c r="G544" s="216" t="str">
        <f>IF(D544="","",VLOOKUP(D544,'Liste des clubs'!A:B,2,FALSE))</f>
        <v/>
      </c>
    </row>
    <row r="545" spans="1:7" ht="15.75" customHeight="1" x14ac:dyDescent="0.2">
      <c r="A545" s="216" t="str">
        <f t="shared" si="9"/>
        <v xml:space="preserve"> </v>
      </c>
      <c r="B545" s="218"/>
      <c r="C545" s="218"/>
      <c r="D545" s="219"/>
      <c r="E545" s="219"/>
      <c r="F545" s="219"/>
      <c r="G545" s="216" t="str">
        <f>IF(D545="","",VLOOKUP(D545,'Liste des clubs'!A:B,2,FALSE))</f>
        <v/>
      </c>
    </row>
    <row r="546" spans="1:7" ht="15.75" customHeight="1" x14ac:dyDescent="0.2">
      <c r="A546" s="216" t="str">
        <f t="shared" si="9"/>
        <v xml:space="preserve"> </v>
      </c>
      <c r="B546" s="218"/>
      <c r="C546" s="218"/>
      <c r="D546" s="219"/>
      <c r="E546" s="219"/>
      <c r="F546" s="219"/>
      <c r="G546" s="216" t="str">
        <f>IF(D546="","",VLOOKUP(D546,'Liste des clubs'!A:B,2,FALSE))</f>
        <v/>
      </c>
    </row>
    <row r="547" spans="1:7" ht="15.75" customHeight="1" x14ac:dyDescent="0.2">
      <c r="A547" s="216" t="str">
        <f t="shared" si="9"/>
        <v xml:space="preserve"> </v>
      </c>
      <c r="B547" s="218"/>
      <c r="C547" s="218"/>
      <c r="D547" s="219"/>
      <c r="E547" s="219"/>
      <c r="F547" s="219"/>
      <c r="G547" s="216" t="str">
        <f>IF(D547="","",VLOOKUP(D547,'Liste des clubs'!A:B,2,FALSE))</f>
        <v/>
      </c>
    </row>
    <row r="548" spans="1:7" ht="15.75" customHeight="1" x14ac:dyDescent="0.2">
      <c r="A548" s="216" t="str">
        <f t="shared" si="9"/>
        <v xml:space="preserve"> </v>
      </c>
      <c r="B548" s="218"/>
      <c r="C548" s="218"/>
      <c r="D548" s="219"/>
      <c r="E548" s="219"/>
      <c r="F548" s="219"/>
      <c r="G548" s="216" t="str">
        <f>IF(D548="","",VLOOKUP(D548,'Liste des clubs'!A:B,2,FALSE))</f>
        <v/>
      </c>
    </row>
    <row r="549" spans="1:7" ht="15.75" customHeight="1" x14ac:dyDescent="0.2">
      <c r="A549" s="216" t="str">
        <f t="shared" si="9"/>
        <v xml:space="preserve"> </v>
      </c>
      <c r="B549" s="218"/>
      <c r="C549" s="218"/>
      <c r="D549" s="219"/>
      <c r="E549" s="219"/>
      <c r="F549" s="219"/>
      <c r="G549" s="216" t="str">
        <f>IF(D549="","",VLOOKUP(D549,'Liste des clubs'!A:B,2,FALSE))</f>
        <v/>
      </c>
    </row>
    <row r="550" spans="1:7" ht="15.75" customHeight="1" x14ac:dyDescent="0.2">
      <c r="A550" s="216" t="str">
        <f t="shared" si="9"/>
        <v xml:space="preserve"> </v>
      </c>
      <c r="B550" s="218"/>
      <c r="C550" s="218"/>
      <c r="D550" s="219"/>
      <c r="E550" s="219"/>
      <c r="F550" s="219"/>
      <c r="G550" s="216" t="str">
        <f>IF(D550="","",VLOOKUP(D550,'Liste des clubs'!A:B,2,FALSE))</f>
        <v/>
      </c>
    </row>
    <row r="551" spans="1:7" ht="15.75" customHeight="1" x14ac:dyDescent="0.2">
      <c r="A551" s="216" t="str">
        <f t="shared" si="9"/>
        <v xml:space="preserve"> </v>
      </c>
      <c r="B551" s="218"/>
      <c r="C551" s="218"/>
      <c r="D551" s="219"/>
      <c r="E551" s="219"/>
      <c r="F551" s="219"/>
      <c r="G551" s="216" t="str">
        <f>IF(D551="","",VLOOKUP(D551,'Liste des clubs'!A:B,2,FALSE))</f>
        <v/>
      </c>
    </row>
    <row r="552" spans="1:7" ht="15.75" customHeight="1" x14ac:dyDescent="0.2">
      <c r="A552" s="216" t="str">
        <f t="shared" si="9"/>
        <v xml:space="preserve"> </v>
      </c>
      <c r="B552" s="218"/>
      <c r="C552" s="218"/>
      <c r="D552" s="219"/>
      <c r="E552" s="219"/>
      <c r="F552" s="219"/>
      <c r="G552" s="216" t="str">
        <f>IF(D552="","",VLOOKUP(D552,'Liste des clubs'!A:B,2,FALSE))</f>
        <v/>
      </c>
    </row>
    <row r="553" spans="1:7" ht="15.75" customHeight="1" x14ac:dyDescent="0.2">
      <c r="A553" s="216" t="str">
        <f t="shared" si="9"/>
        <v xml:space="preserve"> </v>
      </c>
      <c r="B553" s="218"/>
      <c r="C553" s="218"/>
      <c r="D553" s="219"/>
      <c r="E553" s="219"/>
      <c r="F553" s="219"/>
      <c r="G553" s="216" t="str">
        <f>IF(D553="","",VLOOKUP(D553,'Liste des clubs'!A:B,2,FALSE))</f>
        <v/>
      </c>
    </row>
    <row r="554" spans="1:7" ht="15.75" customHeight="1" x14ac:dyDescent="0.2">
      <c r="A554" s="216" t="str">
        <f t="shared" si="9"/>
        <v xml:space="preserve"> </v>
      </c>
      <c r="B554" s="218"/>
      <c r="C554" s="218"/>
      <c r="D554" s="219"/>
      <c r="E554" s="219"/>
      <c r="F554" s="219"/>
      <c r="G554" s="216" t="str">
        <f>IF(D554="","",VLOOKUP(D554,'Liste des clubs'!A:B,2,FALSE))</f>
        <v/>
      </c>
    </row>
    <row r="555" spans="1:7" ht="15.75" customHeight="1" x14ac:dyDescent="0.2">
      <c r="A555" s="216" t="str">
        <f t="shared" si="9"/>
        <v xml:space="preserve"> </v>
      </c>
      <c r="B555" s="218"/>
      <c r="C555" s="218"/>
      <c r="D555" s="219"/>
      <c r="E555" s="219"/>
      <c r="F555" s="219"/>
      <c r="G555" s="216" t="str">
        <f>IF(D555="","",VLOOKUP(D555,'Liste des clubs'!A:B,2,FALSE))</f>
        <v/>
      </c>
    </row>
    <row r="556" spans="1:7" ht="15.75" customHeight="1" x14ac:dyDescent="0.2">
      <c r="A556" s="216" t="str">
        <f t="shared" si="9"/>
        <v xml:space="preserve"> </v>
      </c>
      <c r="B556" s="218"/>
      <c r="C556" s="218"/>
      <c r="D556" s="219"/>
      <c r="E556" s="219"/>
      <c r="F556" s="219"/>
      <c r="G556" s="216" t="str">
        <f>IF(D556="","",VLOOKUP(D556,'Liste des clubs'!A:B,2,FALSE))</f>
        <v/>
      </c>
    </row>
    <row r="557" spans="1:7" ht="15.75" customHeight="1" x14ac:dyDescent="0.2">
      <c r="A557" s="216" t="str">
        <f t="shared" si="9"/>
        <v xml:space="preserve"> </v>
      </c>
      <c r="B557" s="218"/>
      <c r="C557" s="218"/>
      <c r="D557" s="219"/>
      <c r="E557" s="219"/>
      <c r="F557" s="219"/>
      <c r="G557" s="216" t="str">
        <f>IF(D557="","",VLOOKUP(D557,'Liste des clubs'!A:B,2,FALSE))</f>
        <v/>
      </c>
    </row>
    <row r="558" spans="1:7" ht="15.75" customHeight="1" x14ac:dyDescent="0.2">
      <c r="A558" s="216" t="str">
        <f t="shared" si="9"/>
        <v xml:space="preserve"> </v>
      </c>
      <c r="B558" s="218"/>
      <c r="C558" s="218"/>
      <c r="D558" s="219"/>
      <c r="E558" s="219"/>
      <c r="F558" s="219"/>
      <c r="G558" s="216" t="str">
        <f>IF(D558="","",VLOOKUP(D558,'Liste des clubs'!A:B,2,FALSE))</f>
        <v/>
      </c>
    </row>
    <row r="559" spans="1:7" ht="15.75" customHeight="1" x14ac:dyDescent="0.2">
      <c r="A559" s="216" t="str">
        <f t="shared" si="9"/>
        <v xml:space="preserve"> </v>
      </c>
      <c r="B559" s="218"/>
      <c r="C559" s="218"/>
      <c r="D559" s="219"/>
      <c r="E559" s="219"/>
      <c r="F559" s="219"/>
      <c r="G559" s="216" t="str">
        <f>IF(D559="","",VLOOKUP(D559,'Liste des clubs'!A:B,2,FALSE))</f>
        <v/>
      </c>
    </row>
    <row r="560" spans="1:7" ht="15.75" customHeight="1" x14ac:dyDescent="0.2">
      <c r="A560" s="216" t="str">
        <f t="shared" si="9"/>
        <v xml:space="preserve"> </v>
      </c>
      <c r="B560" s="218"/>
      <c r="C560" s="218"/>
      <c r="D560" s="219"/>
      <c r="E560" s="219"/>
      <c r="F560" s="219"/>
      <c r="G560" s="216" t="str">
        <f>IF(D560="","",VLOOKUP(D560,'Liste des clubs'!A:B,2,FALSE))</f>
        <v/>
      </c>
    </row>
    <row r="561" spans="1:7" ht="15.75" customHeight="1" x14ac:dyDescent="0.2">
      <c r="A561" s="216" t="str">
        <f t="shared" si="9"/>
        <v xml:space="preserve"> </v>
      </c>
      <c r="B561" s="218"/>
      <c r="C561" s="218"/>
      <c r="D561" s="219"/>
      <c r="E561" s="219"/>
      <c r="F561" s="219"/>
      <c r="G561" s="216" t="str">
        <f>IF(D561="","",VLOOKUP(D561,'Liste des clubs'!A:B,2,FALSE))</f>
        <v/>
      </c>
    </row>
    <row r="562" spans="1:7" ht="15.75" customHeight="1" x14ac:dyDescent="0.2">
      <c r="A562" s="216" t="str">
        <f t="shared" si="9"/>
        <v xml:space="preserve"> </v>
      </c>
      <c r="B562" s="218"/>
      <c r="C562" s="218"/>
      <c r="D562" s="219"/>
      <c r="E562" s="219"/>
      <c r="F562" s="219"/>
      <c r="G562" s="216" t="str">
        <f>IF(D562="","",VLOOKUP(D562,'Liste des clubs'!A:B,2,FALSE))</f>
        <v/>
      </c>
    </row>
    <row r="563" spans="1:7" ht="15.75" customHeight="1" x14ac:dyDescent="0.2">
      <c r="A563" s="216" t="str">
        <f t="shared" si="9"/>
        <v xml:space="preserve"> </v>
      </c>
      <c r="B563" s="218"/>
      <c r="C563" s="218"/>
      <c r="D563" s="219"/>
      <c r="E563" s="219"/>
      <c r="F563" s="219"/>
      <c r="G563" s="216" t="str">
        <f>IF(D563="","",VLOOKUP(D563,'Liste des clubs'!A:B,2,FALSE))</f>
        <v/>
      </c>
    </row>
    <row r="564" spans="1:7" ht="15.75" customHeight="1" x14ac:dyDescent="0.2">
      <c r="A564" s="216" t="str">
        <f t="shared" si="9"/>
        <v xml:space="preserve"> </v>
      </c>
      <c r="B564" s="218"/>
      <c r="C564" s="218"/>
      <c r="D564" s="219"/>
      <c r="E564" s="219"/>
      <c r="F564" s="219"/>
      <c r="G564" s="216" t="str">
        <f>IF(D564="","",VLOOKUP(D564,'Liste des clubs'!A:B,2,FALSE))</f>
        <v/>
      </c>
    </row>
    <row r="565" spans="1:7" ht="15.75" customHeight="1" x14ac:dyDescent="0.2">
      <c r="A565" s="216" t="str">
        <f t="shared" si="9"/>
        <v xml:space="preserve"> </v>
      </c>
      <c r="B565" s="218"/>
      <c r="C565" s="218"/>
      <c r="D565" s="219"/>
      <c r="E565" s="219"/>
      <c r="F565" s="219"/>
      <c r="G565" s="216" t="str">
        <f>IF(D565="","",VLOOKUP(D565,'Liste des clubs'!A:B,2,FALSE))</f>
        <v/>
      </c>
    </row>
    <row r="566" spans="1:7" ht="15.75" customHeight="1" x14ac:dyDescent="0.2">
      <c r="A566" s="216" t="str">
        <f t="shared" si="9"/>
        <v xml:space="preserve"> </v>
      </c>
      <c r="B566" s="218"/>
      <c r="C566" s="218"/>
      <c r="D566" s="219"/>
      <c r="E566" s="219"/>
      <c r="F566" s="219"/>
      <c r="G566" s="216" t="str">
        <f>IF(D566="","",VLOOKUP(D566,'Liste des clubs'!A:B,2,FALSE))</f>
        <v/>
      </c>
    </row>
    <row r="567" spans="1:7" ht="15.75" customHeight="1" x14ac:dyDescent="0.2">
      <c r="A567" s="216" t="str">
        <f t="shared" si="9"/>
        <v xml:space="preserve"> </v>
      </c>
      <c r="B567" s="218"/>
      <c r="C567" s="218"/>
      <c r="D567" s="219"/>
      <c r="E567" s="219"/>
      <c r="F567" s="219"/>
      <c r="G567" s="216" t="str">
        <f>IF(D567="","",VLOOKUP(D567,'Liste des clubs'!A:B,2,FALSE))</f>
        <v/>
      </c>
    </row>
    <row r="568" spans="1:7" ht="15.75" customHeight="1" x14ac:dyDescent="0.2">
      <c r="A568" s="216" t="str">
        <f t="shared" si="9"/>
        <v xml:space="preserve"> </v>
      </c>
      <c r="B568" s="218"/>
      <c r="C568" s="218"/>
      <c r="D568" s="219"/>
      <c r="E568" s="219"/>
      <c r="F568" s="219"/>
      <c r="G568" s="216" t="str">
        <f>IF(D568="","",VLOOKUP(D568,'Liste des clubs'!A:B,2,FALSE))</f>
        <v/>
      </c>
    </row>
    <row r="569" spans="1:7" ht="15.75" customHeight="1" x14ac:dyDescent="0.2">
      <c r="A569" s="216" t="str">
        <f t="shared" si="9"/>
        <v xml:space="preserve"> </v>
      </c>
      <c r="B569" s="218"/>
      <c r="C569" s="218"/>
      <c r="D569" s="219"/>
      <c r="E569" s="219"/>
      <c r="F569" s="219"/>
      <c r="G569" s="216" t="str">
        <f>IF(D569="","",VLOOKUP(D569,'Liste des clubs'!A:B,2,FALSE))</f>
        <v/>
      </c>
    </row>
    <row r="570" spans="1:7" ht="15.75" customHeight="1" x14ac:dyDescent="0.2">
      <c r="A570" s="216" t="str">
        <f t="shared" si="9"/>
        <v xml:space="preserve"> </v>
      </c>
      <c r="B570" s="218"/>
      <c r="C570" s="218"/>
      <c r="D570" s="219"/>
      <c r="E570" s="219"/>
      <c r="F570" s="219"/>
      <c r="G570" s="216" t="str">
        <f>IF(D570="","",VLOOKUP(D570,'Liste des clubs'!A:B,2,FALSE))</f>
        <v/>
      </c>
    </row>
    <row r="571" spans="1:7" ht="15.75" customHeight="1" x14ac:dyDescent="0.2">
      <c r="A571" s="216" t="str">
        <f t="shared" si="9"/>
        <v xml:space="preserve"> </v>
      </c>
      <c r="B571" s="218"/>
      <c r="C571" s="218"/>
      <c r="D571" s="219"/>
      <c r="E571" s="219"/>
      <c r="F571" s="219"/>
      <c r="G571" s="216" t="str">
        <f>IF(D571="","",VLOOKUP(D571,'Liste des clubs'!A:B,2,FALSE))</f>
        <v/>
      </c>
    </row>
    <row r="572" spans="1:7" ht="15.75" customHeight="1" x14ac:dyDescent="0.2">
      <c r="A572" s="216" t="str">
        <f t="shared" si="9"/>
        <v xml:space="preserve"> </v>
      </c>
      <c r="B572" s="218"/>
      <c r="C572" s="218"/>
      <c r="D572" s="219"/>
      <c r="E572" s="219"/>
      <c r="F572" s="219"/>
      <c r="G572" s="216" t="str">
        <f>IF(D572="","",VLOOKUP(D572,'Liste des clubs'!A:B,2,FALSE))</f>
        <v/>
      </c>
    </row>
    <row r="573" spans="1:7" ht="15.75" customHeight="1" x14ac:dyDescent="0.2">
      <c r="A573" s="216" t="str">
        <f t="shared" si="9"/>
        <v xml:space="preserve"> </v>
      </c>
      <c r="B573" s="218"/>
      <c r="C573" s="218"/>
      <c r="D573" s="219"/>
      <c r="E573" s="219"/>
      <c r="F573" s="219"/>
      <c r="G573" s="216" t="str">
        <f>IF(D573="","",VLOOKUP(D573,'Liste des clubs'!A:B,2,FALSE))</f>
        <v/>
      </c>
    </row>
    <row r="574" spans="1:7" ht="15.75" customHeight="1" x14ac:dyDescent="0.2">
      <c r="A574" s="216" t="str">
        <f t="shared" si="9"/>
        <v xml:space="preserve"> </v>
      </c>
      <c r="B574" s="218"/>
      <c r="C574" s="218"/>
      <c r="D574" s="219"/>
      <c r="E574" s="219"/>
      <c r="F574" s="219"/>
      <c r="G574" s="216" t="str">
        <f>IF(D574="","",VLOOKUP(D574,'Liste des clubs'!A:B,2,FALSE))</f>
        <v/>
      </c>
    </row>
    <row r="575" spans="1:7" ht="15.75" customHeight="1" x14ac:dyDescent="0.2">
      <c r="A575" s="216" t="str">
        <f t="shared" si="9"/>
        <v xml:space="preserve"> </v>
      </c>
      <c r="B575" s="218"/>
      <c r="C575" s="218"/>
      <c r="D575" s="219"/>
      <c r="E575" s="219"/>
      <c r="F575" s="219"/>
      <c r="G575" s="216" t="str">
        <f>IF(D575="","",VLOOKUP(D575,'Liste des clubs'!A:B,2,FALSE))</f>
        <v/>
      </c>
    </row>
    <row r="576" spans="1:7" ht="15.75" customHeight="1" x14ac:dyDescent="0.2">
      <c r="A576" s="216" t="str">
        <f t="shared" si="9"/>
        <v xml:space="preserve"> </v>
      </c>
      <c r="B576" s="218"/>
      <c r="C576" s="218"/>
      <c r="D576" s="219"/>
      <c r="E576" s="219"/>
      <c r="F576" s="219"/>
      <c r="G576" s="216" t="str">
        <f>IF(D576="","",VLOOKUP(D576,'Liste des clubs'!A:B,2,FALSE))</f>
        <v/>
      </c>
    </row>
    <row r="577" spans="1:7" ht="15.75" customHeight="1" x14ac:dyDescent="0.2">
      <c r="A577" s="216" t="str">
        <f t="shared" si="9"/>
        <v xml:space="preserve"> </v>
      </c>
      <c r="B577" s="218"/>
      <c r="C577" s="218"/>
      <c r="D577" s="219"/>
      <c r="E577" s="219"/>
      <c r="F577" s="219"/>
      <c r="G577" s="216" t="str">
        <f>IF(D577="","",VLOOKUP(D577,'Liste des clubs'!A:B,2,FALSE))</f>
        <v/>
      </c>
    </row>
    <row r="578" spans="1:7" ht="15.75" customHeight="1" x14ac:dyDescent="0.2">
      <c r="A578" s="216" t="str">
        <f t="shared" si="9"/>
        <v xml:space="preserve"> </v>
      </c>
      <c r="B578" s="218"/>
      <c r="C578" s="218"/>
      <c r="D578" s="219"/>
      <c r="E578" s="219"/>
      <c r="F578" s="219"/>
      <c r="G578" s="216" t="str">
        <f>IF(D578="","",VLOOKUP(D578,'Liste des clubs'!A:B,2,FALSE))</f>
        <v/>
      </c>
    </row>
    <row r="579" spans="1:7" ht="15.75" customHeight="1" x14ac:dyDescent="0.2">
      <c r="A579" s="216" t="str">
        <f t="shared" si="9"/>
        <v xml:space="preserve"> </v>
      </c>
      <c r="B579" s="218"/>
      <c r="C579" s="218"/>
      <c r="D579" s="219"/>
      <c r="E579" s="219"/>
      <c r="F579" s="219"/>
      <c r="G579" s="216" t="str">
        <f>IF(D579="","",VLOOKUP(D579,'Liste des clubs'!A:B,2,FALSE))</f>
        <v/>
      </c>
    </row>
    <row r="580" spans="1:7" ht="15.75" customHeight="1" x14ac:dyDescent="0.2">
      <c r="A580" s="216" t="str">
        <f t="shared" ref="A580:A643" si="10">UPPER(B580)&amp;" "&amp;PROPER(C580)</f>
        <v xml:space="preserve"> </v>
      </c>
      <c r="B580" s="218"/>
      <c r="C580" s="218"/>
      <c r="D580" s="219"/>
      <c r="E580" s="219"/>
      <c r="F580" s="219"/>
      <c r="G580" s="216" t="str">
        <f>IF(D580="","",VLOOKUP(D580,'Liste des clubs'!A:B,2,FALSE))</f>
        <v/>
      </c>
    </row>
    <row r="581" spans="1:7" ht="15.75" customHeight="1" x14ac:dyDescent="0.2">
      <c r="A581" s="216" t="str">
        <f t="shared" si="10"/>
        <v xml:space="preserve"> </v>
      </c>
      <c r="B581" s="218"/>
      <c r="C581" s="218"/>
      <c r="D581" s="219"/>
      <c r="E581" s="219"/>
      <c r="F581" s="219"/>
      <c r="G581" s="216" t="str">
        <f>IF(D581="","",VLOOKUP(D581,'Liste des clubs'!A:B,2,FALSE))</f>
        <v/>
      </c>
    </row>
    <row r="582" spans="1:7" ht="15.75" customHeight="1" x14ac:dyDescent="0.2">
      <c r="A582" s="216" t="str">
        <f t="shared" si="10"/>
        <v xml:space="preserve"> </v>
      </c>
      <c r="B582" s="218"/>
      <c r="C582" s="218"/>
      <c r="D582" s="219"/>
      <c r="E582" s="219"/>
      <c r="F582" s="219"/>
      <c r="G582" s="216" t="str">
        <f>IF(D582="","",VLOOKUP(D582,'Liste des clubs'!A:B,2,FALSE))</f>
        <v/>
      </c>
    </row>
    <row r="583" spans="1:7" ht="15.75" customHeight="1" x14ac:dyDescent="0.2">
      <c r="A583" s="216" t="str">
        <f t="shared" si="10"/>
        <v xml:space="preserve"> </v>
      </c>
      <c r="B583" s="218"/>
      <c r="C583" s="218"/>
      <c r="D583" s="219"/>
      <c r="E583" s="219"/>
      <c r="F583" s="219"/>
      <c r="G583" s="216" t="str">
        <f>IF(D583="","",VLOOKUP(D583,'Liste des clubs'!A:B,2,FALSE))</f>
        <v/>
      </c>
    </row>
    <row r="584" spans="1:7" ht="15.75" customHeight="1" x14ac:dyDescent="0.2">
      <c r="A584" s="216" t="str">
        <f t="shared" si="10"/>
        <v xml:space="preserve"> </v>
      </c>
      <c r="B584" s="218"/>
      <c r="C584" s="218"/>
      <c r="D584" s="219"/>
      <c r="E584" s="219"/>
      <c r="F584" s="219"/>
      <c r="G584" s="216" t="str">
        <f>IF(D584="","",VLOOKUP(D584,'Liste des clubs'!A:B,2,FALSE))</f>
        <v/>
      </c>
    </row>
    <row r="585" spans="1:7" ht="15.75" customHeight="1" x14ac:dyDescent="0.2">
      <c r="A585" s="216" t="str">
        <f t="shared" si="10"/>
        <v xml:space="preserve"> </v>
      </c>
      <c r="B585" s="218"/>
      <c r="C585" s="218"/>
      <c r="D585" s="219"/>
      <c r="E585" s="219"/>
      <c r="F585" s="219"/>
      <c r="G585" s="216" t="str">
        <f>IF(D585="","",VLOOKUP(D585,'Liste des clubs'!A:B,2,FALSE))</f>
        <v/>
      </c>
    </row>
    <row r="586" spans="1:7" ht="15.75" customHeight="1" x14ac:dyDescent="0.2">
      <c r="A586" s="216" t="str">
        <f t="shared" si="10"/>
        <v xml:space="preserve"> </v>
      </c>
      <c r="B586" s="218"/>
      <c r="C586" s="218"/>
      <c r="D586" s="219"/>
      <c r="E586" s="219"/>
      <c r="F586" s="219"/>
      <c r="G586" s="216" t="str">
        <f>IF(D586="","",VLOOKUP(D586,'Liste des clubs'!A:B,2,FALSE))</f>
        <v/>
      </c>
    </row>
    <row r="587" spans="1:7" ht="15.75" customHeight="1" x14ac:dyDescent="0.2">
      <c r="A587" s="216" t="str">
        <f t="shared" si="10"/>
        <v xml:space="preserve"> </v>
      </c>
      <c r="B587" s="218"/>
      <c r="C587" s="218"/>
      <c r="D587" s="219"/>
      <c r="E587" s="219"/>
      <c r="F587" s="219"/>
      <c r="G587" s="216" t="str">
        <f>IF(D587="","",VLOOKUP(D587,'Liste des clubs'!A:B,2,FALSE))</f>
        <v/>
      </c>
    </row>
    <row r="588" spans="1:7" ht="15.75" customHeight="1" x14ac:dyDescent="0.2">
      <c r="A588" s="216" t="str">
        <f t="shared" si="10"/>
        <v xml:space="preserve"> </v>
      </c>
      <c r="B588" s="218"/>
      <c r="C588" s="218"/>
      <c r="D588" s="219"/>
      <c r="E588" s="219"/>
      <c r="F588" s="219"/>
      <c r="G588" s="216" t="str">
        <f>IF(D588="","",VLOOKUP(D588,'Liste des clubs'!A:B,2,FALSE))</f>
        <v/>
      </c>
    </row>
    <row r="589" spans="1:7" ht="15.75" customHeight="1" x14ac:dyDescent="0.2">
      <c r="A589" s="216" t="str">
        <f t="shared" si="10"/>
        <v xml:space="preserve"> </v>
      </c>
      <c r="B589" s="218"/>
      <c r="C589" s="218"/>
      <c r="D589" s="219"/>
      <c r="E589" s="219"/>
      <c r="F589" s="219"/>
      <c r="G589" s="216" t="str">
        <f>IF(D589="","",VLOOKUP(D589,'Liste des clubs'!A:B,2,FALSE))</f>
        <v/>
      </c>
    </row>
    <row r="590" spans="1:7" ht="15.75" customHeight="1" x14ac:dyDescent="0.2">
      <c r="A590" s="216" t="str">
        <f t="shared" si="10"/>
        <v xml:space="preserve"> </v>
      </c>
      <c r="B590" s="218"/>
      <c r="C590" s="218"/>
      <c r="D590" s="219"/>
      <c r="E590" s="219"/>
      <c r="F590" s="219"/>
      <c r="G590" s="216" t="str">
        <f>IF(D590="","",VLOOKUP(D590,'Liste des clubs'!A:B,2,FALSE))</f>
        <v/>
      </c>
    </row>
    <row r="591" spans="1:7" ht="15.75" customHeight="1" x14ac:dyDescent="0.2">
      <c r="A591" s="216" t="str">
        <f t="shared" si="10"/>
        <v xml:space="preserve"> </v>
      </c>
      <c r="B591" s="218"/>
      <c r="C591" s="218"/>
      <c r="D591" s="219"/>
      <c r="E591" s="219"/>
      <c r="F591" s="219"/>
      <c r="G591" s="216" t="str">
        <f>IF(D591="","",VLOOKUP(D591,'Liste des clubs'!A:B,2,FALSE))</f>
        <v/>
      </c>
    </row>
    <row r="592" spans="1:7" ht="15.75" customHeight="1" x14ac:dyDescent="0.2">
      <c r="A592" s="216" t="str">
        <f t="shared" si="10"/>
        <v xml:space="preserve"> </v>
      </c>
      <c r="B592" s="218"/>
      <c r="C592" s="218"/>
      <c r="D592" s="219"/>
      <c r="E592" s="219"/>
      <c r="F592" s="219"/>
      <c r="G592" s="216" t="str">
        <f>IF(D592="","",VLOOKUP(D592,'Liste des clubs'!A:B,2,FALSE))</f>
        <v/>
      </c>
    </row>
    <row r="593" spans="1:7" ht="15.75" customHeight="1" x14ac:dyDescent="0.2">
      <c r="A593" s="216" t="str">
        <f t="shared" si="10"/>
        <v xml:space="preserve"> </v>
      </c>
      <c r="B593" s="218"/>
      <c r="C593" s="218"/>
      <c r="D593" s="219"/>
      <c r="E593" s="219"/>
      <c r="F593" s="219"/>
      <c r="G593" s="216" t="str">
        <f>IF(D593="","",VLOOKUP(D593,'Liste des clubs'!A:B,2,FALSE))</f>
        <v/>
      </c>
    </row>
    <row r="594" spans="1:7" ht="15.75" customHeight="1" x14ac:dyDescent="0.2">
      <c r="A594" s="216" t="str">
        <f t="shared" si="10"/>
        <v xml:space="preserve"> </v>
      </c>
      <c r="B594" s="218"/>
      <c r="C594" s="218"/>
      <c r="D594" s="219"/>
      <c r="E594" s="219"/>
      <c r="F594" s="219"/>
      <c r="G594" s="216" t="str">
        <f>IF(D594="","",VLOOKUP(D594,'Liste des clubs'!A:B,2,FALSE))</f>
        <v/>
      </c>
    </row>
    <row r="595" spans="1:7" ht="15.75" customHeight="1" x14ac:dyDescent="0.2">
      <c r="A595" s="216" t="str">
        <f t="shared" si="10"/>
        <v xml:space="preserve"> </v>
      </c>
      <c r="B595" s="218"/>
      <c r="C595" s="218"/>
      <c r="D595" s="219"/>
      <c r="E595" s="219"/>
      <c r="F595" s="219"/>
      <c r="G595" s="216" t="str">
        <f>IF(D595="","",VLOOKUP(D595,'Liste des clubs'!A:B,2,FALSE))</f>
        <v/>
      </c>
    </row>
    <row r="596" spans="1:7" ht="15.75" customHeight="1" x14ac:dyDescent="0.2">
      <c r="A596" s="216" t="str">
        <f t="shared" si="10"/>
        <v xml:space="preserve"> </v>
      </c>
      <c r="B596" s="218"/>
      <c r="C596" s="218"/>
      <c r="D596" s="219"/>
      <c r="E596" s="219"/>
      <c r="F596" s="219"/>
      <c r="G596" s="216" t="str">
        <f>IF(D596="","",VLOOKUP(D596,'Liste des clubs'!A:B,2,FALSE))</f>
        <v/>
      </c>
    </row>
    <row r="597" spans="1:7" ht="15.75" customHeight="1" x14ac:dyDescent="0.2">
      <c r="A597" s="216" t="str">
        <f t="shared" si="10"/>
        <v xml:space="preserve"> </v>
      </c>
      <c r="B597" s="218"/>
      <c r="C597" s="218"/>
      <c r="D597" s="219"/>
      <c r="E597" s="219"/>
      <c r="F597" s="219"/>
      <c r="G597" s="216" t="str">
        <f>IF(D597="","",VLOOKUP(D597,'Liste des clubs'!A:B,2,FALSE))</f>
        <v/>
      </c>
    </row>
    <row r="598" spans="1:7" ht="15.75" customHeight="1" x14ac:dyDescent="0.2">
      <c r="A598" s="216" t="str">
        <f t="shared" si="10"/>
        <v xml:space="preserve"> </v>
      </c>
      <c r="B598" s="218"/>
      <c r="C598" s="218"/>
      <c r="D598" s="219"/>
      <c r="E598" s="219"/>
      <c r="F598" s="219"/>
      <c r="G598" s="216" t="str">
        <f>IF(D598="","",VLOOKUP(D598,'Liste des clubs'!A:B,2,FALSE))</f>
        <v/>
      </c>
    </row>
    <row r="599" spans="1:7" ht="15.75" customHeight="1" x14ac:dyDescent="0.2">
      <c r="A599" s="216" t="str">
        <f t="shared" si="10"/>
        <v xml:space="preserve"> </v>
      </c>
      <c r="B599" s="218"/>
      <c r="C599" s="218"/>
      <c r="D599" s="219"/>
      <c r="E599" s="219"/>
      <c r="F599" s="219"/>
      <c r="G599" s="216" t="str">
        <f>IF(D599="","",VLOOKUP(D599,'Liste des clubs'!A:B,2,FALSE))</f>
        <v/>
      </c>
    </row>
    <row r="600" spans="1:7" ht="15.75" customHeight="1" x14ac:dyDescent="0.2">
      <c r="A600" s="216" t="str">
        <f t="shared" si="10"/>
        <v xml:space="preserve"> </v>
      </c>
      <c r="B600" s="218"/>
      <c r="C600" s="218"/>
      <c r="D600" s="219"/>
      <c r="E600" s="219"/>
      <c r="F600" s="219"/>
      <c r="G600" s="216" t="str">
        <f>IF(D600="","",VLOOKUP(D600,'Liste des clubs'!A:B,2,FALSE))</f>
        <v/>
      </c>
    </row>
    <row r="601" spans="1:7" ht="15.75" customHeight="1" x14ac:dyDescent="0.2">
      <c r="A601" s="216" t="str">
        <f t="shared" si="10"/>
        <v xml:space="preserve"> </v>
      </c>
      <c r="B601" s="218"/>
      <c r="C601" s="218"/>
      <c r="D601" s="219"/>
      <c r="E601" s="219"/>
      <c r="F601" s="219"/>
      <c r="G601" s="216" t="str">
        <f>IF(D601="","",VLOOKUP(D601,'Liste des clubs'!A:B,2,FALSE))</f>
        <v/>
      </c>
    </row>
    <row r="602" spans="1:7" ht="15.75" customHeight="1" x14ac:dyDescent="0.2">
      <c r="A602" s="216" t="str">
        <f t="shared" si="10"/>
        <v xml:space="preserve"> </v>
      </c>
      <c r="B602" s="218"/>
      <c r="C602" s="218"/>
      <c r="D602" s="219"/>
      <c r="E602" s="219"/>
      <c r="F602" s="219"/>
      <c r="G602" s="216" t="str">
        <f>IF(D602="","",VLOOKUP(D602,'Liste des clubs'!A:B,2,FALSE))</f>
        <v/>
      </c>
    </row>
    <row r="603" spans="1:7" ht="15.75" customHeight="1" x14ac:dyDescent="0.2">
      <c r="A603" s="216" t="str">
        <f t="shared" si="10"/>
        <v xml:space="preserve"> </v>
      </c>
      <c r="B603" s="218"/>
      <c r="C603" s="218"/>
      <c r="D603" s="219"/>
      <c r="E603" s="219"/>
      <c r="F603" s="219"/>
      <c r="G603" s="216" t="str">
        <f>IF(D603="","",VLOOKUP(D603,'Liste des clubs'!A:B,2,FALSE))</f>
        <v/>
      </c>
    </row>
    <row r="604" spans="1:7" ht="15.75" customHeight="1" x14ac:dyDescent="0.2">
      <c r="A604" s="216" t="str">
        <f t="shared" si="10"/>
        <v xml:space="preserve"> </v>
      </c>
      <c r="B604" s="218"/>
      <c r="C604" s="218"/>
      <c r="D604" s="219"/>
      <c r="E604" s="219"/>
      <c r="F604" s="219"/>
      <c r="G604" s="216" t="str">
        <f>IF(D604="","",VLOOKUP(D604,'Liste des clubs'!A:B,2,FALSE))</f>
        <v/>
      </c>
    </row>
    <row r="605" spans="1:7" ht="15.75" customHeight="1" x14ac:dyDescent="0.2">
      <c r="A605" s="216" t="str">
        <f t="shared" si="10"/>
        <v xml:space="preserve"> </v>
      </c>
      <c r="B605" s="218"/>
      <c r="C605" s="218"/>
      <c r="D605" s="219"/>
      <c r="E605" s="219"/>
      <c r="F605" s="219"/>
      <c r="G605" s="216" t="str">
        <f>IF(D605="","",VLOOKUP(D605,'Liste des clubs'!A:B,2,FALSE))</f>
        <v/>
      </c>
    </row>
    <row r="606" spans="1:7" ht="15.75" customHeight="1" x14ac:dyDescent="0.2">
      <c r="A606" s="216" t="str">
        <f t="shared" si="10"/>
        <v xml:space="preserve"> </v>
      </c>
      <c r="B606" s="218"/>
      <c r="C606" s="218"/>
      <c r="D606" s="219"/>
      <c r="E606" s="219"/>
      <c r="F606" s="219"/>
      <c r="G606" s="216" t="str">
        <f>IF(D606="","",VLOOKUP(D606,'Liste des clubs'!A:B,2,FALSE))</f>
        <v/>
      </c>
    </row>
    <row r="607" spans="1:7" ht="15.75" customHeight="1" x14ac:dyDescent="0.2">
      <c r="A607" s="216" t="str">
        <f t="shared" si="10"/>
        <v xml:space="preserve"> </v>
      </c>
      <c r="B607" s="218"/>
      <c r="C607" s="218"/>
      <c r="D607" s="219"/>
      <c r="E607" s="219"/>
      <c r="F607" s="219"/>
      <c r="G607" s="216" t="str">
        <f>IF(D607="","",VLOOKUP(D607,'Liste des clubs'!A:B,2,FALSE))</f>
        <v/>
      </c>
    </row>
    <row r="608" spans="1:7" ht="15.75" customHeight="1" x14ac:dyDescent="0.2">
      <c r="A608" s="216" t="str">
        <f t="shared" si="10"/>
        <v xml:space="preserve"> </v>
      </c>
      <c r="B608" s="218"/>
      <c r="C608" s="218"/>
      <c r="D608" s="219"/>
      <c r="E608" s="219"/>
      <c r="F608" s="219"/>
      <c r="G608" s="216" t="str">
        <f>IF(D608="","",VLOOKUP(D608,'Liste des clubs'!A:B,2,FALSE))</f>
        <v/>
      </c>
    </row>
    <row r="609" spans="1:7" ht="15.75" customHeight="1" x14ac:dyDescent="0.2">
      <c r="A609" s="216" t="str">
        <f t="shared" si="10"/>
        <v xml:space="preserve"> </v>
      </c>
      <c r="B609" s="218"/>
      <c r="C609" s="218"/>
      <c r="D609" s="219"/>
      <c r="E609" s="219"/>
      <c r="F609" s="219"/>
      <c r="G609" s="216" t="str">
        <f>IF(D609="","",VLOOKUP(D609,'Liste des clubs'!A:B,2,FALSE))</f>
        <v/>
      </c>
    </row>
    <row r="610" spans="1:7" ht="15.75" customHeight="1" x14ac:dyDescent="0.2">
      <c r="A610" s="216" t="str">
        <f t="shared" si="10"/>
        <v xml:space="preserve"> </v>
      </c>
      <c r="B610" s="218"/>
      <c r="C610" s="218"/>
      <c r="D610" s="219"/>
      <c r="E610" s="219"/>
      <c r="F610" s="219"/>
      <c r="G610" s="216" t="str">
        <f>IF(D610="","",VLOOKUP(D610,'Liste des clubs'!A:B,2,FALSE))</f>
        <v/>
      </c>
    </row>
    <row r="611" spans="1:7" ht="15.75" customHeight="1" x14ac:dyDescent="0.2">
      <c r="A611" s="216" t="str">
        <f t="shared" si="10"/>
        <v xml:space="preserve"> </v>
      </c>
      <c r="B611" s="218"/>
      <c r="C611" s="218"/>
      <c r="D611" s="219"/>
      <c r="E611" s="219"/>
      <c r="F611" s="219"/>
      <c r="G611" s="216" t="str">
        <f>IF(D611="","",VLOOKUP(D611,'Liste des clubs'!A:B,2,FALSE))</f>
        <v/>
      </c>
    </row>
    <row r="612" spans="1:7" ht="15.75" customHeight="1" x14ac:dyDescent="0.2">
      <c r="A612" s="216" t="str">
        <f t="shared" si="10"/>
        <v xml:space="preserve"> </v>
      </c>
      <c r="B612" s="218"/>
      <c r="C612" s="218"/>
      <c r="D612" s="219"/>
      <c r="E612" s="219"/>
      <c r="F612" s="219"/>
      <c r="G612" s="216" t="str">
        <f>IF(D612="","",VLOOKUP(D612,'Liste des clubs'!A:B,2,FALSE))</f>
        <v/>
      </c>
    </row>
    <row r="613" spans="1:7" ht="15.75" customHeight="1" x14ac:dyDescent="0.2">
      <c r="A613" s="216" t="str">
        <f t="shared" si="10"/>
        <v xml:space="preserve"> </v>
      </c>
      <c r="B613" s="218"/>
      <c r="C613" s="218"/>
      <c r="D613" s="219"/>
      <c r="E613" s="219"/>
      <c r="F613" s="219"/>
      <c r="G613" s="216" t="str">
        <f>IF(D613="","",VLOOKUP(D613,'Liste des clubs'!A:B,2,FALSE))</f>
        <v/>
      </c>
    </row>
    <row r="614" spans="1:7" ht="15.75" customHeight="1" x14ac:dyDescent="0.2">
      <c r="A614" s="216" t="str">
        <f t="shared" si="10"/>
        <v xml:space="preserve"> </v>
      </c>
      <c r="B614" s="218"/>
      <c r="C614" s="218"/>
      <c r="D614" s="219"/>
      <c r="E614" s="219"/>
      <c r="F614" s="219"/>
      <c r="G614" s="216" t="str">
        <f>IF(D614="","",VLOOKUP(D614,'Liste des clubs'!A:B,2,FALSE))</f>
        <v/>
      </c>
    </row>
    <row r="615" spans="1:7" ht="15.75" customHeight="1" x14ac:dyDescent="0.2">
      <c r="A615" s="216" t="str">
        <f t="shared" si="10"/>
        <v xml:space="preserve"> </v>
      </c>
      <c r="B615" s="218"/>
      <c r="C615" s="218"/>
      <c r="D615" s="219"/>
      <c r="E615" s="219"/>
      <c r="F615" s="219"/>
      <c r="G615" s="216" t="str">
        <f>IF(D615="","",VLOOKUP(D615,'Liste des clubs'!A:B,2,FALSE))</f>
        <v/>
      </c>
    </row>
    <row r="616" spans="1:7" ht="15.75" customHeight="1" x14ac:dyDescent="0.2">
      <c r="A616" s="216" t="str">
        <f t="shared" si="10"/>
        <v xml:space="preserve"> </v>
      </c>
      <c r="B616" s="218"/>
      <c r="C616" s="218"/>
      <c r="D616" s="219"/>
      <c r="E616" s="219"/>
      <c r="F616" s="219"/>
      <c r="G616" s="216" t="str">
        <f>IF(D616="","",VLOOKUP(D616,'Liste des clubs'!A:B,2,FALSE))</f>
        <v/>
      </c>
    </row>
    <row r="617" spans="1:7" ht="15.75" customHeight="1" x14ac:dyDescent="0.2">
      <c r="A617" s="216" t="str">
        <f t="shared" si="10"/>
        <v xml:space="preserve"> </v>
      </c>
      <c r="B617" s="218"/>
      <c r="C617" s="218"/>
      <c r="D617" s="219"/>
      <c r="E617" s="219"/>
      <c r="F617" s="219"/>
      <c r="G617" s="216" t="str">
        <f>IF(D617="","",VLOOKUP(D617,'Liste des clubs'!A:B,2,FALSE))</f>
        <v/>
      </c>
    </row>
    <row r="618" spans="1:7" ht="15.75" customHeight="1" x14ac:dyDescent="0.2">
      <c r="A618" s="216" t="str">
        <f t="shared" si="10"/>
        <v xml:space="preserve"> </v>
      </c>
      <c r="B618" s="218"/>
      <c r="C618" s="218"/>
      <c r="D618" s="219"/>
      <c r="E618" s="219"/>
      <c r="F618" s="219"/>
      <c r="G618" s="216" t="str">
        <f>IF(D618="","",VLOOKUP(D618,'Liste des clubs'!A:B,2,FALSE))</f>
        <v/>
      </c>
    </row>
    <row r="619" spans="1:7" ht="15.75" customHeight="1" x14ac:dyDescent="0.2">
      <c r="A619" s="216" t="str">
        <f t="shared" si="10"/>
        <v xml:space="preserve"> </v>
      </c>
      <c r="B619" s="218"/>
      <c r="C619" s="218"/>
      <c r="D619" s="219"/>
      <c r="E619" s="219"/>
      <c r="F619" s="219"/>
      <c r="G619" s="216" t="str">
        <f>IF(D619="","",VLOOKUP(D619,'Liste des clubs'!A:B,2,FALSE))</f>
        <v/>
      </c>
    </row>
    <row r="620" spans="1:7" ht="15.75" customHeight="1" x14ac:dyDescent="0.2">
      <c r="A620" s="216" t="str">
        <f t="shared" si="10"/>
        <v xml:space="preserve"> </v>
      </c>
      <c r="B620" s="218"/>
      <c r="C620" s="218"/>
      <c r="D620" s="219"/>
      <c r="E620" s="219"/>
      <c r="F620" s="219"/>
      <c r="G620" s="216" t="str">
        <f>IF(D620="","",VLOOKUP(D620,'Liste des clubs'!A:B,2,FALSE))</f>
        <v/>
      </c>
    </row>
    <row r="621" spans="1:7" ht="15.75" customHeight="1" x14ac:dyDescent="0.2">
      <c r="A621" s="216" t="str">
        <f t="shared" si="10"/>
        <v xml:space="preserve"> </v>
      </c>
      <c r="B621" s="218"/>
      <c r="C621" s="218"/>
      <c r="D621" s="219"/>
      <c r="E621" s="219"/>
      <c r="F621" s="219"/>
      <c r="G621" s="216" t="str">
        <f>IF(D621="","",VLOOKUP(D621,'Liste des clubs'!A:B,2,FALSE))</f>
        <v/>
      </c>
    </row>
    <row r="622" spans="1:7" ht="15.75" customHeight="1" x14ac:dyDescent="0.2">
      <c r="A622" s="216" t="str">
        <f t="shared" si="10"/>
        <v xml:space="preserve"> </v>
      </c>
      <c r="B622" s="218"/>
      <c r="C622" s="218"/>
      <c r="D622" s="219"/>
      <c r="E622" s="219"/>
      <c r="F622" s="219"/>
      <c r="G622" s="216" t="str">
        <f>IF(D622="","",VLOOKUP(D622,'Liste des clubs'!A:B,2,FALSE))</f>
        <v/>
      </c>
    </row>
    <row r="623" spans="1:7" ht="15.75" customHeight="1" x14ac:dyDescent="0.2">
      <c r="A623" s="216" t="str">
        <f t="shared" si="10"/>
        <v xml:space="preserve"> </v>
      </c>
      <c r="B623" s="218"/>
      <c r="C623" s="218"/>
      <c r="D623" s="219"/>
      <c r="E623" s="219"/>
      <c r="F623" s="219"/>
      <c r="G623" s="216" t="str">
        <f>IF(D623="","",VLOOKUP(D623,'Liste des clubs'!A:B,2,FALSE))</f>
        <v/>
      </c>
    </row>
    <row r="624" spans="1:7" ht="15.75" customHeight="1" x14ac:dyDescent="0.2">
      <c r="A624" s="216" t="str">
        <f t="shared" si="10"/>
        <v xml:space="preserve"> </v>
      </c>
      <c r="B624" s="218"/>
      <c r="C624" s="218"/>
      <c r="D624" s="219"/>
      <c r="E624" s="219"/>
      <c r="F624" s="219"/>
      <c r="G624" s="216" t="str">
        <f>IF(D624="","",VLOOKUP(D624,'Liste des clubs'!A:B,2,FALSE))</f>
        <v/>
      </c>
    </row>
    <row r="625" spans="1:7" ht="15.75" customHeight="1" x14ac:dyDescent="0.2">
      <c r="A625" s="216" t="str">
        <f t="shared" si="10"/>
        <v xml:space="preserve"> </v>
      </c>
      <c r="B625" s="218"/>
      <c r="C625" s="218"/>
      <c r="D625" s="219"/>
      <c r="E625" s="219"/>
      <c r="F625" s="219"/>
      <c r="G625" s="216" t="str">
        <f>IF(D625="","",VLOOKUP(D625,'Liste des clubs'!A:B,2,FALSE))</f>
        <v/>
      </c>
    </row>
    <row r="626" spans="1:7" ht="15.75" customHeight="1" x14ac:dyDescent="0.2">
      <c r="A626" s="216" t="str">
        <f t="shared" si="10"/>
        <v xml:space="preserve"> </v>
      </c>
      <c r="B626" s="218"/>
      <c r="C626" s="218"/>
      <c r="D626" s="219"/>
      <c r="E626" s="219"/>
      <c r="F626" s="219"/>
      <c r="G626" s="216" t="str">
        <f>IF(D626="","",VLOOKUP(D626,'Liste des clubs'!A:B,2,FALSE))</f>
        <v/>
      </c>
    </row>
    <row r="627" spans="1:7" ht="15.75" customHeight="1" x14ac:dyDescent="0.2">
      <c r="A627" s="216" t="str">
        <f t="shared" si="10"/>
        <v xml:space="preserve"> </v>
      </c>
      <c r="B627" s="218"/>
      <c r="C627" s="218"/>
      <c r="D627" s="219"/>
      <c r="E627" s="219"/>
      <c r="F627" s="219"/>
      <c r="G627" s="216" t="str">
        <f>IF(D627="","",VLOOKUP(D627,'Liste des clubs'!A:B,2,FALSE))</f>
        <v/>
      </c>
    </row>
    <row r="628" spans="1:7" ht="15.75" customHeight="1" x14ac:dyDescent="0.2">
      <c r="A628" s="216" t="str">
        <f t="shared" si="10"/>
        <v xml:space="preserve"> </v>
      </c>
      <c r="B628" s="218"/>
      <c r="C628" s="218"/>
      <c r="D628" s="219"/>
      <c r="E628" s="219"/>
      <c r="F628" s="219"/>
      <c r="G628" s="216" t="str">
        <f>IF(D628="","",VLOOKUP(D628,'Liste des clubs'!A:B,2,FALSE))</f>
        <v/>
      </c>
    </row>
    <row r="629" spans="1:7" ht="15.75" customHeight="1" x14ac:dyDescent="0.2">
      <c r="A629" s="216" t="str">
        <f t="shared" si="10"/>
        <v xml:space="preserve"> </v>
      </c>
      <c r="B629" s="218"/>
      <c r="C629" s="218"/>
      <c r="D629" s="219"/>
      <c r="E629" s="219"/>
      <c r="F629" s="219"/>
      <c r="G629" s="216" t="str">
        <f>IF(D629="","",VLOOKUP(D629,'Liste des clubs'!A:B,2,FALSE))</f>
        <v/>
      </c>
    </row>
    <row r="630" spans="1:7" ht="15.75" customHeight="1" x14ac:dyDescent="0.2">
      <c r="A630" s="216" t="str">
        <f t="shared" si="10"/>
        <v xml:space="preserve"> </v>
      </c>
      <c r="B630" s="218"/>
      <c r="C630" s="218"/>
      <c r="D630" s="219"/>
      <c r="E630" s="219"/>
      <c r="F630" s="219"/>
      <c r="G630" s="216" t="str">
        <f>IF(D630="","",VLOOKUP(D630,'Liste des clubs'!A:B,2,FALSE))</f>
        <v/>
      </c>
    </row>
    <row r="631" spans="1:7" ht="15.75" customHeight="1" x14ac:dyDescent="0.2">
      <c r="A631" s="216" t="str">
        <f t="shared" si="10"/>
        <v xml:space="preserve"> </v>
      </c>
      <c r="B631" s="218"/>
      <c r="C631" s="218"/>
      <c r="D631" s="219"/>
      <c r="E631" s="219"/>
      <c r="F631" s="219"/>
      <c r="G631" s="216" t="str">
        <f>IF(D631="","",VLOOKUP(D631,'Liste des clubs'!A:B,2,FALSE))</f>
        <v/>
      </c>
    </row>
    <row r="632" spans="1:7" ht="15.75" customHeight="1" x14ac:dyDescent="0.2">
      <c r="A632" s="216" t="str">
        <f t="shared" si="10"/>
        <v xml:space="preserve"> </v>
      </c>
      <c r="B632" s="218"/>
      <c r="C632" s="218"/>
      <c r="D632" s="219"/>
      <c r="E632" s="219"/>
      <c r="F632" s="219"/>
      <c r="G632" s="216" t="str">
        <f>IF(D632="","",VLOOKUP(D632,'Liste des clubs'!A:B,2,FALSE))</f>
        <v/>
      </c>
    </row>
    <row r="633" spans="1:7" ht="15.75" customHeight="1" x14ac:dyDescent="0.2">
      <c r="A633" s="216" t="str">
        <f t="shared" si="10"/>
        <v xml:space="preserve"> </v>
      </c>
      <c r="B633" s="218"/>
      <c r="C633" s="218"/>
      <c r="D633" s="219"/>
      <c r="E633" s="219"/>
      <c r="F633" s="219"/>
      <c r="G633" s="216" t="str">
        <f>IF(D633="","",VLOOKUP(D633,'Liste des clubs'!A:B,2,FALSE))</f>
        <v/>
      </c>
    </row>
    <row r="634" spans="1:7" ht="15.75" customHeight="1" x14ac:dyDescent="0.2">
      <c r="A634" s="216" t="str">
        <f t="shared" si="10"/>
        <v xml:space="preserve"> </v>
      </c>
      <c r="B634" s="218"/>
      <c r="C634" s="218"/>
      <c r="D634" s="219"/>
      <c r="E634" s="219"/>
      <c r="F634" s="219"/>
      <c r="G634" s="216" t="str">
        <f>IF(D634="","",VLOOKUP(D634,'Liste des clubs'!A:B,2,FALSE))</f>
        <v/>
      </c>
    </row>
    <row r="635" spans="1:7" ht="15.75" customHeight="1" x14ac:dyDescent="0.2">
      <c r="A635" s="216" t="str">
        <f t="shared" si="10"/>
        <v xml:space="preserve"> </v>
      </c>
      <c r="B635" s="218"/>
      <c r="C635" s="218"/>
      <c r="D635" s="219"/>
      <c r="E635" s="219"/>
      <c r="F635" s="219"/>
      <c r="G635" s="216" t="str">
        <f>IF(D635="","",VLOOKUP(D635,'Liste des clubs'!A:B,2,FALSE))</f>
        <v/>
      </c>
    </row>
    <row r="636" spans="1:7" ht="15.75" customHeight="1" x14ac:dyDescent="0.2">
      <c r="A636" s="216" t="str">
        <f t="shared" si="10"/>
        <v xml:space="preserve"> </v>
      </c>
      <c r="B636" s="218"/>
      <c r="C636" s="218"/>
      <c r="D636" s="219"/>
      <c r="E636" s="219"/>
      <c r="F636" s="219"/>
      <c r="G636" s="216" t="str">
        <f>IF(D636="","",VLOOKUP(D636,'Liste des clubs'!A:B,2,FALSE))</f>
        <v/>
      </c>
    </row>
    <row r="637" spans="1:7" ht="15.75" customHeight="1" x14ac:dyDescent="0.2">
      <c r="A637" s="216" t="str">
        <f t="shared" si="10"/>
        <v xml:space="preserve"> </v>
      </c>
      <c r="B637" s="218"/>
      <c r="C637" s="218"/>
      <c r="D637" s="219"/>
      <c r="E637" s="219"/>
      <c r="F637" s="219"/>
      <c r="G637" s="216" t="str">
        <f>IF(D637="","",VLOOKUP(D637,'Liste des clubs'!A:B,2,FALSE))</f>
        <v/>
      </c>
    </row>
    <row r="638" spans="1:7" ht="15.75" customHeight="1" x14ac:dyDescent="0.2">
      <c r="A638" s="216" t="str">
        <f t="shared" si="10"/>
        <v xml:space="preserve"> </v>
      </c>
      <c r="B638" s="218"/>
      <c r="C638" s="218"/>
      <c r="D638" s="219"/>
      <c r="E638" s="219"/>
      <c r="F638" s="219"/>
      <c r="G638" s="216" t="str">
        <f>IF(D638="","",VLOOKUP(D638,'Liste des clubs'!A:B,2,FALSE))</f>
        <v/>
      </c>
    </row>
    <row r="639" spans="1:7" ht="15.75" customHeight="1" x14ac:dyDescent="0.2">
      <c r="A639" s="216" t="str">
        <f t="shared" si="10"/>
        <v xml:space="preserve"> </v>
      </c>
      <c r="B639" s="218"/>
      <c r="C639" s="218"/>
      <c r="D639" s="219"/>
      <c r="E639" s="219"/>
      <c r="F639" s="219"/>
      <c r="G639" s="216" t="str">
        <f>IF(D639="","",VLOOKUP(D639,'Liste des clubs'!A:B,2,FALSE))</f>
        <v/>
      </c>
    </row>
    <row r="640" spans="1:7" ht="15.75" customHeight="1" x14ac:dyDescent="0.2">
      <c r="A640" s="216" t="str">
        <f t="shared" si="10"/>
        <v xml:space="preserve"> </v>
      </c>
      <c r="B640" s="218"/>
      <c r="C640" s="218"/>
      <c r="D640" s="219"/>
      <c r="E640" s="219"/>
      <c r="F640" s="219"/>
      <c r="G640" s="216" t="str">
        <f>IF(D640="","",VLOOKUP(D640,'Liste des clubs'!A:B,2,FALSE))</f>
        <v/>
      </c>
    </row>
    <row r="641" spans="1:7" ht="15.75" customHeight="1" x14ac:dyDescent="0.2">
      <c r="A641" s="216" t="str">
        <f t="shared" si="10"/>
        <v xml:space="preserve"> </v>
      </c>
      <c r="B641" s="218"/>
      <c r="C641" s="218"/>
      <c r="D641" s="219"/>
      <c r="E641" s="219"/>
      <c r="F641" s="219"/>
      <c r="G641" s="216" t="str">
        <f>IF(D641="","",VLOOKUP(D641,'Liste des clubs'!A:B,2,FALSE))</f>
        <v/>
      </c>
    </row>
    <row r="642" spans="1:7" ht="15.75" customHeight="1" x14ac:dyDescent="0.2">
      <c r="A642" s="216" t="str">
        <f t="shared" si="10"/>
        <v xml:space="preserve"> </v>
      </c>
      <c r="B642" s="218"/>
      <c r="C642" s="218"/>
      <c r="D642" s="219"/>
      <c r="E642" s="219"/>
      <c r="F642" s="219"/>
      <c r="G642" s="216" t="str">
        <f>IF(D642="","",VLOOKUP(D642,'Liste des clubs'!A:B,2,FALSE))</f>
        <v/>
      </c>
    </row>
    <row r="643" spans="1:7" ht="15.75" customHeight="1" x14ac:dyDescent="0.2">
      <c r="A643" s="216" t="str">
        <f t="shared" si="10"/>
        <v xml:space="preserve"> </v>
      </c>
      <c r="B643" s="218"/>
      <c r="C643" s="218"/>
      <c r="D643" s="219"/>
      <c r="E643" s="219"/>
      <c r="F643" s="219"/>
      <c r="G643" s="216" t="str">
        <f>IF(D643="","",VLOOKUP(D643,'Liste des clubs'!A:B,2,FALSE))</f>
        <v/>
      </c>
    </row>
    <row r="644" spans="1:7" ht="15.75" customHeight="1" x14ac:dyDescent="0.2">
      <c r="A644" s="216" t="str">
        <f t="shared" ref="A644:A700" si="11">UPPER(B644)&amp;" "&amp;PROPER(C644)</f>
        <v xml:space="preserve"> </v>
      </c>
      <c r="B644" s="218"/>
      <c r="C644" s="218"/>
      <c r="D644" s="219"/>
      <c r="E644" s="219"/>
      <c r="F644" s="219"/>
      <c r="G644" s="216" t="str">
        <f>IF(D644="","",VLOOKUP(D644,'Liste des clubs'!A:B,2,FALSE))</f>
        <v/>
      </c>
    </row>
    <row r="645" spans="1:7" ht="15.75" customHeight="1" x14ac:dyDescent="0.2">
      <c r="A645" s="216" t="str">
        <f t="shared" si="11"/>
        <v xml:space="preserve"> </v>
      </c>
      <c r="B645" s="218"/>
      <c r="C645" s="218"/>
      <c r="D645" s="219"/>
      <c r="E645" s="219"/>
      <c r="F645" s="219"/>
      <c r="G645" s="216" t="str">
        <f>IF(D645="","",VLOOKUP(D645,'Liste des clubs'!A:B,2,FALSE))</f>
        <v/>
      </c>
    </row>
    <row r="646" spans="1:7" ht="15.75" customHeight="1" x14ac:dyDescent="0.2">
      <c r="A646" s="216" t="str">
        <f t="shared" si="11"/>
        <v xml:space="preserve"> </v>
      </c>
      <c r="B646" s="218"/>
      <c r="C646" s="218"/>
      <c r="D646" s="219"/>
      <c r="E646" s="219"/>
      <c r="F646" s="219"/>
      <c r="G646" s="216" t="str">
        <f>IF(D646="","",VLOOKUP(D646,'Liste des clubs'!A:B,2,FALSE))</f>
        <v/>
      </c>
    </row>
    <row r="647" spans="1:7" ht="15.75" customHeight="1" x14ac:dyDescent="0.2">
      <c r="A647" s="216" t="str">
        <f t="shared" si="11"/>
        <v xml:space="preserve"> </v>
      </c>
      <c r="B647" s="218"/>
      <c r="C647" s="218"/>
      <c r="D647" s="219"/>
      <c r="E647" s="219"/>
      <c r="F647" s="219"/>
      <c r="G647" s="216" t="str">
        <f>IF(D647="","",VLOOKUP(D647,'Liste des clubs'!A:B,2,FALSE))</f>
        <v/>
      </c>
    </row>
    <row r="648" spans="1:7" ht="15.75" customHeight="1" x14ac:dyDescent="0.2">
      <c r="A648" s="216" t="str">
        <f t="shared" si="11"/>
        <v xml:space="preserve"> </v>
      </c>
      <c r="B648" s="218"/>
      <c r="C648" s="218"/>
      <c r="D648" s="219"/>
      <c r="E648" s="219"/>
      <c r="F648" s="219"/>
      <c r="G648" s="216" t="str">
        <f>IF(D648="","",VLOOKUP(D648,'Liste des clubs'!A:B,2,FALSE))</f>
        <v/>
      </c>
    </row>
    <row r="649" spans="1:7" ht="15.75" customHeight="1" x14ac:dyDescent="0.2">
      <c r="A649" s="216" t="str">
        <f t="shared" si="11"/>
        <v xml:space="preserve"> </v>
      </c>
      <c r="B649" s="218"/>
      <c r="C649" s="218"/>
      <c r="D649" s="219"/>
      <c r="E649" s="219"/>
      <c r="F649" s="219"/>
      <c r="G649" s="216" t="str">
        <f>IF(D649="","",VLOOKUP(D649,'Liste des clubs'!A:B,2,FALSE))</f>
        <v/>
      </c>
    </row>
    <row r="650" spans="1:7" ht="15.75" customHeight="1" x14ac:dyDescent="0.2">
      <c r="A650" s="216" t="str">
        <f t="shared" si="11"/>
        <v xml:space="preserve"> </v>
      </c>
      <c r="B650" s="218"/>
      <c r="C650" s="218"/>
      <c r="D650" s="219"/>
      <c r="E650" s="219"/>
      <c r="F650" s="219"/>
      <c r="G650" s="216" t="str">
        <f>IF(D650="","",VLOOKUP(D650,'Liste des clubs'!A:B,2,FALSE))</f>
        <v/>
      </c>
    </row>
    <row r="651" spans="1:7" ht="15.75" customHeight="1" x14ac:dyDescent="0.2">
      <c r="A651" s="216" t="str">
        <f t="shared" si="11"/>
        <v xml:space="preserve"> </v>
      </c>
      <c r="B651" s="218"/>
      <c r="C651" s="218"/>
      <c r="D651" s="219"/>
      <c r="E651" s="219"/>
      <c r="F651" s="219"/>
      <c r="G651" s="216" t="str">
        <f>IF(D651="","",VLOOKUP(D651,'Liste des clubs'!A:B,2,FALSE))</f>
        <v/>
      </c>
    </row>
    <row r="652" spans="1:7" ht="15.75" customHeight="1" x14ac:dyDescent="0.2">
      <c r="A652" s="216" t="str">
        <f t="shared" si="11"/>
        <v xml:space="preserve"> </v>
      </c>
      <c r="B652" s="218"/>
      <c r="C652" s="218"/>
      <c r="D652" s="219"/>
      <c r="E652" s="219"/>
      <c r="F652" s="219"/>
      <c r="G652" s="216" t="str">
        <f>IF(D652="","",VLOOKUP(D652,'Liste des clubs'!A:B,2,FALSE))</f>
        <v/>
      </c>
    </row>
    <row r="653" spans="1:7" ht="15.75" customHeight="1" x14ac:dyDescent="0.2">
      <c r="A653" s="216" t="str">
        <f t="shared" si="11"/>
        <v xml:space="preserve"> </v>
      </c>
      <c r="B653" s="218"/>
      <c r="C653" s="218"/>
      <c r="D653" s="219"/>
      <c r="E653" s="219"/>
      <c r="F653" s="219"/>
      <c r="G653" s="216" t="str">
        <f>IF(D653="","",VLOOKUP(D653,'Liste des clubs'!A:B,2,FALSE))</f>
        <v/>
      </c>
    </row>
    <row r="654" spans="1:7" ht="15.75" customHeight="1" x14ac:dyDescent="0.2">
      <c r="A654" s="216" t="str">
        <f t="shared" si="11"/>
        <v xml:space="preserve"> </v>
      </c>
      <c r="B654" s="218"/>
      <c r="C654" s="218"/>
      <c r="D654" s="219"/>
      <c r="E654" s="219"/>
      <c r="F654" s="219"/>
      <c r="G654" s="216" t="str">
        <f>IF(D654="","",VLOOKUP(D654,'Liste des clubs'!A:B,2,FALSE))</f>
        <v/>
      </c>
    </row>
    <row r="655" spans="1:7" ht="15.75" customHeight="1" x14ac:dyDescent="0.2">
      <c r="A655" s="216" t="str">
        <f t="shared" si="11"/>
        <v xml:space="preserve"> </v>
      </c>
      <c r="B655" s="218"/>
      <c r="C655" s="218"/>
      <c r="D655" s="219"/>
      <c r="E655" s="219"/>
      <c r="F655" s="219"/>
      <c r="G655" s="216" t="str">
        <f>IF(D655="","",VLOOKUP(D655,'Liste des clubs'!A:B,2,FALSE))</f>
        <v/>
      </c>
    </row>
    <row r="656" spans="1:7" ht="15.75" customHeight="1" x14ac:dyDescent="0.2">
      <c r="A656" s="216" t="str">
        <f t="shared" si="11"/>
        <v xml:space="preserve"> </v>
      </c>
      <c r="B656" s="218"/>
      <c r="C656" s="218"/>
      <c r="D656" s="219"/>
      <c r="E656" s="219"/>
      <c r="F656" s="219"/>
      <c r="G656" s="216" t="str">
        <f>IF(D656="","",VLOOKUP(D656,'Liste des clubs'!A:B,2,FALSE))</f>
        <v/>
      </c>
    </row>
    <row r="657" spans="1:7" ht="15.75" customHeight="1" x14ac:dyDescent="0.2">
      <c r="A657" s="216" t="str">
        <f t="shared" si="11"/>
        <v xml:space="preserve"> </v>
      </c>
      <c r="B657" s="218"/>
      <c r="C657" s="218"/>
      <c r="D657" s="219"/>
      <c r="E657" s="219"/>
      <c r="F657" s="219"/>
      <c r="G657" s="216" t="str">
        <f>IF(D657="","",VLOOKUP(D657,'Liste des clubs'!A:B,2,FALSE))</f>
        <v/>
      </c>
    </row>
    <row r="658" spans="1:7" ht="15.75" customHeight="1" x14ac:dyDescent="0.2">
      <c r="A658" s="216" t="str">
        <f t="shared" si="11"/>
        <v xml:space="preserve"> </v>
      </c>
      <c r="B658" s="218"/>
      <c r="C658" s="218"/>
      <c r="D658" s="219"/>
      <c r="E658" s="219"/>
      <c r="F658" s="219"/>
      <c r="G658" s="216" t="str">
        <f>IF(D658="","",VLOOKUP(D658,'Liste des clubs'!A:B,2,FALSE))</f>
        <v/>
      </c>
    </row>
    <row r="659" spans="1:7" ht="15.75" customHeight="1" x14ac:dyDescent="0.2">
      <c r="A659" s="216" t="str">
        <f t="shared" si="11"/>
        <v xml:space="preserve"> </v>
      </c>
      <c r="B659" s="218"/>
      <c r="C659" s="218"/>
      <c r="D659" s="219"/>
      <c r="E659" s="219"/>
      <c r="F659" s="219"/>
      <c r="G659" s="216" t="str">
        <f>IF(D659="","",VLOOKUP(D659,'Liste des clubs'!A:B,2,FALSE))</f>
        <v/>
      </c>
    </row>
    <row r="660" spans="1:7" ht="15.75" customHeight="1" x14ac:dyDescent="0.2">
      <c r="A660" s="216" t="str">
        <f t="shared" si="11"/>
        <v xml:space="preserve"> </v>
      </c>
      <c r="B660" s="218"/>
      <c r="C660" s="218"/>
      <c r="D660" s="219"/>
      <c r="E660" s="219"/>
      <c r="F660" s="219"/>
      <c r="G660" s="216" t="str">
        <f>IF(D660="","",VLOOKUP(D660,'Liste des clubs'!A:B,2,FALSE))</f>
        <v/>
      </c>
    </row>
    <row r="661" spans="1:7" ht="15.75" customHeight="1" x14ac:dyDescent="0.2">
      <c r="A661" s="216" t="str">
        <f t="shared" si="11"/>
        <v xml:space="preserve"> </v>
      </c>
      <c r="B661" s="218"/>
      <c r="C661" s="218"/>
      <c r="D661" s="219"/>
      <c r="E661" s="219"/>
      <c r="F661" s="219"/>
      <c r="G661" s="216" t="str">
        <f>IF(D661="","",VLOOKUP(D661,'Liste des clubs'!A:B,2,FALSE))</f>
        <v/>
      </c>
    </row>
    <row r="662" spans="1:7" ht="15.75" customHeight="1" x14ac:dyDescent="0.2">
      <c r="A662" s="216" t="str">
        <f t="shared" si="11"/>
        <v xml:space="preserve"> </v>
      </c>
      <c r="B662" s="218"/>
      <c r="C662" s="218"/>
      <c r="D662" s="219"/>
      <c r="E662" s="219"/>
      <c r="F662" s="219"/>
      <c r="G662" s="216" t="str">
        <f>IF(D662="","",VLOOKUP(D662,'Liste des clubs'!A:B,2,FALSE))</f>
        <v/>
      </c>
    </row>
    <row r="663" spans="1:7" ht="15.75" customHeight="1" x14ac:dyDescent="0.2">
      <c r="A663" s="216" t="str">
        <f t="shared" si="11"/>
        <v xml:space="preserve"> </v>
      </c>
      <c r="B663" s="218"/>
      <c r="C663" s="218"/>
      <c r="D663" s="219"/>
      <c r="E663" s="219"/>
      <c r="F663" s="219"/>
      <c r="G663" s="216" t="str">
        <f>IF(D663="","",VLOOKUP(D663,'Liste des clubs'!A:B,2,FALSE))</f>
        <v/>
      </c>
    </row>
    <row r="664" spans="1:7" ht="15.75" customHeight="1" x14ac:dyDescent="0.2">
      <c r="A664" s="216" t="str">
        <f t="shared" si="11"/>
        <v xml:space="preserve"> </v>
      </c>
      <c r="B664" s="218"/>
      <c r="C664" s="218"/>
      <c r="D664" s="219"/>
      <c r="E664" s="219"/>
      <c r="F664" s="219"/>
      <c r="G664" s="216" t="str">
        <f>IF(D664="","",VLOOKUP(D664,'Liste des clubs'!A:B,2,FALSE))</f>
        <v/>
      </c>
    </row>
    <row r="665" spans="1:7" ht="15.75" customHeight="1" x14ac:dyDescent="0.2">
      <c r="A665" s="216" t="str">
        <f t="shared" si="11"/>
        <v xml:space="preserve"> </v>
      </c>
      <c r="B665" s="218"/>
      <c r="C665" s="218"/>
      <c r="D665" s="219"/>
      <c r="E665" s="219"/>
      <c r="F665" s="219"/>
      <c r="G665" s="216" t="str">
        <f>IF(D665="","",VLOOKUP(D665,'Liste des clubs'!A:B,2,FALSE))</f>
        <v/>
      </c>
    </row>
    <row r="666" spans="1:7" ht="15.75" customHeight="1" x14ac:dyDescent="0.2">
      <c r="A666" s="216" t="str">
        <f t="shared" si="11"/>
        <v xml:space="preserve"> </v>
      </c>
      <c r="B666" s="218"/>
      <c r="C666" s="218"/>
      <c r="D666" s="219"/>
      <c r="E666" s="219"/>
      <c r="F666" s="219"/>
      <c r="G666" s="216" t="str">
        <f>IF(D666="","",VLOOKUP(D666,'Liste des clubs'!A:B,2,FALSE))</f>
        <v/>
      </c>
    </row>
    <row r="667" spans="1:7" ht="15.75" customHeight="1" x14ac:dyDescent="0.2">
      <c r="A667" s="216" t="str">
        <f t="shared" si="11"/>
        <v xml:space="preserve"> </v>
      </c>
      <c r="B667" s="218"/>
      <c r="C667" s="218"/>
      <c r="D667" s="219"/>
      <c r="E667" s="219"/>
      <c r="F667" s="219"/>
      <c r="G667" s="216" t="str">
        <f>IF(D667="","",VLOOKUP(D667,'Liste des clubs'!A:B,2,FALSE))</f>
        <v/>
      </c>
    </row>
    <row r="668" spans="1:7" ht="15.75" customHeight="1" x14ac:dyDescent="0.2">
      <c r="A668" s="216" t="str">
        <f t="shared" si="11"/>
        <v xml:space="preserve"> </v>
      </c>
      <c r="B668" s="218"/>
      <c r="C668" s="218"/>
      <c r="D668" s="219"/>
      <c r="E668" s="219"/>
      <c r="F668" s="219"/>
      <c r="G668" s="216" t="str">
        <f>IF(D668="","",VLOOKUP(D668,'Liste des clubs'!A:B,2,FALSE))</f>
        <v/>
      </c>
    </row>
    <row r="669" spans="1:7" ht="15.75" customHeight="1" x14ac:dyDescent="0.2">
      <c r="A669" s="216" t="str">
        <f t="shared" si="11"/>
        <v xml:space="preserve"> </v>
      </c>
      <c r="B669" s="218"/>
      <c r="C669" s="218"/>
      <c r="D669" s="219"/>
      <c r="E669" s="219"/>
      <c r="F669" s="219"/>
      <c r="G669" s="216" t="str">
        <f>IF(D669="","",VLOOKUP(D669,'Liste des clubs'!A:B,2,FALSE))</f>
        <v/>
      </c>
    </row>
    <row r="670" spans="1:7" ht="15.75" customHeight="1" x14ac:dyDescent="0.2">
      <c r="A670" s="216" t="str">
        <f t="shared" si="11"/>
        <v xml:space="preserve"> </v>
      </c>
      <c r="B670" s="218"/>
      <c r="C670" s="218"/>
      <c r="D670" s="219"/>
      <c r="E670" s="219"/>
      <c r="F670" s="219"/>
      <c r="G670" s="216" t="str">
        <f>IF(D670="","",VLOOKUP(D670,'Liste des clubs'!A:B,2,FALSE))</f>
        <v/>
      </c>
    </row>
    <row r="671" spans="1:7" ht="15.75" customHeight="1" x14ac:dyDescent="0.2">
      <c r="A671" s="216" t="str">
        <f t="shared" si="11"/>
        <v xml:space="preserve"> </v>
      </c>
      <c r="B671" s="218"/>
      <c r="C671" s="218"/>
      <c r="D671" s="219"/>
      <c r="E671" s="219"/>
      <c r="F671" s="219"/>
      <c r="G671" s="216" t="str">
        <f>IF(D671="","",VLOOKUP(D671,'Liste des clubs'!A:B,2,FALSE))</f>
        <v/>
      </c>
    </row>
    <row r="672" spans="1:7" ht="15.75" customHeight="1" x14ac:dyDescent="0.2">
      <c r="A672" s="216" t="str">
        <f t="shared" si="11"/>
        <v xml:space="preserve"> </v>
      </c>
      <c r="B672" s="218"/>
      <c r="C672" s="218"/>
      <c r="D672" s="219"/>
      <c r="E672" s="219"/>
      <c r="F672" s="219"/>
      <c r="G672" s="216" t="str">
        <f>IF(D672="","",VLOOKUP(D672,'Liste des clubs'!A:B,2,FALSE))</f>
        <v/>
      </c>
    </row>
    <row r="673" spans="1:7" ht="15.75" customHeight="1" x14ac:dyDescent="0.2">
      <c r="A673" s="216" t="str">
        <f t="shared" si="11"/>
        <v xml:space="preserve"> </v>
      </c>
      <c r="B673" s="218"/>
      <c r="C673" s="218"/>
      <c r="D673" s="219"/>
      <c r="E673" s="219"/>
      <c r="F673" s="219"/>
      <c r="G673" s="216" t="str">
        <f>IF(D673="","",VLOOKUP(D673,'Liste des clubs'!A:B,2,FALSE))</f>
        <v/>
      </c>
    </row>
    <row r="674" spans="1:7" ht="15.75" customHeight="1" x14ac:dyDescent="0.2">
      <c r="A674" s="216" t="str">
        <f t="shared" si="11"/>
        <v xml:space="preserve"> </v>
      </c>
      <c r="B674" s="218"/>
      <c r="C674" s="218"/>
      <c r="D674" s="219"/>
      <c r="E674" s="219"/>
      <c r="F674" s="219"/>
      <c r="G674" s="216" t="str">
        <f>IF(D674="","",VLOOKUP(D674,'Liste des clubs'!A:B,2,FALSE))</f>
        <v/>
      </c>
    </row>
    <row r="675" spans="1:7" ht="15.75" customHeight="1" x14ac:dyDescent="0.2">
      <c r="A675" s="216" t="str">
        <f t="shared" si="11"/>
        <v xml:space="preserve"> </v>
      </c>
      <c r="B675" s="218"/>
      <c r="C675" s="218"/>
      <c r="D675" s="219"/>
      <c r="E675" s="219"/>
      <c r="F675" s="219"/>
      <c r="G675" s="216" t="str">
        <f>IF(D675="","",VLOOKUP(D675,'Liste des clubs'!A:B,2,FALSE))</f>
        <v/>
      </c>
    </row>
    <row r="676" spans="1:7" ht="15.75" customHeight="1" x14ac:dyDescent="0.2">
      <c r="A676" s="216" t="str">
        <f t="shared" si="11"/>
        <v xml:space="preserve"> </v>
      </c>
      <c r="B676" s="218"/>
      <c r="C676" s="218"/>
      <c r="D676" s="219"/>
      <c r="E676" s="219"/>
      <c r="F676" s="219"/>
      <c r="G676" s="216" t="str">
        <f>IF(D676="","",VLOOKUP(D676,'Liste des clubs'!A:B,2,FALSE))</f>
        <v/>
      </c>
    </row>
    <row r="677" spans="1:7" ht="15.75" customHeight="1" x14ac:dyDescent="0.2">
      <c r="A677" s="216" t="str">
        <f t="shared" si="11"/>
        <v xml:space="preserve"> </v>
      </c>
      <c r="B677" s="218"/>
      <c r="C677" s="218"/>
      <c r="D677" s="219"/>
      <c r="E677" s="219"/>
      <c r="F677" s="219"/>
      <c r="G677" s="216" t="str">
        <f>IF(D677="","",VLOOKUP(D677,'Liste des clubs'!A:B,2,FALSE))</f>
        <v/>
      </c>
    </row>
    <row r="678" spans="1:7" ht="15.75" customHeight="1" x14ac:dyDescent="0.2">
      <c r="A678" s="216" t="str">
        <f t="shared" si="11"/>
        <v xml:space="preserve"> </v>
      </c>
      <c r="B678" s="218"/>
      <c r="C678" s="218"/>
      <c r="D678" s="219"/>
      <c r="E678" s="219"/>
      <c r="F678" s="219"/>
      <c r="G678" s="216" t="str">
        <f>IF(D678="","",VLOOKUP(D678,'Liste des clubs'!A:B,2,FALSE))</f>
        <v/>
      </c>
    </row>
    <row r="679" spans="1:7" ht="15.75" customHeight="1" x14ac:dyDescent="0.2">
      <c r="A679" s="216" t="str">
        <f t="shared" si="11"/>
        <v xml:space="preserve"> </v>
      </c>
      <c r="B679" s="218"/>
      <c r="C679" s="218"/>
      <c r="D679" s="219"/>
      <c r="E679" s="219"/>
      <c r="F679" s="219"/>
      <c r="G679" s="216" t="str">
        <f>IF(D679="","",VLOOKUP(D679,'Liste des clubs'!A:B,2,FALSE))</f>
        <v/>
      </c>
    </row>
    <row r="680" spans="1:7" ht="15.75" customHeight="1" x14ac:dyDescent="0.2">
      <c r="A680" s="216" t="str">
        <f t="shared" si="11"/>
        <v xml:space="preserve"> </v>
      </c>
      <c r="B680" s="218"/>
      <c r="C680" s="218"/>
      <c r="D680" s="219"/>
      <c r="E680" s="219"/>
      <c r="F680" s="219"/>
      <c r="G680" s="216" t="str">
        <f>IF(D680="","",VLOOKUP(D680,'Liste des clubs'!A:B,2,FALSE))</f>
        <v/>
      </c>
    </row>
    <row r="681" spans="1:7" ht="15.75" customHeight="1" x14ac:dyDescent="0.2">
      <c r="A681" s="216" t="str">
        <f t="shared" si="11"/>
        <v xml:space="preserve"> </v>
      </c>
      <c r="B681" s="218"/>
      <c r="C681" s="218"/>
      <c r="D681" s="219"/>
      <c r="E681" s="219"/>
      <c r="F681" s="219"/>
      <c r="G681" s="216" t="str">
        <f>IF(D681="","",VLOOKUP(D681,'Liste des clubs'!A:B,2,FALSE))</f>
        <v/>
      </c>
    </row>
    <row r="682" spans="1:7" ht="15.75" customHeight="1" x14ac:dyDescent="0.2">
      <c r="A682" s="216" t="str">
        <f t="shared" si="11"/>
        <v xml:space="preserve"> </v>
      </c>
      <c r="B682" s="218"/>
      <c r="C682" s="218"/>
      <c r="D682" s="219"/>
      <c r="E682" s="219"/>
      <c r="F682" s="219"/>
      <c r="G682" s="216" t="str">
        <f>IF(D682="","",VLOOKUP(D682,'Liste des clubs'!A:B,2,FALSE))</f>
        <v/>
      </c>
    </row>
    <row r="683" spans="1:7" ht="15.75" customHeight="1" x14ac:dyDescent="0.2">
      <c r="A683" s="216" t="str">
        <f t="shared" si="11"/>
        <v xml:space="preserve"> </v>
      </c>
      <c r="B683" s="218"/>
      <c r="C683" s="218"/>
      <c r="D683" s="219"/>
      <c r="E683" s="219"/>
      <c r="F683" s="219"/>
      <c r="G683" s="216" t="str">
        <f>IF(D683="","",VLOOKUP(D683,'Liste des clubs'!A:B,2,FALSE))</f>
        <v/>
      </c>
    </row>
    <row r="684" spans="1:7" ht="15.75" customHeight="1" x14ac:dyDescent="0.2">
      <c r="A684" s="216" t="str">
        <f t="shared" si="11"/>
        <v xml:space="preserve"> </v>
      </c>
      <c r="B684" s="218"/>
      <c r="C684" s="218"/>
      <c r="D684" s="219"/>
      <c r="E684" s="219"/>
      <c r="F684" s="219"/>
      <c r="G684" s="216" t="str">
        <f>IF(D684="","",VLOOKUP(D684,'Liste des clubs'!A:B,2,FALSE))</f>
        <v/>
      </c>
    </row>
    <row r="685" spans="1:7" ht="15.75" customHeight="1" x14ac:dyDescent="0.2">
      <c r="A685" s="216" t="str">
        <f t="shared" si="11"/>
        <v xml:space="preserve"> </v>
      </c>
      <c r="B685" s="218"/>
      <c r="C685" s="218"/>
      <c r="D685" s="219"/>
      <c r="E685" s="219"/>
      <c r="F685" s="219"/>
      <c r="G685" s="216" t="str">
        <f>IF(D685="","",VLOOKUP(D685,'Liste des clubs'!A:B,2,FALSE))</f>
        <v/>
      </c>
    </row>
    <row r="686" spans="1:7" ht="15.75" customHeight="1" x14ac:dyDescent="0.2">
      <c r="A686" s="216" t="str">
        <f t="shared" si="11"/>
        <v xml:space="preserve"> </v>
      </c>
      <c r="B686" s="218"/>
      <c r="C686" s="218"/>
      <c r="D686" s="219"/>
      <c r="E686" s="219"/>
      <c r="F686" s="219"/>
      <c r="G686" s="216" t="str">
        <f>IF(D686="","",VLOOKUP(D686,'Liste des clubs'!A:B,2,FALSE))</f>
        <v/>
      </c>
    </row>
    <row r="687" spans="1:7" ht="15.75" customHeight="1" x14ac:dyDescent="0.2">
      <c r="A687" s="216" t="str">
        <f t="shared" si="11"/>
        <v xml:space="preserve"> </v>
      </c>
      <c r="B687" s="218"/>
      <c r="C687" s="218"/>
      <c r="D687" s="219"/>
      <c r="E687" s="219"/>
      <c r="F687" s="219"/>
      <c r="G687" s="216" t="str">
        <f>IF(D687="","",VLOOKUP(D687,'Liste des clubs'!A:B,2,FALSE))</f>
        <v/>
      </c>
    </row>
    <row r="688" spans="1:7" ht="15.75" customHeight="1" x14ac:dyDescent="0.2">
      <c r="A688" s="216" t="str">
        <f t="shared" si="11"/>
        <v xml:space="preserve"> </v>
      </c>
      <c r="B688" s="218"/>
      <c r="C688" s="218"/>
      <c r="D688" s="219"/>
      <c r="E688" s="219"/>
      <c r="F688" s="219"/>
      <c r="G688" s="216" t="str">
        <f>IF(D688="","",VLOOKUP(D688,'Liste des clubs'!A:B,2,FALSE))</f>
        <v/>
      </c>
    </row>
    <row r="689" spans="1:7" ht="15.75" customHeight="1" x14ac:dyDescent="0.2">
      <c r="A689" s="216" t="str">
        <f t="shared" si="11"/>
        <v xml:space="preserve"> </v>
      </c>
      <c r="B689" s="218"/>
      <c r="C689" s="218"/>
      <c r="D689" s="219"/>
      <c r="E689" s="219"/>
      <c r="F689" s="219"/>
      <c r="G689" s="216" t="str">
        <f>IF(D689="","",VLOOKUP(D689,'Liste des clubs'!A:B,2,FALSE))</f>
        <v/>
      </c>
    </row>
    <row r="690" spans="1:7" ht="15.75" customHeight="1" x14ac:dyDescent="0.2">
      <c r="A690" s="216" t="str">
        <f t="shared" si="11"/>
        <v xml:space="preserve"> </v>
      </c>
      <c r="B690" s="218"/>
      <c r="C690" s="218"/>
      <c r="D690" s="219"/>
      <c r="E690" s="219"/>
      <c r="F690" s="219"/>
      <c r="G690" s="216" t="str">
        <f>IF(D690="","",VLOOKUP(D690,'Liste des clubs'!A:B,2,FALSE))</f>
        <v/>
      </c>
    </row>
    <row r="691" spans="1:7" ht="15.75" customHeight="1" x14ac:dyDescent="0.2">
      <c r="A691" s="216" t="str">
        <f t="shared" si="11"/>
        <v xml:space="preserve"> </v>
      </c>
      <c r="B691" s="218"/>
      <c r="C691" s="218"/>
      <c r="D691" s="219"/>
      <c r="E691" s="219"/>
      <c r="F691" s="219"/>
      <c r="G691" s="216" t="str">
        <f>IF(D691="","",VLOOKUP(D691,'Liste des clubs'!A:B,2,FALSE))</f>
        <v/>
      </c>
    </row>
    <row r="692" spans="1:7" ht="15.75" customHeight="1" x14ac:dyDescent="0.2">
      <c r="A692" s="216" t="str">
        <f t="shared" si="11"/>
        <v xml:space="preserve"> </v>
      </c>
      <c r="B692" s="218"/>
      <c r="C692" s="218"/>
      <c r="D692" s="219"/>
      <c r="E692" s="219"/>
      <c r="F692" s="219"/>
      <c r="G692" s="216" t="str">
        <f>IF(D692="","",VLOOKUP(D692,'Liste des clubs'!A:B,2,FALSE))</f>
        <v/>
      </c>
    </row>
    <row r="693" spans="1:7" ht="15.75" customHeight="1" x14ac:dyDescent="0.2">
      <c r="A693" s="216" t="str">
        <f t="shared" si="11"/>
        <v xml:space="preserve"> </v>
      </c>
      <c r="B693" s="218"/>
      <c r="C693" s="218"/>
      <c r="D693" s="219"/>
      <c r="E693" s="219"/>
      <c r="F693" s="219"/>
      <c r="G693" s="216" t="str">
        <f>IF(D693="","",VLOOKUP(D693,'Liste des clubs'!A:B,2,FALSE))</f>
        <v/>
      </c>
    </row>
    <row r="694" spans="1:7" ht="15.75" customHeight="1" x14ac:dyDescent="0.2">
      <c r="A694" s="216" t="str">
        <f t="shared" si="11"/>
        <v xml:space="preserve"> </v>
      </c>
      <c r="B694" s="218"/>
      <c r="C694" s="218"/>
      <c r="D694" s="219"/>
      <c r="E694" s="219"/>
      <c r="F694" s="219"/>
      <c r="G694" s="216" t="str">
        <f>IF(D694="","",VLOOKUP(D694,'Liste des clubs'!A:B,2,FALSE))</f>
        <v/>
      </c>
    </row>
    <row r="695" spans="1:7" ht="15.75" customHeight="1" x14ac:dyDescent="0.2">
      <c r="A695" s="216" t="str">
        <f t="shared" si="11"/>
        <v xml:space="preserve"> </v>
      </c>
      <c r="B695" s="218"/>
      <c r="C695" s="218"/>
      <c r="D695" s="219"/>
      <c r="E695" s="219"/>
      <c r="F695" s="219"/>
      <c r="G695" s="216" t="str">
        <f>IF(D695="","",VLOOKUP(D695,'Liste des clubs'!A:B,2,FALSE))</f>
        <v/>
      </c>
    </row>
    <row r="696" spans="1:7" ht="15.75" customHeight="1" x14ac:dyDescent="0.2">
      <c r="A696" s="216" t="str">
        <f t="shared" si="11"/>
        <v xml:space="preserve"> </v>
      </c>
      <c r="B696" s="218"/>
      <c r="C696" s="218"/>
      <c r="D696" s="219"/>
      <c r="E696" s="219"/>
      <c r="F696" s="219"/>
      <c r="G696" s="216" t="str">
        <f>IF(D696="","",VLOOKUP(D696,'Liste des clubs'!A:B,2,FALSE))</f>
        <v/>
      </c>
    </row>
    <row r="697" spans="1:7" ht="15.75" customHeight="1" x14ac:dyDescent="0.2">
      <c r="A697" s="216" t="str">
        <f t="shared" si="11"/>
        <v xml:space="preserve"> </v>
      </c>
      <c r="B697" s="218"/>
      <c r="C697" s="218"/>
      <c r="D697" s="219"/>
      <c r="E697" s="219"/>
      <c r="F697" s="219"/>
      <c r="G697" s="216" t="str">
        <f>IF(D697="","",VLOOKUP(D697,'Liste des clubs'!A:B,2,FALSE))</f>
        <v/>
      </c>
    </row>
    <row r="698" spans="1:7" ht="15.75" customHeight="1" x14ac:dyDescent="0.2">
      <c r="A698" s="216" t="str">
        <f t="shared" si="11"/>
        <v xml:space="preserve"> </v>
      </c>
      <c r="B698" s="218"/>
      <c r="C698" s="218"/>
      <c r="D698" s="219"/>
      <c r="E698" s="219"/>
      <c r="F698" s="219"/>
      <c r="G698" s="216" t="str">
        <f>IF(D698="","",VLOOKUP(D698,'Liste des clubs'!A:B,2,FALSE))</f>
        <v/>
      </c>
    </row>
    <row r="699" spans="1:7" ht="15.75" customHeight="1" x14ac:dyDescent="0.2">
      <c r="A699" s="216" t="str">
        <f t="shared" si="11"/>
        <v xml:space="preserve"> </v>
      </c>
      <c r="B699" s="218"/>
      <c r="C699" s="218"/>
      <c r="D699" s="219"/>
      <c r="E699" s="219"/>
      <c r="F699" s="219"/>
      <c r="G699" s="216" t="str">
        <f>IF(D699="","",VLOOKUP(D699,'Liste des clubs'!A:B,2,FALSE))</f>
        <v/>
      </c>
    </row>
    <row r="700" spans="1:7" ht="15.75" customHeight="1" x14ac:dyDescent="0.2">
      <c r="A700" s="220" t="str">
        <f t="shared" si="11"/>
        <v xml:space="preserve"> </v>
      </c>
      <c r="B700" s="221"/>
      <c r="C700" s="221"/>
      <c r="D700" s="222"/>
      <c r="E700" s="222"/>
      <c r="F700" s="222"/>
      <c r="G700" s="220" t="str">
        <f>IF(E700="","",VLOOKUP(D700,'Liste des clubs'!$A$2:$B$125,2,FALSE))</f>
        <v/>
      </c>
    </row>
    <row r="701" spans="1:7" ht="15.75" customHeight="1" x14ac:dyDescent="0.2">
      <c r="A701" s="223"/>
      <c r="B701" s="224"/>
      <c r="C701" s="224"/>
      <c r="D701" s="225"/>
      <c r="E701" s="225"/>
      <c r="F701" s="225"/>
      <c r="G701" s="223"/>
    </row>
    <row r="702" spans="1:7" ht="15.75" customHeight="1" x14ac:dyDescent="0.2">
      <c r="A702" s="223"/>
      <c r="B702" s="224"/>
      <c r="C702" s="224"/>
      <c r="D702" s="225"/>
      <c r="E702" s="225"/>
      <c r="F702" s="225"/>
      <c r="G702" s="223"/>
    </row>
    <row r="703" spans="1:7" ht="15.75" customHeight="1" x14ac:dyDescent="0.2">
      <c r="A703" s="223"/>
      <c r="B703" s="224"/>
      <c r="C703" s="224"/>
      <c r="D703" s="225"/>
      <c r="E703" s="225"/>
      <c r="F703" s="225"/>
      <c r="G703" s="223"/>
    </row>
    <row r="704" spans="1:7" ht="15.75" customHeight="1" x14ac:dyDescent="0.2">
      <c r="A704" s="223"/>
      <c r="B704" s="224"/>
      <c r="C704" s="224"/>
      <c r="D704" s="225"/>
      <c r="E704" s="225"/>
      <c r="F704" s="225"/>
      <c r="G704" s="223"/>
    </row>
    <row r="705" spans="1:7" ht="15.75" customHeight="1" x14ac:dyDescent="0.2">
      <c r="A705" s="223"/>
      <c r="B705" s="224"/>
      <c r="C705" s="224"/>
      <c r="D705" s="225"/>
      <c r="E705" s="225"/>
      <c r="F705" s="225"/>
      <c r="G705" s="223"/>
    </row>
    <row r="706" spans="1:7" ht="15.75" customHeight="1" x14ac:dyDescent="0.2">
      <c r="A706" s="223"/>
      <c r="B706" s="224"/>
      <c r="C706" s="224"/>
      <c r="D706" s="225"/>
      <c r="E706" s="225"/>
      <c r="F706" s="225"/>
      <c r="G706" s="223"/>
    </row>
    <row r="707" spans="1:7" ht="15.75" customHeight="1" x14ac:dyDescent="0.2">
      <c r="A707" s="223"/>
      <c r="B707" s="224"/>
      <c r="C707" s="224"/>
      <c r="D707" s="225"/>
      <c r="E707" s="225"/>
      <c r="F707" s="225"/>
      <c r="G707" s="223"/>
    </row>
    <row r="708" spans="1:7" ht="15.75" customHeight="1" x14ac:dyDescent="0.2">
      <c r="A708" s="223"/>
      <c r="B708" s="224"/>
      <c r="C708" s="224"/>
      <c r="D708" s="225"/>
      <c r="E708" s="225"/>
      <c r="F708" s="225"/>
      <c r="G708" s="223"/>
    </row>
    <row r="709" spans="1:7" ht="15.75" customHeight="1" x14ac:dyDescent="0.2">
      <c r="A709" s="223"/>
      <c r="B709" s="224"/>
      <c r="C709" s="224"/>
      <c r="D709" s="225"/>
      <c r="E709" s="225"/>
      <c r="F709" s="225"/>
      <c r="G709" s="223"/>
    </row>
    <row r="710" spans="1:7" ht="15.75" customHeight="1" x14ac:dyDescent="0.2">
      <c r="A710" s="223"/>
      <c r="B710" s="224"/>
      <c r="C710" s="224"/>
      <c r="D710" s="225"/>
      <c r="E710" s="225"/>
      <c r="F710" s="225"/>
      <c r="G710" s="223"/>
    </row>
    <row r="711" spans="1:7" ht="15.75" customHeight="1" x14ac:dyDescent="0.2">
      <c r="A711" s="223"/>
      <c r="B711" s="224"/>
      <c r="C711" s="224"/>
      <c r="D711" s="225"/>
      <c r="E711" s="225"/>
      <c r="F711" s="225"/>
      <c r="G711" s="223"/>
    </row>
    <row r="712" spans="1:7" ht="15.75" customHeight="1" x14ac:dyDescent="0.2">
      <c r="A712" s="223"/>
      <c r="B712" s="224"/>
      <c r="C712" s="224"/>
      <c r="D712" s="225"/>
      <c r="E712" s="225"/>
      <c r="F712" s="225"/>
      <c r="G712" s="223"/>
    </row>
    <row r="713" spans="1:7" ht="15.75" customHeight="1" x14ac:dyDescent="0.2">
      <c r="A713" s="223"/>
      <c r="B713" s="224"/>
      <c r="C713" s="224"/>
      <c r="D713" s="225"/>
      <c r="E713" s="225"/>
      <c r="F713" s="225"/>
      <c r="G713" s="223"/>
    </row>
    <row r="714" spans="1:7" ht="15.75" customHeight="1" x14ac:dyDescent="0.2">
      <c r="A714" s="223"/>
      <c r="B714" s="224"/>
      <c r="C714" s="224"/>
      <c r="D714" s="225"/>
      <c r="E714" s="225"/>
      <c r="F714" s="225"/>
      <c r="G714" s="223"/>
    </row>
    <row r="715" spans="1:7" ht="15.75" customHeight="1" x14ac:dyDescent="0.2">
      <c r="A715" s="223"/>
      <c r="B715" s="224"/>
      <c r="C715" s="224"/>
      <c r="D715" s="225"/>
      <c r="E715" s="225"/>
      <c r="F715" s="225"/>
      <c r="G715" s="223"/>
    </row>
    <row r="716" spans="1:7" ht="15.75" customHeight="1" x14ac:dyDescent="0.2">
      <c r="A716" s="223"/>
      <c r="B716" s="224"/>
      <c r="C716" s="224"/>
      <c r="D716" s="225"/>
      <c r="E716" s="225"/>
      <c r="F716" s="225"/>
      <c r="G716" s="223"/>
    </row>
    <row r="717" spans="1:7" ht="15.75" customHeight="1" x14ac:dyDescent="0.2">
      <c r="A717" s="223"/>
      <c r="B717" s="224"/>
      <c r="C717" s="224"/>
      <c r="D717" s="225"/>
      <c r="E717" s="225"/>
      <c r="F717" s="225"/>
      <c r="G717" s="223"/>
    </row>
    <row r="718" spans="1:7" ht="15.75" customHeight="1" x14ac:dyDescent="0.2">
      <c r="A718" s="223"/>
      <c r="B718" s="224"/>
      <c r="C718" s="224"/>
      <c r="D718" s="225"/>
      <c r="E718" s="225"/>
      <c r="F718" s="225"/>
      <c r="G718" s="223"/>
    </row>
    <row r="719" spans="1:7" ht="15.75" customHeight="1" x14ac:dyDescent="0.2">
      <c r="A719" s="223"/>
      <c r="B719" s="224"/>
      <c r="C719" s="224"/>
      <c r="D719" s="225"/>
      <c r="E719" s="225"/>
      <c r="F719" s="225"/>
      <c r="G719" s="223"/>
    </row>
    <row r="720" spans="1:7" ht="15.75" customHeight="1" x14ac:dyDescent="0.2">
      <c r="A720" s="223"/>
      <c r="B720" s="224"/>
      <c r="C720" s="224"/>
      <c r="D720" s="225"/>
      <c r="E720" s="225"/>
      <c r="F720" s="225"/>
      <c r="G720" s="223"/>
    </row>
    <row r="721" spans="1:7" ht="15.75" customHeight="1" x14ac:dyDescent="0.2">
      <c r="A721" s="223"/>
      <c r="B721" s="224"/>
      <c r="C721" s="224"/>
      <c r="D721" s="225"/>
      <c r="E721" s="225"/>
      <c r="F721" s="225"/>
      <c r="G721" s="223"/>
    </row>
    <row r="722" spans="1:7" ht="15.75" customHeight="1" x14ac:dyDescent="0.2">
      <c r="A722" s="223"/>
      <c r="B722" s="224"/>
      <c r="C722" s="224"/>
      <c r="D722" s="225"/>
      <c r="E722" s="225"/>
      <c r="F722" s="225"/>
      <c r="G722" s="223"/>
    </row>
    <row r="723" spans="1:7" ht="15.75" customHeight="1" x14ac:dyDescent="0.2">
      <c r="A723" s="223"/>
      <c r="B723" s="224"/>
      <c r="C723" s="224"/>
      <c r="D723" s="225"/>
      <c r="E723" s="225"/>
      <c r="F723" s="225"/>
      <c r="G723" s="223"/>
    </row>
    <row r="724" spans="1:7" ht="15.75" customHeight="1" x14ac:dyDescent="0.2">
      <c r="A724" s="223"/>
      <c r="B724" s="224"/>
      <c r="C724" s="224"/>
      <c r="D724" s="225"/>
      <c r="E724" s="225"/>
      <c r="F724" s="225"/>
      <c r="G724" s="223"/>
    </row>
    <row r="725" spans="1:7" ht="15.75" customHeight="1" x14ac:dyDescent="0.2">
      <c r="A725" s="223"/>
      <c r="B725" s="224"/>
      <c r="C725" s="224"/>
      <c r="D725" s="225"/>
      <c r="E725" s="225"/>
      <c r="F725" s="225"/>
      <c r="G725" s="223"/>
    </row>
    <row r="726" spans="1:7" ht="15.75" customHeight="1" x14ac:dyDescent="0.2">
      <c r="A726" s="223"/>
      <c r="B726" s="224"/>
      <c r="C726" s="224"/>
      <c r="D726" s="225"/>
      <c r="E726" s="225"/>
      <c r="F726" s="225"/>
      <c r="G726" s="223"/>
    </row>
    <row r="727" spans="1:7" ht="15.75" customHeight="1" x14ac:dyDescent="0.2">
      <c r="A727" s="223"/>
      <c r="B727" s="224"/>
      <c r="C727" s="224"/>
      <c r="D727" s="225"/>
      <c r="E727" s="225"/>
      <c r="F727" s="225"/>
      <c r="G727" s="223"/>
    </row>
    <row r="728" spans="1:7" ht="15.75" customHeight="1" x14ac:dyDescent="0.2">
      <c r="A728" s="223"/>
      <c r="B728" s="224"/>
      <c r="C728" s="224"/>
      <c r="D728" s="225"/>
      <c r="E728" s="225"/>
      <c r="F728" s="225"/>
      <c r="G728" s="223"/>
    </row>
    <row r="729" spans="1:7" ht="15.75" customHeight="1" x14ac:dyDescent="0.2">
      <c r="A729" s="223"/>
      <c r="B729" s="224"/>
      <c r="C729" s="224"/>
      <c r="D729" s="225"/>
      <c r="E729" s="225"/>
      <c r="F729" s="225"/>
      <c r="G729" s="223"/>
    </row>
    <row r="730" spans="1:7" ht="15.75" customHeight="1" x14ac:dyDescent="0.2">
      <c r="A730" s="223"/>
      <c r="B730" s="224"/>
      <c r="C730" s="224"/>
      <c r="D730" s="225"/>
      <c r="E730" s="225"/>
      <c r="F730" s="225"/>
      <c r="G730" s="223"/>
    </row>
    <row r="731" spans="1:7" ht="15.75" customHeight="1" x14ac:dyDescent="0.2">
      <c r="A731" s="223"/>
      <c r="B731" s="224"/>
      <c r="C731" s="224"/>
      <c r="D731" s="225"/>
      <c r="E731" s="225"/>
      <c r="F731" s="225"/>
      <c r="G731" s="223"/>
    </row>
    <row r="732" spans="1:7" ht="15.75" customHeight="1" x14ac:dyDescent="0.2">
      <c r="A732" s="223"/>
      <c r="B732" s="224"/>
      <c r="C732" s="224"/>
      <c r="D732" s="225"/>
      <c r="E732" s="225"/>
      <c r="F732" s="225"/>
      <c r="G732" s="223"/>
    </row>
    <row r="733" spans="1:7" ht="15.75" customHeight="1" x14ac:dyDescent="0.2">
      <c r="A733" s="223"/>
      <c r="B733" s="224"/>
      <c r="C733" s="224"/>
      <c r="D733" s="225"/>
      <c r="E733" s="225"/>
      <c r="F733" s="225"/>
      <c r="G733" s="223"/>
    </row>
    <row r="734" spans="1:7" ht="15.75" customHeight="1" x14ac:dyDescent="0.2">
      <c r="A734" s="223"/>
      <c r="B734" s="224"/>
      <c r="C734" s="224"/>
      <c r="D734" s="225"/>
      <c r="E734" s="225"/>
      <c r="F734" s="225"/>
      <c r="G734" s="223"/>
    </row>
    <row r="735" spans="1:7" ht="15.75" customHeight="1" x14ac:dyDescent="0.2">
      <c r="A735" s="223"/>
      <c r="B735" s="224"/>
      <c r="C735" s="224"/>
      <c r="D735" s="225"/>
      <c r="E735" s="225"/>
      <c r="F735" s="225"/>
      <c r="G735" s="223"/>
    </row>
    <row r="736" spans="1:7" ht="15.75" customHeight="1" x14ac:dyDescent="0.2">
      <c r="A736" s="223"/>
      <c r="B736" s="224"/>
      <c r="C736" s="224"/>
      <c r="D736" s="225"/>
      <c r="E736" s="225"/>
      <c r="F736" s="225"/>
      <c r="G736" s="223"/>
    </row>
    <row r="737" spans="1:7" ht="15.75" customHeight="1" x14ac:dyDescent="0.2">
      <c r="A737" s="223"/>
      <c r="B737" s="224"/>
      <c r="C737" s="224"/>
      <c r="D737" s="225"/>
      <c r="E737" s="225"/>
      <c r="F737" s="225"/>
      <c r="G737" s="223"/>
    </row>
    <row r="738" spans="1:7" ht="15.75" customHeight="1" x14ac:dyDescent="0.2">
      <c r="A738" s="223"/>
      <c r="B738" s="224"/>
      <c r="C738" s="224"/>
      <c r="D738" s="225"/>
      <c r="E738" s="225"/>
      <c r="F738" s="225"/>
      <c r="G738" s="223"/>
    </row>
    <row r="739" spans="1:7" ht="15.75" customHeight="1" x14ac:dyDescent="0.2">
      <c r="A739" s="223"/>
      <c r="B739" s="224"/>
      <c r="C739" s="224"/>
      <c r="D739" s="225"/>
      <c r="E739" s="225"/>
      <c r="F739" s="225"/>
      <c r="G739" s="223"/>
    </row>
    <row r="740" spans="1:7" ht="15.75" customHeight="1" x14ac:dyDescent="0.2">
      <c r="A740" s="223"/>
      <c r="B740" s="224"/>
      <c r="C740" s="224"/>
      <c r="D740" s="225"/>
      <c r="E740" s="225"/>
      <c r="F740" s="225"/>
      <c r="G740" s="223"/>
    </row>
    <row r="741" spans="1:7" ht="15.75" customHeight="1" x14ac:dyDescent="0.2">
      <c r="A741" s="223"/>
      <c r="B741" s="224"/>
      <c r="C741" s="224"/>
      <c r="D741" s="225"/>
      <c r="E741" s="225"/>
      <c r="F741" s="225"/>
      <c r="G741" s="223"/>
    </row>
    <row r="742" spans="1:7" ht="15.75" customHeight="1" x14ac:dyDescent="0.2">
      <c r="A742" s="223"/>
      <c r="B742" s="224"/>
      <c r="C742" s="224"/>
      <c r="D742" s="225"/>
      <c r="E742" s="225"/>
      <c r="F742" s="225"/>
      <c r="G742" s="223"/>
    </row>
    <row r="743" spans="1:7" ht="15.75" customHeight="1" x14ac:dyDescent="0.2">
      <c r="A743" s="223"/>
      <c r="B743" s="224"/>
      <c r="C743" s="224"/>
      <c r="D743" s="225"/>
      <c r="E743" s="225"/>
      <c r="F743" s="225"/>
      <c r="G743" s="223"/>
    </row>
    <row r="744" spans="1:7" ht="15.75" customHeight="1" x14ac:dyDescent="0.2">
      <c r="A744" s="223"/>
      <c r="B744" s="224"/>
      <c r="C744" s="224"/>
      <c r="D744" s="225"/>
      <c r="E744" s="225"/>
      <c r="F744" s="225"/>
      <c r="G744" s="223"/>
    </row>
    <row r="745" spans="1:7" ht="15.75" customHeight="1" x14ac:dyDescent="0.2">
      <c r="A745" s="223"/>
      <c r="B745" s="224"/>
      <c r="C745" s="224"/>
      <c r="D745" s="225"/>
      <c r="E745" s="225"/>
      <c r="F745" s="225"/>
      <c r="G745" s="223"/>
    </row>
    <row r="746" spans="1:7" ht="15.75" customHeight="1" x14ac:dyDescent="0.2">
      <c r="A746" s="223"/>
      <c r="B746" s="224"/>
      <c r="C746" s="224"/>
      <c r="D746" s="225"/>
      <c r="E746" s="225"/>
      <c r="F746" s="225"/>
      <c r="G746" s="223"/>
    </row>
    <row r="747" spans="1:7" ht="15.75" customHeight="1" x14ac:dyDescent="0.2">
      <c r="A747" s="223"/>
      <c r="B747" s="224"/>
      <c r="C747" s="224"/>
      <c r="D747" s="225"/>
      <c r="E747" s="225"/>
      <c r="F747" s="225"/>
      <c r="G747" s="223"/>
    </row>
    <row r="748" spans="1:7" ht="15.75" customHeight="1" x14ac:dyDescent="0.2">
      <c r="A748" s="223"/>
      <c r="B748" s="224"/>
      <c r="C748" s="224"/>
      <c r="D748" s="225"/>
      <c r="E748" s="225"/>
      <c r="F748" s="225"/>
      <c r="G748" s="223"/>
    </row>
    <row r="749" spans="1:7" ht="15.75" customHeight="1" x14ac:dyDescent="0.2">
      <c r="A749" s="223"/>
      <c r="B749" s="224"/>
      <c r="C749" s="224"/>
      <c r="D749" s="225"/>
      <c r="E749" s="225"/>
      <c r="F749" s="225"/>
      <c r="G749" s="223"/>
    </row>
    <row r="750" spans="1:7" ht="15.75" customHeight="1" x14ac:dyDescent="0.2">
      <c r="A750" s="223"/>
      <c r="B750" s="224"/>
      <c r="C750" s="224"/>
      <c r="D750" s="225"/>
      <c r="E750" s="225"/>
      <c r="F750" s="225"/>
      <c r="G750" s="223"/>
    </row>
    <row r="751" spans="1:7" ht="15.75" customHeight="1" x14ac:dyDescent="0.2">
      <c r="A751" s="223"/>
      <c r="B751" s="224"/>
      <c r="C751" s="224"/>
      <c r="D751" s="225"/>
      <c r="E751" s="225"/>
      <c r="F751" s="225"/>
      <c r="G751" s="223"/>
    </row>
    <row r="752" spans="1:7" ht="15.75" customHeight="1" x14ac:dyDescent="0.2">
      <c r="A752" s="223"/>
      <c r="B752" s="224"/>
      <c r="C752" s="224"/>
      <c r="D752" s="225"/>
      <c r="E752" s="225"/>
      <c r="F752" s="225"/>
      <c r="G752" s="223"/>
    </row>
    <row r="753" spans="1:7" ht="15.75" customHeight="1" x14ac:dyDescent="0.2">
      <c r="A753" s="223"/>
      <c r="B753" s="224"/>
      <c r="C753" s="224"/>
      <c r="D753" s="225"/>
      <c r="E753" s="225"/>
      <c r="F753" s="225"/>
      <c r="G753" s="223"/>
    </row>
    <row r="754" spans="1:7" ht="15.75" customHeight="1" x14ac:dyDescent="0.2">
      <c r="A754" s="223"/>
      <c r="B754" s="224"/>
      <c r="C754" s="224"/>
      <c r="D754" s="225"/>
      <c r="E754" s="225"/>
      <c r="F754" s="225"/>
      <c r="G754" s="223"/>
    </row>
    <row r="755" spans="1:7" ht="15.75" customHeight="1" x14ac:dyDescent="0.2">
      <c r="A755" s="223"/>
      <c r="B755" s="224"/>
      <c r="C755" s="224"/>
      <c r="D755" s="225"/>
      <c r="E755" s="225"/>
      <c r="F755" s="225"/>
      <c r="G755" s="223"/>
    </row>
    <row r="756" spans="1:7" ht="15.75" customHeight="1" x14ac:dyDescent="0.2">
      <c r="A756" s="223"/>
      <c r="B756" s="224"/>
      <c r="C756" s="224"/>
      <c r="D756" s="225"/>
      <c r="E756" s="225"/>
      <c r="F756" s="225"/>
      <c r="G756" s="223"/>
    </row>
    <row r="757" spans="1:7" ht="15.75" customHeight="1" x14ac:dyDescent="0.2">
      <c r="A757" s="223"/>
      <c r="B757" s="224"/>
      <c r="C757" s="224"/>
      <c r="D757" s="225"/>
      <c r="E757" s="225"/>
      <c r="F757" s="225"/>
      <c r="G757" s="223"/>
    </row>
    <row r="758" spans="1:7" ht="15.75" customHeight="1" x14ac:dyDescent="0.2">
      <c r="A758" s="223"/>
      <c r="B758" s="224"/>
      <c r="C758" s="224"/>
      <c r="D758" s="225"/>
      <c r="E758" s="225"/>
      <c r="F758" s="225"/>
      <c r="G758" s="223"/>
    </row>
    <row r="759" spans="1:7" ht="15.75" customHeight="1" x14ac:dyDescent="0.2">
      <c r="A759" s="223"/>
      <c r="B759" s="224"/>
      <c r="C759" s="224"/>
      <c r="D759" s="225"/>
      <c r="E759" s="225"/>
      <c r="F759" s="225"/>
      <c r="G759" s="223"/>
    </row>
    <row r="760" spans="1:7" ht="15.75" customHeight="1" x14ac:dyDescent="0.2">
      <c r="A760" s="223"/>
      <c r="B760" s="224"/>
      <c r="C760" s="224"/>
      <c r="D760" s="225"/>
      <c r="E760" s="225"/>
      <c r="F760" s="225"/>
      <c r="G760" s="223"/>
    </row>
    <row r="761" spans="1:7" ht="15.75" customHeight="1" x14ac:dyDescent="0.2">
      <c r="A761" s="223"/>
      <c r="B761" s="224"/>
      <c r="C761" s="224"/>
      <c r="D761" s="225"/>
      <c r="E761" s="225"/>
      <c r="F761" s="225"/>
      <c r="G761" s="223"/>
    </row>
    <row r="762" spans="1:7" ht="15.75" customHeight="1" x14ac:dyDescent="0.2">
      <c r="A762" s="223"/>
      <c r="B762" s="224"/>
      <c r="C762" s="224"/>
      <c r="D762" s="225"/>
      <c r="E762" s="225"/>
      <c r="F762" s="225"/>
      <c r="G762" s="223"/>
    </row>
    <row r="763" spans="1:7" ht="15.75" customHeight="1" x14ac:dyDescent="0.2">
      <c r="A763" s="223"/>
      <c r="B763" s="224"/>
      <c r="C763" s="224"/>
      <c r="D763" s="225"/>
      <c r="E763" s="225"/>
      <c r="F763" s="225"/>
      <c r="G763" s="223"/>
    </row>
    <row r="764" spans="1:7" ht="15.75" customHeight="1" x14ac:dyDescent="0.2">
      <c r="A764" s="223"/>
      <c r="B764" s="224"/>
      <c r="C764" s="224"/>
      <c r="D764" s="225"/>
      <c r="E764" s="225"/>
      <c r="F764" s="225"/>
      <c r="G764" s="223"/>
    </row>
    <row r="765" spans="1:7" ht="15.75" customHeight="1" x14ac:dyDescent="0.2">
      <c r="A765" s="223"/>
      <c r="B765" s="224"/>
      <c r="C765" s="224"/>
      <c r="D765" s="225"/>
      <c r="E765" s="225"/>
      <c r="F765" s="225"/>
      <c r="G765" s="223"/>
    </row>
    <row r="766" spans="1:7" ht="15.75" customHeight="1" x14ac:dyDescent="0.2">
      <c r="A766" s="223"/>
      <c r="B766" s="224"/>
      <c r="C766" s="224"/>
      <c r="D766" s="225"/>
      <c r="E766" s="225"/>
      <c r="F766" s="225"/>
      <c r="G766" s="223"/>
    </row>
    <row r="767" spans="1:7" ht="15.75" customHeight="1" x14ac:dyDescent="0.2">
      <c r="A767" s="223"/>
      <c r="B767" s="224"/>
      <c r="C767" s="224"/>
      <c r="D767" s="225"/>
      <c r="E767" s="225"/>
      <c r="F767" s="225"/>
      <c r="G767" s="223"/>
    </row>
    <row r="768" spans="1:7" ht="15.75" customHeight="1" x14ac:dyDescent="0.2">
      <c r="A768" s="223"/>
      <c r="B768" s="224"/>
      <c r="C768" s="224"/>
      <c r="D768" s="225"/>
      <c r="E768" s="225"/>
      <c r="F768" s="225"/>
      <c r="G768" s="223"/>
    </row>
    <row r="769" spans="1:7" ht="15.75" customHeight="1" x14ac:dyDescent="0.2">
      <c r="A769" s="223"/>
      <c r="B769" s="224"/>
      <c r="C769" s="224"/>
      <c r="D769" s="225"/>
      <c r="E769" s="225"/>
      <c r="F769" s="225"/>
      <c r="G769" s="223"/>
    </row>
    <row r="770" spans="1:7" ht="15.75" customHeight="1" x14ac:dyDescent="0.2">
      <c r="A770" s="223"/>
      <c r="B770" s="224"/>
      <c r="C770" s="224"/>
      <c r="D770" s="225"/>
      <c r="E770" s="225"/>
      <c r="F770" s="225"/>
      <c r="G770" s="223"/>
    </row>
    <row r="771" spans="1:7" ht="15.75" customHeight="1" x14ac:dyDescent="0.2">
      <c r="A771" s="223"/>
      <c r="B771" s="224"/>
      <c r="C771" s="224"/>
      <c r="D771" s="225"/>
      <c r="E771" s="225"/>
      <c r="F771" s="225"/>
      <c r="G771" s="223"/>
    </row>
    <row r="772" spans="1:7" ht="15.75" customHeight="1" x14ac:dyDescent="0.2">
      <c r="A772" s="223"/>
      <c r="B772" s="224"/>
      <c r="C772" s="224"/>
      <c r="D772" s="225"/>
      <c r="E772" s="225"/>
      <c r="F772" s="225"/>
      <c r="G772" s="223"/>
    </row>
  </sheetData>
  <sheetProtection selectLockedCells="1"/>
  <protectedRanges>
    <protectedRange algorithmName="SHA-512" hashValue="MFLjKkP3j2bCYY/rsU66Ear+QWyFGqlpqUS73X9E9d/1vT5OFOmgfVrdC68z5zAQfHqcIokKmJ7g+eBG5Ghmsw==" saltValue="hAB8VCYRMck/h73BgifDyQ==" spinCount="100000" sqref="E24:E30 E3:E16 E18:E22" name="non modif_1" securityDescriptor="O:WDG:WDD:(D;;CC;;;WD)"/>
    <protectedRange sqref="B3:D16 D24:D32 D34:D45 E31:E45 B24:C45 B18:D22" name="modifiable_2" securityDescriptor="O:WDG:WDD:(A;;CC;;;WD)"/>
    <protectedRange sqref="B17:E17" name="modifiable_4" securityDescriptor="O:WDG:WDD:(A;;CC;;;WD)"/>
    <protectedRange sqref="B23:E23" name="modifiable_1_1" securityDescriptor="O:WDG:WDD:(A;;CC;;;WD)"/>
    <protectedRange sqref="D33" name="modifiable_2_1" securityDescriptor="O:WDG:WDD:(A;;CC;;;WD)"/>
    <protectedRange algorithmName="SHA-512" hashValue="MFLjKkP3j2bCYY/rsU66Ear+QWyFGqlpqUS73X9E9d/1vT5OFOmgfVrdC68z5zAQfHqcIokKmJ7g+eBG5Ghmsw==" saltValue="hAB8VCYRMck/h73BgifDyQ==" spinCount="100000" sqref="B2:F2 A1:A1048576" name="non modif_2" securityDescriptor="O:WDG:WDD:(D;;CC;;;WD)"/>
    <protectedRange sqref="B46:F604" name="modifiable_3" securityDescriptor="O:WDG:WDD:(A;;CC;;;WD)"/>
    <protectedRange algorithmName="SHA-512" hashValue="MFLjKkP3j2bCYY/rsU66Ear+QWyFGqlpqUS73X9E9d/1vT5OFOmgfVrdC68z5zAQfHqcIokKmJ7g+eBG5Ghmsw==" saltValue="hAB8VCYRMck/h73BgifDyQ==" spinCount="100000" sqref="G1:G1048576" name="non modif_3" securityDescriptor="O:WDG:WDD:(D;;CC;;;WD)"/>
  </protectedRanges>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dimension ref="A1:G772"/>
  <sheetViews>
    <sheetView zoomScale="70" zoomScaleNormal="70" workbookViewId="0">
      <selection activeCell="G56" sqref="G56"/>
    </sheetView>
  </sheetViews>
  <sheetFormatPr baseColWidth="10" defaultColWidth="14.42578125" defaultRowHeight="12.75" x14ac:dyDescent="0.2"/>
  <cols>
    <col min="1" max="1" width="34.5703125" style="226" customWidth="1"/>
    <col min="2" max="2" width="20.28515625" style="227" customWidth="1"/>
    <col min="3" max="3" width="16.85546875" style="227" customWidth="1"/>
    <col min="4" max="4" width="51.42578125" style="228" customWidth="1"/>
    <col min="5" max="5" width="9.7109375" style="228" customWidth="1"/>
    <col min="6" max="6" width="24.5703125" style="228" customWidth="1"/>
    <col min="7" max="7" width="27.28515625" style="226" customWidth="1"/>
    <col min="8" max="16384" width="14.42578125" style="56"/>
  </cols>
  <sheetData>
    <row r="1" spans="1:7" ht="25.5" x14ac:dyDescent="0.2">
      <c r="A1" s="158" t="s">
        <v>0</v>
      </c>
      <c r="B1" s="157" t="s">
        <v>1</v>
      </c>
      <c r="C1" s="157" t="s">
        <v>2</v>
      </c>
      <c r="D1" s="157" t="s">
        <v>6</v>
      </c>
      <c r="E1" s="157" t="s">
        <v>628</v>
      </c>
      <c r="F1" s="157" t="s">
        <v>629</v>
      </c>
      <c r="G1" s="158" t="s">
        <v>641</v>
      </c>
    </row>
    <row r="2" spans="1:7" ht="15.75" customHeight="1" x14ac:dyDescent="0.2">
      <c r="A2" s="214" t="str">
        <f t="shared" ref="A2" si="0">B2&amp;" "&amp;C2</f>
        <v xml:space="preserve"> </v>
      </c>
      <c r="B2" s="215"/>
      <c r="C2" s="215"/>
      <c r="D2" s="215"/>
      <c r="E2" s="161"/>
      <c r="F2" s="161"/>
      <c r="G2" s="214" t="str">
        <f>IF(D2="","",VLOOKUP(D2,'Liste des clubs'!A:B,2,FALSE))</f>
        <v/>
      </c>
    </row>
    <row r="3" spans="1:7" ht="15.75" customHeight="1" x14ac:dyDescent="0.2">
      <c r="A3" s="216" t="str">
        <f>UPPER(B3)&amp;" "&amp;PROPER(C3)</f>
        <v>AMMEUX Nathan</v>
      </c>
      <c r="B3" s="146" t="s">
        <v>492</v>
      </c>
      <c r="C3" s="146" t="s">
        <v>493</v>
      </c>
      <c r="D3" s="146" t="s">
        <v>17</v>
      </c>
      <c r="E3" s="142" t="s">
        <v>18</v>
      </c>
      <c r="F3" s="144"/>
      <c r="G3" s="216" t="str">
        <f>IF(D3="","",VLOOKUP(D3,'Liste des clubs'!A:B,2,FALSE))</f>
        <v>HAZEBRO</v>
      </c>
    </row>
    <row r="4" spans="1:7" ht="15.75" customHeight="1" x14ac:dyDescent="0.2">
      <c r="A4" s="216" t="str">
        <f t="shared" ref="A4:A67" si="1">UPPER(B4)&amp;" "&amp;PROPER(C4)</f>
        <v>BOULIER Martin</v>
      </c>
      <c r="B4" s="146" t="s">
        <v>90</v>
      </c>
      <c r="C4" s="146" t="s">
        <v>494</v>
      </c>
      <c r="D4" s="146" t="s">
        <v>17</v>
      </c>
      <c r="E4" s="142" t="s">
        <v>18</v>
      </c>
      <c r="F4" s="142"/>
      <c r="G4" s="216" t="str">
        <f>IF(D4="","",VLOOKUP(D4,'Liste des clubs'!A:B,2,FALSE))</f>
        <v>HAZEBRO</v>
      </c>
    </row>
    <row r="5" spans="1:7" ht="15.75" customHeight="1" x14ac:dyDescent="0.2">
      <c r="A5" s="216" t="str">
        <f t="shared" si="1"/>
        <v>CHAVATTE Tom</v>
      </c>
      <c r="B5" s="146" t="s">
        <v>495</v>
      </c>
      <c r="C5" s="146" t="s">
        <v>496</v>
      </c>
      <c r="D5" s="146" t="s">
        <v>17</v>
      </c>
      <c r="E5" s="142" t="s">
        <v>18</v>
      </c>
      <c r="F5" s="142"/>
      <c r="G5" s="216" t="str">
        <f>IF(D5="","",VLOOKUP(D5,'Liste des clubs'!A:B,2,FALSE))</f>
        <v>HAZEBRO</v>
      </c>
    </row>
    <row r="6" spans="1:7" ht="15.75" customHeight="1" x14ac:dyDescent="0.2">
      <c r="A6" s="216" t="str">
        <f t="shared" si="1"/>
        <v>DOURLEN Gabin</v>
      </c>
      <c r="B6" s="146" t="s">
        <v>497</v>
      </c>
      <c r="C6" s="146" t="s">
        <v>498</v>
      </c>
      <c r="D6" s="146" t="s">
        <v>17</v>
      </c>
      <c r="E6" s="142" t="s">
        <v>18</v>
      </c>
      <c r="F6" s="142"/>
      <c r="G6" s="216" t="str">
        <f>IF(D6="","",VLOOKUP(D6,'Liste des clubs'!A:B,2,FALSE))</f>
        <v>HAZEBRO</v>
      </c>
    </row>
    <row r="7" spans="1:7" ht="15.75" customHeight="1" x14ac:dyDescent="0.2">
      <c r="A7" s="216" t="str">
        <f t="shared" si="1"/>
        <v>GAPILIAN Noé</v>
      </c>
      <c r="B7" s="146" t="s">
        <v>94</v>
      </c>
      <c r="C7" s="146" t="s">
        <v>499</v>
      </c>
      <c r="D7" s="146" t="s">
        <v>17</v>
      </c>
      <c r="E7" s="142" t="s">
        <v>18</v>
      </c>
      <c r="F7" s="142"/>
      <c r="G7" s="216" t="str">
        <f>IF(D7="","",VLOOKUP(D7,'Liste des clubs'!A:B,2,FALSE))</f>
        <v>HAZEBRO</v>
      </c>
    </row>
    <row r="8" spans="1:7" ht="15.75" customHeight="1" x14ac:dyDescent="0.2">
      <c r="A8" s="216" t="str">
        <f t="shared" si="1"/>
        <v>LAPOUILLE Marius</v>
      </c>
      <c r="B8" s="146" t="s">
        <v>163</v>
      </c>
      <c r="C8" s="146" t="s">
        <v>500</v>
      </c>
      <c r="D8" s="146" t="s">
        <v>17</v>
      </c>
      <c r="E8" s="142" t="s">
        <v>18</v>
      </c>
      <c r="F8" s="142"/>
      <c r="G8" s="216" t="str">
        <f>IF(D8="","",VLOOKUP(D8,'Liste des clubs'!A:B,2,FALSE))</f>
        <v>HAZEBRO</v>
      </c>
    </row>
    <row r="9" spans="1:7" ht="15.75" customHeight="1" x14ac:dyDescent="0.2">
      <c r="A9" s="216" t="str">
        <f t="shared" si="1"/>
        <v>MANGEZ-CROIZE Timéo</v>
      </c>
      <c r="B9" s="146" t="s">
        <v>501</v>
      </c>
      <c r="C9" s="146" t="s">
        <v>502</v>
      </c>
      <c r="D9" s="146" t="s">
        <v>17</v>
      </c>
      <c r="E9" s="142" t="s">
        <v>18</v>
      </c>
      <c r="F9" s="142"/>
      <c r="G9" s="216" t="str">
        <f>IF(D9="","",VLOOKUP(D9,'Liste des clubs'!A:B,2,FALSE))</f>
        <v>HAZEBRO</v>
      </c>
    </row>
    <row r="10" spans="1:7" ht="15.75" customHeight="1" x14ac:dyDescent="0.2">
      <c r="A10" s="216" t="str">
        <f t="shared" si="1"/>
        <v>AVEZ Eliott</v>
      </c>
      <c r="B10" s="146" t="s">
        <v>503</v>
      </c>
      <c r="C10" s="146" t="s">
        <v>504</v>
      </c>
      <c r="D10" s="146" t="s">
        <v>17</v>
      </c>
      <c r="E10" s="142" t="s">
        <v>49</v>
      </c>
      <c r="F10" s="142"/>
      <c r="G10" s="216" t="str">
        <f>IF(D10="","",VLOOKUP(D10,'Liste des clubs'!A:B,2,FALSE))</f>
        <v>HAZEBRO</v>
      </c>
    </row>
    <row r="11" spans="1:7" ht="15.75" customHeight="1" x14ac:dyDescent="0.2">
      <c r="A11" s="216" t="str">
        <f t="shared" si="1"/>
        <v>BODELE Louis</v>
      </c>
      <c r="B11" s="146" t="s">
        <v>505</v>
      </c>
      <c r="C11" s="146" t="s">
        <v>55</v>
      </c>
      <c r="D11" s="146" t="s">
        <v>17</v>
      </c>
      <c r="E11" s="142" t="s">
        <v>49</v>
      </c>
      <c r="F11" s="142"/>
      <c r="G11" s="216" t="str">
        <f>IF(D11="","",VLOOKUP(D11,'Liste des clubs'!A:B,2,FALSE))</f>
        <v>HAZEBRO</v>
      </c>
    </row>
    <row r="12" spans="1:7" ht="15.75" customHeight="1" x14ac:dyDescent="0.2">
      <c r="A12" s="216" t="str">
        <f t="shared" si="1"/>
        <v>CAPOEN Gaspard</v>
      </c>
      <c r="B12" s="146" t="s">
        <v>506</v>
      </c>
      <c r="C12" s="146" t="s">
        <v>507</v>
      </c>
      <c r="D12" s="146" t="s">
        <v>17</v>
      </c>
      <c r="E12" s="142" t="s">
        <v>49</v>
      </c>
      <c r="F12" s="142"/>
      <c r="G12" s="216" t="str">
        <f>IF(D12="","",VLOOKUP(D12,'Liste des clubs'!A:B,2,FALSE))</f>
        <v>HAZEBRO</v>
      </c>
    </row>
    <row r="13" spans="1:7" ht="15.75" customHeight="1" x14ac:dyDescent="0.2">
      <c r="A13" s="216" t="str">
        <f t="shared" si="1"/>
        <v>DÉTAILLEUR Adrien</v>
      </c>
      <c r="B13" s="146" t="s">
        <v>508</v>
      </c>
      <c r="C13" s="146" t="s">
        <v>91</v>
      </c>
      <c r="D13" s="146" t="s">
        <v>48</v>
      </c>
      <c r="E13" s="142" t="s">
        <v>49</v>
      </c>
      <c r="F13" s="142"/>
      <c r="G13" s="216" t="str">
        <f>IF(D13="","",VLOOKUP(D13,'Liste des clubs'!A:B,2,FALSE))</f>
        <v>MERVILL</v>
      </c>
    </row>
    <row r="14" spans="1:7" ht="15.75" customHeight="1" x14ac:dyDescent="0.2">
      <c r="A14" s="216" t="str">
        <f t="shared" si="1"/>
        <v>MOREEL Nicolas</v>
      </c>
      <c r="B14" s="146" t="s">
        <v>509</v>
      </c>
      <c r="C14" s="146" t="s">
        <v>51</v>
      </c>
      <c r="D14" s="146" t="s">
        <v>17</v>
      </c>
      <c r="E14" s="142" t="s">
        <v>49</v>
      </c>
      <c r="F14" s="142"/>
      <c r="G14" s="216" t="str">
        <f>IF(D14="","",VLOOKUP(D14,'Liste des clubs'!A:B,2,FALSE))</f>
        <v>HAZEBRO</v>
      </c>
    </row>
    <row r="15" spans="1:7" ht="15.75" customHeight="1" x14ac:dyDescent="0.2">
      <c r="A15" s="216" t="str">
        <f t="shared" si="1"/>
        <v>BRUNEL Sacha</v>
      </c>
      <c r="B15" s="146" t="s">
        <v>510</v>
      </c>
      <c r="C15" s="146" t="s">
        <v>511</v>
      </c>
      <c r="D15" s="146" t="s">
        <v>48</v>
      </c>
      <c r="E15" s="142" t="s">
        <v>52</v>
      </c>
      <c r="F15" s="142"/>
      <c r="G15" s="216" t="str">
        <f>IF(D15="","",VLOOKUP(D15,'Liste des clubs'!A:B,2,FALSE))</f>
        <v>MERVILL</v>
      </c>
    </row>
    <row r="16" spans="1:7" ht="15.75" customHeight="1" x14ac:dyDescent="0.2">
      <c r="A16" s="216" t="str">
        <f t="shared" si="1"/>
        <v>LACZNY Timéo</v>
      </c>
      <c r="B16" s="146" t="s">
        <v>512</v>
      </c>
      <c r="C16" s="146" t="s">
        <v>502</v>
      </c>
      <c r="D16" s="146" t="s">
        <v>17</v>
      </c>
      <c r="E16" s="142" t="s">
        <v>52</v>
      </c>
      <c r="F16" s="142"/>
      <c r="G16" s="216" t="str">
        <f>IF(D16="","",VLOOKUP(D16,'Liste des clubs'!A:B,2,FALSE))</f>
        <v>HAZEBRO</v>
      </c>
    </row>
    <row r="17" spans="1:7" ht="15.75" customHeight="1" x14ac:dyDescent="0.2">
      <c r="A17" s="216" t="str">
        <f t="shared" si="1"/>
        <v>LECLERCQ Louis</v>
      </c>
      <c r="B17" s="146" t="s">
        <v>491</v>
      </c>
      <c r="C17" s="146" t="s">
        <v>513</v>
      </c>
      <c r="D17" s="146" t="s">
        <v>352</v>
      </c>
      <c r="E17" s="142" t="s">
        <v>52</v>
      </c>
      <c r="F17" s="142"/>
      <c r="G17" s="216" t="str">
        <f>IF(D17="","",VLOOKUP(D17,'Liste des clubs'!A:B,2,FALSE))</f>
        <v>FLEURBAIX</v>
      </c>
    </row>
    <row r="18" spans="1:7" ht="15.75" customHeight="1" x14ac:dyDescent="0.2">
      <c r="A18" s="216" t="str">
        <f t="shared" si="1"/>
        <v>LESTRINGUEZ Victor</v>
      </c>
      <c r="B18" s="146" t="s">
        <v>514</v>
      </c>
      <c r="C18" s="146" t="s">
        <v>76</v>
      </c>
      <c r="D18" s="146" t="s">
        <v>17</v>
      </c>
      <c r="E18" s="142" t="s">
        <v>52</v>
      </c>
      <c r="F18" s="142"/>
      <c r="G18" s="216" t="str">
        <f>IF(D18="","",VLOOKUP(D18,'Liste des clubs'!A:B,2,FALSE))</f>
        <v>HAZEBRO</v>
      </c>
    </row>
    <row r="19" spans="1:7" ht="15.75" customHeight="1" x14ac:dyDescent="0.2">
      <c r="A19" s="216" t="str">
        <f t="shared" si="1"/>
        <v>LUITAUD Axel</v>
      </c>
      <c r="B19" s="146" t="s">
        <v>515</v>
      </c>
      <c r="C19" s="146" t="s">
        <v>516</v>
      </c>
      <c r="D19" s="146" t="s">
        <v>112</v>
      </c>
      <c r="E19" s="142" t="s">
        <v>52</v>
      </c>
      <c r="F19" s="142"/>
      <c r="G19" s="216" t="str">
        <f>IF(D19="","",VLOOKUP(D19,'Liste des clubs'!A:B,2,FALSE))</f>
        <v>AIRE/L</v>
      </c>
    </row>
    <row r="20" spans="1:7" ht="15.75" customHeight="1" x14ac:dyDescent="0.2">
      <c r="A20" s="216" t="str">
        <f t="shared" si="1"/>
        <v>RAMON Auguste</v>
      </c>
      <c r="B20" s="146" t="s">
        <v>87</v>
      </c>
      <c r="C20" s="146" t="s">
        <v>517</v>
      </c>
      <c r="D20" s="146" t="s">
        <v>75</v>
      </c>
      <c r="E20" s="142" t="s">
        <v>70</v>
      </c>
      <c r="F20" s="142"/>
      <c r="G20" s="216" t="str">
        <f>IF(D20="","",VLOOKUP(D20,'Liste des clubs'!A:B,2,FALSE))</f>
        <v>STEEN</v>
      </c>
    </row>
    <row r="21" spans="1:7" ht="15.75" customHeight="1" x14ac:dyDescent="0.2">
      <c r="A21" s="216" t="str">
        <f t="shared" si="1"/>
        <v>BRUNEL Eliot</v>
      </c>
      <c r="B21" s="146" t="s">
        <v>510</v>
      </c>
      <c r="C21" s="146" t="s">
        <v>518</v>
      </c>
      <c r="D21" s="146" t="s">
        <v>48</v>
      </c>
      <c r="E21" s="142" t="s">
        <v>67</v>
      </c>
      <c r="F21" s="142"/>
      <c r="G21" s="216" t="str">
        <f>IF(D21="","",VLOOKUP(D21,'Liste des clubs'!A:B,2,FALSE))</f>
        <v>MERVILL</v>
      </c>
    </row>
    <row r="22" spans="1:7" ht="15.75" customHeight="1" x14ac:dyDescent="0.2">
      <c r="A22" s="216" t="str">
        <f t="shared" si="1"/>
        <v>DELOBELLE Nicolas</v>
      </c>
      <c r="B22" s="146" t="s">
        <v>519</v>
      </c>
      <c r="C22" s="146" t="s">
        <v>51</v>
      </c>
      <c r="D22" s="146" t="s">
        <v>171</v>
      </c>
      <c r="E22" s="142" t="s">
        <v>67</v>
      </c>
      <c r="F22" s="142"/>
      <c r="G22" s="216" t="str">
        <f>IF(D22="","",VLOOKUP(D22,'Liste des clubs'!A:B,2,FALSE))</f>
        <v>St MARTIN</v>
      </c>
    </row>
    <row r="23" spans="1:7" ht="15.75" customHeight="1" x14ac:dyDescent="0.2">
      <c r="A23" s="216" t="str">
        <f t="shared" si="1"/>
        <v>DEQUIDT Enzo</v>
      </c>
      <c r="B23" s="146" t="s">
        <v>520</v>
      </c>
      <c r="C23" s="146" t="s">
        <v>488</v>
      </c>
      <c r="D23" s="146" t="s">
        <v>17</v>
      </c>
      <c r="E23" s="142" t="s">
        <v>67</v>
      </c>
      <c r="F23" s="142"/>
      <c r="G23" s="216" t="str">
        <f>IF(D23="","",VLOOKUP(D23,'Liste des clubs'!A:B,2,FALSE))</f>
        <v>HAZEBRO</v>
      </c>
    </row>
    <row r="24" spans="1:7" ht="15.75" customHeight="1" x14ac:dyDescent="0.2">
      <c r="A24" s="216" t="str">
        <f t="shared" si="1"/>
        <v>DESPREZ Victor</v>
      </c>
      <c r="B24" s="146" t="s">
        <v>521</v>
      </c>
      <c r="C24" s="146" t="s">
        <v>76</v>
      </c>
      <c r="D24" s="146" t="s">
        <v>112</v>
      </c>
      <c r="E24" s="142" t="s">
        <v>67</v>
      </c>
      <c r="F24" s="142"/>
      <c r="G24" s="216" t="str">
        <f>IF(D24="","",VLOOKUP(D24,'Liste des clubs'!A:B,2,FALSE))</f>
        <v>AIRE/L</v>
      </c>
    </row>
    <row r="25" spans="1:7" ht="15.75" customHeight="1" x14ac:dyDescent="0.2">
      <c r="A25" s="216" t="str">
        <f t="shared" si="1"/>
        <v>FASQUEL Benjamin</v>
      </c>
      <c r="B25" s="146" t="s">
        <v>522</v>
      </c>
      <c r="C25" s="146" t="s">
        <v>523</v>
      </c>
      <c r="D25" s="146" t="s">
        <v>365</v>
      </c>
      <c r="E25" s="142" t="s">
        <v>67</v>
      </c>
      <c r="F25" s="142"/>
      <c r="G25" s="216" t="str">
        <f>IF(D25="","",VLOOKUP(D25,'Liste des clubs'!A:B,2,FALSE))</f>
        <v>LOONPL</v>
      </c>
    </row>
    <row r="26" spans="1:7" ht="15.75" customHeight="1" x14ac:dyDescent="0.2">
      <c r="A26" s="216" t="str">
        <f t="shared" si="1"/>
        <v>MALINOWSKI Gabin</v>
      </c>
      <c r="B26" s="146" t="s">
        <v>524</v>
      </c>
      <c r="C26" s="146" t="s">
        <v>498</v>
      </c>
      <c r="D26" s="146" t="s">
        <v>166</v>
      </c>
      <c r="E26" s="142" t="s">
        <v>67</v>
      </c>
      <c r="F26" s="142"/>
      <c r="G26" s="216" t="str">
        <f>IF(D26="","",VLOOKUP(D26,'Liste des clubs'!A:B,2,FALSE))</f>
        <v>BETHUNE</v>
      </c>
    </row>
    <row r="27" spans="1:7" ht="15.75" customHeight="1" x14ac:dyDescent="0.2">
      <c r="A27" s="216" t="str">
        <f t="shared" si="1"/>
        <v>DEREPPE Louis</v>
      </c>
      <c r="B27" s="146" t="s">
        <v>106</v>
      </c>
      <c r="C27" s="146" t="s">
        <v>55</v>
      </c>
      <c r="D27" s="146" t="s">
        <v>17</v>
      </c>
      <c r="E27" s="142" t="s">
        <v>64</v>
      </c>
      <c r="F27" s="142"/>
      <c r="G27" s="216" t="str">
        <f>IF(D27="","",VLOOKUP(D27,'Liste des clubs'!A:B,2,FALSE))</f>
        <v>HAZEBRO</v>
      </c>
    </row>
    <row r="28" spans="1:7" ht="15.75" customHeight="1" x14ac:dyDescent="0.2">
      <c r="A28" s="216" t="str">
        <f t="shared" si="1"/>
        <v>HEIM Tanguy</v>
      </c>
      <c r="B28" s="146" t="s">
        <v>525</v>
      </c>
      <c r="C28" s="146" t="s">
        <v>526</v>
      </c>
      <c r="D28" s="146" t="s">
        <v>136</v>
      </c>
      <c r="E28" s="142" t="s">
        <v>64</v>
      </c>
      <c r="F28" s="142"/>
      <c r="G28" s="216" t="str">
        <f>IF(D28="","",VLOOKUP(D28,'Liste des clubs'!A:B,2,FALSE))</f>
        <v>LOMME</v>
      </c>
    </row>
    <row r="29" spans="1:7" ht="15.75" customHeight="1" x14ac:dyDescent="0.2">
      <c r="A29" s="216" t="str">
        <f t="shared" si="1"/>
        <v>MARTEL Corentin</v>
      </c>
      <c r="B29" s="146" t="s">
        <v>527</v>
      </c>
      <c r="C29" s="146" t="s">
        <v>528</v>
      </c>
      <c r="D29" s="146" t="s">
        <v>48</v>
      </c>
      <c r="E29" s="142" t="s">
        <v>64</v>
      </c>
      <c r="F29" s="142"/>
      <c r="G29" s="216" t="str">
        <f>IF(D29="","",VLOOKUP(D29,'Liste des clubs'!A:B,2,FALSE))</f>
        <v>MERVILL</v>
      </c>
    </row>
    <row r="30" spans="1:7" ht="15.75" customHeight="1" x14ac:dyDescent="0.2">
      <c r="A30" s="216" t="str">
        <f t="shared" si="1"/>
        <v>HOUYEZ Gabriel</v>
      </c>
      <c r="B30" s="146" t="s">
        <v>529</v>
      </c>
      <c r="C30" s="146" t="s">
        <v>530</v>
      </c>
      <c r="D30" s="146" t="s">
        <v>166</v>
      </c>
      <c r="E30" s="144" t="s">
        <v>61</v>
      </c>
      <c r="F30" s="144"/>
      <c r="G30" s="216" t="str">
        <f>IF(D30="","",VLOOKUP(D30,'Liste des clubs'!A:B,2,FALSE))</f>
        <v>BETHUNE</v>
      </c>
    </row>
    <row r="31" spans="1:7" ht="15.75" customHeight="1" x14ac:dyDescent="0.2">
      <c r="A31" s="216" t="str">
        <f t="shared" si="1"/>
        <v>LECLERCQ Maxence</v>
      </c>
      <c r="B31" s="146" t="s">
        <v>491</v>
      </c>
      <c r="C31" s="146" t="s">
        <v>489</v>
      </c>
      <c r="D31" s="146" t="s">
        <v>17</v>
      </c>
      <c r="E31" s="142" t="s">
        <v>61</v>
      </c>
      <c r="F31" s="142"/>
      <c r="G31" s="216" t="str">
        <f>IF(D31="","",VLOOKUP(D31,'Liste des clubs'!A:B,2,FALSE))</f>
        <v>HAZEBRO</v>
      </c>
    </row>
    <row r="32" spans="1:7" ht="15.75" customHeight="1" x14ac:dyDescent="0.2">
      <c r="A32" s="216" t="str">
        <f t="shared" si="1"/>
        <v>MANTE Louis</v>
      </c>
      <c r="B32" s="146" t="s">
        <v>531</v>
      </c>
      <c r="C32" s="146" t="s">
        <v>55</v>
      </c>
      <c r="D32" s="146" t="s">
        <v>17</v>
      </c>
      <c r="E32" s="142" t="s">
        <v>61</v>
      </c>
      <c r="F32" s="142"/>
      <c r="G32" s="216" t="str">
        <f>IF(D32="","",VLOOKUP(D32,'Liste des clubs'!A:B,2,FALSE))</f>
        <v>HAZEBRO</v>
      </c>
    </row>
    <row r="33" spans="1:7" x14ac:dyDescent="0.2">
      <c r="A33" s="216" t="str">
        <f t="shared" si="1"/>
        <v>LAIGLE Léo</v>
      </c>
      <c r="B33" s="146" t="s">
        <v>556</v>
      </c>
      <c r="C33" s="146" t="s">
        <v>535</v>
      </c>
      <c r="D33" s="146" t="s">
        <v>48</v>
      </c>
      <c r="E33" s="142" t="s">
        <v>67</v>
      </c>
      <c r="F33" s="142"/>
      <c r="G33" s="216" t="str">
        <f>IF(D33="","",VLOOKUP(D33,'Liste des clubs'!A:B,2,FALSE))</f>
        <v>MERVILL</v>
      </c>
    </row>
    <row r="34" spans="1:7" x14ac:dyDescent="0.2">
      <c r="A34" s="216" t="str">
        <f t="shared" si="1"/>
        <v>GRAYE Killian</v>
      </c>
      <c r="B34" s="146" t="s">
        <v>557</v>
      </c>
      <c r="C34" s="146" t="s">
        <v>558</v>
      </c>
      <c r="D34" s="146" t="s">
        <v>17</v>
      </c>
      <c r="E34" s="142" t="s">
        <v>67</v>
      </c>
      <c r="F34" s="142"/>
      <c r="G34" s="216" t="str">
        <f>IF(D34="","",VLOOKUP(D34,'Liste des clubs'!A:B,2,FALSE))</f>
        <v>HAZEBRO</v>
      </c>
    </row>
    <row r="35" spans="1:7" x14ac:dyDescent="0.2">
      <c r="A35" s="216" t="str">
        <f t="shared" si="1"/>
        <v>MANTE Jules</v>
      </c>
      <c r="B35" s="146" t="s">
        <v>531</v>
      </c>
      <c r="C35" s="146" t="s">
        <v>490</v>
      </c>
      <c r="D35" s="146" t="s">
        <v>17</v>
      </c>
      <c r="E35" s="142" t="s">
        <v>64</v>
      </c>
      <c r="F35" s="142"/>
      <c r="G35" s="216" t="str">
        <f>IF(D35="","",VLOOKUP(D35,'Liste des clubs'!A:B,2,FALSE))</f>
        <v>HAZEBRO</v>
      </c>
    </row>
    <row r="36" spans="1:7" x14ac:dyDescent="0.2">
      <c r="A36" s="216" t="str">
        <f t="shared" si="1"/>
        <v xml:space="preserve"> </v>
      </c>
      <c r="B36" s="146"/>
      <c r="C36" s="146"/>
      <c r="D36" s="146"/>
      <c r="E36" s="142"/>
      <c r="F36" s="142"/>
      <c r="G36" s="216" t="str">
        <f>IF(D36="","",VLOOKUP(D36,'Liste des clubs'!A:B,2,FALSE))</f>
        <v/>
      </c>
    </row>
    <row r="37" spans="1:7" x14ac:dyDescent="0.2">
      <c r="A37" s="216" t="str">
        <f t="shared" si="1"/>
        <v xml:space="preserve"> </v>
      </c>
      <c r="B37" s="146"/>
      <c r="C37" s="146"/>
      <c r="D37" s="146"/>
      <c r="E37" s="142"/>
      <c r="F37" s="142"/>
      <c r="G37" s="216" t="str">
        <f>IF(D37="","",VLOOKUP(D37,'Liste des clubs'!A:B,2,FALSE))</f>
        <v/>
      </c>
    </row>
    <row r="38" spans="1:7" x14ac:dyDescent="0.2">
      <c r="A38" s="216" t="str">
        <f t="shared" si="1"/>
        <v xml:space="preserve"> </v>
      </c>
      <c r="B38" s="146"/>
      <c r="C38" s="146"/>
      <c r="D38" s="146"/>
      <c r="E38" s="144"/>
      <c r="F38" s="144"/>
      <c r="G38" s="216" t="str">
        <f>IF(D38="","",VLOOKUP(D38,'Liste des clubs'!A:B,2,FALSE))</f>
        <v/>
      </c>
    </row>
    <row r="39" spans="1:7" x14ac:dyDescent="0.2">
      <c r="A39" s="216" t="str">
        <f t="shared" si="1"/>
        <v xml:space="preserve"> </v>
      </c>
      <c r="B39" s="146"/>
      <c r="C39" s="146"/>
      <c r="D39" s="146"/>
      <c r="E39" s="142"/>
      <c r="F39" s="142"/>
      <c r="G39" s="216" t="str">
        <f>IF(D39="","",VLOOKUP(D39,'Liste des clubs'!A:B,2,FALSE))</f>
        <v/>
      </c>
    </row>
    <row r="40" spans="1:7" x14ac:dyDescent="0.2">
      <c r="A40" s="216" t="str">
        <f t="shared" si="1"/>
        <v xml:space="preserve"> </v>
      </c>
      <c r="B40" s="217"/>
      <c r="C40" s="217"/>
      <c r="D40" s="146"/>
      <c r="E40" s="144"/>
      <c r="F40" s="144"/>
      <c r="G40" s="216" t="str">
        <f>IF(D40="","",VLOOKUP(D40,'Liste des clubs'!A:B,2,FALSE))</f>
        <v/>
      </c>
    </row>
    <row r="41" spans="1:7" x14ac:dyDescent="0.2">
      <c r="A41" s="216" t="str">
        <f t="shared" si="1"/>
        <v xml:space="preserve"> </v>
      </c>
      <c r="B41" s="146"/>
      <c r="C41" s="146"/>
      <c r="D41" s="146"/>
      <c r="E41" s="142"/>
      <c r="F41" s="142"/>
      <c r="G41" s="216" t="str">
        <f>IF(D41="","",VLOOKUP(D41,'Liste des clubs'!A:B,2,FALSE))</f>
        <v/>
      </c>
    </row>
    <row r="42" spans="1:7" x14ac:dyDescent="0.2">
      <c r="A42" s="216" t="str">
        <f t="shared" si="1"/>
        <v xml:space="preserve"> </v>
      </c>
      <c r="B42" s="146"/>
      <c r="C42" s="146"/>
      <c r="D42" s="146"/>
      <c r="E42" s="142"/>
      <c r="F42" s="142"/>
      <c r="G42" s="216" t="str">
        <f>IF(D42="","",VLOOKUP(D42,'Liste des clubs'!A:B,2,FALSE))</f>
        <v/>
      </c>
    </row>
    <row r="43" spans="1:7" x14ac:dyDescent="0.2">
      <c r="A43" s="216" t="str">
        <f t="shared" si="1"/>
        <v xml:space="preserve"> </v>
      </c>
      <c r="B43" s="146"/>
      <c r="C43" s="146"/>
      <c r="D43" s="146"/>
      <c r="E43" s="142"/>
      <c r="F43" s="142"/>
      <c r="G43" s="216" t="str">
        <f>IF(D43="","",VLOOKUP(D43,'Liste des clubs'!A:B,2,FALSE))</f>
        <v/>
      </c>
    </row>
    <row r="44" spans="1:7" x14ac:dyDescent="0.2">
      <c r="A44" s="216" t="str">
        <f t="shared" si="1"/>
        <v xml:space="preserve"> </v>
      </c>
      <c r="B44" s="146"/>
      <c r="C44" s="146"/>
      <c r="D44" s="146"/>
      <c r="E44" s="142"/>
      <c r="F44" s="142"/>
      <c r="G44" s="216" t="str">
        <f>IF(D44="","",VLOOKUP(D44,'Liste des clubs'!A:B,2,FALSE))</f>
        <v/>
      </c>
    </row>
    <row r="45" spans="1:7" x14ac:dyDescent="0.2">
      <c r="A45" s="216" t="str">
        <f t="shared" si="1"/>
        <v xml:space="preserve"> </v>
      </c>
      <c r="B45" s="146"/>
      <c r="C45" s="146"/>
      <c r="D45" s="146"/>
      <c r="E45" s="142"/>
      <c r="F45" s="142"/>
      <c r="G45" s="216" t="str">
        <f>IF(D45="","",VLOOKUP(D45,'Liste des clubs'!A:B,2,FALSE))</f>
        <v/>
      </c>
    </row>
    <row r="46" spans="1:7" x14ac:dyDescent="0.2">
      <c r="A46" s="216" t="str">
        <f t="shared" si="1"/>
        <v xml:space="preserve"> </v>
      </c>
      <c r="B46" s="146"/>
      <c r="C46" s="146"/>
      <c r="D46" s="146"/>
      <c r="E46" s="142"/>
      <c r="F46" s="142"/>
      <c r="G46" s="216" t="str">
        <f>IF(D46="","",VLOOKUP(D46,'Liste des clubs'!A:B,2,FALSE))</f>
        <v/>
      </c>
    </row>
    <row r="47" spans="1:7" x14ac:dyDescent="0.2">
      <c r="A47" s="216" t="str">
        <f t="shared" si="1"/>
        <v xml:space="preserve"> </v>
      </c>
      <c r="B47" s="146"/>
      <c r="C47" s="146"/>
      <c r="D47" s="146"/>
      <c r="E47" s="142"/>
      <c r="F47" s="142"/>
      <c r="G47" s="216" t="str">
        <f>IF(D47="","",VLOOKUP(D47,'Liste des clubs'!A:B,2,FALSE))</f>
        <v/>
      </c>
    </row>
    <row r="48" spans="1:7" x14ac:dyDescent="0.2">
      <c r="A48" s="216" t="str">
        <f t="shared" si="1"/>
        <v xml:space="preserve"> </v>
      </c>
      <c r="B48" s="146"/>
      <c r="C48" s="146"/>
      <c r="D48" s="146"/>
      <c r="E48" s="142"/>
      <c r="F48" s="142"/>
      <c r="G48" s="216" t="str">
        <f>IF(D48="","",VLOOKUP(D48,'Liste des clubs'!A:B,2,FALSE))</f>
        <v/>
      </c>
    </row>
    <row r="49" spans="1:7" x14ac:dyDescent="0.2">
      <c r="A49" s="216" t="str">
        <f t="shared" si="1"/>
        <v xml:space="preserve"> </v>
      </c>
      <c r="B49" s="146"/>
      <c r="C49" s="146"/>
      <c r="D49" s="146"/>
      <c r="E49" s="142"/>
      <c r="F49" s="142"/>
      <c r="G49" s="216" t="str">
        <f>IF(D49="","",VLOOKUP(D49,'Liste des clubs'!A:B,2,FALSE))</f>
        <v/>
      </c>
    </row>
    <row r="50" spans="1:7" x14ac:dyDescent="0.2">
      <c r="A50" s="216" t="str">
        <f t="shared" si="1"/>
        <v xml:space="preserve"> </v>
      </c>
      <c r="B50" s="146"/>
      <c r="C50" s="146"/>
      <c r="D50" s="146"/>
      <c r="E50" s="142"/>
      <c r="F50" s="142"/>
      <c r="G50" s="216" t="str">
        <f>IF(D50="","",VLOOKUP(D50,'Liste des clubs'!A:B,2,FALSE))</f>
        <v/>
      </c>
    </row>
    <row r="51" spans="1:7" x14ac:dyDescent="0.2">
      <c r="A51" s="216" t="str">
        <f t="shared" si="1"/>
        <v xml:space="preserve"> </v>
      </c>
      <c r="B51" s="146"/>
      <c r="C51" s="146"/>
      <c r="D51" s="146"/>
      <c r="E51" s="142"/>
      <c r="F51" s="142"/>
      <c r="G51" s="216" t="str">
        <f>IF(D51="","",VLOOKUP(D51,'Liste des clubs'!A:B,2,FALSE))</f>
        <v/>
      </c>
    </row>
    <row r="52" spans="1:7" x14ac:dyDescent="0.2">
      <c r="A52" s="216" t="str">
        <f t="shared" si="1"/>
        <v xml:space="preserve"> </v>
      </c>
      <c r="B52" s="146"/>
      <c r="C52" s="146"/>
      <c r="D52" s="146"/>
      <c r="E52" s="142"/>
      <c r="F52" s="142"/>
      <c r="G52" s="216" t="str">
        <f>IF(D52="","",VLOOKUP(D52,'Liste des clubs'!A:B,2,FALSE))</f>
        <v/>
      </c>
    </row>
    <row r="53" spans="1:7" x14ac:dyDescent="0.2">
      <c r="A53" s="216" t="str">
        <f t="shared" si="1"/>
        <v xml:space="preserve"> </v>
      </c>
      <c r="B53" s="146"/>
      <c r="C53" s="146"/>
      <c r="D53" s="146"/>
      <c r="E53" s="142"/>
      <c r="F53" s="142"/>
      <c r="G53" s="216" t="str">
        <f>IF(D53="","",VLOOKUP(D53,'Liste des clubs'!A:B,2,FALSE))</f>
        <v/>
      </c>
    </row>
    <row r="54" spans="1:7" x14ac:dyDescent="0.2">
      <c r="A54" s="216" t="str">
        <f t="shared" si="1"/>
        <v xml:space="preserve"> </v>
      </c>
      <c r="B54" s="146"/>
      <c r="C54" s="146"/>
      <c r="D54" s="146"/>
      <c r="E54" s="142"/>
      <c r="F54" s="142"/>
      <c r="G54" s="216" t="str">
        <f>IF(D54="","",VLOOKUP(D54,'Liste des clubs'!A:B,2,FALSE))</f>
        <v/>
      </c>
    </row>
    <row r="55" spans="1:7" x14ac:dyDescent="0.2">
      <c r="A55" s="216" t="str">
        <f t="shared" si="1"/>
        <v xml:space="preserve"> </v>
      </c>
      <c r="B55" s="146"/>
      <c r="C55" s="146"/>
      <c r="D55" s="146"/>
      <c r="E55" s="142"/>
      <c r="F55" s="142"/>
      <c r="G55" s="216" t="str">
        <f>IF(D55="","",VLOOKUP(D55,'Liste des clubs'!A:B,2,FALSE))</f>
        <v/>
      </c>
    </row>
    <row r="56" spans="1:7" x14ac:dyDescent="0.2">
      <c r="A56" s="216" t="str">
        <f t="shared" si="1"/>
        <v xml:space="preserve"> </v>
      </c>
      <c r="B56" s="146"/>
      <c r="C56" s="146"/>
      <c r="D56" s="217"/>
      <c r="E56" s="142"/>
      <c r="F56" s="142"/>
      <c r="G56" s="216" t="str">
        <f>IF(D56="","",VLOOKUP(D56,'Liste des clubs'!A:B,2,FALSE))</f>
        <v/>
      </c>
    </row>
    <row r="57" spans="1:7" x14ac:dyDescent="0.2">
      <c r="A57" s="216" t="str">
        <f t="shared" si="1"/>
        <v xml:space="preserve"> </v>
      </c>
      <c r="B57" s="146"/>
      <c r="C57" s="146"/>
      <c r="D57" s="146"/>
      <c r="E57" s="142"/>
      <c r="F57" s="142"/>
      <c r="G57" s="216" t="str">
        <f>IF(D57="","",VLOOKUP(D57,'Liste des clubs'!A:B,2,FALSE))</f>
        <v/>
      </c>
    </row>
    <row r="58" spans="1:7" x14ac:dyDescent="0.2">
      <c r="A58" s="216" t="str">
        <f t="shared" si="1"/>
        <v xml:space="preserve"> </v>
      </c>
      <c r="B58" s="146"/>
      <c r="C58" s="146"/>
      <c r="D58" s="146"/>
      <c r="E58" s="142"/>
      <c r="F58" s="142"/>
      <c r="G58" s="216" t="str">
        <f>IF(D58="","",VLOOKUP(D58,'Liste des clubs'!A:B,2,FALSE))</f>
        <v/>
      </c>
    </row>
    <row r="59" spans="1:7" x14ac:dyDescent="0.2">
      <c r="A59" s="216" t="str">
        <f t="shared" si="1"/>
        <v xml:space="preserve"> </v>
      </c>
      <c r="B59" s="146"/>
      <c r="C59" s="146"/>
      <c r="D59" s="146"/>
      <c r="E59" s="142"/>
      <c r="F59" s="142"/>
      <c r="G59" s="216" t="str">
        <f>IF(D59="","",VLOOKUP(D59,'Liste des clubs'!A:B,2,FALSE))</f>
        <v/>
      </c>
    </row>
    <row r="60" spans="1:7" x14ac:dyDescent="0.2">
      <c r="A60" s="216" t="str">
        <f t="shared" si="1"/>
        <v xml:space="preserve"> </v>
      </c>
      <c r="B60" s="146"/>
      <c r="C60" s="146"/>
      <c r="D60" s="146"/>
      <c r="E60" s="142"/>
      <c r="F60" s="142"/>
      <c r="G60" s="216" t="str">
        <f>IF(D60="","",VLOOKUP(D60,'Liste des clubs'!A:B,2,FALSE))</f>
        <v/>
      </c>
    </row>
    <row r="61" spans="1:7" x14ac:dyDescent="0.2">
      <c r="A61" s="216" t="str">
        <f t="shared" si="1"/>
        <v xml:space="preserve"> </v>
      </c>
      <c r="B61" s="146"/>
      <c r="C61" s="146"/>
      <c r="D61" s="146"/>
      <c r="E61" s="142"/>
      <c r="F61" s="142"/>
      <c r="G61" s="216" t="str">
        <f>IF(D61="","",VLOOKUP(D61,'Liste des clubs'!A:B,2,FALSE))</f>
        <v/>
      </c>
    </row>
    <row r="62" spans="1:7" x14ac:dyDescent="0.2">
      <c r="A62" s="216" t="str">
        <f t="shared" si="1"/>
        <v xml:space="preserve"> </v>
      </c>
      <c r="B62" s="146"/>
      <c r="C62" s="146"/>
      <c r="D62" s="146"/>
      <c r="E62" s="142"/>
      <c r="F62" s="142"/>
      <c r="G62" s="216" t="str">
        <f>IF(D62="","",VLOOKUP(D62,'Liste des clubs'!A:B,2,FALSE))</f>
        <v/>
      </c>
    </row>
    <row r="63" spans="1:7" x14ac:dyDescent="0.2">
      <c r="A63" s="216" t="str">
        <f t="shared" si="1"/>
        <v xml:space="preserve"> </v>
      </c>
      <c r="B63" s="146"/>
      <c r="C63" s="146"/>
      <c r="D63" s="146"/>
      <c r="E63" s="142"/>
      <c r="F63" s="142"/>
      <c r="G63" s="216" t="str">
        <f>IF(D63="","",VLOOKUP(D63,'Liste des clubs'!A:B,2,FALSE))</f>
        <v/>
      </c>
    </row>
    <row r="64" spans="1:7" x14ac:dyDescent="0.2">
      <c r="A64" s="216" t="str">
        <f t="shared" si="1"/>
        <v xml:space="preserve"> </v>
      </c>
      <c r="B64" s="146"/>
      <c r="C64" s="146"/>
      <c r="D64" s="146"/>
      <c r="E64" s="142"/>
      <c r="F64" s="142"/>
      <c r="G64" s="216" t="str">
        <f>IF(D64="","",VLOOKUP(D64,'Liste des clubs'!A:B,2,FALSE))</f>
        <v/>
      </c>
    </row>
    <row r="65" spans="1:7" x14ac:dyDescent="0.2">
      <c r="A65" s="216" t="str">
        <f t="shared" si="1"/>
        <v xml:space="preserve"> </v>
      </c>
      <c r="B65" s="146"/>
      <c r="C65" s="146"/>
      <c r="D65" s="146"/>
      <c r="E65" s="142"/>
      <c r="F65" s="142"/>
      <c r="G65" s="216" t="str">
        <f>IF(D65="","",VLOOKUP(D65,'Liste des clubs'!A:B,2,FALSE))</f>
        <v/>
      </c>
    </row>
    <row r="66" spans="1:7" x14ac:dyDescent="0.2">
      <c r="A66" s="216" t="str">
        <f t="shared" si="1"/>
        <v xml:space="preserve"> </v>
      </c>
      <c r="B66" s="146"/>
      <c r="C66" s="146"/>
      <c r="D66" s="146"/>
      <c r="E66" s="142"/>
      <c r="F66" s="142"/>
      <c r="G66" s="216" t="str">
        <f>IF(D66="","",VLOOKUP(D66,'Liste des clubs'!A:B,2,FALSE))</f>
        <v/>
      </c>
    </row>
    <row r="67" spans="1:7" x14ac:dyDescent="0.2">
      <c r="A67" s="216" t="str">
        <f t="shared" si="1"/>
        <v xml:space="preserve"> </v>
      </c>
      <c r="B67" s="146"/>
      <c r="C67" s="146"/>
      <c r="D67" s="146"/>
      <c r="E67" s="142"/>
      <c r="F67" s="142"/>
      <c r="G67" s="216" t="str">
        <f>IF(D67="","",VLOOKUP(D67,'Liste des clubs'!A:B,2,FALSE))</f>
        <v/>
      </c>
    </row>
    <row r="68" spans="1:7" x14ac:dyDescent="0.2">
      <c r="A68" s="216" t="str">
        <f t="shared" ref="A68:A131" si="2">UPPER(B68)&amp;" "&amp;PROPER(C68)</f>
        <v xml:space="preserve"> </v>
      </c>
      <c r="B68" s="146"/>
      <c r="C68" s="146"/>
      <c r="D68" s="146"/>
      <c r="E68" s="142"/>
      <c r="F68" s="142"/>
      <c r="G68" s="216" t="str">
        <f>IF(D68="","",VLOOKUP(D68,'Liste des clubs'!A:B,2,FALSE))</f>
        <v/>
      </c>
    </row>
    <row r="69" spans="1:7" x14ac:dyDescent="0.2">
      <c r="A69" s="216" t="str">
        <f t="shared" si="2"/>
        <v xml:space="preserve"> </v>
      </c>
      <c r="B69" s="146"/>
      <c r="C69" s="146"/>
      <c r="D69" s="146"/>
      <c r="E69" s="142"/>
      <c r="F69" s="142"/>
      <c r="G69" s="216" t="str">
        <f>IF(D69="","",VLOOKUP(D69,'Liste des clubs'!A:B,2,FALSE))</f>
        <v/>
      </c>
    </row>
    <row r="70" spans="1:7" x14ac:dyDescent="0.2">
      <c r="A70" s="216" t="str">
        <f t="shared" si="2"/>
        <v xml:space="preserve"> </v>
      </c>
      <c r="B70" s="146"/>
      <c r="C70" s="146"/>
      <c r="D70" s="146"/>
      <c r="E70" s="142"/>
      <c r="F70" s="142"/>
      <c r="G70" s="216" t="str">
        <f>IF(D70="","",VLOOKUP(D70,'Liste des clubs'!A:B,2,FALSE))</f>
        <v/>
      </c>
    </row>
    <row r="71" spans="1:7" x14ac:dyDescent="0.2">
      <c r="A71" s="216" t="str">
        <f t="shared" si="2"/>
        <v xml:space="preserve"> </v>
      </c>
      <c r="B71" s="146"/>
      <c r="C71" s="146"/>
      <c r="D71" s="146"/>
      <c r="E71" s="144"/>
      <c r="F71" s="144"/>
      <c r="G71" s="216" t="str">
        <f>IF(D71="","",VLOOKUP(D71,'Liste des clubs'!A:B,2,FALSE))</f>
        <v/>
      </c>
    </row>
    <row r="72" spans="1:7" x14ac:dyDescent="0.2">
      <c r="A72" s="216" t="str">
        <f t="shared" si="2"/>
        <v xml:space="preserve"> </v>
      </c>
      <c r="B72" s="146"/>
      <c r="C72" s="146"/>
      <c r="D72" s="146"/>
      <c r="E72" s="142"/>
      <c r="F72" s="142"/>
      <c r="G72" s="216" t="str">
        <f>IF(D72="","",VLOOKUP(D72,'Liste des clubs'!A:B,2,FALSE))</f>
        <v/>
      </c>
    </row>
    <row r="73" spans="1:7" x14ac:dyDescent="0.2">
      <c r="A73" s="216" t="str">
        <f t="shared" si="2"/>
        <v xml:space="preserve"> </v>
      </c>
      <c r="B73" s="146"/>
      <c r="C73" s="146"/>
      <c r="D73" s="146"/>
      <c r="E73" s="144"/>
      <c r="F73" s="144"/>
      <c r="G73" s="216" t="str">
        <f>IF(D73="","",VLOOKUP(D73,'Liste des clubs'!A:B,2,FALSE))</f>
        <v/>
      </c>
    </row>
    <row r="74" spans="1:7" x14ac:dyDescent="0.2">
      <c r="A74" s="216" t="str">
        <f t="shared" si="2"/>
        <v xml:space="preserve"> </v>
      </c>
      <c r="B74" s="146"/>
      <c r="C74" s="146"/>
      <c r="D74" s="146"/>
      <c r="E74" s="142"/>
      <c r="F74" s="142"/>
      <c r="G74" s="216" t="str">
        <f>IF(D74="","",VLOOKUP(D74,'Liste des clubs'!A:B,2,FALSE))</f>
        <v/>
      </c>
    </row>
    <row r="75" spans="1:7" x14ac:dyDescent="0.2">
      <c r="A75" s="216" t="str">
        <f t="shared" si="2"/>
        <v xml:space="preserve"> </v>
      </c>
      <c r="B75" s="146"/>
      <c r="C75" s="146"/>
      <c r="D75" s="146"/>
      <c r="E75" s="144"/>
      <c r="F75" s="144"/>
      <c r="G75" s="216" t="str">
        <f>IF(D75="","",VLOOKUP(D75,'Liste des clubs'!A:B,2,FALSE))</f>
        <v/>
      </c>
    </row>
    <row r="76" spans="1:7" x14ac:dyDescent="0.2">
      <c r="A76" s="216" t="str">
        <f t="shared" si="2"/>
        <v xml:space="preserve"> </v>
      </c>
      <c r="B76" s="146"/>
      <c r="C76" s="146"/>
      <c r="D76" s="146"/>
      <c r="E76" s="142"/>
      <c r="F76" s="142"/>
      <c r="G76" s="216" t="str">
        <f>IF(D76="","",VLOOKUP(D76,'Liste des clubs'!A:B,2,FALSE))</f>
        <v/>
      </c>
    </row>
    <row r="77" spans="1:7" x14ac:dyDescent="0.2">
      <c r="A77" s="216" t="str">
        <f t="shared" si="2"/>
        <v xml:space="preserve"> </v>
      </c>
      <c r="B77" s="146"/>
      <c r="C77" s="146"/>
      <c r="D77" s="146"/>
      <c r="E77" s="144"/>
      <c r="F77" s="144"/>
      <c r="G77" s="216" t="str">
        <f>IF(D77="","",VLOOKUP(D77,'Liste des clubs'!A:B,2,FALSE))</f>
        <v/>
      </c>
    </row>
    <row r="78" spans="1:7" x14ac:dyDescent="0.2">
      <c r="A78" s="216" t="str">
        <f t="shared" si="2"/>
        <v xml:space="preserve"> </v>
      </c>
      <c r="B78" s="146"/>
      <c r="C78" s="146"/>
      <c r="D78" s="146"/>
      <c r="E78" s="142"/>
      <c r="F78" s="142"/>
      <c r="G78" s="216" t="str">
        <f>IF(D78="","",VLOOKUP(D78,'Liste des clubs'!A:B,2,FALSE))</f>
        <v/>
      </c>
    </row>
    <row r="79" spans="1:7" x14ac:dyDescent="0.2">
      <c r="A79" s="216" t="str">
        <f t="shared" si="2"/>
        <v xml:space="preserve"> </v>
      </c>
      <c r="B79" s="146"/>
      <c r="C79" s="146"/>
      <c r="D79" s="146"/>
      <c r="E79" s="142"/>
      <c r="F79" s="142"/>
      <c r="G79" s="216" t="str">
        <f>IF(D79="","",VLOOKUP(D79,'Liste des clubs'!A:B,2,FALSE))</f>
        <v/>
      </c>
    </row>
    <row r="80" spans="1:7" x14ac:dyDescent="0.2">
      <c r="A80" s="216" t="str">
        <f t="shared" si="2"/>
        <v xml:space="preserve"> </v>
      </c>
      <c r="B80" s="146"/>
      <c r="C80" s="146"/>
      <c r="D80" s="146"/>
      <c r="E80" s="142"/>
      <c r="F80" s="142"/>
      <c r="G80" s="216" t="str">
        <f>IF(D80="","",VLOOKUP(D80,'Liste des clubs'!A:B,2,FALSE))</f>
        <v/>
      </c>
    </row>
    <row r="81" spans="1:7" x14ac:dyDescent="0.2">
      <c r="A81" s="216" t="str">
        <f t="shared" si="2"/>
        <v xml:space="preserve"> </v>
      </c>
      <c r="B81" s="146"/>
      <c r="C81" s="146"/>
      <c r="D81" s="146"/>
      <c r="E81" s="142"/>
      <c r="F81" s="142"/>
      <c r="G81" s="216" t="str">
        <f>IF(D81="","",VLOOKUP(D81,'Liste des clubs'!A:B,2,FALSE))</f>
        <v/>
      </c>
    </row>
    <row r="82" spans="1:7" x14ac:dyDescent="0.2">
      <c r="A82" s="216" t="str">
        <f t="shared" si="2"/>
        <v xml:space="preserve"> </v>
      </c>
      <c r="B82" s="146"/>
      <c r="C82" s="146"/>
      <c r="D82" s="146"/>
      <c r="E82" s="142"/>
      <c r="F82" s="142"/>
      <c r="G82" s="216" t="str">
        <f>IF(D82="","",VLOOKUP(D82,'Liste des clubs'!A:B,2,FALSE))</f>
        <v/>
      </c>
    </row>
    <row r="83" spans="1:7" x14ac:dyDescent="0.2">
      <c r="A83" s="216" t="str">
        <f t="shared" si="2"/>
        <v xml:space="preserve"> </v>
      </c>
      <c r="B83" s="146"/>
      <c r="C83" s="146"/>
      <c r="D83" s="146"/>
      <c r="E83" s="146"/>
      <c r="F83" s="146"/>
      <c r="G83" s="216" t="str">
        <f>IF(D83="","",VLOOKUP(D83,'Liste des clubs'!A:B,2,FALSE))</f>
        <v/>
      </c>
    </row>
    <row r="84" spans="1:7" x14ac:dyDescent="0.2">
      <c r="A84" s="216" t="str">
        <f t="shared" si="2"/>
        <v xml:space="preserve"> </v>
      </c>
      <c r="B84" s="146"/>
      <c r="C84" s="146"/>
      <c r="D84" s="146"/>
      <c r="E84" s="146"/>
      <c r="F84" s="146"/>
      <c r="G84" s="216" t="str">
        <f>IF(D84="","",VLOOKUP(D84,'Liste des clubs'!A:B,2,FALSE))</f>
        <v/>
      </c>
    </row>
    <row r="85" spans="1:7" x14ac:dyDescent="0.2">
      <c r="A85" s="216" t="str">
        <f t="shared" si="2"/>
        <v xml:space="preserve"> </v>
      </c>
      <c r="B85" s="146"/>
      <c r="C85" s="146"/>
      <c r="D85" s="146"/>
      <c r="E85" s="146"/>
      <c r="F85" s="146"/>
      <c r="G85" s="216" t="str">
        <f>IF(D85="","",VLOOKUP(D85,'Liste des clubs'!A:B,2,FALSE))</f>
        <v/>
      </c>
    </row>
    <row r="86" spans="1:7" x14ac:dyDescent="0.2">
      <c r="A86" s="216" t="str">
        <f t="shared" si="2"/>
        <v xml:space="preserve"> </v>
      </c>
      <c r="B86" s="146"/>
      <c r="C86" s="146"/>
      <c r="D86" s="146"/>
      <c r="E86" s="146"/>
      <c r="F86" s="146"/>
      <c r="G86" s="216" t="str">
        <f>IF(D86="","",VLOOKUP(D86,'Liste des clubs'!A:B,2,FALSE))</f>
        <v/>
      </c>
    </row>
    <row r="87" spans="1:7" x14ac:dyDescent="0.2">
      <c r="A87" s="216" t="str">
        <f t="shared" si="2"/>
        <v xml:space="preserve"> </v>
      </c>
      <c r="B87" s="146"/>
      <c r="C87" s="146"/>
      <c r="D87" s="146"/>
      <c r="E87" s="146"/>
      <c r="F87" s="146"/>
      <c r="G87" s="216" t="str">
        <f>IF(D87="","",VLOOKUP(D87,'Liste des clubs'!A:B,2,FALSE))</f>
        <v/>
      </c>
    </row>
    <row r="88" spans="1:7" x14ac:dyDescent="0.2">
      <c r="A88" s="216" t="str">
        <f t="shared" si="2"/>
        <v xml:space="preserve"> </v>
      </c>
      <c r="B88" s="146"/>
      <c r="C88" s="146"/>
      <c r="D88" s="146"/>
      <c r="E88" s="146"/>
      <c r="F88" s="146"/>
      <c r="G88" s="216" t="str">
        <f>IF(D88="","",VLOOKUP(D88,'Liste des clubs'!A:B,2,FALSE))</f>
        <v/>
      </c>
    </row>
    <row r="89" spans="1:7" x14ac:dyDescent="0.2">
      <c r="A89" s="216" t="str">
        <f t="shared" si="2"/>
        <v xml:space="preserve"> </v>
      </c>
      <c r="B89" s="146"/>
      <c r="C89" s="146"/>
      <c r="D89" s="146"/>
      <c r="E89" s="146"/>
      <c r="F89" s="146"/>
      <c r="G89" s="216" t="str">
        <f>IF(D89="","",VLOOKUP(D89,'Liste des clubs'!A:B,2,FALSE))</f>
        <v/>
      </c>
    </row>
    <row r="90" spans="1:7" x14ac:dyDescent="0.2">
      <c r="A90" s="216" t="str">
        <f t="shared" si="2"/>
        <v xml:space="preserve"> </v>
      </c>
      <c r="B90" s="146"/>
      <c r="C90" s="146"/>
      <c r="D90" s="146"/>
      <c r="E90" s="146"/>
      <c r="F90" s="146"/>
      <c r="G90" s="216" t="str">
        <f>IF(D90="","",VLOOKUP(D90,'Liste des clubs'!A:B,2,FALSE))</f>
        <v/>
      </c>
    </row>
    <row r="91" spans="1:7" x14ac:dyDescent="0.2">
      <c r="A91" s="216" t="str">
        <f t="shared" si="2"/>
        <v xml:space="preserve"> </v>
      </c>
      <c r="B91" s="146"/>
      <c r="C91" s="146"/>
      <c r="D91" s="146"/>
      <c r="E91" s="146"/>
      <c r="F91" s="146"/>
      <c r="G91" s="216" t="str">
        <f>IF(D91="","",VLOOKUP(D91,'Liste des clubs'!A:B,2,FALSE))</f>
        <v/>
      </c>
    </row>
    <row r="92" spans="1:7" x14ac:dyDescent="0.2">
      <c r="A92" s="216" t="str">
        <f t="shared" si="2"/>
        <v xml:space="preserve"> </v>
      </c>
      <c r="B92" s="146"/>
      <c r="C92" s="146"/>
      <c r="D92" s="146"/>
      <c r="E92" s="146"/>
      <c r="F92" s="146"/>
      <c r="G92" s="216" t="str">
        <f>IF(D92="","",VLOOKUP(D92,'Liste des clubs'!A:B,2,FALSE))</f>
        <v/>
      </c>
    </row>
    <row r="93" spans="1:7" x14ac:dyDescent="0.2">
      <c r="A93" s="216" t="str">
        <f t="shared" si="2"/>
        <v xml:space="preserve"> </v>
      </c>
      <c r="B93" s="146"/>
      <c r="C93" s="146"/>
      <c r="D93" s="146"/>
      <c r="E93" s="146"/>
      <c r="F93" s="146"/>
      <c r="G93" s="216" t="str">
        <f>IF(D93="","",VLOOKUP(D93,'Liste des clubs'!A:B,2,FALSE))</f>
        <v/>
      </c>
    </row>
    <row r="94" spans="1:7" x14ac:dyDescent="0.2">
      <c r="A94" s="216" t="str">
        <f t="shared" si="2"/>
        <v xml:space="preserve"> </v>
      </c>
      <c r="B94" s="146"/>
      <c r="C94" s="146"/>
      <c r="D94" s="146"/>
      <c r="E94" s="146"/>
      <c r="F94" s="146"/>
      <c r="G94" s="216" t="str">
        <f>IF(D94="","",VLOOKUP(D94,'Liste des clubs'!A:B,2,FALSE))</f>
        <v/>
      </c>
    </row>
    <row r="95" spans="1:7" x14ac:dyDescent="0.2">
      <c r="A95" s="216" t="str">
        <f t="shared" si="2"/>
        <v xml:space="preserve"> </v>
      </c>
      <c r="B95" s="146"/>
      <c r="C95" s="146"/>
      <c r="D95" s="146"/>
      <c r="E95" s="146"/>
      <c r="F95" s="146"/>
      <c r="G95" s="216" t="str">
        <f>IF(D95="","",VLOOKUP(D95,'Liste des clubs'!A:B,2,FALSE))</f>
        <v/>
      </c>
    </row>
    <row r="96" spans="1:7" x14ac:dyDescent="0.2">
      <c r="A96" s="216" t="str">
        <f t="shared" si="2"/>
        <v xml:space="preserve"> </v>
      </c>
      <c r="B96" s="146"/>
      <c r="C96" s="146"/>
      <c r="D96" s="146"/>
      <c r="E96" s="146"/>
      <c r="F96" s="146"/>
      <c r="G96" s="216" t="str">
        <f>IF(D96="","",VLOOKUP(D96,'Liste des clubs'!A:B,2,FALSE))</f>
        <v/>
      </c>
    </row>
    <row r="97" spans="1:7" x14ac:dyDescent="0.2">
      <c r="A97" s="216" t="str">
        <f t="shared" si="2"/>
        <v xml:space="preserve"> </v>
      </c>
      <c r="B97" s="146"/>
      <c r="C97" s="146"/>
      <c r="D97" s="146"/>
      <c r="E97" s="146"/>
      <c r="F97" s="146"/>
      <c r="G97" s="216" t="str">
        <f>IF(D97="","",VLOOKUP(D97,'Liste des clubs'!A:B,2,FALSE))</f>
        <v/>
      </c>
    </row>
    <row r="98" spans="1:7" x14ac:dyDescent="0.2">
      <c r="A98" s="216" t="str">
        <f t="shared" si="2"/>
        <v xml:space="preserve"> </v>
      </c>
      <c r="B98" s="146"/>
      <c r="C98" s="146"/>
      <c r="D98" s="146"/>
      <c r="E98" s="146"/>
      <c r="F98" s="146"/>
      <c r="G98" s="216" t="str">
        <f>IF(D98="","",VLOOKUP(D98,'Liste des clubs'!A:B,2,FALSE))</f>
        <v/>
      </c>
    </row>
    <row r="99" spans="1:7" x14ac:dyDescent="0.2">
      <c r="A99" s="216" t="str">
        <f t="shared" si="2"/>
        <v xml:space="preserve"> </v>
      </c>
      <c r="B99" s="146"/>
      <c r="C99" s="146"/>
      <c r="D99" s="146"/>
      <c r="E99" s="146"/>
      <c r="F99" s="146"/>
      <c r="G99" s="216" t="str">
        <f>IF(D99="","",VLOOKUP(D99,'Liste des clubs'!A:B,2,FALSE))</f>
        <v/>
      </c>
    </row>
    <row r="100" spans="1:7" x14ac:dyDescent="0.2">
      <c r="A100" s="216" t="str">
        <f t="shared" si="2"/>
        <v xml:space="preserve"> </v>
      </c>
      <c r="B100" s="146"/>
      <c r="C100" s="146"/>
      <c r="D100" s="146"/>
      <c r="E100" s="146"/>
      <c r="F100" s="146"/>
      <c r="G100" s="216" t="str">
        <f>IF(D100="","",VLOOKUP(D100,'Liste des clubs'!A:B,2,FALSE))</f>
        <v/>
      </c>
    </row>
    <row r="101" spans="1:7" x14ac:dyDescent="0.2">
      <c r="A101" s="216" t="str">
        <f t="shared" si="2"/>
        <v xml:space="preserve"> </v>
      </c>
      <c r="B101" s="146"/>
      <c r="C101" s="146"/>
      <c r="D101" s="146"/>
      <c r="E101" s="146"/>
      <c r="F101" s="146"/>
      <c r="G101" s="216" t="str">
        <f>IF(D101="","",VLOOKUP(D101,'Liste des clubs'!A:B,2,FALSE))</f>
        <v/>
      </c>
    </row>
    <row r="102" spans="1:7" x14ac:dyDescent="0.2">
      <c r="A102" s="216" t="str">
        <f t="shared" si="2"/>
        <v xml:space="preserve"> </v>
      </c>
      <c r="B102" s="146"/>
      <c r="C102" s="146"/>
      <c r="D102" s="146"/>
      <c r="E102" s="146"/>
      <c r="F102" s="146"/>
      <c r="G102" s="216" t="str">
        <f>IF(D102="","",VLOOKUP(D102,'Liste des clubs'!A:B,2,FALSE))</f>
        <v/>
      </c>
    </row>
    <row r="103" spans="1:7" x14ac:dyDescent="0.2">
      <c r="A103" s="216" t="str">
        <f t="shared" si="2"/>
        <v xml:space="preserve"> </v>
      </c>
      <c r="B103" s="146"/>
      <c r="C103" s="146"/>
      <c r="D103" s="146"/>
      <c r="E103" s="146"/>
      <c r="F103" s="146"/>
      <c r="G103" s="216" t="str">
        <f>IF(D103="","",VLOOKUP(D103,'Liste des clubs'!A:B,2,FALSE))</f>
        <v/>
      </c>
    </row>
    <row r="104" spans="1:7" x14ac:dyDescent="0.2">
      <c r="A104" s="216" t="str">
        <f t="shared" si="2"/>
        <v xml:space="preserve"> </v>
      </c>
      <c r="B104" s="146"/>
      <c r="C104" s="146"/>
      <c r="D104" s="146"/>
      <c r="E104" s="146"/>
      <c r="F104" s="146"/>
      <c r="G104" s="216" t="str">
        <f>IF(D104="","",VLOOKUP(D104,'Liste des clubs'!A:B,2,FALSE))</f>
        <v/>
      </c>
    </row>
    <row r="105" spans="1:7" x14ac:dyDescent="0.2">
      <c r="A105" s="216" t="str">
        <f t="shared" si="2"/>
        <v xml:space="preserve"> </v>
      </c>
      <c r="B105" s="146"/>
      <c r="C105" s="146"/>
      <c r="D105" s="146"/>
      <c r="E105" s="146"/>
      <c r="F105" s="146"/>
      <c r="G105" s="216" t="str">
        <f>IF(D105="","",VLOOKUP(D105,'Liste des clubs'!A:B,2,FALSE))</f>
        <v/>
      </c>
    </row>
    <row r="106" spans="1:7" x14ac:dyDescent="0.2">
      <c r="A106" s="216" t="str">
        <f t="shared" si="2"/>
        <v xml:space="preserve"> </v>
      </c>
      <c r="B106" s="146"/>
      <c r="C106" s="146"/>
      <c r="D106" s="146"/>
      <c r="E106" s="146"/>
      <c r="F106" s="146"/>
      <c r="G106" s="216" t="str">
        <f>IF(D106="","",VLOOKUP(D106,'Liste des clubs'!A:B,2,FALSE))</f>
        <v/>
      </c>
    </row>
    <row r="107" spans="1:7" x14ac:dyDescent="0.2">
      <c r="A107" s="216" t="str">
        <f t="shared" si="2"/>
        <v xml:space="preserve"> </v>
      </c>
      <c r="B107" s="146"/>
      <c r="C107" s="146"/>
      <c r="D107" s="146"/>
      <c r="E107" s="146"/>
      <c r="F107" s="146"/>
      <c r="G107" s="216" t="str">
        <f>IF(D107="","",VLOOKUP(D107,'Liste des clubs'!A:B,2,FALSE))</f>
        <v/>
      </c>
    </row>
    <row r="108" spans="1:7" x14ac:dyDescent="0.2">
      <c r="A108" s="216" t="str">
        <f t="shared" si="2"/>
        <v xml:space="preserve"> </v>
      </c>
      <c r="B108" s="146"/>
      <c r="C108" s="146"/>
      <c r="D108" s="146"/>
      <c r="E108" s="146"/>
      <c r="F108" s="146"/>
      <c r="G108" s="216" t="str">
        <f>IF(D108="","",VLOOKUP(D108,'Liste des clubs'!A:B,2,FALSE))</f>
        <v/>
      </c>
    </row>
    <row r="109" spans="1:7" x14ac:dyDescent="0.2">
      <c r="A109" s="216" t="str">
        <f t="shared" si="2"/>
        <v xml:space="preserve"> </v>
      </c>
      <c r="B109" s="146"/>
      <c r="C109" s="146"/>
      <c r="D109" s="146"/>
      <c r="E109" s="146"/>
      <c r="F109" s="146"/>
      <c r="G109" s="216" t="str">
        <f>IF(D109="","",VLOOKUP(D109,'Liste des clubs'!A:B,2,FALSE))</f>
        <v/>
      </c>
    </row>
    <row r="110" spans="1:7" x14ac:dyDescent="0.2">
      <c r="A110" s="216" t="str">
        <f t="shared" si="2"/>
        <v xml:space="preserve"> </v>
      </c>
      <c r="B110" s="146"/>
      <c r="C110" s="146"/>
      <c r="D110" s="146"/>
      <c r="E110" s="146"/>
      <c r="F110" s="146"/>
      <c r="G110" s="216" t="str">
        <f>IF(D110="","",VLOOKUP(D110,'Liste des clubs'!A:B,2,FALSE))</f>
        <v/>
      </c>
    </row>
    <row r="111" spans="1:7" x14ac:dyDescent="0.2">
      <c r="A111" s="216" t="str">
        <f t="shared" si="2"/>
        <v xml:space="preserve"> </v>
      </c>
      <c r="B111" s="144"/>
      <c r="C111" s="144"/>
      <c r="D111" s="146"/>
      <c r="E111" s="144"/>
      <c r="F111" s="144"/>
      <c r="G111" s="216" t="str">
        <f>IF(D111="","",VLOOKUP(D111,'Liste des clubs'!A:B,2,FALSE))</f>
        <v/>
      </c>
    </row>
    <row r="112" spans="1:7" x14ac:dyDescent="0.2">
      <c r="A112" s="216" t="str">
        <f t="shared" si="2"/>
        <v xml:space="preserve"> </v>
      </c>
      <c r="B112" s="217"/>
      <c r="C112" s="217"/>
      <c r="D112" s="146"/>
      <c r="E112" s="144"/>
      <c r="F112" s="144"/>
      <c r="G112" s="216" t="str">
        <f>IF(D112="","",VLOOKUP(D112,'Liste des clubs'!A:B,2,FALSE))</f>
        <v/>
      </c>
    </row>
    <row r="113" spans="1:7" x14ac:dyDescent="0.2">
      <c r="A113" s="216" t="str">
        <f t="shared" si="2"/>
        <v xml:space="preserve"> </v>
      </c>
      <c r="B113" s="217"/>
      <c r="C113" s="217"/>
      <c r="D113" s="146"/>
      <c r="E113" s="144"/>
      <c r="F113" s="144"/>
      <c r="G113" s="216" t="str">
        <f>IF(D113="","",VLOOKUP(D113,'Liste des clubs'!A:B,2,FALSE))</f>
        <v/>
      </c>
    </row>
    <row r="114" spans="1:7" x14ac:dyDescent="0.2">
      <c r="A114" s="216" t="str">
        <f t="shared" si="2"/>
        <v xml:space="preserve"> </v>
      </c>
      <c r="B114" s="144"/>
      <c r="C114" s="144"/>
      <c r="D114" s="146"/>
      <c r="E114" s="144"/>
      <c r="F114" s="144"/>
      <c r="G114" s="216" t="str">
        <f>IF(D114="","",VLOOKUP(D114,'Liste des clubs'!A:B,2,FALSE))</f>
        <v/>
      </c>
    </row>
    <row r="115" spans="1:7" x14ac:dyDescent="0.2">
      <c r="A115" s="216" t="str">
        <f t="shared" si="2"/>
        <v xml:space="preserve"> </v>
      </c>
      <c r="B115" s="217"/>
      <c r="C115" s="217"/>
      <c r="D115" s="146"/>
      <c r="E115" s="144"/>
      <c r="F115" s="144"/>
      <c r="G115" s="216" t="str">
        <f>IF(D115="","",VLOOKUP(D115,'Liste des clubs'!A:B,2,FALSE))</f>
        <v/>
      </c>
    </row>
    <row r="116" spans="1:7" x14ac:dyDescent="0.2">
      <c r="A116" s="216" t="str">
        <f t="shared" si="2"/>
        <v xml:space="preserve"> </v>
      </c>
      <c r="B116" s="146"/>
      <c r="C116" s="146"/>
      <c r="D116" s="146"/>
      <c r="E116" s="146"/>
      <c r="F116" s="146"/>
      <c r="G116" s="216" t="str">
        <f>IF(D116="","",VLOOKUP(D116,'Liste des clubs'!A:B,2,FALSE))</f>
        <v/>
      </c>
    </row>
    <row r="117" spans="1:7" x14ac:dyDescent="0.2">
      <c r="A117" s="216" t="str">
        <f t="shared" si="2"/>
        <v xml:space="preserve"> </v>
      </c>
      <c r="B117" s="146"/>
      <c r="C117" s="146"/>
      <c r="D117" s="146"/>
      <c r="E117" s="146"/>
      <c r="F117" s="146"/>
      <c r="G117" s="216" t="str">
        <f>IF(D117="","",VLOOKUP(D117,'Liste des clubs'!A:B,2,FALSE))</f>
        <v/>
      </c>
    </row>
    <row r="118" spans="1:7" x14ac:dyDescent="0.2">
      <c r="A118" s="216" t="str">
        <f t="shared" si="2"/>
        <v xml:space="preserve"> </v>
      </c>
      <c r="B118" s="146"/>
      <c r="C118" s="146"/>
      <c r="D118" s="146"/>
      <c r="E118" s="146"/>
      <c r="F118" s="146"/>
      <c r="G118" s="216" t="str">
        <f>IF(D118="","",VLOOKUP(D118,'Liste des clubs'!A:B,2,FALSE))</f>
        <v/>
      </c>
    </row>
    <row r="119" spans="1:7" x14ac:dyDescent="0.2">
      <c r="A119" s="216" t="str">
        <f t="shared" si="2"/>
        <v xml:space="preserve"> </v>
      </c>
      <c r="B119" s="146"/>
      <c r="C119" s="146"/>
      <c r="D119" s="146"/>
      <c r="E119" s="146"/>
      <c r="F119" s="146"/>
      <c r="G119" s="216" t="str">
        <f>IF(D119="","",VLOOKUP(D119,'Liste des clubs'!A:B,2,FALSE))</f>
        <v/>
      </c>
    </row>
    <row r="120" spans="1:7" x14ac:dyDescent="0.2">
      <c r="A120" s="216" t="str">
        <f t="shared" si="2"/>
        <v xml:space="preserve"> </v>
      </c>
      <c r="B120" s="146"/>
      <c r="C120" s="146"/>
      <c r="D120" s="146"/>
      <c r="E120" s="146"/>
      <c r="F120" s="146"/>
      <c r="G120" s="216" t="str">
        <f>IF(D120="","",VLOOKUP(D120,'Liste des clubs'!A:B,2,FALSE))</f>
        <v/>
      </c>
    </row>
    <row r="121" spans="1:7" x14ac:dyDescent="0.2">
      <c r="A121" s="216" t="str">
        <f t="shared" si="2"/>
        <v xml:space="preserve"> </v>
      </c>
      <c r="B121" s="146"/>
      <c r="C121" s="146"/>
      <c r="D121" s="146"/>
      <c r="E121" s="146"/>
      <c r="F121" s="146"/>
      <c r="G121" s="216" t="str">
        <f>IF(D121="","",VLOOKUP(D121,'Liste des clubs'!A:B,2,FALSE))</f>
        <v/>
      </c>
    </row>
    <row r="122" spans="1:7" x14ac:dyDescent="0.2">
      <c r="A122" s="216" t="str">
        <f t="shared" si="2"/>
        <v xml:space="preserve"> </v>
      </c>
      <c r="B122" s="146"/>
      <c r="C122" s="146"/>
      <c r="D122" s="146"/>
      <c r="E122" s="146"/>
      <c r="F122" s="146"/>
      <c r="G122" s="216" t="str">
        <f>IF(D122="","",VLOOKUP(D122,'Liste des clubs'!A:B,2,FALSE))</f>
        <v/>
      </c>
    </row>
    <row r="123" spans="1:7" x14ac:dyDescent="0.2">
      <c r="A123" s="216" t="str">
        <f t="shared" si="2"/>
        <v xml:space="preserve"> </v>
      </c>
      <c r="B123" s="146"/>
      <c r="C123" s="146"/>
      <c r="D123" s="146"/>
      <c r="E123" s="146"/>
      <c r="F123" s="146"/>
      <c r="G123" s="216" t="str">
        <f>IF(D123="","",VLOOKUP(D123,'Liste des clubs'!A:B,2,FALSE))</f>
        <v/>
      </c>
    </row>
    <row r="124" spans="1:7" x14ac:dyDescent="0.2">
      <c r="A124" s="216" t="str">
        <f t="shared" si="2"/>
        <v xml:space="preserve"> </v>
      </c>
      <c r="B124" s="146"/>
      <c r="C124" s="146"/>
      <c r="D124" s="146"/>
      <c r="E124" s="146"/>
      <c r="F124" s="146"/>
      <c r="G124" s="216" t="str">
        <f>IF(D124="","",VLOOKUP(D124,'Liste des clubs'!A:B,2,FALSE))</f>
        <v/>
      </c>
    </row>
    <row r="125" spans="1:7" x14ac:dyDescent="0.2">
      <c r="A125" s="216" t="str">
        <f t="shared" si="2"/>
        <v xml:space="preserve"> </v>
      </c>
      <c r="B125" s="146"/>
      <c r="C125" s="146"/>
      <c r="D125" s="146"/>
      <c r="E125" s="146"/>
      <c r="F125" s="146"/>
      <c r="G125" s="216" t="str">
        <f>IF(D125="","",VLOOKUP(D125,'Liste des clubs'!A:B,2,FALSE))</f>
        <v/>
      </c>
    </row>
    <row r="126" spans="1:7" x14ac:dyDescent="0.2">
      <c r="A126" s="216" t="str">
        <f t="shared" si="2"/>
        <v xml:space="preserve"> </v>
      </c>
      <c r="B126" s="146"/>
      <c r="C126" s="146"/>
      <c r="D126" s="146"/>
      <c r="E126" s="146"/>
      <c r="F126" s="146"/>
      <c r="G126" s="216" t="str">
        <f>IF(D126="","",VLOOKUP(D126,'Liste des clubs'!A:B,2,FALSE))</f>
        <v/>
      </c>
    </row>
    <row r="127" spans="1:7" x14ac:dyDescent="0.2">
      <c r="A127" s="216" t="str">
        <f t="shared" si="2"/>
        <v xml:space="preserve"> </v>
      </c>
      <c r="B127" s="146"/>
      <c r="C127" s="146"/>
      <c r="D127" s="146"/>
      <c r="E127" s="146"/>
      <c r="F127" s="146"/>
      <c r="G127" s="216" t="str">
        <f>IF(D127="","",VLOOKUP(D127,'Liste des clubs'!A:B,2,FALSE))</f>
        <v/>
      </c>
    </row>
    <row r="128" spans="1:7" x14ac:dyDescent="0.2">
      <c r="A128" s="216" t="str">
        <f t="shared" si="2"/>
        <v xml:space="preserve"> </v>
      </c>
      <c r="B128" s="146"/>
      <c r="C128" s="146"/>
      <c r="D128" s="146"/>
      <c r="E128" s="146"/>
      <c r="F128" s="146"/>
      <c r="G128" s="216" t="str">
        <f>IF(D128="","",VLOOKUP(D128,'Liste des clubs'!A:B,2,FALSE))</f>
        <v/>
      </c>
    </row>
    <row r="129" spans="1:7" x14ac:dyDescent="0.2">
      <c r="A129" s="216" t="str">
        <f t="shared" si="2"/>
        <v xml:space="preserve"> </v>
      </c>
      <c r="B129" s="146"/>
      <c r="C129" s="146"/>
      <c r="D129" s="146"/>
      <c r="E129" s="146"/>
      <c r="F129" s="146"/>
      <c r="G129" s="216" t="str">
        <f>IF(D129="","",VLOOKUP(D129,'Liste des clubs'!A:B,2,FALSE))</f>
        <v/>
      </c>
    </row>
    <row r="130" spans="1:7" x14ac:dyDescent="0.2">
      <c r="A130" s="216" t="str">
        <f t="shared" si="2"/>
        <v xml:space="preserve"> </v>
      </c>
      <c r="B130" s="146"/>
      <c r="C130" s="146"/>
      <c r="D130" s="146"/>
      <c r="E130" s="146"/>
      <c r="F130" s="146"/>
      <c r="G130" s="216" t="str">
        <f>IF(D130="","",VLOOKUP(D130,'Liste des clubs'!A:B,2,FALSE))</f>
        <v/>
      </c>
    </row>
    <row r="131" spans="1:7" x14ac:dyDescent="0.2">
      <c r="A131" s="216" t="str">
        <f t="shared" si="2"/>
        <v xml:space="preserve"> </v>
      </c>
      <c r="B131" s="146"/>
      <c r="C131" s="146"/>
      <c r="D131" s="146"/>
      <c r="E131" s="146"/>
      <c r="F131" s="146"/>
      <c r="G131" s="216" t="str">
        <f>IF(D131="","",VLOOKUP(D131,'Liste des clubs'!A:B,2,FALSE))</f>
        <v/>
      </c>
    </row>
    <row r="132" spans="1:7" x14ac:dyDescent="0.2">
      <c r="A132" s="216" t="str">
        <f t="shared" ref="A132:A195" si="3">UPPER(B132)&amp;" "&amp;PROPER(C132)</f>
        <v xml:space="preserve"> </v>
      </c>
      <c r="B132" s="146"/>
      <c r="C132" s="146"/>
      <c r="D132" s="146"/>
      <c r="E132" s="146"/>
      <c r="F132" s="146"/>
      <c r="G132" s="216" t="str">
        <f>IF(D132="","",VLOOKUP(D132,'Liste des clubs'!A:B,2,FALSE))</f>
        <v/>
      </c>
    </row>
    <row r="133" spans="1:7" x14ac:dyDescent="0.2">
      <c r="A133" s="216" t="str">
        <f t="shared" si="3"/>
        <v xml:space="preserve"> </v>
      </c>
      <c r="B133" s="146"/>
      <c r="C133" s="146"/>
      <c r="D133" s="146"/>
      <c r="E133" s="146"/>
      <c r="F133" s="146"/>
      <c r="G133" s="216" t="str">
        <f>IF(D133="","",VLOOKUP(D133,'Liste des clubs'!A:B,2,FALSE))</f>
        <v/>
      </c>
    </row>
    <row r="134" spans="1:7" x14ac:dyDescent="0.2">
      <c r="A134" s="216" t="str">
        <f t="shared" si="3"/>
        <v xml:space="preserve"> </v>
      </c>
      <c r="B134" s="146"/>
      <c r="C134" s="146"/>
      <c r="D134" s="146"/>
      <c r="E134" s="146"/>
      <c r="F134" s="146"/>
      <c r="G134" s="216" t="str">
        <f>IF(D134="","",VLOOKUP(D134,'Liste des clubs'!A:B,2,FALSE))</f>
        <v/>
      </c>
    </row>
    <row r="135" spans="1:7" x14ac:dyDescent="0.2">
      <c r="A135" s="216" t="str">
        <f t="shared" si="3"/>
        <v xml:space="preserve"> </v>
      </c>
      <c r="B135" s="146"/>
      <c r="C135" s="146"/>
      <c r="D135" s="146"/>
      <c r="E135" s="146"/>
      <c r="F135" s="146"/>
      <c r="G135" s="216" t="str">
        <f>IF(D135="","",VLOOKUP(D135,'Liste des clubs'!A:B,2,FALSE))</f>
        <v/>
      </c>
    </row>
    <row r="136" spans="1:7" x14ac:dyDescent="0.2">
      <c r="A136" s="216" t="str">
        <f t="shared" si="3"/>
        <v xml:space="preserve"> </v>
      </c>
      <c r="B136" s="146"/>
      <c r="C136" s="146"/>
      <c r="D136" s="146"/>
      <c r="E136" s="146"/>
      <c r="F136" s="146"/>
      <c r="G136" s="216" t="str">
        <f>IF(D136="","",VLOOKUP(D136,'Liste des clubs'!A:B,2,FALSE))</f>
        <v/>
      </c>
    </row>
    <row r="137" spans="1:7" x14ac:dyDescent="0.2">
      <c r="A137" s="216" t="str">
        <f t="shared" si="3"/>
        <v xml:space="preserve"> </v>
      </c>
      <c r="B137" s="146"/>
      <c r="C137" s="146"/>
      <c r="D137" s="146"/>
      <c r="E137" s="146"/>
      <c r="F137" s="146"/>
      <c r="G137" s="216" t="str">
        <f>IF(D137="","",VLOOKUP(D137,'Liste des clubs'!A:B,2,FALSE))</f>
        <v/>
      </c>
    </row>
    <row r="138" spans="1:7" x14ac:dyDescent="0.2">
      <c r="A138" s="216" t="str">
        <f t="shared" si="3"/>
        <v xml:space="preserve"> </v>
      </c>
      <c r="B138" s="144"/>
      <c r="C138" s="144"/>
      <c r="D138" s="146"/>
      <c r="E138" s="144"/>
      <c r="F138" s="144"/>
      <c r="G138" s="216" t="str">
        <f>IF(D138="","",VLOOKUP(D138,'Liste des clubs'!A:B,2,FALSE))</f>
        <v/>
      </c>
    </row>
    <row r="139" spans="1:7" x14ac:dyDescent="0.2">
      <c r="A139" s="216" t="str">
        <f t="shared" si="3"/>
        <v xml:space="preserve"> </v>
      </c>
      <c r="B139" s="144"/>
      <c r="C139" s="144"/>
      <c r="D139" s="144"/>
      <c r="E139" s="144"/>
      <c r="F139" s="144"/>
      <c r="G139" s="216" t="str">
        <f>IF(D139="","",VLOOKUP(D139,'Liste des clubs'!A:B,2,FALSE))</f>
        <v/>
      </c>
    </row>
    <row r="140" spans="1:7" x14ac:dyDescent="0.2">
      <c r="A140" s="216" t="str">
        <f t="shared" si="3"/>
        <v xml:space="preserve"> </v>
      </c>
      <c r="B140" s="146"/>
      <c r="C140" s="146"/>
      <c r="D140" s="146"/>
      <c r="E140" s="146"/>
      <c r="F140" s="146"/>
      <c r="G140" s="216" t="str">
        <f>IF(D140="","",VLOOKUP(D140,'Liste des clubs'!A:B,2,FALSE))</f>
        <v/>
      </c>
    </row>
    <row r="141" spans="1:7" x14ac:dyDescent="0.2">
      <c r="A141" s="216" t="str">
        <f t="shared" si="3"/>
        <v xml:space="preserve"> </v>
      </c>
      <c r="B141" s="146"/>
      <c r="C141" s="146"/>
      <c r="D141" s="146"/>
      <c r="E141" s="146"/>
      <c r="F141" s="146"/>
      <c r="G141" s="216" t="str">
        <f>IF(D141="","",VLOOKUP(D141,'Liste des clubs'!A:B,2,FALSE))</f>
        <v/>
      </c>
    </row>
    <row r="142" spans="1:7" x14ac:dyDescent="0.2">
      <c r="A142" s="216" t="str">
        <f t="shared" si="3"/>
        <v xml:space="preserve"> </v>
      </c>
      <c r="B142" s="146"/>
      <c r="C142" s="146"/>
      <c r="D142" s="146"/>
      <c r="E142" s="146"/>
      <c r="F142" s="146"/>
      <c r="G142" s="216" t="str">
        <f>IF(D142="","",VLOOKUP(D142,'Liste des clubs'!A:B,2,FALSE))</f>
        <v/>
      </c>
    </row>
    <row r="143" spans="1:7" x14ac:dyDescent="0.2">
      <c r="A143" s="216" t="str">
        <f t="shared" si="3"/>
        <v xml:space="preserve"> </v>
      </c>
      <c r="B143" s="146"/>
      <c r="C143" s="146"/>
      <c r="D143" s="146"/>
      <c r="E143" s="146"/>
      <c r="F143" s="146"/>
      <c r="G143" s="216" t="str">
        <f>IF(D143="","",VLOOKUP(D143,'Liste des clubs'!A:B,2,FALSE))</f>
        <v/>
      </c>
    </row>
    <row r="144" spans="1:7" x14ac:dyDescent="0.2">
      <c r="A144" s="216" t="str">
        <f t="shared" si="3"/>
        <v xml:space="preserve"> </v>
      </c>
      <c r="B144" s="146"/>
      <c r="C144" s="146"/>
      <c r="D144" s="146"/>
      <c r="E144" s="146"/>
      <c r="F144" s="146"/>
      <c r="G144" s="216" t="str">
        <f>IF(D144="","",VLOOKUP(D144,'Liste des clubs'!A:B,2,FALSE))</f>
        <v/>
      </c>
    </row>
    <row r="145" spans="1:7" x14ac:dyDescent="0.2">
      <c r="A145" s="216" t="str">
        <f t="shared" si="3"/>
        <v xml:space="preserve"> </v>
      </c>
      <c r="B145" s="146"/>
      <c r="C145" s="146"/>
      <c r="D145" s="146"/>
      <c r="E145" s="146"/>
      <c r="F145" s="146"/>
      <c r="G145" s="216" t="str">
        <f>IF(D145="","",VLOOKUP(D145,'Liste des clubs'!A:B,2,FALSE))</f>
        <v/>
      </c>
    </row>
    <row r="146" spans="1:7" x14ac:dyDescent="0.2">
      <c r="A146" s="216" t="str">
        <f t="shared" si="3"/>
        <v xml:space="preserve"> </v>
      </c>
      <c r="B146" s="146"/>
      <c r="C146" s="146"/>
      <c r="D146" s="146"/>
      <c r="E146" s="142"/>
      <c r="F146" s="142"/>
      <c r="G146" s="216" t="str">
        <f>IF(D146="","",VLOOKUP(D146,'Liste des clubs'!A:B,2,FALSE))</f>
        <v/>
      </c>
    </row>
    <row r="147" spans="1:7" x14ac:dyDescent="0.2">
      <c r="A147" s="216" t="str">
        <f t="shared" si="3"/>
        <v xml:space="preserve"> </v>
      </c>
      <c r="B147" s="144"/>
      <c r="C147" s="144"/>
      <c r="D147" s="144"/>
      <c r="E147" s="144"/>
      <c r="F147" s="144"/>
      <c r="G147" s="216" t="str">
        <f>IF(D147="","",VLOOKUP(D147,'Liste des clubs'!A:B,2,FALSE))</f>
        <v/>
      </c>
    </row>
    <row r="148" spans="1:7" x14ac:dyDescent="0.2">
      <c r="A148" s="216" t="str">
        <f t="shared" si="3"/>
        <v xml:space="preserve"> </v>
      </c>
      <c r="B148" s="146"/>
      <c r="C148" s="146"/>
      <c r="D148" s="146"/>
      <c r="E148" s="142"/>
      <c r="F148" s="142"/>
      <c r="G148" s="216" t="str">
        <f>IF(D148="","",VLOOKUP(D148,'Liste des clubs'!A:B,2,FALSE))</f>
        <v/>
      </c>
    </row>
    <row r="149" spans="1:7" x14ac:dyDescent="0.2">
      <c r="A149" s="216" t="str">
        <f t="shared" si="3"/>
        <v xml:space="preserve"> </v>
      </c>
      <c r="B149" s="144"/>
      <c r="C149" s="144"/>
      <c r="D149" s="144"/>
      <c r="E149" s="144"/>
      <c r="F149" s="144"/>
      <c r="G149" s="216" t="str">
        <f>IF(D149="","",VLOOKUP(D149,'Liste des clubs'!A:B,2,FALSE))</f>
        <v/>
      </c>
    </row>
    <row r="150" spans="1:7" x14ac:dyDescent="0.2">
      <c r="A150" s="216" t="str">
        <f t="shared" si="3"/>
        <v xml:space="preserve"> </v>
      </c>
      <c r="B150" s="146"/>
      <c r="C150" s="146"/>
      <c r="D150" s="146"/>
      <c r="E150" s="142"/>
      <c r="F150" s="142"/>
      <c r="G150" s="216" t="str">
        <f>IF(D150="","",VLOOKUP(D150,'Liste des clubs'!A:B,2,FALSE))</f>
        <v/>
      </c>
    </row>
    <row r="151" spans="1:7" x14ac:dyDescent="0.2">
      <c r="A151" s="216" t="str">
        <f t="shared" si="3"/>
        <v xml:space="preserve"> </v>
      </c>
      <c r="B151" s="144"/>
      <c r="C151" s="144"/>
      <c r="D151" s="144"/>
      <c r="E151" s="144"/>
      <c r="F151" s="144"/>
      <c r="G151" s="216" t="str">
        <f>IF(D151="","",VLOOKUP(D151,'Liste des clubs'!A:B,2,FALSE))</f>
        <v/>
      </c>
    </row>
    <row r="152" spans="1:7" x14ac:dyDescent="0.2">
      <c r="A152" s="216" t="str">
        <f t="shared" si="3"/>
        <v xml:space="preserve"> </v>
      </c>
      <c r="B152" s="144"/>
      <c r="C152" s="144"/>
      <c r="D152" s="144"/>
      <c r="E152" s="144"/>
      <c r="F152" s="144"/>
      <c r="G152" s="216" t="str">
        <f>IF(D152="","",VLOOKUP(D152,'Liste des clubs'!A:B,2,FALSE))</f>
        <v/>
      </c>
    </row>
    <row r="153" spans="1:7" x14ac:dyDescent="0.2">
      <c r="A153" s="216" t="str">
        <f t="shared" si="3"/>
        <v xml:space="preserve"> </v>
      </c>
      <c r="B153" s="144"/>
      <c r="C153" s="144"/>
      <c r="D153" s="144"/>
      <c r="E153" s="144"/>
      <c r="F153" s="144"/>
      <c r="G153" s="216" t="str">
        <f>IF(D153="","",VLOOKUP(D153,'Liste des clubs'!A:B,2,FALSE))</f>
        <v/>
      </c>
    </row>
    <row r="154" spans="1:7" x14ac:dyDescent="0.2">
      <c r="A154" s="216" t="str">
        <f t="shared" si="3"/>
        <v xml:space="preserve"> </v>
      </c>
      <c r="B154" s="144"/>
      <c r="C154" s="144"/>
      <c r="D154" s="144"/>
      <c r="E154" s="144"/>
      <c r="F154" s="144"/>
      <c r="G154" s="216" t="str">
        <f>IF(D154="","",VLOOKUP(D154,'Liste des clubs'!A:B,2,FALSE))</f>
        <v/>
      </c>
    </row>
    <row r="155" spans="1:7" x14ac:dyDescent="0.2">
      <c r="A155" s="216" t="str">
        <f t="shared" si="3"/>
        <v xml:space="preserve"> </v>
      </c>
      <c r="B155" s="146"/>
      <c r="C155" s="146"/>
      <c r="D155" s="146"/>
      <c r="E155" s="142"/>
      <c r="F155" s="142"/>
      <c r="G155" s="216" t="str">
        <f>IF(D155="","",VLOOKUP(D155,'Liste des clubs'!A:B,2,FALSE))</f>
        <v/>
      </c>
    </row>
    <row r="156" spans="1:7" x14ac:dyDescent="0.2">
      <c r="A156" s="216" t="str">
        <f t="shared" si="3"/>
        <v xml:space="preserve"> </v>
      </c>
      <c r="B156" s="146"/>
      <c r="C156" s="146"/>
      <c r="D156" s="146"/>
      <c r="E156" s="142"/>
      <c r="F156" s="142"/>
      <c r="G156" s="216" t="str">
        <f>IF(D156="","",VLOOKUP(D156,'Liste des clubs'!A:B,2,FALSE))</f>
        <v/>
      </c>
    </row>
    <row r="157" spans="1:7" x14ac:dyDescent="0.2">
      <c r="A157" s="216" t="str">
        <f t="shared" si="3"/>
        <v xml:space="preserve"> </v>
      </c>
      <c r="B157" s="146"/>
      <c r="C157" s="146"/>
      <c r="D157" s="146"/>
      <c r="E157" s="142"/>
      <c r="F157" s="142"/>
      <c r="G157" s="216" t="str">
        <f>IF(D157="","",VLOOKUP(D157,'Liste des clubs'!A:B,2,FALSE))</f>
        <v/>
      </c>
    </row>
    <row r="158" spans="1:7" x14ac:dyDescent="0.2">
      <c r="A158" s="216" t="str">
        <f t="shared" si="3"/>
        <v xml:space="preserve"> </v>
      </c>
      <c r="B158" s="144"/>
      <c r="C158" s="144"/>
      <c r="D158" s="144"/>
      <c r="E158" s="144"/>
      <c r="F158" s="144"/>
      <c r="G158" s="216" t="str">
        <f>IF(D158="","",VLOOKUP(D158,'Liste des clubs'!A:B,2,FALSE))</f>
        <v/>
      </c>
    </row>
    <row r="159" spans="1:7" x14ac:dyDescent="0.2">
      <c r="A159" s="216" t="str">
        <f t="shared" si="3"/>
        <v xml:space="preserve"> </v>
      </c>
      <c r="B159" s="146"/>
      <c r="C159" s="146"/>
      <c r="D159" s="146"/>
      <c r="E159" s="142"/>
      <c r="F159" s="142"/>
      <c r="G159" s="216" t="str">
        <f>IF(D159="","",VLOOKUP(D159,'Liste des clubs'!A:B,2,FALSE))</f>
        <v/>
      </c>
    </row>
    <row r="160" spans="1:7" x14ac:dyDescent="0.2">
      <c r="A160" s="216" t="str">
        <f t="shared" si="3"/>
        <v xml:space="preserve"> </v>
      </c>
      <c r="B160" s="146"/>
      <c r="C160" s="146"/>
      <c r="D160" s="146"/>
      <c r="E160" s="142"/>
      <c r="F160" s="142"/>
      <c r="G160" s="216" t="str">
        <f>IF(D160="","",VLOOKUP(D160,'Liste des clubs'!A:B,2,FALSE))</f>
        <v/>
      </c>
    </row>
    <row r="161" spans="1:7" x14ac:dyDescent="0.2">
      <c r="A161" s="216" t="str">
        <f t="shared" si="3"/>
        <v xml:space="preserve"> </v>
      </c>
      <c r="B161" s="146"/>
      <c r="C161" s="146"/>
      <c r="D161" s="146"/>
      <c r="E161" s="142"/>
      <c r="F161" s="142"/>
      <c r="G161" s="216" t="str">
        <f>IF(D161="","",VLOOKUP(D161,'Liste des clubs'!A:B,2,FALSE))</f>
        <v/>
      </c>
    </row>
    <row r="162" spans="1:7" x14ac:dyDescent="0.2">
      <c r="A162" s="216" t="str">
        <f t="shared" si="3"/>
        <v xml:space="preserve"> </v>
      </c>
      <c r="B162" s="144"/>
      <c r="C162" s="144"/>
      <c r="D162" s="144"/>
      <c r="E162" s="144"/>
      <c r="F162" s="144"/>
      <c r="G162" s="216" t="str">
        <f>IF(D162="","",VLOOKUP(D162,'Liste des clubs'!A:B,2,FALSE))</f>
        <v/>
      </c>
    </row>
    <row r="163" spans="1:7" x14ac:dyDescent="0.2">
      <c r="A163" s="216" t="str">
        <f t="shared" si="3"/>
        <v xml:space="preserve"> </v>
      </c>
      <c r="B163" s="144"/>
      <c r="C163" s="144"/>
      <c r="D163" s="144"/>
      <c r="E163" s="144"/>
      <c r="F163" s="144"/>
      <c r="G163" s="216" t="str">
        <f>IF(D163="","",VLOOKUP(D163,'Liste des clubs'!A:B,2,FALSE))</f>
        <v/>
      </c>
    </row>
    <row r="164" spans="1:7" x14ac:dyDescent="0.2">
      <c r="A164" s="216" t="str">
        <f t="shared" si="3"/>
        <v xml:space="preserve"> </v>
      </c>
      <c r="B164" s="144"/>
      <c r="C164" s="144"/>
      <c r="D164" s="144"/>
      <c r="E164" s="144"/>
      <c r="F164" s="144"/>
      <c r="G164" s="216" t="str">
        <f>IF(D164="","",VLOOKUP(D164,'Liste des clubs'!A:B,2,FALSE))</f>
        <v/>
      </c>
    </row>
    <row r="165" spans="1:7" x14ac:dyDescent="0.2">
      <c r="A165" s="216" t="str">
        <f t="shared" si="3"/>
        <v xml:space="preserve"> </v>
      </c>
      <c r="B165" s="146"/>
      <c r="C165" s="146"/>
      <c r="D165" s="146"/>
      <c r="E165" s="142"/>
      <c r="F165" s="142"/>
      <c r="G165" s="216" t="str">
        <f>IF(D165="","",VLOOKUP(D165,'Liste des clubs'!A:B,2,FALSE))</f>
        <v/>
      </c>
    </row>
    <row r="166" spans="1:7" x14ac:dyDescent="0.2">
      <c r="A166" s="216" t="str">
        <f t="shared" si="3"/>
        <v xml:space="preserve"> </v>
      </c>
      <c r="B166" s="144"/>
      <c r="C166" s="144"/>
      <c r="D166" s="144"/>
      <c r="E166" s="144"/>
      <c r="F166" s="144"/>
      <c r="G166" s="216" t="str">
        <f>IF(D166="","",VLOOKUP(D166,'Liste des clubs'!A:B,2,FALSE))</f>
        <v/>
      </c>
    </row>
    <row r="167" spans="1:7" x14ac:dyDescent="0.2">
      <c r="A167" s="216" t="str">
        <f t="shared" si="3"/>
        <v xml:space="preserve"> </v>
      </c>
      <c r="B167" s="146"/>
      <c r="C167" s="146"/>
      <c r="D167" s="146"/>
      <c r="E167" s="142"/>
      <c r="F167" s="142"/>
      <c r="G167" s="216" t="str">
        <f>IF(D167="","",VLOOKUP(D167,'Liste des clubs'!A:B,2,FALSE))</f>
        <v/>
      </c>
    </row>
    <row r="168" spans="1:7" x14ac:dyDescent="0.2">
      <c r="A168" s="216" t="str">
        <f t="shared" si="3"/>
        <v xml:space="preserve"> </v>
      </c>
      <c r="B168" s="146"/>
      <c r="C168" s="146"/>
      <c r="D168" s="146"/>
      <c r="E168" s="142"/>
      <c r="F168" s="142"/>
      <c r="G168" s="216" t="str">
        <f>IF(D168="","",VLOOKUP(D168,'Liste des clubs'!A:B,2,FALSE))</f>
        <v/>
      </c>
    </row>
    <row r="169" spans="1:7" x14ac:dyDescent="0.2">
      <c r="A169" s="216" t="str">
        <f t="shared" si="3"/>
        <v xml:space="preserve"> </v>
      </c>
      <c r="B169" s="146"/>
      <c r="C169" s="146"/>
      <c r="D169" s="146"/>
      <c r="E169" s="142"/>
      <c r="F169" s="142"/>
      <c r="G169" s="216" t="str">
        <f>IF(D169="","",VLOOKUP(D169,'Liste des clubs'!A:B,2,FALSE))</f>
        <v/>
      </c>
    </row>
    <row r="170" spans="1:7" x14ac:dyDescent="0.2">
      <c r="A170" s="216" t="str">
        <f t="shared" si="3"/>
        <v xml:space="preserve"> </v>
      </c>
      <c r="B170" s="146"/>
      <c r="C170" s="146"/>
      <c r="D170" s="146"/>
      <c r="E170" s="142"/>
      <c r="F170" s="142"/>
      <c r="G170" s="216" t="str">
        <f>IF(D170="","",VLOOKUP(D170,'Liste des clubs'!A:B,2,FALSE))</f>
        <v/>
      </c>
    </row>
    <row r="171" spans="1:7" x14ac:dyDescent="0.2">
      <c r="A171" s="216" t="str">
        <f t="shared" si="3"/>
        <v xml:space="preserve"> </v>
      </c>
      <c r="B171" s="144"/>
      <c r="C171" s="144"/>
      <c r="D171" s="144"/>
      <c r="E171" s="144"/>
      <c r="F171" s="144"/>
      <c r="G171" s="216" t="str">
        <f>IF(D171="","",VLOOKUP(D171,'Liste des clubs'!A:B,2,FALSE))</f>
        <v/>
      </c>
    </row>
    <row r="172" spans="1:7" x14ac:dyDescent="0.2">
      <c r="A172" s="216" t="str">
        <f t="shared" si="3"/>
        <v xml:space="preserve"> </v>
      </c>
      <c r="B172" s="146"/>
      <c r="C172" s="146"/>
      <c r="D172" s="146"/>
      <c r="E172" s="142"/>
      <c r="F172" s="142"/>
      <c r="G172" s="216" t="str">
        <f>IF(D172="","",VLOOKUP(D172,'Liste des clubs'!A:B,2,FALSE))</f>
        <v/>
      </c>
    </row>
    <row r="173" spans="1:7" x14ac:dyDescent="0.2">
      <c r="A173" s="216" t="str">
        <f t="shared" si="3"/>
        <v xml:space="preserve"> </v>
      </c>
      <c r="B173" s="144"/>
      <c r="C173" s="144"/>
      <c r="D173" s="144"/>
      <c r="E173" s="144"/>
      <c r="F173" s="144"/>
      <c r="G173" s="216" t="str">
        <f>IF(D173="","",VLOOKUP(D173,'Liste des clubs'!A:B,2,FALSE))</f>
        <v/>
      </c>
    </row>
    <row r="174" spans="1:7" x14ac:dyDescent="0.2">
      <c r="A174" s="216" t="str">
        <f t="shared" si="3"/>
        <v xml:space="preserve"> </v>
      </c>
      <c r="B174" s="144"/>
      <c r="C174" s="144"/>
      <c r="D174" s="144"/>
      <c r="E174" s="144"/>
      <c r="F174" s="144"/>
      <c r="G174" s="216" t="str">
        <f>IF(D174="","",VLOOKUP(D174,'Liste des clubs'!A:B,2,FALSE))</f>
        <v/>
      </c>
    </row>
    <row r="175" spans="1:7" x14ac:dyDescent="0.2">
      <c r="A175" s="216" t="str">
        <f t="shared" si="3"/>
        <v xml:space="preserve"> </v>
      </c>
      <c r="B175" s="144"/>
      <c r="C175" s="144"/>
      <c r="D175" s="144"/>
      <c r="E175" s="144"/>
      <c r="F175" s="144"/>
      <c r="G175" s="216" t="str">
        <f>IF(D175="","",VLOOKUP(D175,'Liste des clubs'!A:B,2,FALSE))</f>
        <v/>
      </c>
    </row>
    <row r="176" spans="1:7" x14ac:dyDescent="0.2">
      <c r="A176" s="216" t="str">
        <f t="shared" si="3"/>
        <v xml:space="preserve"> </v>
      </c>
      <c r="B176" s="146"/>
      <c r="C176" s="146"/>
      <c r="D176" s="146"/>
      <c r="E176" s="142"/>
      <c r="F176" s="142"/>
      <c r="G176" s="216" t="str">
        <f>IF(D176="","",VLOOKUP(D176,'Liste des clubs'!A:B,2,FALSE))</f>
        <v/>
      </c>
    </row>
    <row r="177" spans="1:7" x14ac:dyDescent="0.2">
      <c r="A177" s="216" t="str">
        <f t="shared" si="3"/>
        <v xml:space="preserve"> </v>
      </c>
      <c r="B177" s="146"/>
      <c r="C177" s="146"/>
      <c r="D177" s="146"/>
      <c r="E177" s="142"/>
      <c r="F177" s="142"/>
      <c r="G177" s="216" t="str">
        <f>IF(D177="","",VLOOKUP(D177,'Liste des clubs'!A:B,2,FALSE))</f>
        <v/>
      </c>
    </row>
    <row r="178" spans="1:7" x14ac:dyDescent="0.2">
      <c r="A178" s="216" t="str">
        <f t="shared" si="3"/>
        <v xml:space="preserve"> </v>
      </c>
      <c r="B178" s="146"/>
      <c r="C178" s="146"/>
      <c r="D178" s="146"/>
      <c r="E178" s="142"/>
      <c r="F178" s="142"/>
      <c r="G178" s="216" t="str">
        <f>IF(D178="","",VLOOKUP(D178,'Liste des clubs'!A:B,2,FALSE))</f>
        <v/>
      </c>
    </row>
    <row r="179" spans="1:7" x14ac:dyDescent="0.2">
      <c r="A179" s="216" t="str">
        <f t="shared" si="3"/>
        <v xml:space="preserve"> </v>
      </c>
      <c r="B179" s="144"/>
      <c r="C179" s="144"/>
      <c r="D179" s="144"/>
      <c r="E179" s="144"/>
      <c r="F179" s="144"/>
      <c r="G179" s="216" t="str">
        <f>IF(D179="","",VLOOKUP(D179,'Liste des clubs'!A:B,2,FALSE))</f>
        <v/>
      </c>
    </row>
    <row r="180" spans="1:7" x14ac:dyDescent="0.2">
      <c r="A180" s="216" t="str">
        <f t="shared" si="3"/>
        <v xml:space="preserve"> </v>
      </c>
      <c r="B180" s="146"/>
      <c r="C180" s="146"/>
      <c r="D180" s="146"/>
      <c r="E180" s="142"/>
      <c r="F180" s="142"/>
      <c r="G180" s="216" t="str">
        <f>IF(D180="","",VLOOKUP(D180,'Liste des clubs'!A:B,2,FALSE))</f>
        <v/>
      </c>
    </row>
    <row r="181" spans="1:7" x14ac:dyDescent="0.2">
      <c r="A181" s="216" t="str">
        <f t="shared" si="3"/>
        <v xml:space="preserve"> </v>
      </c>
      <c r="B181" s="146"/>
      <c r="C181" s="146"/>
      <c r="D181" s="146"/>
      <c r="E181" s="142"/>
      <c r="F181" s="142"/>
      <c r="G181" s="216" t="str">
        <f>IF(D181="","",VLOOKUP(D181,'Liste des clubs'!A:B,2,FALSE))</f>
        <v/>
      </c>
    </row>
    <row r="182" spans="1:7" x14ac:dyDescent="0.2">
      <c r="A182" s="216" t="str">
        <f t="shared" si="3"/>
        <v xml:space="preserve"> </v>
      </c>
      <c r="B182" s="144"/>
      <c r="C182" s="144"/>
      <c r="D182" s="144"/>
      <c r="E182" s="144"/>
      <c r="F182" s="144"/>
      <c r="G182" s="216" t="str">
        <f>IF(D182="","",VLOOKUP(D182,'Liste des clubs'!A:B,2,FALSE))</f>
        <v/>
      </c>
    </row>
    <row r="183" spans="1:7" x14ac:dyDescent="0.2">
      <c r="A183" s="216" t="str">
        <f t="shared" si="3"/>
        <v xml:space="preserve"> </v>
      </c>
      <c r="B183" s="144"/>
      <c r="C183" s="144"/>
      <c r="D183" s="144"/>
      <c r="E183" s="144"/>
      <c r="F183" s="144"/>
      <c r="G183" s="216" t="str">
        <f>IF(D183="","",VLOOKUP(D183,'Liste des clubs'!A:B,2,FALSE))</f>
        <v/>
      </c>
    </row>
    <row r="184" spans="1:7" x14ac:dyDescent="0.2">
      <c r="A184" s="216" t="str">
        <f t="shared" si="3"/>
        <v xml:space="preserve"> </v>
      </c>
      <c r="B184" s="144"/>
      <c r="C184" s="144"/>
      <c r="D184" s="144"/>
      <c r="E184" s="144"/>
      <c r="F184" s="144"/>
      <c r="G184" s="216" t="str">
        <f>IF(D184="","",VLOOKUP(D184,'Liste des clubs'!A:B,2,FALSE))</f>
        <v/>
      </c>
    </row>
    <row r="185" spans="1:7" x14ac:dyDescent="0.2">
      <c r="A185" s="216" t="str">
        <f t="shared" si="3"/>
        <v xml:space="preserve"> </v>
      </c>
      <c r="B185" s="144"/>
      <c r="C185" s="144"/>
      <c r="D185" s="144"/>
      <c r="E185" s="144"/>
      <c r="F185" s="144"/>
      <c r="G185" s="216" t="str">
        <f>IF(D185="","",VLOOKUP(D185,'Liste des clubs'!A:B,2,FALSE))</f>
        <v/>
      </c>
    </row>
    <row r="186" spans="1:7" x14ac:dyDescent="0.2">
      <c r="A186" s="216" t="str">
        <f t="shared" si="3"/>
        <v xml:space="preserve"> </v>
      </c>
      <c r="B186" s="144"/>
      <c r="C186" s="144"/>
      <c r="D186" s="144"/>
      <c r="E186" s="144"/>
      <c r="F186" s="144"/>
      <c r="G186" s="216" t="str">
        <f>IF(D186="","",VLOOKUP(D186,'Liste des clubs'!A:B,2,FALSE))</f>
        <v/>
      </c>
    </row>
    <row r="187" spans="1:7" x14ac:dyDescent="0.2">
      <c r="A187" s="216" t="str">
        <f t="shared" si="3"/>
        <v xml:space="preserve"> </v>
      </c>
      <c r="B187" s="144"/>
      <c r="C187" s="144"/>
      <c r="D187" s="144"/>
      <c r="E187" s="144"/>
      <c r="F187" s="144"/>
      <c r="G187" s="216" t="str">
        <f>IF(D187="","",VLOOKUP(D187,'Liste des clubs'!A:B,2,FALSE))</f>
        <v/>
      </c>
    </row>
    <row r="188" spans="1:7" x14ac:dyDescent="0.2">
      <c r="A188" s="216" t="str">
        <f t="shared" si="3"/>
        <v xml:space="preserve"> </v>
      </c>
      <c r="B188" s="146"/>
      <c r="C188" s="146"/>
      <c r="D188" s="146"/>
      <c r="E188" s="142"/>
      <c r="F188" s="142"/>
      <c r="G188" s="216" t="str">
        <f>IF(D188="","",VLOOKUP(D188,'Liste des clubs'!A:B,2,FALSE))</f>
        <v/>
      </c>
    </row>
    <row r="189" spans="1:7" x14ac:dyDescent="0.2">
      <c r="A189" s="216" t="str">
        <f t="shared" si="3"/>
        <v xml:space="preserve"> </v>
      </c>
      <c r="B189" s="146"/>
      <c r="C189" s="146"/>
      <c r="D189" s="146"/>
      <c r="E189" s="142"/>
      <c r="F189" s="142"/>
      <c r="G189" s="216" t="str">
        <f>IF(D189="","",VLOOKUP(D189,'Liste des clubs'!A:B,2,FALSE))</f>
        <v/>
      </c>
    </row>
    <row r="190" spans="1:7" x14ac:dyDescent="0.2">
      <c r="A190" s="216" t="str">
        <f t="shared" si="3"/>
        <v xml:space="preserve"> </v>
      </c>
      <c r="B190" s="144"/>
      <c r="C190" s="144"/>
      <c r="D190" s="144"/>
      <c r="E190" s="144"/>
      <c r="F190" s="144"/>
      <c r="G190" s="216" t="str">
        <f>IF(D190="","",VLOOKUP(D190,'Liste des clubs'!A:B,2,FALSE))</f>
        <v/>
      </c>
    </row>
    <row r="191" spans="1:7" x14ac:dyDescent="0.2">
      <c r="A191" s="216" t="str">
        <f t="shared" si="3"/>
        <v xml:space="preserve"> </v>
      </c>
      <c r="B191" s="144"/>
      <c r="C191" s="144"/>
      <c r="D191" s="144"/>
      <c r="E191" s="144"/>
      <c r="F191" s="144"/>
      <c r="G191" s="216" t="str">
        <f>IF(D191="","",VLOOKUP(D191,'Liste des clubs'!A:B,2,FALSE))</f>
        <v/>
      </c>
    </row>
    <row r="192" spans="1:7" x14ac:dyDescent="0.2">
      <c r="A192" s="216" t="str">
        <f t="shared" si="3"/>
        <v xml:space="preserve"> </v>
      </c>
      <c r="B192" s="146"/>
      <c r="C192" s="146"/>
      <c r="D192" s="146"/>
      <c r="E192" s="142"/>
      <c r="F192" s="142"/>
      <c r="G192" s="216" t="str">
        <f>IF(D192="","",VLOOKUP(D192,'Liste des clubs'!A:B,2,FALSE))</f>
        <v/>
      </c>
    </row>
    <row r="193" spans="1:7" x14ac:dyDescent="0.2">
      <c r="A193" s="216" t="str">
        <f t="shared" si="3"/>
        <v xml:space="preserve"> </v>
      </c>
      <c r="B193" s="146"/>
      <c r="C193" s="146"/>
      <c r="D193" s="146"/>
      <c r="E193" s="142"/>
      <c r="F193" s="142"/>
      <c r="G193" s="216" t="str">
        <f>IF(D193="","",VLOOKUP(D193,'Liste des clubs'!A:B,2,FALSE))</f>
        <v/>
      </c>
    </row>
    <row r="194" spans="1:7" x14ac:dyDescent="0.2">
      <c r="A194" s="216" t="str">
        <f t="shared" si="3"/>
        <v xml:space="preserve"> </v>
      </c>
      <c r="B194" s="146"/>
      <c r="C194" s="146"/>
      <c r="D194" s="146"/>
      <c r="E194" s="142"/>
      <c r="F194" s="142"/>
      <c r="G194" s="216" t="str">
        <f>IF(D194="","",VLOOKUP(D194,'Liste des clubs'!A:B,2,FALSE))</f>
        <v/>
      </c>
    </row>
    <row r="195" spans="1:7" x14ac:dyDescent="0.2">
      <c r="A195" s="216" t="str">
        <f t="shared" si="3"/>
        <v xml:space="preserve"> </v>
      </c>
      <c r="B195" s="144"/>
      <c r="C195" s="144"/>
      <c r="D195" s="144"/>
      <c r="E195" s="144"/>
      <c r="F195" s="144"/>
      <c r="G195" s="216" t="str">
        <f>IF(D195="","",VLOOKUP(D195,'Liste des clubs'!A:B,2,FALSE))</f>
        <v/>
      </c>
    </row>
    <row r="196" spans="1:7" x14ac:dyDescent="0.2">
      <c r="A196" s="216" t="str">
        <f t="shared" ref="A196:A259" si="4">UPPER(B196)&amp;" "&amp;PROPER(C196)</f>
        <v xml:space="preserve"> </v>
      </c>
      <c r="B196" s="144"/>
      <c r="C196" s="144"/>
      <c r="D196" s="144"/>
      <c r="E196" s="144"/>
      <c r="F196" s="144"/>
      <c r="G196" s="216" t="str">
        <f>IF(D196="","",VLOOKUP(D196,'Liste des clubs'!A:B,2,FALSE))</f>
        <v/>
      </c>
    </row>
    <row r="197" spans="1:7" x14ac:dyDescent="0.2">
      <c r="A197" s="216" t="str">
        <f t="shared" si="4"/>
        <v xml:space="preserve"> </v>
      </c>
      <c r="B197" s="144"/>
      <c r="C197" s="144"/>
      <c r="D197" s="144"/>
      <c r="E197" s="144"/>
      <c r="F197" s="144"/>
      <c r="G197" s="216" t="str">
        <f>IF(D197="","",VLOOKUP(D197,'Liste des clubs'!A:B,2,FALSE))</f>
        <v/>
      </c>
    </row>
    <row r="198" spans="1:7" x14ac:dyDescent="0.2">
      <c r="A198" s="216" t="str">
        <f t="shared" si="4"/>
        <v xml:space="preserve"> </v>
      </c>
      <c r="B198" s="146"/>
      <c r="C198" s="146"/>
      <c r="D198" s="146"/>
      <c r="E198" s="142"/>
      <c r="F198" s="142"/>
      <c r="G198" s="216" t="str">
        <f>IF(D198="","",VLOOKUP(D198,'Liste des clubs'!A:B,2,FALSE))</f>
        <v/>
      </c>
    </row>
    <row r="199" spans="1:7" x14ac:dyDescent="0.2">
      <c r="A199" s="216" t="str">
        <f t="shared" si="4"/>
        <v xml:space="preserve"> </v>
      </c>
      <c r="B199" s="146"/>
      <c r="C199" s="146"/>
      <c r="D199" s="146"/>
      <c r="E199" s="142"/>
      <c r="F199" s="142"/>
      <c r="G199" s="216" t="str">
        <f>IF(D199="","",VLOOKUP(D199,'Liste des clubs'!A:B,2,FALSE))</f>
        <v/>
      </c>
    </row>
    <row r="200" spans="1:7" x14ac:dyDescent="0.2">
      <c r="A200" s="216" t="str">
        <f t="shared" si="4"/>
        <v xml:space="preserve"> </v>
      </c>
      <c r="B200" s="144"/>
      <c r="C200" s="144"/>
      <c r="D200" s="144"/>
      <c r="E200" s="144"/>
      <c r="F200" s="144"/>
      <c r="G200" s="216" t="str">
        <f>IF(D200="","",VLOOKUP(D200,'Liste des clubs'!A:B,2,FALSE))</f>
        <v/>
      </c>
    </row>
    <row r="201" spans="1:7" x14ac:dyDescent="0.2">
      <c r="A201" s="216" t="str">
        <f t="shared" si="4"/>
        <v xml:space="preserve"> </v>
      </c>
      <c r="B201" s="144"/>
      <c r="C201" s="144"/>
      <c r="D201" s="144"/>
      <c r="E201" s="144"/>
      <c r="F201" s="144"/>
      <c r="G201" s="216" t="str">
        <f>IF(D201="","",VLOOKUP(D201,'Liste des clubs'!A:B,2,FALSE))</f>
        <v/>
      </c>
    </row>
    <row r="202" spans="1:7" x14ac:dyDescent="0.2">
      <c r="A202" s="216" t="str">
        <f t="shared" si="4"/>
        <v xml:space="preserve"> </v>
      </c>
      <c r="B202" s="146"/>
      <c r="C202" s="146"/>
      <c r="D202" s="146"/>
      <c r="E202" s="142"/>
      <c r="F202" s="142"/>
      <c r="G202" s="216" t="str">
        <f>IF(D202="","",VLOOKUP(D202,'Liste des clubs'!A:B,2,FALSE))</f>
        <v/>
      </c>
    </row>
    <row r="203" spans="1:7" x14ac:dyDescent="0.2">
      <c r="A203" s="216" t="str">
        <f t="shared" si="4"/>
        <v xml:space="preserve"> </v>
      </c>
      <c r="B203" s="146"/>
      <c r="C203" s="146"/>
      <c r="D203" s="146"/>
      <c r="E203" s="142"/>
      <c r="F203" s="142"/>
      <c r="G203" s="216" t="str">
        <f>IF(D203="","",VLOOKUP(D203,'Liste des clubs'!A:B,2,FALSE))</f>
        <v/>
      </c>
    </row>
    <row r="204" spans="1:7" x14ac:dyDescent="0.2">
      <c r="A204" s="216" t="str">
        <f t="shared" si="4"/>
        <v xml:space="preserve"> </v>
      </c>
      <c r="B204" s="146"/>
      <c r="C204" s="146"/>
      <c r="D204" s="146"/>
      <c r="E204" s="142"/>
      <c r="F204" s="142"/>
      <c r="G204" s="216" t="str">
        <f>IF(D204="","",VLOOKUP(D204,'Liste des clubs'!A:B,2,FALSE))</f>
        <v/>
      </c>
    </row>
    <row r="205" spans="1:7" x14ac:dyDescent="0.2">
      <c r="A205" s="216" t="str">
        <f t="shared" si="4"/>
        <v xml:space="preserve"> </v>
      </c>
      <c r="B205" s="144"/>
      <c r="C205" s="144"/>
      <c r="D205" s="144"/>
      <c r="E205" s="144"/>
      <c r="F205" s="144"/>
      <c r="G205" s="216" t="str">
        <f>IF(D205="","",VLOOKUP(D205,'Liste des clubs'!A:B,2,FALSE))</f>
        <v/>
      </c>
    </row>
    <row r="206" spans="1:7" x14ac:dyDescent="0.2">
      <c r="A206" s="216" t="str">
        <f t="shared" si="4"/>
        <v xml:space="preserve"> </v>
      </c>
      <c r="B206" s="144"/>
      <c r="C206" s="144"/>
      <c r="D206" s="144"/>
      <c r="E206" s="144"/>
      <c r="F206" s="144"/>
      <c r="G206" s="216" t="str">
        <f>IF(D206="","",VLOOKUP(D206,'Liste des clubs'!A:B,2,FALSE))</f>
        <v/>
      </c>
    </row>
    <row r="207" spans="1:7" x14ac:dyDescent="0.2">
      <c r="A207" s="216" t="str">
        <f t="shared" si="4"/>
        <v xml:space="preserve"> </v>
      </c>
      <c r="B207" s="144"/>
      <c r="C207" s="144"/>
      <c r="D207" s="144"/>
      <c r="E207" s="144"/>
      <c r="F207" s="144"/>
      <c r="G207" s="216" t="str">
        <f>IF(D207="","",VLOOKUP(D207,'Liste des clubs'!A:B,2,FALSE))</f>
        <v/>
      </c>
    </row>
    <row r="208" spans="1:7" x14ac:dyDescent="0.2">
      <c r="A208" s="216" t="str">
        <f t="shared" si="4"/>
        <v xml:space="preserve"> </v>
      </c>
      <c r="B208" s="144"/>
      <c r="C208" s="144"/>
      <c r="D208" s="144"/>
      <c r="E208" s="144"/>
      <c r="F208" s="144"/>
      <c r="G208" s="216" t="str">
        <f>IF(D208="","",VLOOKUP(D208,'Liste des clubs'!A:B,2,FALSE))</f>
        <v/>
      </c>
    </row>
    <row r="209" spans="1:7" x14ac:dyDescent="0.2">
      <c r="A209" s="216" t="str">
        <f t="shared" si="4"/>
        <v xml:space="preserve"> </v>
      </c>
      <c r="B209" s="144"/>
      <c r="C209" s="144"/>
      <c r="D209" s="144"/>
      <c r="E209" s="144"/>
      <c r="F209" s="144"/>
      <c r="G209" s="216" t="str">
        <f>IF(D209="","",VLOOKUP(D209,'Liste des clubs'!A:B,2,FALSE))</f>
        <v/>
      </c>
    </row>
    <row r="210" spans="1:7" x14ac:dyDescent="0.2">
      <c r="A210" s="216" t="str">
        <f t="shared" si="4"/>
        <v xml:space="preserve"> </v>
      </c>
      <c r="B210" s="146"/>
      <c r="C210" s="146"/>
      <c r="D210" s="146"/>
      <c r="E210" s="142"/>
      <c r="F210" s="142"/>
      <c r="G210" s="216" t="str">
        <f>IF(D210="","",VLOOKUP(D210,'Liste des clubs'!A:B,2,FALSE))</f>
        <v/>
      </c>
    </row>
    <row r="211" spans="1:7" x14ac:dyDescent="0.2">
      <c r="A211" s="216" t="str">
        <f t="shared" si="4"/>
        <v xml:space="preserve"> </v>
      </c>
      <c r="B211" s="144"/>
      <c r="C211" s="144"/>
      <c r="D211" s="144"/>
      <c r="E211" s="144"/>
      <c r="F211" s="144"/>
      <c r="G211" s="216" t="str">
        <f>IF(D211="","",VLOOKUP(D211,'Liste des clubs'!A:B,2,FALSE))</f>
        <v/>
      </c>
    </row>
    <row r="212" spans="1:7" x14ac:dyDescent="0.2">
      <c r="A212" s="216" t="str">
        <f t="shared" si="4"/>
        <v xml:space="preserve"> </v>
      </c>
      <c r="B212" s="144"/>
      <c r="C212" s="144"/>
      <c r="D212" s="144"/>
      <c r="E212" s="144"/>
      <c r="F212" s="144"/>
      <c r="G212" s="216" t="str">
        <f>IF(D212="","",VLOOKUP(D212,'Liste des clubs'!A:B,2,FALSE))</f>
        <v/>
      </c>
    </row>
    <row r="213" spans="1:7" x14ac:dyDescent="0.2">
      <c r="A213" s="216" t="str">
        <f t="shared" si="4"/>
        <v xml:space="preserve"> </v>
      </c>
      <c r="B213" s="146"/>
      <c r="C213" s="146"/>
      <c r="D213" s="146"/>
      <c r="E213" s="142"/>
      <c r="F213" s="142"/>
      <c r="G213" s="216" t="str">
        <f>IF(D213="","",VLOOKUP(D213,'Liste des clubs'!A:B,2,FALSE))</f>
        <v/>
      </c>
    </row>
    <row r="214" spans="1:7" x14ac:dyDescent="0.2">
      <c r="A214" s="216" t="str">
        <f t="shared" si="4"/>
        <v xml:space="preserve"> </v>
      </c>
      <c r="B214" s="144"/>
      <c r="C214" s="144"/>
      <c r="D214" s="144"/>
      <c r="E214" s="144"/>
      <c r="F214" s="144"/>
      <c r="G214" s="216" t="str">
        <f>IF(D214="","",VLOOKUP(D214,'Liste des clubs'!A:B,2,FALSE))</f>
        <v/>
      </c>
    </row>
    <row r="215" spans="1:7" x14ac:dyDescent="0.2">
      <c r="A215" s="216" t="str">
        <f t="shared" si="4"/>
        <v xml:space="preserve"> </v>
      </c>
      <c r="B215" s="144"/>
      <c r="C215" s="144"/>
      <c r="D215" s="144"/>
      <c r="E215" s="144"/>
      <c r="F215" s="144"/>
      <c r="G215" s="216" t="str">
        <f>IF(D215="","",VLOOKUP(D215,'Liste des clubs'!A:B,2,FALSE))</f>
        <v/>
      </c>
    </row>
    <row r="216" spans="1:7" x14ac:dyDescent="0.2">
      <c r="A216" s="216" t="str">
        <f t="shared" si="4"/>
        <v xml:space="preserve"> </v>
      </c>
      <c r="B216" s="144"/>
      <c r="C216" s="144"/>
      <c r="D216" s="144"/>
      <c r="E216" s="144"/>
      <c r="F216" s="144"/>
      <c r="G216" s="216" t="str">
        <f>IF(D216="","",VLOOKUP(D216,'Liste des clubs'!A:B,2,FALSE))</f>
        <v/>
      </c>
    </row>
    <row r="217" spans="1:7" x14ac:dyDescent="0.2">
      <c r="A217" s="216" t="str">
        <f t="shared" si="4"/>
        <v xml:space="preserve"> </v>
      </c>
      <c r="B217" s="144"/>
      <c r="C217" s="144"/>
      <c r="D217" s="144"/>
      <c r="E217" s="144"/>
      <c r="F217" s="144"/>
      <c r="G217" s="216" t="str">
        <f>IF(D217="","",VLOOKUP(D217,'Liste des clubs'!A:B,2,FALSE))</f>
        <v/>
      </c>
    </row>
    <row r="218" spans="1:7" x14ac:dyDescent="0.2">
      <c r="A218" s="216" t="str">
        <f t="shared" si="4"/>
        <v xml:space="preserve"> </v>
      </c>
      <c r="B218" s="146"/>
      <c r="C218" s="146"/>
      <c r="D218" s="146"/>
      <c r="E218" s="142"/>
      <c r="F218" s="142"/>
      <c r="G218" s="216" t="str">
        <f>IF(D218="","",VLOOKUP(D218,'Liste des clubs'!A:B,2,FALSE))</f>
        <v/>
      </c>
    </row>
    <row r="219" spans="1:7" x14ac:dyDescent="0.2">
      <c r="A219" s="216" t="str">
        <f t="shared" si="4"/>
        <v xml:space="preserve"> </v>
      </c>
      <c r="B219" s="144"/>
      <c r="C219" s="144"/>
      <c r="D219" s="144"/>
      <c r="E219" s="144"/>
      <c r="F219" s="144"/>
      <c r="G219" s="216" t="str">
        <f>IF(D219="","",VLOOKUP(D219,'Liste des clubs'!A:B,2,FALSE))</f>
        <v/>
      </c>
    </row>
    <row r="220" spans="1:7" x14ac:dyDescent="0.2">
      <c r="A220" s="216" t="str">
        <f t="shared" si="4"/>
        <v xml:space="preserve"> </v>
      </c>
      <c r="B220" s="144"/>
      <c r="C220" s="144"/>
      <c r="D220" s="144"/>
      <c r="E220" s="144"/>
      <c r="F220" s="144"/>
      <c r="G220" s="216" t="str">
        <f>IF(D220="","",VLOOKUP(D220,'Liste des clubs'!A:B,2,FALSE))</f>
        <v/>
      </c>
    </row>
    <row r="221" spans="1:7" x14ac:dyDescent="0.2">
      <c r="A221" s="216" t="str">
        <f t="shared" si="4"/>
        <v xml:space="preserve"> </v>
      </c>
      <c r="B221" s="217"/>
      <c r="C221" s="217"/>
      <c r="D221" s="144"/>
      <c r="E221" s="144"/>
      <c r="F221" s="144"/>
      <c r="G221" s="216" t="str">
        <f>IF(D221="","",VLOOKUP(D221,'Liste des clubs'!A:B,2,FALSE))</f>
        <v/>
      </c>
    </row>
    <row r="222" spans="1:7" x14ac:dyDescent="0.2">
      <c r="A222" s="216" t="str">
        <f t="shared" si="4"/>
        <v xml:space="preserve"> </v>
      </c>
      <c r="B222" s="217"/>
      <c r="C222" s="217"/>
      <c r="D222" s="144"/>
      <c r="E222" s="144"/>
      <c r="F222" s="144"/>
      <c r="G222" s="216" t="str">
        <f>IF(D222="","",VLOOKUP(D222,'Liste des clubs'!A:B,2,FALSE))</f>
        <v/>
      </c>
    </row>
    <row r="223" spans="1:7" x14ac:dyDescent="0.2">
      <c r="A223" s="216" t="str">
        <f t="shared" si="4"/>
        <v xml:space="preserve"> </v>
      </c>
      <c r="B223" s="217"/>
      <c r="C223" s="217"/>
      <c r="D223" s="144"/>
      <c r="E223" s="144"/>
      <c r="F223" s="144"/>
      <c r="G223" s="216" t="str">
        <f>IF(D223="","",VLOOKUP(D223,'Liste des clubs'!A:B,2,FALSE))</f>
        <v/>
      </c>
    </row>
    <row r="224" spans="1:7" x14ac:dyDescent="0.2">
      <c r="A224" s="216" t="str">
        <f t="shared" si="4"/>
        <v xml:space="preserve"> </v>
      </c>
      <c r="B224" s="217"/>
      <c r="C224" s="217"/>
      <c r="D224" s="144"/>
      <c r="E224" s="144"/>
      <c r="F224" s="144"/>
      <c r="G224" s="216" t="str">
        <f>IF(D224="","",VLOOKUP(D224,'Liste des clubs'!A:B,2,FALSE))</f>
        <v/>
      </c>
    </row>
    <row r="225" spans="1:7" x14ac:dyDescent="0.2">
      <c r="A225" s="216" t="str">
        <f t="shared" si="4"/>
        <v xml:space="preserve"> </v>
      </c>
      <c r="B225" s="217"/>
      <c r="C225" s="217"/>
      <c r="D225" s="144"/>
      <c r="E225" s="144"/>
      <c r="F225" s="144"/>
      <c r="G225" s="216" t="str">
        <f>IF(D225="","",VLOOKUP(D225,'Liste des clubs'!A:B,2,FALSE))</f>
        <v/>
      </c>
    </row>
    <row r="226" spans="1:7" x14ac:dyDescent="0.2">
      <c r="A226" s="216" t="str">
        <f t="shared" si="4"/>
        <v xml:space="preserve"> </v>
      </c>
      <c r="B226" s="217"/>
      <c r="C226" s="217"/>
      <c r="D226" s="144"/>
      <c r="E226" s="144"/>
      <c r="F226" s="144"/>
      <c r="G226" s="216" t="str">
        <f>IF(D226="","",VLOOKUP(D226,'Liste des clubs'!A:B,2,FALSE))</f>
        <v/>
      </c>
    </row>
    <row r="227" spans="1:7" x14ac:dyDescent="0.2">
      <c r="A227" s="216" t="str">
        <f t="shared" si="4"/>
        <v xml:space="preserve"> </v>
      </c>
      <c r="B227" s="217"/>
      <c r="C227" s="217"/>
      <c r="D227" s="144"/>
      <c r="E227" s="144"/>
      <c r="F227" s="144"/>
      <c r="G227" s="216" t="str">
        <f>IF(D227="","",VLOOKUP(D227,'Liste des clubs'!A:B,2,FALSE))</f>
        <v/>
      </c>
    </row>
    <row r="228" spans="1:7" x14ac:dyDescent="0.2">
      <c r="A228" s="216" t="str">
        <f t="shared" si="4"/>
        <v xml:space="preserve"> </v>
      </c>
      <c r="B228" s="217"/>
      <c r="C228" s="217"/>
      <c r="D228" s="144"/>
      <c r="E228" s="144"/>
      <c r="F228" s="144"/>
      <c r="G228" s="216" t="str">
        <f>IF(D228="","",VLOOKUP(D228,'Liste des clubs'!A:B,2,FALSE))</f>
        <v/>
      </c>
    </row>
    <row r="229" spans="1:7" x14ac:dyDescent="0.2">
      <c r="A229" s="216" t="str">
        <f t="shared" si="4"/>
        <v xml:space="preserve"> </v>
      </c>
      <c r="B229" s="217"/>
      <c r="C229" s="217"/>
      <c r="D229" s="144"/>
      <c r="E229" s="144"/>
      <c r="F229" s="144"/>
      <c r="G229" s="216" t="str">
        <f>IF(D229="","",VLOOKUP(D229,'Liste des clubs'!A:B,2,FALSE))</f>
        <v/>
      </c>
    </row>
    <row r="230" spans="1:7" x14ac:dyDescent="0.2">
      <c r="A230" s="216" t="str">
        <f t="shared" si="4"/>
        <v xml:space="preserve"> </v>
      </c>
      <c r="B230" s="217"/>
      <c r="C230" s="217"/>
      <c r="D230" s="144"/>
      <c r="E230" s="144"/>
      <c r="F230" s="144"/>
      <c r="G230" s="216" t="str">
        <f>IF(D230="","",VLOOKUP(D230,'Liste des clubs'!A:B,2,FALSE))</f>
        <v/>
      </c>
    </row>
    <row r="231" spans="1:7" x14ac:dyDescent="0.2">
      <c r="A231" s="216" t="str">
        <f t="shared" si="4"/>
        <v xml:space="preserve"> </v>
      </c>
      <c r="B231" s="217"/>
      <c r="C231" s="217"/>
      <c r="D231" s="144"/>
      <c r="E231" s="144"/>
      <c r="F231" s="144"/>
      <c r="G231" s="216" t="str">
        <f>IF(D231="","",VLOOKUP(D231,'Liste des clubs'!A:B,2,FALSE))</f>
        <v/>
      </c>
    </row>
    <row r="232" spans="1:7" x14ac:dyDescent="0.2">
      <c r="A232" s="216" t="str">
        <f t="shared" si="4"/>
        <v xml:space="preserve"> </v>
      </c>
      <c r="B232" s="217"/>
      <c r="C232" s="217"/>
      <c r="D232" s="144"/>
      <c r="E232" s="144"/>
      <c r="F232" s="144"/>
      <c r="G232" s="216" t="str">
        <f>IF(D232="","",VLOOKUP(D232,'Liste des clubs'!A:B,2,FALSE))</f>
        <v/>
      </c>
    </row>
    <row r="233" spans="1:7" x14ac:dyDescent="0.2">
      <c r="A233" s="216" t="str">
        <f t="shared" si="4"/>
        <v xml:space="preserve"> </v>
      </c>
      <c r="B233" s="217"/>
      <c r="C233" s="217"/>
      <c r="D233" s="144"/>
      <c r="E233" s="144"/>
      <c r="F233" s="144"/>
      <c r="G233" s="216" t="str">
        <f>IF(D233="","",VLOOKUP(D233,'Liste des clubs'!A:B,2,FALSE))</f>
        <v/>
      </c>
    </row>
    <row r="234" spans="1:7" x14ac:dyDescent="0.2">
      <c r="A234" s="216" t="str">
        <f t="shared" si="4"/>
        <v xml:space="preserve"> </v>
      </c>
      <c r="B234" s="217"/>
      <c r="C234" s="217"/>
      <c r="D234" s="144"/>
      <c r="E234" s="144"/>
      <c r="F234" s="144"/>
      <c r="G234" s="216" t="str">
        <f>IF(D234="","",VLOOKUP(D234,'Liste des clubs'!A:B,2,FALSE))</f>
        <v/>
      </c>
    </row>
    <row r="235" spans="1:7" x14ac:dyDescent="0.2">
      <c r="A235" s="216" t="str">
        <f t="shared" si="4"/>
        <v xml:space="preserve"> </v>
      </c>
      <c r="B235" s="217"/>
      <c r="C235" s="217"/>
      <c r="D235" s="144"/>
      <c r="E235" s="144"/>
      <c r="F235" s="144"/>
      <c r="G235" s="216" t="str">
        <f>IF(D235="","",VLOOKUP(D235,'Liste des clubs'!A:B,2,FALSE))</f>
        <v/>
      </c>
    </row>
    <row r="236" spans="1:7" x14ac:dyDescent="0.2">
      <c r="A236" s="216" t="str">
        <f t="shared" si="4"/>
        <v xml:space="preserve"> </v>
      </c>
      <c r="B236" s="217"/>
      <c r="C236" s="217"/>
      <c r="D236" s="144"/>
      <c r="E236" s="144"/>
      <c r="F236" s="144"/>
      <c r="G236" s="216" t="str">
        <f>IF(D236="","",VLOOKUP(D236,'Liste des clubs'!A:B,2,FALSE))</f>
        <v/>
      </c>
    </row>
    <row r="237" spans="1:7" x14ac:dyDescent="0.2">
      <c r="A237" s="216" t="str">
        <f t="shared" si="4"/>
        <v xml:space="preserve"> </v>
      </c>
      <c r="B237" s="217"/>
      <c r="C237" s="217"/>
      <c r="D237" s="144"/>
      <c r="E237" s="144"/>
      <c r="F237" s="144"/>
      <c r="G237" s="216" t="str">
        <f>IF(D237="","",VLOOKUP(D237,'Liste des clubs'!A:B,2,FALSE))</f>
        <v/>
      </c>
    </row>
    <row r="238" spans="1:7" x14ac:dyDescent="0.2">
      <c r="A238" s="216" t="str">
        <f t="shared" si="4"/>
        <v xml:space="preserve"> </v>
      </c>
      <c r="B238" s="217"/>
      <c r="C238" s="217"/>
      <c r="D238" s="144"/>
      <c r="E238" s="144"/>
      <c r="F238" s="144"/>
      <c r="G238" s="216" t="str">
        <f>IF(D238="","",VLOOKUP(D238,'Liste des clubs'!A:B,2,FALSE))</f>
        <v/>
      </c>
    </row>
    <row r="239" spans="1:7" x14ac:dyDescent="0.2">
      <c r="A239" s="216" t="str">
        <f t="shared" si="4"/>
        <v xml:space="preserve"> </v>
      </c>
      <c r="B239" s="217"/>
      <c r="C239" s="217"/>
      <c r="D239" s="144"/>
      <c r="E239" s="144"/>
      <c r="F239" s="144"/>
      <c r="G239" s="216" t="str">
        <f>IF(D239="","",VLOOKUP(D239,'Liste des clubs'!A:B,2,FALSE))</f>
        <v/>
      </c>
    </row>
    <row r="240" spans="1:7" x14ac:dyDescent="0.2">
      <c r="A240" s="216" t="str">
        <f t="shared" si="4"/>
        <v xml:space="preserve"> </v>
      </c>
      <c r="B240" s="217"/>
      <c r="C240" s="217"/>
      <c r="D240" s="144"/>
      <c r="E240" s="144"/>
      <c r="F240" s="144"/>
      <c r="G240" s="216" t="str">
        <f>IF(D240="","",VLOOKUP(D240,'Liste des clubs'!A:B,2,FALSE))</f>
        <v/>
      </c>
    </row>
    <row r="241" spans="1:7" x14ac:dyDescent="0.2">
      <c r="A241" s="216" t="str">
        <f t="shared" si="4"/>
        <v xml:space="preserve"> </v>
      </c>
      <c r="B241" s="217"/>
      <c r="C241" s="217"/>
      <c r="D241" s="144"/>
      <c r="E241" s="144"/>
      <c r="F241" s="144"/>
      <c r="G241" s="216" t="str">
        <f>IF(D241="","",VLOOKUP(D241,'Liste des clubs'!A:B,2,FALSE))</f>
        <v/>
      </c>
    </row>
    <row r="242" spans="1:7" x14ac:dyDescent="0.2">
      <c r="A242" s="216" t="str">
        <f t="shared" si="4"/>
        <v xml:space="preserve"> </v>
      </c>
      <c r="B242" s="217"/>
      <c r="C242" s="217"/>
      <c r="D242" s="144"/>
      <c r="E242" s="144"/>
      <c r="F242" s="144"/>
      <c r="G242" s="216" t="str">
        <f>IF(D242="","",VLOOKUP(D242,'Liste des clubs'!A:B,2,FALSE))</f>
        <v/>
      </c>
    </row>
    <row r="243" spans="1:7" x14ac:dyDescent="0.2">
      <c r="A243" s="216" t="str">
        <f t="shared" si="4"/>
        <v xml:space="preserve"> </v>
      </c>
      <c r="B243" s="217"/>
      <c r="C243" s="217"/>
      <c r="D243" s="144"/>
      <c r="E243" s="144"/>
      <c r="F243" s="144"/>
      <c r="G243" s="216" t="str">
        <f>IF(D243="","",VLOOKUP(D243,'Liste des clubs'!A:B,2,FALSE))</f>
        <v/>
      </c>
    </row>
    <row r="244" spans="1:7" x14ac:dyDescent="0.2">
      <c r="A244" s="216" t="str">
        <f t="shared" si="4"/>
        <v xml:space="preserve"> </v>
      </c>
      <c r="B244" s="217"/>
      <c r="C244" s="217"/>
      <c r="D244" s="144"/>
      <c r="E244" s="144"/>
      <c r="F244" s="144"/>
      <c r="G244" s="216" t="str">
        <f>IF(D244="","",VLOOKUP(D244,'Liste des clubs'!A:B,2,FALSE))</f>
        <v/>
      </c>
    </row>
    <row r="245" spans="1:7" x14ac:dyDescent="0.2">
      <c r="A245" s="216" t="str">
        <f t="shared" si="4"/>
        <v xml:space="preserve"> </v>
      </c>
      <c r="B245" s="217"/>
      <c r="C245" s="217"/>
      <c r="D245" s="144"/>
      <c r="E245" s="144"/>
      <c r="F245" s="144"/>
      <c r="G245" s="216" t="str">
        <f>IF(D245="","",VLOOKUP(D245,'Liste des clubs'!A:B,2,FALSE))</f>
        <v/>
      </c>
    </row>
    <row r="246" spans="1:7" x14ac:dyDescent="0.2">
      <c r="A246" s="216" t="str">
        <f t="shared" si="4"/>
        <v xml:space="preserve"> </v>
      </c>
      <c r="B246" s="217"/>
      <c r="C246" s="217"/>
      <c r="D246" s="144"/>
      <c r="E246" s="144"/>
      <c r="F246" s="144"/>
      <c r="G246" s="216" t="str">
        <f>IF(D246="","",VLOOKUP(D246,'Liste des clubs'!A:B,2,FALSE))</f>
        <v/>
      </c>
    </row>
    <row r="247" spans="1:7" x14ac:dyDescent="0.2">
      <c r="A247" s="216" t="str">
        <f t="shared" si="4"/>
        <v xml:space="preserve"> </v>
      </c>
      <c r="B247" s="217"/>
      <c r="C247" s="217"/>
      <c r="D247" s="144"/>
      <c r="E247" s="144"/>
      <c r="F247" s="144"/>
      <c r="G247" s="216" t="str">
        <f>IF(D247="","",VLOOKUP(D247,'Liste des clubs'!A:B,2,FALSE))</f>
        <v/>
      </c>
    </row>
    <row r="248" spans="1:7" x14ac:dyDescent="0.2">
      <c r="A248" s="216" t="str">
        <f t="shared" si="4"/>
        <v xml:space="preserve"> </v>
      </c>
      <c r="B248" s="217"/>
      <c r="C248" s="217"/>
      <c r="D248" s="144"/>
      <c r="E248" s="144"/>
      <c r="F248" s="144"/>
      <c r="G248" s="216" t="str">
        <f>IF(D248="","",VLOOKUP(D248,'Liste des clubs'!A:B,2,FALSE))</f>
        <v/>
      </c>
    </row>
    <row r="249" spans="1:7" x14ac:dyDescent="0.2">
      <c r="A249" s="216" t="str">
        <f t="shared" si="4"/>
        <v xml:space="preserve"> </v>
      </c>
      <c r="B249" s="217"/>
      <c r="C249" s="217"/>
      <c r="D249" s="144"/>
      <c r="E249" s="144"/>
      <c r="F249" s="144"/>
      <c r="G249" s="216" t="str">
        <f>IF(D249="","",VLOOKUP(D249,'Liste des clubs'!A:B,2,FALSE))</f>
        <v/>
      </c>
    </row>
    <row r="250" spans="1:7" x14ac:dyDescent="0.2">
      <c r="A250" s="216" t="str">
        <f t="shared" si="4"/>
        <v xml:space="preserve"> </v>
      </c>
      <c r="B250" s="217"/>
      <c r="C250" s="217"/>
      <c r="D250" s="144"/>
      <c r="E250" s="144"/>
      <c r="F250" s="144"/>
      <c r="G250" s="216" t="str">
        <f>IF(D250="","",VLOOKUP(D250,'Liste des clubs'!A:B,2,FALSE))</f>
        <v/>
      </c>
    </row>
    <row r="251" spans="1:7" x14ac:dyDescent="0.2">
      <c r="A251" s="216" t="str">
        <f t="shared" si="4"/>
        <v xml:space="preserve"> </v>
      </c>
      <c r="B251" s="217"/>
      <c r="C251" s="217"/>
      <c r="D251" s="144"/>
      <c r="E251" s="144"/>
      <c r="F251" s="144"/>
      <c r="G251" s="216" t="str">
        <f>IF(D251="","",VLOOKUP(D251,'Liste des clubs'!A:B,2,FALSE))</f>
        <v/>
      </c>
    </row>
    <row r="252" spans="1:7" x14ac:dyDescent="0.2">
      <c r="A252" s="216" t="str">
        <f t="shared" si="4"/>
        <v xml:space="preserve"> </v>
      </c>
      <c r="B252" s="217"/>
      <c r="C252" s="217"/>
      <c r="D252" s="144"/>
      <c r="E252" s="144"/>
      <c r="F252" s="144"/>
      <c r="G252" s="216" t="str">
        <f>IF(D252="","",VLOOKUP(D252,'Liste des clubs'!A:B,2,FALSE))</f>
        <v/>
      </c>
    </row>
    <row r="253" spans="1:7" x14ac:dyDescent="0.2">
      <c r="A253" s="216" t="str">
        <f t="shared" si="4"/>
        <v xml:space="preserve"> </v>
      </c>
      <c r="B253" s="217"/>
      <c r="C253" s="217"/>
      <c r="D253" s="144"/>
      <c r="E253" s="144"/>
      <c r="F253" s="144"/>
      <c r="G253" s="216" t="str">
        <f>IF(D253="","",VLOOKUP(D253,'Liste des clubs'!A:B,2,FALSE))</f>
        <v/>
      </c>
    </row>
    <row r="254" spans="1:7" x14ac:dyDescent="0.2">
      <c r="A254" s="216" t="str">
        <f t="shared" si="4"/>
        <v xml:space="preserve"> </v>
      </c>
      <c r="B254" s="217"/>
      <c r="C254" s="217"/>
      <c r="D254" s="144"/>
      <c r="E254" s="144"/>
      <c r="F254" s="144"/>
      <c r="G254" s="216" t="str">
        <f>IF(D254="","",VLOOKUP(D254,'Liste des clubs'!A:B,2,FALSE))</f>
        <v/>
      </c>
    </row>
    <row r="255" spans="1:7" x14ac:dyDescent="0.2">
      <c r="A255" s="216" t="str">
        <f t="shared" si="4"/>
        <v xml:space="preserve"> </v>
      </c>
      <c r="B255" s="217"/>
      <c r="C255" s="217"/>
      <c r="D255" s="144"/>
      <c r="E255" s="144"/>
      <c r="F255" s="144"/>
      <c r="G255" s="216" t="str">
        <f>IF(D255="","",VLOOKUP(D255,'Liste des clubs'!A:B,2,FALSE))</f>
        <v/>
      </c>
    </row>
    <row r="256" spans="1:7" x14ac:dyDescent="0.2">
      <c r="A256" s="216" t="str">
        <f t="shared" si="4"/>
        <v xml:space="preserve"> </v>
      </c>
      <c r="B256" s="217"/>
      <c r="C256" s="217"/>
      <c r="D256" s="144"/>
      <c r="E256" s="144"/>
      <c r="F256" s="144"/>
      <c r="G256" s="216" t="str">
        <f>IF(D256="","",VLOOKUP(D256,'Liste des clubs'!A:B,2,FALSE))</f>
        <v/>
      </c>
    </row>
    <row r="257" spans="1:7" x14ac:dyDescent="0.2">
      <c r="A257" s="216" t="str">
        <f t="shared" si="4"/>
        <v xml:space="preserve"> </v>
      </c>
      <c r="B257" s="217"/>
      <c r="C257" s="217"/>
      <c r="D257" s="144"/>
      <c r="E257" s="144"/>
      <c r="F257" s="144"/>
      <c r="G257" s="216" t="str">
        <f>IF(D257="","",VLOOKUP(D257,'Liste des clubs'!A:B,2,FALSE))</f>
        <v/>
      </c>
    </row>
    <row r="258" spans="1:7" x14ac:dyDescent="0.2">
      <c r="A258" s="216" t="str">
        <f t="shared" si="4"/>
        <v xml:space="preserve"> </v>
      </c>
      <c r="B258" s="217"/>
      <c r="C258" s="217"/>
      <c r="D258" s="144"/>
      <c r="E258" s="144"/>
      <c r="F258" s="144"/>
      <c r="G258" s="216" t="str">
        <f>IF(D258="","",VLOOKUP(D258,'Liste des clubs'!A:B,2,FALSE))</f>
        <v/>
      </c>
    </row>
    <row r="259" spans="1:7" x14ac:dyDescent="0.2">
      <c r="A259" s="216" t="str">
        <f t="shared" si="4"/>
        <v xml:space="preserve"> </v>
      </c>
      <c r="B259" s="217"/>
      <c r="C259" s="217"/>
      <c r="D259" s="144"/>
      <c r="E259" s="144"/>
      <c r="F259" s="144"/>
      <c r="G259" s="216" t="str">
        <f>IF(D259="","",VLOOKUP(D259,'Liste des clubs'!A:B,2,FALSE))</f>
        <v/>
      </c>
    </row>
    <row r="260" spans="1:7" x14ac:dyDescent="0.2">
      <c r="A260" s="216" t="str">
        <f t="shared" ref="A260:A323" si="5">UPPER(B260)&amp;" "&amp;PROPER(C260)</f>
        <v xml:space="preserve"> </v>
      </c>
      <c r="B260" s="217"/>
      <c r="C260" s="217"/>
      <c r="D260" s="144"/>
      <c r="E260" s="144"/>
      <c r="F260" s="144"/>
      <c r="G260" s="216" t="str">
        <f>IF(D260="","",VLOOKUP(D260,'Liste des clubs'!A:B,2,FALSE))</f>
        <v/>
      </c>
    </row>
    <row r="261" spans="1:7" x14ac:dyDescent="0.2">
      <c r="A261" s="216" t="str">
        <f t="shared" si="5"/>
        <v xml:space="preserve"> </v>
      </c>
      <c r="B261" s="217"/>
      <c r="C261" s="217"/>
      <c r="D261" s="144"/>
      <c r="E261" s="144"/>
      <c r="F261" s="144"/>
      <c r="G261" s="216" t="str">
        <f>IF(D261="","",VLOOKUP(D261,'Liste des clubs'!A:B,2,FALSE))</f>
        <v/>
      </c>
    </row>
    <row r="262" spans="1:7" x14ac:dyDescent="0.2">
      <c r="A262" s="216" t="str">
        <f t="shared" si="5"/>
        <v xml:space="preserve"> </v>
      </c>
      <c r="B262" s="217"/>
      <c r="C262" s="217"/>
      <c r="D262" s="144"/>
      <c r="E262" s="144"/>
      <c r="F262" s="144"/>
      <c r="G262" s="216" t="str">
        <f>IF(D262="","",VLOOKUP(D262,'Liste des clubs'!A:B,2,FALSE))</f>
        <v/>
      </c>
    </row>
    <row r="263" spans="1:7" x14ac:dyDescent="0.2">
      <c r="A263" s="216" t="str">
        <f t="shared" si="5"/>
        <v xml:space="preserve"> </v>
      </c>
      <c r="B263" s="217"/>
      <c r="C263" s="217"/>
      <c r="D263" s="144"/>
      <c r="E263" s="144"/>
      <c r="F263" s="144"/>
      <c r="G263" s="216" t="str">
        <f>IF(D263="","",VLOOKUP(D263,'Liste des clubs'!A:B,2,FALSE))</f>
        <v/>
      </c>
    </row>
    <row r="264" spans="1:7" x14ac:dyDescent="0.2">
      <c r="A264" s="216" t="str">
        <f t="shared" si="5"/>
        <v xml:space="preserve"> </v>
      </c>
      <c r="B264" s="217"/>
      <c r="C264" s="217"/>
      <c r="D264" s="144"/>
      <c r="E264" s="144"/>
      <c r="F264" s="144"/>
      <c r="G264" s="216" t="str">
        <f>IF(D264="","",VLOOKUP(D264,'Liste des clubs'!A:B,2,FALSE))</f>
        <v/>
      </c>
    </row>
    <row r="265" spans="1:7" x14ac:dyDescent="0.2">
      <c r="A265" s="216" t="str">
        <f t="shared" si="5"/>
        <v xml:space="preserve"> </v>
      </c>
      <c r="B265" s="217"/>
      <c r="C265" s="217"/>
      <c r="D265" s="144"/>
      <c r="E265" s="144"/>
      <c r="F265" s="144"/>
      <c r="G265" s="216" t="str">
        <f>IF(D265="","",VLOOKUP(D265,'Liste des clubs'!A:B,2,FALSE))</f>
        <v/>
      </c>
    </row>
    <row r="266" spans="1:7" x14ac:dyDescent="0.2">
      <c r="A266" s="216" t="str">
        <f t="shared" si="5"/>
        <v xml:space="preserve"> </v>
      </c>
      <c r="B266" s="217"/>
      <c r="C266" s="217"/>
      <c r="D266" s="144"/>
      <c r="E266" s="144"/>
      <c r="F266" s="144"/>
      <c r="G266" s="216" t="str">
        <f>IF(D266="","",VLOOKUP(D266,'Liste des clubs'!A:B,2,FALSE))</f>
        <v/>
      </c>
    </row>
    <row r="267" spans="1:7" x14ac:dyDescent="0.2">
      <c r="A267" s="216" t="str">
        <f t="shared" si="5"/>
        <v xml:space="preserve"> </v>
      </c>
      <c r="B267" s="217"/>
      <c r="C267" s="217"/>
      <c r="D267" s="144"/>
      <c r="E267" s="144"/>
      <c r="F267" s="144"/>
      <c r="G267" s="216" t="str">
        <f>IF(D267="","",VLOOKUP(D267,'Liste des clubs'!A:B,2,FALSE))</f>
        <v/>
      </c>
    </row>
    <row r="268" spans="1:7" x14ac:dyDescent="0.2">
      <c r="A268" s="216" t="str">
        <f t="shared" si="5"/>
        <v xml:space="preserve"> </v>
      </c>
      <c r="B268" s="217"/>
      <c r="C268" s="217"/>
      <c r="D268" s="144"/>
      <c r="E268" s="144"/>
      <c r="F268" s="144"/>
      <c r="G268" s="216" t="str">
        <f>IF(D268="","",VLOOKUP(D268,'Liste des clubs'!A:B,2,FALSE))</f>
        <v/>
      </c>
    </row>
    <row r="269" spans="1:7" x14ac:dyDescent="0.2">
      <c r="A269" s="216" t="str">
        <f t="shared" si="5"/>
        <v xml:space="preserve"> </v>
      </c>
      <c r="B269" s="217"/>
      <c r="C269" s="217"/>
      <c r="D269" s="144"/>
      <c r="E269" s="144"/>
      <c r="F269" s="144"/>
      <c r="G269" s="216" t="str">
        <f>IF(D269="","",VLOOKUP(D269,'Liste des clubs'!A:B,2,FALSE))</f>
        <v/>
      </c>
    </row>
    <row r="270" spans="1:7" x14ac:dyDescent="0.2">
      <c r="A270" s="216" t="str">
        <f t="shared" si="5"/>
        <v xml:space="preserve"> </v>
      </c>
      <c r="B270" s="217"/>
      <c r="C270" s="217"/>
      <c r="D270" s="144"/>
      <c r="E270" s="144"/>
      <c r="F270" s="144"/>
      <c r="G270" s="216" t="str">
        <f>IF(D270="","",VLOOKUP(D270,'Liste des clubs'!A:B,2,FALSE))</f>
        <v/>
      </c>
    </row>
    <row r="271" spans="1:7" x14ac:dyDescent="0.2">
      <c r="A271" s="216" t="str">
        <f t="shared" si="5"/>
        <v xml:space="preserve"> </v>
      </c>
      <c r="B271" s="217"/>
      <c r="C271" s="217"/>
      <c r="D271" s="144"/>
      <c r="E271" s="144"/>
      <c r="F271" s="144"/>
      <c r="G271" s="216" t="str">
        <f>IF(D271="","",VLOOKUP(D271,'Liste des clubs'!A:B,2,FALSE))</f>
        <v/>
      </c>
    </row>
    <row r="272" spans="1:7" x14ac:dyDescent="0.2">
      <c r="A272" s="216" t="str">
        <f t="shared" si="5"/>
        <v xml:space="preserve"> </v>
      </c>
      <c r="B272" s="217"/>
      <c r="C272" s="217"/>
      <c r="D272" s="144"/>
      <c r="E272" s="144"/>
      <c r="F272" s="144"/>
      <c r="G272" s="216" t="str">
        <f>IF(D272="","",VLOOKUP(D272,'Liste des clubs'!A:B,2,FALSE))</f>
        <v/>
      </c>
    </row>
    <row r="273" spans="1:7" x14ac:dyDescent="0.2">
      <c r="A273" s="216" t="str">
        <f t="shared" si="5"/>
        <v xml:space="preserve"> </v>
      </c>
      <c r="B273" s="217"/>
      <c r="C273" s="217"/>
      <c r="D273" s="144"/>
      <c r="E273" s="144"/>
      <c r="F273" s="144"/>
      <c r="G273" s="216" t="str">
        <f>IF(D273="","",VLOOKUP(D273,'Liste des clubs'!A:B,2,FALSE))</f>
        <v/>
      </c>
    </row>
    <row r="274" spans="1:7" x14ac:dyDescent="0.2">
      <c r="A274" s="216" t="str">
        <f t="shared" si="5"/>
        <v xml:space="preserve"> </v>
      </c>
      <c r="B274" s="217"/>
      <c r="C274" s="217"/>
      <c r="D274" s="144"/>
      <c r="E274" s="144"/>
      <c r="F274" s="144"/>
      <c r="G274" s="216" t="str">
        <f>IF(D274="","",VLOOKUP(D274,'Liste des clubs'!A:B,2,FALSE))</f>
        <v/>
      </c>
    </row>
    <row r="275" spans="1:7" x14ac:dyDescent="0.2">
      <c r="A275" s="216" t="str">
        <f t="shared" si="5"/>
        <v xml:space="preserve"> </v>
      </c>
      <c r="B275" s="217"/>
      <c r="C275" s="217"/>
      <c r="D275" s="144"/>
      <c r="E275" s="144"/>
      <c r="F275" s="144"/>
      <c r="G275" s="216" t="str">
        <f>IF(D275="","",VLOOKUP(D275,'Liste des clubs'!A:B,2,FALSE))</f>
        <v/>
      </c>
    </row>
    <row r="276" spans="1:7" x14ac:dyDescent="0.2">
      <c r="A276" s="216" t="str">
        <f t="shared" si="5"/>
        <v xml:space="preserve"> </v>
      </c>
      <c r="B276" s="217"/>
      <c r="C276" s="217"/>
      <c r="D276" s="144"/>
      <c r="E276" s="144"/>
      <c r="F276" s="144"/>
      <c r="G276" s="216" t="str">
        <f>IF(D276="","",VLOOKUP(D276,'Liste des clubs'!A:B,2,FALSE))</f>
        <v/>
      </c>
    </row>
    <row r="277" spans="1:7" x14ac:dyDescent="0.2">
      <c r="A277" s="216" t="str">
        <f t="shared" si="5"/>
        <v xml:space="preserve"> </v>
      </c>
      <c r="B277" s="217"/>
      <c r="C277" s="217"/>
      <c r="D277" s="144"/>
      <c r="E277" s="144"/>
      <c r="F277" s="144"/>
      <c r="G277" s="216" t="str">
        <f>IF(D277="","",VLOOKUP(D277,'Liste des clubs'!A:B,2,FALSE))</f>
        <v/>
      </c>
    </row>
    <row r="278" spans="1:7" x14ac:dyDescent="0.2">
      <c r="A278" s="216" t="str">
        <f t="shared" si="5"/>
        <v xml:space="preserve"> </v>
      </c>
      <c r="B278" s="217"/>
      <c r="C278" s="217"/>
      <c r="D278" s="144"/>
      <c r="E278" s="144"/>
      <c r="F278" s="144"/>
      <c r="G278" s="216" t="str">
        <f>IF(D278="","",VLOOKUP(D278,'Liste des clubs'!A:B,2,FALSE))</f>
        <v/>
      </c>
    </row>
    <row r="279" spans="1:7" x14ac:dyDescent="0.2">
      <c r="A279" s="216" t="str">
        <f t="shared" si="5"/>
        <v xml:space="preserve"> </v>
      </c>
      <c r="B279" s="217"/>
      <c r="C279" s="217"/>
      <c r="D279" s="144"/>
      <c r="E279" s="144"/>
      <c r="F279" s="144"/>
      <c r="G279" s="216" t="str">
        <f>IF(D279="","",VLOOKUP(D279,'Liste des clubs'!A:B,2,FALSE))</f>
        <v/>
      </c>
    </row>
    <row r="280" spans="1:7" x14ac:dyDescent="0.2">
      <c r="A280" s="216" t="str">
        <f t="shared" si="5"/>
        <v xml:space="preserve"> </v>
      </c>
      <c r="B280" s="217"/>
      <c r="C280" s="217"/>
      <c r="D280" s="144"/>
      <c r="E280" s="144"/>
      <c r="F280" s="144"/>
      <c r="G280" s="216" t="str">
        <f>IF(D280="","",VLOOKUP(D280,'Liste des clubs'!A:B,2,FALSE))</f>
        <v/>
      </c>
    </row>
    <row r="281" spans="1:7" x14ac:dyDescent="0.2">
      <c r="A281" s="216" t="str">
        <f t="shared" si="5"/>
        <v xml:space="preserve"> </v>
      </c>
      <c r="B281" s="217"/>
      <c r="C281" s="217"/>
      <c r="D281" s="144"/>
      <c r="E281" s="144"/>
      <c r="F281" s="144"/>
      <c r="G281" s="216" t="str">
        <f>IF(D281="","",VLOOKUP(D281,'Liste des clubs'!A:B,2,FALSE))</f>
        <v/>
      </c>
    </row>
    <row r="282" spans="1:7" x14ac:dyDescent="0.2">
      <c r="A282" s="216" t="str">
        <f t="shared" si="5"/>
        <v xml:space="preserve"> </v>
      </c>
      <c r="B282" s="217"/>
      <c r="C282" s="217"/>
      <c r="D282" s="144"/>
      <c r="E282" s="144"/>
      <c r="F282" s="144"/>
      <c r="G282" s="216" t="str">
        <f>IF(D282="","",VLOOKUP(D282,'Liste des clubs'!A:B,2,FALSE))</f>
        <v/>
      </c>
    </row>
    <row r="283" spans="1:7" x14ac:dyDescent="0.2">
      <c r="A283" s="216" t="str">
        <f t="shared" si="5"/>
        <v xml:space="preserve"> </v>
      </c>
      <c r="B283" s="217"/>
      <c r="C283" s="217"/>
      <c r="D283" s="144"/>
      <c r="E283" s="144"/>
      <c r="F283" s="144"/>
      <c r="G283" s="216" t="str">
        <f>IF(D283="","",VLOOKUP(D283,'Liste des clubs'!A:B,2,FALSE))</f>
        <v/>
      </c>
    </row>
    <row r="284" spans="1:7" x14ac:dyDescent="0.2">
      <c r="A284" s="216" t="str">
        <f t="shared" si="5"/>
        <v xml:space="preserve"> </v>
      </c>
      <c r="B284" s="217"/>
      <c r="C284" s="217"/>
      <c r="D284" s="144"/>
      <c r="E284" s="144"/>
      <c r="F284" s="144"/>
      <c r="G284" s="216" t="str">
        <f>IF(D284="","",VLOOKUP(D284,'Liste des clubs'!A:B,2,FALSE))</f>
        <v/>
      </c>
    </row>
    <row r="285" spans="1:7" x14ac:dyDescent="0.2">
      <c r="A285" s="216" t="str">
        <f t="shared" si="5"/>
        <v xml:space="preserve"> </v>
      </c>
      <c r="B285" s="217"/>
      <c r="C285" s="217"/>
      <c r="D285" s="144"/>
      <c r="E285" s="144"/>
      <c r="F285" s="144"/>
      <c r="G285" s="216" t="str">
        <f>IF(D285="","",VLOOKUP(D285,'Liste des clubs'!A:B,2,FALSE))</f>
        <v/>
      </c>
    </row>
    <row r="286" spans="1:7" x14ac:dyDescent="0.2">
      <c r="A286" s="216" t="str">
        <f t="shared" si="5"/>
        <v xml:space="preserve"> </v>
      </c>
      <c r="B286" s="217"/>
      <c r="C286" s="217"/>
      <c r="D286" s="144"/>
      <c r="E286" s="144"/>
      <c r="F286" s="144"/>
      <c r="G286" s="216" t="str">
        <f>IF(D286="","",VLOOKUP(D286,'Liste des clubs'!A:B,2,FALSE))</f>
        <v/>
      </c>
    </row>
    <row r="287" spans="1:7" x14ac:dyDescent="0.2">
      <c r="A287" s="216" t="str">
        <f t="shared" si="5"/>
        <v xml:space="preserve"> </v>
      </c>
      <c r="B287" s="217"/>
      <c r="C287" s="217"/>
      <c r="D287" s="144"/>
      <c r="E287" s="144"/>
      <c r="F287" s="144"/>
      <c r="G287" s="216" t="str">
        <f>IF(D287="","",VLOOKUP(D287,'Liste des clubs'!A:B,2,FALSE))</f>
        <v/>
      </c>
    </row>
    <row r="288" spans="1:7" x14ac:dyDescent="0.2">
      <c r="A288" s="216" t="str">
        <f t="shared" si="5"/>
        <v xml:space="preserve"> </v>
      </c>
      <c r="B288" s="217"/>
      <c r="C288" s="217"/>
      <c r="D288" s="144"/>
      <c r="E288" s="144"/>
      <c r="F288" s="144"/>
      <c r="G288" s="216" t="str">
        <f>IF(D288="","",VLOOKUP(D288,'Liste des clubs'!A:B,2,FALSE))</f>
        <v/>
      </c>
    </row>
    <row r="289" spans="1:7" x14ac:dyDescent="0.2">
      <c r="A289" s="216" t="str">
        <f t="shared" si="5"/>
        <v xml:space="preserve"> </v>
      </c>
      <c r="B289" s="217"/>
      <c r="C289" s="217"/>
      <c r="D289" s="144"/>
      <c r="E289" s="144"/>
      <c r="F289" s="144"/>
      <c r="G289" s="216" t="str">
        <f>IF(D289="","",VLOOKUP(D289,'Liste des clubs'!A:B,2,FALSE))</f>
        <v/>
      </c>
    </row>
    <row r="290" spans="1:7" x14ac:dyDescent="0.2">
      <c r="A290" s="216" t="str">
        <f t="shared" si="5"/>
        <v xml:space="preserve"> </v>
      </c>
      <c r="B290" s="217"/>
      <c r="C290" s="217"/>
      <c r="D290" s="144"/>
      <c r="E290" s="144"/>
      <c r="F290" s="144"/>
      <c r="G290" s="216" t="str">
        <f>IF(D290="","",VLOOKUP(D290,'Liste des clubs'!A:B,2,FALSE))</f>
        <v/>
      </c>
    </row>
    <row r="291" spans="1:7" x14ac:dyDescent="0.2">
      <c r="A291" s="216" t="str">
        <f t="shared" si="5"/>
        <v xml:space="preserve"> </v>
      </c>
      <c r="B291" s="217"/>
      <c r="C291" s="217"/>
      <c r="D291" s="144"/>
      <c r="E291" s="144"/>
      <c r="F291" s="144"/>
      <c r="G291" s="216" t="str">
        <f>IF(D291="","",VLOOKUP(D291,'Liste des clubs'!A:B,2,FALSE))</f>
        <v/>
      </c>
    </row>
    <row r="292" spans="1:7" x14ac:dyDescent="0.2">
      <c r="A292" s="216" t="str">
        <f t="shared" si="5"/>
        <v xml:space="preserve"> </v>
      </c>
      <c r="B292" s="217"/>
      <c r="C292" s="217"/>
      <c r="D292" s="144"/>
      <c r="E292" s="144"/>
      <c r="F292" s="144"/>
      <c r="G292" s="216" t="str">
        <f>IF(D292="","",VLOOKUP(D292,'Liste des clubs'!A:B,2,FALSE))</f>
        <v/>
      </c>
    </row>
    <row r="293" spans="1:7" x14ac:dyDescent="0.2">
      <c r="A293" s="216" t="str">
        <f t="shared" si="5"/>
        <v xml:space="preserve"> </v>
      </c>
      <c r="B293" s="217"/>
      <c r="C293" s="217"/>
      <c r="D293" s="144"/>
      <c r="E293" s="144"/>
      <c r="F293" s="144"/>
      <c r="G293" s="216" t="str">
        <f>IF(D293="","",VLOOKUP(D293,'Liste des clubs'!A:B,2,FALSE))</f>
        <v/>
      </c>
    </row>
    <row r="294" spans="1:7" x14ac:dyDescent="0.2">
      <c r="A294" s="216" t="str">
        <f t="shared" si="5"/>
        <v xml:space="preserve"> </v>
      </c>
      <c r="B294" s="217"/>
      <c r="C294" s="217"/>
      <c r="D294" s="144"/>
      <c r="E294" s="144"/>
      <c r="F294" s="144"/>
      <c r="G294" s="216" t="str">
        <f>IF(D294="","",VLOOKUP(D294,'Liste des clubs'!A:B,2,FALSE))</f>
        <v/>
      </c>
    </row>
    <row r="295" spans="1:7" x14ac:dyDescent="0.2">
      <c r="A295" s="216" t="str">
        <f t="shared" si="5"/>
        <v xml:space="preserve"> </v>
      </c>
      <c r="B295" s="217"/>
      <c r="C295" s="217"/>
      <c r="D295" s="144"/>
      <c r="E295" s="144"/>
      <c r="F295" s="144"/>
      <c r="G295" s="216" t="str">
        <f>IF(D295="","",VLOOKUP(D295,'Liste des clubs'!A:B,2,FALSE))</f>
        <v/>
      </c>
    </row>
    <row r="296" spans="1:7" x14ac:dyDescent="0.2">
      <c r="A296" s="216" t="str">
        <f t="shared" si="5"/>
        <v xml:space="preserve"> </v>
      </c>
      <c r="B296" s="217"/>
      <c r="C296" s="217"/>
      <c r="D296" s="144"/>
      <c r="E296" s="144"/>
      <c r="F296" s="144"/>
      <c r="G296" s="216" t="str">
        <f>IF(D296="","",VLOOKUP(D296,'Liste des clubs'!A:B,2,FALSE))</f>
        <v/>
      </c>
    </row>
    <row r="297" spans="1:7" x14ac:dyDescent="0.2">
      <c r="A297" s="216" t="str">
        <f t="shared" si="5"/>
        <v xml:space="preserve"> </v>
      </c>
      <c r="B297" s="217"/>
      <c r="C297" s="217"/>
      <c r="D297" s="144"/>
      <c r="E297" s="144"/>
      <c r="F297" s="144"/>
      <c r="G297" s="216" t="str">
        <f>IF(D297="","",VLOOKUP(D297,'Liste des clubs'!A:B,2,FALSE))</f>
        <v/>
      </c>
    </row>
    <row r="298" spans="1:7" x14ac:dyDescent="0.2">
      <c r="A298" s="216" t="str">
        <f t="shared" si="5"/>
        <v xml:space="preserve"> </v>
      </c>
      <c r="B298" s="217"/>
      <c r="C298" s="217"/>
      <c r="D298" s="144"/>
      <c r="E298" s="144"/>
      <c r="F298" s="144"/>
      <c r="G298" s="216" t="str">
        <f>IF(D298="","",VLOOKUP(D298,'Liste des clubs'!A:B,2,FALSE))</f>
        <v/>
      </c>
    </row>
    <row r="299" spans="1:7" x14ac:dyDescent="0.2">
      <c r="A299" s="216" t="str">
        <f t="shared" si="5"/>
        <v xml:space="preserve"> </v>
      </c>
      <c r="B299" s="217"/>
      <c r="C299" s="217"/>
      <c r="D299" s="144"/>
      <c r="E299" s="144"/>
      <c r="F299" s="144"/>
      <c r="G299" s="216" t="str">
        <f>IF(D299="","",VLOOKUP(D299,'Liste des clubs'!A:B,2,FALSE))</f>
        <v/>
      </c>
    </row>
    <row r="300" spans="1:7" x14ac:dyDescent="0.2">
      <c r="A300" s="216" t="str">
        <f t="shared" si="5"/>
        <v xml:space="preserve"> </v>
      </c>
      <c r="B300" s="217"/>
      <c r="C300" s="217"/>
      <c r="D300" s="144"/>
      <c r="E300" s="144"/>
      <c r="F300" s="144"/>
      <c r="G300" s="216" t="str">
        <f>IF(D300="","",VLOOKUP(D300,'Liste des clubs'!A:B,2,FALSE))</f>
        <v/>
      </c>
    </row>
    <row r="301" spans="1:7" x14ac:dyDescent="0.2">
      <c r="A301" s="216" t="str">
        <f t="shared" si="5"/>
        <v xml:space="preserve"> </v>
      </c>
      <c r="B301" s="217"/>
      <c r="C301" s="217"/>
      <c r="D301" s="144"/>
      <c r="E301" s="144"/>
      <c r="F301" s="144"/>
      <c r="G301" s="216" t="str">
        <f>IF(D301="","",VLOOKUP(D301,'Liste des clubs'!A:B,2,FALSE))</f>
        <v/>
      </c>
    </row>
    <row r="302" spans="1:7" x14ac:dyDescent="0.2">
      <c r="A302" s="216" t="str">
        <f t="shared" si="5"/>
        <v xml:space="preserve"> </v>
      </c>
      <c r="B302" s="217"/>
      <c r="C302" s="217"/>
      <c r="D302" s="144"/>
      <c r="E302" s="144"/>
      <c r="F302" s="144"/>
      <c r="G302" s="216" t="str">
        <f>IF(D302="","",VLOOKUP(D302,'Liste des clubs'!A:B,2,FALSE))</f>
        <v/>
      </c>
    </row>
    <row r="303" spans="1:7" x14ac:dyDescent="0.2">
      <c r="A303" s="216" t="str">
        <f t="shared" si="5"/>
        <v xml:space="preserve"> </v>
      </c>
      <c r="B303" s="217"/>
      <c r="C303" s="217"/>
      <c r="D303" s="144"/>
      <c r="E303" s="144"/>
      <c r="F303" s="144"/>
      <c r="G303" s="216" t="str">
        <f>IF(D303="","",VLOOKUP(D303,'Liste des clubs'!A:B,2,FALSE))</f>
        <v/>
      </c>
    </row>
    <row r="304" spans="1:7" x14ac:dyDescent="0.2">
      <c r="A304" s="216" t="str">
        <f t="shared" si="5"/>
        <v xml:space="preserve"> </v>
      </c>
      <c r="B304" s="217"/>
      <c r="C304" s="217"/>
      <c r="D304" s="144"/>
      <c r="E304" s="144"/>
      <c r="F304" s="144"/>
      <c r="G304" s="216" t="str">
        <f>IF(D304="","",VLOOKUP(D304,'Liste des clubs'!A:B,2,FALSE))</f>
        <v/>
      </c>
    </row>
    <row r="305" spans="1:7" x14ac:dyDescent="0.2">
      <c r="A305" s="216" t="str">
        <f t="shared" si="5"/>
        <v xml:space="preserve"> </v>
      </c>
      <c r="B305" s="217"/>
      <c r="C305" s="217"/>
      <c r="D305" s="144"/>
      <c r="E305" s="144"/>
      <c r="F305" s="144"/>
      <c r="G305" s="216" t="str">
        <f>IF(D305="","",VLOOKUP(D305,'Liste des clubs'!A:B,2,FALSE))</f>
        <v/>
      </c>
    </row>
    <row r="306" spans="1:7" x14ac:dyDescent="0.2">
      <c r="A306" s="216" t="str">
        <f t="shared" si="5"/>
        <v xml:space="preserve"> </v>
      </c>
      <c r="B306" s="217"/>
      <c r="C306" s="217"/>
      <c r="D306" s="144"/>
      <c r="E306" s="144"/>
      <c r="F306" s="144"/>
      <c r="G306" s="216" t="str">
        <f>IF(D306="","",VLOOKUP(D306,'Liste des clubs'!A:B,2,FALSE))</f>
        <v/>
      </c>
    </row>
    <row r="307" spans="1:7" x14ac:dyDescent="0.2">
      <c r="A307" s="216" t="str">
        <f t="shared" si="5"/>
        <v xml:space="preserve"> </v>
      </c>
      <c r="B307" s="217"/>
      <c r="C307" s="217"/>
      <c r="D307" s="144"/>
      <c r="E307" s="144"/>
      <c r="F307" s="144"/>
      <c r="G307" s="216" t="str">
        <f>IF(D307="","",VLOOKUP(D307,'Liste des clubs'!A:B,2,FALSE))</f>
        <v/>
      </c>
    </row>
    <row r="308" spans="1:7" x14ac:dyDescent="0.2">
      <c r="A308" s="216" t="str">
        <f t="shared" si="5"/>
        <v xml:space="preserve"> </v>
      </c>
      <c r="B308" s="217"/>
      <c r="C308" s="217"/>
      <c r="D308" s="144"/>
      <c r="E308" s="144"/>
      <c r="F308" s="144"/>
      <c r="G308" s="216" t="str">
        <f>IF(D308="","",VLOOKUP(D308,'Liste des clubs'!A:B,2,FALSE))</f>
        <v/>
      </c>
    </row>
    <row r="309" spans="1:7" x14ac:dyDescent="0.2">
      <c r="A309" s="216" t="str">
        <f t="shared" si="5"/>
        <v xml:space="preserve"> </v>
      </c>
      <c r="B309" s="217"/>
      <c r="C309" s="217"/>
      <c r="D309" s="144"/>
      <c r="E309" s="144"/>
      <c r="F309" s="144"/>
      <c r="G309" s="216" t="str">
        <f>IF(D309="","",VLOOKUP(D309,'Liste des clubs'!A:B,2,FALSE))</f>
        <v/>
      </c>
    </row>
    <row r="310" spans="1:7" x14ac:dyDescent="0.2">
      <c r="A310" s="216" t="str">
        <f t="shared" si="5"/>
        <v xml:space="preserve"> </v>
      </c>
      <c r="B310" s="217"/>
      <c r="C310" s="217"/>
      <c r="D310" s="144"/>
      <c r="E310" s="144"/>
      <c r="F310" s="144"/>
      <c r="G310" s="216" t="str">
        <f>IF(D310="","",VLOOKUP(D310,'Liste des clubs'!A:B,2,FALSE))</f>
        <v/>
      </c>
    </row>
    <row r="311" spans="1:7" x14ac:dyDescent="0.2">
      <c r="A311" s="216" t="str">
        <f t="shared" si="5"/>
        <v xml:space="preserve"> </v>
      </c>
      <c r="B311" s="217"/>
      <c r="C311" s="217"/>
      <c r="D311" s="144"/>
      <c r="E311" s="144"/>
      <c r="F311" s="144"/>
      <c r="G311" s="216" t="str">
        <f>IF(D311="","",VLOOKUP(D311,'Liste des clubs'!A:B,2,FALSE))</f>
        <v/>
      </c>
    </row>
    <row r="312" spans="1:7" x14ac:dyDescent="0.2">
      <c r="A312" s="216" t="str">
        <f t="shared" si="5"/>
        <v xml:space="preserve"> </v>
      </c>
      <c r="B312" s="217"/>
      <c r="C312" s="217"/>
      <c r="D312" s="144"/>
      <c r="E312" s="144"/>
      <c r="F312" s="144"/>
      <c r="G312" s="216" t="str">
        <f>IF(D312="","",VLOOKUP(D312,'Liste des clubs'!A:B,2,FALSE))</f>
        <v/>
      </c>
    </row>
    <row r="313" spans="1:7" x14ac:dyDescent="0.2">
      <c r="A313" s="216" t="str">
        <f t="shared" si="5"/>
        <v xml:space="preserve"> </v>
      </c>
      <c r="B313" s="217"/>
      <c r="C313" s="217"/>
      <c r="D313" s="144"/>
      <c r="E313" s="144"/>
      <c r="F313" s="144"/>
      <c r="G313" s="216" t="str">
        <f>IF(D313="","",VLOOKUP(D313,'Liste des clubs'!A:B,2,FALSE))</f>
        <v/>
      </c>
    </row>
    <row r="314" spans="1:7" x14ac:dyDescent="0.2">
      <c r="A314" s="216" t="str">
        <f t="shared" si="5"/>
        <v xml:space="preserve"> </v>
      </c>
      <c r="B314" s="217"/>
      <c r="C314" s="217"/>
      <c r="D314" s="144"/>
      <c r="E314" s="144"/>
      <c r="F314" s="144"/>
      <c r="G314" s="216" t="str">
        <f>IF(D314="","",VLOOKUP(D314,'Liste des clubs'!A:B,2,FALSE))</f>
        <v/>
      </c>
    </row>
    <row r="315" spans="1:7" x14ac:dyDescent="0.2">
      <c r="A315" s="216" t="str">
        <f t="shared" si="5"/>
        <v xml:space="preserve"> </v>
      </c>
      <c r="B315" s="217"/>
      <c r="C315" s="217"/>
      <c r="D315" s="144"/>
      <c r="E315" s="144"/>
      <c r="F315" s="144"/>
      <c r="G315" s="216" t="str">
        <f>IF(D315="","",VLOOKUP(D315,'Liste des clubs'!A:B,2,FALSE))</f>
        <v/>
      </c>
    </row>
    <row r="316" spans="1:7" x14ac:dyDescent="0.2">
      <c r="A316" s="216" t="str">
        <f t="shared" si="5"/>
        <v xml:space="preserve"> </v>
      </c>
      <c r="B316" s="217"/>
      <c r="C316" s="217"/>
      <c r="D316" s="144"/>
      <c r="E316" s="144"/>
      <c r="F316" s="144"/>
      <c r="G316" s="216" t="str">
        <f>IF(D316="","",VLOOKUP(D316,'Liste des clubs'!A:B,2,FALSE))</f>
        <v/>
      </c>
    </row>
    <row r="317" spans="1:7" x14ac:dyDescent="0.2">
      <c r="A317" s="216" t="str">
        <f t="shared" si="5"/>
        <v xml:space="preserve"> </v>
      </c>
      <c r="B317" s="217"/>
      <c r="C317" s="217"/>
      <c r="D317" s="144"/>
      <c r="E317" s="144"/>
      <c r="F317" s="144"/>
      <c r="G317" s="216" t="str">
        <f>IF(D317="","",VLOOKUP(D317,'Liste des clubs'!A:B,2,FALSE))</f>
        <v/>
      </c>
    </row>
    <row r="318" spans="1:7" x14ac:dyDescent="0.2">
      <c r="A318" s="216" t="str">
        <f t="shared" si="5"/>
        <v xml:space="preserve"> </v>
      </c>
      <c r="B318" s="217"/>
      <c r="C318" s="217"/>
      <c r="D318" s="144"/>
      <c r="E318" s="144"/>
      <c r="F318" s="144"/>
      <c r="G318" s="216" t="str">
        <f>IF(D318="","",VLOOKUP(D318,'Liste des clubs'!A:B,2,FALSE))</f>
        <v/>
      </c>
    </row>
    <row r="319" spans="1:7" x14ac:dyDescent="0.2">
      <c r="A319" s="216" t="str">
        <f t="shared" si="5"/>
        <v xml:space="preserve"> </v>
      </c>
      <c r="B319" s="217"/>
      <c r="C319" s="217"/>
      <c r="D319" s="144"/>
      <c r="E319" s="144"/>
      <c r="F319" s="144"/>
      <c r="G319" s="216" t="str">
        <f>IF(D319="","",VLOOKUP(D319,'Liste des clubs'!A:B,2,FALSE))</f>
        <v/>
      </c>
    </row>
    <row r="320" spans="1:7" x14ac:dyDescent="0.2">
      <c r="A320" s="216" t="str">
        <f t="shared" si="5"/>
        <v xml:space="preserve"> </v>
      </c>
      <c r="B320" s="217"/>
      <c r="C320" s="217"/>
      <c r="D320" s="144"/>
      <c r="E320" s="144"/>
      <c r="F320" s="144"/>
      <c r="G320" s="216" t="str">
        <f>IF(D320="","",VLOOKUP(D320,'Liste des clubs'!A:B,2,FALSE))</f>
        <v/>
      </c>
    </row>
    <row r="321" spans="1:7" x14ac:dyDescent="0.2">
      <c r="A321" s="216" t="str">
        <f t="shared" si="5"/>
        <v xml:space="preserve"> </v>
      </c>
      <c r="B321" s="217"/>
      <c r="C321" s="217"/>
      <c r="D321" s="144"/>
      <c r="E321" s="144"/>
      <c r="F321" s="144"/>
      <c r="G321" s="216" t="str">
        <f>IF(D321="","",VLOOKUP(D321,'Liste des clubs'!A:B,2,FALSE))</f>
        <v/>
      </c>
    </row>
    <row r="322" spans="1:7" x14ac:dyDescent="0.2">
      <c r="A322" s="216" t="str">
        <f t="shared" si="5"/>
        <v xml:space="preserve"> </v>
      </c>
      <c r="B322" s="217"/>
      <c r="C322" s="217"/>
      <c r="D322" s="144"/>
      <c r="E322" s="144"/>
      <c r="F322" s="144"/>
      <c r="G322" s="216" t="str">
        <f>IF(D322="","",VLOOKUP(D322,'Liste des clubs'!A:B,2,FALSE))</f>
        <v/>
      </c>
    </row>
    <row r="323" spans="1:7" x14ac:dyDescent="0.2">
      <c r="A323" s="216" t="str">
        <f t="shared" si="5"/>
        <v xml:space="preserve"> </v>
      </c>
      <c r="B323" s="217"/>
      <c r="C323" s="217"/>
      <c r="D323" s="144"/>
      <c r="E323" s="144"/>
      <c r="F323" s="144"/>
      <c r="G323" s="216" t="str">
        <f>IF(D323="","",VLOOKUP(D323,'Liste des clubs'!A:B,2,FALSE))</f>
        <v/>
      </c>
    </row>
    <row r="324" spans="1:7" x14ac:dyDescent="0.2">
      <c r="A324" s="216" t="str">
        <f t="shared" ref="A324:A387" si="6">UPPER(B324)&amp;" "&amp;PROPER(C324)</f>
        <v xml:space="preserve"> </v>
      </c>
      <c r="B324" s="217"/>
      <c r="C324" s="217"/>
      <c r="D324" s="144"/>
      <c r="E324" s="144"/>
      <c r="F324" s="144"/>
      <c r="G324" s="216" t="str">
        <f>IF(D324="","",VLOOKUP(D324,'Liste des clubs'!A:B,2,FALSE))</f>
        <v/>
      </c>
    </row>
    <row r="325" spans="1:7" x14ac:dyDescent="0.2">
      <c r="A325" s="216" t="str">
        <f t="shared" si="6"/>
        <v xml:space="preserve"> </v>
      </c>
      <c r="B325" s="217"/>
      <c r="C325" s="217"/>
      <c r="D325" s="144"/>
      <c r="E325" s="144"/>
      <c r="F325" s="144"/>
      <c r="G325" s="216" t="str">
        <f>IF(D325="","",VLOOKUP(D325,'Liste des clubs'!A:B,2,FALSE))</f>
        <v/>
      </c>
    </row>
    <row r="326" spans="1:7" x14ac:dyDescent="0.2">
      <c r="A326" s="216" t="str">
        <f t="shared" si="6"/>
        <v xml:space="preserve"> </v>
      </c>
      <c r="B326" s="217"/>
      <c r="C326" s="217"/>
      <c r="D326" s="144"/>
      <c r="E326" s="144"/>
      <c r="F326" s="144"/>
      <c r="G326" s="216" t="str">
        <f>IF(D326="","",VLOOKUP(D326,'Liste des clubs'!A:B,2,FALSE))</f>
        <v/>
      </c>
    </row>
    <row r="327" spans="1:7" x14ac:dyDescent="0.2">
      <c r="A327" s="216" t="str">
        <f t="shared" si="6"/>
        <v xml:space="preserve"> </v>
      </c>
      <c r="B327" s="217"/>
      <c r="C327" s="217"/>
      <c r="D327" s="144"/>
      <c r="E327" s="144"/>
      <c r="F327" s="144"/>
      <c r="G327" s="216" t="str">
        <f>IF(D327="","",VLOOKUP(D327,'Liste des clubs'!A:B,2,FALSE))</f>
        <v/>
      </c>
    </row>
    <row r="328" spans="1:7" x14ac:dyDescent="0.2">
      <c r="A328" s="216" t="str">
        <f t="shared" si="6"/>
        <v xml:space="preserve"> </v>
      </c>
      <c r="B328" s="217"/>
      <c r="C328" s="217"/>
      <c r="D328" s="144"/>
      <c r="E328" s="144"/>
      <c r="F328" s="144"/>
      <c r="G328" s="216" t="str">
        <f>IF(D328="","",VLOOKUP(D328,'Liste des clubs'!A:B,2,FALSE))</f>
        <v/>
      </c>
    </row>
    <row r="329" spans="1:7" x14ac:dyDescent="0.2">
      <c r="A329" s="216" t="str">
        <f t="shared" si="6"/>
        <v xml:space="preserve"> </v>
      </c>
      <c r="B329" s="217"/>
      <c r="C329" s="217"/>
      <c r="D329" s="144"/>
      <c r="E329" s="144"/>
      <c r="F329" s="144"/>
      <c r="G329" s="216" t="str">
        <f>IF(D329="","",VLOOKUP(D329,'Liste des clubs'!A:B,2,FALSE))</f>
        <v/>
      </c>
    </row>
    <row r="330" spans="1:7" x14ac:dyDescent="0.2">
      <c r="A330" s="216" t="str">
        <f t="shared" si="6"/>
        <v xml:space="preserve"> </v>
      </c>
      <c r="B330" s="217"/>
      <c r="C330" s="217"/>
      <c r="D330" s="144"/>
      <c r="E330" s="144"/>
      <c r="F330" s="144"/>
      <c r="G330" s="216" t="str">
        <f>IF(D330="","",VLOOKUP(D330,'Liste des clubs'!A:B,2,FALSE))</f>
        <v/>
      </c>
    </row>
    <row r="331" spans="1:7" x14ac:dyDescent="0.2">
      <c r="A331" s="216" t="str">
        <f t="shared" si="6"/>
        <v xml:space="preserve"> </v>
      </c>
      <c r="B331" s="217"/>
      <c r="C331" s="217"/>
      <c r="D331" s="144"/>
      <c r="E331" s="144"/>
      <c r="F331" s="144"/>
      <c r="G331" s="216" t="str">
        <f>IF(D331="","",VLOOKUP(D331,'Liste des clubs'!A:B,2,FALSE))</f>
        <v/>
      </c>
    </row>
    <row r="332" spans="1:7" x14ac:dyDescent="0.2">
      <c r="A332" s="216" t="str">
        <f t="shared" si="6"/>
        <v xml:space="preserve"> </v>
      </c>
      <c r="B332" s="217"/>
      <c r="C332" s="217"/>
      <c r="D332" s="144"/>
      <c r="E332" s="144"/>
      <c r="F332" s="144"/>
      <c r="G332" s="216" t="str">
        <f>IF(D332="","",VLOOKUP(D332,'Liste des clubs'!A:B,2,FALSE))</f>
        <v/>
      </c>
    </row>
    <row r="333" spans="1:7" x14ac:dyDescent="0.2">
      <c r="A333" s="216" t="str">
        <f t="shared" si="6"/>
        <v xml:space="preserve"> </v>
      </c>
      <c r="B333" s="217"/>
      <c r="C333" s="217"/>
      <c r="D333" s="144"/>
      <c r="E333" s="144"/>
      <c r="F333" s="144"/>
      <c r="G333" s="216" t="str">
        <f>IF(D333="","",VLOOKUP(D333,'Liste des clubs'!A:B,2,FALSE))</f>
        <v/>
      </c>
    </row>
    <row r="334" spans="1:7" x14ac:dyDescent="0.2">
      <c r="A334" s="216" t="str">
        <f t="shared" si="6"/>
        <v xml:space="preserve"> </v>
      </c>
      <c r="B334" s="217"/>
      <c r="C334" s="217"/>
      <c r="D334" s="144"/>
      <c r="E334" s="144"/>
      <c r="F334" s="144"/>
      <c r="G334" s="216" t="str">
        <f>IF(D334="","",VLOOKUP(D334,'Liste des clubs'!A:B,2,FALSE))</f>
        <v/>
      </c>
    </row>
    <row r="335" spans="1:7" x14ac:dyDescent="0.2">
      <c r="A335" s="216" t="str">
        <f t="shared" si="6"/>
        <v xml:space="preserve"> </v>
      </c>
      <c r="B335" s="217"/>
      <c r="C335" s="217"/>
      <c r="D335" s="144"/>
      <c r="E335" s="144"/>
      <c r="F335" s="144"/>
      <c r="G335" s="216" t="str">
        <f>IF(D335="","",VLOOKUP(D335,'Liste des clubs'!A:B,2,FALSE))</f>
        <v/>
      </c>
    </row>
    <row r="336" spans="1:7" x14ac:dyDescent="0.2">
      <c r="A336" s="216" t="str">
        <f t="shared" si="6"/>
        <v xml:space="preserve"> </v>
      </c>
      <c r="B336" s="217"/>
      <c r="C336" s="217"/>
      <c r="D336" s="144"/>
      <c r="E336" s="144"/>
      <c r="F336" s="144"/>
      <c r="G336" s="216" t="str">
        <f>IF(D336="","",VLOOKUP(D336,'Liste des clubs'!A:B,2,FALSE))</f>
        <v/>
      </c>
    </row>
    <row r="337" spans="1:7" x14ac:dyDescent="0.2">
      <c r="A337" s="216" t="str">
        <f t="shared" si="6"/>
        <v xml:space="preserve"> </v>
      </c>
      <c r="B337" s="217"/>
      <c r="C337" s="217"/>
      <c r="D337" s="144"/>
      <c r="E337" s="144"/>
      <c r="F337" s="144"/>
      <c r="G337" s="216" t="str">
        <f>IF(D337="","",VLOOKUP(D337,'Liste des clubs'!A:B,2,FALSE))</f>
        <v/>
      </c>
    </row>
    <row r="338" spans="1:7" x14ac:dyDescent="0.2">
      <c r="A338" s="216" t="str">
        <f t="shared" si="6"/>
        <v xml:space="preserve"> </v>
      </c>
      <c r="B338" s="217"/>
      <c r="C338" s="217"/>
      <c r="D338" s="144"/>
      <c r="E338" s="144"/>
      <c r="F338" s="144"/>
      <c r="G338" s="216" t="str">
        <f>IF(D338="","",VLOOKUP(D338,'Liste des clubs'!A:B,2,FALSE))</f>
        <v/>
      </c>
    </row>
    <row r="339" spans="1:7" x14ac:dyDescent="0.2">
      <c r="A339" s="216" t="str">
        <f t="shared" si="6"/>
        <v xml:space="preserve"> </v>
      </c>
      <c r="B339" s="217"/>
      <c r="C339" s="217"/>
      <c r="D339" s="144"/>
      <c r="E339" s="144"/>
      <c r="F339" s="144"/>
      <c r="G339" s="216" t="str">
        <f>IF(D339="","",VLOOKUP(D339,'Liste des clubs'!A:B,2,FALSE))</f>
        <v/>
      </c>
    </row>
    <row r="340" spans="1:7" x14ac:dyDescent="0.2">
      <c r="A340" s="216" t="str">
        <f t="shared" si="6"/>
        <v xml:space="preserve"> </v>
      </c>
      <c r="B340" s="217"/>
      <c r="C340" s="217"/>
      <c r="D340" s="144"/>
      <c r="E340" s="144"/>
      <c r="F340" s="144"/>
      <c r="G340" s="216" t="str">
        <f>IF(D340="","",VLOOKUP(D340,'Liste des clubs'!A:B,2,FALSE))</f>
        <v/>
      </c>
    </row>
    <row r="341" spans="1:7" x14ac:dyDescent="0.2">
      <c r="A341" s="216" t="str">
        <f t="shared" si="6"/>
        <v xml:space="preserve"> </v>
      </c>
      <c r="B341" s="217"/>
      <c r="C341" s="217"/>
      <c r="D341" s="144"/>
      <c r="E341" s="144"/>
      <c r="F341" s="144"/>
      <c r="G341" s="216" t="str">
        <f>IF(D341="","",VLOOKUP(D341,'Liste des clubs'!A:B,2,FALSE))</f>
        <v/>
      </c>
    </row>
    <row r="342" spans="1:7" x14ac:dyDescent="0.2">
      <c r="A342" s="216" t="str">
        <f t="shared" si="6"/>
        <v xml:space="preserve"> </v>
      </c>
      <c r="B342" s="217"/>
      <c r="C342" s="217"/>
      <c r="D342" s="144"/>
      <c r="E342" s="144"/>
      <c r="F342" s="144"/>
      <c r="G342" s="216" t="str">
        <f>IF(D342="","",VLOOKUP(D342,'Liste des clubs'!A:B,2,FALSE))</f>
        <v/>
      </c>
    </row>
    <row r="343" spans="1:7" x14ac:dyDescent="0.2">
      <c r="A343" s="216" t="str">
        <f t="shared" si="6"/>
        <v xml:space="preserve"> </v>
      </c>
      <c r="B343" s="217"/>
      <c r="C343" s="217"/>
      <c r="D343" s="144"/>
      <c r="E343" s="144"/>
      <c r="F343" s="144"/>
      <c r="G343" s="216" t="str">
        <f>IF(D343="","",VLOOKUP(D343,'Liste des clubs'!A:B,2,FALSE))</f>
        <v/>
      </c>
    </row>
    <row r="344" spans="1:7" x14ac:dyDescent="0.2">
      <c r="A344" s="216" t="str">
        <f t="shared" si="6"/>
        <v xml:space="preserve"> </v>
      </c>
      <c r="B344" s="217"/>
      <c r="C344" s="217"/>
      <c r="D344" s="144"/>
      <c r="E344" s="144"/>
      <c r="F344" s="144"/>
      <c r="G344" s="216" t="str">
        <f>IF(D344="","",VLOOKUP(D344,'Liste des clubs'!A:B,2,FALSE))</f>
        <v/>
      </c>
    </row>
    <row r="345" spans="1:7" x14ac:dyDescent="0.2">
      <c r="A345" s="216" t="str">
        <f t="shared" si="6"/>
        <v xml:space="preserve"> </v>
      </c>
      <c r="B345" s="217"/>
      <c r="C345" s="217"/>
      <c r="D345" s="144"/>
      <c r="E345" s="144"/>
      <c r="F345" s="144"/>
      <c r="G345" s="216" t="str">
        <f>IF(D345="","",VLOOKUP(D345,'Liste des clubs'!A:B,2,FALSE))</f>
        <v/>
      </c>
    </row>
    <row r="346" spans="1:7" x14ac:dyDescent="0.2">
      <c r="A346" s="216" t="str">
        <f t="shared" si="6"/>
        <v xml:space="preserve"> </v>
      </c>
      <c r="B346" s="217"/>
      <c r="C346" s="217"/>
      <c r="D346" s="144"/>
      <c r="E346" s="144"/>
      <c r="F346" s="144"/>
      <c r="G346" s="216" t="str">
        <f>IF(D346="","",VLOOKUP(D346,'Liste des clubs'!A:B,2,FALSE))</f>
        <v/>
      </c>
    </row>
    <row r="347" spans="1:7" x14ac:dyDescent="0.2">
      <c r="A347" s="216" t="str">
        <f t="shared" si="6"/>
        <v xml:space="preserve"> </v>
      </c>
      <c r="B347" s="217"/>
      <c r="C347" s="217"/>
      <c r="D347" s="144"/>
      <c r="E347" s="144"/>
      <c r="F347" s="144"/>
      <c r="G347" s="216" t="str">
        <f>IF(D347="","",VLOOKUP(D347,'Liste des clubs'!A:B,2,FALSE))</f>
        <v/>
      </c>
    </row>
    <row r="348" spans="1:7" x14ac:dyDescent="0.2">
      <c r="A348" s="216" t="str">
        <f t="shared" si="6"/>
        <v xml:space="preserve"> </v>
      </c>
      <c r="B348" s="217"/>
      <c r="C348" s="217"/>
      <c r="D348" s="144"/>
      <c r="E348" s="144"/>
      <c r="F348" s="144"/>
      <c r="G348" s="216" t="str">
        <f>IF(D348="","",VLOOKUP(D348,'Liste des clubs'!A:B,2,FALSE))</f>
        <v/>
      </c>
    </row>
    <row r="349" spans="1:7" x14ac:dyDescent="0.2">
      <c r="A349" s="216" t="str">
        <f t="shared" si="6"/>
        <v xml:space="preserve"> </v>
      </c>
      <c r="B349" s="217"/>
      <c r="C349" s="217"/>
      <c r="D349" s="144"/>
      <c r="E349" s="144"/>
      <c r="F349" s="144"/>
      <c r="G349" s="216" t="str">
        <f>IF(D349="","",VLOOKUP(D349,'Liste des clubs'!A:B,2,FALSE))</f>
        <v/>
      </c>
    </row>
    <row r="350" spans="1:7" x14ac:dyDescent="0.2">
      <c r="A350" s="216" t="str">
        <f t="shared" si="6"/>
        <v xml:space="preserve"> </v>
      </c>
      <c r="B350" s="217"/>
      <c r="C350" s="217"/>
      <c r="D350" s="144"/>
      <c r="E350" s="144"/>
      <c r="F350" s="144"/>
      <c r="G350" s="216" t="str">
        <f>IF(D350="","",VLOOKUP(D350,'Liste des clubs'!A:B,2,FALSE))</f>
        <v/>
      </c>
    </row>
    <row r="351" spans="1:7" x14ac:dyDescent="0.2">
      <c r="A351" s="216" t="str">
        <f t="shared" si="6"/>
        <v xml:space="preserve"> </v>
      </c>
      <c r="B351" s="217"/>
      <c r="C351" s="217"/>
      <c r="D351" s="144"/>
      <c r="E351" s="144"/>
      <c r="F351" s="144"/>
      <c r="G351" s="216" t="str">
        <f>IF(D351="","",VLOOKUP(D351,'Liste des clubs'!A:B,2,FALSE))</f>
        <v/>
      </c>
    </row>
    <row r="352" spans="1:7" x14ac:dyDescent="0.2">
      <c r="A352" s="216" t="str">
        <f t="shared" si="6"/>
        <v xml:space="preserve"> </v>
      </c>
      <c r="B352" s="217"/>
      <c r="C352" s="217"/>
      <c r="D352" s="144"/>
      <c r="E352" s="144"/>
      <c r="F352" s="144"/>
      <c r="G352" s="216" t="str">
        <f>IF(D352="","",VLOOKUP(D352,'Liste des clubs'!A:B,2,FALSE))</f>
        <v/>
      </c>
    </row>
    <row r="353" spans="1:7" x14ac:dyDescent="0.2">
      <c r="A353" s="216" t="str">
        <f t="shared" si="6"/>
        <v xml:space="preserve"> </v>
      </c>
      <c r="B353" s="217"/>
      <c r="C353" s="217"/>
      <c r="D353" s="144"/>
      <c r="E353" s="144"/>
      <c r="F353" s="144"/>
      <c r="G353" s="216" t="str">
        <f>IF(D353="","",VLOOKUP(D353,'Liste des clubs'!A:B,2,FALSE))</f>
        <v/>
      </c>
    </row>
    <row r="354" spans="1:7" x14ac:dyDescent="0.2">
      <c r="A354" s="216" t="str">
        <f t="shared" si="6"/>
        <v xml:space="preserve"> </v>
      </c>
      <c r="B354" s="217"/>
      <c r="C354" s="217"/>
      <c r="D354" s="144"/>
      <c r="E354" s="144"/>
      <c r="F354" s="144"/>
      <c r="G354" s="216" t="str">
        <f>IF(D354="","",VLOOKUP(D354,'Liste des clubs'!A:B,2,FALSE))</f>
        <v/>
      </c>
    </row>
    <row r="355" spans="1:7" x14ac:dyDescent="0.2">
      <c r="A355" s="216" t="str">
        <f t="shared" si="6"/>
        <v xml:space="preserve"> </v>
      </c>
      <c r="B355" s="217"/>
      <c r="C355" s="217"/>
      <c r="D355" s="144"/>
      <c r="E355" s="144"/>
      <c r="F355" s="144"/>
      <c r="G355" s="216" t="str">
        <f>IF(D355="","",VLOOKUP(D355,'Liste des clubs'!A:B,2,FALSE))</f>
        <v/>
      </c>
    </row>
    <row r="356" spans="1:7" x14ac:dyDescent="0.2">
      <c r="A356" s="216" t="str">
        <f t="shared" si="6"/>
        <v xml:space="preserve"> </v>
      </c>
      <c r="B356" s="217"/>
      <c r="C356" s="217"/>
      <c r="D356" s="144"/>
      <c r="E356" s="144"/>
      <c r="F356" s="144"/>
      <c r="G356" s="216" t="str">
        <f>IF(D356="","",VLOOKUP(D356,'Liste des clubs'!A:B,2,FALSE))</f>
        <v/>
      </c>
    </row>
    <row r="357" spans="1:7" x14ac:dyDescent="0.2">
      <c r="A357" s="216" t="str">
        <f t="shared" si="6"/>
        <v xml:space="preserve"> </v>
      </c>
      <c r="B357" s="217"/>
      <c r="C357" s="217"/>
      <c r="D357" s="144"/>
      <c r="E357" s="144"/>
      <c r="F357" s="144"/>
      <c r="G357" s="216" t="str">
        <f>IF(D357="","",VLOOKUP(D357,'Liste des clubs'!A:B,2,FALSE))</f>
        <v/>
      </c>
    </row>
    <row r="358" spans="1:7" x14ac:dyDescent="0.2">
      <c r="A358" s="216" t="str">
        <f t="shared" si="6"/>
        <v xml:space="preserve"> </v>
      </c>
      <c r="B358" s="217"/>
      <c r="C358" s="217"/>
      <c r="D358" s="144"/>
      <c r="E358" s="144"/>
      <c r="F358" s="144"/>
      <c r="G358" s="216" t="str">
        <f>IF(D358="","",VLOOKUP(D358,'Liste des clubs'!A:B,2,FALSE))</f>
        <v/>
      </c>
    </row>
    <row r="359" spans="1:7" x14ac:dyDescent="0.2">
      <c r="A359" s="216" t="str">
        <f t="shared" si="6"/>
        <v xml:space="preserve"> </v>
      </c>
      <c r="B359" s="217"/>
      <c r="C359" s="217"/>
      <c r="D359" s="144"/>
      <c r="E359" s="144"/>
      <c r="F359" s="144"/>
      <c r="G359" s="216" t="str">
        <f>IF(D359="","",VLOOKUP(D359,'Liste des clubs'!A:B,2,FALSE))</f>
        <v/>
      </c>
    </row>
    <row r="360" spans="1:7" x14ac:dyDescent="0.2">
      <c r="A360" s="216" t="str">
        <f t="shared" si="6"/>
        <v xml:space="preserve"> </v>
      </c>
      <c r="B360" s="217"/>
      <c r="C360" s="217"/>
      <c r="D360" s="144"/>
      <c r="E360" s="144"/>
      <c r="F360" s="144"/>
      <c r="G360" s="216" t="str">
        <f>IF(D360="","",VLOOKUP(D360,'Liste des clubs'!A:B,2,FALSE))</f>
        <v/>
      </c>
    </row>
    <row r="361" spans="1:7" x14ac:dyDescent="0.2">
      <c r="A361" s="216" t="str">
        <f t="shared" si="6"/>
        <v xml:space="preserve"> </v>
      </c>
      <c r="B361" s="217"/>
      <c r="C361" s="217"/>
      <c r="D361" s="144"/>
      <c r="E361" s="144"/>
      <c r="F361" s="144"/>
      <c r="G361" s="216" t="str">
        <f>IF(D361="","",VLOOKUP(D361,'Liste des clubs'!A:B,2,FALSE))</f>
        <v/>
      </c>
    </row>
    <row r="362" spans="1:7" x14ac:dyDescent="0.2">
      <c r="A362" s="216" t="str">
        <f t="shared" si="6"/>
        <v xml:space="preserve"> </v>
      </c>
      <c r="B362" s="217"/>
      <c r="C362" s="217"/>
      <c r="D362" s="144"/>
      <c r="E362" s="144"/>
      <c r="F362" s="144"/>
      <c r="G362" s="216" t="str">
        <f>IF(D362="","",VLOOKUP(D362,'Liste des clubs'!A:B,2,FALSE))</f>
        <v/>
      </c>
    </row>
    <row r="363" spans="1:7" x14ac:dyDescent="0.2">
      <c r="A363" s="216" t="str">
        <f t="shared" si="6"/>
        <v xml:space="preserve"> </v>
      </c>
      <c r="B363" s="217"/>
      <c r="C363" s="217"/>
      <c r="D363" s="144"/>
      <c r="E363" s="144"/>
      <c r="F363" s="144"/>
      <c r="G363" s="216" t="str">
        <f>IF(D363="","",VLOOKUP(D363,'Liste des clubs'!A:B,2,FALSE))</f>
        <v/>
      </c>
    </row>
    <row r="364" spans="1:7" x14ac:dyDescent="0.2">
      <c r="A364" s="216" t="str">
        <f t="shared" si="6"/>
        <v xml:space="preserve"> </v>
      </c>
      <c r="B364" s="217"/>
      <c r="C364" s="217"/>
      <c r="D364" s="144"/>
      <c r="E364" s="144"/>
      <c r="F364" s="144"/>
      <c r="G364" s="216" t="str">
        <f>IF(D364="","",VLOOKUP(D364,'Liste des clubs'!A:B,2,FALSE))</f>
        <v/>
      </c>
    </row>
    <row r="365" spans="1:7" x14ac:dyDescent="0.2">
      <c r="A365" s="216" t="str">
        <f t="shared" si="6"/>
        <v xml:space="preserve"> </v>
      </c>
      <c r="B365" s="217"/>
      <c r="C365" s="217"/>
      <c r="D365" s="144"/>
      <c r="E365" s="144"/>
      <c r="F365" s="144"/>
      <c r="G365" s="216" t="str">
        <f>IF(D365="","",VLOOKUP(D365,'Liste des clubs'!A:B,2,FALSE))</f>
        <v/>
      </c>
    </row>
    <row r="366" spans="1:7" x14ac:dyDescent="0.2">
      <c r="A366" s="216" t="str">
        <f t="shared" si="6"/>
        <v xml:space="preserve"> </v>
      </c>
      <c r="B366" s="217"/>
      <c r="C366" s="217"/>
      <c r="D366" s="144"/>
      <c r="E366" s="144"/>
      <c r="F366" s="144"/>
      <c r="G366" s="216" t="str">
        <f>IF(D366="","",VLOOKUP(D366,'Liste des clubs'!A:B,2,FALSE))</f>
        <v/>
      </c>
    </row>
    <row r="367" spans="1:7" x14ac:dyDescent="0.2">
      <c r="A367" s="216" t="str">
        <f t="shared" si="6"/>
        <v xml:space="preserve"> </v>
      </c>
      <c r="B367" s="217"/>
      <c r="C367" s="217"/>
      <c r="D367" s="144"/>
      <c r="E367" s="144"/>
      <c r="F367" s="144"/>
      <c r="G367" s="216" t="str">
        <f>IF(D367="","",VLOOKUP(D367,'Liste des clubs'!A:B,2,FALSE))</f>
        <v/>
      </c>
    </row>
    <row r="368" spans="1:7" x14ac:dyDescent="0.2">
      <c r="A368" s="216" t="str">
        <f t="shared" si="6"/>
        <v xml:space="preserve"> </v>
      </c>
      <c r="B368" s="217"/>
      <c r="C368" s="217"/>
      <c r="D368" s="144"/>
      <c r="E368" s="144"/>
      <c r="F368" s="144"/>
      <c r="G368" s="216" t="str">
        <f>IF(D368="","",VLOOKUP(D368,'Liste des clubs'!A:B,2,FALSE))</f>
        <v/>
      </c>
    </row>
    <row r="369" spans="1:7" x14ac:dyDescent="0.2">
      <c r="A369" s="216" t="str">
        <f t="shared" si="6"/>
        <v xml:space="preserve"> </v>
      </c>
      <c r="B369" s="217"/>
      <c r="C369" s="217"/>
      <c r="D369" s="144"/>
      <c r="E369" s="144"/>
      <c r="F369" s="144"/>
      <c r="G369" s="216" t="str">
        <f>IF(D369="","",VLOOKUP(D369,'Liste des clubs'!A:B,2,FALSE))</f>
        <v/>
      </c>
    </row>
    <row r="370" spans="1:7" x14ac:dyDescent="0.2">
      <c r="A370" s="216" t="str">
        <f t="shared" si="6"/>
        <v xml:space="preserve"> </v>
      </c>
      <c r="B370" s="217"/>
      <c r="C370" s="217"/>
      <c r="D370" s="144"/>
      <c r="E370" s="144"/>
      <c r="F370" s="144"/>
      <c r="G370" s="216" t="str">
        <f>IF(D370="","",VLOOKUP(D370,'Liste des clubs'!A:B,2,FALSE))</f>
        <v/>
      </c>
    </row>
    <row r="371" spans="1:7" x14ac:dyDescent="0.2">
      <c r="A371" s="216" t="str">
        <f t="shared" si="6"/>
        <v xml:space="preserve"> </v>
      </c>
      <c r="B371" s="217"/>
      <c r="C371" s="217"/>
      <c r="D371" s="144"/>
      <c r="E371" s="144"/>
      <c r="F371" s="144"/>
      <c r="G371" s="216" t="str">
        <f>IF(D371="","",VLOOKUP(D371,'Liste des clubs'!A:B,2,FALSE))</f>
        <v/>
      </c>
    </row>
    <row r="372" spans="1:7" x14ac:dyDescent="0.2">
      <c r="A372" s="216" t="str">
        <f t="shared" si="6"/>
        <v xml:space="preserve"> </v>
      </c>
      <c r="B372" s="217"/>
      <c r="C372" s="217"/>
      <c r="D372" s="144"/>
      <c r="E372" s="144"/>
      <c r="F372" s="144"/>
      <c r="G372" s="216" t="str">
        <f>IF(D372="","",VLOOKUP(D372,'Liste des clubs'!A:B,2,FALSE))</f>
        <v/>
      </c>
    </row>
    <row r="373" spans="1:7" x14ac:dyDescent="0.2">
      <c r="A373" s="216" t="str">
        <f t="shared" si="6"/>
        <v xml:space="preserve"> </v>
      </c>
      <c r="B373" s="217"/>
      <c r="C373" s="217"/>
      <c r="D373" s="144"/>
      <c r="E373" s="144"/>
      <c r="F373" s="144"/>
      <c r="G373" s="216" t="str">
        <f>IF(D373="","",VLOOKUP(D373,'Liste des clubs'!A:B,2,FALSE))</f>
        <v/>
      </c>
    </row>
    <row r="374" spans="1:7" x14ac:dyDescent="0.2">
      <c r="A374" s="216" t="str">
        <f t="shared" si="6"/>
        <v xml:space="preserve"> </v>
      </c>
      <c r="B374" s="217"/>
      <c r="C374" s="217"/>
      <c r="D374" s="144"/>
      <c r="E374" s="144"/>
      <c r="F374" s="144"/>
      <c r="G374" s="216" t="str">
        <f>IF(D374="","",VLOOKUP(D374,'Liste des clubs'!A:B,2,FALSE))</f>
        <v/>
      </c>
    </row>
    <row r="375" spans="1:7" x14ac:dyDescent="0.2">
      <c r="A375" s="216" t="str">
        <f t="shared" si="6"/>
        <v xml:space="preserve"> </v>
      </c>
      <c r="B375" s="217"/>
      <c r="C375" s="217"/>
      <c r="D375" s="144"/>
      <c r="E375" s="144"/>
      <c r="F375" s="144"/>
      <c r="G375" s="216" t="str">
        <f>IF(D375="","",VLOOKUP(D375,'Liste des clubs'!A:B,2,FALSE))</f>
        <v/>
      </c>
    </row>
    <row r="376" spans="1:7" x14ac:dyDescent="0.2">
      <c r="A376" s="216" t="str">
        <f t="shared" si="6"/>
        <v xml:space="preserve"> </v>
      </c>
      <c r="B376" s="217"/>
      <c r="C376" s="217"/>
      <c r="D376" s="144"/>
      <c r="E376" s="144"/>
      <c r="F376" s="144"/>
      <c r="G376" s="216" t="str">
        <f>IF(D376="","",VLOOKUP(D376,'Liste des clubs'!A:B,2,FALSE))</f>
        <v/>
      </c>
    </row>
    <row r="377" spans="1:7" x14ac:dyDescent="0.2">
      <c r="A377" s="216" t="str">
        <f t="shared" si="6"/>
        <v xml:space="preserve"> </v>
      </c>
      <c r="B377" s="217"/>
      <c r="C377" s="217"/>
      <c r="D377" s="144"/>
      <c r="E377" s="144"/>
      <c r="F377" s="144"/>
      <c r="G377" s="216" t="str">
        <f>IF(D377="","",VLOOKUP(D377,'Liste des clubs'!A:B,2,FALSE))</f>
        <v/>
      </c>
    </row>
    <row r="378" spans="1:7" x14ac:dyDescent="0.2">
      <c r="A378" s="216" t="str">
        <f t="shared" si="6"/>
        <v xml:space="preserve"> </v>
      </c>
      <c r="B378" s="217"/>
      <c r="C378" s="217"/>
      <c r="D378" s="144"/>
      <c r="E378" s="144"/>
      <c r="F378" s="144"/>
      <c r="G378" s="216" t="str">
        <f>IF(D378="","",VLOOKUP(D378,'Liste des clubs'!A:B,2,FALSE))</f>
        <v/>
      </c>
    </row>
    <row r="379" spans="1:7" x14ac:dyDescent="0.2">
      <c r="A379" s="216" t="str">
        <f t="shared" si="6"/>
        <v xml:space="preserve"> </v>
      </c>
      <c r="B379" s="217"/>
      <c r="C379" s="217"/>
      <c r="D379" s="144"/>
      <c r="E379" s="144"/>
      <c r="F379" s="144"/>
      <c r="G379" s="216" t="str">
        <f>IF(D379="","",VLOOKUP(D379,'Liste des clubs'!A:B,2,FALSE))</f>
        <v/>
      </c>
    </row>
    <row r="380" spans="1:7" x14ac:dyDescent="0.2">
      <c r="A380" s="216" t="str">
        <f t="shared" si="6"/>
        <v xml:space="preserve"> </v>
      </c>
      <c r="B380" s="217"/>
      <c r="C380" s="217"/>
      <c r="D380" s="144"/>
      <c r="E380" s="144"/>
      <c r="F380" s="144"/>
      <c r="G380" s="216" t="str">
        <f>IF(D380="","",VLOOKUP(D380,'Liste des clubs'!A:B,2,FALSE))</f>
        <v/>
      </c>
    </row>
    <row r="381" spans="1:7" x14ac:dyDescent="0.2">
      <c r="A381" s="216" t="str">
        <f t="shared" si="6"/>
        <v xml:space="preserve"> </v>
      </c>
      <c r="B381" s="217"/>
      <c r="C381" s="217"/>
      <c r="D381" s="144"/>
      <c r="E381" s="144"/>
      <c r="F381" s="144"/>
      <c r="G381" s="216" t="str">
        <f>IF(D381="","",VLOOKUP(D381,'Liste des clubs'!A:B,2,FALSE))</f>
        <v/>
      </c>
    </row>
    <row r="382" spans="1:7" x14ac:dyDescent="0.2">
      <c r="A382" s="216" t="str">
        <f t="shared" si="6"/>
        <v xml:space="preserve"> </v>
      </c>
      <c r="B382" s="217"/>
      <c r="C382" s="217"/>
      <c r="D382" s="144"/>
      <c r="E382" s="144"/>
      <c r="F382" s="144"/>
      <c r="G382" s="216" t="str">
        <f>IF(D382="","",VLOOKUP(D382,'Liste des clubs'!A:B,2,FALSE))</f>
        <v/>
      </c>
    </row>
    <row r="383" spans="1:7" x14ac:dyDescent="0.2">
      <c r="A383" s="216" t="str">
        <f t="shared" si="6"/>
        <v xml:space="preserve"> </v>
      </c>
      <c r="B383" s="217"/>
      <c r="C383" s="217"/>
      <c r="D383" s="144"/>
      <c r="E383" s="144"/>
      <c r="F383" s="144"/>
      <c r="G383" s="216" t="str">
        <f>IF(D383="","",VLOOKUP(D383,'Liste des clubs'!A:B,2,FALSE))</f>
        <v/>
      </c>
    </row>
    <row r="384" spans="1:7" x14ac:dyDescent="0.2">
      <c r="A384" s="216" t="str">
        <f t="shared" si="6"/>
        <v xml:space="preserve"> </v>
      </c>
      <c r="B384" s="217"/>
      <c r="C384" s="217"/>
      <c r="D384" s="144"/>
      <c r="E384" s="144"/>
      <c r="F384" s="144"/>
      <c r="G384" s="216" t="str">
        <f>IF(D384="","",VLOOKUP(D384,'Liste des clubs'!A:B,2,FALSE))</f>
        <v/>
      </c>
    </row>
    <row r="385" spans="1:7" x14ac:dyDescent="0.2">
      <c r="A385" s="216" t="str">
        <f t="shared" si="6"/>
        <v xml:space="preserve"> </v>
      </c>
      <c r="B385" s="217"/>
      <c r="C385" s="217"/>
      <c r="D385" s="144"/>
      <c r="E385" s="144"/>
      <c r="F385" s="144"/>
      <c r="G385" s="216" t="str">
        <f>IF(D385="","",VLOOKUP(D385,'Liste des clubs'!A:B,2,FALSE))</f>
        <v/>
      </c>
    </row>
    <row r="386" spans="1:7" x14ac:dyDescent="0.2">
      <c r="A386" s="216" t="str">
        <f t="shared" si="6"/>
        <v xml:space="preserve"> </v>
      </c>
      <c r="B386" s="217"/>
      <c r="C386" s="217"/>
      <c r="D386" s="144"/>
      <c r="E386" s="144"/>
      <c r="F386" s="144"/>
      <c r="G386" s="216" t="str">
        <f>IF(D386="","",VLOOKUP(D386,'Liste des clubs'!A:B,2,FALSE))</f>
        <v/>
      </c>
    </row>
    <row r="387" spans="1:7" x14ac:dyDescent="0.2">
      <c r="A387" s="216" t="str">
        <f t="shared" si="6"/>
        <v xml:space="preserve"> </v>
      </c>
      <c r="B387" s="217"/>
      <c r="C387" s="217"/>
      <c r="D387" s="144"/>
      <c r="E387" s="144"/>
      <c r="F387" s="144"/>
      <c r="G387" s="216" t="str">
        <f>IF(D387="","",VLOOKUP(D387,'Liste des clubs'!A:B,2,FALSE))</f>
        <v/>
      </c>
    </row>
    <row r="388" spans="1:7" x14ac:dyDescent="0.2">
      <c r="A388" s="216" t="str">
        <f t="shared" ref="A388:A451" si="7">UPPER(B388)&amp;" "&amp;PROPER(C388)</f>
        <v xml:space="preserve"> </v>
      </c>
      <c r="B388" s="217"/>
      <c r="C388" s="217"/>
      <c r="D388" s="144"/>
      <c r="E388" s="144"/>
      <c r="F388" s="144"/>
      <c r="G388" s="216" t="str">
        <f>IF(D388="","",VLOOKUP(D388,'Liste des clubs'!A:B,2,FALSE))</f>
        <v/>
      </c>
    </row>
    <row r="389" spans="1:7" x14ac:dyDescent="0.2">
      <c r="A389" s="216" t="str">
        <f t="shared" si="7"/>
        <v xml:space="preserve"> </v>
      </c>
      <c r="B389" s="217"/>
      <c r="C389" s="217"/>
      <c r="D389" s="144"/>
      <c r="E389" s="144"/>
      <c r="F389" s="144"/>
      <c r="G389" s="216" t="str">
        <f>IF(D389="","",VLOOKUP(D389,'Liste des clubs'!A:B,2,FALSE))</f>
        <v/>
      </c>
    </row>
    <row r="390" spans="1:7" x14ac:dyDescent="0.2">
      <c r="A390" s="216" t="str">
        <f t="shared" si="7"/>
        <v xml:space="preserve"> </v>
      </c>
      <c r="B390" s="217"/>
      <c r="C390" s="217"/>
      <c r="D390" s="144"/>
      <c r="E390" s="144"/>
      <c r="F390" s="144"/>
      <c r="G390" s="216" t="str">
        <f>IF(D390="","",VLOOKUP(D390,'Liste des clubs'!A:B,2,FALSE))</f>
        <v/>
      </c>
    </row>
    <row r="391" spans="1:7" x14ac:dyDescent="0.2">
      <c r="A391" s="216" t="str">
        <f t="shared" si="7"/>
        <v xml:space="preserve"> </v>
      </c>
      <c r="B391" s="217"/>
      <c r="C391" s="217"/>
      <c r="D391" s="144"/>
      <c r="E391" s="144"/>
      <c r="F391" s="144"/>
      <c r="G391" s="216" t="str">
        <f>IF(D391="","",VLOOKUP(D391,'Liste des clubs'!A:B,2,FALSE))</f>
        <v/>
      </c>
    </row>
    <row r="392" spans="1:7" x14ac:dyDescent="0.2">
      <c r="A392" s="216" t="str">
        <f t="shared" si="7"/>
        <v xml:space="preserve"> </v>
      </c>
      <c r="B392" s="217"/>
      <c r="C392" s="217"/>
      <c r="D392" s="144"/>
      <c r="E392" s="144"/>
      <c r="F392" s="144"/>
      <c r="G392" s="216" t="str">
        <f>IF(D392="","",VLOOKUP(D392,'Liste des clubs'!A:B,2,FALSE))</f>
        <v/>
      </c>
    </row>
    <row r="393" spans="1:7" x14ac:dyDescent="0.2">
      <c r="A393" s="216" t="str">
        <f t="shared" si="7"/>
        <v xml:space="preserve"> </v>
      </c>
      <c r="B393" s="217"/>
      <c r="C393" s="217"/>
      <c r="D393" s="144"/>
      <c r="E393" s="144"/>
      <c r="F393" s="144"/>
      <c r="G393" s="216" t="str">
        <f>IF(D393="","",VLOOKUP(D393,'Liste des clubs'!A:B,2,FALSE))</f>
        <v/>
      </c>
    </row>
    <row r="394" spans="1:7" x14ac:dyDescent="0.2">
      <c r="A394" s="216" t="str">
        <f t="shared" si="7"/>
        <v xml:space="preserve"> </v>
      </c>
      <c r="B394" s="217"/>
      <c r="C394" s="217"/>
      <c r="D394" s="144"/>
      <c r="E394" s="144"/>
      <c r="F394" s="144"/>
      <c r="G394" s="216" t="str">
        <f>IF(D394="","",VLOOKUP(D394,'Liste des clubs'!A:B,2,FALSE))</f>
        <v/>
      </c>
    </row>
    <row r="395" spans="1:7" x14ac:dyDescent="0.2">
      <c r="A395" s="216" t="str">
        <f t="shared" si="7"/>
        <v xml:space="preserve"> </v>
      </c>
      <c r="B395" s="217"/>
      <c r="C395" s="217"/>
      <c r="D395" s="144"/>
      <c r="E395" s="144"/>
      <c r="F395" s="144"/>
      <c r="G395" s="216" t="str">
        <f>IF(D395="","",VLOOKUP(D395,'Liste des clubs'!A:B,2,FALSE))</f>
        <v/>
      </c>
    </row>
    <row r="396" spans="1:7" x14ac:dyDescent="0.2">
      <c r="A396" s="216" t="str">
        <f t="shared" si="7"/>
        <v xml:space="preserve"> </v>
      </c>
      <c r="B396" s="217"/>
      <c r="C396" s="217"/>
      <c r="D396" s="144"/>
      <c r="E396" s="144"/>
      <c r="F396" s="144"/>
      <c r="G396" s="216" t="str">
        <f>IF(D396="","",VLOOKUP(D396,'Liste des clubs'!A:B,2,FALSE))</f>
        <v/>
      </c>
    </row>
    <row r="397" spans="1:7" x14ac:dyDescent="0.2">
      <c r="A397" s="216" t="str">
        <f t="shared" si="7"/>
        <v xml:space="preserve"> </v>
      </c>
      <c r="B397" s="217"/>
      <c r="C397" s="217"/>
      <c r="D397" s="144"/>
      <c r="E397" s="144"/>
      <c r="F397" s="144"/>
      <c r="G397" s="216" t="str">
        <f>IF(D397="","",VLOOKUP(D397,'Liste des clubs'!A:B,2,FALSE))</f>
        <v/>
      </c>
    </row>
    <row r="398" spans="1:7" x14ac:dyDescent="0.2">
      <c r="A398" s="216" t="str">
        <f t="shared" si="7"/>
        <v xml:space="preserve"> </v>
      </c>
      <c r="B398" s="217"/>
      <c r="C398" s="217"/>
      <c r="D398" s="144"/>
      <c r="E398" s="144"/>
      <c r="F398" s="144"/>
      <c r="G398" s="216" t="str">
        <f>IF(D398="","",VLOOKUP(D398,'Liste des clubs'!A:B,2,FALSE))</f>
        <v/>
      </c>
    </row>
    <row r="399" spans="1:7" x14ac:dyDescent="0.2">
      <c r="A399" s="216" t="str">
        <f t="shared" si="7"/>
        <v xml:space="preserve"> </v>
      </c>
      <c r="B399" s="217"/>
      <c r="C399" s="217"/>
      <c r="D399" s="144"/>
      <c r="E399" s="144"/>
      <c r="F399" s="144"/>
      <c r="G399" s="216" t="str">
        <f>IF(D399="","",VLOOKUP(D399,'Liste des clubs'!A:B,2,FALSE))</f>
        <v/>
      </c>
    </row>
    <row r="400" spans="1:7" x14ac:dyDescent="0.2">
      <c r="A400" s="216" t="str">
        <f t="shared" si="7"/>
        <v xml:space="preserve"> </v>
      </c>
      <c r="B400" s="217"/>
      <c r="C400" s="217"/>
      <c r="D400" s="144"/>
      <c r="E400" s="144"/>
      <c r="F400" s="144"/>
      <c r="G400" s="216" t="str">
        <f>IF(D400="","",VLOOKUP(D400,'Liste des clubs'!A:B,2,FALSE))</f>
        <v/>
      </c>
    </row>
    <row r="401" spans="1:7" x14ac:dyDescent="0.2">
      <c r="A401" s="216" t="str">
        <f t="shared" si="7"/>
        <v xml:space="preserve"> </v>
      </c>
      <c r="B401" s="217"/>
      <c r="C401" s="217"/>
      <c r="D401" s="144"/>
      <c r="E401" s="144"/>
      <c r="F401" s="144"/>
      <c r="G401" s="216" t="str">
        <f>IF(D401="","",VLOOKUP(D401,'Liste des clubs'!A:B,2,FALSE))</f>
        <v/>
      </c>
    </row>
    <row r="402" spans="1:7" x14ac:dyDescent="0.2">
      <c r="A402" s="216" t="str">
        <f t="shared" si="7"/>
        <v xml:space="preserve"> </v>
      </c>
      <c r="B402" s="217"/>
      <c r="C402" s="217"/>
      <c r="D402" s="144"/>
      <c r="E402" s="144"/>
      <c r="F402" s="144"/>
      <c r="G402" s="216" t="str">
        <f>IF(D402="","",VLOOKUP(D402,'Liste des clubs'!A:B,2,FALSE))</f>
        <v/>
      </c>
    </row>
    <row r="403" spans="1:7" x14ac:dyDescent="0.2">
      <c r="A403" s="216" t="str">
        <f t="shared" si="7"/>
        <v xml:space="preserve"> </v>
      </c>
      <c r="B403" s="217"/>
      <c r="C403" s="217"/>
      <c r="D403" s="144"/>
      <c r="E403" s="144"/>
      <c r="F403" s="144"/>
      <c r="G403" s="216" t="str">
        <f>IF(D403="","",VLOOKUP(D403,'Liste des clubs'!A:B,2,FALSE))</f>
        <v/>
      </c>
    </row>
    <row r="404" spans="1:7" x14ac:dyDescent="0.2">
      <c r="A404" s="216" t="str">
        <f t="shared" si="7"/>
        <v xml:space="preserve"> </v>
      </c>
      <c r="B404" s="217"/>
      <c r="C404" s="217"/>
      <c r="D404" s="144"/>
      <c r="E404" s="144"/>
      <c r="F404" s="144"/>
      <c r="G404" s="216" t="str">
        <f>IF(D404="","",VLOOKUP(D404,'Liste des clubs'!A:B,2,FALSE))</f>
        <v/>
      </c>
    </row>
    <row r="405" spans="1:7" x14ac:dyDescent="0.2">
      <c r="A405" s="216" t="str">
        <f t="shared" si="7"/>
        <v xml:space="preserve"> </v>
      </c>
      <c r="B405" s="217"/>
      <c r="C405" s="217"/>
      <c r="D405" s="144"/>
      <c r="E405" s="144"/>
      <c r="F405" s="144"/>
      <c r="G405" s="216" t="str">
        <f>IF(D405="","",VLOOKUP(D405,'Liste des clubs'!A:B,2,FALSE))</f>
        <v/>
      </c>
    </row>
    <row r="406" spans="1:7" x14ac:dyDescent="0.2">
      <c r="A406" s="216" t="str">
        <f t="shared" si="7"/>
        <v xml:space="preserve"> </v>
      </c>
      <c r="B406" s="217"/>
      <c r="C406" s="217"/>
      <c r="D406" s="144"/>
      <c r="E406" s="144"/>
      <c r="F406" s="144"/>
      <c r="G406" s="216" t="str">
        <f>IF(D406="","",VLOOKUP(D406,'Liste des clubs'!A:B,2,FALSE))</f>
        <v/>
      </c>
    </row>
    <row r="407" spans="1:7" x14ac:dyDescent="0.2">
      <c r="A407" s="216" t="str">
        <f t="shared" si="7"/>
        <v xml:space="preserve"> </v>
      </c>
      <c r="B407" s="217"/>
      <c r="C407" s="217"/>
      <c r="D407" s="144"/>
      <c r="E407" s="144"/>
      <c r="F407" s="144"/>
      <c r="G407" s="216" t="str">
        <f>IF(D407="","",VLOOKUP(D407,'Liste des clubs'!A:B,2,FALSE))</f>
        <v/>
      </c>
    </row>
    <row r="408" spans="1:7" x14ac:dyDescent="0.2">
      <c r="A408" s="216" t="str">
        <f t="shared" si="7"/>
        <v xml:space="preserve"> </v>
      </c>
      <c r="B408" s="217"/>
      <c r="C408" s="217"/>
      <c r="D408" s="144"/>
      <c r="E408" s="144"/>
      <c r="F408" s="144"/>
      <c r="G408" s="216" t="str">
        <f>IF(D408="","",VLOOKUP(D408,'Liste des clubs'!A:B,2,FALSE))</f>
        <v/>
      </c>
    </row>
    <row r="409" spans="1:7" x14ac:dyDescent="0.2">
      <c r="A409" s="216" t="str">
        <f t="shared" si="7"/>
        <v xml:space="preserve"> </v>
      </c>
      <c r="B409" s="217"/>
      <c r="C409" s="217"/>
      <c r="D409" s="144"/>
      <c r="E409" s="144"/>
      <c r="F409" s="144"/>
      <c r="G409" s="216" t="str">
        <f>IF(D409="","",VLOOKUP(D409,'Liste des clubs'!A:B,2,FALSE))</f>
        <v/>
      </c>
    </row>
    <row r="410" spans="1:7" x14ac:dyDescent="0.2">
      <c r="A410" s="216" t="str">
        <f t="shared" si="7"/>
        <v xml:space="preserve"> </v>
      </c>
      <c r="B410" s="217"/>
      <c r="C410" s="217"/>
      <c r="D410" s="144"/>
      <c r="E410" s="144"/>
      <c r="F410" s="144"/>
      <c r="G410" s="216" t="str">
        <f>IF(D410="","",VLOOKUP(D410,'Liste des clubs'!A:B,2,FALSE))</f>
        <v/>
      </c>
    </row>
    <row r="411" spans="1:7" x14ac:dyDescent="0.2">
      <c r="A411" s="216" t="str">
        <f t="shared" si="7"/>
        <v xml:space="preserve"> </v>
      </c>
      <c r="B411" s="217"/>
      <c r="C411" s="217"/>
      <c r="D411" s="144"/>
      <c r="E411" s="144"/>
      <c r="F411" s="144"/>
      <c r="G411" s="216" t="str">
        <f>IF(D411="","",VLOOKUP(D411,'Liste des clubs'!A:B,2,FALSE))</f>
        <v/>
      </c>
    </row>
    <row r="412" spans="1:7" x14ac:dyDescent="0.2">
      <c r="A412" s="216" t="str">
        <f t="shared" si="7"/>
        <v xml:space="preserve"> </v>
      </c>
      <c r="B412" s="217"/>
      <c r="C412" s="217"/>
      <c r="D412" s="144"/>
      <c r="E412" s="144"/>
      <c r="F412" s="144"/>
      <c r="G412" s="216" t="str">
        <f>IF(D412="","",VLOOKUP(D412,'Liste des clubs'!A:B,2,FALSE))</f>
        <v/>
      </c>
    </row>
    <row r="413" spans="1:7" x14ac:dyDescent="0.2">
      <c r="A413" s="216" t="str">
        <f t="shared" si="7"/>
        <v xml:space="preserve"> </v>
      </c>
      <c r="B413" s="217"/>
      <c r="C413" s="217"/>
      <c r="D413" s="144"/>
      <c r="E413" s="144"/>
      <c r="F413" s="144"/>
      <c r="G413" s="216" t="str">
        <f>IF(D413="","",VLOOKUP(D413,'Liste des clubs'!A:B,2,FALSE))</f>
        <v/>
      </c>
    </row>
    <row r="414" spans="1:7" x14ac:dyDescent="0.2">
      <c r="A414" s="216" t="str">
        <f t="shared" si="7"/>
        <v xml:space="preserve"> </v>
      </c>
      <c r="B414" s="217"/>
      <c r="C414" s="217"/>
      <c r="D414" s="144"/>
      <c r="E414" s="144"/>
      <c r="F414" s="144"/>
      <c r="G414" s="216" t="str">
        <f>IF(D414="","",VLOOKUP(D414,'Liste des clubs'!A:B,2,FALSE))</f>
        <v/>
      </c>
    </row>
    <row r="415" spans="1:7" x14ac:dyDescent="0.2">
      <c r="A415" s="216" t="str">
        <f t="shared" si="7"/>
        <v xml:space="preserve"> </v>
      </c>
      <c r="B415" s="217"/>
      <c r="C415" s="217"/>
      <c r="D415" s="144"/>
      <c r="E415" s="144"/>
      <c r="F415" s="144"/>
      <c r="G415" s="216" t="str">
        <f>IF(D415="","",VLOOKUP(D415,'Liste des clubs'!A:B,2,FALSE))</f>
        <v/>
      </c>
    </row>
    <row r="416" spans="1:7" x14ac:dyDescent="0.2">
      <c r="A416" s="216" t="str">
        <f t="shared" si="7"/>
        <v xml:space="preserve"> </v>
      </c>
      <c r="B416" s="217"/>
      <c r="C416" s="217"/>
      <c r="D416" s="144"/>
      <c r="E416" s="144"/>
      <c r="F416" s="144"/>
      <c r="G416" s="216" t="str">
        <f>IF(D416="","",VLOOKUP(D416,'Liste des clubs'!A:B,2,FALSE))</f>
        <v/>
      </c>
    </row>
    <row r="417" spans="1:7" x14ac:dyDescent="0.2">
      <c r="A417" s="216" t="str">
        <f t="shared" si="7"/>
        <v xml:space="preserve"> </v>
      </c>
      <c r="B417" s="217"/>
      <c r="C417" s="217"/>
      <c r="D417" s="144"/>
      <c r="E417" s="144"/>
      <c r="F417" s="144"/>
      <c r="G417" s="216" t="str">
        <f>IF(D417="","",VLOOKUP(D417,'Liste des clubs'!A:B,2,FALSE))</f>
        <v/>
      </c>
    </row>
    <row r="418" spans="1:7" x14ac:dyDescent="0.2">
      <c r="A418" s="216" t="str">
        <f t="shared" si="7"/>
        <v xml:space="preserve"> </v>
      </c>
      <c r="B418" s="217"/>
      <c r="C418" s="217"/>
      <c r="D418" s="144"/>
      <c r="E418" s="144"/>
      <c r="F418" s="144"/>
      <c r="G418" s="216" t="str">
        <f>IF(D418="","",VLOOKUP(D418,'Liste des clubs'!A:B,2,FALSE))</f>
        <v/>
      </c>
    </row>
    <row r="419" spans="1:7" x14ac:dyDescent="0.2">
      <c r="A419" s="216" t="str">
        <f t="shared" si="7"/>
        <v xml:space="preserve"> </v>
      </c>
      <c r="B419" s="217"/>
      <c r="C419" s="217"/>
      <c r="D419" s="144"/>
      <c r="E419" s="144"/>
      <c r="F419" s="144"/>
      <c r="G419" s="216" t="str">
        <f>IF(D419="","",VLOOKUP(D419,'Liste des clubs'!A:B,2,FALSE))</f>
        <v/>
      </c>
    </row>
    <row r="420" spans="1:7" x14ac:dyDescent="0.2">
      <c r="A420" s="216" t="str">
        <f t="shared" si="7"/>
        <v xml:space="preserve"> </v>
      </c>
      <c r="B420" s="217"/>
      <c r="C420" s="217"/>
      <c r="D420" s="144"/>
      <c r="E420" s="144"/>
      <c r="F420" s="144"/>
      <c r="G420" s="216" t="str">
        <f>IF(D420="","",VLOOKUP(D420,'Liste des clubs'!A:B,2,FALSE))</f>
        <v/>
      </c>
    </row>
    <row r="421" spans="1:7" x14ac:dyDescent="0.2">
      <c r="A421" s="216" t="str">
        <f t="shared" si="7"/>
        <v xml:space="preserve"> </v>
      </c>
      <c r="B421" s="217"/>
      <c r="C421" s="217"/>
      <c r="D421" s="144"/>
      <c r="E421" s="144"/>
      <c r="F421" s="144"/>
      <c r="G421" s="216" t="str">
        <f>IF(D421="","",VLOOKUP(D421,'Liste des clubs'!A:B,2,FALSE))</f>
        <v/>
      </c>
    </row>
    <row r="422" spans="1:7" x14ac:dyDescent="0.2">
      <c r="A422" s="216" t="str">
        <f t="shared" si="7"/>
        <v xml:space="preserve"> </v>
      </c>
      <c r="B422" s="217"/>
      <c r="C422" s="217"/>
      <c r="D422" s="144"/>
      <c r="E422" s="144"/>
      <c r="F422" s="144"/>
      <c r="G422" s="216" t="str">
        <f>IF(D422="","",VLOOKUP(D422,'Liste des clubs'!A:B,2,FALSE))</f>
        <v/>
      </c>
    </row>
    <row r="423" spans="1:7" x14ac:dyDescent="0.2">
      <c r="A423" s="216" t="str">
        <f t="shared" si="7"/>
        <v xml:space="preserve"> </v>
      </c>
      <c r="B423" s="217"/>
      <c r="C423" s="217"/>
      <c r="D423" s="144"/>
      <c r="E423" s="144"/>
      <c r="F423" s="144"/>
      <c r="G423" s="216" t="str">
        <f>IF(D423="","",VLOOKUP(D423,'Liste des clubs'!A:B,2,FALSE))</f>
        <v/>
      </c>
    </row>
    <row r="424" spans="1:7" x14ac:dyDescent="0.2">
      <c r="A424" s="216" t="str">
        <f t="shared" si="7"/>
        <v xml:space="preserve"> </v>
      </c>
      <c r="B424" s="217"/>
      <c r="C424" s="217"/>
      <c r="D424" s="144"/>
      <c r="E424" s="144"/>
      <c r="F424" s="144"/>
      <c r="G424" s="216" t="str">
        <f>IF(D424="","",VLOOKUP(D424,'Liste des clubs'!A:B,2,FALSE))</f>
        <v/>
      </c>
    </row>
    <row r="425" spans="1:7" x14ac:dyDescent="0.2">
      <c r="A425" s="216" t="str">
        <f t="shared" si="7"/>
        <v xml:space="preserve"> </v>
      </c>
      <c r="B425" s="217"/>
      <c r="C425" s="217"/>
      <c r="D425" s="144"/>
      <c r="E425" s="144"/>
      <c r="F425" s="144"/>
      <c r="G425" s="216" t="str">
        <f>IF(D425="","",VLOOKUP(D425,'Liste des clubs'!A:B,2,FALSE))</f>
        <v/>
      </c>
    </row>
    <row r="426" spans="1:7" x14ac:dyDescent="0.2">
      <c r="A426" s="216" t="str">
        <f t="shared" si="7"/>
        <v xml:space="preserve"> </v>
      </c>
      <c r="B426" s="217"/>
      <c r="C426" s="217"/>
      <c r="D426" s="144"/>
      <c r="E426" s="144"/>
      <c r="F426" s="144"/>
      <c r="G426" s="216" t="str">
        <f>IF(D426="","",VLOOKUP(D426,'Liste des clubs'!A:B,2,FALSE))</f>
        <v/>
      </c>
    </row>
    <row r="427" spans="1:7" x14ac:dyDescent="0.2">
      <c r="A427" s="216" t="str">
        <f t="shared" si="7"/>
        <v xml:space="preserve"> </v>
      </c>
      <c r="B427" s="217"/>
      <c r="C427" s="217"/>
      <c r="D427" s="144"/>
      <c r="E427" s="144"/>
      <c r="F427" s="144"/>
      <c r="G427" s="216" t="str">
        <f>IF(D427="","",VLOOKUP(D427,'Liste des clubs'!A:B,2,FALSE))</f>
        <v/>
      </c>
    </row>
    <row r="428" spans="1:7" x14ac:dyDescent="0.2">
      <c r="A428" s="216" t="str">
        <f t="shared" si="7"/>
        <v xml:space="preserve"> </v>
      </c>
      <c r="B428" s="217"/>
      <c r="C428" s="217"/>
      <c r="D428" s="144"/>
      <c r="E428" s="144"/>
      <c r="F428" s="144"/>
      <c r="G428" s="216" t="str">
        <f>IF(D428="","",VLOOKUP(D428,'Liste des clubs'!A:B,2,FALSE))</f>
        <v/>
      </c>
    </row>
    <row r="429" spans="1:7" x14ac:dyDescent="0.2">
      <c r="A429" s="216" t="str">
        <f t="shared" si="7"/>
        <v xml:space="preserve"> </v>
      </c>
      <c r="B429" s="217"/>
      <c r="C429" s="217"/>
      <c r="D429" s="144"/>
      <c r="E429" s="144"/>
      <c r="F429" s="144"/>
      <c r="G429" s="216" t="str">
        <f>IF(D429="","",VLOOKUP(D429,'Liste des clubs'!A:B,2,FALSE))</f>
        <v/>
      </c>
    </row>
    <row r="430" spans="1:7" x14ac:dyDescent="0.2">
      <c r="A430" s="216" t="str">
        <f t="shared" si="7"/>
        <v xml:space="preserve"> </v>
      </c>
      <c r="B430" s="217"/>
      <c r="C430" s="217"/>
      <c r="D430" s="144"/>
      <c r="E430" s="144"/>
      <c r="F430" s="144"/>
      <c r="G430" s="216" t="str">
        <f>IF(D430="","",VLOOKUP(D430,'Liste des clubs'!A:B,2,FALSE))</f>
        <v/>
      </c>
    </row>
    <row r="431" spans="1:7" x14ac:dyDescent="0.2">
      <c r="A431" s="216" t="str">
        <f t="shared" si="7"/>
        <v xml:space="preserve"> </v>
      </c>
      <c r="B431" s="217"/>
      <c r="C431" s="217"/>
      <c r="D431" s="144"/>
      <c r="E431" s="144"/>
      <c r="F431" s="144"/>
      <c r="G431" s="216" t="str">
        <f>IF(D431="","",VLOOKUP(D431,'Liste des clubs'!A:B,2,FALSE))</f>
        <v/>
      </c>
    </row>
    <row r="432" spans="1:7" x14ac:dyDescent="0.2">
      <c r="A432" s="216" t="str">
        <f t="shared" si="7"/>
        <v xml:space="preserve"> </v>
      </c>
      <c r="B432" s="217"/>
      <c r="C432" s="217"/>
      <c r="D432" s="144"/>
      <c r="E432" s="144"/>
      <c r="F432" s="144"/>
      <c r="G432" s="216" t="str">
        <f>IF(D432="","",VLOOKUP(D432,'Liste des clubs'!A:B,2,FALSE))</f>
        <v/>
      </c>
    </row>
    <row r="433" spans="1:7" x14ac:dyDescent="0.2">
      <c r="A433" s="216" t="str">
        <f t="shared" si="7"/>
        <v xml:space="preserve"> </v>
      </c>
      <c r="B433" s="217"/>
      <c r="C433" s="217"/>
      <c r="D433" s="144"/>
      <c r="E433" s="144"/>
      <c r="F433" s="144"/>
      <c r="G433" s="216" t="str">
        <f>IF(D433="","",VLOOKUP(D433,'Liste des clubs'!A:B,2,FALSE))</f>
        <v/>
      </c>
    </row>
    <row r="434" spans="1:7" x14ac:dyDescent="0.2">
      <c r="A434" s="216" t="str">
        <f t="shared" si="7"/>
        <v xml:space="preserve"> </v>
      </c>
      <c r="B434" s="217"/>
      <c r="C434" s="217"/>
      <c r="D434" s="144"/>
      <c r="E434" s="144"/>
      <c r="F434" s="144"/>
      <c r="G434" s="216" t="str">
        <f>IF(D434="","",VLOOKUP(D434,'Liste des clubs'!A:B,2,FALSE))</f>
        <v/>
      </c>
    </row>
    <row r="435" spans="1:7" x14ac:dyDescent="0.2">
      <c r="A435" s="216" t="str">
        <f t="shared" si="7"/>
        <v xml:space="preserve"> </v>
      </c>
      <c r="B435" s="217"/>
      <c r="C435" s="217"/>
      <c r="D435" s="144"/>
      <c r="E435" s="144"/>
      <c r="F435" s="144"/>
      <c r="G435" s="216" t="str">
        <f>IF(D435="","",VLOOKUP(D435,'Liste des clubs'!A:B,2,FALSE))</f>
        <v/>
      </c>
    </row>
    <row r="436" spans="1:7" x14ac:dyDescent="0.2">
      <c r="A436" s="216" t="str">
        <f t="shared" si="7"/>
        <v xml:space="preserve"> </v>
      </c>
      <c r="B436" s="217"/>
      <c r="C436" s="217"/>
      <c r="D436" s="144"/>
      <c r="E436" s="144"/>
      <c r="F436" s="144"/>
      <c r="G436" s="216" t="str">
        <f>IF(D436="","",VLOOKUP(D436,'Liste des clubs'!A:B,2,FALSE))</f>
        <v/>
      </c>
    </row>
    <row r="437" spans="1:7" x14ac:dyDescent="0.2">
      <c r="A437" s="216" t="str">
        <f t="shared" si="7"/>
        <v xml:space="preserve"> </v>
      </c>
      <c r="B437" s="217"/>
      <c r="C437" s="217"/>
      <c r="D437" s="144"/>
      <c r="E437" s="144"/>
      <c r="F437" s="144"/>
      <c r="G437" s="216" t="str">
        <f>IF(D437="","",VLOOKUP(D437,'Liste des clubs'!A:B,2,FALSE))</f>
        <v/>
      </c>
    </row>
    <row r="438" spans="1:7" x14ac:dyDescent="0.2">
      <c r="A438" s="216" t="str">
        <f t="shared" si="7"/>
        <v xml:space="preserve"> </v>
      </c>
      <c r="B438" s="217"/>
      <c r="C438" s="217"/>
      <c r="D438" s="144"/>
      <c r="E438" s="144"/>
      <c r="F438" s="144"/>
      <c r="G438" s="216" t="str">
        <f>IF(D438="","",VLOOKUP(D438,'Liste des clubs'!A:B,2,FALSE))</f>
        <v/>
      </c>
    </row>
    <row r="439" spans="1:7" x14ac:dyDescent="0.2">
      <c r="A439" s="216" t="str">
        <f t="shared" si="7"/>
        <v xml:space="preserve"> </v>
      </c>
      <c r="B439" s="217"/>
      <c r="C439" s="217"/>
      <c r="D439" s="144"/>
      <c r="E439" s="144"/>
      <c r="F439" s="144"/>
      <c r="G439" s="216" t="str">
        <f>IF(D439="","",VLOOKUP(D439,'Liste des clubs'!A:B,2,FALSE))</f>
        <v/>
      </c>
    </row>
    <row r="440" spans="1:7" x14ac:dyDescent="0.2">
      <c r="A440" s="216" t="str">
        <f t="shared" si="7"/>
        <v xml:space="preserve"> </v>
      </c>
      <c r="B440" s="217"/>
      <c r="C440" s="217"/>
      <c r="D440" s="144"/>
      <c r="E440" s="144"/>
      <c r="F440" s="144"/>
      <c r="G440" s="216" t="str">
        <f>IF(D440="","",VLOOKUP(D440,'Liste des clubs'!A:B,2,FALSE))</f>
        <v/>
      </c>
    </row>
    <row r="441" spans="1:7" x14ac:dyDescent="0.2">
      <c r="A441" s="216" t="str">
        <f t="shared" si="7"/>
        <v xml:space="preserve"> </v>
      </c>
      <c r="B441" s="217"/>
      <c r="C441" s="217"/>
      <c r="D441" s="144"/>
      <c r="E441" s="144"/>
      <c r="F441" s="144"/>
      <c r="G441" s="216" t="str">
        <f>IF(D441="","",VLOOKUP(D441,'Liste des clubs'!A:B,2,FALSE))</f>
        <v/>
      </c>
    </row>
    <row r="442" spans="1:7" x14ac:dyDescent="0.2">
      <c r="A442" s="216" t="str">
        <f t="shared" si="7"/>
        <v xml:space="preserve"> </v>
      </c>
      <c r="B442" s="217"/>
      <c r="C442" s="217"/>
      <c r="D442" s="144"/>
      <c r="E442" s="144"/>
      <c r="F442" s="144"/>
      <c r="G442" s="216" t="str">
        <f>IF(D442="","",VLOOKUP(D442,'Liste des clubs'!A:B,2,FALSE))</f>
        <v/>
      </c>
    </row>
    <row r="443" spans="1:7" x14ac:dyDescent="0.2">
      <c r="A443" s="216" t="str">
        <f t="shared" si="7"/>
        <v xml:space="preserve"> </v>
      </c>
      <c r="B443" s="217"/>
      <c r="C443" s="217"/>
      <c r="D443" s="144"/>
      <c r="E443" s="144"/>
      <c r="F443" s="144"/>
      <c r="G443" s="216" t="str">
        <f>IF(D443="","",VLOOKUP(D443,'Liste des clubs'!A:B,2,FALSE))</f>
        <v/>
      </c>
    </row>
    <row r="444" spans="1:7" x14ac:dyDescent="0.2">
      <c r="A444" s="216" t="str">
        <f t="shared" si="7"/>
        <v xml:space="preserve"> </v>
      </c>
      <c r="B444" s="217"/>
      <c r="C444" s="217"/>
      <c r="D444" s="144"/>
      <c r="E444" s="144"/>
      <c r="F444" s="144"/>
      <c r="G444" s="216" t="str">
        <f>IF(D444="","",VLOOKUP(D444,'Liste des clubs'!A:B,2,FALSE))</f>
        <v/>
      </c>
    </row>
    <row r="445" spans="1:7" x14ac:dyDescent="0.2">
      <c r="A445" s="216" t="str">
        <f t="shared" si="7"/>
        <v xml:space="preserve"> </v>
      </c>
      <c r="B445" s="217"/>
      <c r="C445" s="217"/>
      <c r="D445" s="144"/>
      <c r="E445" s="144"/>
      <c r="F445" s="144"/>
      <c r="G445" s="216" t="str">
        <f>IF(D445="","",VLOOKUP(D445,'Liste des clubs'!A:B,2,FALSE))</f>
        <v/>
      </c>
    </row>
    <row r="446" spans="1:7" x14ac:dyDescent="0.2">
      <c r="A446" s="216" t="str">
        <f t="shared" si="7"/>
        <v xml:space="preserve"> </v>
      </c>
      <c r="B446" s="217"/>
      <c r="C446" s="217"/>
      <c r="D446" s="144"/>
      <c r="E446" s="144"/>
      <c r="F446" s="144"/>
      <c r="G446" s="216" t="str">
        <f>IF(D446="","",VLOOKUP(D446,'Liste des clubs'!A:B,2,FALSE))</f>
        <v/>
      </c>
    </row>
    <row r="447" spans="1:7" x14ac:dyDescent="0.2">
      <c r="A447" s="216" t="str">
        <f t="shared" si="7"/>
        <v xml:space="preserve"> </v>
      </c>
      <c r="B447" s="217"/>
      <c r="C447" s="217"/>
      <c r="D447" s="144"/>
      <c r="E447" s="144"/>
      <c r="F447" s="144"/>
      <c r="G447" s="216" t="str">
        <f>IF(D447="","",VLOOKUP(D447,'Liste des clubs'!A:B,2,FALSE))</f>
        <v/>
      </c>
    </row>
    <row r="448" spans="1:7" x14ac:dyDescent="0.2">
      <c r="A448" s="216" t="str">
        <f t="shared" si="7"/>
        <v xml:space="preserve"> </v>
      </c>
      <c r="B448" s="217"/>
      <c r="C448" s="217"/>
      <c r="D448" s="144"/>
      <c r="E448" s="144"/>
      <c r="F448" s="144"/>
      <c r="G448" s="216" t="str">
        <f>IF(D448="","",VLOOKUP(D448,'Liste des clubs'!A:B,2,FALSE))</f>
        <v/>
      </c>
    </row>
    <row r="449" spans="1:7" x14ac:dyDescent="0.2">
      <c r="A449" s="216" t="str">
        <f t="shared" si="7"/>
        <v xml:space="preserve"> </v>
      </c>
      <c r="B449" s="217"/>
      <c r="C449" s="217"/>
      <c r="D449" s="144"/>
      <c r="E449" s="144"/>
      <c r="F449" s="144"/>
      <c r="G449" s="216" t="str">
        <f>IF(D449="","",VLOOKUP(D449,'Liste des clubs'!A:B,2,FALSE))</f>
        <v/>
      </c>
    </row>
    <row r="450" spans="1:7" x14ac:dyDescent="0.2">
      <c r="A450" s="216" t="str">
        <f t="shared" si="7"/>
        <v xml:space="preserve"> </v>
      </c>
      <c r="B450" s="217"/>
      <c r="C450" s="217"/>
      <c r="D450" s="144"/>
      <c r="E450" s="144"/>
      <c r="F450" s="144"/>
      <c r="G450" s="216" t="str">
        <f>IF(D450="","",VLOOKUP(D450,'Liste des clubs'!A:B,2,FALSE))</f>
        <v/>
      </c>
    </row>
    <row r="451" spans="1:7" x14ac:dyDescent="0.2">
      <c r="A451" s="216" t="str">
        <f t="shared" si="7"/>
        <v xml:space="preserve"> </v>
      </c>
      <c r="B451" s="217"/>
      <c r="C451" s="217"/>
      <c r="D451" s="144"/>
      <c r="E451" s="144"/>
      <c r="F451" s="144"/>
      <c r="G451" s="216" t="str">
        <f>IF(D451="","",VLOOKUP(D451,'Liste des clubs'!A:B,2,FALSE))</f>
        <v/>
      </c>
    </row>
    <row r="452" spans="1:7" x14ac:dyDescent="0.2">
      <c r="A452" s="216" t="str">
        <f t="shared" ref="A452:A515" si="8">UPPER(B452)&amp;" "&amp;PROPER(C452)</f>
        <v xml:space="preserve"> </v>
      </c>
      <c r="B452" s="217"/>
      <c r="C452" s="217"/>
      <c r="D452" s="144"/>
      <c r="E452" s="144"/>
      <c r="F452" s="144"/>
      <c r="G452" s="216" t="str">
        <f>IF(D452="","",VLOOKUP(D452,'Liste des clubs'!A:B,2,FALSE))</f>
        <v/>
      </c>
    </row>
    <row r="453" spans="1:7" x14ac:dyDescent="0.2">
      <c r="A453" s="216" t="str">
        <f t="shared" si="8"/>
        <v xml:space="preserve"> </v>
      </c>
      <c r="B453" s="217"/>
      <c r="C453" s="217"/>
      <c r="D453" s="144"/>
      <c r="E453" s="144"/>
      <c r="F453" s="144"/>
      <c r="G453" s="216" t="str">
        <f>IF(D453="","",VLOOKUP(D453,'Liste des clubs'!A:B,2,FALSE))</f>
        <v/>
      </c>
    </row>
    <row r="454" spans="1:7" x14ac:dyDescent="0.2">
      <c r="A454" s="216" t="str">
        <f t="shared" si="8"/>
        <v xml:space="preserve"> </v>
      </c>
      <c r="B454" s="217"/>
      <c r="C454" s="217"/>
      <c r="D454" s="144"/>
      <c r="E454" s="144"/>
      <c r="F454" s="144"/>
      <c r="G454" s="216" t="str">
        <f>IF(D454="","",VLOOKUP(D454,'Liste des clubs'!A:B,2,FALSE))</f>
        <v/>
      </c>
    </row>
    <row r="455" spans="1:7" x14ac:dyDescent="0.2">
      <c r="A455" s="216" t="str">
        <f t="shared" si="8"/>
        <v xml:space="preserve"> </v>
      </c>
      <c r="B455" s="217"/>
      <c r="C455" s="217"/>
      <c r="D455" s="144"/>
      <c r="E455" s="144"/>
      <c r="F455" s="144"/>
      <c r="G455" s="216" t="str">
        <f>IF(D455="","",VLOOKUP(D455,'Liste des clubs'!A:B,2,FALSE))</f>
        <v/>
      </c>
    </row>
    <row r="456" spans="1:7" x14ac:dyDescent="0.2">
      <c r="A456" s="216" t="str">
        <f t="shared" si="8"/>
        <v xml:space="preserve"> </v>
      </c>
      <c r="B456" s="217"/>
      <c r="C456" s="217"/>
      <c r="D456" s="144"/>
      <c r="E456" s="144"/>
      <c r="F456" s="144"/>
      <c r="G456" s="216" t="str">
        <f>IF(D456="","",VLOOKUP(D456,'Liste des clubs'!A:B,2,FALSE))</f>
        <v/>
      </c>
    </row>
    <row r="457" spans="1:7" x14ac:dyDescent="0.2">
      <c r="A457" s="216" t="str">
        <f t="shared" si="8"/>
        <v xml:space="preserve"> </v>
      </c>
      <c r="B457" s="217"/>
      <c r="C457" s="217"/>
      <c r="D457" s="144"/>
      <c r="E457" s="144"/>
      <c r="F457" s="144"/>
      <c r="G457" s="216" t="str">
        <f>IF(D457="","",VLOOKUP(D457,'Liste des clubs'!A:B,2,FALSE))</f>
        <v/>
      </c>
    </row>
    <row r="458" spans="1:7" x14ac:dyDescent="0.2">
      <c r="A458" s="216" t="str">
        <f t="shared" si="8"/>
        <v xml:space="preserve"> </v>
      </c>
      <c r="B458" s="217"/>
      <c r="C458" s="217"/>
      <c r="D458" s="144"/>
      <c r="E458" s="144"/>
      <c r="F458" s="144"/>
      <c r="G458" s="216" t="str">
        <f>IF(D458="","",VLOOKUP(D458,'Liste des clubs'!A:B,2,FALSE))</f>
        <v/>
      </c>
    </row>
    <row r="459" spans="1:7" x14ac:dyDescent="0.2">
      <c r="A459" s="216" t="str">
        <f t="shared" si="8"/>
        <v xml:space="preserve"> </v>
      </c>
      <c r="B459" s="217"/>
      <c r="C459" s="217"/>
      <c r="D459" s="144"/>
      <c r="E459" s="144"/>
      <c r="F459" s="144"/>
      <c r="G459" s="216" t="str">
        <f>IF(D459="","",VLOOKUP(D459,'Liste des clubs'!A:B,2,FALSE))</f>
        <v/>
      </c>
    </row>
    <row r="460" spans="1:7" x14ac:dyDescent="0.2">
      <c r="A460" s="216" t="str">
        <f t="shared" si="8"/>
        <v xml:space="preserve"> </v>
      </c>
      <c r="B460" s="217"/>
      <c r="C460" s="217"/>
      <c r="D460" s="144"/>
      <c r="E460" s="144"/>
      <c r="F460" s="144"/>
      <c r="G460" s="216" t="str">
        <f>IF(D460="","",VLOOKUP(D460,'Liste des clubs'!A:B,2,FALSE))</f>
        <v/>
      </c>
    </row>
    <row r="461" spans="1:7" x14ac:dyDescent="0.2">
      <c r="A461" s="216" t="str">
        <f t="shared" si="8"/>
        <v xml:space="preserve"> </v>
      </c>
      <c r="B461" s="217"/>
      <c r="C461" s="217"/>
      <c r="D461" s="144"/>
      <c r="E461" s="144"/>
      <c r="F461" s="144"/>
      <c r="G461" s="216" t="str">
        <f>IF(D461="","",VLOOKUP(D461,'Liste des clubs'!A:B,2,FALSE))</f>
        <v/>
      </c>
    </row>
    <row r="462" spans="1:7" x14ac:dyDescent="0.2">
      <c r="A462" s="216" t="str">
        <f t="shared" si="8"/>
        <v xml:space="preserve"> </v>
      </c>
      <c r="B462" s="217"/>
      <c r="C462" s="217"/>
      <c r="D462" s="144"/>
      <c r="E462" s="144"/>
      <c r="F462" s="144"/>
      <c r="G462" s="216" t="str">
        <f>IF(D462="","",VLOOKUP(D462,'Liste des clubs'!A:B,2,FALSE))</f>
        <v/>
      </c>
    </row>
    <row r="463" spans="1:7" x14ac:dyDescent="0.2">
      <c r="A463" s="216" t="str">
        <f t="shared" si="8"/>
        <v xml:space="preserve"> </v>
      </c>
      <c r="B463" s="217"/>
      <c r="C463" s="217"/>
      <c r="D463" s="144"/>
      <c r="E463" s="144"/>
      <c r="F463" s="144"/>
      <c r="G463" s="216" t="str">
        <f>IF(D463="","",VLOOKUP(D463,'Liste des clubs'!A:B,2,FALSE))</f>
        <v/>
      </c>
    </row>
    <row r="464" spans="1:7" x14ac:dyDescent="0.2">
      <c r="A464" s="216" t="str">
        <f t="shared" si="8"/>
        <v xml:space="preserve"> </v>
      </c>
      <c r="B464" s="217"/>
      <c r="C464" s="217"/>
      <c r="D464" s="144"/>
      <c r="E464" s="144"/>
      <c r="F464" s="144"/>
      <c r="G464" s="216" t="str">
        <f>IF(D464="","",VLOOKUP(D464,'Liste des clubs'!A:B,2,FALSE))</f>
        <v/>
      </c>
    </row>
    <row r="465" spans="1:7" x14ac:dyDescent="0.2">
      <c r="A465" s="216" t="str">
        <f t="shared" si="8"/>
        <v xml:space="preserve"> </v>
      </c>
      <c r="B465" s="217"/>
      <c r="C465" s="217"/>
      <c r="D465" s="144"/>
      <c r="E465" s="144"/>
      <c r="F465" s="144"/>
      <c r="G465" s="216" t="str">
        <f>IF(D465="","",VLOOKUP(D465,'Liste des clubs'!A:B,2,FALSE))</f>
        <v/>
      </c>
    </row>
    <row r="466" spans="1:7" x14ac:dyDescent="0.2">
      <c r="A466" s="216" t="str">
        <f t="shared" si="8"/>
        <v xml:space="preserve"> </v>
      </c>
      <c r="B466" s="217"/>
      <c r="C466" s="217"/>
      <c r="D466" s="144"/>
      <c r="E466" s="144"/>
      <c r="F466" s="144"/>
      <c r="G466" s="216" t="str">
        <f>IF(D466="","",VLOOKUP(D466,'Liste des clubs'!A:B,2,FALSE))</f>
        <v/>
      </c>
    </row>
    <row r="467" spans="1:7" x14ac:dyDescent="0.2">
      <c r="A467" s="216" t="str">
        <f t="shared" si="8"/>
        <v xml:space="preserve"> </v>
      </c>
      <c r="B467" s="217"/>
      <c r="C467" s="217"/>
      <c r="D467" s="144"/>
      <c r="E467" s="144"/>
      <c r="F467" s="144"/>
      <c r="G467" s="216" t="str">
        <f>IF(D467="","",VLOOKUP(D467,'Liste des clubs'!A:B,2,FALSE))</f>
        <v/>
      </c>
    </row>
    <row r="468" spans="1:7" x14ac:dyDescent="0.2">
      <c r="A468" s="216" t="str">
        <f t="shared" si="8"/>
        <v xml:space="preserve"> </v>
      </c>
      <c r="B468" s="217"/>
      <c r="C468" s="217"/>
      <c r="D468" s="144"/>
      <c r="E468" s="144"/>
      <c r="F468" s="144"/>
      <c r="G468" s="216" t="str">
        <f>IF(D468="","",VLOOKUP(D468,'Liste des clubs'!A:B,2,FALSE))</f>
        <v/>
      </c>
    </row>
    <row r="469" spans="1:7" x14ac:dyDescent="0.2">
      <c r="A469" s="216" t="str">
        <f t="shared" si="8"/>
        <v xml:space="preserve"> </v>
      </c>
      <c r="B469" s="217"/>
      <c r="C469" s="217"/>
      <c r="D469" s="144"/>
      <c r="E469" s="144"/>
      <c r="F469" s="144"/>
      <c r="G469" s="216" t="str">
        <f>IF(D469="","",VLOOKUP(D469,'Liste des clubs'!A:B,2,FALSE))</f>
        <v/>
      </c>
    </row>
    <row r="470" spans="1:7" x14ac:dyDescent="0.2">
      <c r="A470" s="216" t="str">
        <f t="shared" si="8"/>
        <v xml:space="preserve"> </v>
      </c>
      <c r="B470" s="217"/>
      <c r="C470" s="217"/>
      <c r="D470" s="144"/>
      <c r="E470" s="144"/>
      <c r="F470" s="144"/>
      <c r="G470" s="216" t="str">
        <f>IF(D470="","",VLOOKUP(D470,'Liste des clubs'!A:B,2,FALSE))</f>
        <v/>
      </c>
    </row>
    <row r="471" spans="1:7" x14ac:dyDescent="0.2">
      <c r="A471" s="216" t="str">
        <f t="shared" si="8"/>
        <v xml:space="preserve"> </v>
      </c>
      <c r="B471" s="217"/>
      <c r="C471" s="217"/>
      <c r="D471" s="144"/>
      <c r="E471" s="144"/>
      <c r="F471" s="144"/>
      <c r="G471" s="216" t="str">
        <f>IF(D471="","",VLOOKUP(D471,'Liste des clubs'!A:B,2,FALSE))</f>
        <v/>
      </c>
    </row>
    <row r="472" spans="1:7" x14ac:dyDescent="0.2">
      <c r="A472" s="216" t="str">
        <f t="shared" si="8"/>
        <v xml:space="preserve"> </v>
      </c>
      <c r="B472" s="217"/>
      <c r="C472" s="217"/>
      <c r="D472" s="144"/>
      <c r="E472" s="144"/>
      <c r="F472" s="144"/>
      <c r="G472" s="216" t="str">
        <f>IF(D472="","",VLOOKUP(D472,'Liste des clubs'!A:B,2,FALSE))</f>
        <v/>
      </c>
    </row>
    <row r="473" spans="1:7" x14ac:dyDescent="0.2">
      <c r="A473" s="216" t="str">
        <f t="shared" si="8"/>
        <v xml:space="preserve"> </v>
      </c>
      <c r="B473" s="217"/>
      <c r="C473" s="217"/>
      <c r="D473" s="144"/>
      <c r="E473" s="144"/>
      <c r="F473" s="144"/>
      <c r="G473" s="216" t="str">
        <f>IF(D473="","",VLOOKUP(D473,'Liste des clubs'!A:B,2,FALSE))</f>
        <v/>
      </c>
    </row>
    <row r="474" spans="1:7" x14ac:dyDescent="0.2">
      <c r="A474" s="216" t="str">
        <f t="shared" si="8"/>
        <v xml:space="preserve"> </v>
      </c>
      <c r="B474" s="217"/>
      <c r="C474" s="217"/>
      <c r="D474" s="144"/>
      <c r="E474" s="144"/>
      <c r="F474" s="144"/>
      <c r="G474" s="216" t="str">
        <f>IF(D474="","",VLOOKUP(D474,'Liste des clubs'!A:B,2,FALSE))</f>
        <v/>
      </c>
    </row>
    <row r="475" spans="1:7" x14ac:dyDescent="0.2">
      <c r="A475" s="216" t="str">
        <f t="shared" si="8"/>
        <v xml:space="preserve"> </v>
      </c>
      <c r="B475" s="217"/>
      <c r="C475" s="217"/>
      <c r="D475" s="144"/>
      <c r="E475" s="144"/>
      <c r="F475" s="144"/>
      <c r="G475" s="216" t="str">
        <f>IF(D475="","",VLOOKUP(D475,'Liste des clubs'!A:B,2,FALSE))</f>
        <v/>
      </c>
    </row>
    <row r="476" spans="1:7" x14ac:dyDescent="0.2">
      <c r="A476" s="216" t="str">
        <f t="shared" si="8"/>
        <v xml:space="preserve"> </v>
      </c>
      <c r="B476" s="217"/>
      <c r="C476" s="217"/>
      <c r="D476" s="144"/>
      <c r="E476" s="144"/>
      <c r="F476" s="144"/>
      <c r="G476" s="216" t="str">
        <f>IF(D476="","",VLOOKUP(D476,'Liste des clubs'!A:B,2,FALSE))</f>
        <v/>
      </c>
    </row>
    <row r="477" spans="1:7" x14ac:dyDescent="0.2">
      <c r="A477" s="216" t="str">
        <f t="shared" si="8"/>
        <v xml:space="preserve"> </v>
      </c>
      <c r="B477" s="217"/>
      <c r="C477" s="217"/>
      <c r="D477" s="144"/>
      <c r="E477" s="144"/>
      <c r="F477" s="144"/>
      <c r="G477" s="216" t="str">
        <f>IF(D477="","",VLOOKUP(D477,'Liste des clubs'!A:B,2,FALSE))</f>
        <v/>
      </c>
    </row>
    <row r="478" spans="1:7" x14ac:dyDescent="0.2">
      <c r="A478" s="216" t="str">
        <f t="shared" si="8"/>
        <v xml:space="preserve"> </v>
      </c>
      <c r="B478" s="217"/>
      <c r="C478" s="217"/>
      <c r="D478" s="144"/>
      <c r="E478" s="144"/>
      <c r="F478" s="144"/>
      <c r="G478" s="216" t="str">
        <f>IF(D478="","",VLOOKUP(D478,'Liste des clubs'!A:B,2,FALSE))</f>
        <v/>
      </c>
    </row>
    <row r="479" spans="1:7" x14ac:dyDescent="0.2">
      <c r="A479" s="216" t="str">
        <f t="shared" si="8"/>
        <v xml:space="preserve"> </v>
      </c>
      <c r="B479" s="217"/>
      <c r="C479" s="217"/>
      <c r="D479" s="144"/>
      <c r="E479" s="144"/>
      <c r="F479" s="144"/>
      <c r="G479" s="216" t="str">
        <f>IF(D479="","",VLOOKUP(D479,'Liste des clubs'!A:B,2,FALSE))</f>
        <v/>
      </c>
    </row>
    <row r="480" spans="1:7" x14ac:dyDescent="0.2">
      <c r="A480" s="216" t="str">
        <f t="shared" si="8"/>
        <v xml:space="preserve"> </v>
      </c>
      <c r="B480" s="217"/>
      <c r="C480" s="217"/>
      <c r="D480" s="144"/>
      <c r="E480" s="144"/>
      <c r="F480" s="144"/>
      <c r="G480" s="216" t="str">
        <f>IF(D480="","",VLOOKUP(D480,'Liste des clubs'!A:B,2,FALSE))</f>
        <v/>
      </c>
    </row>
    <row r="481" spans="1:7" x14ac:dyDescent="0.2">
      <c r="A481" s="216" t="str">
        <f t="shared" si="8"/>
        <v xml:space="preserve"> </v>
      </c>
      <c r="B481" s="217"/>
      <c r="C481" s="217"/>
      <c r="D481" s="144"/>
      <c r="E481" s="144"/>
      <c r="F481" s="144"/>
      <c r="G481" s="216" t="str">
        <f>IF(D481="","",VLOOKUP(D481,'Liste des clubs'!A:B,2,FALSE))</f>
        <v/>
      </c>
    </row>
    <row r="482" spans="1:7" x14ac:dyDescent="0.2">
      <c r="A482" s="216" t="str">
        <f t="shared" si="8"/>
        <v xml:space="preserve"> </v>
      </c>
      <c r="B482" s="217"/>
      <c r="C482" s="217"/>
      <c r="D482" s="144"/>
      <c r="E482" s="144"/>
      <c r="F482" s="144"/>
      <c r="G482" s="216" t="str">
        <f>IF(D482="","",VLOOKUP(D482,'Liste des clubs'!A:B,2,FALSE))</f>
        <v/>
      </c>
    </row>
    <row r="483" spans="1:7" x14ac:dyDescent="0.2">
      <c r="A483" s="216" t="str">
        <f t="shared" si="8"/>
        <v xml:space="preserve"> </v>
      </c>
      <c r="B483" s="217"/>
      <c r="C483" s="217"/>
      <c r="D483" s="144"/>
      <c r="E483" s="144"/>
      <c r="F483" s="144"/>
      <c r="G483" s="216" t="str">
        <f>IF(D483="","",VLOOKUP(D483,'Liste des clubs'!A:B,2,FALSE))</f>
        <v/>
      </c>
    </row>
    <row r="484" spans="1:7" x14ac:dyDescent="0.2">
      <c r="A484" s="216" t="str">
        <f t="shared" si="8"/>
        <v xml:space="preserve"> </v>
      </c>
      <c r="B484" s="217"/>
      <c r="C484" s="217"/>
      <c r="D484" s="144"/>
      <c r="E484" s="144"/>
      <c r="F484" s="144"/>
      <c r="G484" s="216" t="str">
        <f>IF(D484="","",VLOOKUP(D484,'Liste des clubs'!A:B,2,FALSE))</f>
        <v/>
      </c>
    </row>
    <row r="485" spans="1:7" x14ac:dyDescent="0.2">
      <c r="A485" s="216" t="str">
        <f t="shared" si="8"/>
        <v xml:space="preserve"> </v>
      </c>
      <c r="B485" s="217"/>
      <c r="C485" s="217"/>
      <c r="D485" s="144"/>
      <c r="E485" s="144"/>
      <c r="F485" s="144"/>
      <c r="G485" s="216" t="str">
        <f>IF(D485="","",VLOOKUP(D485,'Liste des clubs'!A:B,2,FALSE))</f>
        <v/>
      </c>
    </row>
    <row r="486" spans="1:7" x14ac:dyDescent="0.2">
      <c r="A486" s="216" t="str">
        <f t="shared" si="8"/>
        <v xml:space="preserve"> </v>
      </c>
      <c r="B486" s="217"/>
      <c r="C486" s="217"/>
      <c r="D486" s="144"/>
      <c r="E486" s="144"/>
      <c r="F486" s="144"/>
      <c r="G486" s="216" t="str">
        <f>IF(D486="","",VLOOKUP(D486,'Liste des clubs'!A:B,2,FALSE))</f>
        <v/>
      </c>
    </row>
    <row r="487" spans="1:7" x14ac:dyDescent="0.2">
      <c r="A487" s="216" t="str">
        <f t="shared" si="8"/>
        <v xml:space="preserve"> </v>
      </c>
      <c r="B487" s="217"/>
      <c r="C487" s="217"/>
      <c r="D487" s="144"/>
      <c r="E487" s="144"/>
      <c r="F487" s="144"/>
      <c r="G487" s="216" t="str">
        <f>IF(D487="","",VLOOKUP(D487,'Liste des clubs'!A:B,2,FALSE))</f>
        <v/>
      </c>
    </row>
    <row r="488" spans="1:7" x14ac:dyDescent="0.2">
      <c r="A488" s="216" t="str">
        <f t="shared" si="8"/>
        <v xml:space="preserve"> </v>
      </c>
      <c r="B488" s="217"/>
      <c r="C488" s="217"/>
      <c r="D488" s="144"/>
      <c r="E488" s="144"/>
      <c r="F488" s="144"/>
      <c r="G488" s="216" t="str">
        <f>IF(D488="","",VLOOKUP(D488,'Liste des clubs'!A:B,2,FALSE))</f>
        <v/>
      </c>
    </row>
    <row r="489" spans="1:7" x14ac:dyDescent="0.2">
      <c r="A489" s="216" t="str">
        <f t="shared" si="8"/>
        <v xml:space="preserve"> </v>
      </c>
      <c r="B489" s="217"/>
      <c r="C489" s="217"/>
      <c r="D489" s="144"/>
      <c r="E489" s="144"/>
      <c r="F489" s="144"/>
      <c r="G489" s="216" t="str">
        <f>IF(D489="","",VLOOKUP(D489,'Liste des clubs'!A:B,2,FALSE))</f>
        <v/>
      </c>
    </row>
    <row r="490" spans="1:7" x14ac:dyDescent="0.2">
      <c r="A490" s="216" t="str">
        <f t="shared" si="8"/>
        <v xml:space="preserve"> </v>
      </c>
      <c r="B490" s="217"/>
      <c r="C490" s="217"/>
      <c r="D490" s="144"/>
      <c r="E490" s="144"/>
      <c r="F490" s="144"/>
      <c r="G490" s="216" t="str">
        <f>IF(D490="","",VLOOKUP(D490,'Liste des clubs'!A:B,2,FALSE))</f>
        <v/>
      </c>
    </row>
    <row r="491" spans="1:7" x14ac:dyDescent="0.2">
      <c r="A491" s="216" t="str">
        <f t="shared" si="8"/>
        <v xml:space="preserve"> </v>
      </c>
      <c r="B491" s="217"/>
      <c r="C491" s="217"/>
      <c r="D491" s="144"/>
      <c r="E491" s="144"/>
      <c r="F491" s="144"/>
      <c r="G491" s="216" t="str">
        <f>IF(D491="","",VLOOKUP(D491,'Liste des clubs'!A:B,2,FALSE))</f>
        <v/>
      </c>
    </row>
    <row r="492" spans="1:7" x14ac:dyDescent="0.2">
      <c r="A492" s="216" t="str">
        <f t="shared" si="8"/>
        <v xml:space="preserve"> </v>
      </c>
      <c r="B492" s="217"/>
      <c r="C492" s="217"/>
      <c r="D492" s="144"/>
      <c r="E492" s="144"/>
      <c r="F492" s="144"/>
      <c r="G492" s="216" t="str">
        <f>IF(D492="","",VLOOKUP(D492,'Liste des clubs'!A:B,2,FALSE))</f>
        <v/>
      </c>
    </row>
    <row r="493" spans="1:7" x14ac:dyDescent="0.2">
      <c r="A493" s="216" t="str">
        <f t="shared" si="8"/>
        <v xml:space="preserve"> </v>
      </c>
      <c r="B493" s="217"/>
      <c r="C493" s="217"/>
      <c r="D493" s="144"/>
      <c r="E493" s="144"/>
      <c r="F493" s="144"/>
      <c r="G493" s="216" t="str">
        <f>IF(D493="","",VLOOKUP(D493,'Liste des clubs'!A:B,2,FALSE))</f>
        <v/>
      </c>
    </row>
    <row r="494" spans="1:7" x14ac:dyDescent="0.2">
      <c r="A494" s="216" t="str">
        <f t="shared" si="8"/>
        <v xml:space="preserve"> </v>
      </c>
      <c r="B494" s="217"/>
      <c r="C494" s="217"/>
      <c r="D494" s="144"/>
      <c r="E494" s="144"/>
      <c r="F494" s="144"/>
      <c r="G494" s="216" t="str">
        <f>IF(D494="","",VLOOKUP(D494,'Liste des clubs'!A:B,2,FALSE))</f>
        <v/>
      </c>
    </row>
    <row r="495" spans="1:7" x14ac:dyDescent="0.2">
      <c r="A495" s="216" t="str">
        <f t="shared" si="8"/>
        <v xml:space="preserve"> </v>
      </c>
      <c r="B495" s="217"/>
      <c r="C495" s="217"/>
      <c r="D495" s="144"/>
      <c r="E495" s="144"/>
      <c r="F495" s="144"/>
      <c r="G495" s="216" t="str">
        <f>IF(D495="","",VLOOKUP(D495,'Liste des clubs'!A:B,2,FALSE))</f>
        <v/>
      </c>
    </row>
    <row r="496" spans="1:7" x14ac:dyDescent="0.2">
      <c r="A496" s="216" t="str">
        <f t="shared" si="8"/>
        <v xml:space="preserve"> </v>
      </c>
      <c r="B496" s="217"/>
      <c r="C496" s="217"/>
      <c r="D496" s="144"/>
      <c r="E496" s="144"/>
      <c r="F496" s="144"/>
      <c r="G496" s="216" t="str">
        <f>IF(D496="","",VLOOKUP(D496,'Liste des clubs'!A:B,2,FALSE))</f>
        <v/>
      </c>
    </row>
    <row r="497" spans="1:7" x14ac:dyDescent="0.2">
      <c r="A497" s="216" t="str">
        <f t="shared" si="8"/>
        <v xml:space="preserve"> </v>
      </c>
      <c r="B497" s="217"/>
      <c r="C497" s="217"/>
      <c r="D497" s="144"/>
      <c r="E497" s="144"/>
      <c r="F497" s="144"/>
      <c r="G497" s="216" t="str">
        <f>IF(D497="","",VLOOKUP(D497,'Liste des clubs'!A:B,2,FALSE))</f>
        <v/>
      </c>
    </row>
    <row r="498" spans="1:7" x14ac:dyDescent="0.2">
      <c r="A498" s="216" t="str">
        <f t="shared" si="8"/>
        <v xml:space="preserve"> </v>
      </c>
      <c r="B498" s="217"/>
      <c r="C498" s="217"/>
      <c r="D498" s="144"/>
      <c r="E498" s="144"/>
      <c r="F498" s="144"/>
      <c r="G498" s="216" t="str">
        <f>IF(D498="","",VLOOKUP(D498,'Liste des clubs'!A:B,2,FALSE))</f>
        <v/>
      </c>
    </row>
    <row r="499" spans="1:7" x14ac:dyDescent="0.2">
      <c r="A499" s="216" t="str">
        <f t="shared" si="8"/>
        <v xml:space="preserve"> </v>
      </c>
      <c r="B499" s="217"/>
      <c r="C499" s="217"/>
      <c r="D499" s="144"/>
      <c r="E499" s="144"/>
      <c r="F499" s="144"/>
      <c r="G499" s="216" t="str">
        <f>IF(D499="","",VLOOKUP(D499,'Liste des clubs'!A:B,2,FALSE))</f>
        <v/>
      </c>
    </row>
    <row r="500" spans="1:7" x14ac:dyDescent="0.2">
      <c r="A500" s="216" t="str">
        <f t="shared" si="8"/>
        <v xml:space="preserve"> </v>
      </c>
      <c r="B500" s="217"/>
      <c r="C500" s="217"/>
      <c r="D500" s="144"/>
      <c r="E500" s="144"/>
      <c r="F500" s="144"/>
      <c r="G500" s="216" t="str">
        <f>IF(D500="","",VLOOKUP(D500,'Liste des clubs'!A:B,2,FALSE))</f>
        <v/>
      </c>
    </row>
    <row r="501" spans="1:7" x14ac:dyDescent="0.2">
      <c r="A501" s="216" t="str">
        <f t="shared" si="8"/>
        <v xml:space="preserve"> </v>
      </c>
      <c r="B501" s="217"/>
      <c r="C501" s="217"/>
      <c r="D501" s="144"/>
      <c r="E501" s="144"/>
      <c r="F501" s="144"/>
      <c r="G501" s="216" t="str">
        <f>IF(D501="","",VLOOKUP(D501,'Liste des clubs'!A:B,2,FALSE))</f>
        <v/>
      </c>
    </row>
    <row r="502" spans="1:7" x14ac:dyDescent="0.2">
      <c r="A502" s="216" t="str">
        <f t="shared" si="8"/>
        <v xml:space="preserve"> </v>
      </c>
      <c r="B502" s="217"/>
      <c r="C502" s="217"/>
      <c r="D502" s="144"/>
      <c r="E502" s="144"/>
      <c r="F502" s="144"/>
      <c r="G502" s="216" t="str">
        <f>IF(D502="","",VLOOKUP(D502,'Liste des clubs'!A:B,2,FALSE))</f>
        <v/>
      </c>
    </row>
    <row r="503" spans="1:7" x14ac:dyDescent="0.2">
      <c r="A503" s="216" t="str">
        <f t="shared" si="8"/>
        <v xml:space="preserve"> </v>
      </c>
      <c r="B503" s="217"/>
      <c r="C503" s="217"/>
      <c r="D503" s="144"/>
      <c r="E503" s="144"/>
      <c r="F503" s="144"/>
      <c r="G503" s="216" t="str">
        <f>IF(D503="","",VLOOKUP(D503,'Liste des clubs'!A:B,2,FALSE))</f>
        <v/>
      </c>
    </row>
    <row r="504" spans="1:7" x14ac:dyDescent="0.2">
      <c r="A504" s="216" t="str">
        <f t="shared" si="8"/>
        <v xml:space="preserve"> </v>
      </c>
      <c r="B504" s="217"/>
      <c r="C504" s="217"/>
      <c r="D504" s="144"/>
      <c r="E504" s="144"/>
      <c r="F504" s="144"/>
      <c r="G504" s="216" t="str">
        <f>IF(D504="","",VLOOKUP(D504,'Liste des clubs'!A:B,2,FALSE))</f>
        <v/>
      </c>
    </row>
    <row r="505" spans="1:7" x14ac:dyDescent="0.2">
      <c r="A505" s="216" t="str">
        <f t="shared" si="8"/>
        <v xml:space="preserve"> </v>
      </c>
      <c r="B505" s="217"/>
      <c r="C505" s="217"/>
      <c r="D505" s="144"/>
      <c r="E505" s="144"/>
      <c r="F505" s="144"/>
      <c r="G505" s="216" t="str">
        <f>IF(D505="","",VLOOKUP(D505,'Liste des clubs'!A:B,2,FALSE))</f>
        <v/>
      </c>
    </row>
    <row r="506" spans="1:7" x14ac:dyDescent="0.2">
      <c r="A506" s="216" t="str">
        <f t="shared" si="8"/>
        <v xml:space="preserve"> </v>
      </c>
      <c r="B506" s="217"/>
      <c r="C506" s="217"/>
      <c r="D506" s="144"/>
      <c r="E506" s="144"/>
      <c r="F506" s="144"/>
      <c r="G506" s="216" t="str">
        <f>IF(D506="","",VLOOKUP(D506,'Liste des clubs'!A:B,2,FALSE))</f>
        <v/>
      </c>
    </row>
    <row r="507" spans="1:7" x14ac:dyDescent="0.2">
      <c r="A507" s="216" t="str">
        <f t="shared" si="8"/>
        <v xml:space="preserve"> </v>
      </c>
      <c r="B507" s="217"/>
      <c r="C507" s="217"/>
      <c r="D507" s="144"/>
      <c r="E507" s="144"/>
      <c r="F507" s="144"/>
      <c r="G507" s="216" t="str">
        <f>IF(D507="","",VLOOKUP(D507,'Liste des clubs'!A:B,2,FALSE))</f>
        <v/>
      </c>
    </row>
    <row r="508" spans="1:7" x14ac:dyDescent="0.2">
      <c r="A508" s="216" t="str">
        <f t="shared" si="8"/>
        <v xml:space="preserve"> </v>
      </c>
      <c r="B508" s="217"/>
      <c r="C508" s="217"/>
      <c r="D508" s="144"/>
      <c r="E508" s="144"/>
      <c r="F508" s="144"/>
      <c r="G508" s="216" t="str">
        <f>IF(D508="","",VLOOKUP(D508,'Liste des clubs'!A:B,2,FALSE))</f>
        <v/>
      </c>
    </row>
    <row r="509" spans="1:7" x14ac:dyDescent="0.2">
      <c r="A509" s="216" t="str">
        <f t="shared" si="8"/>
        <v xml:space="preserve"> </v>
      </c>
      <c r="B509" s="217"/>
      <c r="C509" s="217"/>
      <c r="D509" s="144"/>
      <c r="E509" s="144"/>
      <c r="F509" s="144"/>
      <c r="G509" s="216" t="str">
        <f>IF(D509="","",VLOOKUP(D509,'Liste des clubs'!A:B,2,FALSE))</f>
        <v/>
      </c>
    </row>
    <row r="510" spans="1:7" x14ac:dyDescent="0.2">
      <c r="A510" s="216" t="str">
        <f t="shared" si="8"/>
        <v xml:space="preserve"> </v>
      </c>
      <c r="B510" s="217"/>
      <c r="C510" s="217"/>
      <c r="D510" s="144"/>
      <c r="E510" s="144"/>
      <c r="F510" s="144"/>
      <c r="G510" s="216" t="str">
        <f>IF(D510="","",VLOOKUP(D510,'Liste des clubs'!A:B,2,FALSE))</f>
        <v/>
      </c>
    </row>
    <row r="511" spans="1:7" x14ac:dyDescent="0.2">
      <c r="A511" s="216" t="str">
        <f t="shared" si="8"/>
        <v xml:space="preserve"> </v>
      </c>
      <c r="B511" s="217"/>
      <c r="C511" s="217"/>
      <c r="D511" s="144"/>
      <c r="E511" s="144"/>
      <c r="F511" s="144"/>
      <c r="G511" s="216" t="str">
        <f>IF(D511="","",VLOOKUP(D511,'Liste des clubs'!A:B,2,FALSE))</f>
        <v/>
      </c>
    </row>
    <row r="512" spans="1:7" x14ac:dyDescent="0.2">
      <c r="A512" s="216" t="str">
        <f t="shared" si="8"/>
        <v xml:space="preserve"> </v>
      </c>
      <c r="B512" s="217"/>
      <c r="C512" s="217"/>
      <c r="D512" s="144"/>
      <c r="E512" s="144"/>
      <c r="F512" s="144"/>
      <c r="G512" s="216" t="str">
        <f>IF(D512="","",VLOOKUP(D512,'Liste des clubs'!A:B,2,FALSE))</f>
        <v/>
      </c>
    </row>
    <row r="513" spans="1:7" x14ac:dyDescent="0.2">
      <c r="A513" s="216" t="str">
        <f t="shared" si="8"/>
        <v xml:space="preserve"> </v>
      </c>
      <c r="B513" s="217"/>
      <c r="C513" s="217"/>
      <c r="D513" s="144"/>
      <c r="E513" s="144"/>
      <c r="F513" s="144"/>
      <c r="G513" s="216" t="str">
        <f>IF(D513="","",VLOOKUP(D513,'Liste des clubs'!A:B,2,FALSE))</f>
        <v/>
      </c>
    </row>
    <row r="514" spans="1:7" x14ac:dyDescent="0.2">
      <c r="A514" s="216" t="str">
        <f t="shared" si="8"/>
        <v xml:space="preserve"> </v>
      </c>
      <c r="B514" s="217"/>
      <c r="C514" s="217"/>
      <c r="D514" s="144"/>
      <c r="E514" s="144"/>
      <c r="F514" s="144"/>
      <c r="G514" s="216" t="str">
        <f>IF(D514="","",VLOOKUP(D514,'Liste des clubs'!A:B,2,FALSE))</f>
        <v/>
      </c>
    </row>
    <row r="515" spans="1:7" x14ac:dyDescent="0.2">
      <c r="A515" s="216" t="str">
        <f t="shared" si="8"/>
        <v xml:space="preserve"> </v>
      </c>
      <c r="B515" s="217"/>
      <c r="C515" s="217"/>
      <c r="D515" s="144"/>
      <c r="E515" s="144"/>
      <c r="F515" s="144"/>
      <c r="G515" s="216" t="str">
        <f>IF(D515="","",VLOOKUP(D515,'Liste des clubs'!A:B,2,FALSE))</f>
        <v/>
      </c>
    </row>
    <row r="516" spans="1:7" x14ac:dyDescent="0.2">
      <c r="A516" s="216" t="str">
        <f t="shared" ref="A516:A579" si="9">UPPER(B516)&amp;" "&amp;PROPER(C516)</f>
        <v xml:space="preserve"> </v>
      </c>
      <c r="B516" s="217"/>
      <c r="C516" s="217"/>
      <c r="D516" s="144"/>
      <c r="E516" s="144"/>
      <c r="F516" s="144"/>
      <c r="G516" s="216" t="str">
        <f>IF(D516="","",VLOOKUP(D516,'Liste des clubs'!A:B,2,FALSE))</f>
        <v/>
      </c>
    </row>
    <row r="517" spans="1:7" x14ac:dyDescent="0.2">
      <c r="A517" s="216" t="str">
        <f t="shared" si="9"/>
        <v xml:space="preserve"> </v>
      </c>
      <c r="B517" s="217"/>
      <c r="C517" s="217"/>
      <c r="D517" s="144"/>
      <c r="E517" s="144"/>
      <c r="F517" s="144"/>
      <c r="G517" s="216" t="str">
        <f>IF(D517="","",VLOOKUP(D517,'Liste des clubs'!A:B,2,FALSE))</f>
        <v/>
      </c>
    </row>
    <row r="518" spans="1:7" x14ac:dyDescent="0.2">
      <c r="A518" s="216" t="str">
        <f t="shared" si="9"/>
        <v xml:space="preserve"> </v>
      </c>
      <c r="B518" s="217"/>
      <c r="C518" s="217"/>
      <c r="D518" s="144"/>
      <c r="E518" s="144"/>
      <c r="F518" s="144"/>
      <c r="G518" s="216" t="str">
        <f>IF(D518="","",VLOOKUP(D518,'Liste des clubs'!A:B,2,FALSE))</f>
        <v/>
      </c>
    </row>
    <row r="519" spans="1:7" x14ac:dyDescent="0.2">
      <c r="A519" s="216" t="str">
        <f t="shared" si="9"/>
        <v xml:space="preserve"> </v>
      </c>
      <c r="B519" s="217"/>
      <c r="C519" s="217"/>
      <c r="D519" s="144"/>
      <c r="E519" s="144"/>
      <c r="F519" s="144"/>
      <c r="G519" s="216" t="str">
        <f>IF(D519="","",VLOOKUP(D519,'Liste des clubs'!A:B,2,FALSE))</f>
        <v/>
      </c>
    </row>
    <row r="520" spans="1:7" x14ac:dyDescent="0.2">
      <c r="A520" s="216" t="str">
        <f t="shared" si="9"/>
        <v xml:space="preserve"> </v>
      </c>
      <c r="B520" s="217"/>
      <c r="C520" s="217"/>
      <c r="D520" s="144"/>
      <c r="E520" s="144"/>
      <c r="F520" s="144"/>
      <c r="G520" s="216" t="str">
        <f>IF(D520="","",VLOOKUP(D520,'Liste des clubs'!A:B,2,FALSE))</f>
        <v/>
      </c>
    </row>
    <row r="521" spans="1:7" x14ac:dyDescent="0.2">
      <c r="A521" s="216" t="str">
        <f t="shared" si="9"/>
        <v xml:space="preserve"> </v>
      </c>
      <c r="B521" s="217"/>
      <c r="C521" s="217"/>
      <c r="D521" s="144"/>
      <c r="E521" s="144"/>
      <c r="F521" s="144"/>
      <c r="G521" s="216" t="str">
        <f>IF(D521="","",VLOOKUP(D521,'Liste des clubs'!A:B,2,FALSE))</f>
        <v/>
      </c>
    </row>
    <row r="522" spans="1:7" x14ac:dyDescent="0.2">
      <c r="A522" s="216" t="str">
        <f t="shared" si="9"/>
        <v xml:space="preserve"> </v>
      </c>
      <c r="B522" s="217"/>
      <c r="C522" s="217"/>
      <c r="D522" s="144"/>
      <c r="E522" s="144"/>
      <c r="F522" s="144"/>
      <c r="G522" s="216" t="str">
        <f>IF(D522="","",VLOOKUP(D522,'Liste des clubs'!A:B,2,FALSE))</f>
        <v/>
      </c>
    </row>
    <row r="523" spans="1:7" x14ac:dyDescent="0.2">
      <c r="A523" s="216" t="str">
        <f t="shared" si="9"/>
        <v xml:space="preserve"> </v>
      </c>
      <c r="B523" s="217"/>
      <c r="C523" s="217"/>
      <c r="D523" s="144"/>
      <c r="E523" s="144"/>
      <c r="F523" s="144"/>
      <c r="G523" s="216" t="str">
        <f>IF(D523="","",VLOOKUP(D523,'Liste des clubs'!A:B,2,FALSE))</f>
        <v/>
      </c>
    </row>
    <row r="524" spans="1:7" x14ac:dyDescent="0.2">
      <c r="A524" s="216" t="str">
        <f t="shared" si="9"/>
        <v xml:space="preserve"> </v>
      </c>
      <c r="B524" s="217"/>
      <c r="C524" s="217"/>
      <c r="D524" s="144"/>
      <c r="E524" s="144"/>
      <c r="F524" s="144"/>
      <c r="G524" s="216" t="str">
        <f>IF(D524="","",VLOOKUP(D524,'Liste des clubs'!A:B,2,FALSE))</f>
        <v/>
      </c>
    </row>
    <row r="525" spans="1:7" x14ac:dyDescent="0.2">
      <c r="A525" s="216" t="str">
        <f t="shared" si="9"/>
        <v xml:space="preserve"> </v>
      </c>
      <c r="B525" s="217"/>
      <c r="C525" s="217"/>
      <c r="D525" s="144"/>
      <c r="E525" s="144"/>
      <c r="F525" s="144"/>
      <c r="G525" s="216" t="str">
        <f>IF(D525="","",VLOOKUP(D525,'Liste des clubs'!A:B,2,FALSE))</f>
        <v/>
      </c>
    </row>
    <row r="526" spans="1:7" x14ac:dyDescent="0.2">
      <c r="A526" s="216" t="str">
        <f t="shared" si="9"/>
        <v xml:space="preserve"> </v>
      </c>
      <c r="B526" s="217"/>
      <c r="C526" s="217"/>
      <c r="D526" s="144"/>
      <c r="E526" s="144"/>
      <c r="F526" s="144"/>
      <c r="G526" s="216" t="str">
        <f>IF(D526="","",VLOOKUP(D526,'Liste des clubs'!A:B,2,FALSE))</f>
        <v/>
      </c>
    </row>
    <row r="527" spans="1:7" x14ac:dyDescent="0.2">
      <c r="A527" s="216" t="str">
        <f t="shared" si="9"/>
        <v xml:space="preserve"> </v>
      </c>
      <c r="B527" s="217"/>
      <c r="C527" s="217"/>
      <c r="D527" s="144"/>
      <c r="E527" s="144"/>
      <c r="F527" s="144"/>
      <c r="G527" s="216" t="str">
        <f>IF(D527="","",VLOOKUP(D527,'Liste des clubs'!A:B,2,FALSE))</f>
        <v/>
      </c>
    </row>
    <row r="528" spans="1:7" x14ac:dyDescent="0.2">
      <c r="A528" s="216" t="str">
        <f t="shared" si="9"/>
        <v xml:space="preserve"> </v>
      </c>
      <c r="B528" s="217"/>
      <c r="C528" s="217"/>
      <c r="D528" s="144"/>
      <c r="E528" s="144"/>
      <c r="F528" s="144"/>
      <c r="G528" s="216" t="str">
        <f>IF(D528="","",VLOOKUP(D528,'Liste des clubs'!A:B,2,FALSE))</f>
        <v/>
      </c>
    </row>
    <row r="529" spans="1:7" x14ac:dyDescent="0.2">
      <c r="A529" s="216" t="str">
        <f t="shared" si="9"/>
        <v xml:space="preserve"> </v>
      </c>
      <c r="B529" s="217"/>
      <c r="C529" s="217"/>
      <c r="D529" s="144"/>
      <c r="E529" s="144"/>
      <c r="F529" s="144"/>
      <c r="G529" s="216" t="str">
        <f>IF(D529="","",VLOOKUP(D529,'Liste des clubs'!A:B,2,FALSE))</f>
        <v/>
      </c>
    </row>
    <row r="530" spans="1:7" x14ac:dyDescent="0.2">
      <c r="A530" s="216" t="str">
        <f t="shared" si="9"/>
        <v xml:space="preserve"> </v>
      </c>
      <c r="B530" s="217"/>
      <c r="C530" s="217"/>
      <c r="D530" s="144"/>
      <c r="E530" s="144"/>
      <c r="F530" s="144"/>
      <c r="G530" s="216" t="str">
        <f>IF(D530="","",VLOOKUP(D530,'Liste des clubs'!A:B,2,FALSE))</f>
        <v/>
      </c>
    </row>
    <row r="531" spans="1:7" x14ac:dyDescent="0.2">
      <c r="A531" s="216" t="str">
        <f t="shared" si="9"/>
        <v xml:space="preserve"> </v>
      </c>
      <c r="B531" s="217"/>
      <c r="C531" s="217"/>
      <c r="D531" s="144"/>
      <c r="E531" s="144"/>
      <c r="F531" s="144"/>
      <c r="G531" s="216" t="str">
        <f>IF(D531="","",VLOOKUP(D531,'Liste des clubs'!A:B,2,FALSE))</f>
        <v/>
      </c>
    </row>
    <row r="532" spans="1:7" x14ac:dyDescent="0.2">
      <c r="A532" s="216" t="str">
        <f t="shared" si="9"/>
        <v xml:space="preserve"> </v>
      </c>
      <c r="B532" s="217"/>
      <c r="C532" s="217"/>
      <c r="D532" s="144"/>
      <c r="E532" s="144"/>
      <c r="F532" s="144"/>
      <c r="G532" s="216" t="str">
        <f>IF(D532="","",VLOOKUP(D532,'Liste des clubs'!A:B,2,FALSE))</f>
        <v/>
      </c>
    </row>
    <row r="533" spans="1:7" x14ac:dyDescent="0.2">
      <c r="A533" s="216" t="str">
        <f t="shared" si="9"/>
        <v xml:space="preserve"> </v>
      </c>
      <c r="B533" s="217"/>
      <c r="C533" s="217"/>
      <c r="D533" s="144"/>
      <c r="E533" s="144"/>
      <c r="F533" s="144"/>
      <c r="G533" s="216" t="str">
        <f>IF(D533="","",VLOOKUP(D533,'Liste des clubs'!A:B,2,FALSE))</f>
        <v/>
      </c>
    </row>
    <row r="534" spans="1:7" x14ac:dyDescent="0.2">
      <c r="A534" s="216" t="str">
        <f t="shared" si="9"/>
        <v xml:space="preserve"> </v>
      </c>
      <c r="B534" s="217"/>
      <c r="C534" s="217"/>
      <c r="D534" s="144"/>
      <c r="E534" s="144"/>
      <c r="F534" s="144"/>
      <c r="G534" s="216" t="str">
        <f>IF(D534="","",VLOOKUP(D534,'Liste des clubs'!A:B,2,FALSE))</f>
        <v/>
      </c>
    </row>
    <row r="535" spans="1:7" x14ac:dyDescent="0.2">
      <c r="A535" s="216" t="str">
        <f t="shared" si="9"/>
        <v xml:space="preserve"> </v>
      </c>
      <c r="B535" s="217"/>
      <c r="C535" s="217"/>
      <c r="D535" s="144"/>
      <c r="E535" s="144"/>
      <c r="F535" s="144"/>
      <c r="G535" s="216" t="str">
        <f>IF(D535="","",VLOOKUP(D535,'Liste des clubs'!A:B,2,FALSE))</f>
        <v/>
      </c>
    </row>
    <row r="536" spans="1:7" x14ac:dyDescent="0.2">
      <c r="A536" s="216" t="str">
        <f t="shared" si="9"/>
        <v xml:space="preserve"> </v>
      </c>
      <c r="B536" s="217"/>
      <c r="C536" s="217"/>
      <c r="D536" s="144"/>
      <c r="E536" s="144"/>
      <c r="F536" s="144"/>
      <c r="G536" s="216" t="str">
        <f>IF(D536="","",VLOOKUP(D536,'Liste des clubs'!A:B,2,FALSE))</f>
        <v/>
      </c>
    </row>
    <row r="537" spans="1:7" x14ac:dyDescent="0.2">
      <c r="A537" s="216" t="str">
        <f t="shared" si="9"/>
        <v xml:space="preserve"> </v>
      </c>
      <c r="B537" s="217"/>
      <c r="C537" s="217"/>
      <c r="D537" s="144"/>
      <c r="E537" s="144"/>
      <c r="F537" s="144"/>
      <c r="G537" s="216" t="str">
        <f>IF(D537="","",VLOOKUP(D537,'Liste des clubs'!A:B,2,FALSE))</f>
        <v/>
      </c>
    </row>
    <row r="538" spans="1:7" x14ac:dyDescent="0.2">
      <c r="A538" s="216" t="str">
        <f t="shared" si="9"/>
        <v xml:space="preserve"> </v>
      </c>
      <c r="B538" s="218"/>
      <c r="C538" s="218"/>
      <c r="D538" s="219"/>
      <c r="E538" s="219"/>
      <c r="F538" s="219"/>
      <c r="G538" s="216" t="str">
        <f>IF(D538="","",VLOOKUP(D538,'Liste des clubs'!A:B,2,FALSE))</f>
        <v/>
      </c>
    </row>
    <row r="539" spans="1:7" x14ac:dyDescent="0.2">
      <c r="A539" s="216" t="str">
        <f t="shared" si="9"/>
        <v xml:space="preserve"> </v>
      </c>
      <c r="B539" s="218"/>
      <c r="C539" s="218"/>
      <c r="D539" s="219"/>
      <c r="E539" s="219"/>
      <c r="F539" s="219"/>
      <c r="G539" s="216" t="str">
        <f>IF(D539="","",VLOOKUP(D539,'Liste des clubs'!A:B,2,FALSE))</f>
        <v/>
      </c>
    </row>
    <row r="540" spans="1:7" x14ac:dyDescent="0.2">
      <c r="A540" s="216" t="str">
        <f t="shared" si="9"/>
        <v xml:space="preserve"> </v>
      </c>
      <c r="B540" s="218"/>
      <c r="C540" s="218"/>
      <c r="D540" s="219"/>
      <c r="E540" s="219"/>
      <c r="F540" s="219"/>
      <c r="G540" s="216" t="str">
        <f>IF(D540="","",VLOOKUP(D540,'Liste des clubs'!A:B,2,FALSE))</f>
        <v/>
      </c>
    </row>
    <row r="541" spans="1:7" x14ac:dyDescent="0.2">
      <c r="A541" s="216" t="str">
        <f t="shared" si="9"/>
        <v xml:space="preserve"> </v>
      </c>
      <c r="B541" s="218"/>
      <c r="C541" s="218"/>
      <c r="D541" s="219"/>
      <c r="E541" s="219"/>
      <c r="F541" s="219"/>
      <c r="G541" s="216" t="str">
        <f>IF(D541="","",VLOOKUP(D541,'Liste des clubs'!A:B,2,FALSE))</f>
        <v/>
      </c>
    </row>
    <row r="542" spans="1:7" x14ac:dyDescent="0.2">
      <c r="A542" s="216" t="str">
        <f t="shared" si="9"/>
        <v xml:space="preserve"> </v>
      </c>
      <c r="B542" s="218"/>
      <c r="C542" s="218"/>
      <c r="D542" s="219"/>
      <c r="E542" s="219"/>
      <c r="F542" s="219"/>
      <c r="G542" s="216" t="str">
        <f>IF(D542="","",VLOOKUP(D542,'Liste des clubs'!A:B,2,FALSE))</f>
        <v/>
      </c>
    </row>
    <row r="543" spans="1:7" x14ac:dyDescent="0.2">
      <c r="A543" s="216" t="str">
        <f t="shared" si="9"/>
        <v xml:space="preserve"> </v>
      </c>
      <c r="B543" s="218"/>
      <c r="C543" s="218"/>
      <c r="D543" s="219"/>
      <c r="E543" s="219"/>
      <c r="F543" s="219"/>
      <c r="G543" s="216" t="str">
        <f>IF(D543="","",VLOOKUP(D543,'Liste des clubs'!A:B,2,FALSE))</f>
        <v/>
      </c>
    </row>
    <row r="544" spans="1:7" x14ac:dyDescent="0.2">
      <c r="A544" s="216" t="str">
        <f t="shared" si="9"/>
        <v xml:space="preserve"> </v>
      </c>
      <c r="B544" s="218"/>
      <c r="C544" s="218"/>
      <c r="D544" s="219"/>
      <c r="E544" s="219"/>
      <c r="F544" s="219"/>
      <c r="G544" s="216" t="str">
        <f>IF(D544="","",VLOOKUP(D544,'Liste des clubs'!A:B,2,FALSE))</f>
        <v/>
      </c>
    </row>
    <row r="545" spans="1:7" x14ac:dyDescent="0.2">
      <c r="A545" s="216" t="str">
        <f t="shared" si="9"/>
        <v xml:space="preserve"> </v>
      </c>
      <c r="B545" s="218"/>
      <c r="C545" s="218"/>
      <c r="D545" s="219"/>
      <c r="E545" s="219"/>
      <c r="F545" s="219"/>
      <c r="G545" s="216" t="str">
        <f>IF(D545="","",VLOOKUP(D545,'Liste des clubs'!A:B,2,FALSE))</f>
        <v/>
      </c>
    </row>
    <row r="546" spans="1:7" x14ac:dyDescent="0.2">
      <c r="A546" s="216" t="str">
        <f t="shared" si="9"/>
        <v xml:space="preserve"> </v>
      </c>
      <c r="B546" s="218"/>
      <c r="C546" s="218"/>
      <c r="D546" s="219"/>
      <c r="E546" s="219"/>
      <c r="F546" s="219"/>
      <c r="G546" s="216" t="str">
        <f>IF(D546="","",VLOOKUP(D546,'Liste des clubs'!A:B,2,FALSE))</f>
        <v/>
      </c>
    </row>
    <row r="547" spans="1:7" x14ac:dyDescent="0.2">
      <c r="A547" s="216" t="str">
        <f t="shared" si="9"/>
        <v xml:space="preserve"> </v>
      </c>
      <c r="B547" s="218"/>
      <c r="C547" s="218"/>
      <c r="D547" s="219"/>
      <c r="E547" s="219"/>
      <c r="F547" s="219"/>
      <c r="G547" s="216" t="str">
        <f>IF(D547="","",VLOOKUP(D547,'Liste des clubs'!A:B,2,FALSE))</f>
        <v/>
      </c>
    </row>
    <row r="548" spans="1:7" x14ac:dyDescent="0.2">
      <c r="A548" s="216" t="str">
        <f t="shared" si="9"/>
        <v xml:space="preserve"> </v>
      </c>
      <c r="B548" s="218"/>
      <c r="C548" s="218"/>
      <c r="D548" s="219"/>
      <c r="E548" s="219"/>
      <c r="F548" s="219"/>
      <c r="G548" s="216" t="str">
        <f>IF(D548="","",VLOOKUP(D548,'Liste des clubs'!A:B,2,FALSE))</f>
        <v/>
      </c>
    </row>
    <row r="549" spans="1:7" x14ac:dyDescent="0.2">
      <c r="A549" s="216" t="str">
        <f t="shared" si="9"/>
        <v xml:space="preserve"> </v>
      </c>
      <c r="B549" s="218"/>
      <c r="C549" s="218"/>
      <c r="D549" s="219"/>
      <c r="E549" s="219"/>
      <c r="F549" s="219"/>
      <c r="G549" s="216" t="str">
        <f>IF(D549="","",VLOOKUP(D549,'Liste des clubs'!A:B,2,FALSE))</f>
        <v/>
      </c>
    </row>
    <row r="550" spans="1:7" x14ac:dyDescent="0.2">
      <c r="A550" s="216" t="str">
        <f t="shared" si="9"/>
        <v xml:space="preserve"> </v>
      </c>
      <c r="B550" s="218"/>
      <c r="C550" s="218"/>
      <c r="D550" s="219"/>
      <c r="E550" s="219"/>
      <c r="F550" s="219"/>
      <c r="G550" s="216" t="str">
        <f>IF(D550="","",VLOOKUP(D550,'Liste des clubs'!A:B,2,FALSE))</f>
        <v/>
      </c>
    </row>
    <row r="551" spans="1:7" x14ac:dyDescent="0.2">
      <c r="A551" s="216" t="str">
        <f t="shared" si="9"/>
        <v xml:space="preserve"> </v>
      </c>
      <c r="B551" s="218"/>
      <c r="C551" s="218"/>
      <c r="D551" s="219"/>
      <c r="E551" s="219"/>
      <c r="F551" s="219"/>
      <c r="G551" s="216" t="str">
        <f>IF(D551="","",VLOOKUP(D551,'Liste des clubs'!A:B,2,FALSE))</f>
        <v/>
      </c>
    </row>
    <row r="552" spans="1:7" x14ac:dyDescent="0.2">
      <c r="A552" s="216" t="str">
        <f t="shared" si="9"/>
        <v xml:space="preserve"> </v>
      </c>
      <c r="B552" s="218"/>
      <c r="C552" s="218"/>
      <c r="D552" s="219"/>
      <c r="E552" s="219"/>
      <c r="F552" s="219"/>
      <c r="G552" s="216" t="str">
        <f>IF(D552="","",VLOOKUP(D552,'Liste des clubs'!A:B,2,FALSE))</f>
        <v/>
      </c>
    </row>
    <row r="553" spans="1:7" x14ac:dyDescent="0.2">
      <c r="A553" s="216" t="str">
        <f t="shared" si="9"/>
        <v xml:space="preserve"> </v>
      </c>
      <c r="B553" s="218"/>
      <c r="C553" s="218"/>
      <c r="D553" s="219"/>
      <c r="E553" s="219"/>
      <c r="F553" s="219"/>
      <c r="G553" s="216" t="str">
        <f>IF(D553="","",VLOOKUP(D553,'Liste des clubs'!A:B,2,FALSE))</f>
        <v/>
      </c>
    </row>
    <row r="554" spans="1:7" x14ac:dyDescent="0.2">
      <c r="A554" s="216" t="str">
        <f t="shared" si="9"/>
        <v xml:space="preserve"> </v>
      </c>
      <c r="B554" s="218"/>
      <c r="C554" s="218"/>
      <c r="D554" s="219"/>
      <c r="E554" s="219"/>
      <c r="F554" s="219"/>
      <c r="G554" s="216" t="str">
        <f>IF(D554="","",VLOOKUP(D554,'Liste des clubs'!A:B,2,FALSE))</f>
        <v/>
      </c>
    </row>
    <row r="555" spans="1:7" x14ac:dyDescent="0.2">
      <c r="A555" s="216" t="str">
        <f t="shared" si="9"/>
        <v xml:space="preserve"> </v>
      </c>
      <c r="B555" s="218"/>
      <c r="C555" s="218"/>
      <c r="D555" s="219"/>
      <c r="E555" s="219"/>
      <c r="F555" s="219"/>
      <c r="G555" s="216" t="str">
        <f>IF(D555="","",VLOOKUP(D555,'Liste des clubs'!A:B,2,FALSE))</f>
        <v/>
      </c>
    </row>
    <row r="556" spans="1:7" x14ac:dyDescent="0.2">
      <c r="A556" s="216" t="str">
        <f t="shared" si="9"/>
        <v xml:space="preserve"> </v>
      </c>
      <c r="B556" s="218"/>
      <c r="C556" s="218"/>
      <c r="D556" s="219"/>
      <c r="E556" s="219"/>
      <c r="F556" s="219"/>
      <c r="G556" s="216" t="str">
        <f>IF(D556="","",VLOOKUP(D556,'Liste des clubs'!A:B,2,FALSE))</f>
        <v/>
      </c>
    </row>
    <row r="557" spans="1:7" x14ac:dyDescent="0.2">
      <c r="A557" s="216" t="str">
        <f t="shared" si="9"/>
        <v xml:space="preserve"> </v>
      </c>
      <c r="B557" s="218"/>
      <c r="C557" s="218"/>
      <c r="D557" s="219"/>
      <c r="E557" s="219"/>
      <c r="F557" s="219"/>
      <c r="G557" s="216" t="str">
        <f>IF(D557="","",VLOOKUP(D557,'Liste des clubs'!A:B,2,FALSE))</f>
        <v/>
      </c>
    </row>
    <row r="558" spans="1:7" x14ac:dyDescent="0.2">
      <c r="A558" s="216" t="str">
        <f t="shared" si="9"/>
        <v xml:space="preserve"> </v>
      </c>
      <c r="B558" s="218"/>
      <c r="C558" s="218"/>
      <c r="D558" s="219"/>
      <c r="E558" s="219"/>
      <c r="F558" s="219"/>
      <c r="G558" s="216" t="str">
        <f>IF(D558="","",VLOOKUP(D558,'Liste des clubs'!A:B,2,FALSE))</f>
        <v/>
      </c>
    </row>
    <row r="559" spans="1:7" x14ac:dyDescent="0.2">
      <c r="A559" s="216" t="str">
        <f t="shared" si="9"/>
        <v xml:space="preserve"> </v>
      </c>
      <c r="B559" s="218"/>
      <c r="C559" s="218"/>
      <c r="D559" s="219"/>
      <c r="E559" s="219"/>
      <c r="F559" s="219"/>
      <c r="G559" s="216" t="str">
        <f>IF(D559="","",VLOOKUP(D559,'Liste des clubs'!A:B,2,FALSE))</f>
        <v/>
      </c>
    </row>
    <row r="560" spans="1:7" x14ac:dyDescent="0.2">
      <c r="A560" s="216" t="str">
        <f t="shared" si="9"/>
        <v xml:space="preserve"> </v>
      </c>
      <c r="B560" s="218"/>
      <c r="C560" s="218"/>
      <c r="D560" s="219"/>
      <c r="E560" s="219"/>
      <c r="F560" s="219"/>
      <c r="G560" s="216" t="str">
        <f>IF(D560="","",VLOOKUP(D560,'Liste des clubs'!A:B,2,FALSE))</f>
        <v/>
      </c>
    </row>
    <row r="561" spans="1:7" x14ac:dyDescent="0.2">
      <c r="A561" s="216" t="str">
        <f t="shared" si="9"/>
        <v xml:space="preserve"> </v>
      </c>
      <c r="B561" s="218"/>
      <c r="C561" s="218"/>
      <c r="D561" s="219"/>
      <c r="E561" s="219"/>
      <c r="F561" s="219"/>
      <c r="G561" s="216" t="str">
        <f>IF(D561="","",VLOOKUP(D561,'Liste des clubs'!A:B,2,FALSE))</f>
        <v/>
      </c>
    </row>
    <row r="562" spans="1:7" x14ac:dyDescent="0.2">
      <c r="A562" s="216" t="str">
        <f t="shared" si="9"/>
        <v xml:space="preserve"> </v>
      </c>
      <c r="B562" s="218"/>
      <c r="C562" s="218"/>
      <c r="D562" s="219"/>
      <c r="E562" s="219"/>
      <c r="F562" s="219"/>
      <c r="G562" s="216" t="str">
        <f>IF(D562="","",VLOOKUP(D562,'Liste des clubs'!A:B,2,FALSE))</f>
        <v/>
      </c>
    </row>
    <row r="563" spans="1:7" x14ac:dyDescent="0.2">
      <c r="A563" s="216" t="str">
        <f t="shared" si="9"/>
        <v xml:space="preserve"> </v>
      </c>
      <c r="B563" s="218"/>
      <c r="C563" s="218"/>
      <c r="D563" s="219"/>
      <c r="E563" s="219"/>
      <c r="F563" s="219"/>
      <c r="G563" s="216" t="str">
        <f>IF(D563="","",VLOOKUP(D563,'Liste des clubs'!A:B,2,FALSE))</f>
        <v/>
      </c>
    </row>
    <row r="564" spans="1:7" x14ac:dyDescent="0.2">
      <c r="A564" s="216" t="str">
        <f t="shared" si="9"/>
        <v xml:space="preserve"> </v>
      </c>
      <c r="B564" s="218"/>
      <c r="C564" s="218"/>
      <c r="D564" s="219"/>
      <c r="E564" s="219"/>
      <c r="F564" s="219"/>
      <c r="G564" s="216" t="str">
        <f>IF(D564="","",VLOOKUP(D564,'Liste des clubs'!A:B,2,FALSE))</f>
        <v/>
      </c>
    </row>
    <row r="565" spans="1:7" x14ac:dyDescent="0.2">
      <c r="A565" s="216" t="str">
        <f t="shared" si="9"/>
        <v xml:space="preserve"> </v>
      </c>
      <c r="B565" s="218"/>
      <c r="C565" s="218"/>
      <c r="D565" s="219"/>
      <c r="E565" s="219"/>
      <c r="F565" s="219"/>
      <c r="G565" s="216" t="str">
        <f>IF(D565="","",VLOOKUP(D565,'Liste des clubs'!A:B,2,FALSE))</f>
        <v/>
      </c>
    </row>
    <row r="566" spans="1:7" x14ac:dyDescent="0.2">
      <c r="A566" s="216" t="str">
        <f t="shared" si="9"/>
        <v xml:space="preserve"> </v>
      </c>
      <c r="B566" s="218"/>
      <c r="C566" s="218"/>
      <c r="D566" s="219"/>
      <c r="E566" s="219"/>
      <c r="F566" s="219"/>
      <c r="G566" s="216" t="str">
        <f>IF(D566="","",VLOOKUP(D566,'Liste des clubs'!A:B,2,FALSE))</f>
        <v/>
      </c>
    </row>
    <row r="567" spans="1:7" x14ac:dyDescent="0.2">
      <c r="A567" s="216" t="str">
        <f t="shared" si="9"/>
        <v xml:space="preserve"> </v>
      </c>
      <c r="B567" s="218"/>
      <c r="C567" s="218"/>
      <c r="D567" s="219"/>
      <c r="E567" s="219"/>
      <c r="F567" s="219"/>
      <c r="G567" s="216" t="str">
        <f>IF(D567="","",VLOOKUP(D567,'Liste des clubs'!A:B,2,FALSE))</f>
        <v/>
      </c>
    </row>
    <row r="568" spans="1:7" x14ac:dyDescent="0.2">
      <c r="A568" s="216" t="str">
        <f t="shared" si="9"/>
        <v xml:space="preserve"> </v>
      </c>
      <c r="B568" s="218"/>
      <c r="C568" s="218"/>
      <c r="D568" s="219"/>
      <c r="E568" s="219"/>
      <c r="F568" s="219"/>
      <c r="G568" s="216" t="str">
        <f>IF(D568="","",VLOOKUP(D568,'Liste des clubs'!A:B,2,FALSE))</f>
        <v/>
      </c>
    </row>
    <row r="569" spans="1:7" x14ac:dyDescent="0.2">
      <c r="A569" s="216" t="str">
        <f t="shared" si="9"/>
        <v xml:space="preserve"> </v>
      </c>
      <c r="B569" s="218"/>
      <c r="C569" s="218"/>
      <c r="D569" s="219"/>
      <c r="E569" s="219"/>
      <c r="F569" s="219"/>
      <c r="G569" s="216" t="str">
        <f>IF(D569="","",VLOOKUP(D569,'Liste des clubs'!A:B,2,FALSE))</f>
        <v/>
      </c>
    </row>
    <row r="570" spans="1:7" x14ac:dyDescent="0.2">
      <c r="A570" s="216" t="str">
        <f t="shared" si="9"/>
        <v xml:space="preserve"> </v>
      </c>
      <c r="B570" s="218"/>
      <c r="C570" s="218"/>
      <c r="D570" s="219"/>
      <c r="E570" s="219"/>
      <c r="F570" s="219"/>
      <c r="G570" s="216" t="str">
        <f>IF(D570="","",VLOOKUP(D570,'Liste des clubs'!A:B,2,FALSE))</f>
        <v/>
      </c>
    </row>
    <row r="571" spans="1:7" x14ac:dyDescent="0.2">
      <c r="A571" s="216" t="str">
        <f t="shared" si="9"/>
        <v xml:space="preserve"> </v>
      </c>
      <c r="B571" s="218"/>
      <c r="C571" s="218"/>
      <c r="D571" s="219"/>
      <c r="E571" s="219"/>
      <c r="F571" s="219"/>
      <c r="G571" s="216" t="str">
        <f>IF(D571="","",VLOOKUP(D571,'Liste des clubs'!A:B,2,FALSE))</f>
        <v/>
      </c>
    </row>
    <row r="572" spans="1:7" x14ac:dyDescent="0.2">
      <c r="A572" s="216" t="str">
        <f t="shared" si="9"/>
        <v xml:space="preserve"> </v>
      </c>
      <c r="B572" s="218"/>
      <c r="C572" s="218"/>
      <c r="D572" s="219"/>
      <c r="E572" s="219"/>
      <c r="F572" s="219"/>
      <c r="G572" s="216" t="str">
        <f>IF(D572="","",VLOOKUP(D572,'Liste des clubs'!A:B,2,FALSE))</f>
        <v/>
      </c>
    </row>
    <row r="573" spans="1:7" x14ac:dyDescent="0.2">
      <c r="A573" s="216" t="str">
        <f t="shared" si="9"/>
        <v xml:space="preserve"> </v>
      </c>
      <c r="B573" s="218"/>
      <c r="C573" s="218"/>
      <c r="D573" s="219"/>
      <c r="E573" s="219"/>
      <c r="F573" s="219"/>
      <c r="G573" s="216" t="str">
        <f>IF(D573="","",VLOOKUP(D573,'Liste des clubs'!A:B,2,FALSE))</f>
        <v/>
      </c>
    </row>
    <row r="574" spans="1:7" x14ac:dyDescent="0.2">
      <c r="A574" s="216" t="str">
        <f t="shared" si="9"/>
        <v xml:space="preserve"> </v>
      </c>
      <c r="B574" s="218"/>
      <c r="C574" s="218"/>
      <c r="D574" s="219"/>
      <c r="E574" s="219"/>
      <c r="F574" s="219"/>
      <c r="G574" s="216" t="str">
        <f>IF(D574="","",VLOOKUP(D574,'Liste des clubs'!A:B,2,FALSE))</f>
        <v/>
      </c>
    </row>
    <row r="575" spans="1:7" x14ac:dyDescent="0.2">
      <c r="A575" s="216" t="str">
        <f t="shared" si="9"/>
        <v xml:space="preserve"> </v>
      </c>
      <c r="B575" s="218"/>
      <c r="C575" s="218"/>
      <c r="D575" s="219"/>
      <c r="E575" s="219"/>
      <c r="F575" s="219"/>
      <c r="G575" s="216" t="str">
        <f>IF(D575="","",VLOOKUP(D575,'Liste des clubs'!A:B,2,FALSE))</f>
        <v/>
      </c>
    </row>
    <row r="576" spans="1:7" x14ac:dyDescent="0.2">
      <c r="A576" s="216" t="str">
        <f t="shared" si="9"/>
        <v xml:space="preserve"> </v>
      </c>
      <c r="B576" s="218"/>
      <c r="C576" s="218"/>
      <c r="D576" s="219"/>
      <c r="E576" s="219"/>
      <c r="F576" s="219"/>
      <c r="G576" s="216" t="str">
        <f>IF(D576="","",VLOOKUP(D576,'Liste des clubs'!A:B,2,FALSE))</f>
        <v/>
      </c>
    </row>
    <row r="577" spans="1:7" x14ac:dyDescent="0.2">
      <c r="A577" s="216" t="str">
        <f t="shared" si="9"/>
        <v xml:space="preserve"> </v>
      </c>
      <c r="B577" s="218"/>
      <c r="C577" s="218"/>
      <c r="D577" s="219"/>
      <c r="E577" s="219"/>
      <c r="F577" s="219"/>
      <c r="G577" s="216" t="str">
        <f>IF(D577="","",VLOOKUP(D577,'Liste des clubs'!A:B,2,FALSE))</f>
        <v/>
      </c>
    </row>
    <row r="578" spans="1:7" x14ac:dyDescent="0.2">
      <c r="A578" s="216" t="str">
        <f t="shared" si="9"/>
        <v xml:space="preserve"> </v>
      </c>
      <c r="B578" s="218"/>
      <c r="C578" s="218"/>
      <c r="D578" s="219"/>
      <c r="E578" s="219"/>
      <c r="F578" s="219"/>
      <c r="G578" s="216" t="str">
        <f>IF(D578="","",VLOOKUP(D578,'Liste des clubs'!A:B,2,FALSE))</f>
        <v/>
      </c>
    </row>
    <row r="579" spans="1:7" x14ac:dyDescent="0.2">
      <c r="A579" s="216" t="str">
        <f t="shared" si="9"/>
        <v xml:space="preserve"> </v>
      </c>
      <c r="B579" s="218"/>
      <c r="C579" s="218"/>
      <c r="D579" s="219"/>
      <c r="E579" s="219"/>
      <c r="F579" s="219"/>
      <c r="G579" s="216" t="str">
        <f>IF(D579="","",VLOOKUP(D579,'Liste des clubs'!A:B,2,FALSE))</f>
        <v/>
      </c>
    </row>
    <row r="580" spans="1:7" x14ac:dyDescent="0.2">
      <c r="A580" s="216" t="str">
        <f t="shared" ref="A580:A643" si="10">UPPER(B580)&amp;" "&amp;PROPER(C580)</f>
        <v xml:space="preserve"> </v>
      </c>
      <c r="B580" s="218"/>
      <c r="C580" s="218"/>
      <c r="D580" s="219"/>
      <c r="E580" s="219"/>
      <c r="F580" s="219"/>
      <c r="G580" s="216" t="str">
        <f>IF(D580="","",VLOOKUP(D580,'Liste des clubs'!A:B,2,FALSE))</f>
        <v/>
      </c>
    </row>
    <row r="581" spans="1:7" x14ac:dyDescent="0.2">
      <c r="A581" s="216" t="str">
        <f t="shared" si="10"/>
        <v xml:space="preserve"> </v>
      </c>
      <c r="B581" s="218"/>
      <c r="C581" s="218"/>
      <c r="D581" s="219"/>
      <c r="E581" s="219"/>
      <c r="F581" s="219"/>
      <c r="G581" s="216" t="str">
        <f>IF(D581="","",VLOOKUP(D581,'Liste des clubs'!A:B,2,FALSE))</f>
        <v/>
      </c>
    </row>
    <row r="582" spans="1:7" x14ac:dyDescent="0.2">
      <c r="A582" s="216" t="str">
        <f t="shared" si="10"/>
        <v xml:space="preserve"> </v>
      </c>
      <c r="B582" s="218"/>
      <c r="C582" s="218"/>
      <c r="D582" s="219"/>
      <c r="E582" s="219"/>
      <c r="F582" s="219"/>
      <c r="G582" s="216" t="str">
        <f>IF(D582="","",VLOOKUP(D582,'Liste des clubs'!A:B,2,FALSE))</f>
        <v/>
      </c>
    </row>
    <row r="583" spans="1:7" x14ac:dyDescent="0.2">
      <c r="A583" s="216" t="str">
        <f t="shared" si="10"/>
        <v xml:space="preserve"> </v>
      </c>
      <c r="B583" s="218"/>
      <c r="C583" s="218"/>
      <c r="D583" s="219"/>
      <c r="E583" s="219"/>
      <c r="F583" s="219"/>
      <c r="G583" s="216" t="str">
        <f>IF(D583="","",VLOOKUP(D583,'Liste des clubs'!A:B,2,FALSE))</f>
        <v/>
      </c>
    </row>
    <row r="584" spans="1:7" x14ac:dyDescent="0.2">
      <c r="A584" s="216" t="str">
        <f t="shared" si="10"/>
        <v xml:space="preserve"> </v>
      </c>
      <c r="B584" s="218"/>
      <c r="C584" s="218"/>
      <c r="D584" s="219"/>
      <c r="E584" s="219"/>
      <c r="F584" s="219"/>
      <c r="G584" s="216" t="str">
        <f>IF(D584="","",VLOOKUP(D584,'Liste des clubs'!A:B,2,FALSE))</f>
        <v/>
      </c>
    </row>
    <row r="585" spans="1:7" x14ac:dyDescent="0.2">
      <c r="A585" s="216" t="str">
        <f t="shared" si="10"/>
        <v xml:space="preserve"> </v>
      </c>
      <c r="B585" s="218"/>
      <c r="C585" s="218"/>
      <c r="D585" s="219"/>
      <c r="E585" s="219"/>
      <c r="F585" s="219"/>
      <c r="G585" s="216" t="str">
        <f>IF(D585="","",VLOOKUP(D585,'Liste des clubs'!A:B,2,FALSE))</f>
        <v/>
      </c>
    </row>
    <row r="586" spans="1:7" x14ac:dyDescent="0.2">
      <c r="A586" s="216" t="str">
        <f t="shared" si="10"/>
        <v xml:space="preserve"> </v>
      </c>
      <c r="B586" s="218"/>
      <c r="C586" s="218"/>
      <c r="D586" s="219"/>
      <c r="E586" s="219"/>
      <c r="F586" s="219"/>
      <c r="G586" s="216" t="str">
        <f>IF(D586="","",VLOOKUP(D586,'Liste des clubs'!A:B,2,FALSE))</f>
        <v/>
      </c>
    </row>
    <row r="587" spans="1:7" x14ac:dyDescent="0.2">
      <c r="A587" s="216" t="str">
        <f t="shared" si="10"/>
        <v xml:space="preserve"> </v>
      </c>
      <c r="B587" s="218"/>
      <c r="C587" s="218"/>
      <c r="D587" s="219"/>
      <c r="E587" s="219"/>
      <c r="F587" s="219"/>
      <c r="G587" s="216" t="str">
        <f>IF(D587="","",VLOOKUP(D587,'Liste des clubs'!A:B,2,FALSE))</f>
        <v/>
      </c>
    </row>
    <row r="588" spans="1:7" x14ac:dyDescent="0.2">
      <c r="A588" s="216" t="str">
        <f t="shared" si="10"/>
        <v xml:space="preserve"> </v>
      </c>
      <c r="B588" s="218"/>
      <c r="C588" s="218"/>
      <c r="D588" s="219"/>
      <c r="E588" s="219"/>
      <c r="F588" s="219"/>
      <c r="G588" s="216" t="str">
        <f>IF(D588="","",VLOOKUP(D588,'Liste des clubs'!A:B,2,FALSE))</f>
        <v/>
      </c>
    </row>
    <row r="589" spans="1:7" x14ac:dyDescent="0.2">
      <c r="A589" s="216" t="str">
        <f t="shared" si="10"/>
        <v xml:space="preserve"> </v>
      </c>
      <c r="B589" s="218"/>
      <c r="C589" s="218"/>
      <c r="D589" s="219"/>
      <c r="E589" s="219"/>
      <c r="F589" s="219"/>
      <c r="G589" s="216" t="str">
        <f>IF(D589="","",VLOOKUP(D589,'Liste des clubs'!A:B,2,FALSE))</f>
        <v/>
      </c>
    </row>
    <row r="590" spans="1:7" x14ac:dyDescent="0.2">
      <c r="A590" s="216" t="str">
        <f t="shared" si="10"/>
        <v xml:space="preserve"> </v>
      </c>
      <c r="B590" s="218"/>
      <c r="C590" s="218"/>
      <c r="D590" s="219"/>
      <c r="E590" s="219"/>
      <c r="F590" s="219"/>
      <c r="G590" s="216" t="str">
        <f>IF(D590="","",VLOOKUP(D590,'Liste des clubs'!A:B,2,FALSE))</f>
        <v/>
      </c>
    </row>
    <row r="591" spans="1:7" x14ac:dyDescent="0.2">
      <c r="A591" s="216" t="str">
        <f t="shared" si="10"/>
        <v xml:space="preserve"> </v>
      </c>
      <c r="B591" s="218"/>
      <c r="C591" s="218"/>
      <c r="D591" s="219"/>
      <c r="E591" s="219"/>
      <c r="F591" s="219"/>
      <c r="G591" s="216" t="str">
        <f>IF(D591="","",VLOOKUP(D591,'Liste des clubs'!A:B,2,FALSE))</f>
        <v/>
      </c>
    </row>
    <row r="592" spans="1:7" x14ac:dyDescent="0.2">
      <c r="A592" s="216" t="str">
        <f t="shared" si="10"/>
        <v xml:space="preserve"> </v>
      </c>
      <c r="B592" s="218"/>
      <c r="C592" s="218"/>
      <c r="D592" s="219"/>
      <c r="E592" s="219"/>
      <c r="F592" s="219"/>
      <c r="G592" s="216" t="str">
        <f>IF(D592="","",VLOOKUP(D592,'Liste des clubs'!A:B,2,FALSE))</f>
        <v/>
      </c>
    </row>
    <row r="593" spans="1:7" x14ac:dyDescent="0.2">
      <c r="A593" s="216" t="str">
        <f t="shared" si="10"/>
        <v xml:space="preserve"> </v>
      </c>
      <c r="B593" s="218"/>
      <c r="C593" s="218"/>
      <c r="D593" s="219"/>
      <c r="E593" s="219"/>
      <c r="F593" s="219"/>
      <c r="G593" s="216" t="str">
        <f>IF(D593="","",VLOOKUP(D593,'Liste des clubs'!A:B,2,FALSE))</f>
        <v/>
      </c>
    </row>
    <row r="594" spans="1:7" x14ac:dyDescent="0.2">
      <c r="A594" s="216" t="str">
        <f t="shared" si="10"/>
        <v xml:space="preserve"> </v>
      </c>
      <c r="B594" s="218"/>
      <c r="C594" s="218"/>
      <c r="D594" s="219"/>
      <c r="E594" s="219"/>
      <c r="F594" s="219"/>
      <c r="G594" s="216" t="str">
        <f>IF(D594="","",VLOOKUP(D594,'Liste des clubs'!A:B,2,FALSE))</f>
        <v/>
      </c>
    </row>
    <row r="595" spans="1:7" x14ac:dyDescent="0.2">
      <c r="A595" s="216" t="str">
        <f t="shared" si="10"/>
        <v xml:space="preserve"> </v>
      </c>
      <c r="B595" s="218"/>
      <c r="C595" s="218"/>
      <c r="D595" s="219"/>
      <c r="E595" s="219"/>
      <c r="F595" s="219"/>
      <c r="G595" s="216" t="str">
        <f>IF(D595="","",VLOOKUP(D595,'Liste des clubs'!A:B,2,FALSE))</f>
        <v/>
      </c>
    </row>
    <row r="596" spans="1:7" x14ac:dyDescent="0.2">
      <c r="A596" s="216" t="str">
        <f t="shared" si="10"/>
        <v xml:space="preserve"> </v>
      </c>
      <c r="B596" s="218"/>
      <c r="C596" s="218"/>
      <c r="D596" s="219"/>
      <c r="E596" s="219"/>
      <c r="F596" s="219"/>
      <c r="G596" s="216" t="str">
        <f>IF(D596="","",VLOOKUP(D596,'Liste des clubs'!A:B,2,FALSE))</f>
        <v/>
      </c>
    </row>
    <row r="597" spans="1:7" x14ac:dyDescent="0.2">
      <c r="A597" s="216" t="str">
        <f t="shared" si="10"/>
        <v xml:space="preserve"> </v>
      </c>
      <c r="B597" s="218"/>
      <c r="C597" s="218"/>
      <c r="D597" s="219"/>
      <c r="E597" s="219"/>
      <c r="F597" s="219"/>
      <c r="G597" s="216" t="str">
        <f>IF(D597="","",VLOOKUP(D597,'Liste des clubs'!A:B,2,FALSE))</f>
        <v/>
      </c>
    </row>
    <row r="598" spans="1:7" x14ac:dyDescent="0.2">
      <c r="A598" s="216" t="str">
        <f t="shared" si="10"/>
        <v xml:space="preserve"> </v>
      </c>
      <c r="B598" s="218"/>
      <c r="C598" s="218"/>
      <c r="D598" s="219"/>
      <c r="E598" s="219"/>
      <c r="F598" s="219"/>
      <c r="G598" s="216" t="str">
        <f>IF(D598="","",VLOOKUP(D598,'Liste des clubs'!A:B,2,FALSE))</f>
        <v/>
      </c>
    </row>
    <row r="599" spans="1:7" x14ac:dyDescent="0.2">
      <c r="A599" s="216" t="str">
        <f t="shared" si="10"/>
        <v xml:space="preserve"> </v>
      </c>
      <c r="B599" s="218"/>
      <c r="C599" s="218"/>
      <c r="D599" s="219"/>
      <c r="E599" s="219"/>
      <c r="F599" s="219"/>
      <c r="G599" s="216" t="str">
        <f>IF(D599="","",VLOOKUP(D599,'Liste des clubs'!A:B,2,FALSE))</f>
        <v/>
      </c>
    </row>
    <row r="600" spans="1:7" x14ac:dyDescent="0.2">
      <c r="A600" s="216" t="str">
        <f t="shared" si="10"/>
        <v xml:space="preserve"> </v>
      </c>
      <c r="B600" s="218"/>
      <c r="C600" s="218"/>
      <c r="D600" s="219"/>
      <c r="E600" s="219"/>
      <c r="F600" s="219"/>
      <c r="G600" s="216" t="str">
        <f>IF(D600="","",VLOOKUP(D600,'Liste des clubs'!A:B,2,FALSE))</f>
        <v/>
      </c>
    </row>
    <row r="601" spans="1:7" x14ac:dyDescent="0.2">
      <c r="A601" s="216" t="str">
        <f t="shared" si="10"/>
        <v xml:space="preserve"> </v>
      </c>
      <c r="B601" s="218"/>
      <c r="C601" s="218"/>
      <c r="D601" s="219"/>
      <c r="E601" s="219"/>
      <c r="F601" s="219"/>
      <c r="G601" s="216" t="str">
        <f>IF(D601="","",VLOOKUP(D601,'Liste des clubs'!A:B,2,FALSE))</f>
        <v/>
      </c>
    </row>
    <row r="602" spans="1:7" x14ac:dyDescent="0.2">
      <c r="A602" s="216" t="str">
        <f t="shared" si="10"/>
        <v xml:space="preserve"> </v>
      </c>
      <c r="B602" s="218"/>
      <c r="C602" s="218"/>
      <c r="D602" s="219"/>
      <c r="E602" s="219"/>
      <c r="F602" s="219"/>
      <c r="G602" s="216" t="str">
        <f>IF(D602="","",VLOOKUP(D602,'Liste des clubs'!A:B,2,FALSE))</f>
        <v/>
      </c>
    </row>
    <row r="603" spans="1:7" x14ac:dyDescent="0.2">
      <c r="A603" s="216" t="str">
        <f t="shared" si="10"/>
        <v xml:space="preserve"> </v>
      </c>
      <c r="B603" s="218"/>
      <c r="C603" s="218"/>
      <c r="D603" s="219"/>
      <c r="E603" s="219"/>
      <c r="F603" s="219"/>
      <c r="G603" s="216" t="str">
        <f>IF(D603="","",VLOOKUP(D603,'Liste des clubs'!A:B,2,FALSE))</f>
        <v/>
      </c>
    </row>
    <row r="604" spans="1:7" x14ac:dyDescent="0.2">
      <c r="A604" s="216" t="str">
        <f t="shared" si="10"/>
        <v xml:space="preserve"> </v>
      </c>
      <c r="B604" s="218"/>
      <c r="C604" s="218"/>
      <c r="D604" s="219"/>
      <c r="E604" s="219"/>
      <c r="F604" s="219"/>
      <c r="G604" s="216" t="str">
        <f>IF(D604="","",VLOOKUP(D604,'Liste des clubs'!A:B,2,FALSE))</f>
        <v/>
      </c>
    </row>
    <row r="605" spans="1:7" x14ac:dyDescent="0.2">
      <c r="A605" s="216" t="str">
        <f t="shared" si="10"/>
        <v xml:space="preserve"> </v>
      </c>
      <c r="B605" s="218"/>
      <c r="C605" s="218"/>
      <c r="D605" s="219"/>
      <c r="E605" s="219"/>
      <c r="F605" s="219"/>
      <c r="G605" s="216" t="str">
        <f>IF(D605="","",VLOOKUP(D605,'Liste des clubs'!A:B,2,FALSE))</f>
        <v/>
      </c>
    </row>
    <row r="606" spans="1:7" x14ac:dyDescent="0.2">
      <c r="A606" s="216" t="str">
        <f t="shared" si="10"/>
        <v xml:space="preserve"> </v>
      </c>
      <c r="B606" s="218"/>
      <c r="C606" s="218"/>
      <c r="D606" s="219"/>
      <c r="E606" s="219"/>
      <c r="F606" s="219"/>
      <c r="G606" s="216" t="str">
        <f>IF(D606="","",VLOOKUP(D606,'Liste des clubs'!A:B,2,FALSE))</f>
        <v/>
      </c>
    </row>
    <row r="607" spans="1:7" x14ac:dyDescent="0.2">
      <c r="A607" s="216" t="str">
        <f t="shared" si="10"/>
        <v xml:space="preserve"> </v>
      </c>
      <c r="B607" s="218"/>
      <c r="C607" s="218"/>
      <c r="D607" s="219"/>
      <c r="E607" s="219"/>
      <c r="F607" s="219"/>
      <c r="G607" s="216" t="str">
        <f>IF(D607="","",VLOOKUP(D607,'Liste des clubs'!A:B,2,FALSE))</f>
        <v/>
      </c>
    </row>
    <row r="608" spans="1:7" x14ac:dyDescent="0.2">
      <c r="A608" s="216" t="str">
        <f t="shared" si="10"/>
        <v xml:space="preserve"> </v>
      </c>
      <c r="B608" s="218"/>
      <c r="C608" s="218"/>
      <c r="D608" s="219"/>
      <c r="E608" s="219"/>
      <c r="F608" s="219"/>
      <c r="G608" s="216" t="str">
        <f>IF(D608="","",VLOOKUP(D608,'Liste des clubs'!A:B,2,FALSE))</f>
        <v/>
      </c>
    </row>
    <row r="609" spans="1:7" x14ac:dyDescent="0.2">
      <c r="A609" s="216" t="str">
        <f t="shared" si="10"/>
        <v xml:space="preserve"> </v>
      </c>
      <c r="B609" s="218"/>
      <c r="C609" s="218"/>
      <c r="D609" s="219"/>
      <c r="E609" s="219"/>
      <c r="F609" s="219"/>
      <c r="G609" s="216" t="str">
        <f>IF(D609="","",VLOOKUP(D609,'Liste des clubs'!A:B,2,FALSE))</f>
        <v/>
      </c>
    </row>
    <row r="610" spans="1:7" x14ac:dyDescent="0.2">
      <c r="A610" s="216" t="str">
        <f t="shared" si="10"/>
        <v xml:space="preserve"> </v>
      </c>
      <c r="B610" s="218"/>
      <c r="C610" s="218"/>
      <c r="D610" s="219"/>
      <c r="E610" s="219"/>
      <c r="F610" s="219"/>
      <c r="G610" s="216" t="str">
        <f>IF(D610="","",VLOOKUP(D610,'Liste des clubs'!A:B,2,FALSE))</f>
        <v/>
      </c>
    </row>
    <row r="611" spans="1:7" x14ac:dyDescent="0.2">
      <c r="A611" s="216" t="str">
        <f t="shared" si="10"/>
        <v xml:space="preserve"> </v>
      </c>
      <c r="B611" s="218"/>
      <c r="C611" s="218"/>
      <c r="D611" s="219"/>
      <c r="E611" s="219"/>
      <c r="F611" s="219"/>
      <c r="G611" s="216" t="str">
        <f>IF(D611="","",VLOOKUP(D611,'Liste des clubs'!A:B,2,FALSE))</f>
        <v/>
      </c>
    </row>
    <row r="612" spans="1:7" x14ac:dyDescent="0.2">
      <c r="A612" s="216" t="str">
        <f t="shared" si="10"/>
        <v xml:space="preserve"> </v>
      </c>
      <c r="B612" s="218"/>
      <c r="C612" s="218"/>
      <c r="D612" s="219"/>
      <c r="E612" s="219"/>
      <c r="F612" s="219"/>
      <c r="G612" s="216" t="str">
        <f>IF(D612="","",VLOOKUP(D612,'Liste des clubs'!A:B,2,FALSE))</f>
        <v/>
      </c>
    </row>
    <row r="613" spans="1:7" x14ac:dyDescent="0.2">
      <c r="A613" s="216" t="str">
        <f t="shared" si="10"/>
        <v xml:space="preserve"> </v>
      </c>
      <c r="B613" s="218"/>
      <c r="C613" s="218"/>
      <c r="D613" s="219"/>
      <c r="E613" s="219"/>
      <c r="F613" s="219"/>
      <c r="G613" s="216" t="str">
        <f>IF(D613="","",VLOOKUP(D613,'Liste des clubs'!A:B,2,FALSE))</f>
        <v/>
      </c>
    </row>
    <row r="614" spans="1:7" x14ac:dyDescent="0.2">
      <c r="A614" s="216" t="str">
        <f t="shared" si="10"/>
        <v xml:space="preserve"> </v>
      </c>
      <c r="B614" s="218"/>
      <c r="C614" s="218"/>
      <c r="D614" s="219"/>
      <c r="E614" s="219"/>
      <c r="F614" s="219"/>
      <c r="G614" s="216" t="str">
        <f>IF(D614="","",VLOOKUP(D614,'Liste des clubs'!A:B,2,FALSE))</f>
        <v/>
      </c>
    </row>
    <row r="615" spans="1:7" x14ac:dyDescent="0.2">
      <c r="A615" s="216" t="str">
        <f t="shared" si="10"/>
        <v xml:space="preserve"> </v>
      </c>
      <c r="B615" s="218"/>
      <c r="C615" s="218"/>
      <c r="D615" s="219"/>
      <c r="E615" s="219"/>
      <c r="F615" s="219"/>
      <c r="G615" s="216" t="str">
        <f>IF(D615="","",VLOOKUP(D615,'Liste des clubs'!A:B,2,FALSE))</f>
        <v/>
      </c>
    </row>
    <row r="616" spans="1:7" x14ac:dyDescent="0.2">
      <c r="A616" s="216" t="str">
        <f t="shared" si="10"/>
        <v xml:space="preserve"> </v>
      </c>
      <c r="B616" s="218"/>
      <c r="C616" s="218"/>
      <c r="D616" s="219"/>
      <c r="E616" s="219"/>
      <c r="F616" s="219"/>
      <c r="G616" s="216" t="str">
        <f>IF(D616="","",VLOOKUP(D616,'Liste des clubs'!A:B,2,FALSE))</f>
        <v/>
      </c>
    </row>
    <row r="617" spans="1:7" x14ac:dyDescent="0.2">
      <c r="A617" s="216" t="str">
        <f t="shared" si="10"/>
        <v xml:space="preserve"> </v>
      </c>
      <c r="B617" s="218"/>
      <c r="C617" s="218"/>
      <c r="D617" s="219"/>
      <c r="E617" s="219"/>
      <c r="F617" s="219"/>
      <c r="G617" s="216" t="str">
        <f>IF(D617="","",VLOOKUP(D617,'Liste des clubs'!A:B,2,FALSE))</f>
        <v/>
      </c>
    </row>
    <row r="618" spans="1:7" x14ac:dyDescent="0.2">
      <c r="A618" s="216" t="str">
        <f t="shared" si="10"/>
        <v xml:space="preserve"> </v>
      </c>
      <c r="B618" s="218"/>
      <c r="C618" s="218"/>
      <c r="D618" s="219"/>
      <c r="E618" s="219"/>
      <c r="F618" s="219"/>
      <c r="G618" s="216" t="str">
        <f>IF(D618="","",VLOOKUP(D618,'Liste des clubs'!A:B,2,FALSE))</f>
        <v/>
      </c>
    </row>
    <row r="619" spans="1:7" x14ac:dyDescent="0.2">
      <c r="A619" s="216" t="str">
        <f t="shared" si="10"/>
        <v xml:space="preserve"> </v>
      </c>
      <c r="B619" s="218"/>
      <c r="C619" s="218"/>
      <c r="D619" s="219"/>
      <c r="E619" s="219"/>
      <c r="F619" s="219"/>
      <c r="G619" s="216" t="str">
        <f>IF(D619="","",VLOOKUP(D619,'Liste des clubs'!A:B,2,FALSE))</f>
        <v/>
      </c>
    </row>
    <row r="620" spans="1:7" x14ac:dyDescent="0.2">
      <c r="A620" s="216" t="str">
        <f t="shared" si="10"/>
        <v xml:space="preserve"> </v>
      </c>
      <c r="B620" s="218"/>
      <c r="C620" s="218"/>
      <c r="D620" s="219"/>
      <c r="E620" s="219"/>
      <c r="F620" s="219"/>
      <c r="G620" s="216" t="str">
        <f>IF(D620="","",VLOOKUP(D620,'Liste des clubs'!A:B,2,FALSE))</f>
        <v/>
      </c>
    </row>
    <row r="621" spans="1:7" x14ac:dyDescent="0.2">
      <c r="A621" s="216" t="str">
        <f t="shared" si="10"/>
        <v xml:space="preserve"> </v>
      </c>
      <c r="B621" s="218"/>
      <c r="C621" s="218"/>
      <c r="D621" s="219"/>
      <c r="E621" s="219"/>
      <c r="F621" s="219"/>
      <c r="G621" s="216" t="str">
        <f>IF(D621="","",VLOOKUP(D621,'Liste des clubs'!A:B,2,FALSE))</f>
        <v/>
      </c>
    </row>
    <row r="622" spans="1:7" x14ac:dyDescent="0.2">
      <c r="A622" s="216" t="str">
        <f t="shared" si="10"/>
        <v xml:space="preserve"> </v>
      </c>
      <c r="B622" s="218"/>
      <c r="C622" s="218"/>
      <c r="D622" s="219"/>
      <c r="E622" s="219"/>
      <c r="F622" s="219"/>
      <c r="G622" s="216" t="str">
        <f>IF(D622="","",VLOOKUP(D622,'Liste des clubs'!A:B,2,FALSE))</f>
        <v/>
      </c>
    </row>
    <row r="623" spans="1:7" x14ac:dyDescent="0.2">
      <c r="A623" s="216" t="str">
        <f t="shared" si="10"/>
        <v xml:space="preserve"> </v>
      </c>
      <c r="B623" s="218"/>
      <c r="C623" s="218"/>
      <c r="D623" s="219"/>
      <c r="E623" s="219"/>
      <c r="F623" s="219"/>
      <c r="G623" s="216" t="str">
        <f>IF(D623="","",VLOOKUP(D623,'Liste des clubs'!A:B,2,FALSE))</f>
        <v/>
      </c>
    </row>
    <row r="624" spans="1:7" x14ac:dyDescent="0.2">
      <c r="A624" s="216" t="str">
        <f t="shared" si="10"/>
        <v xml:space="preserve"> </v>
      </c>
      <c r="B624" s="218"/>
      <c r="C624" s="218"/>
      <c r="D624" s="219"/>
      <c r="E624" s="219"/>
      <c r="F624" s="219"/>
      <c r="G624" s="216" t="str">
        <f>IF(D624="","",VLOOKUP(D624,'Liste des clubs'!A:B,2,FALSE))</f>
        <v/>
      </c>
    </row>
    <row r="625" spans="1:7" x14ac:dyDescent="0.2">
      <c r="A625" s="216" t="str">
        <f t="shared" si="10"/>
        <v xml:space="preserve"> </v>
      </c>
      <c r="B625" s="218"/>
      <c r="C625" s="218"/>
      <c r="D625" s="219"/>
      <c r="E625" s="219"/>
      <c r="F625" s="219"/>
      <c r="G625" s="216" t="str">
        <f>IF(D625="","",VLOOKUP(D625,'Liste des clubs'!A:B,2,FALSE))</f>
        <v/>
      </c>
    </row>
    <row r="626" spans="1:7" x14ac:dyDescent="0.2">
      <c r="A626" s="216" t="str">
        <f t="shared" si="10"/>
        <v xml:space="preserve"> </v>
      </c>
      <c r="B626" s="218"/>
      <c r="C626" s="218"/>
      <c r="D626" s="219"/>
      <c r="E626" s="219"/>
      <c r="F626" s="219"/>
      <c r="G626" s="216" t="str">
        <f>IF(D626="","",VLOOKUP(D626,'Liste des clubs'!A:B,2,FALSE))</f>
        <v/>
      </c>
    </row>
    <row r="627" spans="1:7" x14ac:dyDescent="0.2">
      <c r="A627" s="216" t="str">
        <f t="shared" si="10"/>
        <v xml:space="preserve"> </v>
      </c>
      <c r="B627" s="218"/>
      <c r="C627" s="218"/>
      <c r="D627" s="219"/>
      <c r="E627" s="219"/>
      <c r="F627" s="219"/>
      <c r="G627" s="216" t="str">
        <f>IF(D627="","",VLOOKUP(D627,'Liste des clubs'!A:B,2,FALSE))</f>
        <v/>
      </c>
    </row>
    <row r="628" spans="1:7" x14ac:dyDescent="0.2">
      <c r="A628" s="216" t="str">
        <f t="shared" si="10"/>
        <v xml:space="preserve"> </v>
      </c>
      <c r="B628" s="218"/>
      <c r="C628" s="218"/>
      <c r="D628" s="219"/>
      <c r="E628" s="219"/>
      <c r="F628" s="219"/>
      <c r="G628" s="216" t="str">
        <f>IF(D628="","",VLOOKUP(D628,'Liste des clubs'!A:B,2,FALSE))</f>
        <v/>
      </c>
    </row>
    <row r="629" spans="1:7" x14ac:dyDescent="0.2">
      <c r="A629" s="216" t="str">
        <f t="shared" si="10"/>
        <v xml:space="preserve"> </v>
      </c>
      <c r="B629" s="218"/>
      <c r="C629" s="218"/>
      <c r="D629" s="219"/>
      <c r="E629" s="219"/>
      <c r="F629" s="219"/>
      <c r="G629" s="216" t="str">
        <f>IF(D629="","",VLOOKUP(D629,'Liste des clubs'!A:B,2,FALSE))</f>
        <v/>
      </c>
    </row>
    <row r="630" spans="1:7" x14ac:dyDescent="0.2">
      <c r="A630" s="216" t="str">
        <f t="shared" si="10"/>
        <v xml:space="preserve"> </v>
      </c>
      <c r="B630" s="218"/>
      <c r="C630" s="218"/>
      <c r="D630" s="219"/>
      <c r="E630" s="219"/>
      <c r="F630" s="219"/>
      <c r="G630" s="216" t="str">
        <f>IF(D630="","",VLOOKUP(D630,'Liste des clubs'!A:B,2,FALSE))</f>
        <v/>
      </c>
    </row>
    <row r="631" spans="1:7" x14ac:dyDescent="0.2">
      <c r="A631" s="216" t="str">
        <f t="shared" si="10"/>
        <v xml:space="preserve"> </v>
      </c>
      <c r="B631" s="218"/>
      <c r="C631" s="218"/>
      <c r="D631" s="219"/>
      <c r="E631" s="219"/>
      <c r="F631" s="219"/>
      <c r="G631" s="216" t="str">
        <f>IF(D631="","",VLOOKUP(D631,'Liste des clubs'!A:B,2,FALSE))</f>
        <v/>
      </c>
    </row>
    <row r="632" spans="1:7" x14ac:dyDescent="0.2">
      <c r="A632" s="216" t="str">
        <f t="shared" si="10"/>
        <v xml:space="preserve"> </v>
      </c>
      <c r="B632" s="218"/>
      <c r="C632" s="218"/>
      <c r="D632" s="219"/>
      <c r="E632" s="219"/>
      <c r="F632" s="219"/>
      <c r="G632" s="216" t="str">
        <f>IF(D632="","",VLOOKUP(D632,'Liste des clubs'!A:B,2,FALSE))</f>
        <v/>
      </c>
    </row>
    <row r="633" spans="1:7" x14ac:dyDescent="0.2">
      <c r="A633" s="216" t="str">
        <f t="shared" si="10"/>
        <v xml:space="preserve"> </v>
      </c>
      <c r="B633" s="218"/>
      <c r="C633" s="218"/>
      <c r="D633" s="219"/>
      <c r="E633" s="219"/>
      <c r="F633" s="219"/>
      <c r="G633" s="216" t="str">
        <f>IF(D633="","",VLOOKUP(D633,'Liste des clubs'!A:B,2,FALSE))</f>
        <v/>
      </c>
    </row>
    <row r="634" spans="1:7" x14ac:dyDescent="0.2">
      <c r="A634" s="216" t="str">
        <f t="shared" si="10"/>
        <v xml:space="preserve"> </v>
      </c>
      <c r="B634" s="218"/>
      <c r="C634" s="218"/>
      <c r="D634" s="219"/>
      <c r="E634" s="219"/>
      <c r="F634" s="219"/>
      <c r="G634" s="216" t="str">
        <f>IF(D634="","",VLOOKUP(D634,'Liste des clubs'!A:B,2,FALSE))</f>
        <v/>
      </c>
    </row>
    <row r="635" spans="1:7" x14ac:dyDescent="0.2">
      <c r="A635" s="216" t="str">
        <f t="shared" si="10"/>
        <v xml:space="preserve"> </v>
      </c>
      <c r="B635" s="218"/>
      <c r="C635" s="218"/>
      <c r="D635" s="219"/>
      <c r="E635" s="219"/>
      <c r="F635" s="219"/>
      <c r="G635" s="216" t="str">
        <f>IF(D635="","",VLOOKUP(D635,'Liste des clubs'!A:B,2,FALSE))</f>
        <v/>
      </c>
    </row>
    <row r="636" spans="1:7" x14ac:dyDescent="0.2">
      <c r="A636" s="216" t="str">
        <f t="shared" si="10"/>
        <v xml:space="preserve"> </v>
      </c>
      <c r="B636" s="218"/>
      <c r="C636" s="218"/>
      <c r="D636" s="219"/>
      <c r="E636" s="219"/>
      <c r="F636" s="219"/>
      <c r="G636" s="216" t="str">
        <f>IF(D636="","",VLOOKUP(D636,'Liste des clubs'!A:B,2,FALSE))</f>
        <v/>
      </c>
    </row>
    <row r="637" spans="1:7" x14ac:dyDescent="0.2">
      <c r="A637" s="216" t="str">
        <f t="shared" si="10"/>
        <v xml:space="preserve"> </v>
      </c>
      <c r="B637" s="218"/>
      <c r="C637" s="218"/>
      <c r="D637" s="219"/>
      <c r="E637" s="219"/>
      <c r="F637" s="219"/>
      <c r="G637" s="216" t="str">
        <f>IF(D637="","",VLOOKUP(D637,'Liste des clubs'!A:B,2,FALSE))</f>
        <v/>
      </c>
    </row>
    <row r="638" spans="1:7" x14ac:dyDescent="0.2">
      <c r="A638" s="216" t="str">
        <f t="shared" si="10"/>
        <v xml:space="preserve"> </v>
      </c>
      <c r="B638" s="218"/>
      <c r="C638" s="218"/>
      <c r="D638" s="219"/>
      <c r="E638" s="219"/>
      <c r="F638" s="219"/>
      <c r="G638" s="216" t="str">
        <f>IF(D638="","",VLOOKUP(D638,'Liste des clubs'!A:B,2,FALSE))</f>
        <v/>
      </c>
    </row>
    <row r="639" spans="1:7" x14ac:dyDescent="0.2">
      <c r="A639" s="216" t="str">
        <f t="shared" si="10"/>
        <v xml:space="preserve"> </v>
      </c>
      <c r="B639" s="218"/>
      <c r="C639" s="218"/>
      <c r="D639" s="219"/>
      <c r="E639" s="219"/>
      <c r="F639" s="219"/>
      <c r="G639" s="216" t="str">
        <f>IF(D639="","",VLOOKUP(D639,'Liste des clubs'!A:B,2,FALSE))</f>
        <v/>
      </c>
    </row>
    <row r="640" spans="1:7" x14ac:dyDescent="0.2">
      <c r="A640" s="216" t="str">
        <f t="shared" si="10"/>
        <v xml:space="preserve"> </v>
      </c>
      <c r="B640" s="218"/>
      <c r="C640" s="218"/>
      <c r="D640" s="219"/>
      <c r="E640" s="219"/>
      <c r="F640" s="219"/>
      <c r="G640" s="216" t="str">
        <f>IF(D640="","",VLOOKUP(D640,'Liste des clubs'!A:B,2,FALSE))</f>
        <v/>
      </c>
    </row>
    <row r="641" spans="1:7" x14ac:dyDescent="0.2">
      <c r="A641" s="216" t="str">
        <f t="shared" si="10"/>
        <v xml:space="preserve"> </v>
      </c>
      <c r="B641" s="218"/>
      <c r="C641" s="218"/>
      <c r="D641" s="219"/>
      <c r="E641" s="219"/>
      <c r="F641" s="219"/>
      <c r="G641" s="216" t="str">
        <f>IF(D641="","",VLOOKUP(D641,'Liste des clubs'!A:B,2,FALSE))</f>
        <v/>
      </c>
    </row>
    <row r="642" spans="1:7" x14ac:dyDescent="0.2">
      <c r="A642" s="216" t="str">
        <f t="shared" si="10"/>
        <v xml:space="preserve"> </v>
      </c>
      <c r="B642" s="218"/>
      <c r="C642" s="218"/>
      <c r="D642" s="219"/>
      <c r="E642" s="219"/>
      <c r="F642" s="219"/>
      <c r="G642" s="216" t="str">
        <f>IF(D642="","",VLOOKUP(D642,'Liste des clubs'!A:B,2,FALSE))</f>
        <v/>
      </c>
    </row>
    <row r="643" spans="1:7" x14ac:dyDescent="0.2">
      <c r="A643" s="216" t="str">
        <f t="shared" si="10"/>
        <v xml:space="preserve"> </v>
      </c>
      <c r="B643" s="218"/>
      <c r="C643" s="218"/>
      <c r="D643" s="219"/>
      <c r="E643" s="219"/>
      <c r="F643" s="219"/>
      <c r="G643" s="216" t="str">
        <f>IF(D643="","",VLOOKUP(D643,'Liste des clubs'!A:B,2,FALSE))</f>
        <v/>
      </c>
    </row>
    <row r="644" spans="1:7" x14ac:dyDescent="0.2">
      <c r="A644" s="216" t="str">
        <f t="shared" ref="A644:A700" si="11">UPPER(B644)&amp;" "&amp;PROPER(C644)</f>
        <v xml:space="preserve"> </v>
      </c>
      <c r="B644" s="218"/>
      <c r="C644" s="218"/>
      <c r="D644" s="219"/>
      <c r="E644" s="219"/>
      <c r="F644" s="219"/>
      <c r="G644" s="216" t="str">
        <f>IF(D644="","",VLOOKUP(D644,'Liste des clubs'!A:B,2,FALSE))</f>
        <v/>
      </c>
    </row>
    <row r="645" spans="1:7" x14ac:dyDescent="0.2">
      <c r="A645" s="216" t="str">
        <f t="shared" si="11"/>
        <v xml:space="preserve"> </v>
      </c>
      <c r="B645" s="218"/>
      <c r="C645" s="218"/>
      <c r="D645" s="219"/>
      <c r="E645" s="219"/>
      <c r="F645" s="219"/>
      <c r="G645" s="216" t="str">
        <f>IF(D645="","",VLOOKUP(D645,'Liste des clubs'!A:B,2,FALSE))</f>
        <v/>
      </c>
    </row>
    <row r="646" spans="1:7" x14ac:dyDescent="0.2">
      <c r="A646" s="216" t="str">
        <f t="shared" si="11"/>
        <v xml:space="preserve"> </v>
      </c>
      <c r="B646" s="218"/>
      <c r="C646" s="218"/>
      <c r="D646" s="219"/>
      <c r="E646" s="219"/>
      <c r="F646" s="219"/>
      <c r="G646" s="216" t="str">
        <f>IF(D646="","",VLOOKUP(D646,'Liste des clubs'!A:B,2,FALSE))</f>
        <v/>
      </c>
    </row>
    <row r="647" spans="1:7" x14ac:dyDescent="0.2">
      <c r="A647" s="216" t="str">
        <f t="shared" si="11"/>
        <v xml:space="preserve"> </v>
      </c>
      <c r="B647" s="218"/>
      <c r="C647" s="218"/>
      <c r="D647" s="219"/>
      <c r="E647" s="219"/>
      <c r="F647" s="219"/>
      <c r="G647" s="216" t="str">
        <f>IF(D647="","",VLOOKUP(D647,'Liste des clubs'!A:B,2,FALSE))</f>
        <v/>
      </c>
    </row>
    <row r="648" spans="1:7" x14ac:dyDescent="0.2">
      <c r="A648" s="216" t="str">
        <f t="shared" si="11"/>
        <v xml:space="preserve"> </v>
      </c>
      <c r="B648" s="218"/>
      <c r="C648" s="218"/>
      <c r="D648" s="219"/>
      <c r="E648" s="219"/>
      <c r="F648" s="219"/>
      <c r="G648" s="216" t="str">
        <f>IF(D648="","",VLOOKUP(D648,'Liste des clubs'!A:B,2,FALSE))</f>
        <v/>
      </c>
    </row>
    <row r="649" spans="1:7" x14ac:dyDescent="0.2">
      <c r="A649" s="216" t="str">
        <f t="shared" si="11"/>
        <v xml:space="preserve"> </v>
      </c>
      <c r="B649" s="218"/>
      <c r="C649" s="218"/>
      <c r="D649" s="219"/>
      <c r="E649" s="219"/>
      <c r="F649" s="219"/>
      <c r="G649" s="216" t="str">
        <f>IF(D649="","",VLOOKUP(D649,'Liste des clubs'!A:B,2,FALSE))</f>
        <v/>
      </c>
    </row>
    <row r="650" spans="1:7" x14ac:dyDescent="0.2">
      <c r="A650" s="216" t="str">
        <f t="shared" si="11"/>
        <v xml:space="preserve"> </v>
      </c>
      <c r="B650" s="218"/>
      <c r="C650" s="218"/>
      <c r="D650" s="219"/>
      <c r="E650" s="219"/>
      <c r="F650" s="219"/>
      <c r="G650" s="216" t="str">
        <f>IF(D650="","",VLOOKUP(D650,'Liste des clubs'!A:B,2,FALSE))</f>
        <v/>
      </c>
    </row>
    <row r="651" spans="1:7" x14ac:dyDescent="0.2">
      <c r="A651" s="216" t="str">
        <f t="shared" si="11"/>
        <v xml:space="preserve"> </v>
      </c>
      <c r="B651" s="218"/>
      <c r="C651" s="218"/>
      <c r="D651" s="219"/>
      <c r="E651" s="219"/>
      <c r="F651" s="219"/>
      <c r="G651" s="216" t="str">
        <f>IF(D651="","",VLOOKUP(D651,'Liste des clubs'!A:B,2,FALSE))</f>
        <v/>
      </c>
    </row>
    <row r="652" spans="1:7" x14ac:dyDescent="0.2">
      <c r="A652" s="216" t="str">
        <f t="shared" si="11"/>
        <v xml:space="preserve"> </v>
      </c>
      <c r="B652" s="218"/>
      <c r="C652" s="218"/>
      <c r="D652" s="219"/>
      <c r="E652" s="219"/>
      <c r="F652" s="219"/>
      <c r="G652" s="216" t="str">
        <f>IF(D652="","",VLOOKUP(D652,'Liste des clubs'!A:B,2,FALSE))</f>
        <v/>
      </c>
    </row>
    <row r="653" spans="1:7" x14ac:dyDescent="0.2">
      <c r="A653" s="216" t="str">
        <f t="shared" si="11"/>
        <v xml:space="preserve"> </v>
      </c>
      <c r="B653" s="218"/>
      <c r="C653" s="218"/>
      <c r="D653" s="219"/>
      <c r="E653" s="219"/>
      <c r="F653" s="219"/>
      <c r="G653" s="216" t="str">
        <f>IF(D653="","",VLOOKUP(D653,'Liste des clubs'!A:B,2,FALSE))</f>
        <v/>
      </c>
    </row>
    <row r="654" spans="1:7" x14ac:dyDescent="0.2">
      <c r="A654" s="216" t="str">
        <f t="shared" si="11"/>
        <v xml:space="preserve"> </v>
      </c>
      <c r="B654" s="218"/>
      <c r="C654" s="218"/>
      <c r="D654" s="219"/>
      <c r="E654" s="219"/>
      <c r="F654" s="219"/>
      <c r="G654" s="216" t="str">
        <f>IF(D654="","",VLOOKUP(D654,'Liste des clubs'!A:B,2,FALSE))</f>
        <v/>
      </c>
    </row>
    <row r="655" spans="1:7" x14ac:dyDescent="0.2">
      <c r="A655" s="216" t="str">
        <f t="shared" si="11"/>
        <v xml:space="preserve"> </v>
      </c>
      <c r="B655" s="218"/>
      <c r="C655" s="218"/>
      <c r="D655" s="219"/>
      <c r="E655" s="219"/>
      <c r="F655" s="219"/>
      <c r="G655" s="216" t="str">
        <f>IF(D655="","",VLOOKUP(D655,'Liste des clubs'!A:B,2,FALSE))</f>
        <v/>
      </c>
    </row>
    <row r="656" spans="1:7" x14ac:dyDescent="0.2">
      <c r="A656" s="216" t="str">
        <f t="shared" si="11"/>
        <v xml:space="preserve"> </v>
      </c>
      <c r="B656" s="218"/>
      <c r="C656" s="218"/>
      <c r="D656" s="219"/>
      <c r="E656" s="219"/>
      <c r="F656" s="219"/>
      <c r="G656" s="216" t="str">
        <f>IF(D656="","",VLOOKUP(D656,'Liste des clubs'!A:B,2,FALSE))</f>
        <v/>
      </c>
    </row>
    <row r="657" spans="1:7" x14ac:dyDescent="0.2">
      <c r="A657" s="216" t="str">
        <f t="shared" si="11"/>
        <v xml:space="preserve"> </v>
      </c>
      <c r="B657" s="218"/>
      <c r="C657" s="218"/>
      <c r="D657" s="219"/>
      <c r="E657" s="219"/>
      <c r="F657" s="219"/>
      <c r="G657" s="216" t="str">
        <f>IF(D657="","",VLOOKUP(D657,'Liste des clubs'!A:B,2,FALSE))</f>
        <v/>
      </c>
    </row>
    <row r="658" spans="1:7" x14ac:dyDescent="0.2">
      <c r="A658" s="216" t="str">
        <f t="shared" si="11"/>
        <v xml:space="preserve"> </v>
      </c>
      <c r="B658" s="218"/>
      <c r="C658" s="218"/>
      <c r="D658" s="219"/>
      <c r="E658" s="219"/>
      <c r="F658" s="219"/>
      <c r="G658" s="216" t="str">
        <f>IF(D658="","",VLOOKUP(D658,'Liste des clubs'!A:B,2,FALSE))</f>
        <v/>
      </c>
    </row>
    <row r="659" spans="1:7" x14ac:dyDescent="0.2">
      <c r="A659" s="216" t="str">
        <f t="shared" si="11"/>
        <v xml:space="preserve"> </v>
      </c>
      <c r="B659" s="218"/>
      <c r="C659" s="218"/>
      <c r="D659" s="219"/>
      <c r="E659" s="219"/>
      <c r="F659" s="219"/>
      <c r="G659" s="216" t="str">
        <f>IF(D659="","",VLOOKUP(D659,'Liste des clubs'!A:B,2,FALSE))</f>
        <v/>
      </c>
    </row>
    <row r="660" spans="1:7" x14ac:dyDescent="0.2">
      <c r="A660" s="216" t="str">
        <f t="shared" si="11"/>
        <v xml:space="preserve"> </v>
      </c>
      <c r="B660" s="218"/>
      <c r="C660" s="218"/>
      <c r="D660" s="219"/>
      <c r="E660" s="219"/>
      <c r="F660" s="219"/>
      <c r="G660" s="216" t="str">
        <f>IF(D660="","",VLOOKUP(D660,'Liste des clubs'!A:B,2,FALSE))</f>
        <v/>
      </c>
    </row>
    <row r="661" spans="1:7" x14ac:dyDescent="0.2">
      <c r="A661" s="216" t="str">
        <f t="shared" si="11"/>
        <v xml:space="preserve"> </v>
      </c>
      <c r="B661" s="218"/>
      <c r="C661" s="218"/>
      <c r="D661" s="219"/>
      <c r="E661" s="219"/>
      <c r="F661" s="219"/>
      <c r="G661" s="216" t="str">
        <f>IF(D661="","",VLOOKUP(D661,'Liste des clubs'!A:B,2,FALSE))</f>
        <v/>
      </c>
    </row>
    <row r="662" spans="1:7" x14ac:dyDescent="0.2">
      <c r="A662" s="216" t="str">
        <f t="shared" si="11"/>
        <v xml:space="preserve"> </v>
      </c>
      <c r="B662" s="218"/>
      <c r="C662" s="218"/>
      <c r="D662" s="219"/>
      <c r="E662" s="219"/>
      <c r="F662" s="219"/>
      <c r="G662" s="216" t="str">
        <f>IF(D662="","",VLOOKUP(D662,'Liste des clubs'!A:B,2,FALSE))</f>
        <v/>
      </c>
    </row>
    <row r="663" spans="1:7" x14ac:dyDescent="0.2">
      <c r="A663" s="216" t="str">
        <f t="shared" si="11"/>
        <v xml:space="preserve"> </v>
      </c>
      <c r="B663" s="218"/>
      <c r="C663" s="218"/>
      <c r="D663" s="219"/>
      <c r="E663" s="219"/>
      <c r="F663" s="219"/>
      <c r="G663" s="216" t="str">
        <f>IF(D663="","",VLOOKUP(D663,'Liste des clubs'!A:B,2,FALSE))</f>
        <v/>
      </c>
    </row>
    <row r="664" spans="1:7" x14ac:dyDescent="0.2">
      <c r="A664" s="216" t="str">
        <f t="shared" si="11"/>
        <v xml:space="preserve"> </v>
      </c>
      <c r="B664" s="218"/>
      <c r="C664" s="218"/>
      <c r="D664" s="219"/>
      <c r="E664" s="219"/>
      <c r="F664" s="219"/>
      <c r="G664" s="216" t="str">
        <f>IF(D664="","",VLOOKUP(D664,'Liste des clubs'!A:B,2,FALSE))</f>
        <v/>
      </c>
    </row>
    <row r="665" spans="1:7" x14ac:dyDescent="0.2">
      <c r="A665" s="216" t="str">
        <f t="shared" si="11"/>
        <v xml:space="preserve"> </v>
      </c>
      <c r="B665" s="218"/>
      <c r="C665" s="218"/>
      <c r="D665" s="219"/>
      <c r="E665" s="219"/>
      <c r="F665" s="219"/>
      <c r="G665" s="216" t="str">
        <f>IF(D665="","",VLOOKUP(D665,'Liste des clubs'!A:B,2,FALSE))</f>
        <v/>
      </c>
    </row>
    <row r="666" spans="1:7" x14ac:dyDescent="0.2">
      <c r="A666" s="216" t="str">
        <f t="shared" si="11"/>
        <v xml:space="preserve"> </v>
      </c>
      <c r="B666" s="218"/>
      <c r="C666" s="218"/>
      <c r="D666" s="219"/>
      <c r="E666" s="219"/>
      <c r="F666" s="219"/>
      <c r="G666" s="216" t="str">
        <f>IF(D666="","",VLOOKUP(D666,'Liste des clubs'!A:B,2,FALSE))</f>
        <v/>
      </c>
    </row>
    <row r="667" spans="1:7" x14ac:dyDescent="0.2">
      <c r="A667" s="216" t="str">
        <f t="shared" si="11"/>
        <v xml:space="preserve"> </v>
      </c>
      <c r="B667" s="218"/>
      <c r="C667" s="218"/>
      <c r="D667" s="219"/>
      <c r="E667" s="219"/>
      <c r="F667" s="219"/>
      <c r="G667" s="216" t="str">
        <f>IF(D667="","",VLOOKUP(D667,'Liste des clubs'!A:B,2,FALSE))</f>
        <v/>
      </c>
    </row>
    <row r="668" spans="1:7" x14ac:dyDescent="0.2">
      <c r="A668" s="216" t="str">
        <f t="shared" si="11"/>
        <v xml:space="preserve"> </v>
      </c>
      <c r="B668" s="218"/>
      <c r="C668" s="218"/>
      <c r="D668" s="219"/>
      <c r="E668" s="219"/>
      <c r="F668" s="219"/>
      <c r="G668" s="216" t="str">
        <f>IF(D668="","",VLOOKUP(D668,'Liste des clubs'!A:B,2,FALSE))</f>
        <v/>
      </c>
    </row>
    <row r="669" spans="1:7" x14ac:dyDescent="0.2">
      <c r="A669" s="216" t="str">
        <f t="shared" si="11"/>
        <v xml:space="preserve"> </v>
      </c>
      <c r="B669" s="218"/>
      <c r="C669" s="218"/>
      <c r="D669" s="219"/>
      <c r="E669" s="219"/>
      <c r="F669" s="219"/>
      <c r="G669" s="216" t="str">
        <f>IF(D669="","",VLOOKUP(D669,'Liste des clubs'!A:B,2,FALSE))</f>
        <v/>
      </c>
    </row>
    <row r="670" spans="1:7" x14ac:dyDescent="0.2">
      <c r="A670" s="216" t="str">
        <f t="shared" si="11"/>
        <v xml:space="preserve"> </v>
      </c>
      <c r="B670" s="218"/>
      <c r="C670" s="218"/>
      <c r="D670" s="219"/>
      <c r="E670" s="219"/>
      <c r="F670" s="219"/>
      <c r="G670" s="216" t="str">
        <f>IF(D670="","",VLOOKUP(D670,'Liste des clubs'!A:B,2,FALSE))</f>
        <v/>
      </c>
    </row>
    <row r="671" spans="1:7" x14ac:dyDescent="0.2">
      <c r="A671" s="216" t="str">
        <f t="shared" si="11"/>
        <v xml:space="preserve"> </v>
      </c>
      <c r="B671" s="218"/>
      <c r="C671" s="218"/>
      <c r="D671" s="219"/>
      <c r="E671" s="219"/>
      <c r="F671" s="219"/>
      <c r="G671" s="216" t="str">
        <f>IF(D671="","",VLOOKUP(D671,'Liste des clubs'!A:B,2,FALSE))</f>
        <v/>
      </c>
    </row>
    <row r="672" spans="1:7" x14ac:dyDescent="0.2">
      <c r="A672" s="216" t="str">
        <f t="shared" si="11"/>
        <v xml:space="preserve"> </v>
      </c>
      <c r="B672" s="218"/>
      <c r="C672" s="218"/>
      <c r="D672" s="219"/>
      <c r="E672" s="219"/>
      <c r="F672" s="219"/>
      <c r="G672" s="216" t="str">
        <f>IF(D672="","",VLOOKUP(D672,'Liste des clubs'!A:B,2,FALSE))</f>
        <v/>
      </c>
    </row>
    <row r="673" spans="1:7" x14ac:dyDescent="0.2">
      <c r="A673" s="216" t="str">
        <f t="shared" si="11"/>
        <v xml:space="preserve"> </v>
      </c>
      <c r="B673" s="218"/>
      <c r="C673" s="218"/>
      <c r="D673" s="219"/>
      <c r="E673" s="219"/>
      <c r="F673" s="219"/>
      <c r="G673" s="216" t="str">
        <f>IF(D673="","",VLOOKUP(D673,'Liste des clubs'!A:B,2,FALSE))</f>
        <v/>
      </c>
    </row>
    <row r="674" spans="1:7" x14ac:dyDescent="0.2">
      <c r="A674" s="216" t="str">
        <f t="shared" si="11"/>
        <v xml:space="preserve"> </v>
      </c>
      <c r="B674" s="218"/>
      <c r="C674" s="218"/>
      <c r="D674" s="219"/>
      <c r="E674" s="219"/>
      <c r="F674" s="219"/>
      <c r="G674" s="216" t="str">
        <f>IF(D674="","",VLOOKUP(D674,'Liste des clubs'!A:B,2,FALSE))</f>
        <v/>
      </c>
    </row>
    <row r="675" spans="1:7" x14ac:dyDescent="0.2">
      <c r="A675" s="216" t="str">
        <f t="shared" si="11"/>
        <v xml:space="preserve"> </v>
      </c>
      <c r="B675" s="218"/>
      <c r="C675" s="218"/>
      <c r="D675" s="219"/>
      <c r="E675" s="219"/>
      <c r="F675" s="219"/>
      <c r="G675" s="216" t="str">
        <f>IF(D675="","",VLOOKUP(D675,'Liste des clubs'!A:B,2,FALSE))</f>
        <v/>
      </c>
    </row>
    <row r="676" spans="1:7" x14ac:dyDescent="0.2">
      <c r="A676" s="216" t="str">
        <f t="shared" si="11"/>
        <v xml:space="preserve"> </v>
      </c>
      <c r="B676" s="218"/>
      <c r="C676" s="218"/>
      <c r="D676" s="219"/>
      <c r="E676" s="219"/>
      <c r="F676" s="219"/>
      <c r="G676" s="216" t="str">
        <f>IF(D676="","",VLOOKUP(D676,'Liste des clubs'!A:B,2,FALSE))</f>
        <v/>
      </c>
    </row>
    <row r="677" spans="1:7" x14ac:dyDescent="0.2">
      <c r="A677" s="216" t="str">
        <f t="shared" si="11"/>
        <v xml:space="preserve"> </v>
      </c>
      <c r="B677" s="218"/>
      <c r="C677" s="218"/>
      <c r="D677" s="219"/>
      <c r="E677" s="219"/>
      <c r="F677" s="219"/>
      <c r="G677" s="216" t="str">
        <f>IF(D677="","",VLOOKUP(D677,'Liste des clubs'!A:B,2,FALSE))</f>
        <v/>
      </c>
    </row>
    <row r="678" spans="1:7" x14ac:dyDescent="0.2">
      <c r="A678" s="216" t="str">
        <f t="shared" si="11"/>
        <v xml:space="preserve"> </v>
      </c>
      <c r="B678" s="218"/>
      <c r="C678" s="218"/>
      <c r="D678" s="219"/>
      <c r="E678" s="219"/>
      <c r="F678" s="219"/>
      <c r="G678" s="216" t="str">
        <f>IF(D678="","",VLOOKUP(D678,'Liste des clubs'!A:B,2,FALSE))</f>
        <v/>
      </c>
    </row>
    <row r="679" spans="1:7" x14ac:dyDescent="0.2">
      <c r="A679" s="216" t="str">
        <f t="shared" si="11"/>
        <v xml:space="preserve"> </v>
      </c>
      <c r="B679" s="218"/>
      <c r="C679" s="218"/>
      <c r="D679" s="219"/>
      <c r="E679" s="219"/>
      <c r="F679" s="219"/>
      <c r="G679" s="216" t="str">
        <f>IF(D679="","",VLOOKUP(D679,'Liste des clubs'!A:B,2,FALSE))</f>
        <v/>
      </c>
    </row>
    <row r="680" spans="1:7" x14ac:dyDescent="0.2">
      <c r="A680" s="216" t="str">
        <f t="shared" si="11"/>
        <v xml:space="preserve"> </v>
      </c>
      <c r="B680" s="218"/>
      <c r="C680" s="218"/>
      <c r="D680" s="219"/>
      <c r="E680" s="219"/>
      <c r="F680" s="219"/>
      <c r="G680" s="216" t="str">
        <f>IF(D680="","",VLOOKUP(D680,'Liste des clubs'!A:B,2,FALSE))</f>
        <v/>
      </c>
    </row>
    <row r="681" spans="1:7" x14ac:dyDescent="0.2">
      <c r="A681" s="216" t="str">
        <f t="shared" si="11"/>
        <v xml:space="preserve"> </v>
      </c>
      <c r="B681" s="218"/>
      <c r="C681" s="218"/>
      <c r="D681" s="219"/>
      <c r="E681" s="219"/>
      <c r="F681" s="219"/>
      <c r="G681" s="216" t="str">
        <f>IF(D681="","",VLOOKUP(D681,'Liste des clubs'!A:B,2,FALSE))</f>
        <v/>
      </c>
    </row>
    <row r="682" spans="1:7" x14ac:dyDescent="0.2">
      <c r="A682" s="216" t="str">
        <f t="shared" si="11"/>
        <v xml:space="preserve"> </v>
      </c>
      <c r="B682" s="218"/>
      <c r="C682" s="218"/>
      <c r="D682" s="219"/>
      <c r="E682" s="219"/>
      <c r="F682" s="219"/>
      <c r="G682" s="216" t="str">
        <f>IF(D682="","",VLOOKUP(D682,'Liste des clubs'!A:B,2,FALSE))</f>
        <v/>
      </c>
    </row>
    <row r="683" spans="1:7" x14ac:dyDescent="0.2">
      <c r="A683" s="216" t="str">
        <f t="shared" si="11"/>
        <v xml:space="preserve"> </v>
      </c>
      <c r="B683" s="218"/>
      <c r="C683" s="218"/>
      <c r="D683" s="219"/>
      <c r="E683" s="219"/>
      <c r="F683" s="219"/>
      <c r="G683" s="216" t="str">
        <f>IF(D683="","",VLOOKUP(D683,'Liste des clubs'!A:B,2,FALSE))</f>
        <v/>
      </c>
    </row>
    <row r="684" spans="1:7" x14ac:dyDescent="0.2">
      <c r="A684" s="216" t="str">
        <f t="shared" si="11"/>
        <v xml:space="preserve"> </v>
      </c>
      <c r="B684" s="218"/>
      <c r="C684" s="218"/>
      <c r="D684" s="219"/>
      <c r="E684" s="219"/>
      <c r="F684" s="219"/>
      <c r="G684" s="216" t="str">
        <f>IF(D684="","",VLOOKUP(D684,'Liste des clubs'!A:B,2,FALSE))</f>
        <v/>
      </c>
    </row>
    <row r="685" spans="1:7" x14ac:dyDescent="0.2">
      <c r="A685" s="216" t="str">
        <f t="shared" si="11"/>
        <v xml:space="preserve"> </v>
      </c>
      <c r="B685" s="218"/>
      <c r="C685" s="218"/>
      <c r="D685" s="219"/>
      <c r="E685" s="219"/>
      <c r="F685" s="219"/>
      <c r="G685" s="216" t="str">
        <f>IF(D685="","",VLOOKUP(D685,'Liste des clubs'!A:B,2,FALSE))</f>
        <v/>
      </c>
    </row>
    <row r="686" spans="1:7" x14ac:dyDescent="0.2">
      <c r="A686" s="216" t="str">
        <f t="shared" si="11"/>
        <v xml:space="preserve"> </v>
      </c>
      <c r="B686" s="218"/>
      <c r="C686" s="218"/>
      <c r="D686" s="219"/>
      <c r="E686" s="219"/>
      <c r="F686" s="219"/>
      <c r="G686" s="216" t="str">
        <f>IF(D686="","",VLOOKUP(D686,'Liste des clubs'!A:B,2,FALSE))</f>
        <v/>
      </c>
    </row>
    <row r="687" spans="1:7" x14ac:dyDescent="0.2">
      <c r="A687" s="216" t="str">
        <f t="shared" si="11"/>
        <v xml:space="preserve"> </v>
      </c>
      <c r="B687" s="218"/>
      <c r="C687" s="218"/>
      <c r="D687" s="219"/>
      <c r="E687" s="219"/>
      <c r="F687" s="219"/>
      <c r="G687" s="216" t="str">
        <f>IF(D687="","",VLOOKUP(D687,'Liste des clubs'!A:B,2,FALSE))</f>
        <v/>
      </c>
    </row>
    <row r="688" spans="1:7" x14ac:dyDescent="0.2">
      <c r="A688" s="216" t="str">
        <f t="shared" si="11"/>
        <v xml:space="preserve"> </v>
      </c>
      <c r="B688" s="218"/>
      <c r="C688" s="218"/>
      <c r="D688" s="219"/>
      <c r="E688" s="219"/>
      <c r="F688" s="219"/>
      <c r="G688" s="216" t="str">
        <f>IF(D688="","",VLOOKUP(D688,'Liste des clubs'!A:B,2,FALSE))</f>
        <v/>
      </c>
    </row>
    <row r="689" spans="1:7" x14ac:dyDescent="0.2">
      <c r="A689" s="216" t="str">
        <f t="shared" si="11"/>
        <v xml:space="preserve"> </v>
      </c>
      <c r="B689" s="218"/>
      <c r="C689" s="218"/>
      <c r="D689" s="219"/>
      <c r="E689" s="219"/>
      <c r="F689" s="219"/>
      <c r="G689" s="216" t="str">
        <f>IF(D689="","",VLOOKUP(D689,'Liste des clubs'!A:B,2,FALSE))</f>
        <v/>
      </c>
    </row>
    <row r="690" spans="1:7" x14ac:dyDescent="0.2">
      <c r="A690" s="216" t="str">
        <f t="shared" si="11"/>
        <v xml:space="preserve"> </v>
      </c>
      <c r="B690" s="218"/>
      <c r="C690" s="218"/>
      <c r="D690" s="219"/>
      <c r="E690" s="219"/>
      <c r="F690" s="219"/>
      <c r="G690" s="216" t="str">
        <f>IF(D690="","",VLOOKUP(D690,'Liste des clubs'!A:B,2,FALSE))</f>
        <v/>
      </c>
    </row>
    <row r="691" spans="1:7" x14ac:dyDescent="0.2">
      <c r="A691" s="216" t="str">
        <f t="shared" si="11"/>
        <v xml:space="preserve"> </v>
      </c>
      <c r="B691" s="218"/>
      <c r="C691" s="218"/>
      <c r="D691" s="219"/>
      <c r="E691" s="219"/>
      <c r="F691" s="219"/>
      <c r="G691" s="216" t="str">
        <f>IF(D691="","",VLOOKUP(D691,'Liste des clubs'!A:B,2,FALSE))</f>
        <v/>
      </c>
    </row>
    <row r="692" spans="1:7" x14ac:dyDescent="0.2">
      <c r="A692" s="216" t="str">
        <f t="shared" si="11"/>
        <v xml:space="preserve"> </v>
      </c>
      <c r="B692" s="218"/>
      <c r="C692" s="218"/>
      <c r="D692" s="219"/>
      <c r="E692" s="219"/>
      <c r="F692" s="219"/>
      <c r="G692" s="216" t="str">
        <f>IF(D692="","",VLOOKUP(D692,'Liste des clubs'!A:B,2,FALSE))</f>
        <v/>
      </c>
    </row>
    <row r="693" spans="1:7" x14ac:dyDescent="0.2">
      <c r="A693" s="216" t="str">
        <f t="shared" si="11"/>
        <v xml:space="preserve"> </v>
      </c>
      <c r="B693" s="218"/>
      <c r="C693" s="218"/>
      <c r="D693" s="219"/>
      <c r="E693" s="219"/>
      <c r="F693" s="219"/>
      <c r="G693" s="216" t="str">
        <f>IF(D693="","",VLOOKUP(D693,'Liste des clubs'!A:B,2,FALSE))</f>
        <v/>
      </c>
    </row>
    <row r="694" spans="1:7" x14ac:dyDescent="0.2">
      <c r="A694" s="216" t="str">
        <f t="shared" si="11"/>
        <v xml:space="preserve"> </v>
      </c>
      <c r="B694" s="218"/>
      <c r="C694" s="218"/>
      <c r="D694" s="219"/>
      <c r="E694" s="219"/>
      <c r="F694" s="219"/>
      <c r="G694" s="216" t="str">
        <f>IF(D694="","",VLOOKUP(D694,'Liste des clubs'!A:B,2,FALSE))</f>
        <v/>
      </c>
    </row>
    <row r="695" spans="1:7" x14ac:dyDescent="0.2">
      <c r="A695" s="216" t="str">
        <f t="shared" si="11"/>
        <v xml:space="preserve"> </v>
      </c>
      <c r="B695" s="218"/>
      <c r="C695" s="218"/>
      <c r="D695" s="219"/>
      <c r="E695" s="219"/>
      <c r="F695" s="219"/>
      <c r="G695" s="216" t="str">
        <f>IF(D695="","",VLOOKUP(D695,'Liste des clubs'!A:B,2,FALSE))</f>
        <v/>
      </c>
    </row>
    <row r="696" spans="1:7" x14ac:dyDescent="0.2">
      <c r="A696" s="216" t="str">
        <f t="shared" si="11"/>
        <v xml:space="preserve"> </v>
      </c>
      <c r="B696" s="218"/>
      <c r="C696" s="218"/>
      <c r="D696" s="219"/>
      <c r="E696" s="219"/>
      <c r="F696" s="219"/>
      <c r="G696" s="216" t="str">
        <f>IF(D696="","",VLOOKUP(D696,'Liste des clubs'!A:B,2,FALSE))</f>
        <v/>
      </c>
    </row>
    <row r="697" spans="1:7" x14ac:dyDescent="0.2">
      <c r="A697" s="216" t="str">
        <f t="shared" si="11"/>
        <v xml:space="preserve"> </v>
      </c>
      <c r="B697" s="218"/>
      <c r="C697" s="218"/>
      <c r="D697" s="219"/>
      <c r="E697" s="219"/>
      <c r="F697" s="219"/>
      <c r="G697" s="216" t="str">
        <f>IF(D697="","",VLOOKUP(D697,'Liste des clubs'!A:B,2,FALSE))</f>
        <v/>
      </c>
    </row>
    <row r="698" spans="1:7" x14ac:dyDescent="0.2">
      <c r="A698" s="216" t="str">
        <f t="shared" si="11"/>
        <v xml:space="preserve"> </v>
      </c>
      <c r="B698" s="218"/>
      <c r="C698" s="218"/>
      <c r="D698" s="219"/>
      <c r="E698" s="219"/>
      <c r="F698" s="219"/>
      <c r="G698" s="216" t="str">
        <f>IF(D698="","",VLOOKUP(D698,'Liste des clubs'!A:B,2,FALSE))</f>
        <v/>
      </c>
    </row>
    <row r="699" spans="1:7" x14ac:dyDescent="0.2">
      <c r="A699" s="216" t="str">
        <f t="shared" si="11"/>
        <v xml:space="preserve"> </v>
      </c>
      <c r="B699" s="218"/>
      <c r="C699" s="218"/>
      <c r="D699" s="219"/>
      <c r="E699" s="219"/>
      <c r="F699" s="219"/>
      <c r="G699" s="216" t="str">
        <f>IF(D699="","",VLOOKUP(D699,'Liste des clubs'!A:B,2,FALSE))</f>
        <v/>
      </c>
    </row>
    <row r="700" spans="1:7" x14ac:dyDescent="0.2">
      <c r="A700" s="220" t="str">
        <f t="shared" si="11"/>
        <v xml:space="preserve"> </v>
      </c>
      <c r="B700" s="221"/>
      <c r="C700" s="221"/>
      <c r="D700" s="222"/>
      <c r="E700" s="222"/>
      <c r="F700" s="222"/>
      <c r="G700" s="220" t="str">
        <f>IF(E700="","",VLOOKUP(D700,'Liste des clubs'!$A$2:$B$125,2,FALSE))</f>
        <v/>
      </c>
    </row>
    <row r="701" spans="1:7" x14ac:dyDescent="0.2">
      <c r="A701" s="223"/>
      <c r="B701" s="224"/>
      <c r="C701" s="224"/>
      <c r="D701" s="225"/>
      <c r="E701" s="225"/>
      <c r="F701" s="225"/>
      <c r="G701" s="223"/>
    </row>
    <row r="702" spans="1:7" x14ac:dyDescent="0.2">
      <c r="A702" s="223"/>
      <c r="B702" s="224"/>
      <c r="C702" s="224"/>
      <c r="D702" s="225"/>
      <c r="E702" s="225"/>
      <c r="F702" s="225"/>
      <c r="G702" s="223"/>
    </row>
    <row r="703" spans="1:7" x14ac:dyDescent="0.2">
      <c r="A703" s="223"/>
      <c r="B703" s="224"/>
      <c r="C703" s="224"/>
      <c r="D703" s="225"/>
      <c r="E703" s="225"/>
      <c r="F703" s="225"/>
      <c r="G703" s="223"/>
    </row>
    <row r="704" spans="1:7" x14ac:dyDescent="0.2">
      <c r="A704" s="223"/>
      <c r="B704" s="224"/>
      <c r="C704" s="224"/>
      <c r="D704" s="225"/>
      <c r="E704" s="225"/>
      <c r="F704" s="225"/>
      <c r="G704" s="223"/>
    </row>
    <row r="705" spans="1:7" x14ac:dyDescent="0.2">
      <c r="A705" s="223"/>
      <c r="B705" s="224"/>
      <c r="C705" s="224"/>
      <c r="D705" s="225"/>
      <c r="E705" s="225"/>
      <c r="F705" s="225"/>
      <c r="G705" s="223"/>
    </row>
    <row r="706" spans="1:7" x14ac:dyDescent="0.2">
      <c r="A706" s="223"/>
      <c r="B706" s="224"/>
      <c r="C706" s="224"/>
      <c r="D706" s="225"/>
      <c r="E706" s="225"/>
      <c r="F706" s="225"/>
      <c r="G706" s="223"/>
    </row>
    <row r="707" spans="1:7" x14ac:dyDescent="0.2">
      <c r="A707" s="223"/>
      <c r="B707" s="224"/>
      <c r="C707" s="224"/>
      <c r="D707" s="225"/>
      <c r="E707" s="225"/>
      <c r="F707" s="225"/>
      <c r="G707" s="223"/>
    </row>
    <row r="708" spans="1:7" x14ac:dyDescent="0.2">
      <c r="A708" s="223"/>
      <c r="B708" s="224"/>
      <c r="C708" s="224"/>
      <c r="D708" s="225"/>
      <c r="E708" s="225"/>
      <c r="F708" s="225"/>
      <c r="G708" s="223"/>
    </row>
    <row r="709" spans="1:7" x14ac:dyDescent="0.2">
      <c r="A709" s="223"/>
      <c r="B709" s="224"/>
      <c r="C709" s="224"/>
      <c r="D709" s="225"/>
      <c r="E709" s="225"/>
      <c r="F709" s="225"/>
      <c r="G709" s="223"/>
    </row>
    <row r="710" spans="1:7" x14ac:dyDescent="0.2">
      <c r="A710" s="223"/>
      <c r="B710" s="224"/>
      <c r="C710" s="224"/>
      <c r="D710" s="225"/>
      <c r="E710" s="225"/>
      <c r="F710" s="225"/>
      <c r="G710" s="223"/>
    </row>
    <row r="711" spans="1:7" x14ac:dyDescent="0.2">
      <c r="A711" s="223"/>
      <c r="B711" s="224"/>
      <c r="C711" s="224"/>
      <c r="D711" s="225"/>
      <c r="E711" s="225"/>
      <c r="F711" s="225"/>
      <c r="G711" s="223"/>
    </row>
    <row r="712" spans="1:7" x14ac:dyDescent="0.2">
      <c r="A712" s="223"/>
      <c r="B712" s="224"/>
      <c r="C712" s="224"/>
      <c r="D712" s="225"/>
      <c r="E712" s="225"/>
      <c r="F712" s="225"/>
      <c r="G712" s="223"/>
    </row>
    <row r="713" spans="1:7" x14ac:dyDescent="0.2">
      <c r="A713" s="223"/>
      <c r="B713" s="224"/>
      <c r="C713" s="224"/>
      <c r="D713" s="225"/>
      <c r="E713" s="225"/>
      <c r="F713" s="225"/>
      <c r="G713" s="223"/>
    </row>
    <row r="714" spans="1:7" x14ac:dyDescent="0.2">
      <c r="A714" s="223"/>
      <c r="B714" s="224"/>
      <c r="C714" s="224"/>
      <c r="D714" s="225"/>
      <c r="E714" s="225"/>
      <c r="F714" s="225"/>
      <c r="G714" s="223"/>
    </row>
    <row r="715" spans="1:7" x14ac:dyDescent="0.2">
      <c r="A715" s="223"/>
      <c r="B715" s="224"/>
      <c r="C715" s="224"/>
      <c r="D715" s="225"/>
      <c r="E715" s="225"/>
      <c r="F715" s="225"/>
      <c r="G715" s="223"/>
    </row>
    <row r="716" spans="1:7" x14ac:dyDescent="0.2">
      <c r="A716" s="223"/>
      <c r="B716" s="224"/>
      <c r="C716" s="224"/>
      <c r="D716" s="225"/>
      <c r="E716" s="225"/>
      <c r="F716" s="225"/>
      <c r="G716" s="223"/>
    </row>
    <row r="717" spans="1:7" x14ac:dyDescent="0.2">
      <c r="A717" s="223"/>
      <c r="B717" s="224"/>
      <c r="C717" s="224"/>
      <c r="D717" s="225"/>
      <c r="E717" s="225"/>
      <c r="F717" s="225"/>
      <c r="G717" s="223"/>
    </row>
    <row r="718" spans="1:7" x14ac:dyDescent="0.2">
      <c r="A718" s="223"/>
      <c r="B718" s="224"/>
      <c r="C718" s="224"/>
      <c r="D718" s="225"/>
      <c r="E718" s="225"/>
      <c r="F718" s="225"/>
      <c r="G718" s="223"/>
    </row>
    <row r="719" spans="1:7" x14ac:dyDescent="0.2">
      <c r="A719" s="223"/>
      <c r="B719" s="224"/>
      <c r="C719" s="224"/>
      <c r="D719" s="225"/>
      <c r="E719" s="225"/>
      <c r="F719" s="225"/>
      <c r="G719" s="223"/>
    </row>
    <row r="720" spans="1:7" x14ac:dyDescent="0.2">
      <c r="A720" s="223"/>
      <c r="B720" s="224"/>
      <c r="C720" s="224"/>
      <c r="D720" s="225"/>
      <c r="E720" s="225"/>
      <c r="F720" s="225"/>
      <c r="G720" s="223"/>
    </row>
    <row r="721" spans="1:7" x14ac:dyDescent="0.2">
      <c r="A721" s="223"/>
      <c r="B721" s="224"/>
      <c r="C721" s="224"/>
      <c r="D721" s="225"/>
      <c r="E721" s="225"/>
      <c r="F721" s="225"/>
      <c r="G721" s="223"/>
    </row>
    <row r="722" spans="1:7" x14ac:dyDescent="0.2">
      <c r="A722" s="223"/>
      <c r="B722" s="224"/>
      <c r="C722" s="224"/>
      <c r="D722" s="225"/>
      <c r="E722" s="225"/>
      <c r="F722" s="225"/>
      <c r="G722" s="223"/>
    </row>
    <row r="723" spans="1:7" x14ac:dyDescent="0.2">
      <c r="A723" s="223"/>
      <c r="B723" s="224"/>
      <c r="C723" s="224"/>
      <c r="D723" s="225"/>
      <c r="E723" s="225"/>
      <c r="F723" s="225"/>
      <c r="G723" s="223"/>
    </row>
    <row r="724" spans="1:7" x14ac:dyDescent="0.2">
      <c r="A724" s="223"/>
      <c r="B724" s="224"/>
      <c r="C724" s="224"/>
      <c r="D724" s="225"/>
      <c r="E724" s="225"/>
      <c r="F724" s="225"/>
      <c r="G724" s="223"/>
    </row>
    <row r="725" spans="1:7" x14ac:dyDescent="0.2">
      <c r="A725" s="223"/>
      <c r="B725" s="224"/>
      <c r="C725" s="224"/>
      <c r="D725" s="225"/>
      <c r="E725" s="225"/>
      <c r="F725" s="225"/>
      <c r="G725" s="223"/>
    </row>
    <row r="726" spans="1:7" x14ac:dyDescent="0.2">
      <c r="A726" s="223"/>
      <c r="B726" s="224"/>
      <c r="C726" s="224"/>
      <c r="D726" s="225"/>
      <c r="E726" s="225"/>
      <c r="F726" s="225"/>
      <c r="G726" s="223"/>
    </row>
    <row r="727" spans="1:7" x14ac:dyDescent="0.2">
      <c r="A727" s="223"/>
      <c r="B727" s="224"/>
      <c r="C727" s="224"/>
      <c r="D727" s="225"/>
      <c r="E727" s="225"/>
      <c r="F727" s="225"/>
      <c r="G727" s="223"/>
    </row>
    <row r="728" spans="1:7" x14ac:dyDescent="0.2">
      <c r="A728" s="223"/>
      <c r="B728" s="224"/>
      <c r="C728" s="224"/>
      <c r="D728" s="225"/>
      <c r="E728" s="225"/>
      <c r="F728" s="225"/>
      <c r="G728" s="223"/>
    </row>
    <row r="729" spans="1:7" x14ac:dyDescent="0.2">
      <c r="A729" s="223"/>
      <c r="B729" s="224"/>
      <c r="C729" s="224"/>
      <c r="D729" s="225"/>
      <c r="E729" s="225"/>
      <c r="F729" s="225"/>
      <c r="G729" s="223"/>
    </row>
    <row r="730" spans="1:7" x14ac:dyDescent="0.2">
      <c r="A730" s="223"/>
      <c r="B730" s="224"/>
      <c r="C730" s="224"/>
      <c r="D730" s="225"/>
      <c r="E730" s="225"/>
      <c r="F730" s="225"/>
      <c r="G730" s="223"/>
    </row>
    <row r="731" spans="1:7" x14ac:dyDescent="0.2">
      <c r="A731" s="223"/>
      <c r="B731" s="224"/>
      <c r="C731" s="224"/>
      <c r="D731" s="225"/>
      <c r="E731" s="225"/>
      <c r="F731" s="225"/>
      <c r="G731" s="223"/>
    </row>
    <row r="732" spans="1:7" x14ac:dyDescent="0.2">
      <c r="A732" s="223"/>
      <c r="B732" s="224"/>
      <c r="C732" s="224"/>
      <c r="D732" s="225"/>
      <c r="E732" s="225"/>
      <c r="F732" s="225"/>
      <c r="G732" s="223"/>
    </row>
    <row r="733" spans="1:7" x14ac:dyDescent="0.2">
      <c r="A733" s="223"/>
      <c r="B733" s="224"/>
      <c r="C733" s="224"/>
      <c r="D733" s="225"/>
      <c r="E733" s="225"/>
      <c r="F733" s="225"/>
      <c r="G733" s="223"/>
    </row>
    <row r="734" spans="1:7" x14ac:dyDescent="0.2">
      <c r="A734" s="223"/>
      <c r="B734" s="224"/>
      <c r="C734" s="224"/>
      <c r="D734" s="225"/>
      <c r="E734" s="225"/>
      <c r="F734" s="225"/>
      <c r="G734" s="223"/>
    </row>
    <row r="735" spans="1:7" x14ac:dyDescent="0.2">
      <c r="A735" s="223"/>
      <c r="B735" s="224"/>
      <c r="C735" s="224"/>
      <c r="D735" s="225"/>
      <c r="E735" s="225"/>
      <c r="F735" s="225"/>
      <c r="G735" s="223"/>
    </row>
    <row r="736" spans="1:7" x14ac:dyDescent="0.2">
      <c r="A736" s="223"/>
      <c r="B736" s="224"/>
      <c r="C736" s="224"/>
      <c r="D736" s="225"/>
      <c r="E736" s="225"/>
      <c r="F736" s="225"/>
      <c r="G736" s="223"/>
    </row>
    <row r="737" spans="1:7" x14ac:dyDescent="0.2">
      <c r="A737" s="223"/>
      <c r="B737" s="224"/>
      <c r="C737" s="224"/>
      <c r="D737" s="225"/>
      <c r="E737" s="225"/>
      <c r="F737" s="225"/>
      <c r="G737" s="223"/>
    </row>
    <row r="738" spans="1:7" x14ac:dyDescent="0.2">
      <c r="A738" s="223"/>
      <c r="B738" s="224"/>
      <c r="C738" s="224"/>
      <c r="D738" s="225"/>
      <c r="E738" s="225"/>
      <c r="F738" s="225"/>
      <c r="G738" s="223"/>
    </row>
    <row r="739" spans="1:7" x14ac:dyDescent="0.2">
      <c r="A739" s="223"/>
      <c r="B739" s="224"/>
      <c r="C739" s="224"/>
      <c r="D739" s="225"/>
      <c r="E739" s="225"/>
      <c r="F739" s="225"/>
      <c r="G739" s="223"/>
    </row>
    <row r="740" spans="1:7" x14ac:dyDescent="0.2">
      <c r="A740" s="223"/>
      <c r="B740" s="224"/>
      <c r="C740" s="224"/>
      <c r="D740" s="225"/>
      <c r="E740" s="225"/>
      <c r="F740" s="225"/>
      <c r="G740" s="223"/>
    </row>
    <row r="741" spans="1:7" x14ac:dyDescent="0.2">
      <c r="A741" s="223"/>
      <c r="B741" s="224"/>
      <c r="C741" s="224"/>
      <c r="D741" s="225"/>
      <c r="E741" s="225"/>
      <c r="F741" s="225"/>
      <c r="G741" s="223"/>
    </row>
    <row r="742" spans="1:7" x14ac:dyDescent="0.2">
      <c r="A742" s="223"/>
      <c r="B742" s="224"/>
      <c r="C742" s="224"/>
      <c r="D742" s="225"/>
      <c r="E742" s="225"/>
      <c r="F742" s="225"/>
      <c r="G742" s="223"/>
    </row>
    <row r="743" spans="1:7" x14ac:dyDescent="0.2">
      <c r="A743" s="223"/>
      <c r="B743" s="224"/>
      <c r="C743" s="224"/>
      <c r="D743" s="225"/>
      <c r="E743" s="225"/>
      <c r="F743" s="225"/>
      <c r="G743" s="223"/>
    </row>
    <row r="744" spans="1:7" x14ac:dyDescent="0.2">
      <c r="A744" s="223"/>
      <c r="B744" s="224"/>
      <c r="C744" s="224"/>
      <c r="D744" s="225"/>
      <c r="E744" s="225"/>
      <c r="F744" s="225"/>
      <c r="G744" s="223"/>
    </row>
    <row r="745" spans="1:7" x14ac:dyDescent="0.2">
      <c r="A745" s="223"/>
      <c r="B745" s="224"/>
      <c r="C745" s="224"/>
      <c r="D745" s="225"/>
      <c r="E745" s="225"/>
      <c r="F745" s="225"/>
      <c r="G745" s="223"/>
    </row>
    <row r="746" spans="1:7" x14ac:dyDescent="0.2">
      <c r="A746" s="223"/>
      <c r="B746" s="224"/>
      <c r="C746" s="224"/>
      <c r="D746" s="225"/>
      <c r="E746" s="225"/>
      <c r="F746" s="225"/>
      <c r="G746" s="223"/>
    </row>
    <row r="747" spans="1:7" x14ac:dyDescent="0.2">
      <c r="A747" s="223"/>
      <c r="B747" s="224"/>
      <c r="C747" s="224"/>
      <c r="D747" s="225"/>
      <c r="E747" s="225"/>
      <c r="F747" s="225"/>
      <c r="G747" s="223"/>
    </row>
    <row r="748" spans="1:7" x14ac:dyDescent="0.2">
      <c r="A748" s="223"/>
      <c r="B748" s="224"/>
      <c r="C748" s="224"/>
      <c r="D748" s="225"/>
      <c r="E748" s="225"/>
      <c r="F748" s="225"/>
      <c r="G748" s="223"/>
    </row>
    <row r="749" spans="1:7" x14ac:dyDescent="0.2">
      <c r="A749" s="223"/>
      <c r="B749" s="224"/>
      <c r="C749" s="224"/>
      <c r="D749" s="225"/>
      <c r="E749" s="225"/>
      <c r="F749" s="225"/>
      <c r="G749" s="223"/>
    </row>
    <row r="750" spans="1:7" x14ac:dyDescent="0.2">
      <c r="A750" s="223"/>
      <c r="B750" s="224"/>
      <c r="C750" s="224"/>
      <c r="D750" s="225"/>
      <c r="E750" s="225"/>
      <c r="F750" s="225"/>
      <c r="G750" s="223"/>
    </row>
    <row r="751" spans="1:7" x14ac:dyDescent="0.2">
      <c r="A751" s="223"/>
      <c r="B751" s="224"/>
      <c r="C751" s="224"/>
      <c r="D751" s="225"/>
      <c r="E751" s="225"/>
      <c r="F751" s="225"/>
      <c r="G751" s="223"/>
    </row>
    <row r="752" spans="1:7" x14ac:dyDescent="0.2">
      <c r="A752" s="223"/>
      <c r="B752" s="224"/>
      <c r="C752" s="224"/>
      <c r="D752" s="225"/>
      <c r="E752" s="225"/>
      <c r="F752" s="225"/>
      <c r="G752" s="223"/>
    </row>
    <row r="753" spans="1:7" x14ac:dyDescent="0.2">
      <c r="A753" s="223"/>
      <c r="B753" s="224"/>
      <c r="C753" s="224"/>
      <c r="D753" s="225"/>
      <c r="E753" s="225"/>
      <c r="F753" s="225"/>
      <c r="G753" s="223"/>
    </row>
    <row r="754" spans="1:7" x14ac:dyDescent="0.2">
      <c r="A754" s="223"/>
      <c r="B754" s="224"/>
      <c r="C754" s="224"/>
      <c r="D754" s="225"/>
      <c r="E754" s="225"/>
      <c r="F754" s="225"/>
      <c r="G754" s="223"/>
    </row>
    <row r="755" spans="1:7" x14ac:dyDescent="0.2">
      <c r="A755" s="223"/>
      <c r="B755" s="224"/>
      <c r="C755" s="224"/>
      <c r="D755" s="225"/>
      <c r="E755" s="225"/>
      <c r="F755" s="225"/>
      <c r="G755" s="223"/>
    </row>
    <row r="756" spans="1:7" x14ac:dyDescent="0.2">
      <c r="A756" s="223"/>
      <c r="B756" s="224"/>
      <c r="C756" s="224"/>
      <c r="D756" s="225"/>
      <c r="E756" s="225"/>
      <c r="F756" s="225"/>
      <c r="G756" s="223"/>
    </row>
    <row r="757" spans="1:7" x14ac:dyDescent="0.2">
      <c r="A757" s="223"/>
      <c r="B757" s="224"/>
      <c r="C757" s="224"/>
      <c r="D757" s="225"/>
      <c r="E757" s="225"/>
      <c r="F757" s="225"/>
      <c r="G757" s="223"/>
    </row>
    <row r="758" spans="1:7" x14ac:dyDescent="0.2">
      <c r="A758" s="223"/>
      <c r="B758" s="224"/>
      <c r="C758" s="224"/>
      <c r="D758" s="225"/>
      <c r="E758" s="225"/>
      <c r="F758" s="225"/>
      <c r="G758" s="223"/>
    </row>
    <row r="759" spans="1:7" x14ac:dyDescent="0.2">
      <c r="A759" s="223"/>
      <c r="B759" s="224"/>
      <c r="C759" s="224"/>
      <c r="D759" s="225"/>
      <c r="E759" s="225"/>
      <c r="F759" s="225"/>
      <c r="G759" s="223"/>
    </row>
    <row r="760" spans="1:7" x14ac:dyDescent="0.2">
      <c r="A760" s="223"/>
      <c r="B760" s="224"/>
      <c r="C760" s="224"/>
      <c r="D760" s="225"/>
      <c r="E760" s="225"/>
      <c r="F760" s="225"/>
      <c r="G760" s="223"/>
    </row>
    <row r="761" spans="1:7" x14ac:dyDescent="0.2">
      <c r="A761" s="223"/>
      <c r="B761" s="224"/>
      <c r="C761" s="224"/>
      <c r="D761" s="225"/>
      <c r="E761" s="225"/>
      <c r="F761" s="225"/>
      <c r="G761" s="223"/>
    </row>
    <row r="762" spans="1:7" x14ac:dyDescent="0.2">
      <c r="A762" s="223"/>
      <c r="B762" s="224"/>
      <c r="C762" s="224"/>
      <c r="D762" s="225"/>
      <c r="E762" s="225"/>
      <c r="F762" s="225"/>
      <c r="G762" s="223"/>
    </row>
    <row r="763" spans="1:7" x14ac:dyDescent="0.2">
      <c r="A763" s="223"/>
      <c r="B763" s="224"/>
      <c r="C763" s="224"/>
      <c r="D763" s="225"/>
      <c r="E763" s="225"/>
      <c r="F763" s="225"/>
      <c r="G763" s="223"/>
    </row>
    <row r="764" spans="1:7" x14ac:dyDescent="0.2">
      <c r="A764" s="223"/>
      <c r="B764" s="224"/>
      <c r="C764" s="224"/>
      <c r="D764" s="225"/>
      <c r="E764" s="225"/>
      <c r="F764" s="225"/>
      <c r="G764" s="223"/>
    </row>
    <row r="765" spans="1:7" x14ac:dyDescent="0.2">
      <c r="A765" s="223"/>
      <c r="B765" s="224"/>
      <c r="C765" s="224"/>
      <c r="D765" s="225"/>
      <c r="E765" s="225"/>
      <c r="F765" s="225"/>
      <c r="G765" s="223"/>
    </row>
    <row r="766" spans="1:7" x14ac:dyDescent="0.2">
      <c r="A766" s="223"/>
      <c r="B766" s="224"/>
      <c r="C766" s="224"/>
      <c r="D766" s="225"/>
      <c r="E766" s="225"/>
      <c r="F766" s="225"/>
      <c r="G766" s="223"/>
    </row>
    <row r="767" spans="1:7" x14ac:dyDescent="0.2">
      <c r="A767" s="223"/>
      <c r="B767" s="224"/>
      <c r="C767" s="224"/>
      <c r="D767" s="225"/>
      <c r="E767" s="225"/>
      <c r="F767" s="225"/>
      <c r="G767" s="223"/>
    </row>
    <row r="768" spans="1:7" x14ac:dyDescent="0.2">
      <c r="A768" s="223"/>
      <c r="B768" s="224"/>
      <c r="C768" s="224"/>
      <c r="D768" s="225"/>
      <c r="E768" s="225"/>
      <c r="F768" s="225"/>
      <c r="G768" s="223"/>
    </row>
    <row r="769" spans="1:7" x14ac:dyDescent="0.2">
      <c r="A769" s="223"/>
      <c r="B769" s="224"/>
      <c r="C769" s="224"/>
      <c r="D769" s="225"/>
      <c r="E769" s="225"/>
      <c r="F769" s="225"/>
      <c r="G769" s="223"/>
    </row>
    <row r="770" spans="1:7" x14ac:dyDescent="0.2">
      <c r="A770" s="223"/>
      <c r="B770" s="224"/>
      <c r="C770" s="224"/>
      <c r="D770" s="225"/>
      <c r="E770" s="225"/>
      <c r="F770" s="225"/>
      <c r="G770" s="223"/>
    </row>
    <row r="771" spans="1:7" x14ac:dyDescent="0.2">
      <c r="A771" s="223"/>
      <c r="B771" s="224"/>
      <c r="C771" s="224"/>
      <c r="D771" s="225"/>
      <c r="E771" s="225"/>
      <c r="F771" s="225"/>
      <c r="G771" s="223"/>
    </row>
    <row r="772" spans="1:7" x14ac:dyDescent="0.2">
      <c r="A772" s="223"/>
      <c r="B772" s="224"/>
      <c r="C772" s="224"/>
      <c r="D772" s="225"/>
      <c r="E772" s="225"/>
      <c r="F772" s="225"/>
      <c r="G772" s="223"/>
    </row>
  </sheetData>
  <protectedRanges>
    <protectedRange algorithmName="SHA-512" hashValue="MFLjKkP3j2bCYY/rsU66Ear+QWyFGqlpqUS73X9E9d/1vT5OFOmgfVrdC68z5zAQfHqcIokKmJ7g+eBG5Ghmsw==" saltValue="hAB8VCYRMck/h73BgifDyQ==" spinCount="100000" sqref="E24:E30 E3:E16 E18:E22" name="non modif_1" securityDescriptor="O:WDG:WDD:(D;;CC;;;WD)"/>
    <protectedRange sqref="B3:D16 D24:D32 D34:D45 E31:E45 B24:C45 B18:D22" name="modifiable_1" securityDescriptor="O:WDG:WDD:(A;;CC;;;WD)"/>
    <protectedRange sqref="B17:E17" name="modifiable_4" securityDescriptor="O:WDG:WDD:(A;;CC;;;WD)"/>
    <protectedRange sqref="B23:E23" name="modifiable_1_1" securityDescriptor="O:WDG:WDD:(A;;CC;;;WD)"/>
    <protectedRange sqref="D33" name="modifiable_2" securityDescriptor="O:WDG:WDD:(A;;CC;;;WD)"/>
    <protectedRange algorithmName="SHA-512" hashValue="MFLjKkP3j2bCYY/rsU66Ear+QWyFGqlpqUS73X9E9d/1vT5OFOmgfVrdC68z5zAQfHqcIokKmJ7g+eBG5Ghmsw==" saltValue="hAB8VCYRMck/h73BgifDyQ==" spinCount="100000" sqref="B2:F2 A1:A1048576" name="non modif_2" securityDescriptor="O:WDG:WDD:(D;;CC;;;WD)"/>
    <protectedRange sqref="B46:F604" name="modifiable_3" securityDescriptor="O:WDG:WDD:(A;;CC;;;WD)"/>
    <protectedRange algorithmName="SHA-512" hashValue="MFLjKkP3j2bCYY/rsU66Ear+QWyFGqlpqUS73X9E9d/1vT5OFOmgfVrdC68z5zAQfHqcIokKmJ7g+eBG5Ghmsw==" saltValue="hAB8VCYRMck/h73BgifDyQ==" spinCount="100000" sqref="G1:G1048576" name="non modif_3" securityDescriptor="O:WDG:WDD:(D;;CC;;;WD)"/>
  </protectedRange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7"/>
  <dimension ref="A1:G772"/>
  <sheetViews>
    <sheetView zoomScale="70" zoomScaleNormal="70" workbookViewId="0">
      <selection sqref="A1:XFD1048576"/>
    </sheetView>
  </sheetViews>
  <sheetFormatPr baseColWidth="10" defaultColWidth="14.42578125" defaultRowHeight="12.75" x14ac:dyDescent="0.2"/>
  <cols>
    <col min="1" max="1" width="34.5703125" style="226" customWidth="1"/>
    <col min="2" max="2" width="20.28515625" style="227" customWidth="1"/>
    <col min="3" max="3" width="16.85546875" style="227" customWidth="1"/>
    <col min="4" max="4" width="51.42578125" style="228" customWidth="1"/>
    <col min="5" max="5" width="9.7109375" style="228" customWidth="1"/>
    <col min="6" max="6" width="24.5703125" style="228" customWidth="1"/>
    <col min="7" max="7" width="27.28515625" style="226" customWidth="1"/>
    <col min="8" max="16384" width="14.42578125" style="56"/>
  </cols>
  <sheetData>
    <row r="1" spans="1:7" ht="25.5" x14ac:dyDescent="0.2">
      <c r="A1" s="158" t="s">
        <v>0</v>
      </c>
      <c r="B1" s="157" t="s">
        <v>1</v>
      </c>
      <c r="C1" s="157" t="s">
        <v>2</v>
      </c>
      <c r="D1" s="157" t="s">
        <v>6</v>
      </c>
      <c r="E1" s="157" t="s">
        <v>628</v>
      </c>
      <c r="F1" s="157" t="s">
        <v>629</v>
      </c>
      <c r="G1" s="158" t="s">
        <v>641</v>
      </c>
    </row>
    <row r="2" spans="1:7" ht="15.75" customHeight="1" x14ac:dyDescent="0.2">
      <c r="A2" s="214" t="str">
        <f t="shared" ref="A2" si="0">B2&amp;" "&amp;C2</f>
        <v xml:space="preserve"> </v>
      </c>
      <c r="B2" s="215"/>
      <c r="C2" s="215"/>
      <c r="D2" s="215"/>
      <c r="E2" s="161"/>
      <c r="F2" s="161"/>
      <c r="G2" s="214" t="str">
        <f>IF(D2="","",VLOOKUP(D2,'Liste des clubs'!A:B,2,FALSE))</f>
        <v/>
      </c>
    </row>
    <row r="3" spans="1:7" ht="15.75" customHeight="1" x14ac:dyDescent="0.2">
      <c r="A3" s="216" t="str">
        <f>UPPER(B3)&amp;" "&amp;PROPER(C3)</f>
        <v>AMMEUX Nathan</v>
      </c>
      <c r="B3" s="146" t="s">
        <v>492</v>
      </c>
      <c r="C3" s="146" t="s">
        <v>493</v>
      </c>
      <c r="D3" s="146" t="s">
        <v>17</v>
      </c>
      <c r="E3" s="142" t="s">
        <v>18</v>
      </c>
      <c r="F3" s="144"/>
      <c r="G3" s="216" t="str">
        <f>IF(D3="","",VLOOKUP(D3,'Liste des clubs'!A:B,2,FALSE))</f>
        <v>HAZEBRO</v>
      </c>
    </row>
    <row r="4" spans="1:7" ht="15.75" customHeight="1" x14ac:dyDescent="0.2">
      <c r="A4" s="216" t="str">
        <f t="shared" ref="A4:A67" si="1">UPPER(B4)&amp;" "&amp;PROPER(C4)</f>
        <v>BOULIER Martin</v>
      </c>
      <c r="B4" s="146" t="s">
        <v>90</v>
      </c>
      <c r="C4" s="146" t="s">
        <v>494</v>
      </c>
      <c r="D4" s="146" t="s">
        <v>17</v>
      </c>
      <c r="E4" s="142" t="s">
        <v>18</v>
      </c>
      <c r="F4" s="142"/>
      <c r="G4" s="216" t="str">
        <f>IF(D4="","",VLOOKUP(D4,'Liste des clubs'!A:B,2,FALSE))</f>
        <v>HAZEBRO</v>
      </c>
    </row>
    <row r="5" spans="1:7" ht="15.75" customHeight="1" x14ac:dyDescent="0.2">
      <c r="A5" s="216" t="str">
        <f t="shared" si="1"/>
        <v>CHAVATTE Tom</v>
      </c>
      <c r="B5" s="146" t="s">
        <v>495</v>
      </c>
      <c r="C5" s="146" t="s">
        <v>496</v>
      </c>
      <c r="D5" s="146" t="s">
        <v>17</v>
      </c>
      <c r="E5" s="142" t="s">
        <v>18</v>
      </c>
      <c r="F5" s="142"/>
      <c r="G5" s="216" t="str">
        <f>IF(D5="","",VLOOKUP(D5,'Liste des clubs'!A:B,2,FALSE))</f>
        <v>HAZEBRO</v>
      </c>
    </row>
    <row r="6" spans="1:7" ht="15.75" customHeight="1" x14ac:dyDescent="0.2">
      <c r="A6" s="216" t="str">
        <f t="shared" si="1"/>
        <v>DOURLEN Gabin</v>
      </c>
      <c r="B6" s="146" t="s">
        <v>497</v>
      </c>
      <c r="C6" s="146" t="s">
        <v>498</v>
      </c>
      <c r="D6" s="146" t="s">
        <v>17</v>
      </c>
      <c r="E6" s="142" t="s">
        <v>18</v>
      </c>
      <c r="F6" s="142"/>
      <c r="G6" s="216" t="str">
        <f>IF(D6="","",VLOOKUP(D6,'Liste des clubs'!A:B,2,FALSE))</f>
        <v>HAZEBRO</v>
      </c>
    </row>
    <row r="7" spans="1:7" ht="15.75" customHeight="1" x14ac:dyDescent="0.2">
      <c r="A7" s="216" t="str">
        <f t="shared" si="1"/>
        <v>GAPILIAN Noé</v>
      </c>
      <c r="B7" s="146" t="s">
        <v>94</v>
      </c>
      <c r="C7" s="146" t="s">
        <v>499</v>
      </c>
      <c r="D7" s="146" t="s">
        <v>17</v>
      </c>
      <c r="E7" s="142" t="s">
        <v>18</v>
      </c>
      <c r="F7" s="142"/>
      <c r="G7" s="216" t="str">
        <f>IF(D7="","",VLOOKUP(D7,'Liste des clubs'!A:B,2,FALSE))</f>
        <v>HAZEBRO</v>
      </c>
    </row>
    <row r="8" spans="1:7" ht="15.75" customHeight="1" x14ac:dyDescent="0.2">
      <c r="A8" s="216" t="str">
        <f t="shared" si="1"/>
        <v>LAPOUILLE Marius</v>
      </c>
      <c r="B8" s="146" t="s">
        <v>163</v>
      </c>
      <c r="C8" s="146" t="s">
        <v>500</v>
      </c>
      <c r="D8" s="146" t="s">
        <v>17</v>
      </c>
      <c r="E8" s="142" t="s">
        <v>18</v>
      </c>
      <c r="F8" s="142"/>
      <c r="G8" s="216" t="str">
        <f>IF(D8="","",VLOOKUP(D8,'Liste des clubs'!A:B,2,FALSE))</f>
        <v>HAZEBRO</v>
      </c>
    </row>
    <row r="9" spans="1:7" ht="15.75" customHeight="1" x14ac:dyDescent="0.2">
      <c r="A9" s="216" t="str">
        <f t="shared" si="1"/>
        <v>MANGEZ-CROIZE Timéo</v>
      </c>
      <c r="B9" s="146" t="s">
        <v>501</v>
      </c>
      <c r="C9" s="146" t="s">
        <v>502</v>
      </c>
      <c r="D9" s="146" t="s">
        <v>17</v>
      </c>
      <c r="E9" s="142" t="s">
        <v>18</v>
      </c>
      <c r="F9" s="142"/>
      <c r="G9" s="216" t="str">
        <f>IF(D9="","",VLOOKUP(D9,'Liste des clubs'!A:B,2,FALSE))</f>
        <v>HAZEBRO</v>
      </c>
    </row>
    <row r="10" spans="1:7" ht="15.75" customHeight="1" x14ac:dyDescent="0.2">
      <c r="A10" s="216" t="str">
        <f t="shared" si="1"/>
        <v>AVEZ Eliott</v>
      </c>
      <c r="B10" s="146" t="s">
        <v>503</v>
      </c>
      <c r="C10" s="146" t="s">
        <v>504</v>
      </c>
      <c r="D10" s="146" t="s">
        <v>17</v>
      </c>
      <c r="E10" s="142" t="s">
        <v>49</v>
      </c>
      <c r="F10" s="142"/>
      <c r="G10" s="216" t="str">
        <f>IF(D10="","",VLOOKUP(D10,'Liste des clubs'!A:B,2,FALSE))</f>
        <v>HAZEBRO</v>
      </c>
    </row>
    <row r="11" spans="1:7" ht="15.75" customHeight="1" x14ac:dyDescent="0.2">
      <c r="A11" s="216" t="str">
        <f t="shared" si="1"/>
        <v>BODELE Louis</v>
      </c>
      <c r="B11" s="146" t="s">
        <v>505</v>
      </c>
      <c r="C11" s="146" t="s">
        <v>55</v>
      </c>
      <c r="D11" s="146" t="s">
        <v>17</v>
      </c>
      <c r="E11" s="142" t="s">
        <v>49</v>
      </c>
      <c r="F11" s="142"/>
      <c r="G11" s="216" t="str">
        <f>IF(D11="","",VLOOKUP(D11,'Liste des clubs'!A:B,2,FALSE))</f>
        <v>HAZEBRO</v>
      </c>
    </row>
    <row r="12" spans="1:7" ht="15.75" customHeight="1" x14ac:dyDescent="0.2">
      <c r="A12" s="216" t="str">
        <f t="shared" si="1"/>
        <v>CAPOEN Gaspard</v>
      </c>
      <c r="B12" s="146" t="s">
        <v>506</v>
      </c>
      <c r="C12" s="146" t="s">
        <v>507</v>
      </c>
      <c r="D12" s="146" t="s">
        <v>17</v>
      </c>
      <c r="E12" s="142" t="s">
        <v>49</v>
      </c>
      <c r="F12" s="142"/>
      <c r="G12" s="216" t="str">
        <f>IF(D12="","",VLOOKUP(D12,'Liste des clubs'!A:B,2,FALSE))</f>
        <v>HAZEBRO</v>
      </c>
    </row>
    <row r="13" spans="1:7" ht="15.75" customHeight="1" x14ac:dyDescent="0.2">
      <c r="A13" s="216" t="str">
        <f t="shared" si="1"/>
        <v>DÉTAILLEUR Adrien</v>
      </c>
      <c r="B13" s="146" t="s">
        <v>508</v>
      </c>
      <c r="C13" s="146" t="s">
        <v>91</v>
      </c>
      <c r="D13" s="146" t="s">
        <v>48</v>
      </c>
      <c r="E13" s="142" t="s">
        <v>49</v>
      </c>
      <c r="F13" s="142"/>
      <c r="G13" s="216" t="str">
        <f>IF(D13="","",VLOOKUP(D13,'Liste des clubs'!A:B,2,FALSE))</f>
        <v>MERVILL</v>
      </c>
    </row>
    <row r="14" spans="1:7" ht="15.75" customHeight="1" x14ac:dyDescent="0.2">
      <c r="A14" s="216" t="str">
        <f t="shared" si="1"/>
        <v>MOREEL Nicolas</v>
      </c>
      <c r="B14" s="146" t="s">
        <v>509</v>
      </c>
      <c r="C14" s="146" t="s">
        <v>51</v>
      </c>
      <c r="D14" s="146" t="s">
        <v>17</v>
      </c>
      <c r="E14" s="142" t="s">
        <v>49</v>
      </c>
      <c r="F14" s="142"/>
      <c r="G14" s="216" t="str">
        <f>IF(D14="","",VLOOKUP(D14,'Liste des clubs'!A:B,2,FALSE))</f>
        <v>HAZEBRO</v>
      </c>
    </row>
    <row r="15" spans="1:7" ht="15.75" customHeight="1" x14ac:dyDescent="0.2">
      <c r="A15" s="216" t="str">
        <f t="shared" si="1"/>
        <v>BRUNEL Sacha</v>
      </c>
      <c r="B15" s="146" t="s">
        <v>510</v>
      </c>
      <c r="C15" s="146" t="s">
        <v>511</v>
      </c>
      <c r="D15" s="146" t="s">
        <v>48</v>
      </c>
      <c r="E15" s="142" t="s">
        <v>52</v>
      </c>
      <c r="F15" s="142"/>
      <c r="G15" s="216" t="str">
        <f>IF(D15="","",VLOOKUP(D15,'Liste des clubs'!A:B,2,FALSE))</f>
        <v>MERVILL</v>
      </c>
    </row>
    <row r="16" spans="1:7" ht="15.75" customHeight="1" x14ac:dyDescent="0.2">
      <c r="A16" s="216" t="str">
        <f t="shared" si="1"/>
        <v>LACZNY Timéo</v>
      </c>
      <c r="B16" s="146" t="s">
        <v>512</v>
      </c>
      <c r="C16" s="146" t="s">
        <v>502</v>
      </c>
      <c r="D16" s="146" t="s">
        <v>17</v>
      </c>
      <c r="E16" s="142" t="s">
        <v>52</v>
      </c>
      <c r="F16" s="142"/>
      <c r="G16" s="216" t="str">
        <f>IF(D16="","",VLOOKUP(D16,'Liste des clubs'!A:B,2,FALSE))</f>
        <v>HAZEBRO</v>
      </c>
    </row>
    <row r="17" spans="1:7" ht="15.75" customHeight="1" x14ac:dyDescent="0.2">
      <c r="A17" s="216" t="str">
        <f t="shared" si="1"/>
        <v>LECLERCQ Louis</v>
      </c>
      <c r="B17" s="146" t="s">
        <v>491</v>
      </c>
      <c r="C17" s="146" t="s">
        <v>513</v>
      </c>
      <c r="D17" s="146" t="s">
        <v>352</v>
      </c>
      <c r="E17" s="142" t="s">
        <v>52</v>
      </c>
      <c r="F17" s="142"/>
      <c r="G17" s="216" t="str">
        <f>IF(D17="","",VLOOKUP(D17,'Liste des clubs'!A:B,2,FALSE))</f>
        <v>FLEURBAIX</v>
      </c>
    </row>
    <row r="18" spans="1:7" ht="15.75" customHeight="1" x14ac:dyDescent="0.2">
      <c r="A18" s="216" t="str">
        <f t="shared" si="1"/>
        <v>LESTRINGUEZ Victor</v>
      </c>
      <c r="B18" s="146" t="s">
        <v>514</v>
      </c>
      <c r="C18" s="146" t="s">
        <v>76</v>
      </c>
      <c r="D18" s="146" t="s">
        <v>17</v>
      </c>
      <c r="E18" s="142" t="s">
        <v>52</v>
      </c>
      <c r="F18" s="142"/>
      <c r="G18" s="216" t="str">
        <f>IF(D18="","",VLOOKUP(D18,'Liste des clubs'!A:B,2,FALSE))</f>
        <v>HAZEBRO</v>
      </c>
    </row>
    <row r="19" spans="1:7" ht="15.75" customHeight="1" x14ac:dyDescent="0.2">
      <c r="A19" s="216" t="str">
        <f t="shared" si="1"/>
        <v>LUITAUD Axel</v>
      </c>
      <c r="B19" s="146" t="s">
        <v>515</v>
      </c>
      <c r="C19" s="146" t="s">
        <v>516</v>
      </c>
      <c r="D19" s="146" t="s">
        <v>112</v>
      </c>
      <c r="E19" s="142" t="s">
        <v>52</v>
      </c>
      <c r="F19" s="142"/>
      <c r="G19" s="216" t="str">
        <f>IF(D19="","",VLOOKUP(D19,'Liste des clubs'!A:B,2,FALSE))</f>
        <v>AIRE/L</v>
      </c>
    </row>
    <row r="20" spans="1:7" ht="15.75" customHeight="1" x14ac:dyDescent="0.2">
      <c r="A20" s="216" t="str">
        <f t="shared" si="1"/>
        <v>RAMON Auguste</v>
      </c>
      <c r="B20" s="146" t="s">
        <v>87</v>
      </c>
      <c r="C20" s="146" t="s">
        <v>517</v>
      </c>
      <c r="D20" s="146" t="s">
        <v>75</v>
      </c>
      <c r="E20" s="142" t="s">
        <v>70</v>
      </c>
      <c r="F20" s="142"/>
      <c r="G20" s="216" t="str">
        <f>IF(D20="","",VLOOKUP(D20,'Liste des clubs'!A:B,2,FALSE))</f>
        <v>STEEN</v>
      </c>
    </row>
    <row r="21" spans="1:7" ht="15.75" customHeight="1" x14ac:dyDescent="0.2">
      <c r="A21" s="216" t="str">
        <f t="shared" si="1"/>
        <v>BRUNEL Eliot</v>
      </c>
      <c r="B21" s="146" t="s">
        <v>510</v>
      </c>
      <c r="C21" s="146" t="s">
        <v>518</v>
      </c>
      <c r="D21" s="146" t="s">
        <v>48</v>
      </c>
      <c r="E21" s="142" t="s">
        <v>67</v>
      </c>
      <c r="F21" s="142"/>
      <c r="G21" s="216" t="str">
        <f>IF(D21="","",VLOOKUP(D21,'Liste des clubs'!A:B,2,FALSE))</f>
        <v>MERVILL</v>
      </c>
    </row>
    <row r="22" spans="1:7" ht="15.75" customHeight="1" x14ac:dyDescent="0.2">
      <c r="A22" s="216" t="str">
        <f t="shared" si="1"/>
        <v>DELOBELLE Nicolas</v>
      </c>
      <c r="B22" s="146" t="s">
        <v>519</v>
      </c>
      <c r="C22" s="146" t="s">
        <v>51</v>
      </c>
      <c r="D22" s="146" t="s">
        <v>171</v>
      </c>
      <c r="E22" s="142" t="s">
        <v>67</v>
      </c>
      <c r="F22" s="142"/>
      <c r="G22" s="216" t="str">
        <f>IF(D22="","",VLOOKUP(D22,'Liste des clubs'!A:B,2,FALSE))</f>
        <v>St MARTIN</v>
      </c>
    </row>
    <row r="23" spans="1:7" ht="15.75" customHeight="1" x14ac:dyDescent="0.2">
      <c r="A23" s="216" t="str">
        <f t="shared" si="1"/>
        <v>DEQUIDT Enzo</v>
      </c>
      <c r="B23" s="146" t="s">
        <v>520</v>
      </c>
      <c r="C23" s="146" t="s">
        <v>488</v>
      </c>
      <c r="D23" s="146" t="s">
        <v>17</v>
      </c>
      <c r="E23" s="142" t="s">
        <v>67</v>
      </c>
      <c r="F23" s="142"/>
      <c r="G23" s="216" t="str">
        <f>IF(D23="","",VLOOKUP(D23,'Liste des clubs'!A:B,2,FALSE))</f>
        <v>HAZEBRO</v>
      </c>
    </row>
    <row r="24" spans="1:7" ht="15.75" customHeight="1" x14ac:dyDescent="0.2">
      <c r="A24" s="216" t="str">
        <f t="shared" si="1"/>
        <v>DESPREZ Victor</v>
      </c>
      <c r="B24" s="146" t="s">
        <v>521</v>
      </c>
      <c r="C24" s="146" t="s">
        <v>76</v>
      </c>
      <c r="D24" s="146" t="s">
        <v>112</v>
      </c>
      <c r="E24" s="142" t="s">
        <v>67</v>
      </c>
      <c r="F24" s="142"/>
      <c r="G24" s="216" t="str">
        <f>IF(D24="","",VLOOKUP(D24,'Liste des clubs'!A:B,2,FALSE))</f>
        <v>AIRE/L</v>
      </c>
    </row>
    <row r="25" spans="1:7" ht="15.75" customHeight="1" x14ac:dyDescent="0.2">
      <c r="A25" s="216" t="str">
        <f t="shared" si="1"/>
        <v>FASQUEL Benjamin</v>
      </c>
      <c r="B25" s="146" t="s">
        <v>522</v>
      </c>
      <c r="C25" s="146" t="s">
        <v>523</v>
      </c>
      <c r="D25" s="146" t="s">
        <v>365</v>
      </c>
      <c r="E25" s="142" t="s">
        <v>67</v>
      </c>
      <c r="F25" s="142"/>
      <c r="G25" s="216" t="str">
        <f>IF(D25="","",VLOOKUP(D25,'Liste des clubs'!A:B,2,FALSE))</f>
        <v>LOONPL</v>
      </c>
    </row>
    <row r="26" spans="1:7" ht="15.75" customHeight="1" x14ac:dyDescent="0.2">
      <c r="A26" s="216" t="str">
        <f t="shared" si="1"/>
        <v>MALINOWSKI Gabin</v>
      </c>
      <c r="B26" s="146" t="s">
        <v>524</v>
      </c>
      <c r="C26" s="146" t="s">
        <v>498</v>
      </c>
      <c r="D26" s="146" t="s">
        <v>166</v>
      </c>
      <c r="E26" s="142" t="s">
        <v>67</v>
      </c>
      <c r="F26" s="142"/>
      <c r="G26" s="216" t="str">
        <f>IF(D26="","",VLOOKUP(D26,'Liste des clubs'!A:B,2,FALSE))</f>
        <v>BETHUNE</v>
      </c>
    </row>
    <row r="27" spans="1:7" ht="15.75" customHeight="1" x14ac:dyDescent="0.2">
      <c r="A27" s="216" t="str">
        <f t="shared" si="1"/>
        <v>DEREPPE Louis</v>
      </c>
      <c r="B27" s="146" t="s">
        <v>106</v>
      </c>
      <c r="C27" s="146" t="s">
        <v>55</v>
      </c>
      <c r="D27" s="146" t="s">
        <v>17</v>
      </c>
      <c r="E27" s="142" t="s">
        <v>64</v>
      </c>
      <c r="F27" s="142"/>
      <c r="G27" s="216" t="str">
        <f>IF(D27="","",VLOOKUP(D27,'Liste des clubs'!A:B,2,FALSE))</f>
        <v>HAZEBRO</v>
      </c>
    </row>
    <row r="28" spans="1:7" ht="15.75" customHeight="1" x14ac:dyDescent="0.2">
      <c r="A28" s="216" t="str">
        <f t="shared" si="1"/>
        <v>HEIM Tanguy</v>
      </c>
      <c r="B28" s="146" t="s">
        <v>525</v>
      </c>
      <c r="C28" s="146" t="s">
        <v>526</v>
      </c>
      <c r="D28" s="146" t="s">
        <v>136</v>
      </c>
      <c r="E28" s="142" t="s">
        <v>64</v>
      </c>
      <c r="F28" s="142"/>
      <c r="G28" s="216" t="str">
        <f>IF(D28="","",VLOOKUP(D28,'Liste des clubs'!A:B,2,FALSE))</f>
        <v>LOMME</v>
      </c>
    </row>
    <row r="29" spans="1:7" ht="15.75" customHeight="1" x14ac:dyDescent="0.2">
      <c r="A29" s="216" t="str">
        <f t="shared" si="1"/>
        <v>MARTEL Corentin</v>
      </c>
      <c r="B29" s="146" t="s">
        <v>527</v>
      </c>
      <c r="C29" s="146" t="s">
        <v>528</v>
      </c>
      <c r="D29" s="146" t="s">
        <v>48</v>
      </c>
      <c r="E29" s="142" t="s">
        <v>64</v>
      </c>
      <c r="F29" s="142"/>
      <c r="G29" s="216" t="str">
        <f>IF(D29="","",VLOOKUP(D29,'Liste des clubs'!A:B,2,FALSE))</f>
        <v>MERVILL</v>
      </c>
    </row>
    <row r="30" spans="1:7" ht="15.75" customHeight="1" x14ac:dyDescent="0.2">
      <c r="A30" s="216" t="str">
        <f t="shared" si="1"/>
        <v>HOUYEZ Gabriel</v>
      </c>
      <c r="B30" s="146" t="s">
        <v>529</v>
      </c>
      <c r="C30" s="146" t="s">
        <v>530</v>
      </c>
      <c r="D30" s="146" t="s">
        <v>166</v>
      </c>
      <c r="E30" s="144" t="s">
        <v>61</v>
      </c>
      <c r="F30" s="144"/>
      <c r="G30" s="216" t="str">
        <f>IF(D30="","",VLOOKUP(D30,'Liste des clubs'!A:B,2,FALSE))</f>
        <v>BETHUNE</v>
      </c>
    </row>
    <row r="31" spans="1:7" ht="15.75" customHeight="1" x14ac:dyDescent="0.2">
      <c r="A31" s="216" t="str">
        <f t="shared" si="1"/>
        <v>LECLERCQ Maxence</v>
      </c>
      <c r="B31" s="146" t="s">
        <v>491</v>
      </c>
      <c r="C31" s="146" t="s">
        <v>489</v>
      </c>
      <c r="D31" s="146" t="s">
        <v>17</v>
      </c>
      <c r="E31" s="142" t="s">
        <v>61</v>
      </c>
      <c r="F31" s="142"/>
      <c r="G31" s="216" t="str">
        <f>IF(D31="","",VLOOKUP(D31,'Liste des clubs'!A:B,2,FALSE))</f>
        <v>HAZEBRO</v>
      </c>
    </row>
    <row r="32" spans="1:7" ht="15.75" customHeight="1" x14ac:dyDescent="0.2">
      <c r="A32" s="216" t="str">
        <f t="shared" si="1"/>
        <v>MANTE Louis</v>
      </c>
      <c r="B32" s="146" t="s">
        <v>531</v>
      </c>
      <c r="C32" s="146" t="s">
        <v>55</v>
      </c>
      <c r="D32" s="146" t="s">
        <v>17</v>
      </c>
      <c r="E32" s="142" t="s">
        <v>61</v>
      </c>
      <c r="F32" s="142"/>
      <c r="G32" s="216" t="str">
        <f>IF(D32="","",VLOOKUP(D32,'Liste des clubs'!A:B,2,FALSE))</f>
        <v>HAZEBRO</v>
      </c>
    </row>
    <row r="33" spans="1:7" x14ac:dyDescent="0.2">
      <c r="A33" s="216" t="str">
        <f t="shared" si="1"/>
        <v>LAIGLE Léo</v>
      </c>
      <c r="B33" s="146" t="s">
        <v>556</v>
      </c>
      <c r="C33" s="146" t="s">
        <v>535</v>
      </c>
      <c r="D33" s="146" t="s">
        <v>48</v>
      </c>
      <c r="E33" s="142" t="s">
        <v>67</v>
      </c>
      <c r="F33" s="142"/>
      <c r="G33" s="216" t="str">
        <f>IF(D33="","",VLOOKUP(D33,'Liste des clubs'!A:B,2,FALSE))</f>
        <v>MERVILL</v>
      </c>
    </row>
    <row r="34" spans="1:7" x14ac:dyDescent="0.2">
      <c r="A34" s="216" t="str">
        <f t="shared" si="1"/>
        <v>GRAYE Killian</v>
      </c>
      <c r="B34" s="146" t="s">
        <v>557</v>
      </c>
      <c r="C34" s="146" t="s">
        <v>558</v>
      </c>
      <c r="D34" s="146" t="s">
        <v>17</v>
      </c>
      <c r="E34" s="142" t="s">
        <v>67</v>
      </c>
      <c r="F34" s="142"/>
      <c r="G34" s="216" t="str">
        <f>IF(D34="","",VLOOKUP(D34,'Liste des clubs'!A:B,2,FALSE))</f>
        <v>HAZEBRO</v>
      </c>
    </row>
    <row r="35" spans="1:7" x14ac:dyDescent="0.2">
      <c r="A35" s="216" t="str">
        <f t="shared" si="1"/>
        <v>MANTE Jules</v>
      </c>
      <c r="B35" s="146" t="s">
        <v>531</v>
      </c>
      <c r="C35" s="146" t="s">
        <v>490</v>
      </c>
      <c r="D35" s="146" t="s">
        <v>17</v>
      </c>
      <c r="E35" s="142" t="s">
        <v>64</v>
      </c>
      <c r="F35" s="142"/>
      <c r="G35" s="216" t="str">
        <f>IF(D35="","",VLOOKUP(D35,'Liste des clubs'!A:B,2,FALSE))</f>
        <v>HAZEBRO</v>
      </c>
    </row>
    <row r="36" spans="1:7" x14ac:dyDescent="0.2">
      <c r="A36" s="216" t="str">
        <f t="shared" si="1"/>
        <v xml:space="preserve"> </v>
      </c>
      <c r="B36" s="146"/>
      <c r="C36" s="146"/>
      <c r="D36" s="146"/>
      <c r="E36" s="142"/>
      <c r="F36" s="142"/>
      <c r="G36" s="216" t="str">
        <f>IF(D36="","",VLOOKUP(D36,'Liste des clubs'!A:B,2,FALSE))</f>
        <v/>
      </c>
    </row>
    <row r="37" spans="1:7" x14ac:dyDescent="0.2">
      <c r="A37" s="216" t="str">
        <f t="shared" si="1"/>
        <v xml:space="preserve"> </v>
      </c>
      <c r="B37" s="146"/>
      <c r="C37" s="146"/>
      <c r="D37" s="146"/>
      <c r="E37" s="142"/>
      <c r="F37" s="142"/>
      <c r="G37" s="216" t="str">
        <f>IF(D37="","",VLOOKUP(D37,'Liste des clubs'!A:B,2,FALSE))</f>
        <v/>
      </c>
    </row>
    <row r="38" spans="1:7" x14ac:dyDescent="0.2">
      <c r="A38" s="216" t="str">
        <f t="shared" si="1"/>
        <v xml:space="preserve"> </v>
      </c>
      <c r="B38" s="146"/>
      <c r="C38" s="146"/>
      <c r="D38" s="146"/>
      <c r="E38" s="144"/>
      <c r="F38" s="144"/>
      <c r="G38" s="216" t="str">
        <f>IF(D38="","",VLOOKUP(D38,'Liste des clubs'!A:B,2,FALSE))</f>
        <v/>
      </c>
    </row>
    <row r="39" spans="1:7" x14ac:dyDescent="0.2">
      <c r="A39" s="216" t="str">
        <f t="shared" si="1"/>
        <v xml:space="preserve"> </v>
      </c>
      <c r="B39" s="146"/>
      <c r="C39" s="146"/>
      <c r="D39" s="146"/>
      <c r="E39" s="142"/>
      <c r="F39" s="142"/>
      <c r="G39" s="216" t="str">
        <f>IF(D39="","",VLOOKUP(D39,'Liste des clubs'!A:B,2,FALSE))</f>
        <v/>
      </c>
    </row>
    <row r="40" spans="1:7" x14ac:dyDescent="0.2">
      <c r="A40" s="216" t="str">
        <f t="shared" si="1"/>
        <v xml:space="preserve"> </v>
      </c>
      <c r="B40" s="217"/>
      <c r="C40" s="217"/>
      <c r="D40" s="146"/>
      <c r="E40" s="144"/>
      <c r="F40" s="144"/>
      <c r="G40" s="216" t="str">
        <f>IF(D40="","",VLOOKUP(D40,'Liste des clubs'!A:B,2,FALSE))</f>
        <v/>
      </c>
    </row>
    <row r="41" spans="1:7" x14ac:dyDescent="0.2">
      <c r="A41" s="216" t="str">
        <f t="shared" si="1"/>
        <v xml:space="preserve"> </v>
      </c>
      <c r="B41" s="146"/>
      <c r="C41" s="146"/>
      <c r="D41" s="146"/>
      <c r="E41" s="142"/>
      <c r="F41" s="142"/>
      <c r="G41" s="216" t="str">
        <f>IF(D41="","",VLOOKUP(D41,'Liste des clubs'!A:B,2,FALSE))</f>
        <v/>
      </c>
    </row>
    <row r="42" spans="1:7" x14ac:dyDescent="0.2">
      <c r="A42" s="216" t="str">
        <f t="shared" si="1"/>
        <v xml:space="preserve"> </v>
      </c>
      <c r="B42" s="146"/>
      <c r="C42" s="146"/>
      <c r="D42" s="146"/>
      <c r="E42" s="142"/>
      <c r="F42" s="142"/>
      <c r="G42" s="216" t="str">
        <f>IF(D42="","",VLOOKUP(D42,'Liste des clubs'!A:B,2,FALSE))</f>
        <v/>
      </c>
    </row>
    <row r="43" spans="1:7" x14ac:dyDescent="0.2">
      <c r="A43" s="216" t="str">
        <f t="shared" si="1"/>
        <v xml:space="preserve"> </v>
      </c>
      <c r="B43" s="146"/>
      <c r="C43" s="146"/>
      <c r="D43" s="146"/>
      <c r="E43" s="142"/>
      <c r="F43" s="142"/>
      <c r="G43" s="216" t="str">
        <f>IF(D43="","",VLOOKUP(D43,'Liste des clubs'!A:B,2,FALSE))</f>
        <v/>
      </c>
    </row>
    <row r="44" spans="1:7" x14ac:dyDescent="0.2">
      <c r="A44" s="216" t="str">
        <f t="shared" si="1"/>
        <v xml:space="preserve"> </v>
      </c>
      <c r="B44" s="146"/>
      <c r="C44" s="146"/>
      <c r="D44" s="146"/>
      <c r="E44" s="142"/>
      <c r="F44" s="142"/>
      <c r="G44" s="216" t="str">
        <f>IF(D44="","",VLOOKUP(D44,'Liste des clubs'!A:B,2,FALSE))</f>
        <v/>
      </c>
    </row>
    <row r="45" spans="1:7" x14ac:dyDescent="0.2">
      <c r="A45" s="216" t="str">
        <f t="shared" si="1"/>
        <v xml:space="preserve"> </v>
      </c>
      <c r="B45" s="146"/>
      <c r="C45" s="146"/>
      <c r="D45" s="146"/>
      <c r="E45" s="142"/>
      <c r="F45" s="142"/>
      <c r="G45" s="216" t="str">
        <f>IF(D45="","",VLOOKUP(D45,'Liste des clubs'!A:B,2,FALSE))</f>
        <v/>
      </c>
    </row>
    <row r="46" spans="1:7" x14ac:dyDescent="0.2">
      <c r="A46" s="216" t="str">
        <f t="shared" si="1"/>
        <v xml:space="preserve"> </v>
      </c>
      <c r="B46" s="146"/>
      <c r="C46" s="146"/>
      <c r="D46" s="146"/>
      <c r="E46" s="142"/>
      <c r="F46" s="142"/>
      <c r="G46" s="216" t="str">
        <f>IF(D46="","",VLOOKUP(D46,'Liste des clubs'!A:B,2,FALSE))</f>
        <v/>
      </c>
    </row>
    <row r="47" spans="1:7" x14ac:dyDescent="0.2">
      <c r="A47" s="216" t="str">
        <f t="shared" si="1"/>
        <v xml:space="preserve"> </v>
      </c>
      <c r="B47" s="146"/>
      <c r="C47" s="146"/>
      <c r="D47" s="146"/>
      <c r="E47" s="142"/>
      <c r="F47" s="142"/>
      <c r="G47" s="216" t="str">
        <f>IF(D47="","",VLOOKUP(D47,'Liste des clubs'!A:B,2,FALSE))</f>
        <v/>
      </c>
    </row>
    <row r="48" spans="1:7" x14ac:dyDescent="0.2">
      <c r="A48" s="216" t="str">
        <f t="shared" si="1"/>
        <v xml:space="preserve"> </v>
      </c>
      <c r="B48" s="146"/>
      <c r="C48" s="146"/>
      <c r="D48" s="146"/>
      <c r="E48" s="142"/>
      <c r="F48" s="142"/>
      <c r="G48" s="216" t="str">
        <f>IF(D48="","",VLOOKUP(D48,'Liste des clubs'!A:B,2,FALSE))</f>
        <v/>
      </c>
    </row>
    <row r="49" spans="1:7" x14ac:dyDescent="0.2">
      <c r="A49" s="216" t="str">
        <f t="shared" si="1"/>
        <v xml:space="preserve"> </v>
      </c>
      <c r="B49" s="146"/>
      <c r="C49" s="146"/>
      <c r="D49" s="146"/>
      <c r="E49" s="142"/>
      <c r="F49" s="142"/>
      <c r="G49" s="216" t="str">
        <f>IF(D49="","",VLOOKUP(D49,'Liste des clubs'!A:B,2,FALSE))</f>
        <v/>
      </c>
    </row>
    <row r="50" spans="1:7" x14ac:dyDescent="0.2">
      <c r="A50" s="216" t="str">
        <f t="shared" si="1"/>
        <v xml:space="preserve"> </v>
      </c>
      <c r="B50" s="146"/>
      <c r="C50" s="146"/>
      <c r="D50" s="146"/>
      <c r="E50" s="142"/>
      <c r="F50" s="142"/>
      <c r="G50" s="216" t="str">
        <f>IF(D50="","",VLOOKUP(D50,'Liste des clubs'!A:B,2,FALSE))</f>
        <v/>
      </c>
    </row>
    <row r="51" spans="1:7" x14ac:dyDescent="0.2">
      <c r="A51" s="216" t="str">
        <f t="shared" si="1"/>
        <v xml:space="preserve"> </v>
      </c>
      <c r="B51" s="146"/>
      <c r="C51" s="146"/>
      <c r="D51" s="146"/>
      <c r="E51" s="142"/>
      <c r="F51" s="142"/>
      <c r="G51" s="216" t="str">
        <f>IF(D51="","",VLOOKUP(D51,'Liste des clubs'!A:B,2,FALSE))</f>
        <v/>
      </c>
    </row>
    <row r="52" spans="1:7" x14ac:dyDescent="0.2">
      <c r="A52" s="216" t="str">
        <f t="shared" si="1"/>
        <v xml:space="preserve"> </v>
      </c>
      <c r="B52" s="146"/>
      <c r="C52" s="146"/>
      <c r="D52" s="146"/>
      <c r="E52" s="142"/>
      <c r="F52" s="142"/>
      <c r="G52" s="216" t="str">
        <f>IF(D52="","",VLOOKUP(D52,'Liste des clubs'!A:B,2,FALSE))</f>
        <v/>
      </c>
    </row>
    <row r="53" spans="1:7" x14ac:dyDescent="0.2">
      <c r="A53" s="216" t="str">
        <f t="shared" si="1"/>
        <v xml:space="preserve"> </v>
      </c>
      <c r="B53" s="146"/>
      <c r="C53" s="146"/>
      <c r="D53" s="146"/>
      <c r="E53" s="142"/>
      <c r="F53" s="142"/>
      <c r="G53" s="216" t="str">
        <f>IF(D53="","",VLOOKUP(D53,'Liste des clubs'!A:B,2,FALSE))</f>
        <v/>
      </c>
    </row>
    <row r="54" spans="1:7" x14ac:dyDescent="0.2">
      <c r="A54" s="216" t="str">
        <f t="shared" si="1"/>
        <v xml:space="preserve"> </v>
      </c>
      <c r="B54" s="146"/>
      <c r="C54" s="146"/>
      <c r="D54" s="146"/>
      <c r="E54" s="142"/>
      <c r="F54" s="142"/>
      <c r="G54" s="216" t="str">
        <f>IF(D54="","",VLOOKUP(D54,'Liste des clubs'!A:B,2,FALSE))</f>
        <v/>
      </c>
    </row>
    <row r="55" spans="1:7" x14ac:dyDescent="0.2">
      <c r="A55" s="216" t="str">
        <f t="shared" si="1"/>
        <v xml:space="preserve"> </v>
      </c>
      <c r="B55" s="146"/>
      <c r="C55" s="146"/>
      <c r="D55" s="146"/>
      <c r="E55" s="142"/>
      <c r="F55" s="142"/>
      <c r="G55" s="216" t="str">
        <f>IF(D55="","",VLOOKUP(D55,'Liste des clubs'!A:B,2,FALSE))</f>
        <v/>
      </c>
    </row>
    <row r="56" spans="1:7" x14ac:dyDescent="0.2">
      <c r="A56" s="216" t="str">
        <f t="shared" si="1"/>
        <v xml:space="preserve"> </v>
      </c>
      <c r="B56" s="146"/>
      <c r="C56" s="146"/>
      <c r="D56" s="217"/>
      <c r="E56" s="142"/>
      <c r="F56" s="142"/>
      <c r="G56" s="216" t="str">
        <f>IF(D56="","",VLOOKUP(D56,'Liste des clubs'!A:B,2,FALSE))</f>
        <v/>
      </c>
    </row>
    <row r="57" spans="1:7" x14ac:dyDescent="0.2">
      <c r="A57" s="216" t="str">
        <f t="shared" si="1"/>
        <v xml:space="preserve"> </v>
      </c>
      <c r="B57" s="146"/>
      <c r="C57" s="146"/>
      <c r="D57" s="146"/>
      <c r="E57" s="142"/>
      <c r="F57" s="142"/>
      <c r="G57" s="216" t="str">
        <f>IF(D57="","",VLOOKUP(D57,'Liste des clubs'!A:B,2,FALSE))</f>
        <v/>
      </c>
    </row>
    <row r="58" spans="1:7" x14ac:dyDescent="0.2">
      <c r="A58" s="216" t="str">
        <f t="shared" si="1"/>
        <v xml:space="preserve"> </v>
      </c>
      <c r="B58" s="146"/>
      <c r="C58" s="146"/>
      <c r="D58" s="146"/>
      <c r="E58" s="142"/>
      <c r="F58" s="142"/>
      <c r="G58" s="216" t="str">
        <f>IF(D58="","",VLOOKUP(D58,'Liste des clubs'!A:B,2,FALSE))</f>
        <v/>
      </c>
    </row>
    <row r="59" spans="1:7" x14ac:dyDescent="0.2">
      <c r="A59" s="216" t="str">
        <f t="shared" si="1"/>
        <v xml:space="preserve"> </v>
      </c>
      <c r="B59" s="146"/>
      <c r="C59" s="146"/>
      <c r="D59" s="146"/>
      <c r="E59" s="142"/>
      <c r="F59" s="142"/>
      <c r="G59" s="216" t="str">
        <f>IF(D59="","",VLOOKUP(D59,'Liste des clubs'!A:B,2,FALSE))</f>
        <v/>
      </c>
    </row>
    <row r="60" spans="1:7" x14ac:dyDescent="0.2">
      <c r="A60" s="216" t="str">
        <f t="shared" si="1"/>
        <v xml:space="preserve"> </v>
      </c>
      <c r="B60" s="146"/>
      <c r="C60" s="146"/>
      <c r="D60" s="146"/>
      <c r="E60" s="142"/>
      <c r="F60" s="142"/>
      <c r="G60" s="216" t="str">
        <f>IF(D60="","",VLOOKUP(D60,'Liste des clubs'!A:B,2,FALSE))</f>
        <v/>
      </c>
    </row>
    <row r="61" spans="1:7" x14ac:dyDescent="0.2">
      <c r="A61" s="216" t="str">
        <f t="shared" si="1"/>
        <v xml:space="preserve"> </v>
      </c>
      <c r="B61" s="146"/>
      <c r="C61" s="146"/>
      <c r="D61" s="146"/>
      <c r="E61" s="142"/>
      <c r="F61" s="142"/>
      <c r="G61" s="216" t="str">
        <f>IF(D61="","",VLOOKUP(D61,'Liste des clubs'!A:B,2,FALSE))</f>
        <v/>
      </c>
    </row>
    <row r="62" spans="1:7" x14ac:dyDescent="0.2">
      <c r="A62" s="216" t="str">
        <f t="shared" si="1"/>
        <v xml:space="preserve"> </v>
      </c>
      <c r="B62" s="146"/>
      <c r="C62" s="146"/>
      <c r="D62" s="146"/>
      <c r="E62" s="142"/>
      <c r="F62" s="142"/>
      <c r="G62" s="216" t="str">
        <f>IF(D62="","",VLOOKUP(D62,'Liste des clubs'!A:B,2,FALSE))</f>
        <v/>
      </c>
    </row>
    <row r="63" spans="1:7" x14ac:dyDescent="0.2">
      <c r="A63" s="216" t="str">
        <f t="shared" si="1"/>
        <v xml:space="preserve"> </v>
      </c>
      <c r="B63" s="146"/>
      <c r="C63" s="146"/>
      <c r="D63" s="146"/>
      <c r="E63" s="142"/>
      <c r="F63" s="142"/>
      <c r="G63" s="216" t="str">
        <f>IF(D63="","",VLOOKUP(D63,'Liste des clubs'!A:B,2,FALSE))</f>
        <v/>
      </c>
    </row>
    <row r="64" spans="1:7" x14ac:dyDescent="0.2">
      <c r="A64" s="216" t="str">
        <f t="shared" si="1"/>
        <v xml:space="preserve"> </v>
      </c>
      <c r="B64" s="146"/>
      <c r="C64" s="146"/>
      <c r="D64" s="146"/>
      <c r="E64" s="142"/>
      <c r="F64" s="142"/>
      <c r="G64" s="216" t="str">
        <f>IF(D64="","",VLOOKUP(D64,'Liste des clubs'!A:B,2,FALSE))</f>
        <v/>
      </c>
    </row>
    <row r="65" spans="1:7" x14ac:dyDescent="0.2">
      <c r="A65" s="216" t="str">
        <f t="shared" si="1"/>
        <v xml:space="preserve"> </v>
      </c>
      <c r="B65" s="146"/>
      <c r="C65" s="146"/>
      <c r="D65" s="146"/>
      <c r="E65" s="142"/>
      <c r="F65" s="142"/>
      <c r="G65" s="216" t="str">
        <f>IF(D65="","",VLOOKUP(D65,'Liste des clubs'!A:B,2,FALSE))</f>
        <v/>
      </c>
    </row>
    <row r="66" spans="1:7" x14ac:dyDescent="0.2">
      <c r="A66" s="216" t="str">
        <f t="shared" si="1"/>
        <v xml:space="preserve"> </v>
      </c>
      <c r="B66" s="146"/>
      <c r="C66" s="146"/>
      <c r="D66" s="146"/>
      <c r="E66" s="142"/>
      <c r="F66" s="142"/>
      <c r="G66" s="216" t="str">
        <f>IF(D66="","",VLOOKUP(D66,'Liste des clubs'!A:B,2,FALSE))</f>
        <v/>
      </c>
    </row>
    <row r="67" spans="1:7" x14ac:dyDescent="0.2">
      <c r="A67" s="216" t="str">
        <f t="shared" si="1"/>
        <v xml:space="preserve"> </v>
      </c>
      <c r="B67" s="146"/>
      <c r="C67" s="146"/>
      <c r="D67" s="146"/>
      <c r="E67" s="142"/>
      <c r="F67" s="142"/>
      <c r="G67" s="216" t="str">
        <f>IF(D67="","",VLOOKUP(D67,'Liste des clubs'!A:B,2,FALSE))</f>
        <v/>
      </c>
    </row>
    <row r="68" spans="1:7" x14ac:dyDescent="0.2">
      <c r="A68" s="216" t="str">
        <f t="shared" ref="A68:A131" si="2">UPPER(B68)&amp;" "&amp;PROPER(C68)</f>
        <v xml:space="preserve"> </v>
      </c>
      <c r="B68" s="146"/>
      <c r="C68" s="146"/>
      <c r="D68" s="146"/>
      <c r="E68" s="142"/>
      <c r="F68" s="142"/>
      <c r="G68" s="216" t="str">
        <f>IF(D68="","",VLOOKUP(D68,'Liste des clubs'!A:B,2,FALSE))</f>
        <v/>
      </c>
    </row>
    <row r="69" spans="1:7" x14ac:dyDescent="0.2">
      <c r="A69" s="216" t="str">
        <f t="shared" si="2"/>
        <v xml:space="preserve"> </v>
      </c>
      <c r="B69" s="146"/>
      <c r="C69" s="146"/>
      <c r="D69" s="146"/>
      <c r="E69" s="142"/>
      <c r="F69" s="142"/>
      <c r="G69" s="216" t="str">
        <f>IF(D69="","",VLOOKUP(D69,'Liste des clubs'!A:B,2,FALSE))</f>
        <v/>
      </c>
    </row>
    <row r="70" spans="1:7" x14ac:dyDescent="0.2">
      <c r="A70" s="216" t="str">
        <f t="shared" si="2"/>
        <v xml:space="preserve"> </v>
      </c>
      <c r="B70" s="146"/>
      <c r="C70" s="146"/>
      <c r="D70" s="146"/>
      <c r="E70" s="142"/>
      <c r="F70" s="142"/>
      <c r="G70" s="216" t="str">
        <f>IF(D70="","",VLOOKUP(D70,'Liste des clubs'!A:B,2,FALSE))</f>
        <v/>
      </c>
    </row>
    <row r="71" spans="1:7" x14ac:dyDescent="0.2">
      <c r="A71" s="216" t="str">
        <f t="shared" si="2"/>
        <v xml:space="preserve"> </v>
      </c>
      <c r="B71" s="146"/>
      <c r="C71" s="146"/>
      <c r="D71" s="146"/>
      <c r="E71" s="144"/>
      <c r="F71" s="144"/>
      <c r="G71" s="216" t="str">
        <f>IF(D71="","",VLOOKUP(D71,'Liste des clubs'!A:B,2,FALSE))</f>
        <v/>
      </c>
    </row>
    <row r="72" spans="1:7" x14ac:dyDescent="0.2">
      <c r="A72" s="216" t="str">
        <f t="shared" si="2"/>
        <v xml:space="preserve"> </v>
      </c>
      <c r="B72" s="146"/>
      <c r="C72" s="146"/>
      <c r="D72" s="146"/>
      <c r="E72" s="142"/>
      <c r="F72" s="142"/>
      <c r="G72" s="216" t="str">
        <f>IF(D72="","",VLOOKUP(D72,'Liste des clubs'!A:B,2,FALSE))</f>
        <v/>
      </c>
    </row>
    <row r="73" spans="1:7" x14ac:dyDescent="0.2">
      <c r="A73" s="216" t="str">
        <f t="shared" si="2"/>
        <v xml:space="preserve"> </v>
      </c>
      <c r="B73" s="146"/>
      <c r="C73" s="146"/>
      <c r="D73" s="146"/>
      <c r="E73" s="144"/>
      <c r="F73" s="144"/>
      <c r="G73" s="216" t="str">
        <f>IF(D73="","",VLOOKUP(D73,'Liste des clubs'!A:B,2,FALSE))</f>
        <v/>
      </c>
    </row>
    <row r="74" spans="1:7" x14ac:dyDescent="0.2">
      <c r="A74" s="216" t="str">
        <f t="shared" si="2"/>
        <v xml:space="preserve"> </v>
      </c>
      <c r="B74" s="146"/>
      <c r="C74" s="146"/>
      <c r="D74" s="146"/>
      <c r="E74" s="142"/>
      <c r="F74" s="142"/>
      <c r="G74" s="216" t="str">
        <f>IF(D74="","",VLOOKUP(D74,'Liste des clubs'!A:B,2,FALSE))</f>
        <v/>
      </c>
    </row>
    <row r="75" spans="1:7" x14ac:dyDescent="0.2">
      <c r="A75" s="216" t="str">
        <f t="shared" si="2"/>
        <v xml:space="preserve"> </v>
      </c>
      <c r="B75" s="146"/>
      <c r="C75" s="146"/>
      <c r="D75" s="146"/>
      <c r="E75" s="144"/>
      <c r="F75" s="144"/>
      <c r="G75" s="216" t="str">
        <f>IF(D75="","",VLOOKUP(D75,'Liste des clubs'!A:B,2,FALSE))</f>
        <v/>
      </c>
    </row>
    <row r="76" spans="1:7" x14ac:dyDescent="0.2">
      <c r="A76" s="216" t="str">
        <f t="shared" si="2"/>
        <v xml:space="preserve"> </v>
      </c>
      <c r="B76" s="146"/>
      <c r="C76" s="146"/>
      <c r="D76" s="146"/>
      <c r="E76" s="142"/>
      <c r="F76" s="142"/>
      <c r="G76" s="216" t="str">
        <f>IF(D76="","",VLOOKUP(D76,'Liste des clubs'!A:B,2,FALSE))</f>
        <v/>
      </c>
    </row>
    <row r="77" spans="1:7" x14ac:dyDescent="0.2">
      <c r="A77" s="216" t="str">
        <f t="shared" si="2"/>
        <v xml:space="preserve"> </v>
      </c>
      <c r="B77" s="146"/>
      <c r="C77" s="146"/>
      <c r="D77" s="146"/>
      <c r="E77" s="144"/>
      <c r="F77" s="144"/>
      <c r="G77" s="216" t="str">
        <f>IF(D77="","",VLOOKUP(D77,'Liste des clubs'!A:B,2,FALSE))</f>
        <v/>
      </c>
    </row>
    <row r="78" spans="1:7" x14ac:dyDescent="0.2">
      <c r="A78" s="216" t="str">
        <f t="shared" si="2"/>
        <v xml:space="preserve"> </v>
      </c>
      <c r="B78" s="146"/>
      <c r="C78" s="146"/>
      <c r="D78" s="146"/>
      <c r="E78" s="142"/>
      <c r="F78" s="142"/>
      <c r="G78" s="216" t="str">
        <f>IF(D78="","",VLOOKUP(D78,'Liste des clubs'!A:B,2,FALSE))</f>
        <v/>
      </c>
    </row>
    <row r="79" spans="1:7" x14ac:dyDescent="0.2">
      <c r="A79" s="216" t="str">
        <f t="shared" si="2"/>
        <v xml:space="preserve"> </v>
      </c>
      <c r="B79" s="146"/>
      <c r="C79" s="146"/>
      <c r="D79" s="146"/>
      <c r="E79" s="142"/>
      <c r="F79" s="142"/>
      <c r="G79" s="216" t="str">
        <f>IF(D79="","",VLOOKUP(D79,'Liste des clubs'!A:B,2,FALSE))</f>
        <v/>
      </c>
    </row>
    <row r="80" spans="1:7" x14ac:dyDescent="0.2">
      <c r="A80" s="216" t="str">
        <f t="shared" si="2"/>
        <v xml:space="preserve"> </v>
      </c>
      <c r="B80" s="146"/>
      <c r="C80" s="146"/>
      <c r="D80" s="146"/>
      <c r="E80" s="142"/>
      <c r="F80" s="142"/>
      <c r="G80" s="216" t="str">
        <f>IF(D80="","",VLOOKUP(D80,'Liste des clubs'!A:B,2,FALSE))</f>
        <v/>
      </c>
    </row>
    <row r="81" spans="1:7" x14ac:dyDescent="0.2">
      <c r="A81" s="216" t="str">
        <f t="shared" si="2"/>
        <v xml:space="preserve"> </v>
      </c>
      <c r="B81" s="146"/>
      <c r="C81" s="146"/>
      <c r="D81" s="146"/>
      <c r="E81" s="142"/>
      <c r="F81" s="142"/>
      <c r="G81" s="216" t="str">
        <f>IF(D81="","",VLOOKUP(D81,'Liste des clubs'!A:B,2,FALSE))</f>
        <v/>
      </c>
    </row>
    <row r="82" spans="1:7" x14ac:dyDescent="0.2">
      <c r="A82" s="216" t="str">
        <f t="shared" si="2"/>
        <v xml:space="preserve"> </v>
      </c>
      <c r="B82" s="146"/>
      <c r="C82" s="146"/>
      <c r="D82" s="146"/>
      <c r="E82" s="142"/>
      <c r="F82" s="142"/>
      <c r="G82" s="216" t="str">
        <f>IF(D82="","",VLOOKUP(D82,'Liste des clubs'!A:B,2,FALSE))</f>
        <v/>
      </c>
    </row>
    <row r="83" spans="1:7" x14ac:dyDescent="0.2">
      <c r="A83" s="216" t="str">
        <f t="shared" si="2"/>
        <v xml:space="preserve"> </v>
      </c>
      <c r="B83" s="146"/>
      <c r="C83" s="146"/>
      <c r="D83" s="146"/>
      <c r="E83" s="146"/>
      <c r="F83" s="146"/>
      <c r="G83" s="216" t="str">
        <f>IF(D83="","",VLOOKUP(D83,'Liste des clubs'!A:B,2,FALSE))</f>
        <v/>
      </c>
    </row>
    <row r="84" spans="1:7" x14ac:dyDescent="0.2">
      <c r="A84" s="216" t="str">
        <f t="shared" si="2"/>
        <v xml:space="preserve"> </v>
      </c>
      <c r="B84" s="146"/>
      <c r="C84" s="146"/>
      <c r="D84" s="146"/>
      <c r="E84" s="146"/>
      <c r="F84" s="146"/>
      <c r="G84" s="216" t="str">
        <f>IF(D84="","",VLOOKUP(D84,'Liste des clubs'!A:B,2,FALSE))</f>
        <v/>
      </c>
    </row>
    <row r="85" spans="1:7" x14ac:dyDescent="0.2">
      <c r="A85" s="216" t="str">
        <f t="shared" si="2"/>
        <v xml:space="preserve"> </v>
      </c>
      <c r="B85" s="146"/>
      <c r="C85" s="146"/>
      <c r="D85" s="146"/>
      <c r="E85" s="146"/>
      <c r="F85" s="146"/>
      <c r="G85" s="216" t="str">
        <f>IF(D85="","",VLOOKUP(D85,'Liste des clubs'!A:B,2,FALSE))</f>
        <v/>
      </c>
    </row>
    <row r="86" spans="1:7" x14ac:dyDescent="0.2">
      <c r="A86" s="216" t="str">
        <f t="shared" si="2"/>
        <v xml:space="preserve"> </v>
      </c>
      <c r="B86" s="146"/>
      <c r="C86" s="146"/>
      <c r="D86" s="146"/>
      <c r="E86" s="146"/>
      <c r="F86" s="146"/>
      <c r="G86" s="216" t="str">
        <f>IF(D86="","",VLOOKUP(D86,'Liste des clubs'!A:B,2,FALSE))</f>
        <v/>
      </c>
    </row>
    <row r="87" spans="1:7" x14ac:dyDescent="0.2">
      <c r="A87" s="216" t="str">
        <f t="shared" si="2"/>
        <v xml:space="preserve"> </v>
      </c>
      <c r="B87" s="146"/>
      <c r="C87" s="146"/>
      <c r="D87" s="146"/>
      <c r="E87" s="146"/>
      <c r="F87" s="146"/>
      <c r="G87" s="216" t="str">
        <f>IF(D87="","",VLOOKUP(D87,'Liste des clubs'!A:B,2,FALSE))</f>
        <v/>
      </c>
    </row>
    <row r="88" spans="1:7" x14ac:dyDescent="0.2">
      <c r="A88" s="216" t="str">
        <f t="shared" si="2"/>
        <v xml:space="preserve"> </v>
      </c>
      <c r="B88" s="146"/>
      <c r="C88" s="146"/>
      <c r="D88" s="146"/>
      <c r="E88" s="146"/>
      <c r="F88" s="146"/>
      <c r="G88" s="216" t="str">
        <f>IF(D88="","",VLOOKUP(D88,'Liste des clubs'!A:B,2,FALSE))</f>
        <v/>
      </c>
    </row>
    <row r="89" spans="1:7" x14ac:dyDescent="0.2">
      <c r="A89" s="216" t="str">
        <f t="shared" si="2"/>
        <v xml:space="preserve"> </v>
      </c>
      <c r="B89" s="146"/>
      <c r="C89" s="146"/>
      <c r="D89" s="146"/>
      <c r="E89" s="146"/>
      <c r="F89" s="146"/>
      <c r="G89" s="216" t="str">
        <f>IF(D89="","",VLOOKUP(D89,'Liste des clubs'!A:B,2,FALSE))</f>
        <v/>
      </c>
    </row>
    <row r="90" spans="1:7" x14ac:dyDescent="0.2">
      <c r="A90" s="216" t="str">
        <f t="shared" si="2"/>
        <v xml:space="preserve"> </v>
      </c>
      <c r="B90" s="146"/>
      <c r="C90" s="146"/>
      <c r="D90" s="146"/>
      <c r="E90" s="146"/>
      <c r="F90" s="146"/>
      <c r="G90" s="216" t="str">
        <f>IF(D90="","",VLOOKUP(D90,'Liste des clubs'!A:B,2,FALSE))</f>
        <v/>
      </c>
    </row>
    <row r="91" spans="1:7" x14ac:dyDescent="0.2">
      <c r="A91" s="216" t="str">
        <f t="shared" si="2"/>
        <v xml:space="preserve"> </v>
      </c>
      <c r="B91" s="146"/>
      <c r="C91" s="146"/>
      <c r="D91" s="146"/>
      <c r="E91" s="146"/>
      <c r="F91" s="146"/>
      <c r="G91" s="216" t="str">
        <f>IF(D91="","",VLOOKUP(D91,'Liste des clubs'!A:B,2,FALSE))</f>
        <v/>
      </c>
    </row>
    <row r="92" spans="1:7" x14ac:dyDescent="0.2">
      <c r="A92" s="216" t="str">
        <f t="shared" si="2"/>
        <v xml:space="preserve"> </v>
      </c>
      <c r="B92" s="146"/>
      <c r="C92" s="146"/>
      <c r="D92" s="146"/>
      <c r="E92" s="146"/>
      <c r="F92" s="146"/>
      <c r="G92" s="216" t="str">
        <f>IF(D92="","",VLOOKUP(D92,'Liste des clubs'!A:B,2,FALSE))</f>
        <v/>
      </c>
    </row>
    <row r="93" spans="1:7" x14ac:dyDescent="0.2">
      <c r="A93" s="216" t="str">
        <f t="shared" si="2"/>
        <v xml:space="preserve"> </v>
      </c>
      <c r="B93" s="146"/>
      <c r="C93" s="146"/>
      <c r="D93" s="146"/>
      <c r="E93" s="146"/>
      <c r="F93" s="146"/>
      <c r="G93" s="216" t="str">
        <f>IF(D93="","",VLOOKUP(D93,'Liste des clubs'!A:B,2,FALSE))</f>
        <v/>
      </c>
    </row>
    <row r="94" spans="1:7" x14ac:dyDescent="0.2">
      <c r="A94" s="216" t="str">
        <f t="shared" si="2"/>
        <v xml:space="preserve"> </v>
      </c>
      <c r="B94" s="146"/>
      <c r="C94" s="146"/>
      <c r="D94" s="146"/>
      <c r="E94" s="146"/>
      <c r="F94" s="146"/>
      <c r="G94" s="216" t="str">
        <f>IF(D94="","",VLOOKUP(D94,'Liste des clubs'!A:B,2,FALSE))</f>
        <v/>
      </c>
    </row>
    <row r="95" spans="1:7" x14ac:dyDescent="0.2">
      <c r="A95" s="216" t="str">
        <f t="shared" si="2"/>
        <v xml:space="preserve"> </v>
      </c>
      <c r="B95" s="146"/>
      <c r="C95" s="146"/>
      <c r="D95" s="146"/>
      <c r="E95" s="146"/>
      <c r="F95" s="146"/>
      <c r="G95" s="216" t="str">
        <f>IF(D95="","",VLOOKUP(D95,'Liste des clubs'!A:B,2,FALSE))</f>
        <v/>
      </c>
    </row>
    <row r="96" spans="1:7" x14ac:dyDescent="0.2">
      <c r="A96" s="216" t="str">
        <f t="shared" si="2"/>
        <v xml:space="preserve"> </v>
      </c>
      <c r="B96" s="146"/>
      <c r="C96" s="146"/>
      <c r="D96" s="146"/>
      <c r="E96" s="146"/>
      <c r="F96" s="146"/>
      <c r="G96" s="216" t="str">
        <f>IF(D96="","",VLOOKUP(D96,'Liste des clubs'!A:B,2,FALSE))</f>
        <v/>
      </c>
    </row>
    <row r="97" spans="1:7" x14ac:dyDescent="0.2">
      <c r="A97" s="216" t="str">
        <f t="shared" si="2"/>
        <v xml:space="preserve"> </v>
      </c>
      <c r="B97" s="146"/>
      <c r="C97" s="146"/>
      <c r="D97" s="146"/>
      <c r="E97" s="146"/>
      <c r="F97" s="146"/>
      <c r="G97" s="216" t="str">
        <f>IF(D97="","",VLOOKUP(D97,'Liste des clubs'!A:B,2,FALSE))</f>
        <v/>
      </c>
    </row>
    <row r="98" spans="1:7" x14ac:dyDescent="0.2">
      <c r="A98" s="216" t="str">
        <f t="shared" si="2"/>
        <v xml:space="preserve"> </v>
      </c>
      <c r="B98" s="146"/>
      <c r="C98" s="146"/>
      <c r="D98" s="146"/>
      <c r="E98" s="146"/>
      <c r="F98" s="146"/>
      <c r="G98" s="216" t="str">
        <f>IF(D98="","",VLOOKUP(D98,'Liste des clubs'!A:B,2,FALSE))</f>
        <v/>
      </c>
    </row>
    <row r="99" spans="1:7" x14ac:dyDescent="0.2">
      <c r="A99" s="216" t="str">
        <f t="shared" si="2"/>
        <v xml:space="preserve"> </v>
      </c>
      <c r="B99" s="146"/>
      <c r="C99" s="146"/>
      <c r="D99" s="146"/>
      <c r="E99" s="146"/>
      <c r="F99" s="146"/>
      <c r="G99" s="216" t="str">
        <f>IF(D99="","",VLOOKUP(D99,'Liste des clubs'!A:B,2,FALSE))</f>
        <v/>
      </c>
    </row>
    <row r="100" spans="1:7" x14ac:dyDescent="0.2">
      <c r="A100" s="216" t="str">
        <f t="shared" si="2"/>
        <v xml:space="preserve"> </v>
      </c>
      <c r="B100" s="146"/>
      <c r="C100" s="146"/>
      <c r="D100" s="146"/>
      <c r="E100" s="146"/>
      <c r="F100" s="146"/>
      <c r="G100" s="216" t="str">
        <f>IF(D100="","",VLOOKUP(D100,'Liste des clubs'!A:B,2,FALSE))</f>
        <v/>
      </c>
    </row>
    <row r="101" spans="1:7" x14ac:dyDescent="0.2">
      <c r="A101" s="216" t="str">
        <f t="shared" si="2"/>
        <v xml:space="preserve"> </v>
      </c>
      <c r="B101" s="146"/>
      <c r="C101" s="146"/>
      <c r="D101" s="146"/>
      <c r="E101" s="146"/>
      <c r="F101" s="146"/>
      <c r="G101" s="216" t="str">
        <f>IF(D101="","",VLOOKUP(D101,'Liste des clubs'!A:B,2,FALSE))</f>
        <v/>
      </c>
    </row>
    <row r="102" spans="1:7" x14ac:dyDescent="0.2">
      <c r="A102" s="216" t="str">
        <f t="shared" si="2"/>
        <v xml:space="preserve"> </v>
      </c>
      <c r="B102" s="146"/>
      <c r="C102" s="146"/>
      <c r="D102" s="146"/>
      <c r="E102" s="146"/>
      <c r="F102" s="146"/>
      <c r="G102" s="216" t="str">
        <f>IF(D102="","",VLOOKUP(D102,'Liste des clubs'!A:B,2,FALSE))</f>
        <v/>
      </c>
    </row>
    <row r="103" spans="1:7" x14ac:dyDescent="0.2">
      <c r="A103" s="216" t="str">
        <f t="shared" si="2"/>
        <v xml:space="preserve"> </v>
      </c>
      <c r="B103" s="146"/>
      <c r="C103" s="146"/>
      <c r="D103" s="146"/>
      <c r="E103" s="146"/>
      <c r="F103" s="146"/>
      <c r="G103" s="216" t="str">
        <f>IF(D103="","",VLOOKUP(D103,'Liste des clubs'!A:B,2,FALSE))</f>
        <v/>
      </c>
    </row>
    <row r="104" spans="1:7" x14ac:dyDescent="0.2">
      <c r="A104" s="216" t="str">
        <f t="shared" si="2"/>
        <v xml:space="preserve"> </v>
      </c>
      <c r="B104" s="146"/>
      <c r="C104" s="146"/>
      <c r="D104" s="146"/>
      <c r="E104" s="146"/>
      <c r="F104" s="146"/>
      <c r="G104" s="216" t="str">
        <f>IF(D104="","",VLOOKUP(D104,'Liste des clubs'!A:B,2,FALSE))</f>
        <v/>
      </c>
    </row>
    <row r="105" spans="1:7" x14ac:dyDescent="0.2">
      <c r="A105" s="216" t="str">
        <f t="shared" si="2"/>
        <v xml:space="preserve"> </v>
      </c>
      <c r="B105" s="146"/>
      <c r="C105" s="146"/>
      <c r="D105" s="146"/>
      <c r="E105" s="146"/>
      <c r="F105" s="146"/>
      <c r="G105" s="216" t="str">
        <f>IF(D105="","",VLOOKUP(D105,'Liste des clubs'!A:B,2,FALSE))</f>
        <v/>
      </c>
    </row>
    <row r="106" spans="1:7" x14ac:dyDescent="0.2">
      <c r="A106" s="216" t="str">
        <f t="shared" si="2"/>
        <v xml:space="preserve"> </v>
      </c>
      <c r="B106" s="146"/>
      <c r="C106" s="146"/>
      <c r="D106" s="146"/>
      <c r="E106" s="146"/>
      <c r="F106" s="146"/>
      <c r="G106" s="216" t="str">
        <f>IF(D106="","",VLOOKUP(D106,'Liste des clubs'!A:B,2,FALSE))</f>
        <v/>
      </c>
    </row>
    <row r="107" spans="1:7" x14ac:dyDescent="0.2">
      <c r="A107" s="216" t="str">
        <f t="shared" si="2"/>
        <v xml:space="preserve"> </v>
      </c>
      <c r="B107" s="146"/>
      <c r="C107" s="146"/>
      <c r="D107" s="146"/>
      <c r="E107" s="146"/>
      <c r="F107" s="146"/>
      <c r="G107" s="216" t="str">
        <f>IF(D107="","",VLOOKUP(D107,'Liste des clubs'!A:B,2,FALSE))</f>
        <v/>
      </c>
    </row>
    <row r="108" spans="1:7" x14ac:dyDescent="0.2">
      <c r="A108" s="216" t="str">
        <f t="shared" si="2"/>
        <v xml:space="preserve"> </v>
      </c>
      <c r="B108" s="146"/>
      <c r="C108" s="146"/>
      <c r="D108" s="146"/>
      <c r="E108" s="146"/>
      <c r="F108" s="146"/>
      <c r="G108" s="216" t="str">
        <f>IF(D108="","",VLOOKUP(D108,'Liste des clubs'!A:B,2,FALSE))</f>
        <v/>
      </c>
    </row>
    <row r="109" spans="1:7" x14ac:dyDescent="0.2">
      <c r="A109" s="216" t="str">
        <f t="shared" si="2"/>
        <v xml:space="preserve"> </v>
      </c>
      <c r="B109" s="146"/>
      <c r="C109" s="146"/>
      <c r="D109" s="146"/>
      <c r="E109" s="146"/>
      <c r="F109" s="146"/>
      <c r="G109" s="216" t="str">
        <f>IF(D109="","",VLOOKUP(D109,'Liste des clubs'!A:B,2,FALSE))</f>
        <v/>
      </c>
    </row>
    <row r="110" spans="1:7" x14ac:dyDescent="0.2">
      <c r="A110" s="216" t="str">
        <f t="shared" si="2"/>
        <v xml:space="preserve"> </v>
      </c>
      <c r="B110" s="146"/>
      <c r="C110" s="146"/>
      <c r="D110" s="146"/>
      <c r="E110" s="146"/>
      <c r="F110" s="146"/>
      <c r="G110" s="216" t="str">
        <f>IF(D110="","",VLOOKUP(D110,'Liste des clubs'!A:B,2,FALSE))</f>
        <v/>
      </c>
    </row>
    <row r="111" spans="1:7" x14ac:dyDescent="0.2">
      <c r="A111" s="216" t="str">
        <f t="shared" si="2"/>
        <v xml:space="preserve"> </v>
      </c>
      <c r="B111" s="144"/>
      <c r="C111" s="144"/>
      <c r="D111" s="146"/>
      <c r="E111" s="144"/>
      <c r="F111" s="144"/>
      <c r="G111" s="216" t="str">
        <f>IF(D111="","",VLOOKUP(D111,'Liste des clubs'!A:B,2,FALSE))</f>
        <v/>
      </c>
    </row>
    <row r="112" spans="1:7" x14ac:dyDescent="0.2">
      <c r="A112" s="216" t="str">
        <f t="shared" si="2"/>
        <v xml:space="preserve"> </v>
      </c>
      <c r="B112" s="217"/>
      <c r="C112" s="217"/>
      <c r="D112" s="146"/>
      <c r="E112" s="144"/>
      <c r="F112" s="144"/>
      <c r="G112" s="216" t="str">
        <f>IF(D112="","",VLOOKUP(D112,'Liste des clubs'!A:B,2,FALSE))</f>
        <v/>
      </c>
    </row>
    <row r="113" spans="1:7" x14ac:dyDescent="0.2">
      <c r="A113" s="216" t="str">
        <f t="shared" si="2"/>
        <v xml:space="preserve"> </v>
      </c>
      <c r="B113" s="217"/>
      <c r="C113" s="217"/>
      <c r="D113" s="146"/>
      <c r="E113" s="144"/>
      <c r="F113" s="144"/>
      <c r="G113" s="216" t="str">
        <f>IF(D113="","",VLOOKUP(D113,'Liste des clubs'!A:B,2,FALSE))</f>
        <v/>
      </c>
    </row>
    <row r="114" spans="1:7" x14ac:dyDescent="0.2">
      <c r="A114" s="216" t="str">
        <f t="shared" si="2"/>
        <v xml:space="preserve"> </v>
      </c>
      <c r="B114" s="144"/>
      <c r="C114" s="144"/>
      <c r="D114" s="146"/>
      <c r="E114" s="144"/>
      <c r="F114" s="144"/>
      <c r="G114" s="216" t="str">
        <f>IF(D114="","",VLOOKUP(D114,'Liste des clubs'!A:B,2,FALSE))</f>
        <v/>
      </c>
    </row>
    <row r="115" spans="1:7" x14ac:dyDescent="0.2">
      <c r="A115" s="216" t="str">
        <f t="shared" si="2"/>
        <v xml:space="preserve"> </v>
      </c>
      <c r="B115" s="217"/>
      <c r="C115" s="217"/>
      <c r="D115" s="146"/>
      <c r="E115" s="144"/>
      <c r="F115" s="144"/>
      <c r="G115" s="216" t="str">
        <f>IF(D115="","",VLOOKUP(D115,'Liste des clubs'!A:B,2,FALSE))</f>
        <v/>
      </c>
    </row>
    <row r="116" spans="1:7" x14ac:dyDescent="0.2">
      <c r="A116" s="216" t="str">
        <f t="shared" si="2"/>
        <v xml:space="preserve"> </v>
      </c>
      <c r="B116" s="146"/>
      <c r="C116" s="146"/>
      <c r="D116" s="146"/>
      <c r="E116" s="146"/>
      <c r="F116" s="146"/>
      <c r="G116" s="216" t="str">
        <f>IF(D116="","",VLOOKUP(D116,'Liste des clubs'!A:B,2,FALSE))</f>
        <v/>
      </c>
    </row>
    <row r="117" spans="1:7" x14ac:dyDescent="0.2">
      <c r="A117" s="216" t="str">
        <f t="shared" si="2"/>
        <v xml:space="preserve"> </v>
      </c>
      <c r="B117" s="146"/>
      <c r="C117" s="146"/>
      <c r="D117" s="146"/>
      <c r="E117" s="146"/>
      <c r="F117" s="146"/>
      <c r="G117" s="216" t="str">
        <f>IF(D117="","",VLOOKUP(D117,'Liste des clubs'!A:B,2,FALSE))</f>
        <v/>
      </c>
    </row>
    <row r="118" spans="1:7" x14ac:dyDescent="0.2">
      <c r="A118" s="216" t="str">
        <f t="shared" si="2"/>
        <v xml:space="preserve"> </v>
      </c>
      <c r="B118" s="146"/>
      <c r="C118" s="146"/>
      <c r="D118" s="146"/>
      <c r="E118" s="146"/>
      <c r="F118" s="146"/>
      <c r="G118" s="216" t="str">
        <f>IF(D118="","",VLOOKUP(D118,'Liste des clubs'!A:B,2,FALSE))</f>
        <v/>
      </c>
    </row>
    <row r="119" spans="1:7" x14ac:dyDescent="0.2">
      <c r="A119" s="216" t="str">
        <f t="shared" si="2"/>
        <v xml:space="preserve"> </v>
      </c>
      <c r="B119" s="146"/>
      <c r="C119" s="146"/>
      <c r="D119" s="146"/>
      <c r="E119" s="146"/>
      <c r="F119" s="146"/>
      <c r="G119" s="216" t="str">
        <f>IF(D119="","",VLOOKUP(D119,'Liste des clubs'!A:B,2,FALSE))</f>
        <v/>
      </c>
    </row>
    <row r="120" spans="1:7" x14ac:dyDescent="0.2">
      <c r="A120" s="216" t="str">
        <f t="shared" si="2"/>
        <v xml:space="preserve"> </v>
      </c>
      <c r="B120" s="146"/>
      <c r="C120" s="146"/>
      <c r="D120" s="146"/>
      <c r="E120" s="146"/>
      <c r="F120" s="146"/>
      <c r="G120" s="216" t="str">
        <f>IF(D120="","",VLOOKUP(D120,'Liste des clubs'!A:B,2,FALSE))</f>
        <v/>
      </c>
    </row>
    <row r="121" spans="1:7" x14ac:dyDescent="0.2">
      <c r="A121" s="216" t="str">
        <f t="shared" si="2"/>
        <v xml:space="preserve"> </v>
      </c>
      <c r="B121" s="146"/>
      <c r="C121" s="146"/>
      <c r="D121" s="146"/>
      <c r="E121" s="146"/>
      <c r="F121" s="146"/>
      <c r="G121" s="216" t="str">
        <f>IF(D121="","",VLOOKUP(D121,'Liste des clubs'!A:B,2,FALSE))</f>
        <v/>
      </c>
    </row>
    <row r="122" spans="1:7" x14ac:dyDescent="0.2">
      <c r="A122" s="216" t="str">
        <f t="shared" si="2"/>
        <v xml:space="preserve"> </v>
      </c>
      <c r="B122" s="146"/>
      <c r="C122" s="146"/>
      <c r="D122" s="146"/>
      <c r="E122" s="146"/>
      <c r="F122" s="146"/>
      <c r="G122" s="216" t="str">
        <f>IF(D122="","",VLOOKUP(D122,'Liste des clubs'!A:B,2,FALSE))</f>
        <v/>
      </c>
    </row>
    <row r="123" spans="1:7" x14ac:dyDescent="0.2">
      <c r="A123" s="216" t="str">
        <f t="shared" si="2"/>
        <v xml:space="preserve"> </v>
      </c>
      <c r="B123" s="146"/>
      <c r="C123" s="146"/>
      <c r="D123" s="146"/>
      <c r="E123" s="146"/>
      <c r="F123" s="146"/>
      <c r="G123" s="216" t="str">
        <f>IF(D123="","",VLOOKUP(D123,'Liste des clubs'!A:B,2,FALSE))</f>
        <v/>
      </c>
    </row>
    <row r="124" spans="1:7" x14ac:dyDescent="0.2">
      <c r="A124" s="216" t="str">
        <f t="shared" si="2"/>
        <v xml:space="preserve"> </v>
      </c>
      <c r="B124" s="146"/>
      <c r="C124" s="146"/>
      <c r="D124" s="146"/>
      <c r="E124" s="146"/>
      <c r="F124" s="146"/>
      <c r="G124" s="216" t="str">
        <f>IF(D124="","",VLOOKUP(D124,'Liste des clubs'!A:B,2,FALSE))</f>
        <v/>
      </c>
    </row>
    <row r="125" spans="1:7" x14ac:dyDescent="0.2">
      <c r="A125" s="216" t="str">
        <f t="shared" si="2"/>
        <v xml:space="preserve"> </v>
      </c>
      <c r="B125" s="146"/>
      <c r="C125" s="146"/>
      <c r="D125" s="146"/>
      <c r="E125" s="146"/>
      <c r="F125" s="146"/>
      <c r="G125" s="216" t="str">
        <f>IF(D125="","",VLOOKUP(D125,'Liste des clubs'!A:B,2,FALSE))</f>
        <v/>
      </c>
    </row>
    <row r="126" spans="1:7" x14ac:dyDescent="0.2">
      <c r="A126" s="216" t="str">
        <f t="shared" si="2"/>
        <v xml:space="preserve"> </v>
      </c>
      <c r="B126" s="146"/>
      <c r="C126" s="146"/>
      <c r="D126" s="146"/>
      <c r="E126" s="146"/>
      <c r="F126" s="146"/>
      <c r="G126" s="216" t="str">
        <f>IF(D126="","",VLOOKUP(D126,'Liste des clubs'!A:B,2,FALSE))</f>
        <v/>
      </c>
    </row>
    <row r="127" spans="1:7" x14ac:dyDescent="0.2">
      <c r="A127" s="216" t="str">
        <f t="shared" si="2"/>
        <v xml:space="preserve"> </v>
      </c>
      <c r="B127" s="146"/>
      <c r="C127" s="146"/>
      <c r="D127" s="146"/>
      <c r="E127" s="146"/>
      <c r="F127" s="146"/>
      <c r="G127" s="216" t="str">
        <f>IF(D127="","",VLOOKUP(D127,'Liste des clubs'!A:B,2,FALSE))</f>
        <v/>
      </c>
    </row>
    <row r="128" spans="1:7" x14ac:dyDescent="0.2">
      <c r="A128" s="216" t="str">
        <f t="shared" si="2"/>
        <v xml:space="preserve"> </v>
      </c>
      <c r="B128" s="146"/>
      <c r="C128" s="146"/>
      <c r="D128" s="146"/>
      <c r="E128" s="146"/>
      <c r="F128" s="146"/>
      <c r="G128" s="216" t="str">
        <f>IF(D128="","",VLOOKUP(D128,'Liste des clubs'!A:B,2,FALSE))</f>
        <v/>
      </c>
    </row>
    <row r="129" spans="1:7" x14ac:dyDescent="0.2">
      <c r="A129" s="216" t="str">
        <f t="shared" si="2"/>
        <v xml:space="preserve"> </v>
      </c>
      <c r="B129" s="146"/>
      <c r="C129" s="146"/>
      <c r="D129" s="146"/>
      <c r="E129" s="146"/>
      <c r="F129" s="146"/>
      <c r="G129" s="216" t="str">
        <f>IF(D129="","",VLOOKUP(D129,'Liste des clubs'!A:B,2,FALSE))</f>
        <v/>
      </c>
    </row>
    <row r="130" spans="1:7" x14ac:dyDescent="0.2">
      <c r="A130" s="216" t="str">
        <f t="shared" si="2"/>
        <v xml:space="preserve"> </v>
      </c>
      <c r="B130" s="146"/>
      <c r="C130" s="146"/>
      <c r="D130" s="146"/>
      <c r="E130" s="146"/>
      <c r="F130" s="146"/>
      <c r="G130" s="216" t="str">
        <f>IF(D130="","",VLOOKUP(D130,'Liste des clubs'!A:B,2,FALSE))</f>
        <v/>
      </c>
    </row>
    <row r="131" spans="1:7" x14ac:dyDescent="0.2">
      <c r="A131" s="216" t="str">
        <f t="shared" si="2"/>
        <v xml:space="preserve"> </v>
      </c>
      <c r="B131" s="146"/>
      <c r="C131" s="146"/>
      <c r="D131" s="146"/>
      <c r="E131" s="146"/>
      <c r="F131" s="146"/>
      <c r="G131" s="216" t="str">
        <f>IF(D131="","",VLOOKUP(D131,'Liste des clubs'!A:B,2,FALSE))</f>
        <v/>
      </c>
    </row>
    <row r="132" spans="1:7" x14ac:dyDescent="0.2">
      <c r="A132" s="216" t="str">
        <f t="shared" ref="A132:A195" si="3">UPPER(B132)&amp;" "&amp;PROPER(C132)</f>
        <v xml:space="preserve"> </v>
      </c>
      <c r="B132" s="146"/>
      <c r="C132" s="146"/>
      <c r="D132" s="146"/>
      <c r="E132" s="146"/>
      <c r="F132" s="146"/>
      <c r="G132" s="216" t="str">
        <f>IF(D132="","",VLOOKUP(D132,'Liste des clubs'!A:B,2,FALSE))</f>
        <v/>
      </c>
    </row>
    <row r="133" spans="1:7" x14ac:dyDescent="0.2">
      <c r="A133" s="216" t="str">
        <f t="shared" si="3"/>
        <v xml:space="preserve"> </v>
      </c>
      <c r="B133" s="146"/>
      <c r="C133" s="146"/>
      <c r="D133" s="146"/>
      <c r="E133" s="146"/>
      <c r="F133" s="146"/>
      <c r="G133" s="216" t="str">
        <f>IF(D133="","",VLOOKUP(D133,'Liste des clubs'!A:B,2,FALSE))</f>
        <v/>
      </c>
    </row>
    <row r="134" spans="1:7" x14ac:dyDescent="0.2">
      <c r="A134" s="216" t="str">
        <f t="shared" si="3"/>
        <v xml:space="preserve"> </v>
      </c>
      <c r="B134" s="146"/>
      <c r="C134" s="146"/>
      <c r="D134" s="146"/>
      <c r="E134" s="146"/>
      <c r="F134" s="146"/>
      <c r="G134" s="216" t="str">
        <f>IF(D134="","",VLOOKUP(D134,'Liste des clubs'!A:B,2,FALSE))</f>
        <v/>
      </c>
    </row>
    <row r="135" spans="1:7" x14ac:dyDescent="0.2">
      <c r="A135" s="216" t="str">
        <f t="shared" si="3"/>
        <v xml:space="preserve"> </v>
      </c>
      <c r="B135" s="146"/>
      <c r="C135" s="146"/>
      <c r="D135" s="146"/>
      <c r="E135" s="146"/>
      <c r="F135" s="146"/>
      <c r="G135" s="216" t="str">
        <f>IF(D135="","",VLOOKUP(D135,'Liste des clubs'!A:B,2,FALSE))</f>
        <v/>
      </c>
    </row>
    <row r="136" spans="1:7" x14ac:dyDescent="0.2">
      <c r="A136" s="216" t="str">
        <f t="shared" si="3"/>
        <v xml:space="preserve"> </v>
      </c>
      <c r="B136" s="146"/>
      <c r="C136" s="146"/>
      <c r="D136" s="146"/>
      <c r="E136" s="146"/>
      <c r="F136" s="146"/>
      <c r="G136" s="216" t="str">
        <f>IF(D136="","",VLOOKUP(D136,'Liste des clubs'!A:B,2,FALSE))</f>
        <v/>
      </c>
    </row>
    <row r="137" spans="1:7" x14ac:dyDescent="0.2">
      <c r="A137" s="216" t="str">
        <f t="shared" si="3"/>
        <v xml:space="preserve"> </v>
      </c>
      <c r="B137" s="146"/>
      <c r="C137" s="146"/>
      <c r="D137" s="146"/>
      <c r="E137" s="146"/>
      <c r="F137" s="146"/>
      <c r="G137" s="216" t="str">
        <f>IF(D137="","",VLOOKUP(D137,'Liste des clubs'!A:B,2,FALSE))</f>
        <v/>
      </c>
    </row>
    <row r="138" spans="1:7" x14ac:dyDescent="0.2">
      <c r="A138" s="216" t="str">
        <f t="shared" si="3"/>
        <v xml:space="preserve"> </v>
      </c>
      <c r="B138" s="144"/>
      <c r="C138" s="144"/>
      <c r="D138" s="146"/>
      <c r="E138" s="144"/>
      <c r="F138" s="144"/>
      <c r="G138" s="216" t="str">
        <f>IF(D138="","",VLOOKUP(D138,'Liste des clubs'!A:B,2,FALSE))</f>
        <v/>
      </c>
    </row>
    <row r="139" spans="1:7" x14ac:dyDescent="0.2">
      <c r="A139" s="216" t="str">
        <f t="shared" si="3"/>
        <v xml:space="preserve"> </v>
      </c>
      <c r="B139" s="144"/>
      <c r="C139" s="144"/>
      <c r="D139" s="144"/>
      <c r="E139" s="144"/>
      <c r="F139" s="144"/>
      <c r="G139" s="216" t="str">
        <f>IF(D139="","",VLOOKUP(D139,'Liste des clubs'!A:B,2,FALSE))</f>
        <v/>
      </c>
    </row>
    <row r="140" spans="1:7" x14ac:dyDescent="0.2">
      <c r="A140" s="216" t="str">
        <f t="shared" si="3"/>
        <v xml:space="preserve"> </v>
      </c>
      <c r="B140" s="146"/>
      <c r="C140" s="146"/>
      <c r="D140" s="146"/>
      <c r="E140" s="146"/>
      <c r="F140" s="146"/>
      <c r="G140" s="216" t="str">
        <f>IF(D140="","",VLOOKUP(D140,'Liste des clubs'!A:B,2,FALSE))</f>
        <v/>
      </c>
    </row>
    <row r="141" spans="1:7" x14ac:dyDescent="0.2">
      <c r="A141" s="216" t="str">
        <f t="shared" si="3"/>
        <v xml:space="preserve"> </v>
      </c>
      <c r="B141" s="146"/>
      <c r="C141" s="146"/>
      <c r="D141" s="146"/>
      <c r="E141" s="146"/>
      <c r="F141" s="146"/>
      <c r="G141" s="216" t="str">
        <f>IF(D141="","",VLOOKUP(D141,'Liste des clubs'!A:B,2,FALSE))</f>
        <v/>
      </c>
    </row>
    <row r="142" spans="1:7" x14ac:dyDescent="0.2">
      <c r="A142" s="216" t="str">
        <f t="shared" si="3"/>
        <v xml:space="preserve"> </v>
      </c>
      <c r="B142" s="146"/>
      <c r="C142" s="146"/>
      <c r="D142" s="146"/>
      <c r="E142" s="146"/>
      <c r="F142" s="146"/>
      <c r="G142" s="216" t="str">
        <f>IF(D142="","",VLOOKUP(D142,'Liste des clubs'!A:B,2,FALSE))</f>
        <v/>
      </c>
    </row>
    <row r="143" spans="1:7" x14ac:dyDescent="0.2">
      <c r="A143" s="216" t="str">
        <f t="shared" si="3"/>
        <v xml:space="preserve"> </v>
      </c>
      <c r="B143" s="146"/>
      <c r="C143" s="146"/>
      <c r="D143" s="146"/>
      <c r="E143" s="146"/>
      <c r="F143" s="146"/>
      <c r="G143" s="216" t="str">
        <f>IF(D143="","",VLOOKUP(D143,'Liste des clubs'!A:B,2,FALSE))</f>
        <v/>
      </c>
    </row>
    <row r="144" spans="1:7" x14ac:dyDescent="0.2">
      <c r="A144" s="216" t="str">
        <f t="shared" si="3"/>
        <v xml:space="preserve"> </v>
      </c>
      <c r="B144" s="146"/>
      <c r="C144" s="146"/>
      <c r="D144" s="146"/>
      <c r="E144" s="146"/>
      <c r="F144" s="146"/>
      <c r="G144" s="216" t="str">
        <f>IF(D144="","",VLOOKUP(D144,'Liste des clubs'!A:B,2,FALSE))</f>
        <v/>
      </c>
    </row>
    <row r="145" spans="1:7" x14ac:dyDescent="0.2">
      <c r="A145" s="216" t="str">
        <f t="shared" si="3"/>
        <v xml:space="preserve"> </v>
      </c>
      <c r="B145" s="146"/>
      <c r="C145" s="146"/>
      <c r="D145" s="146"/>
      <c r="E145" s="146"/>
      <c r="F145" s="146"/>
      <c r="G145" s="216" t="str">
        <f>IF(D145="","",VLOOKUP(D145,'Liste des clubs'!A:B,2,FALSE))</f>
        <v/>
      </c>
    </row>
    <row r="146" spans="1:7" x14ac:dyDescent="0.2">
      <c r="A146" s="216" t="str">
        <f t="shared" si="3"/>
        <v xml:space="preserve"> </v>
      </c>
      <c r="B146" s="146"/>
      <c r="C146" s="146"/>
      <c r="D146" s="146"/>
      <c r="E146" s="142"/>
      <c r="F146" s="142"/>
      <c r="G146" s="216" t="str">
        <f>IF(D146="","",VLOOKUP(D146,'Liste des clubs'!A:B,2,FALSE))</f>
        <v/>
      </c>
    </row>
    <row r="147" spans="1:7" x14ac:dyDescent="0.2">
      <c r="A147" s="216" t="str">
        <f t="shared" si="3"/>
        <v xml:space="preserve"> </v>
      </c>
      <c r="B147" s="144"/>
      <c r="C147" s="144"/>
      <c r="D147" s="144"/>
      <c r="E147" s="144"/>
      <c r="F147" s="144"/>
      <c r="G147" s="216" t="str">
        <f>IF(D147="","",VLOOKUP(D147,'Liste des clubs'!A:B,2,FALSE))</f>
        <v/>
      </c>
    </row>
    <row r="148" spans="1:7" x14ac:dyDescent="0.2">
      <c r="A148" s="216" t="str">
        <f t="shared" si="3"/>
        <v xml:space="preserve"> </v>
      </c>
      <c r="B148" s="146"/>
      <c r="C148" s="146"/>
      <c r="D148" s="146"/>
      <c r="E148" s="142"/>
      <c r="F148" s="142"/>
      <c r="G148" s="216" t="str">
        <f>IF(D148="","",VLOOKUP(D148,'Liste des clubs'!A:B,2,FALSE))</f>
        <v/>
      </c>
    </row>
    <row r="149" spans="1:7" x14ac:dyDescent="0.2">
      <c r="A149" s="216" t="str">
        <f t="shared" si="3"/>
        <v xml:space="preserve"> </v>
      </c>
      <c r="B149" s="144"/>
      <c r="C149" s="144"/>
      <c r="D149" s="144"/>
      <c r="E149" s="144"/>
      <c r="F149" s="144"/>
      <c r="G149" s="216" t="str">
        <f>IF(D149="","",VLOOKUP(D149,'Liste des clubs'!A:B,2,FALSE))</f>
        <v/>
      </c>
    </row>
    <row r="150" spans="1:7" x14ac:dyDescent="0.2">
      <c r="A150" s="216" t="str">
        <f t="shared" si="3"/>
        <v xml:space="preserve"> </v>
      </c>
      <c r="B150" s="146"/>
      <c r="C150" s="146"/>
      <c r="D150" s="146"/>
      <c r="E150" s="142"/>
      <c r="F150" s="142"/>
      <c r="G150" s="216" t="str">
        <f>IF(D150="","",VLOOKUP(D150,'Liste des clubs'!A:B,2,FALSE))</f>
        <v/>
      </c>
    </row>
    <row r="151" spans="1:7" x14ac:dyDescent="0.2">
      <c r="A151" s="216" t="str">
        <f t="shared" si="3"/>
        <v xml:space="preserve"> </v>
      </c>
      <c r="B151" s="144"/>
      <c r="C151" s="144"/>
      <c r="D151" s="144"/>
      <c r="E151" s="144"/>
      <c r="F151" s="144"/>
      <c r="G151" s="216" t="str">
        <f>IF(D151="","",VLOOKUP(D151,'Liste des clubs'!A:B,2,FALSE))</f>
        <v/>
      </c>
    </row>
    <row r="152" spans="1:7" x14ac:dyDescent="0.2">
      <c r="A152" s="216" t="str">
        <f t="shared" si="3"/>
        <v xml:space="preserve"> </v>
      </c>
      <c r="B152" s="144"/>
      <c r="C152" s="144"/>
      <c r="D152" s="144"/>
      <c r="E152" s="144"/>
      <c r="F152" s="144"/>
      <c r="G152" s="216" t="str">
        <f>IF(D152="","",VLOOKUP(D152,'Liste des clubs'!A:B,2,FALSE))</f>
        <v/>
      </c>
    </row>
    <row r="153" spans="1:7" x14ac:dyDescent="0.2">
      <c r="A153" s="216" t="str">
        <f t="shared" si="3"/>
        <v xml:space="preserve"> </v>
      </c>
      <c r="B153" s="144"/>
      <c r="C153" s="144"/>
      <c r="D153" s="144"/>
      <c r="E153" s="144"/>
      <c r="F153" s="144"/>
      <c r="G153" s="216" t="str">
        <f>IF(D153="","",VLOOKUP(D153,'Liste des clubs'!A:B,2,FALSE))</f>
        <v/>
      </c>
    </row>
    <row r="154" spans="1:7" x14ac:dyDescent="0.2">
      <c r="A154" s="216" t="str">
        <f t="shared" si="3"/>
        <v xml:space="preserve"> </v>
      </c>
      <c r="B154" s="144"/>
      <c r="C154" s="144"/>
      <c r="D154" s="144"/>
      <c r="E154" s="144"/>
      <c r="F154" s="144"/>
      <c r="G154" s="216" t="str">
        <f>IF(D154="","",VLOOKUP(D154,'Liste des clubs'!A:B,2,FALSE))</f>
        <v/>
      </c>
    </row>
    <row r="155" spans="1:7" x14ac:dyDescent="0.2">
      <c r="A155" s="216" t="str">
        <f t="shared" si="3"/>
        <v xml:space="preserve"> </v>
      </c>
      <c r="B155" s="146"/>
      <c r="C155" s="146"/>
      <c r="D155" s="146"/>
      <c r="E155" s="142"/>
      <c r="F155" s="142"/>
      <c r="G155" s="216" t="str">
        <f>IF(D155="","",VLOOKUP(D155,'Liste des clubs'!A:B,2,FALSE))</f>
        <v/>
      </c>
    </row>
    <row r="156" spans="1:7" x14ac:dyDescent="0.2">
      <c r="A156" s="216" t="str">
        <f t="shared" si="3"/>
        <v xml:space="preserve"> </v>
      </c>
      <c r="B156" s="146"/>
      <c r="C156" s="146"/>
      <c r="D156" s="146"/>
      <c r="E156" s="142"/>
      <c r="F156" s="142"/>
      <c r="G156" s="216" t="str">
        <f>IF(D156="","",VLOOKUP(D156,'Liste des clubs'!A:B,2,FALSE))</f>
        <v/>
      </c>
    </row>
    <row r="157" spans="1:7" x14ac:dyDescent="0.2">
      <c r="A157" s="216" t="str">
        <f t="shared" si="3"/>
        <v xml:space="preserve"> </v>
      </c>
      <c r="B157" s="146"/>
      <c r="C157" s="146"/>
      <c r="D157" s="146"/>
      <c r="E157" s="142"/>
      <c r="F157" s="142"/>
      <c r="G157" s="216" t="str">
        <f>IF(D157="","",VLOOKUP(D157,'Liste des clubs'!A:B,2,FALSE))</f>
        <v/>
      </c>
    </row>
    <row r="158" spans="1:7" x14ac:dyDescent="0.2">
      <c r="A158" s="216" t="str">
        <f t="shared" si="3"/>
        <v xml:space="preserve"> </v>
      </c>
      <c r="B158" s="144"/>
      <c r="C158" s="144"/>
      <c r="D158" s="144"/>
      <c r="E158" s="144"/>
      <c r="F158" s="144"/>
      <c r="G158" s="216" t="str">
        <f>IF(D158="","",VLOOKUP(D158,'Liste des clubs'!A:B,2,FALSE))</f>
        <v/>
      </c>
    </row>
    <row r="159" spans="1:7" x14ac:dyDescent="0.2">
      <c r="A159" s="216" t="str">
        <f t="shared" si="3"/>
        <v xml:space="preserve"> </v>
      </c>
      <c r="B159" s="146"/>
      <c r="C159" s="146"/>
      <c r="D159" s="146"/>
      <c r="E159" s="142"/>
      <c r="F159" s="142"/>
      <c r="G159" s="216" t="str">
        <f>IF(D159="","",VLOOKUP(D159,'Liste des clubs'!A:B,2,FALSE))</f>
        <v/>
      </c>
    </row>
    <row r="160" spans="1:7" x14ac:dyDescent="0.2">
      <c r="A160" s="216" t="str">
        <f t="shared" si="3"/>
        <v xml:space="preserve"> </v>
      </c>
      <c r="B160" s="146"/>
      <c r="C160" s="146"/>
      <c r="D160" s="146"/>
      <c r="E160" s="142"/>
      <c r="F160" s="142"/>
      <c r="G160" s="216" t="str">
        <f>IF(D160="","",VLOOKUP(D160,'Liste des clubs'!A:B,2,FALSE))</f>
        <v/>
      </c>
    </row>
    <row r="161" spans="1:7" x14ac:dyDescent="0.2">
      <c r="A161" s="216" t="str">
        <f t="shared" si="3"/>
        <v xml:space="preserve"> </v>
      </c>
      <c r="B161" s="146"/>
      <c r="C161" s="146"/>
      <c r="D161" s="146"/>
      <c r="E161" s="142"/>
      <c r="F161" s="142"/>
      <c r="G161" s="216" t="str">
        <f>IF(D161="","",VLOOKUP(D161,'Liste des clubs'!A:B,2,FALSE))</f>
        <v/>
      </c>
    </row>
    <row r="162" spans="1:7" x14ac:dyDescent="0.2">
      <c r="A162" s="216" t="str">
        <f t="shared" si="3"/>
        <v xml:space="preserve"> </v>
      </c>
      <c r="B162" s="144"/>
      <c r="C162" s="144"/>
      <c r="D162" s="144"/>
      <c r="E162" s="144"/>
      <c r="F162" s="144"/>
      <c r="G162" s="216" t="str">
        <f>IF(D162="","",VLOOKUP(D162,'Liste des clubs'!A:B,2,FALSE))</f>
        <v/>
      </c>
    </row>
    <row r="163" spans="1:7" x14ac:dyDescent="0.2">
      <c r="A163" s="216" t="str">
        <f t="shared" si="3"/>
        <v xml:space="preserve"> </v>
      </c>
      <c r="B163" s="144"/>
      <c r="C163" s="144"/>
      <c r="D163" s="144"/>
      <c r="E163" s="144"/>
      <c r="F163" s="144"/>
      <c r="G163" s="216" t="str">
        <f>IF(D163="","",VLOOKUP(D163,'Liste des clubs'!A:B,2,FALSE))</f>
        <v/>
      </c>
    </row>
    <row r="164" spans="1:7" x14ac:dyDescent="0.2">
      <c r="A164" s="216" t="str">
        <f t="shared" si="3"/>
        <v xml:space="preserve"> </v>
      </c>
      <c r="B164" s="144"/>
      <c r="C164" s="144"/>
      <c r="D164" s="144"/>
      <c r="E164" s="144"/>
      <c r="F164" s="144"/>
      <c r="G164" s="216" t="str">
        <f>IF(D164="","",VLOOKUP(D164,'Liste des clubs'!A:B,2,FALSE))</f>
        <v/>
      </c>
    </row>
    <row r="165" spans="1:7" x14ac:dyDescent="0.2">
      <c r="A165" s="216" t="str">
        <f t="shared" si="3"/>
        <v xml:space="preserve"> </v>
      </c>
      <c r="B165" s="146"/>
      <c r="C165" s="146"/>
      <c r="D165" s="146"/>
      <c r="E165" s="142"/>
      <c r="F165" s="142"/>
      <c r="G165" s="216" t="str">
        <f>IF(D165="","",VLOOKUP(D165,'Liste des clubs'!A:B,2,FALSE))</f>
        <v/>
      </c>
    </row>
    <row r="166" spans="1:7" x14ac:dyDescent="0.2">
      <c r="A166" s="216" t="str">
        <f t="shared" si="3"/>
        <v xml:space="preserve"> </v>
      </c>
      <c r="B166" s="144"/>
      <c r="C166" s="144"/>
      <c r="D166" s="144"/>
      <c r="E166" s="144"/>
      <c r="F166" s="144"/>
      <c r="G166" s="216" t="str">
        <f>IF(D166="","",VLOOKUP(D166,'Liste des clubs'!A:B,2,FALSE))</f>
        <v/>
      </c>
    </row>
    <row r="167" spans="1:7" x14ac:dyDescent="0.2">
      <c r="A167" s="216" t="str">
        <f t="shared" si="3"/>
        <v xml:space="preserve"> </v>
      </c>
      <c r="B167" s="146"/>
      <c r="C167" s="146"/>
      <c r="D167" s="146"/>
      <c r="E167" s="142"/>
      <c r="F167" s="142"/>
      <c r="G167" s="216" t="str">
        <f>IF(D167="","",VLOOKUP(D167,'Liste des clubs'!A:B,2,FALSE))</f>
        <v/>
      </c>
    </row>
    <row r="168" spans="1:7" x14ac:dyDescent="0.2">
      <c r="A168" s="216" t="str">
        <f t="shared" si="3"/>
        <v xml:space="preserve"> </v>
      </c>
      <c r="B168" s="146"/>
      <c r="C168" s="146"/>
      <c r="D168" s="146"/>
      <c r="E168" s="142"/>
      <c r="F168" s="142"/>
      <c r="G168" s="216" t="str">
        <f>IF(D168="","",VLOOKUP(D168,'Liste des clubs'!A:B,2,FALSE))</f>
        <v/>
      </c>
    </row>
    <row r="169" spans="1:7" x14ac:dyDescent="0.2">
      <c r="A169" s="216" t="str">
        <f t="shared" si="3"/>
        <v xml:space="preserve"> </v>
      </c>
      <c r="B169" s="146"/>
      <c r="C169" s="146"/>
      <c r="D169" s="146"/>
      <c r="E169" s="142"/>
      <c r="F169" s="142"/>
      <c r="G169" s="216" t="str">
        <f>IF(D169="","",VLOOKUP(D169,'Liste des clubs'!A:B,2,FALSE))</f>
        <v/>
      </c>
    </row>
    <row r="170" spans="1:7" x14ac:dyDescent="0.2">
      <c r="A170" s="216" t="str">
        <f t="shared" si="3"/>
        <v xml:space="preserve"> </v>
      </c>
      <c r="B170" s="146"/>
      <c r="C170" s="146"/>
      <c r="D170" s="146"/>
      <c r="E170" s="142"/>
      <c r="F170" s="142"/>
      <c r="G170" s="216" t="str">
        <f>IF(D170="","",VLOOKUP(D170,'Liste des clubs'!A:B,2,FALSE))</f>
        <v/>
      </c>
    </row>
    <row r="171" spans="1:7" x14ac:dyDescent="0.2">
      <c r="A171" s="216" t="str">
        <f t="shared" si="3"/>
        <v xml:space="preserve"> </v>
      </c>
      <c r="B171" s="144"/>
      <c r="C171" s="144"/>
      <c r="D171" s="144"/>
      <c r="E171" s="144"/>
      <c r="F171" s="144"/>
      <c r="G171" s="216" t="str">
        <f>IF(D171="","",VLOOKUP(D171,'Liste des clubs'!A:B,2,FALSE))</f>
        <v/>
      </c>
    </row>
    <row r="172" spans="1:7" x14ac:dyDescent="0.2">
      <c r="A172" s="216" t="str">
        <f t="shared" si="3"/>
        <v xml:space="preserve"> </v>
      </c>
      <c r="B172" s="146"/>
      <c r="C172" s="146"/>
      <c r="D172" s="146"/>
      <c r="E172" s="142"/>
      <c r="F172" s="142"/>
      <c r="G172" s="216" t="str">
        <f>IF(D172="","",VLOOKUP(D172,'Liste des clubs'!A:B,2,FALSE))</f>
        <v/>
      </c>
    </row>
    <row r="173" spans="1:7" x14ac:dyDescent="0.2">
      <c r="A173" s="216" t="str">
        <f t="shared" si="3"/>
        <v xml:space="preserve"> </v>
      </c>
      <c r="B173" s="144"/>
      <c r="C173" s="144"/>
      <c r="D173" s="144"/>
      <c r="E173" s="144"/>
      <c r="F173" s="144"/>
      <c r="G173" s="216" t="str">
        <f>IF(D173="","",VLOOKUP(D173,'Liste des clubs'!A:B,2,FALSE))</f>
        <v/>
      </c>
    </row>
    <row r="174" spans="1:7" x14ac:dyDescent="0.2">
      <c r="A174" s="216" t="str">
        <f t="shared" si="3"/>
        <v xml:space="preserve"> </v>
      </c>
      <c r="B174" s="144"/>
      <c r="C174" s="144"/>
      <c r="D174" s="144"/>
      <c r="E174" s="144"/>
      <c r="F174" s="144"/>
      <c r="G174" s="216" t="str">
        <f>IF(D174="","",VLOOKUP(D174,'Liste des clubs'!A:B,2,FALSE))</f>
        <v/>
      </c>
    </row>
    <row r="175" spans="1:7" x14ac:dyDescent="0.2">
      <c r="A175" s="216" t="str">
        <f t="shared" si="3"/>
        <v xml:space="preserve"> </v>
      </c>
      <c r="B175" s="144"/>
      <c r="C175" s="144"/>
      <c r="D175" s="144"/>
      <c r="E175" s="144"/>
      <c r="F175" s="144"/>
      <c r="G175" s="216" t="str">
        <f>IF(D175="","",VLOOKUP(D175,'Liste des clubs'!A:B,2,FALSE))</f>
        <v/>
      </c>
    </row>
    <row r="176" spans="1:7" x14ac:dyDescent="0.2">
      <c r="A176" s="216" t="str">
        <f t="shared" si="3"/>
        <v xml:space="preserve"> </v>
      </c>
      <c r="B176" s="146"/>
      <c r="C176" s="146"/>
      <c r="D176" s="146"/>
      <c r="E176" s="142"/>
      <c r="F176" s="142"/>
      <c r="G176" s="216" t="str">
        <f>IF(D176="","",VLOOKUP(D176,'Liste des clubs'!A:B,2,FALSE))</f>
        <v/>
      </c>
    </row>
    <row r="177" spans="1:7" x14ac:dyDescent="0.2">
      <c r="A177" s="216" t="str">
        <f t="shared" si="3"/>
        <v xml:space="preserve"> </v>
      </c>
      <c r="B177" s="146"/>
      <c r="C177" s="146"/>
      <c r="D177" s="146"/>
      <c r="E177" s="142"/>
      <c r="F177" s="142"/>
      <c r="G177" s="216" t="str">
        <f>IF(D177="","",VLOOKUP(D177,'Liste des clubs'!A:B,2,FALSE))</f>
        <v/>
      </c>
    </row>
    <row r="178" spans="1:7" x14ac:dyDescent="0.2">
      <c r="A178" s="216" t="str">
        <f t="shared" si="3"/>
        <v xml:space="preserve"> </v>
      </c>
      <c r="B178" s="146"/>
      <c r="C178" s="146"/>
      <c r="D178" s="146"/>
      <c r="E178" s="142"/>
      <c r="F178" s="142"/>
      <c r="G178" s="216" t="str">
        <f>IF(D178="","",VLOOKUP(D178,'Liste des clubs'!A:B,2,FALSE))</f>
        <v/>
      </c>
    </row>
    <row r="179" spans="1:7" x14ac:dyDescent="0.2">
      <c r="A179" s="216" t="str">
        <f t="shared" si="3"/>
        <v xml:space="preserve"> </v>
      </c>
      <c r="B179" s="144"/>
      <c r="C179" s="144"/>
      <c r="D179" s="144"/>
      <c r="E179" s="144"/>
      <c r="F179" s="144"/>
      <c r="G179" s="216" t="str">
        <f>IF(D179="","",VLOOKUP(D179,'Liste des clubs'!A:B,2,FALSE))</f>
        <v/>
      </c>
    </row>
    <row r="180" spans="1:7" x14ac:dyDescent="0.2">
      <c r="A180" s="216" t="str">
        <f t="shared" si="3"/>
        <v xml:space="preserve"> </v>
      </c>
      <c r="B180" s="146"/>
      <c r="C180" s="146"/>
      <c r="D180" s="146"/>
      <c r="E180" s="142"/>
      <c r="F180" s="142"/>
      <c r="G180" s="216" t="str">
        <f>IF(D180="","",VLOOKUP(D180,'Liste des clubs'!A:B,2,FALSE))</f>
        <v/>
      </c>
    </row>
    <row r="181" spans="1:7" x14ac:dyDescent="0.2">
      <c r="A181" s="216" t="str">
        <f t="shared" si="3"/>
        <v xml:space="preserve"> </v>
      </c>
      <c r="B181" s="146"/>
      <c r="C181" s="146"/>
      <c r="D181" s="146"/>
      <c r="E181" s="142"/>
      <c r="F181" s="142"/>
      <c r="G181" s="216" t="str">
        <f>IF(D181="","",VLOOKUP(D181,'Liste des clubs'!A:B,2,FALSE))</f>
        <v/>
      </c>
    </row>
    <row r="182" spans="1:7" x14ac:dyDescent="0.2">
      <c r="A182" s="216" t="str">
        <f t="shared" si="3"/>
        <v xml:space="preserve"> </v>
      </c>
      <c r="B182" s="144"/>
      <c r="C182" s="144"/>
      <c r="D182" s="144"/>
      <c r="E182" s="144"/>
      <c r="F182" s="144"/>
      <c r="G182" s="216" t="str">
        <f>IF(D182="","",VLOOKUP(D182,'Liste des clubs'!A:B,2,FALSE))</f>
        <v/>
      </c>
    </row>
    <row r="183" spans="1:7" x14ac:dyDescent="0.2">
      <c r="A183" s="216" t="str">
        <f t="shared" si="3"/>
        <v xml:space="preserve"> </v>
      </c>
      <c r="B183" s="144"/>
      <c r="C183" s="144"/>
      <c r="D183" s="144"/>
      <c r="E183" s="144"/>
      <c r="F183" s="144"/>
      <c r="G183" s="216" t="str">
        <f>IF(D183="","",VLOOKUP(D183,'Liste des clubs'!A:B,2,FALSE))</f>
        <v/>
      </c>
    </row>
    <row r="184" spans="1:7" x14ac:dyDescent="0.2">
      <c r="A184" s="216" t="str">
        <f t="shared" si="3"/>
        <v xml:space="preserve"> </v>
      </c>
      <c r="B184" s="144"/>
      <c r="C184" s="144"/>
      <c r="D184" s="144"/>
      <c r="E184" s="144"/>
      <c r="F184" s="144"/>
      <c r="G184" s="216" t="str">
        <f>IF(D184="","",VLOOKUP(D184,'Liste des clubs'!A:B,2,FALSE))</f>
        <v/>
      </c>
    </row>
    <row r="185" spans="1:7" x14ac:dyDescent="0.2">
      <c r="A185" s="216" t="str">
        <f t="shared" si="3"/>
        <v xml:space="preserve"> </v>
      </c>
      <c r="B185" s="144"/>
      <c r="C185" s="144"/>
      <c r="D185" s="144"/>
      <c r="E185" s="144"/>
      <c r="F185" s="144"/>
      <c r="G185" s="216" t="str">
        <f>IF(D185="","",VLOOKUP(D185,'Liste des clubs'!A:B,2,FALSE))</f>
        <v/>
      </c>
    </row>
    <row r="186" spans="1:7" x14ac:dyDescent="0.2">
      <c r="A186" s="216" t="str">
        <f t="shared" si="3"/>
        <v xml:space="preserve"> </v>
      </c>
      <c r="B186" s="144"/>
      <c r="C186" s="144"/>
      <c r="D186" s="144"/>
      <c r="E186" s="144"/>
      <c r="F186" s="144"/>
      <c r="G186" s="216" t="str">
        <f>IF(D186="","",VLOOKUP(D186,'Liste des clubs'!A:B,2,FALSE))</f>
        <v/>
      </c>
    </row>
    <row r="187" spans="1:7" x14ac:dyDescent="0.2">
      <c r="A187" s="216" t="str">
        <f t="shared" si="3"/>
        <v xml:space="preserve"> </v>
      </c>
      <c r="B187" s="144"/>
      <c r="C187" s="144"/>
      <c r="D187" s="144"/>
      <c r="E187" s="144"/>
      <c r="F187" s="144"/>
      <c r="G187" s="216" t="str">
        <f>IF(D187="","",VLOOKUP(D187,'Liste des clubs'!A:B,2,FALSE))</f>
        <v/>
      </c>
    </row>
    <row r="188" spans="1:7" x14ac:dyDescent="0.2">
      <c r="A188" s="216" t="str">
        <f t="shared" si="3"/>
        <v xml:space="preserve"> </v>
      </c>
      <c r="B188" s="146"/>
      <c r="C188" s="146"/>
      <c r="D188" s="146"/>
      <c r="E188" s="142"/>
      <c r="F188" s="142"/>
      <c r="G188" s="216" t="str">
        <f>IF(D188="","",VLOOKUP(D188,'Liste des clubs'!A:B,2,FALSE))</f>
        <v/>
      </c>
    </row>
    <row r="189" spans="1:7" x14ac:dyDescent="0.2">
      <c r="A189" s="216" t="str">
        <f t="shared" si="3"/>
        <v xml:space="preserve"> </v>
      </c>
      <c r="B189" s="146"/>
      <c r="C189" s="146"/>
      <c r="D189" s="146"/>
      <c r="E189" s="142"/>
      <c r="F189" s="142"/>
      <c r="G189" s="216" t="str">
        <f>IF(D189="","",VLOOKUP(D189,'Liste des clubs'!A:B,2,FALSE))</f>
        <v/>
      </c>
    </row>
    <row r="190" spans="1:7" x14ac:dyDescent="0.2">
      <c r="A190" s="216" t="str">
        <f t="shared" si="3"/>
        <v xml:space="preserve"> </v>
      </c>
      <c r="B190" s="144"/>
      <c r="C190" s="144"/>
      <c r="D190" s="144"/>
      <c r="E190" s="144"/>
      <c r="F190" s="144"/>
      <c r="G190" s="216" t="str">
        <f>IF(D190="","",VLOOKUP(D190,'Liste des clubs'!A:B,2,FALSE))</f>
        <v/>
      </c>
    </row>
    <row r="191" spans="1:7" x14ac:dyDescent="0.2">
      <c r="A191" s="216" t="str">
        <f t="shared" si="3"/>
        <v xml:space="preserve"> </v>
      </c>
      <c r="B191" s="144"/>
      <c r="C191" s="144"/>
      <c r="D191" s="144"/>
      <c r="E191" s="144"/>
      <c r="F191" s="144"/>
      <c r="G191" s="216" t="str">
        <f>IF(D191="","",VLOOKUP(D191,'Liste des clubs'!A:B,2,FALSE))</f>
        <v/>
      </c>
    </row>
    <row r="192" spans="1:7" x14ac:dyDescent="0.2">
      <c r="A192" s="216" t="str">
        <f t="shared" si="3"/>
        <v xml:space="preserve"> </v>
      </c>
      <c r="B192" s="146"/>
      <c r="C192" s="146"/>
      <c r="D192" s="146"/>
      <c r="E192" s="142"/>
      <c r="F192" s="142"/>
      <c r="G192" s="216" t="str">
        <f>IF(D192="","",VLOOKUP(D192,'Liste des clubs'!A:B,2,FALSE))</f>
        <v/>
      </c>
    </row>
    <row r="193" spans="1:7" x14ac:dyDescent="0.2">
      <c r="A193" s="216" t="str">
        <f t="shared" si="3"/>
        <v xml:space="preserve"> </v>
      </c>
      <c r="B193" s="146"/>
      <c r="C193" s="146"/>
      <c r="D193" s="146"/>
      <c r="E193" s="142"/>
      <c r="F193" s="142"/>
      <c r="G193" s="216" t="str">
        <f>IF(D193="","",VLOOKUP(D193,'Liste des clubs'!A:B,2,FALSE))</f>
        <v/>
      </c>
    </row>
    <row r="194" spans="1:7" x14ac:dyDescent="0.2">
      <c r="A194" s="216" t="str">
        <f t="shared" si="3"/>
        <v xml:space="preserve"> </v>
      </c>
      <c r="B194" s="146"/>
      <c r="C194" s="146"/>
      <c r="D194" s="146"/>
      <c r="E194" s="142"/>
      <c r="F194" s="142"/>
      <c r="G194" s="216" t="str">
        <f>IF(D194="","",VLOOKUP(D194,'Liste des clubs'!A:B,2,FALSE))</f>
        <v/>
      </c>
    </row>
    <row r="195" spans="1:7" x14ac:dyDescent="0.2">
      <c r="A195" s="216" t="str">
        <f t="shared" si="3"/>
        <v xml:space="preserve"> </v>
      </c>
      <c r="B195" s="144"/>
      <c r="C195" s="144"/>
      <c r="D195" s="144"/>
      <c r="E195" s="144"/>
      <c r="F195" s="144"/>
      <c r="G195" s="216" t="str">
        <f>IF(D195="","",VLOOKUP(D195,'Liste des clubs'!A:B,2,FALSE))</f>
        <v/>
      </c>
    </row>
    <row r="196" spans="1:7" x14ac:dyDescent="0.2">
      <c r="A196" s="216" t="str">
        <f t="shared" ref="A196:A259" si="4">UPPER(B196)&amp;" "&amp;PROPER(C196)</f>
        <v xml:space="preserve"> </v>
      </c>
      <c r="B196" s="144"/>
      <c r="C196" s="144"/>
      <c r="D196" s="144"/>
      <c r="E196" s="144"/>
      <c r="F196" s="144"/>
      <c r="G196" s="216" t="str">
        <f>IF(D196="","",VLOOKUP(D196,'Liste des clubs'!A:B,2,FALSE))</f>
        <v/>
      </c>
    </row>
    <row r="197" spans="1:7" x14ac:dyDescent="0.2">
      <c r="A197" s="216" t="str">
        <f t="shared" si="4"/>
        <v xml:space="preserve"> </v>
      </c>
      <c r="B197" s="144"/>
      <c r="C197" s="144"/>
      <c r="D197" s="144"/>
      <c r="E197" s="144"/>
      <c r="F197" s="144"/>
      <c r="G197" s="216" t="str">
        <f>IF(D197="","",VLOOKUP(D197,'Liste des clubs'!A:B,2,FALSE))</f>
        <v/>
      </c>
    </row>
    <row r="198" spans="1:7" x14ac:dyDescent="0.2">
      <c r="A198" s="216" t="str">
        <f t="shared" si="4"/>
        <v xml:space="preserve"> </v>
      </c>
      <c r="B198" s="146"/>
      <c r="C198" s="146"/>
      <c r="D198" s="146"/>
      <c r="E198" s="142"/>
      <c r="F198" s="142"/>
      <c r="G198" s="216" t="str">
        <f>IF(D198="","",VLOOKUP(D198,'Liste des clubs'!A:B,2,FALSE))</f>
        <v/>
      </c>
    </row>
    <row r="199" spans="1:7" x14ac:dyDescent="0.2">
      <c r="A199" s="216" t="str">
        <f t="shared" si="4"/>
        <v xml:space="preserve"> </v>
      </c>
      <c r="B199" s="146"/>
      <c r="C199" s="146"/>
      <c r="D199" s="146"/>
      <c r="E199" s="142"/>
      <c r="F199" s="142"/>
      <c r="G199" s="216" t="str">
        <f>IF(D199="","",VLOOKUP(D199,'Liste des clubs'!A:B,2,FALSE))</f>
        <v/>
      </c>
    </row>
    <row r="200" spans="1:7" x14ac:dyDescent="0.2">
      <c r="A200" s="216" t="str">
        <f t="shared" si="4"/>
        <v xml:space="preserve"> </v>
      </c>
      <c r="B200" s="144"/>
      <c r="C200" s="144"/>
      <c r="D200" s="144"/>
      <c r="E200" s="144"/>
      <c r="F200" s="144"/>
      <c r="G200" s="216" t="str">
        <f>IF(D200="","",VLOOKUP(D200,'Liste des clubs'!A:B,2,FALSE))</f>
        <v/>
      </c>
    </row>
    <row r="201" spans="1:7" x14ac:dyDescent="0.2">
      <c r="A201" s="216" t="str">
        <f t="shared" si="4"/>
        <v xml:space="preserve"> </v>
      </c>
      <c r="B201" s="144"/>
      <c r="C201" s="144"/>
      <c r="D201" s="144"/>
      <c r="E201" s="144"/>
      <c r="F201" s="144"/>
      <c r="G201" s="216" t="str">
        <f>IF(D201="","",VLOOKUP(D201,'Liste des clubs'!A:B,2,FALSE))</f>
        <v/>
      </c>
    </row>
    <row r="202" spans="1:7" x14ac:dyDescent="0.2">
      <c r="A202" s="216" t="str">
        <f t="shared" si="4"/>
        <v xml:space="preserve"> </v>
      </c>
      <c r="B202" s="146"/>
      <c r="C202" s="146"/>
      <c r="D202" s="146"/>
      <c r="E202" s="142"/>
      <c r="F202" s="142"/>
      <c r="G202" s="216" t="str">
        <f>IF(D202="","",VLOOKUP(D202,'Liste des clubs'!A:B,2,FALSE))</f>
        <v/>
      </c>
    </row>
    <row r="203" spans="1:7" x14ac:dyDescent="0.2">
      <c r="A203" s="216" t="str">
        <f t="shared" si="4"/>
        <v xml:space="preserve"> </v>
      </c>
      <c r="B203" s="146"/>
      <c r="C203" s="146"/>
      <c r="D203" s="146"/>
      <c r="E203" s="142"/>
      <c r="F203" s="142"/>
      <c r="G203" s="216" t="str">
        <f>IF(D203="","",VLOOKUP(D203,'Liste des clubs'!A:B,2,FALSE))</f>
        <v/>
      </c>
    </row>
    <row r="204" spans="1:7" x14ac:dyDescent="0.2">
      <c r="A204" s="216" t="str">
        <f t="shared" si="4"/>
        <v xml:space="preserve"> </v>
      </c>
      <c r="B204" s="146"/>
      <c r="C204" s="146"/>
      <c r="D204" s="146"/>
      <c r="E204" s="142"/>
      <c r="F204" s="142"/>
      <c r="G204" s="216" t="str">
        <f>IF(D204="","",VLOOKUP(D204,'Liste des clubs'!A:B,2,FALSE))</f>
        <v/>
      </c>
    </row>
    <row r="205" spans="1:7" x14ac:dyDescent="0.2">
      <c r="A205" s="216" t="str">
        <f t="shared" si="4"/>
        <v xml:space="preserve"> </v>
      </c>
      <c r="B205" s="144"/>
      <c r="C205" s="144"/>
      <c r="D205" s="144"/>
      <c r="E205" s="144"/>
      <c r="F205" s="144"/>
      <c r="G205" s="216" t="str">
        <f>IF(D205="","",VLOOKUP(D205,'Liste des clubs'!A:B,2,FALSE))</f>
        <v/>
      </c>
    </row>
    <row r="206" spans="1:7" x14ac:dyDescent="0.2">
      <c r="A206" s="216" t="str">
        <f t="shared" si="4"/>
        <v xml:space="preserve"> </v>
      </c>
      <c r="B206" s="144"/>
      <c r="C206" s="144"/>
      <c r="D206" s="144"/>
      <c r="E206" s="144"/>
      <c r="F206" s="144"/>
      <c r="G206" s="216" t="str">
        <f>IF(D206="","",VLOOKUP(D206,'Liste des clubs'!A:B,2,FALSE))</f>
        <v/>
      </c>
    </row>
    <row r="207" spans="1:7" x14ac:dyDescent="0.2">
      <c r="A207" s="216" t="str">
        <f t="shared" si="4"/>
        <v xml:space="preserve"> </v>
      </c>
      <c r="B207" s="144"/>
      <c r="C207" s="144"/>
      <c r="D207" s="144"/>
      <c r="E207" s="144"/>
      <c r="F207" s="144"/>
      <c r="G207" s="216" t="str">
        <f>IF(D207="","",VLOOKUP(D207,'Liste des clubs'!A:B,2,FALSE))</f>
        <v/>
      </c>
    </row>
    <row r="208" spans="1:7" x14ac:dyDescent="0.2">
      <c r="A208" s="216" t="str">
        <f t="shared" si="4"/>
        <v xml:space="preserve"> </v>
      </c>
      <c r="B208" s="144"/>
      <c r="C208" s="144"/>
      <c r="D208" s="144"/>
      <c r="E208" s="144"/>
      <c r="F208" s="144"/>
      <c r="G208" s="216" t="str">
        <f>IF(D208="","",VLOOKUP(D208,'Liste des clubs'!A:B,2,FALSE))</f>
        <v/>
      </c>
    </row>
    <row r="209" spans="1:7" x14ac:dyDescent="0.2">
      <c r="A209" s="216" t="str">
        <f t="shared" si="4"/>
        <v xml:space="preserve"> </v>
      </c>
      <c r="B209" s="144"/>
      <c r="C209" s="144"/>
      <c r="D209" s="144"/>
      <c r="E209" s="144"/>
      <c r="F209" s="144"/>
      <c r="G209" s="216" t="str">
        <f>IF(D209="","",VLOOKUP(D209,'Liste des clubs'!A:B,2,FALSE))</f>
        <v/>
      </c>
    </row>
    <row r="210" spans="1:7" x14ac:dyDescent="0.2">
      <c r="A210" s="216" t="str">
        <f t="shared" si="4"/>
        <v xml:space="preserve"> </v>
      </c>
      <c r="B210" s="146"/>
      <c r="C210" s="146"/>
      <c r="D210" s="146"/>
      <c r="E210" s="142"/>
      <c r="F210" s="142"/>
      <c r="G210" s="216" t="str">
        <f>IF(D210="","",VLOOKUP(D210,'Liste des clubs'!A:B,2,FALSE))</f>
        <v/>
      </c>
    </row>
    <row r="211" spans="1:7" x14ac:dyDescent="0.2">
      <c r="A211" s="216" t="str">
        <f t="shared" si="4"/>
        <v xml:space="preserve"> </v>
      </c>
      <c r="B211" s="144"/>
      <c r="C211" s="144"/>
      <c r="D211" s="144"/>
      <c r="E211" s="144"/>
      <c r="F211" s="144"/>
      <c r="G211" s="216" t="str">
        <f>IF(D211="","",VLOOKUP(D211,'Liste des clubs'!A:B,2,FALSE))</f>
        <v/>
      </c>
    </row>
    <row r="212" spans="1:7" x14ac:dyDescent="0.2">
      <c r="A212" s="216" t="str">
        <f t="shared" si="4"/>
        <v xml:space="preserve"> </v>
      </c>
      <c r="B212" s="144"/>
      <c r="C212" s="144"/>
      <c r="D212" s="144"/>
      <c r="E212" s="144"/>
      <c r="F212" s="144"/>
      <c r="G212" s="216" t="str">
        <f>IF(D212="","",VLOOKUP(D212,'Liste des clubs'!A:B,2,FALSE))</f>
        <v/>
      </c>
    </row>
    <row r="213" spans="1:7" x14ac:dyDescent="0.2">
      <c r="A213" s="216" t="str">
        <f t="shared" si="4"/>
        <v xml:space="preserve"> </v>
      </c>
      <c r="B213" s="146"/>
      <c r="C213" s="146"/>
      <c r="D213" s="146"/>
      <c r="E213" s="142"/>
      <c r="F213" s="142"/>
      <c r="G213" s="216" t="str">
        <f>IF(D213="","",VLOOKUP(D213,'Liste des clubs'!A:B,2,FALSE))</f>
        <v/>
      </c>
    </row>
    <row r="214" spans="1:7" x14ac:dyDescent="0.2">
      <c r="A214" s="216" t="str">
        <f t="shared" si="4"/>
        <v xml:space="preserve"> </v>
      </c>
      <c r="B214" s="144"/>
      <c r="C214" s="144"/>
      <c r="D214" s="144"/>
      <c r="E214" s="144"/>
      <c r="F214" s="144"/>
      <c r="G214" s="216" t="str">
        <f>IF(D214="","",VLOOKUP(D214,'Liste des clubs'!A:B,2,FALSE))</f>
        <v/>
      </c>
    </row>
    <row r="215" spans="1:7" x14ac:dyDescent="0.2">
      <c r="A215" s="216" t="str">
        <f t="shared" si="4"/>
        <v xml:space="preserve"> </v>
      </c>
      <c r="B215" s="144"/>
      <c r="C215" s="144"/>
      <c r="D215" s="144"/>
      <c r="E215" s="144"/>
      <c r="F215" s="144"/>
      <c r="G215" s="216" t="str">
        <f>IF(D215="","",VLOOKUP(D215,'Liste des clubs'!A:B,2,FALSE))</f>
        <v/>
      </c>
    </row>
    <row r="216" spans="1:7" x14ac:dyDescent="0.2">
      <c r="A216" s="216" t="str">
        <f t="shared" si="4"/>
        <v xml:space="preserve"> </v>
      </c>
      <c r="B216" s="144"/>
      <c r="C216" s="144"/>
      <c r="D216" s="144"/>
      <c r="E216" s="144"/>
      <c r="F216" s="144"/>
      <c r="G216" s="216" t="str">
        <f>IF(D216="","",VLOOKUP(D216,'Liste des clubs'!A:B,2,FALSE))</f>
        <v/>
      </c>
    </row>
    <row r="217" spans="1:7" x14ac:dyDescent="0.2">
      <c r="A217" s="216" t="str">
        <f t="shared" si="4"/>
        <v xml:space="preserve"> </v>
      </c>
      <c r="B217" s="144"/>
      <c r="C217" s="144"/>
      <c r="D217" s="144"/>
      <c r="E217" s="144"/>
      <c r="F217" s="144"/>
      <c r="G217" s="216" t="str">
        <f>IF(D217="","",VLOOKUP(D217,'Liste des clubs'!A:B,2,FALSE))</f>
        <v/>
      </c>
    </row>
    <row r="218" spans="1:7" x14ac:dyDescent="0.2">
      <c r="A218" s="216" t="str">
        <f t="shared" si="4"/>
        <v xml:space="preserve"> </v>
      </c>
      <c r="B218" s="146"/>
      <c r="C218" s="146"/>
      <c r="D218" s="146"/>
      <c r="E218" s="142"/>
      <c r="F218" s="142"/>
      <c r="G218" s="216" t="str">
        <f>IF(D218="","",VLOOKUP(D218,'Liste des clubs'!A:B,2,FALSE))</f>
        <v/>
      </c>
    </row>
    <row r="219" spans="1:7" x14ac:dyDescent="0.2">
      <c r="A219" s="216" t="str">
        <f t="shared" si="4"/>
        <v xml:space="preserve"> </v>
      </c>
      <c r="B219" s="144"/>
      <c r="C219" s="144"/>
      <c r="D219" s="144"/>
      <c r="E219" s="144"/>
      <c r="F219" s="144"/>
      <c r="G219" s="216" t="str">
        <f>IF(D219="","",VLOOKUP(D219,'Liste des clubs'!A:B,2,FALSE))</f>
        <v/>
      </c>
    </row>
    <row r="220" spans="1:7" x14ac:dyDescent="0.2">
      <c r="A220" s="216" t="str">
        <f t="shared" si="4"/>
        <v xml:space="preserve"> </v>
      </c>
      <c r="B220" s="144"/>
      <c r="C220" s="144"/>
      <c r="D220" s="144"/>
      <c r="E220" s="144"/>
      <c r="F220" s="144"/>
      <c r="G220" s="216" t="str">
        <f>IF(D220="","",VLOOKUP(D220,'Liste des clubs'!A:B,2,FALSE))</f>
        <v/>
      </c>
    </row>
    <row r="221" spans="1:7" x14ac:dyDescent="0.2">
      <c r="A221" s="216" t="str">
        <f t="shared" si="4"/>
        <v xml:space="preserve"> </v>
      </c>
      <c r="B221" s="217"/>
      <c r="C221" s="217"/>
      <c r="D221" s="144"/>
      <c r="E221" s="144"/>
      <c r="F221" s="144"/>
      <c r="G221" s="216" t="str">
        <f>IF(D221="","",VLOOKUP(D221,'Liste des clubs'!A:B,2,FALSE))</f>
        <v/>
      </c>
    </row>
    <row r="222" spans="1:7" x14ac:dyDescent="0.2">
      <c r="A222" s="216" t="str">
        <f t="shared" si="4"/>
        <v xml:space="preserve"> </v>
      </c>
      <c r="B222" s="217"/>
      <c r="C222" s="217"/>
      <c r="D222" s="144"/>
      <c r="E222" s="144"/>
      <c r="F222" s="144"/>
      <c r="G222" s="216" t="str">
        <f>IF(D222="","",VLOOKUP(D222,'Liste des clubs'!A:B,2,FALSE))</f>
        <v/>
      </c>
    </row>
    <row r="223" spans="1:7" x14ac:dyDescent="0.2">
      <c r="A223" s="216" t="str">
        <f t="shared" si="4"/>
        <v xml:space="preserve"> </v>
      </c>
      <c r="B223" s="217"/>
      <c r="C223" s="217"/>
      <c r="D223" s="144"/>
      <c r="E223" s="144"/>
      <c r="F223" s="144"/>
      <c r="G223" s="216" t="str">
        <f>IF(D223="","",VLOOKUP(D223,'Liste des clubs'!A:B,2,FALSE))</f>
        <v/>
      </c>
    </row>
    <row r="224" spans="1:7" x14ac:dyDescent="0.2">
      <c r="A224" s="216" t="str">
        <f t="shared" si="4"/>
        <v xml:space="preserve"> </v>
      </c>
      <c r="B224" s="217"/>
      <c r="C224" s="217"/>
      <c r="D224" s="144"/>
      <c r="E224" s="144"/>
      <c r="F224" s="144"/>
      <c r="G224" s="216" t="str">
        <f>IF(D224="","",VLOOKUP(D224,'Liste des clubs'!A:B,2,FALSE))</f>
        <v/>
      </c>
    </row>
    <row r="225" spans="1:7" x14ac:dyDescent="0.2">
      <c r="A225" s="216" t="str">
        <f t="shared" si="4"/>
        <v xml:space="preserve"> </v>
      </c>
      <c r="B225" s="217"/>
      <c r="C225" s="217"/>
      <c r="D225" s="144"/>
      <c r="E225" s="144"/>
      <c r="F225" s="144"/>
      <c r="G225" s="216" t="str">
        <f>IF(D225="","",VLOOKUP(D225,'Liste des clubs'!A:B,2,FALSE))</f>
        <v/>
      </c>
    </row>
    <row r="226" spans="1:7" x14ac:dyDescent="0.2">
      <c r="A226" s="216" t="str">
        <f t="shared" si="4"/>
        <v xml:space="preserve"> </v>
      </c>
      <c r="B226" s="217"/>
      <c r="C226" s="217"/>
      <c r="D226" s="144"/>
      <c r="E226" s="144"/>
      <c r="F226" s="144"/>
      <c r="G226" s="216" t="str">
        <f>IF(D226="","",VLOOKUP(D226,'Liste des clubs'!A:B,2,FALSE))</f>
        <v/>
      </c>
    </row>
    <row r="227" spans="1:7" x14ac:dyDescent="0.2">
      <c r="A227" s="216" t="str">
        <f t="shared" si="4"/>
        <v xml:space="preserve"> </v>
      </c>
      <c r="B227" s="217"/>
      <c r="C227" s="217"/>
      <c r="D227" s="144"/>
      <c r="E227" s="144"/>
      <c r="F227" s="144"/>
      <c r="G227" s="216" t="str">
        <f>IF(D227="","",VLOOKUP(D227,'Liste des clubs'!A:B,2,FALSE))</f>
        <v/>
      </c>
    </row>
    <row r="228" spans="1:7" x14ac:dyDescent="0.2">
      <c r="A228" s="216" t="str">
        <f t="shared" si="4"/>
        <v xml:space="preserve"> </v>
      </c>
      <c r="B228" s="217"/>
      <c r="C228" s="217"/>
      <c r="D228" s="144"/>
      <c r="E228" s="144"/>
      <c r="F228" s="144"/>
      <c r="G228" s="216" t="str">
        <f>IF(D228="","",VLOOKUP(D228,'Liste des clubs'!A:B,2,FALSE))</f>
        <v/>
      </c>
    </row>
    <row r="229" spans="1:7" x14ac:dyDescent="0.2">
      <c r="A229" s="216" t="str">
        <f t="shared" si="4"/>
        <v xml:space="preserve"> </v>
      </c>
      <c r="B229" s="217"/>
      <c r="C229" s="217"/>
      <c r="D229" s="144"/>
      <c r="E229" s="144"/>
      <c r="F229" s="144"/>
      <c r="G229" s="216" t="str">
        <f>IF(D229="","",VLOOKUP(D229,'Liste des clubs'!A:B,2,FALSE))</f>
        <v/>
      </c>
    </row>
    <row r="230" spans="1:7" x14ac:dyDescent="0.2">
      <c r="A230" s="216" t="str">
        <f t="shared" si="4"/>
        <v xml:space="preserve"> </v>
      </c>
      <c r="B230" s="217"/>
      <c r="C230" s="217"/>
      <c r="D230" s="144"/>
      <c r="E230" s="144"/>
      <c r="F230" s="144"/>
      <c r="G230" s="216" t="str">
        <f>IF(D230="","",VLOOKUP(D230,'Liste des clubs'!A:B,2,FALSE))</f>
        <v/>
      </c>
    </row>
    <row r="231" spans="1:7" x14ac:dyDescent="0.2">
      <c r="A231" s="216" t="str">
        <f t="shared" si="4"/>
        <v xml:space="preserve"> </v>
      </c>
      <c r="B231" s="217"/>
      <c r="C231" s="217"/>
      <c r="D231" s="144"/>
      <c r="E231" s="144"/>
      <c r="F231" s="144"/>
      <c r="G231" s="216" t="str">
        <f>IF(D231="","",VLOOKUP(D231,'Liste des clubs'!A:B,2,FALSE))</f>
        <v/>
      </c>
    </row>
    <row r="232" spans="1:7" x14ac:dyDescent="0.2">
      <c r="A232" s="216" t="str">
        <f t="shared" si="4"/>
        <v xml:space="preserve"> </v>
      </c>
      <c r="B232" s="217"/>
      <c r="C232" s="217"/>
      <c r="D232" s="144"/>
      <c r="E232" s="144"/>
      <c r="F232" s="144"/>
      <c r="G232" s="216" t="str">
        <f>IF(D232="","",VLOOKUP(D232,'Liste des clubs'!A:B,2,FALSE))</f>
        <v/>
      </c>
    </row>
    <row r="233" spans="1:7" x14ac:dyDescent="0.2">
      <c r="A233" s="216" t="str">
        <f t="shared" si="4"/>
        <v xml:space="preserve"> </v>
      </c>
      <c r="B233" s="217"/>
      <c r="C233" s="217"/>
      <c r="D233" s="144"/>
      <c r="E233" s="144"/>
      <c r="F233" s="144"/>
      <c r="G233" s="216" t="str">
        <f>IF(D233="","",VLOOKUP(D233,'Liste des clubs'!A:B,2,FALSE))</f>
        <v/>
      </c>
    </row>
    <row r="234" spans="1:7" x14ac:dyDescent="0.2">
      <c r="A234" s="216" t="str">
        <f t="shared" si="4"/>
        <v xml:space="preserve"> </v>
      </c>
      <c r="B234" s="217"/>
      <c r="C234" s="217"/>
      <c r="D234" s="144"/>
      <c r="E234" s="144"/>
      <c r="F234" s="144"/>
      <c r="G234" s="216" t="str">
        <f>IF(D234="","",VLOOKUP(D234,'Liste des clubs'!A:B,2,FALSE))</f>
        <v/>
      </c>
    </row>
    <row r="235" spans="1:7" x14ac:dyDescent="0.2">
      <c r="A235" s="216" t="str">
        <f t="shared" si="4"/>
        <v xml:space="preserve"> </v>
      </c>
      <c r="B235" s="217"/>
      <c r="C235" s="217"/>
      <c r="D235" s="144"/>
      <c r="E235" s="144"/>
      <c r="F235" s="144"/>
      <c r="G235" s="216" t="str">
        <f>IF(D235="","",VLOOKUP(D235,'Liste des clubs'!A:B,2,FALSE))</f>
        <v/>
      </c>
    </row>
    <row r="236" spans="1:7" x14ac:dyDescent="0.2">
      <c r="A236" s="216" t="str">
        <f t="shared" si="4"/>
        <v xml:space="preserve"> </v>
      </c>
      <c r="B236" s="217"/>
      <c r="C236" s="217"/>
      <c r="D236" s="144"/>
      <c r="E236" s="144"/>
      <c r="F236" s="144"/>
      <c r="G236" s="216" t="str">
        <f>IF(D236="","",VLOOKUP(D236,'Liste des clubs'!A:B,2,FALSE))</f>
        <v/>
      </c>
    </row>
    <row r="237" spans="1:7" x14ac:dyDescent="0.2">
      <c r="A237" s="216" t="str">
        <f t="shared" si="4"/>
        <v xml:space="preserve"> </v>
      </c>
      <c r="B237" s="217"/>
      <c r="C237" s="217"/>
      <c r="D237" s="144"/>
      <c r="E237" s="144"/>
      <c r="F237" s="144"/>
      <c r="G237" s="216" t="str">
        <f>IF(D237="","",VLOOKUP(D237,'Liste des clubs'!A:B,2,FALSE))</f>
        <v/>
      </c>
    </row>
    <row r="238" spans="1:7" x14ac:dyDescent="0.2">
      <c r="A238" s="216" t="str">
        <f t="shared" si="4"/>
        <v xml:space="preserve"> </v>
      </c>
      <c r="B238" s="217"/>
      <c r="C238" s="217"/>
      <c r="D238" s="144"/>
      <c r="E238" s="144"/>
      <c r="F238" s="144"/>
      <c r="G238" s="216" t="str">
        <f>IF(D238="","",VLOOKUP(D238,'Liste des clubs'!A:B,2,FALSE))</f>
        <v/>
      </c>
    </row>
    <row r="239" spans="1:7" x14ac:dyDescent="0.2">
      <c r="A239" s="216" t="str">
        <f t="shared" si="4"/>
        <v xml:space="preserve"> </v>
      </c>
      <c r="B239" s="217"/>
      <c r="C239" s="217"/>
      <c r="D239" s="144"/>
      <c r="E239" s="144"/>
      <c r="F239" s="144"/>
      <c r="G239" s="216" t="str">
        <f>IF(D239="","",VLOOKUP(D239,'Liste des clubs'!A:B,2,FALSE))</f>
        <v/>
      </c>
    </row>
    <row r="240" spans="1:7" x14ac:dyDescent="0.2">
      <c r="A240" s="216" t="str">
        <f t="shared" si="4"/>
        <v xml:space="preserve"> </v>
      </c>
      <c r="B240" s="217"/>
      <c r="C240" s="217"/>
      <c r="D240" s="144"/>
      <c r="E240" s="144"/>
      <c r="F240" s="144"/>
      <c r="G240" s="216" t="str">
        <f>IF(D240="","",VLOOKUP(D240,'Liste des clubs'!A:B,2,FALSE))</f>
        <v/>
      </c>
    </row>
    <row r="241" spans="1:7" x14ac:dyDescent="0.2">
      <c r="A241" s="216" t="str">
        <f t="shared" si="4"/>
        <v xml:space="preserve"> </v>
      </c>
      <c r="B241" s="217"/>
      <c r="C241" s="217"/>
      <c r="D241" s="144"/>
      <c r="E241" s="144"/>
      <c r="F241" s="144"/>
      <c r="G241" s="216" t="str">
        <f>IF(D241="","",VLOOKUP(D241,'Liste des clubs'!A:B,2,FALSE))</f>
        <v/>
      </c>
    </row>
    <row r="242" spans="1:7" x14ac:dyDescent="0.2">
      <c r="A242" s="216" t="str">
        <f t="shared" si="4"/>
        <v xml:space="preserve"> </v>
      </c>
      <c r="B242" s="217"/>
      <c r="C242" s="217"/>
      <c r="D242" s="144"/>
      <c r="E242" s="144"/>
      <c r="F242" s="144"/>
      <c r="G242" s="216" t="str">
        <f>IF(D242="","",VLOOKUP(D242,'Liste des clubs'!A:B,2,FALSE))</f>
        <v/>
      </c>
    </row>
    <row r="243" spans="1:7" x14ac:dyDescent="0.2">
      <c r="A243" s="216" t="str">
        <f t="shared" si="4"/>
        <v xml:space="preserve"> </v>
      </c>
      <c r="B243" s="217"/>
      <c r="C243" s="217"/>
      <c r="D243" s="144"/>
      <c r="E243" s="144"/>
      <c r="F243" s="144"/>
      <c r="G243" s="216" t="str">
        <f>IF(D243="","",VLOOKUP(D243,'Liste des clubs'!A:B,2,FALSE))</f>
        <v/>
      </c>
    </row>
    <row r="244" spans="1:7" x14ac:dyDescent="0.2">
      <c r="A244" s="216" t="str">
        <f t="shared" si="4"/>
        <v xml:space="preserve"> </v>
      </c>
      <c r="B244" s="217"/>
      <c r="C244" s="217"/>
      <c r="D244" s="144"/>
      <c r="E244" s="144"/>
      <c r="F244" s="144"/>
      <c r="G244" s="216" t="str">
        <f>IF(D244="","",VLOOKUP(D244,'Liste des clubs'!A:B,2,FALSE))</f>
        <v/>
      </c>
    </row>
    <row r="245" spans="1:7" x14ac:dyDescent="0.2">
      <c r="A245" s="216" t="str">
        <f t="shared" si="4"/>
        <v xml:space="preserve"> </v>
      </c>
      <c r="B245" s="217"/>
      <c r="C245" s="217"/>
      <c r="D245" s="144"/>
      <c r="E245" s="144"/>
      <c r="F245" s="144"/>
      <c r="G245" s="216" t="str">
        <f>IF(D245="","",VLOOKUP(D245,'Liste des clubs'!A:B,2,FALSE))</f>
        <v/>
      </c>
    </row>
    <row r="246" spans="1:7" x14ac:dyDescent="0.2">
      <c r="A246" s="216" t="str">
        <f t="shared" si="4"/>
        <v xml:space="preserve"> </v>
      </c>
      <c r="B246" s="217"/>
      <c r="C246" s="217"/>
      <c r="D246" s="144"/>
      <c r="E246" s="144"/>
      <c r="F246" s="144"/>
      <c r="G246" s="216" t="str">
        <f>IF(D246="","",VLOOKUP(D246,'Liste des clubs'!A:B,2,FALSE))</f>
        <v/>
      </c>
    </row>
    <row r="247" spans="1:7" x14ac:dyDescent="0.2">
      <c r="A247" s="216" t="str">
        <f t="shared" si="4"/>
        <v xml:space="preserve"> </v>
      </c>
      <c r="B247" s="217"/>
      <c r="C247" s="217"/>
      <c r="D247" s="144"/>
      <c r="E247" s="144"/>
      <c r="F247" s="144"/>
      <c r="G247" s="216" t="str">
        <f>IF(D247="","",VLOOKUP(D247,'Liste des clubs'!A:B,2,FALSE))</f>
        <v/>
      </c>
    </row>
    <row r="248" spans="1:7" x14ac:dyDescent="0.2">
      <c r="A248" s="216" t="str">
        <f t="shared" si="4"/>
        <v xml:space="preserve"> </v>
      </c>
      <c r="B248" s="217"/>
      <c r="C248" s="217"/>
      <c r="D248" s="144"/>
      <c r="E248" s="144"/>
      <c r="F248" s="144"/>
      <c r="G248" s="216" t="str">
        <f>IF(D248="","",VLOOKUP(D248,'Liste des clubs'!A:B,2,FALSE))</f>
        <v/>
      </c>
    </row>
    <row r="249" spans="1:7" x14ac:dyDescent="0.2">
      <c r="A249" s="216" t="str">
        <f t="shared" si="4"/>
        <v xml:space="preserve"> </v>
      </c>
      <c r="B249" s="217"/>
      <c r="C249" s="217"/>
      <c r="D249" s="144"/>
      <c r="E249" s="144"/>
      <c r="F249" s="144"/>
      <c r="G249" s="216" t="str">
        <f>IF(D249="","",VLOOKUP(D249,'Liste des clubs'!A:B,2,FALSE))</f>
        <v/>
      </c>
    </row>
    <row r="250" spans="1:7" x14ac:dyDescent="0.2">
      <c r="A250" s="216" t="str">
        <f t="shared" si="4"/>
        <v xml:space="preserve"> </v>
      </c>
      <c r="B250" s="217"/>
      <c r="C250" s="217"/>
      <c r="D250" s="144"/>
      <c r="E250" s="144"/>
      <c r="F250" s="144"/>
      <c r="G250" s="216" t="str">
        <f>IF(D250="","",VLOOKUP(D250,'Liste des clubs'!A:B,2,FALSE))</f>
        <v/>
      </c>
    </row>
    <row r="251" spans="1:7" x14ac:dyDescent="0.2">
      <c r="A251" s="216" t="str">
        <f t="shared" si="4"/>
        <v xml:space="preserve"> </v>
      </c>
      <c r="B251" s="217"/>
      <c r="C251" s="217"/>
      <c r="D251" s="144"/>
      <c r="E251" s="144"/>
      <c r="F251" s="144"/>
      <c r="G251" s="216" t="str">
        <f>IF(D251="","",VLOOKUP(D251,'Liste des clubs'!A:B,2,FALSE))</f>
        <v/>
      </c>
    </row>
    <row r="252" spans="1:7" x14ac:dyDescent="0.2">
      <c r="A252" s="216" t="str">
        <f t="shared" si="4"/>
        <v xml:space="preserve"> </v>
      </c>
      <c r="B252" s="217"/>
      <c r="C252" s="217"/>
      <c r="D252" s="144"/>
      <c r="E252" s="144"/>
      <c r="F252" s="144"/>
      <c r="G252" s="216" t="str">
        <f>IF(D252="","",VLOOKUP(D252,'Liste des clubs'!A:B,2,FALSE))</f>
        <v/>
      </c>
    </row>
    <row r="253" spans="1:7" x14ac:dyDescent="0.2">
      <c r="A253" s="216" t="str">
        <f t="shared" si="4"/>
        <v xml:space="preserve"> </v>
      </c>
      <c r="B253" s="217"/>
      <c r="C253" s="217"/>
      <c r="D253" s="144"/>
      <c r="E253" s="144"/>
      <c r="F253" s="144"/>
      <c r="G253" s="216" t="str">
        <f>IF(D253="","",VLOOKUP(D253,'Liste des clubs'!A:B,2,FALSE))</f>
        <v/>
      </c>
    </row>
    <row r="254" spans="1:7" x14ac:dyDescent="0.2">
      <c r="A254" s="216" t="str">
        <f t="shared" si="4"/>
        <v xml:space="preserve"> </v>
      </c>
      <c r="B254" s="217"/>
      <c r="C254" s="217"/>
      <c r="D254" s="144"/>
      <c r="E254" s="144"/>
      <c r="F254" s="144"/>
      <c r="G254" s="216" t="str">
        <f>IF(D254="","",VLOOKUP(D254,'Liste des clubs'!A:B,2,FALSE))</f>
        <v/>
      </c>
    </row>
    <row r="255" spans="1:7" x14ac:dyDescent="0.2">
      <c r="A255" s="216" t="str">
        <f t="shared" si="4"/>
        <v xml:space="preserve"> </v>
      </c>
      <c r="B255" s="217"/>
      <c r="C255" s="217"/>
      <c r="D255" s="144"/>
      <c r="E255" s="144"/>
      <c r="F255" s="144"/>
      <c r="G255" s="216" t="str">
        <f>IF(D255="","",VLOOKUP(D255,'Liste des clubs'!A:B,2,FALSE))</f>
        <v/>
      </c>
    </row>
    <row r="256" spans="1:7" x14ac:dyDescent="0.2">
      <c r="A256" s="216" t="str">
        <f t="shared" si="4"/>
        <v xml:space="preserve"> </v>
      </c>
      <c r="B256" s="217"/>
      <c r="C256" s="217"/>
      <c r="D256" s="144"/>
      <c r="E256" s="144"/>
      <c r="F256" s="144"/>
      <c r="G256" s="216" t="str">
        <f>IF(D256="","",VLOOKUP(D256,'Liste des clubs'!A:B,2,FALSE))</f>
        <v/>
      </c>
    </row>
    <row r="257" spans="1:7" x14ac:dyDescent="0.2">
      <c r="A257" s="216" t="str">
        <f t="shared" si="4"/>
        <v xml:space="preserve"> </v>
      </c>
      <c r="B257" s="217"/>
      <c r="C257" s="217"/>
      <c r="D257" s="144"/>
      <c r="E257" s="144"/>
      <c r="F257" s="144"/>
      <c r="G257" s="216" t="str">
        <f>IF(D257="","",VLOOKUP(D257,'Liste des clubs'!A:B,2,FALSE))</f>
        <v/>
      </c>
    </row>
    <row r="258" spans="1:7" x14ac:dyDescent="0.2">
      <c r="A258" s="216" t="str">
        <f t="shared" si="4"/>
        <v xml:space="preserve"> </v>
      </c>
      <c r="B258" s="217"/>
      <c r="C258" s="217"/>
      <c r="D258" s="144"/>
      <c r="E258" s="144"/>
      <c r="F258" s="144"/>
      <c r="G258" s="216" t="str">
        <f>IF(D258="","",VLOOKUP(D258,'Liste des clubs'!A:B,2,FALSE))</f>
        <v/>
      </c>
    </row>
    <row r="259" spans="1:7" x14ac:dyDescent="0.2">
      <c r="A259" s="216" t="str">
        <f t="shared" si="4"/>
        <v xml:space="preserve"> </v>
      </c>
      <c r="B259" s="217"/>
      <c r="C259" s="217"/>
      <c r="D259" s="144"/>
      <c r="E259" s="144"/>
      <c r="F259" s="144"/>
      <c r="G259" s="216" t="str">
        <f>IF(D259="","",VLOOKUP(D259,'Liste des clubs'!A:B,2,FALSE))</f>
        <v/>
      </c>
    </row>
    <row r="260" spans="1:7" x14ac:dyDescent="0.2">
      <c r="A260" s="216" t="str">
        <f t="shared" ref="A260:A323" si="5">UPPER(B260)&amp;" "&amp;PROPER(C260)</f>
        <v xml:space="preserve"> </v>
      </c>
      <c r="B260" s="217"/>
      <c r="C260" s="217"/>
      <c r="D260" s="144"/>
      <c r="E260" s="144"/>
      <c r="F260" s="144"/>
      <c r="G260" s="216" t="str">
        <f>IF(D260="","",VLOOKUP(D260,'Liste des clubs'!A:B,2,FALSE))</f>
        <v/>
      </c>
    </row>
    <row r="261" spans="1:7" x14ac:dyDescent="0.2">
      <c r="A261" s="216" t="str">
        <f t="shared" si="5"/>
        <v xml:space="preserve"> </v>
      </c>
      <c r="B261" s="217"/>
      <c r="C261" s="217"/>
      <c r="D261" s="144"/>
      <c r="E261" s="144"/>
      <c r="F261" s="144"/>
      <c r="G261" s="216" t="str">
        <f>IF(D261="","",VLOOKUP(D261,'Liste des clubs'!A:B,2,FALSE))</f>
        <v/>
      </c>
    </row>
    <row r="262" spans="1:7" x14ac:dyDescent="0.2">
      <c r="A262" s="216" t="str">
        <f t="shared" si="5"/>
        <v xml:space="preserve"> </v>
      </c>
      <c r="B262" s="217"/>
      <c r="C262" s="217"/>
      <c r="D262" s="144"/>
      <c r="E262" s="144"/>
      <c r="F262" s="144"/>
      <c r="G262" s="216" t="str">
        <f>IF(D262="","",VLOOKUP(D262,'Liste des clubs'!A:B,2,FALSE))</f>
        <v/>
      </c>
    </row>
    <row r="263" spans="1:7" x14ac:dyDescent="0.2">
      <c r="A263" s="216" t="str">
        <f t="shared" si="5"/>
        <v xml:space="preserve"> </v>
      </c>
      <c r="B263" s="217"/>
      <c r="C263" s="217"/>
      <c r="D263" s="144"/>
      <c r="E263" s="144"/>
      <c r="F263" s="144"/>
      <c r="G263" s="216" t="str">
        <f>IF(D263="","",VLOOKUP(D263,'Liste des clubs'!A:B,2,FALSE))</f>
        <v/>
      </c>
    </row>
    <row r="264" spans="1:7" x14ac:dyDescent="0.2">
      <c r="A264" s="216" t="str">
        <f t="shared" si="5"/>
        <v xml:space="preserve"> </v>
      </c>
      <c r="B264" s="217"/>
      <c r="C264" s="217"/>
      <c r="D264" s="144"/>
      <c r="E264" s="144"/>
      <c r="F264" s="144"/>
      <c r="G264" s="216" t="str">
        <f>IF(D264="","",VLOOKUP(D264,'Liste des clubs'!A:B,2,FALSE))</f>
        <v/>
      </c>
    </row>
    <row r="265" spans="1:7" x14ac:dyDescent="0.2">
      <c r="A265" s="216" t="str">
        <f t="shared" si="5"/>
        <v xml:space="preserve"> </v>
      </c>
      <c r="B265" s="217"/>
      <c r="C265" s="217"/>
      <c r="D265" s="144"/>
      <c r="E265" s="144"/>
      <c r="F265" s="144"/>
      <c r="G265" s="216" t="str">
        <f>IF(D265="","",VLOOKUP(D265,'Liste des clubs'!A:B,2,FALSE))</f>
        <v/>
      </c>
    </row>
    <row r="266" spans="1:7" x14ac:dyDescent="0.2">
      <c r="A266" s="216" t="str">
        <f t="shared" si="5"/>
        <v xml:space="preserve"> </v>
      </c>
      <c r="B266" s="217"/>
      <c r="C266" s="217"/>
      <c r="D266" s="144"/>
      <c r="E266" s="144"/>
      <c r="F266" s="144"/>
      <c r="G266" s="216" t="str">
        <f>IF(D266="","",VLOOKUP(D266,'Liste des clubs'!A:B,2,FALSE))</f>
        <v/>
      </c>
    </row>
    <row r="267" spans="1:7" x14ac:dyDescent="0.2">
      <c r="A267" s="216" t="str">
        <f t="shared" si="5"/>
        <v xml:space="preserve"> </v>
      </c>
      <c r="B267" s="217"/>
      <c r="C267" s="217"/>
      <c r="D267" s="144"/>
      <c r="E267" s="144"/>
      <c r="F267" s="144"/>
      <c r="G267" s="216" t="str">
        <f>IF(D267="","",VLOOKUP(D267,'Liste des clubs'!A:B,2,FALSE))</f>
        <v/>
      </c>
    </row>
    <row r="268" spans="1:7" x14ac:dyDescent="0.2">
      <c r="A268" s="216" t="str">
        <f t="shared" si="5"/>
        <v xml:space="preserve"> </v>
      </c>
      <c r="B268" s="217"/>
      <c r="C268" s="217"/>
      <c r="D268" s="144"/>
      <c r="E268" s="144"/>
      <c r="F268" s="144"/>
      <c r="G268" s="216" t="str">
        <f>IF(D268="","",VLOOKUP(D268,'Liste des clubs'!A:B,2,FALSE))</f>
        <v/>
      </c>
    </row>
    <row r="269" spans="1:7" x14ac:dyDescent="0.2">
      <c r="A269" s="216" t="str">
        <f t="shared" si="5"/>
        <v xml:space="preserve"> </v>
      </c>
      <c r="B269" s="217"/>
      <c r="C269" s="217"/>
      <c r="D269" s="144"/>
      <c r="E269" s="144"/>
      <c r="F269" s="144"/>
      <c r="G269" s="216" t="str">
        <f>IF(D269="","",VLOOKUP(D269,'Liste des clubs'!A:B,2,FALSE))</f>
        <v/>
      </c>
    </row>
    <row r="270" spans="1:7" x14ac:dyDescent="0.2">
      <c r="A270" s="216" t="str">
        <f t="shared" si="5"/>
        <v xml:space="preserve"> </v>
      </c>
      <c r="B270" s="217"/>
      <c r="C270" s="217"/>
      <c r="D270" s="144"/>
      <c r="E270" s="144"/>
      <c r="F270" s="144"/>
      <c r="G270" s="216" t="str">
        <f>IF(D270="","",VLOOKUP(D270,'Liste des clubs'!A:B,2,FALSE))</f>
        <v/>
      </c>
    </row>
    <row r="271" spans="1:7" x14ac:dyDescent="0.2">
      <c r="A271" s="216" t="str">
        <f t="shared" si="5"/>
        <v xml:space="preserve"> </v>
      </c>
      <c r="B271" s="217"/>
      <c r="C271" s="217"/>
      <c r="D271" s="144"/>
      <c r="E271" s="144"/>
      <c r="F271" s="144"/>
      <c r="G271" s="216" t="str">
        <f>IF(D271="","",VLOOKUP(D271,'Liste des clubs'!A:B,2,FALSE))</f>
        <v/>
      </c>
    </row>
    <row r="272" spans="1:7" x14ac:dyDescent="0.2">
      <c r="A272" s="216" t="str">
        <f t="shared" si="5"/>
        <v xml:space="preserve"> </v>
      </c>
      <c r="B272" s="217"/>
      <c r="C272" s="217"/>
      <c r="D272" s="144"/>
      <c r="E272" s="144"/>
      <c r="F272" s="144"/>
      <c r="G272" s="216" t="str">
        <f>IF(D272="","",VLOOKUP(D272,'Liste des clubs'!A:B,2,FALSE))</f>
        <v/>
      </c>
    </row>
    <row r="273" spans="1:7" x14ac:dyDescent="0.2">
      <c r="A273" s="216" t="str">
        <f t="shared" si="5"/>
        <v xml:space="preserve"> </v>
      </c>
      <c r="B273" s="217"/>
      <c r="C273" s="217"/>
      <c r="D273" s="144"/>
      <c r="E273" s="144"/>
      <c r="F273" s="144"/>
      <c r="G273" s="216" t="str">
        <f>IF(D273="","",VLOOKUP(D273,'Liste des clubs'!A:B,2,FALSE))</f>
        <v/>
      </c>
    </row>
    <row r="274" spans="1:7" x14ac:dyDescent="0.2">
      <c r="A274" s="216" t="str">
        <f t="shared" si="5"/>
        <v xml:space="preserve"> </v>
      </c>
      <c r="B274" s="217"/>
      <c r="C274" s="217"/>
      <c r="D274" s="144"/>
      <c r="E274" s="144"/>
      <c r="F274" s="144"/>
      <c r="G274" s="216" t="str">
        <f>IF(D274="","",VLOOKUP(D274,'Liste des clubs'!A:B,2,FALSE))</f>
        <v/>
      </c>
    </row>
    <row r="275" spans="1:7" x14ac:dyDescent="0.2">
      <c r="A275" s="216" t="str">
        <f t="shared" si="5"/>
        <v xml:space="preserve"> </v>
      </c>
      <c r="B275" s="217"/>
      <c r="C275" s="217"/>
      <c r="D275" s="144"/>
      <c r="E275" s="144"/>
      <c r="F275" s="144"/>
      <c r="G275" s="216" t="str">
        <f>IF(D275="","",VLOOKUP(D275,'Liste des clubs'!A:B,2,FALSE))</f>
        <v/>
      </c>
    </row>
    <row r="276" spans="1:7" x14ac:dyDescent="0.2">
      <c r="A276" s="216" t="str">
        <f t="shared" si="5"/>
        <v xml:space="preserve"> </v>
      </c>
      <c r="B276" s="217"/>
      <c r="C276" s="217"/>
      <c r="D276" s="144"/>
      <c r="E276" s="144"/>
      <c r="F276" s="144"/>
      <c r="G276" s="216" t="str">
        <f>IF(D276="","",VLOOKUP(D276,'Liste des clubs'!A:B,2,FALSE))</f>
        <v/>
      </c>
    </row>
    <row r="277" spans="1:7" x14ac:dyDescent="0.2">
      <c r="A277" s="216" t="str">
        <f t="shared" si="5"/>
        <v xml:space="preserve"> </v>
      </c>
      <c r="B277" s="217"/>
      <c r="C277" s="217"/>
      <c r="D277" s="144"/>
      <c r="E277" s="144"/>
      <c r="F277" s="144"/>
      <c r="G277" s="216" t="str">
        <f>IF(D277="","",VLOOKUP(D277,'Liste des clubs'!A:B,2,FALSE))</f>
        <v/>
      </c>
    </row>
    <row r="278" spans="1:7" x14ac:dyDescent="0.2">
      <c r="A278" s="216" t="str">
        <f t="shared" si="5"/>
        <v xml:space="preserve"> </v>
      </c>
      <c r="B278" s="217"/>
      <c r="C278" s="217"/>
      <c r="D278" s="144"/>
      <c r="E278" s="144"/>
      <c r="F278" s="144"/>
      <c r="G278" s="216" t="str">
        <f>IF(D278="","",VLOOKUP(D278,'Liste des clubs'!A:B,2,FALSE))</f>
        <v/>
      </c>
    </row>
    <row r="279" spans="1:7" x14ac:dyDescent="0.2">
      <c r="A279" s="216" t="str">
        <f t="shared" si="5"/>
        <v xml:space="preserve"> </v>
      </c>
      <c r="B279" s="217"/>
      <c r="C279" s="217"/>
      <c r="D279" s="144"/>
      <c r="E279" s="144"/>
      <c r="F279" s="144"/>
      <c r="G279" s="216" t="str">
        <f>IF(D279="","",VLOOKUP(D279,'Liste des clubs'!A:B,2,FALSE))</f>
        <v/>
      </c>
    </row>
    <row r="280" spans="1:7" x14ac:dyDescent="0.2">
      <c r="A280" s="216" t="str">
        <f t="shared" si="5"/>
        <v xml:space="preserve"> </v>
      </c>
      <c r="B280" s="217"/>
      <c r="C280" s="217"/>
      <c r="D280" s="144"/>
      <c r="E280" s="144"/>
      <c r="F280" s="144"/>
      <c r="G280" s="216" t="str">
        <f>IF(D280="","",VLOOKUP(D280,'Liste des clubs'!A:B,2,FALSE))</f>
        <v/>
      </c>
    </row>
    <row r="281" spans="1:7" x14ac:dyDescent="0.2">
      <c r="A281" s="216" t="str">
        <f t="shared" si="5"/>
        <v xml:space="preserve"> </v>
      </c>
      <c r="B281" s="217"/>
      <c r="C281" s="217"/>
      <c r="D281" s="144"/>
      <c r="E281" s="144"/>
      <c r="F281" s="144"/>
      <c r="G281" s="216" t="str">
        <f>IF(D281="","",VLOOKUP(D281,'Liste des clubs'!A:B,2,FALSE))</f>
        <v/>
      </c>
    </row>
    <row r="282" spans="1:7" x14ac:dyDescent="0.2">
      <c r="A282" s="216" t="str">
        <f t="shared" si="5"/>
        <v xml:space="preserve"> </v>
      </c>
      <c r="B282" s="217"/>
      <c r="C282" s="217"/>
      <c r="D282" s="144"/>
      <c r="E282" s="144"/>
      <c r="F282" s="144"/>
      <c r="G282" s="216" t="str">
        <f>IF(D282="","",VLOOKUP(D282,'Liste des clubs'!A:B,2,FALSE))</f>
        <v/>
      </c>
    </row>
    <row r="283" spans="1:7" x14ac:dyDescent="0.2">
      <c r="A283" s="216" t="str">
        <f t="shared" si="5"/>
        <v xml:space="preserve"> </v>
      </c>
      <c r="B283" s="217"/>
      <c r="C283" s="217"/>
      <c r="D283" s="144"/>
      <c r="E283" s="144"/>
      <c r="F283" s="144"/>
      <c r="G283" s="216" t="str">
        <f>IF(D283="","",VLOOKUP(D283,'Liste des clubs'!A:B,2,FALSE))</f>
        <v/>
      </c>
    </row>
    <row r="284" spans="1:7" x14ac:dyDescent="0.2">
      <c r="A284" s="216" t="str">
        <f t="shared" si="5"/>
        <v xml:space="preserve"> </v>
      </c>
      <c r="B284" s="217"/>
      <c r="C284" s="217"/>
      <c r="D284" s="144"/>
      <c r="E284" s="144"/>
      <c r="F284" s="144"/>
      <c r="G284" s="216" t="str">
        <f>IF(D284="","",VLOOKUP(D284,'Liste des clubs'!A:B,2,FALSE))</f>
        <v/>
      </c>
    </row>
    <row r="285" spans="1:7" x14ac:dyDescent="0.2">
      <c r="A285" s="216" t="str">
        <f t="shared" si="5"/>
        <v xml:space="preserve"> </v>
      </c>
      <c r="B285" s="217"/>
      <c r="C285" s="217"/>
      <c r="D285" s="144"/>
      <c r="E285" s="144"/>
      <c r="F285" s="144"/>
      <c r="G285" s="216" t="str">
        <f>IF(D285="","",VLOOKUP(D285,'Liste des clubs'!A:B,2,FALSE))</f>
        <v/>
      </c>
    </row>
    <row r="286" spans="1:7" x14ac:dyDescent="0.2">
      <c r="A286" s="216" t="str">
        <f t="shared" si="5"/>
        <v xml:space="preserve"> </v>
      </c>
      <c r="B286" s="217"/>
      <c r="C286" s="217"/>
      <c r="D286" s="144"/>
      <c r="E286" s="144"/>
      <c r="F286" s="144"/>
      <c r="G286" s="216" t="str">
        <f>IF(D286="","",VLOOKUP(D286,'Liste des clubs'!A:B,2,FALSE))</f>
        <v/>
      </c>
    </row>
    <row r="287" spans="1:7" x14ac:dyDescent="0.2">
      <c r="A287" s="216" t="str">
        <f t="shared" si="5"/>
        <v xml:space="preserve"> </v>
      </c>
      <c r="B287" s="217"/>
      <c r="C287" s="217"/>
      <c r="D287" s="144"/>
      <c r="E287" s="144"/>
      <c r="F287" s="144"/>
      <c r="G287" s="216" t="str">
        <f>IF(D287="","",VLOOKUP(D287,'Liste des clubs'!A:B,2,FALSE))</f>
        <v/>
      </c>
    </row>
    <row r="288" spans="1:7" x14ac:dyDescent="0.2">
      <c r="A288" s="216" t="str">
        <f t="shared" si="5"/>
        <v xml:space="preserve"> </v>
      </c>
      <c r="B288" s="217"/>
      <c r="C288" s="217"/>
      <c r="D288" s="144"/>
      <c r="E288" s="144"/>
      <c r="F288" s="144"/>
      <c r="G288" s="216" t="str">
        <f>IF(D288="","",VLOOKUP(D288,'Liste des clubs'!A:B,2,FALSE))</f>
        <v/>
      </c>
    </row>
    <row r="289" spans="1:7" x14ac:dyDescent="0.2">
      <c r="A289" s="216" t="str">
        <f t="shared" si="5"/>
        <v xml:space="preserve"> </v>
      </c>
      <c r="B289" s="217"/>
      <c r="C289" s="217"/>
      <c r="D289" s="144"/>
      <c r="E289" s="144"/>
      <c r="F289" s="144"/>
      <c r="G289" s="216" t="str">
        <f>IF(D289="","",VLOOKUP(D289,'Liste des clubs'!A:B,2,FALSE))</f>
        <v/>
      </c>
    </row>
    <row r="290" spans="1:7" x14ac:dyDescent="0.2">
      <c r="A290" s="216" t="str">
        <f t="shared" si="5"/>
        <v xml:space="preserve"> </v>
      </c>
      <c r="B290" s="217"/>
      <c r="C290" s="217"/>
      <c r="D290" s="144"/>
      <c r="E290" s="144"/>
      <c r="F290" s="144"/>
      <c r="G290" s="216" t="str">
        <f>IF(D290="","",VLOOKUP(D290,'Liste des clubs'!A:B,2,FALSE))</f>
        <v/>
      </c>
    </row>
    <row r="291" spans="1:7" x14ac:dyDescent="0.2">
      <c r="A291" s="216" t="str">
        <f t="shared" si="5"/>
        <v xml:space="preserve"> </v>
      </c>
      <c r="B291" s="217"/>
      <c r="C291" s="217"/>
      <c r="D291" s="144"/>
      <c r="E291" s="144"/>
      <c r="F291" s="144"/>
      <c r="G291" s="216" t="str">
        <f>IF(D291="","",VLOOKUP(D291,'Liste des clubs'!A:B,2,FALSE))</f>
        <v/>
      </c>
    </row>
    <row r="292" spans="1:7" x14ac:dyDescent="0.2">
      <c r="A292" s="216" t="str">
        <f t="shared" si="5"/>
        <v xml:space="preserve"> </v>
      </c>
      <c r="B292" s="217"/>
      <c r="C292" s="217"/>
      <c r="D292" s="144"/>
      <c r="E292" s="144"/>
      <c r="F292" s="144"/>
      <c r="G292" s="216" t="str">
        <f>IF(D292="","",VLOOKUP(D292,'Liste des clubs'!A:B,2,FALSE))</f>
        <v/>
      </c>
    </row>
    <row r="293" spans="1:7" x14ac:dyDescent="0.2">
      <c r="A293" s="216" t="str">
        <f t="shared" si="5"/>
        <v xml:space="preserve"> </v>
      </c>
      <c r="B293" s="217"/>
      <c r="C293" s="217"/>
      <c r="D293" s="144"/>
      <c r="E293" s="144"/>
      <c r="F293" s="144"/>
      <c r="G293" s="216" t="str">
        <f>IF(D293="","",VLOOKUP(D293,'Liste des clubs'!A:B,2,FALSE))</f>
        <v/>
      </c>
    </row>
    <row r="294" spans="1:7" x14ac:dyDescent="0.2">
      <c r="A294" s="216" t="str">
        <f t="shared" si="5"/>
        <v xml:space="preserve"> </v>
      </c>
      <c r="B294" s="217"/>
      <c r="C294" s="217"/>
      <c r="D294" s="144"/>
      <c r="E294" s="144"/>
      <c r="F294" s="144"/>
      <c r="G294" s="216" t="str">
        <f>IF(D294="","",VLOOKUP(D294,'Liste des clubs'!A:B,2,FALSE))</f>
        <v/>
      </c>
    </row>
    <row r="295" spans="1:7" x14ac:dyDescent="0.2">
      <c r="A295" s="216" t="str">
        <f t="shared" si="5"/>
        <v xml:space="preserve"> </v>
      </c>
      <c r="B295" s="217"/>
      <c r="C295" s="217"/>
      <c r="D295" s="144"/>
      <c r="E295" s="144"/>
      <c r="F295" s="144"/>
      <c r="G295" s="216" t="str">
        <f>IF(D295="","",VLOOKUP(D295,'Liste des clubs'!A:B,2,FALSE))</f>
        <v/>
      </c>
    </row>
    <row r="296" spans="1:7" x14ac:dyDescent="0.2">
      <c r="A296" s="216" t="str">
        <f t="shared" si="5"/>
        <v xml:space="preserve"> </v>
      </c>
      <c r="B296" s="217"/>
      <c r="C296" s="217"/>
      <c r="D296" s="144"/>
      <c r="E296" s="144"/>
      <c r="F296" s="144"/>
      <c r="G296" s="216" t="str">
        <f>IF(D296="","",VLOOKUP(D296,'Liste des clubs'!A:B,2,FALSE))</f>
        <v/>
      </c>
    </row>
    <row r="297" spans="1:7" x14ac:dyDescent="0.2">
      <c r="A297" s="216" t="str">
        <f t="shared" si="5"/>
        <v xml:space="preserve"> </v>
      </c>
      <c r="B297" s="217"/>
      <c r="C297" s="217"/>
      <c r="D297" s="144"/>
      <c r="E297" s="144"/>
      <c r="F297" s="144"/>
      <c r="G297" s="216" t="str">
        <f>IF(D297="","",VLOOKUP(D297,'Liste des clubs'!A:B,2,FALSE))</f>
        <v/>
      </c>
    </row>
    <row r="298" spans="1:7" x14ac:dyDescent="0.2">
      <c r="A298" s="216" t="str">
        <f t="shared" si="5"/>
        <v xml:space="preserve"> </v>
      </c>
      <c r="B298" s="217"/>
      <c r="C298" s="217"/>
      <c r="D298" s="144"/>
      <c r="E298" s="144"/>
      <c r="F298" s="144"/>
      <c r="G298" s="216" t="str">
        <f>IF(D298="","",VLOOKUP(D298,'Liste des clubs'!A:B,2,FALSE))</f>
        <v/>
      </c>
    </row>
    <row r="299" spans="1:7" x14ac:dyDescent="0.2">
      <c r="A299" s="216" t="str">
        <f t="shared" si="5"/>
        <v xml:space="preserve"> </v>
      </c>
      <c r="B299" s="217"/>
      <c r="C299" s="217"/>
      <c r="D299" s="144"/>
      <c r="E299" s="144"/>
      <c r="F299" s="144"/>
      <c r="G299" s="216" t="str">
        <f>IF(D299="","",VLOOKUP(D299,'Liste des clubs'!A:B,2,FALSE))</f>
        <v/>
      </c>
    </row>
    <row r="300" spans="1:7" x14ac:dyDescent="0.2">
      <c r="A300" s="216" t="str">
        <f t="shared" si="5"/>
        <v xml:space="preserve"> </v>
      </c>
      <c r="B300" s="217"/>
      <c r="C300" s="217"/>
      <c r="D300" s="144"/>
      <c r="E300" s="144"/>
      <c r="F300" s="144"/>
      <c r="G300" s="216" t="str">
        <f>IF(D300="","",VLOOKUP(D300,'Liste des clubs'!A:B,2,FALSE))</f>
        <v/>
      </c>
    </row>
    <row r="301" spans="1:7" x14ac:dyDescent="0.2">
      <c r="A301" s="216" t="str">
        <f t="shared" si="5"/>
        <v xml:space="preserve"> </v>
      </c>
      <c r="B301" s="217"/>
      <c r="C301" s="217"/>
      <c r="D301" s="144"/>
      <c r="E301" s="144"/>
      <c r="F301" s="144"/>
      <c r="G301" s="216" t="str">
        <f>IF(D301="","",VLOOKUP(D301,'Liste des clubs'!A:B,2,FALSE))</f>
        <v/>
      </c>
    </row>
    <row r="302" spans="1:7" x14ac:dyDescent="0.2">
      <c r="A302" s="216" t="str">
        <f t="shared" si="5"/>
        <v xml:space="preserve"> </v>
      </c>
      <c r="B302" s="217"/>
      <c r="C302" s="217"/>
      <c r="D302" s="144"/>
      <c r="E302" s="144"/>
      <c r="F302" s="144"/>
      <c r="G302" s="216" t="str">
        <f>IF(D302="","",VLOOKUP(D302,'Liste des clubs'!A:B,2,FALSE))</f>
        <v/>
      </c>
    </row>
    <row r="303" spans="1:7" x14ac:dyDescent="0.2">
      <c r="A303" s="216" t="str">
        <f t="shared" si="5"/>
        <v xml:space="preserve"> </v>
      </c>
      <c r="B303" s="217"/>
      <c r="C303" s="217"/>
      <c r="D303" s="144"/>
      <c r="E303" s="144"/>
      <c r="F303" s="144"/>
      <c r="G303" s="216" t="str">
        <f>IF(D303="","",VLOOKUP(D303,'Liste des clubs'!A:B,2,FALSE))</f>
        <v/>
      </c>
    </row>
    <row r="304" spans="1:7" x14ac:dyDescent="0.2">
      <c r="A304" s="216" t="str">
        <f t="shared" si="5"/>
        <v xml:space="preserve"> </v>
      </c>
      <c r="B304" s="217"/>
      <c r="C304" s="217"/>
      <c r="D304" s="144"/>
      <c r="E304" s="144"/>
      <c r="F304" s="144"/>
      <c r="G304" s="216" t="str">
        <f>IF(D304="","",VLOOKUP(D304,'Liste des clubs'!A:B,2,FALSE))</f>
        <v/>
      </c>
    </row>
    <row r="305" spans="1:7" x14ac:dyDescent="0.2">
      <c r="A305" s="216" t="str">
        <f t="shared" si="5"/>
        <v xml:space="preserve"> </v>
      </c>
      <c r="B305" s="217"/>
      <c r="C305" s="217"/>
      <c r="D305" s="144"/>
      <c r="E305" s="144"/>
      <c r="F305" s="144"/>
      <c r="G305" s="216" t="str">
        <f>IF(D305="","",VLOOKUP(D305,'Liste des clubs'!A:B,2,FALSE))</f>
        <v/>
      </c>
    </row>
    <row r="306" spans="1:7" x14ac:dyDescent="0.2">
      <c r="A306" s="216" t="str">
        <f t="shared" si="5"/>
        <v xml:space="preserve"> </v>
      </c>
      <c r="B306" s="217"/>
      <c r="C306" s="217"/>
      <c r="D306" s="144"/>
      <c r="E306" s="144"/>
      <c r="F306" s="144"/>
      <c r="G306" s="216" t="str">
        <f>IF(D306="","",VLOOKUP(D306,'Liste des clubs'!A:B,2,FALSE))</f>
        <v/>
      </c>
    </row>
    <row r="307" spans="1:7" x14ac:dyDescent="0.2">
      <c r="A307" s="216" t="str">
        <f t="shared" si="5"/>
        <v xml:space="preserve"> </v>
      </c>
      <c r="B307" s="217"/>
      <c r="C307" s="217"/>
      <c r="D307" s="144"/>
      <c r="E307" s="144"/>
      <c r="F307" s="144"/>
      <c r="G307" s="216" t="str">
        <f>IF(D307="","",VLOOKUP(D307,'Liste des clubs'!A:B,2,FALSE))</f>
        <v/>
      </c>
    </row>
    <row r="308" spans="1:7" x14ac:dyDescent="0.2">
      <c r="A308" s="216" t="str">
        <f t="shared" si="5"/>
        <v xml:space="preserve"> </v>
      </c>
      <c r="B308" s="217"/>
      <c r="C308" s="217"/>
      <c r="D308" s="144"/>
      <c r="E308" s="144"/>
      <c r="F308" s="144"/>
      <c r="G308" s="216" t="str">
        <f>IF(D308="","",VLOOKUP(D308,'Liste des clubs'!A:B,2,FALSE))</f>
        <v/>
      </c>
    </row>
    <row r="309" spans="1:7" x14ac:dyDescent="0.2">
      <c r="A309" s="216" t="str">
        <f t="shared" si="5"/>
        <v xml:space="preserve"> </v>
      </c>
      <c r="B309" s="217"/>
      <c r="C309" s="217"/>
      <c r="D309" s="144"/>
      <c r="E309" s="144"/>
      <c r="F309" s="144"/>
      <c r="G309" s="216" t="str">
        <f>IF(D309="","",VLOOKUP(D309,'Liste des clubs'!A:B,2,FALSE))</f>
        <v/>
      </c>
    </row>
    <row r="310" spans="1:7" x14ac:dyDescent="0.2">
      <c r="A310" s="216" t="str">
        <f t="shared" si="5"/>
        <v xml:space="preserve"> </v>
      </c>
      <c r="B310" s="217"/>
      <c r="C310" s="217"/>
      <c r="D310" s="144"/>
      <c r="E310" s="144"/>
      <c r="F310" s="144"/>
      <c r="G310" s="216" t="str">
        <f>IF(D310="","",VLOOKUP(D310,'Liste des clubs'!A:B,2,FALSE))</f>
        <v/>
      </c>
    </row>
    <row r="311" spans="1:7" x14ac:dyDescent="0.2">
      <c r="A311" s="216" t="str">
        <f t="shared" si="5"/>
        <v xml:space="preserve"> </v>
      </c>
      <c r="B311" s="217"/>
      <c r="C311" s="217"/>
      <c r="D311" s="144"/>
      <c r="E311" s="144"/>
      <c r="F311" s="144"/>
      <c r="G311" s="216" t="str">
        <f>IF(D311="","",VLOOKUP(D311,'Liste des clubs'!A:B,2,FALSE))</f>
        <v/>
      </c>
    </row>
    <row r="312" spans="1:7" x14ac:dyDescent="0.2">
      <c r="A312" s="216" t="str">
        <f t="shared" si="5"/>
        <v xml:space="preserve"> </v>
      </c>
      <c r="B312" s="217"/>
      <c r="C312" s="217"/>
      <c r="D312" s="144"/>
      <c r="E312" s="144"/>
      <c r="F312" s="144"/>
      <c r="G312" s="216" t="str">
        <f>IF(D312="","",VLOOKUP(D312,'Liste des clubs'!A:B,2,FALSE))</f>
        <v/>
      </c>
    </row>
    <row r="313" spans="1:7" x14ac:dyDescent="0.2">
      <c r="A313" s="216" t="str">
        <f t="shared" si="5"/>
        <v xml:space="preserve"> </v>
      </c>
      <c r="B313" s="217"/>
      <c r="C313" s="217"/>
      <c r="D313" s="144"/>
      <c r="E313" s="144"/>
      <c r="F313" s="144"/>
      <c r="G313" s="216" t="str">
        <f>IF(D313="","",VLOOKUP(D313,'Liste des clubs'!A:B,2,FALSE))</f>
        <v/>
      </c>
    </row>
    <row r="314" spans="1:7" x14ac:dyDescent="0.2">
      <c r="A314" s="216" t="str">
        <f t="shared" si="5"/>
        <v xml:space="preserve"> </v>
      </c>
      <c r="B314" s="217"/>
      <c r="C314" s="217"/>
      <c r="D314" s="144"/>
      <c r="E314" s="144"/>
      <c r="F314" s="144"/>
      <c r="G314" s="216" t="str">
        <f>IF(D314="","",VLOOKUP(D314,'Liste des clubs'!A:B,2,FALSE))</f>
        <v/>
      </c>
    </row>
    <row r="315" spans="1:7" x14ac:dyDescent="0.2">
      <c r="A315" s="216" t="str">
        <f t="shared" si="5"/>
        <v xml:space="preserve"> </v>
      </c>
      <c r="B315" s="217"/>
      <c r="C315" s="217"/>
      <c r="D315" s="144"/>
      <c r="E315" s="144"/>
      <c r="F315" s="144"/>
      <c r="G315" s="216" t="str">
        <f>IF(D315="","",VLOOKUP(D315,'Liste des clubs'!A:B,2,FALSE))</f>
        <v/>
      </c>
    </row>
    <row r="316" spans="1:7" x14ac:dyDescent="0.2">
      <c r="A316" s="216" t="str">
        <f t="shared" si="5"/>
        <v xml:space="preserve"> </v>
      </c>
      <c r="B316" s="217"/>
      <c r="C316" s="217"/>
      <c r="D316" s="144"/>
      <c r="E316" s="144"/>
      <c r="F316" s="144"/>
      <c r="G316" s="216" t="str">
        <f>IF(D316="","",VLOOKUP(D316,'Liste des clubs'!A:B,2,FALSE))</f>
        <v/>
      </c>
    </row>
    <row r="317" spans="1:7" x14ac:dyDescent="0.2">
      <c r="A317" s="216" t="str">
        <f t="shared" si="5"/>
        <v xml:space="preserve"> </v>
      </c>
      <c r="B317" s="217"/>
      <c r="C317" s="217"/>
      <c r="D317" s="144"/>
      <c r="E317" s="144"/>
      <c r="F317" s="144"/>
      <c r="G317" s="216" t="str">
        <f>IF(D317="","",VLOOKUP(D317,'Liste des clubs'!A:B,2,FALSE))</f>
        <v/>
      </c>
    </row>
    <row r="318" spans="1:7" x14ac:dyDescent="0.2">
      <c r="A318" s="216" t="str">
        <f t="shared" si="5"/>
        <v xml:space="preserve"> </v>
      </c>
      <c r="B318" s="217"/>
      <c r="C318" s="217"/>
      <c r="D318" s="144"/>
      <c r="E318" s="144"/>
      <c r="F318" s="144"/>
      <c r="G318" s="216" t="str">
        <f>IF(D318="","",VLOOKUP(D318,'Liste des clubs'!A:B,2,FALSE))</f>
        <v/>
      </c>
    </row>
    <row r="319" spans="1:7" x14ac:dyDescent="0.2">
      <c r="A319" s="216" t="str">
        <f t="shared" si="5"/>
        <v xml:space="preserve"> </v>
      </c>
      <c r="B319" s="217"/>
      <c r="C319" s="217"/>
      <c r="D319" s="144"/>
      <c r="E319" s="144"/>
      <c r="F319" s="144"/>
      <c r="G319" s="216" t="str">
        <f>IF(D319="","",VLOOKUP(D319,'Liste des clubs'!A:B,2,FALSE))</f>
        <v/>
      </c>
    </row>
    <row r="320" spans="1:7" x14ac:dyDescent="0.2">
      <c r="A320" s="216" t="str">
        <f t="shared" si="5"/>
        <v xml:space="preserve"> </v>
      </c>
      <c r="B320" s="217"/>
      <c r="C320" s="217"/>
      <c r="D320" s="144"/>
      <c r="E320" s="144"/>
      <c r="F320" s="144"/>
      <c r="G320" s="216" t="str">
        <f>IF(D320="","",VLOOKUP(D320,'Liste des clubs'!A:B,2,FALSE))</f>
        <v/>
      </c>
    </row>
    <row r="321" spans="1:7" x14ac:dyDescent="0.2">
      <c r="A321" s="216" t="str">
        <f t="shared" si="5"/>
        <v xml:space="preserve"> </v>
      </c>
      <c r="B321" s="217"/>
      <c r="C321" s="217"/>
      <c r="D321" s="144"/>
      <c r="E321" s="144"/>
      <c r="F321" s="144"/>
      <c r="G321" s="216" t="str">
        <f>IF(D321="","",VLOOKUP(D321,'Liste des clubs'!A:B,2,FALSE))</f>
        <v/>
      </c>
    </row>
    <row r="322" spans="1:7" x14ac:dyDescent="0.2">
      <c r="A322" s="216" t="str">
        <f t="shared" si="5"/>
        <v xml:space="preserve"> </v>
      </c>
      <c r="B322" s="217"/>
      <c r="C322" s="217"/>
      <c r="D322" s="144"/>
      <c r="E322" s="144"/>
      <c r="F322" s="144"/>
      <c r="G322" s="216" t="str">
        <f>IF(D322="","",VLOOKUP(D322,'Liste des clubs'!A:B,2,FALSE))</f>
        <v/>
      </c>
    </row>
    <row r="323" spans="1:7" x14ac:dyDescent="0.2">
      <c r="A323" s="216" t="str">
        <f t="shared" si="5"/>
        <v xml:space="preserve"> </v>
      </c>
      <c r="B323" s="217"/>
      <c r="C323" s="217"/>
      <c r="D323" s="144"/>
      <c r="E323" s="144"/>
      <c r="F323" s="144"/>
      <c r="G323" s="216" t="str">
        <f>IF(D323="","",VLOOKUP(D323,'Liste des clubs'!A:B,2,FALSE))</f>
        <v/>
      </c>
    </row>
    <row r="324" spans="1:7" x14ac:dyDescent="0.2">
      <c r="A324" s="216" t="str">
        <f t="shared" ref="A324:A387" si="6">UPPER(B324)&amp;" "&amp;PROPER(C324)</f>
        <v xml:space="preserve"> </v>
      </c>
      <c r="B324" s="217"/>
      <c r="C324" s="217"/>
      <c r="D324" s="144"/>
      <c r="E324" s="144"/>
      <c r="F324" s="144"/>
      <c r="G324" s="216" t="str">
        <f>IF(D324="","",VLOOKUP(D324,'Liste des clubs'!A:B,2,FALSE))</f>
        <v/>
      </c>
    </row>
    <row r="325" spans="1:7" x14ac:dyDescent="0.2">
      <c r="A325" s="216" t="str">
        <f t="shared" si="6"/>
        <v xml:space="preserve"> </v>
      </c>
      <c r="B325" s="217"/>
      <c r="C325" s="217"/>
      <c r="D325" s="144"/>
      <c r="E325" s="144"/>
      <c r="F325" s="144"/>
      <c r="G325" s="216" t="str">
        <f>IF(D325="","",VLOOKUP(D325,'Liste des clubs'!A:B,2,FALSE))</f>
        <v/>
      </c>
    </row>
    <row r="326" spans="1:7" x14ac:dyDescent="0.2">
      <c r="A326" s="216" t="str">
        <f t="shared" si="6"/>
        <v xml:space="preserve"> </v>
      </c>
      <c r="B326" s="217"/>
      <c r="C326" s="217"/>
      <c r="D326" s="144"/>
      <c r="E326" s="144"/>
      <c r="F326" s="144"/>
      <c r="G326" s="216" t="str">
        <f>IF(D326="","",VLOOKUP(D326,'Liste des clubs'!A:B,2,FALSE))</f>
        <v/>
      </c>
    </row>
    <row r="327" spans="1:7" x14ac:dyDescent="0.2">
      <c r="A327" s="216" t="str">
        <f t="shared" si="6"/>
        <v xml:space="preserve"> </v>
      </c>
      <c r="B327" s="217"/>
      <c r="C327" s="217"/>
      <c r="D327" s="144"/>
      <c r="E327" s="144"/>
      <c r="F327" s="144"/>
      <c r="G327" s="216" t="str">
        <f>IF(D327="","",VLOOKUP(D327,'Liste des clubs'!A:B,2,FALSE))</f>
        <v/>
      </c>
    </row>
    <row r="328" spans="1:7" x14ac:dyDescent="0.2">
      <c r="A328" s="216" t="str">
        <f t="shared" si="6"/>
        <v xml:space="preserve"> </v>
      </c>
      <c r="B328" s="217"/>
      <c r="C328" s="217"/>
      <c r="D328" s="144"/>
      <c r="E328" s="144"/>
      <c r="F328" s="144"/>
      <c r="G328" s="216" t="str">
        <f>IF(D328="","",VLOOKUP(D328,'Liste des clubs'!A:B,2,FALSE))</f>
        <v/>
      </c>
    </row>
    <row r="329" spans="1:7" x14ac:dyDescent="0.2">
      <c r="A329" s="216" t="str">
        <f t="shared" si="6"/>
        <v xml:space="preserve"> </v>
      </c>
      <c r="B329" s="217"/>
      <c r="C329" s="217"/>
      <c r="D329" s="144"/>
      <c r="E329" s="144"/>
      <c r="F329" s="144"/>
      <c r="G329" s="216" t="str">
        <f>IF(D329="","",VLOOKUP(D329,'Liste des clubs'!A:B,2,FALSE))</f>
        <v/>
      </c>
    </row>
    <row r="330" spans="1:7" x14ac:dyDescent="0.2">
      <c r="A330" s="216" t="str">
        <f t="shared" si="6"/>
        <v xml:space="preserve"> </v>
      </c>
      <c r="B330" s="217"/>
      <c r="C330" s="217"/>
      <c r="D330" s="144"/>
      <c r="E330" s="144"/>
      <c r="F330" s="144"/>
      <c r="G330" s="216" t="str">
        <f>IF(D330="","",VLOOKUP(D330,'Liste des clubs'!A:B,2,FALSE))</f>
        <v/>
      </c>
    </row>
    <row r="331" spans="1:7" x14ac:dyDescent="0.2">
      <c r="A331" s="216" t="str">
        <f t="shared" si="6"/>
        <v xml:space="preserve"> </v>
      </c>
      <c r="B331" s="217"/>
      <c r="C331" s="217"/>
      <c r="D331" s="144"/>
      <c r="E331" s="144"/>
      <c r="F331" s="144"/>
      <c r="G331" s="216" t="str">
        <f>IF(D331="","",VLOOKUP(D331,'Liste des clubs'!A:B,2,FALSE))</f>
        <v/>
      </c>
    </row>
    <row r="332" spans="1:7" x14ac:dyDescent="0.2">
      <c r="A332" s="216" t="str">
        <f t="shared" si="6"/>
        <v xml:space="preserve"> </v>
      </c>
      <c r="B332" s="217"/>
      <c r="C332" s="217"/>
      <c r="D332" s="144"/>
      <c r="E332" s="144"/>
      <c r="F332" s="144"/>
      <c r="G332" s="216" t="str">
        <f>IF(D332="","",VLOOKUP(D332,'Liste des clubs'!A:B,2,FALSE))</f>
        <v/>
      </c>
    </row>
    <row r="333" spans="1:7" x14ac:dyDescent="0.2">
      <c r="A333" s="216" t="str">
        <f t="shared" si="6"/>
        <v xml:space="preserve"> </v>
      </c>
      <c r="B333" s="217"/>
      <c r="C333" s="217"/>
      <c r="D333" s="144"/>
      <c r="E333" s="144"/>
      <c r="F333" s="144"/>
      <c r="G333" s="216" t="str">
        <f>IF(D333="","",VLOOKUP(D333,'Liste des clubs'!A:B,2,FALSE))</f>
        <v/>
      </c>
    </row>
    <row r="334" spans="1:7" x14ac:dyDescent="0.2">
      <c r="A334" s="216" t="str">
        <f t="shared" si="6"/>
        <v xml:space="preserve"> </v>
      </c>
      <c r="B334" s="217"/>
      <c r="C334" s="217"/>
      <c r="D334" s="144"/>
      <c r="E334" s="144"/>
      <c r="F334" s="144"/>
      <c r="G334" s="216" t="str">
        <f>IF(D334="","",VLOOKUP(D334,'Liste des clubs'!A:B,2,FALSE))</f>
        <v/>
      </c>
    </row>
    <row r="335" spans="1:7" x14ac:dyDescent="0.2">
      <c r="A335" s="216" t="str">
        <f t="shared" si="6"/>
        <v xml:space="preserve"> </v>
      </c>
      <c r="B335" s="217"/>
      <c r="C335" s="217"/>
      <c r="D335" s="144"/>
      <c r="E335" s="144"/>
      <c r="F335" s="144"/>
      <c r="G335" s="216" t="str">
        <f>IF(D335="","",VLOOKUP(D335,'Liste des clubs'!A:B,2,FALSE))</f>
        <v/>
      </c>
    </row>
    <row r="336" spans="1:7" x14ac:dyDescent="0.2">
      <c r="A336" s="216" t="str">
        <f t="shared" si="6"/>
        <v xml:space="preserve"> </v>
      </c>
      <c r="B336" s="217"/>
      <c r="C336" s="217"/>
      <c r="D336" s="144"/>
      <c r="E336" s="144"/>
      <c r="F336" s="144"/>
      <c r="G336" s="216" t="str">
        <f>IF(D336="","",VLOOKUP(D336,'Liste des clubs'!A:B,2,FALSE))</f>
        <v/>
      </c>
    </row>
    <row r="337" spans="1:7" x14ac:dyDescent="0.2">
      <c r="A337" s="216" t="str">
        <f t="shared" si="6"/>
        <v xml:space="preserve"> </v>
      </c>
      <c r="B337" s="217"/>
      <c r="C337" s="217"/>
      <c r="D337" s="144"/>
      <c r="E337" s="144"/>
      <c r="F337" s="144"/>
      <c r="G337" s="216" t="str">
        <f>IF(D337="","",VLOOKUP(D337,'Liste des clubs'!A:B,2,FALSE))</f>
        <v/>
      </c>
    </row>
    <row r="338" spans="1:7" x14ac:dyDescent="0.2">
      <c r="A338" s="216" t="str">
        <f t="shared" si="6"/>
        <v xml:space="preserve"> </v>
      </c>
      <c r="B338" s="217"/>
      <c r="C338" s="217"/>
      <c r="D338" s="144"/>
      <c r="E338" s="144"/>
      <c r="F338" s="144"/>
      <c r="G338" s="216" t="str">
        <f>IF(D338="","",VLOOKUP(D338,'Liste des clubs'!A:B,2,FALSE))</f>
        <v/>
      </c>
    </row>
    <row r="339" spans="1:7" x14ac:dyDescent="0.2">
      <c r="A339" s="216" t="str">
        <f t="shared" si="6"/>
        <v xml:space="preserve"> </v>
      </c>
      <c r="B339" s="217"/>
      <c r="C339" s="217"/>
      <c r="D339" s="144"/>
      <c r="E339" s="144"/>
      <c r="F339" s="144"/>
      <c r="G339" s="216" t="str">
        <f>IF(D339="","",VLOOKUP(D339,'Liste des clubs'!A:B,2,FALSE))</f>
        <v/>
      </c>
    </row>
    <row r="340" spans="1:7" x14ac:dyDescent="0.2">
      <c r="A340" s="216" t="str">
        <f t="shared" si="6"/>
        <v xml:space="preserve"> </v>
      </c>
      <c r="B340" s="217"/>
      <c r="C340" s="217"/>
      <c r="D340" s="144"/>
      <c r="E340" s="144"/>
      <c r="F340" s="144"/>
      <c r="G340" s="216" t="str">
        <f>IF(D340="","",VLOOKUP(D340,'Liste des clubs'!A:B,2,FALSE))</f>
        <v/>
      </c>
    </row>
    <row r="341" spans="1:7" x14ac:dyDescent="0.2">
      <c r="A341" s="216" t="str">
        <f t="shared" si="6"/>
        <v xml:space="preserve"> </v>
      </c>
      <c r="B341" s="217"/>
      <c r="C341" s="217"/>
      <c r="D341" s="144"/>
      <c r="E341" s="144"/>
      <c r="F341" s="144"/>
      <c r="G341" s="216" t="str">
        <f>IF(D341="","",VLOOKUP(D341,'Liste des clubs'!A:B,2,FALSE))</f>
        <v/>
      </c>
    </row>
    <row r="342" spans="1:7" x14ac:dyDescent="0.2">
      <c r="A342" s="216" t="str">
        <f t="shared" si="6"/>
        <v xml:space="preserve"> </v>
      </c>
      <c r="B342" s="217"/>
      <c r="C342" s="217"/>
      <c r="D342" s="144"/>
      <c r="E342" s="144"/>
      <c r="F342" s="144"/>
      <c r="G342" s="216" t="str">
        <f>IF(D342="","",VLOOKUP(D342,'Liste des clubs'!A:B,2,FALSE))</f>
        <v/>
      </c>
    </row>
    <row r="343" spans="1:7" x14ac:dyDescent="0.2">
      <c r="A343" s="216" t="str">
        <f t="shared" si="6"/>
        <v xml:space="preserve"> </v>
      </c>
      <c r="B343" s="217"/>
      <c r="C343" s="217"/>
      <c r="D343" s="144"/>
      <c r="E343" s="144"/>
      <c r="F343" s="144"/>
      <c r="G343" s="216" t="str">
        <f>IF(D343="","",VLOOKUP(D343,'Liste des clubs'!A:B,2,FALSE))</f>
        <v/>
      </c>
    </row>
    <row r="344" spans="1:7" x14ac:dyDescent="0.2">
      <c r="A344" s="216" t="str">
        <f t="shared" si="6"/>
        <v xml:space="preserve"> </v>
      </c>
      <c r="B344" s="217"/>
      <c r="C344" s="217"/>
      <c r="D344" s="144"/>
      <c r="E344" s="144"/>
      <c r="F344" s="144"/>
      <c r="G344" s="216" t="str">
        <f>IF(D344="","",VLOOKUP(D344,'Liste des clubs'!A:B,2,FALSE))</f>
        <v/>
      </c>
    </row>
    <row r="345" spans="1:7" x14ac:dyDescent="0.2">
      <c r="A345" s="216" t="str">
        <f t="shared" si="6"/>
        <v xml:space="preserve"> </v>
      </c>
      <c r="B345" s="217"/>
      <c r="C345" s="217"/>
      <c r="D345" s="144"/>
      <c r="E345" s="144"/>
      <c r="F345" s="144"/>
      <c r="G345" s="216" t="str">
        <f>IF(D345="","",VLOOKUP(D345,'Liste des clubs'!A:B,2,FALSE))</f>
        <v/>
      </c>
    </row>
    <row r="346" spans="1:7" x14ac:dyDescent="0.2">
      <c r="A346" s="216" t="str">
        <f t="shared" si="6"/>
        <v xml:space="preserve"> </v>
      </c>
      <c r="B346" s="217"/>
      <c r="C346" s="217"/>
      <c r="D346" s="144"/>
      <c r="E346" s="144"/>
      <c r="F346" s="144"/>
      <c r="G346" s="216" t="str">
        <f>IF(D346="","",VLOOKUP(D346,'Liste des clubs'!A:B,2,FALSE))</f>
        <v/>
      </c>
    </row>
    <row r="347" spans="1:7" x14ac:dyDescent="0.2">
      <c r="A347" s="216" t="str">
        <f t="shared" si="6"/>
        <v xml:space="preserve"> </v>
      </c>
      <c r="B347" s="217"/>
      <c r="C347" s="217"/>
      <c r="D347" s="144"/>
      <c r="E347" s="144"/>
      <c r="F347" s="144"/>
      <c r="G347" s="216" t="str">
        <f>IF(D347="","",VLOOKUP(D347,'Liste des clubs'!A:B,2,FALSE))</f>
        <v/>
      </c>
    </row>
    <row r="348" spans="1:7" x14ac:dyDescent="0.2">
      <c r="A348" s="216" t="str">
        <f t="shared" si="6"/>
        <v xml:space="preserve"> </v>
      </c>
      <c r="B348" s="217"/>
      <c r="C348" s="217"/>
      <c r="D348" s="144"/>
      <c r="E348" s="144"/>
      <c r="F348" s="144"/>
      <c r="G348" s="216" t="str">
        <f>IF(D348="","",VLOOKUP(D348,'Liste des clubs'!A:B,2,FALSE))</f>
        <v/>
      </c>
    </row>
    <row r="349" spans="1:7" x14ac:dyDescent="0.2">
      <c r="A349" s="216" t="str">
        <f t="shared" si="6"/>
        <v xml:space="preserve"> </v>
      </c>
      <c r="B349" s="217"/>
      <c r="C349" s="217"/>
      <c r="D349" s="144"/>
      <c r="E349" s="144"/>
      <c r="F349" s="144"/>
      <c r="G349" s="216" t="str">
        <f>IF(D349="","",VLOOKUP(D349,'Liste des clubs'!A:B,2,FALSE))</f>
        <v/>
      </c>
    </row>
    <row r="350" spans="1:7" x14ac:dyDescent="0.2">
      <c r="A350" s="216" t="str">
        <f t="shared" si="6"/>
        <v xml:space="preserve"> </v>
      </c>
      <c r="B350" s="217"/>
      <c r="C350" s="217"/>
      <c r="D350" s="144"/>
      <c r="E350" s="144"/>
      <c r="F350" s="144"/>
      <c r="G350" s="216" t="str">
        <f>IF(D350="","",VLOOKUP(D350,'Liste des clubs'!A:B,2,FALSE))</f>
        <v/>
      </c>
    </row>
    <row r="351" spans="1:7" x14ac:dyDescent="0.2">
      <c r="A351" s="216" t="str">
        <f t="shared" si="6"/>
        <v xml:space="preserve"> </v>
      </c>
      <c r="B351" s="217"/>
      <c r="C351" s="217"/>
      <c r="D351" s="144"/>
      <c r="E351" s="144"/>
      <c r="F351" s="144"/>
      <c r="G351" s="216" t="str">
        <f>IF(D351="","",VLOOKUP(D351,'Liste des clubs'!A:B,2,FALSE))</f>
        <v/>
      </c>
    </row>
    <row r="352" spans="1:7" x14ac:dyDescent="0.2">
      <c r="A352" s="216" t="str">
        <f t="shared" si="6"/>
        <v xml:space="preserve"> </v>
      </c>
      <c r="B352" s="217"/>
      <c r="C352" s="217"/>
      <c r="D352" s="144"/>
      <c r="E352" s="144"/>
      <c r="F352" s="144"/>
      <c r="G352" s="216" t="str">
        <f>IF(D352="","",VLOOKUP(D352,'Liste des clubs'!A:B,2,FALSE))</f>
        <v/>
      </c>
    </row>
    <row r="353" spans="1:7" x14ac:dyDescent="0.2">
      <c r="A353" s="216" t="str">
        <f t="shared" si="6"/>
        <v xml:space="preserve"> </v>
      </c>
      <c r="B353" s="217"/>
      <c r="C353" s="217"/>
      <c r="D353" s="144"/>
      <c r="E353" s="144"/>
      <c r="F353" s="144"/>
      <c r="G353" s="216" t="str">
        <f>IF(D353="","",VLOOKUP(D353,'Liste des clubs'!A:B,2,FALSE))</f>
        <v/>
      </c>
    </row>
    <row r="354" spans="1:7" x14ac:dyDescent="0.2">
      <c r="A354" s="216" t="str">
        <f t="shared" si="6"/>
        <v xml:space="preserve"> </v>
      </c>
      <c r="B354" s="217"/>
      <c r="C354" s="217"/>
      <c r="D354" s="144"/>
      <c r="E354" s="144"/>
      <c r="F354" s="144"/>
      <c r="G354" s="216" t="str">
        <f>IF(D354="","",VLOOKUP(D354,'Liste des clubs'!A:B,2,FALSE))</f>
        <v/>
      </c>
    </row>
    <row r="355" spans="1:7" x14ac:dyDescent="0.2">
      <c r="A355" s="216" t="str">
        <f t="shared" si="6"/>
        <v xml:space="preserve"> </v>
      </c>
      <c r="B355" s="217"/>
      <c r="C355" s="217"/>
      <c r="D355" s="144"/>
      <c r="E355" s="144"/>
      <c r="F355" s="144"/>
      <c r="G355" s="216" t="str">
        <f>IF(D355="","",VLOOKUP(D355,'Liste des clubs'!A:B,2,FALSE))</f>
        <v/>
      </c>
    </row>
    <row r="356" spans="1:7" x14ac:dyDescent="0.2">
      <c r="A356" s="216" t="str">
        <f t="shared" si="6"/>
        <v xml:space="preserve"> </v>
      </c>
      <c r="B356" s="217"/>
      <c r="C356" s="217"/>
      <c r="D356" s="144"/>
      <c r="E356" s="144"/>
      <c r="F356" s="144"/>
      <c r="G356" s="216" t="str">
        <f>IF(D356="","",VLOOKUP(D356,'Liste des clubs'!A:B,2,FALSE))</f>
        <v/>
      </c>
    </row>
    <row r="357" spans="1:7" x14ac:dyDescent="0.2">
      <c r="A357" s="216" t="str">
        <f t="shared" si="6"/>
        <v xml:space="preserve"> </v>
      </c>
      <c r="B357" s="217"/>
      <c r="C357" s="217"/>
      <c r="D357" s="144"/>
      <c r="E357" s="144"/>
      <c r="F357" s="144"/>
      <c r="G357" s="216" t="str">
        <f>IF(D357="","",VLOOKUP(D357,'Liste des clubs'!A:B,2,FALSE))</f>
        <v/>
      </c>
    </row>
    <row r="358" spans="1:7" x14ac:dyDescent="0.2">
      <c r="A358" s="216" t="str">
        <f t="shared" si="6"/>
        <v xml:space="preserve"> </v>
      </c>
      <c r="B358" s="217"/>
      <c r="C358" s="217"/>
      <c r="D358" s="144"/>
      <c r="E358" s="144"/>
      <c r="F358" s="144"/>
      <c r="G358" s="216" t="str">
        <f>IF(D358="","",VLOOKUP(D358,'Liste des clubs'!A:B,2,FALSE))</f>
        <v/>
      </c>
    </row>
    <row r="359" spans="1:7" x14ac:dyDescent="0.2">
      <c r="A359" s="216" t="str">
        <f t="shared" si="6"/>
        <v xml:space="preserve"> </v>
      </c>
      <c r="B359" s="217"/>
      <c r="C359" s="217"/>
      <c r="D359" s="144"/>
      <c r="E359" s="144"/>
      <c r="F359" s="144"/>
      <c r="G359" s="216" t="str">
        <f>IF(D359="","",VLOOKUP(D359,'Liste des clubs'!A:B,2,FALSE))</f>
        <v/>
      </c>
    </row>
    <row r="360" spans="1:7" x14ac:dyDescent="0.2">
      <c r="A360" s="216" t="str">
        <f t="shared" si="6"/>
        <v xml:space="preserve"> </v>
      </c>
      <c r="B360" s="217"/>
      <c r="C360" s="217"/>
      <c r="D360" s="144"/>
      <c r="E360" s="144"/>
      <c r="F360" s="144"/>
      <c r="G360" s="216" t="str">
        <f>IF(D360="","",VLOOKUP(D360,'Liste des clubs'!A:B,2,FALSE))</f>
        <v/>
      </c>
    </row>
    <row r="361" spans="1:7" x14ac:dyDescent="0.2">
      <c r="A361" s="216" t="str">
        <f t="shared" si="6"/>
        <v xml:space="preserve"> </v>
      </c>
      <c r="B361" s="217"/>
      <c r="C361" s="217"/>
      <c r="D361" s="144"/>
      <c r="E361" s="144"/>
      <c r="F361" s="144"/>
      <c r="G361" s="216" t="str">
        <f>IF(D361="","",VLOOKUP(D361,'Liste des clubs'!A:B,2,FALSE))</f>
        <v/>
      </c>
    </row>
    <row r="362" spans="1:7" x14ac:dyDescent="0.2">
      <c r="A362" s="216" t="str">
        <f t="shared" si="6"/>
        <v xml:space="preserve"> </v>
      </c>
      <c r="B362" s="217"/>
      <c r="C362" s="217"/>
      <c r="D362" s="144"/>
      <c r="E362" s="144"/>
      <c r="F362" s="144"/>
      <c r="G362" s="216" t="str">
        <f>IF(D362="","",VLOOKUP(D362,'Liste des clubs'!A:B,2,FALSE))</f>
        <v/>
      </c>
    </row>
    <row r="363" spans="1:7" x14ac:dyDescent="0.2">
      <c r="A363" s="216" t="str">
        <f t="shared" si="6"/>
        <v xml:space="preserve"> </v>
      </c>
      <c r="B363" s="217"/>
      <c r="C363" s="217"/>
      <c r="D363" s="144"/>
      <c r="E363" s="144"/>
      <c r="F363" s="144"/>
      <c r="G363" s="216" t="str">
        <f>IF(D363="","",VLOOKUP(D363,'Liste des clubs'!A:B,2,FALSE))</f>
        <v/>
      </c>
    </row>
    <row r="364" spans="1:7" x14ac:dyDescent="0.2">
      <c r="A364" s="216" t="str">
        <f t="shared" si="6"/>
        <v xml:space="preserve"> </v>
      </c>
      <c r="B364" s="217"/>
      <c r="C364" s="217"/>
      <c r="D364" s="144"/>
      <c r="E364" s="144"/>
      <c r="F364" s="144"/>
      <c r="G364" s="216" t="str">
        <f>IF(D364="","",VLOOKUP(D364,'Liste des clubs'!A:B,2,FALSE))</f>
        <v/>
      </c>
    </row>
    <row r="365" spans="1:7" x14ac:dyDescent="0.2">
      <c r="A365" s="216" t="str">
        <f t="shared" si="6"/>
        <v xml:space="preserve"> </v>
      </c>
      <c r="B365" s="217"/>
      <c r="C365" s="217"/>
      <c r="D365" s="144"/>
      <c r="E365" s="144"/>
      <c r="F365" s="144"/>
      <c r="G365" s="216" t="str">
        <f>IF(D365="","",VLOOKUP(D365,'Liste des clubs'!A:B,2,FALSE))</f>
        <v/>
      </c>
    </row>
    <row r="366" spans="1:7" x14ac:dyDescent="0.2">
      <c r="A366" s="216" t="str">
        <f t="shared" si="6"/>
        <v xml:space="preserve"> </v>
      </c>
      <c r="B366" s="217"/>
      <c r="C366" s="217"/>
      <c r="D366" s="144"/>
      <c r="E366" s="144"/>
      <c r="F366" s="144"/>
      <c r="G366" s="216" t="str">
        <f>IF(D366="","",VLOOKUP(D366,'Liste des clubs'!A:B,2,FALSE))</f>
        <v/>
      </c>
    </row>
    <row r="367" spans="1:7" x14ac:dyDescent="0.2">
      <c r="A367" s="216" t="str">
        <f t="shared" si="6"/>
        <v xml:space="preserve"> </v>
      </c>
      <c r="B367" s="217"/>
      <c r="C367" s="217"/>
      <c r="D367" s="144"/>
      <c r="E367" s="144"/>
      <c r="F367" s="144"/>
      <c r="G367" s="216" t="str">
        <f>IF(D367="","",VLOOKUP(D367,'Liste des clubs'!A:B,2,FALSE))</f>
        <v/>
      </c>
    </row>
    <row r="368" spans="1:7" x14ac:dyDescent="0.2">
      <c r="A368" s="216" t="str">
        <f t="shared" si="6"/>
        <v xml:space="preserve"> </v>
      </c>
      <c r="B368" s="217"/>
      <c r="C368" s="217"/>
      <c r="D368" s="144"/>
      <c r="E368" s="144"/>
      <c r="F368" s="144"/>
      <c r="G368" s="216" t="str">
        <f>IF(D368="","",VLOOKUP(D368,'Liste des clubs'!A:B,2,FALSE))</f>
        <v/>
      </c>
    </row>
    <row r="369" spans="1:7" x14ac:dyDescent="0.2">
      <c r="A369" s="216" t="str">
        <f t="shared" si="6"/>
        <v xml:space="preserve"> </v>
      </c>
      <c r="B369" s="217"/>
      <c r="C369" s="217"/>
      <c r="D369" s="144"/>
      <c r="E369" s="144"/>
      <c r="F369" s="144"/>
      <c r="G369" s="216" t="str">
        <f>IF(D369="","",VLOOKUP(D369,'Liste des clubs'!A:B,2,FALSE))</f>
        <v/>
      </c>
    </row>
    <row r="370" spans="1:7" x14ac:dyDescent="0.2">
      <c r="A370" s="216" t="str">
        <f t="shared" si="6"/>
        <v xml:space="preserve"> </v>
      </c>
      <c r="B370" s="217"/>
      <c r="C370" s="217"/>
      <c r="D370" s="144"/>
      <c r="E370" s="144"/>
      <c r="F370" s="144"/>
      <c r="G370" s="216" t="str">
        <f>IF(D370="","",VLOOKUP(D370,'Liste des clubs'!A:B,2,FALSE))</f>
        <v/>
      </c>
    </row>
    <row r="371" spans="1:7" x14ac:dyDescent="0.2">
      <c r="A371" s="216" t="str">
        <f t="shared" si="6"/>
        <v xml:space="preserve"> </v>
      </c>
      <c r="B371" s="217"/>
      <c r="C371" s="217"/>
      <c r="D371" s="144"/>
      <c r="E371" s="144"/>
      <c r="F371" s="144"/>
      <c r="G371" s="216" t="str">
        <f>IF(D371="","",VLOOKUP(D371,'Liste des clubs'!A:B,2,FALSE))</f>
        <v/>
      </c>
    </row>
    <row r="372" spans="1:7" x14ac:dyDescent="0.2">
      <c r="A372" s="216" t="str">
        <f t="shared" si="6"/>
        <v xml:space="preserve"> </v>
      </c>
      <c r="B372" s="217"/>
      <c r="C372" s="217"/>
      <c r="D372" s="144"/>
      <c r="E372" s="144"/>
      <c r="F372" s="144"/>
      <c r="G372" s="216" t="str">
        <f>IF(D372="","",VLOOKUP(D372,'Liste des clubs'!A:B,2,FALSE))</f>
        <v/>
      </c>
    </row>
    <row r="373" spans="1:7" x14ac:dyDescent="0.2">
      <c r="A373" s="216" t="str">
        <f t="shared" si="6"/>
        <v xml:space="preserve"> </v>
      </c>
      <c r="B373" s="217"/>
      <c r="C373" s="217"/>
      <c r="D373" s="144"/>
      <c r="E373" s="144"/>
      <c r="F373" s="144"/>
      <c r="G373" s="216" t="str">
        <f>IF(D373="","",VLOOKUP(D373,'Liste des clubs'!A:B,2,FALSE))</f>
        <v/>
      </c>
    </row>
    <row r="374" spans="1:7" x14ac:dyDescent="0.2">
      <c r="A374" s="216" t="str">
        <f t="shared" si="6"/>
        <v xml:space="preserve"> </v>
      </c>
      <c r="B374" s="217"/>
      <c r="C374" s="217"/>
      <c r="D374" s="144"/>
      <c r="E374" s="144"/>
      <c r="F374" s="144"/>
      <c r="G374" s="216" t="str">
        <f>IF(D374="","",VLOOKUP(D374,'Liste des clubs'!A:B,2,FALSE))</f>
        <v/>
      </c>
    </row>
    <row r="375" spans="1:7" x14ac:dyDescent="0.2">
      <c r="A375" s="216" t="str">
        <f t="shared" si="6"/>
        <v xml:space="preserve"> </v>
      </c>
      <c r="B375" s="217"/>
      <c r="C375" s="217"/>
      <c r="D375" s="144"/>
      <c r="E375" s="144"/>
      <c r="F375" s="144"/>
      <c r="G375" s="216" t="str">
        <f>IF(D375="","",VLOOKUP(D375,'Liste des clubs'!A:B,2,FALSE))</f>
        <v/>
      </c>
    </row>
    <row r="376" spans="1:7" x14ac:dyDescent="0.2">
      <c r="A376" s="216" t="str">
        <f t="shared" si="6"/>
        <v xml:space="preserve"> </v>
      </c>
      <c r="B376" s="217"/>
      <c r="C376" s="217"/>
      <c r="D376" s="144"/>
      <c r="E376" s="144"/>
      <c r="F376" s="144"/>
      <c r="G376" s="216" t="str">
        <f>IF(D376="","",VLOOKUP(D376,'Liste des clubs'!A:B,2,FALSE))</f>
        <v/>
      </c>
    </row>
    <row r="377" spans="1:7" x14ac:dyDescent="0.2">
      <c r="A377" s="216" t="str">
        <f t="shared" si="6"/>
        <v xml:space="preserve"> </v>
      </c>
      <c r="B377" s="217"/>
      <c r="C377" s="217"/>
      <c r="D377" s="144"/>
      <c r="E377" s="144"/>
      <c r="F377" s="144"/>
      <c r="G377" s="216" t="str">
        <f>IF(D377="","",VLOOKUP(D377,'Liste des clubs'!A:B,2,FALSE))</f>
        <v/>
      </c>
    </row>
    <row r="378" spans="1:7" x14ac:dyDescent="0.2">
      <c r="A378" s="216" t="str">
        <f t="shared" si="6"/>
        <v xml:space="preserve"> </v>
      </c>
      <c r="B378" s="217"/>
      <c r="C378" s="217"/>
      <c r="D378" s="144"/>
      <c r="E378" s="144"/>
      <c r="F378" s="144"/>
      <c r="G378" s="216" t="str">
        <f>IF(D378="","",VLOOKUP(D378,'Liste des clubs'!A:B,2,FALSE))</f>
        <v/>
      </c>
    </row>
    <row r="379" spans="1:7" x14ac:dyDescent="0.2">
      <c r="A379" s="216" t="str">
        <f t="shared" si="6"/>
        <v xml:space="preserve"> </v>
      </c>
      <c r="B379" s="217"/>
      <c r="C379" s="217"/>
      <c r="D379" s="144"/>
      <c r="E379" s="144"/>
      <c r="F379" s="144"/>
      <c r="G379" s="216" t="str">
        <f>IF(D379="","",VLOOKUP(D379,'Liste des clubs'!A:B,2,FALSE))</f>
        <v/>
      </c>
    </row>
    <row r="380" spans="1:7" x14ac:dyDescent="0.2">
      <c r="A380" s="216" t="str">
        <f t="shared" si="6"/>
        <v xml:space="preserve"> </v>
      </c>
      <c r="B380" s="217"/>
      <c r="C380" s="217"/>
      <c r="D380" s="144"/>
      <c r="E380" s="144"/>
      <c r="F380" s="144"/>
      <c r="G380" s="216" t="str">
        <f>IF(D380="","",VLOOKUP(D380,'Liste des clubs'!A:B,2,FALSE))</f>
        <v/>
      </c>
    </row>
    <row r="381" spans="1:7" x14ac:dyDescent="0.2">
      <c r="A381" s="216" t="str">
        <f t="shared" si="6"/>
        <v xml:space="preserve"> </v>
      </c>
      <c r="B381" s="217"/>
      <c r="C381" s="217"/>
      <c r="D381" s="144"/>
      <c r="E381" s="144"/>
      <c r="F381" s="144"/>
      <c r="G381" s="216" t="str">
        <f>IF(D381="","",VLOOKUP(D381,'Liste des clubs'!A:B,2,FALSE))</f>
        <v/>
      </c>
    </row>
    <row r="382" spans="1:7" x14ac:dyDescent="0.2">
      <c r="A382" s="216" t="str">
        <f t="shared" si="6"/>
        <v xml:space="preserve"> </v>
      </c>
      <c r="B382" s="217"/>
      <c r="C382" s="217"/>
      <c r="D382" s="144"/>
      <c r="E382" s="144"/>
      <c r="F382" s="144"/>
      <c r="G382" s="216" t="str">
        <f>IF(D382="","",VLOOKUP(D382,'Liste des clubs'!A:B,2,FALSE))</f>
        <v/>
      </c>
    </row>
    <row r="383" spans="1:7" x14ac:dyDescent="0.2">
      <c r="A383" s="216" t="str">
        <f t="shared" si="6"/>
        <v xml:space="preserve"> </v>
      </c>
      <c r="B383" s="217"/>
      <c r="C383" s="217"/>
      <c r="D383" s="144"/>
      <c r="E383" s="144"/>
      <c r="F383" s="144"/>
      <c r="G383" s="216" t="str">
        <f>IF(D383="","",VLOOKUP(D383,'Liste des clubs'!A:B,2,FALSE))</f>
        <v/>
      </c>
    </row>
    <row r="384" spans="1:7" x14ac:dyDescent="0.2">
      <c r="A384" s="216" t="str">
        <f t="shared" si="6"/>
        <v xml:space="preserve"> </v>
      </c>
      <c r="B384" s="217"/>
      <c r="C384" s="217"/>
      <c r="D384" s="144"/>
      <c r="E384" s="144"/>
      <c r="F384" s="144"/>
      <c r="G384" s="216" t="str">
        <f>IF(D384="","",VLOOKUP(D384,'Liste des clubs'!A:B,2,FALSE))</f>
        <v/>
      </c>
    </row>
    <row r="385" spans="1:7" x14ac:dyDescent="0.2">
      <c r="A385" s="216" t="str">
        <f t="shared" si="6"/>
        <v xml:space="preserve"> </v>
      </c>
      <c r="B385" s="217"/>
      <c r="C385" s="217"/>
      <c r="D385" s="144"/>
      <c r="E385" s="144"/>
      <c r="F385" s="144"/>
      <c r="G385" s="216" t="str">
        <f>IF(D385="","",VLOOKUP(D385,'Liste des clubs'!A:B,2,FALSE))</f>
        <v/>
      </c>
    </row>
    <row r="386" spans="1:7" x14ac:dyDescent="0.2">
      <c r="A386" s="216" t="str">
        <f t="shared" si="6"/>
        <v xml:space="preserve"> </v>
      </c>
      <c r="B386" s="217"/>
      <c r="C386" s="217"/>
      <c r="D386" s="144"/>
      <c r="E386" s="144"/>
      <c r="F386" s="144"/>
      <c r="G386" s="216" t="str">
        <f>IF(D386="","",VLOOKUP(D386,'Liste des clubs'!A:B,2,FALSE))</f>
        <v/>
      </c>
    </row>
    <row r="387" spans="1:7" x14ac:dyDescent="0.2">
      <c r="A387" s="216" t="str">
        <f t="shared" si="6"/>
        <v xml:space="preserve"> </v>
      </c>
      <c r="B387" s="217"/>
      <c r="C387" s="217"/>
      <c r="D387" s="144"/>
      <c r="E387" s="144"/>
      <c r="F387" s="144"/>
      <c r="G387" s="216" t="str">
        <f>IF(D387="","",VLOOKUP(D387,'Liste des clubs'!A:B,2,FALSE))</f>
        <v/>
      </c>
    </row>
    <row r="388" spans="1:7" x14ac:dyDescent="0.2">
      <c r="A388" s="216" t="str">
        <f t="shared" ref="A388:A451" si="7">UPPER(B388)&amp;" "&amp;PROPER(C388)</f>
        <v xml:space="preserve"> </v>
      </c>
      <c r="B388" s="217"/>
      <c r="C388" s="217"/>
      <c r="D388" s="144"/>
      <c r="E388" s="144"/>
      <c r="F388" s="144"/>
      <c r="G388" s="216" t="str">
        <f>IF(D388="","",VLOOKUP(D388,'Liste des clubs'!A:B,2,FALSE))</f>
        <v/>
      </c>
    </row>
    <row r="389" spans="1:7" x14ac:dyDescent="0.2">
      <c r="A389" s="216" t="str">
        <f t="shared" si="7"/>
        <v xml:space="preserve"> </v>
      </c>
      <c r="B389" s="217"/>
      <c r="C389" s="217"/>
      <c r="D389" s="144"/>
      <c r="E389" s="144"/>
      <c r="F389" s="144"/>
      <c r="G389" s="216" t="str">
        <f>IF(D389="","",VLOOKUP(D389,'Liste des clubs'!A:B,2,FALSE))</f>
        <v/>
      </c>
    </row>
    <row r="390" spans="1:7" x14ac:dyDescent="0.2">
      <c r="A390" s="216" t="str">
        <f t="shared" si="7"/>
        <v xml:space="preserve"> </v>
      </c>
      <c r="B390" s="217"/>
      <c r="C390" s="217"/>
      <c r="D390" s="144"/>
      <c r="E390" s="144"/>
      <c r="F390" s="144"/>
      <c r="G390" s="216" t="str">
        <f>IF(D390="","",VLOOKUP(D390,'Liste des clubs'!A:B,2,FALSE))</f>
        <v/>
      </c>
    </row>
    <row r="391" spans="1:7" x14ac:dyDescent="0.2">
      <c r="A391" s="216" t="str">
        <f t="shared" si="7"/>
        <v xml:space="preserve"> </v>
      </c>
      <c r="B391" s="217"/>
      <c r="C391" s="217"/>
      <c r="D391" s="144"/>
      <c r="E391" s="144"/>
      <c r="F391" s="144"/>
      <c r="G391" s="216" t="str">
        <f>IF(D391="","",VLOOKUP(D391,'Liste des clubs'!A:B,2,FALSE))</f>
        <v/>
      </c>
    </row>
    <row r="392" spans="1:7" x14ac:dyDescent="0.2">
      <c r="A392" s="216" t="str">
        <f t="shared" si="7"/>
        <v xml:space="preserve"> </v>
      </c>
      <c r="B392" s="217"/>
      <c r="C392" s="217"/>
      <c r="D392" s="144"/>
      <c r="E392" s="144"/>
      <c r="F392" s="144"/>
      <c r="G392" s="216" t="str">
        <f>IF(D392="","",VLOOKUP(D392,'Liste des clubs'!A:B,2,FALSE))</f>
        <v/>
      </c>
    </row>
    <row r="393" spans="1:7" x14ac:dyDescent="0.2">
      <c r="A393" s="216" t="str">
        <f t="shared" si="7"/>
        <v xml:space="preserve"> </v>
      </c>
      <c r="B393" s="217"/>
      <c r="C393" s="217"/>
      <c r="D393" s="144"/>
      <c r="E393" s="144"/>
      <c r="F393" s="144"/>
      <c r="G393" s="216" t="str">
        <f>IF(D393="","",VLOOKUP(D393,'Liste des clubs'!A:B,2,FALSE))</f>
        <v/>
      </c>
    </row>
    <row r="394" spans="1:7" x14ac:dyDescent="0.2">
      <c r="A394" s="216" t="str">
        <f t="shared" si="7"/>
        <v xml:space="preserve"> </v>
      </c>
      <c r="B394" s="217"/>
      <c r="C394" s="217"/>
      <c r="D394" s="144"/>
      <c r="E394" s="144"/>
      <c r="F394" s="144"/>
      <c r="G394" s="216" t="str">
        <f>IF(D394="","",VLOOKUP(D394,'Liste des clubs'!A:B,2,FALSE))</f>
        <v/>
      </c>
    </row>
    <row r="395" spans="1:7" x14ac:dyDescent="0.2">
      <c r="A395" s="216" t="str">
        <f t="shared" si="7"/>
        <v xml:space="preserve"> </v>
      </c>
      <c r="B395" s="217"/>
      <c r="C395" s="217"/>
      <c r="D395" s="144"/>
      <c r="E395" s="144"/>
      <c r="F395" s="144"/>
      <c r="G395" s="216" t="str">
        <f>IF(D395="","",VLOOKUP(D395,'Liste des clubs'!A:B,2,FALSE))</f>
        <v/>
      </c>
    </row>
    <row r="396" spans="1:7" x14ac:dyDescent="0.2">
      <c r="A396" s="216" t="str">
        <f t="shared" si="7"/>
        <v xml:space="preserve"> </v>
      </c>
      <c r="B396" s="217"/>
      <c r="C396" s="217"/>
      <c r="D396" s="144"/>
      <c r="E396" s="144"/>
      <c r="F396" s="144"/>
      <c r="G396" s="216" t="str">
        <f>IF(D396="","",VLOOKUP(D396,'Liste des clubs'!A:B,2,FALSE))</f>
        <v/>
      </c>
    </row>
    <row r="397" spans="1:7" x14ac:dyDescent="0.2">
      <c r="A397" s="216" t="str">
        <f t="shared" si="7"/>
        <v xml:space="preserve"> </v>
      </c>
      <c r="B397" s="217"/>
      <c r="C397" s="217"/>
      <c r="D397" s="144"/>
      <c r="E397" s="144"/>
      <c r="F397" s="144"/>
      <c r="G397" s="216" t="str">
        <f>IF(D397="","",VLOOKUP(D397,'Liste des clubs'!A:B,2,FALSE))</f>
        <v/>
      </c>
    </row>
    <row r="398" spans="1:7" x14ac:dyDescent="0.2">
      <c r="A398" s="216" t="str">
        <f t="shared" si="7"/>
        <v xml:space="preserve"> </v>
      </c>
      <c r="B398" s="217"/>
      <c r="C398" s="217"/>
      <c r="D398" s="144"/>
      <c r="E398" s="144"/>
      <c r="F398" s="144"/>
      <c r="G398" s="216" t="str">
        <f>IF(D398="","",VLOOKUP(D398,'Liste des clubs'!A:B,2,FALSE))</f>
        <v/>
      </c>
    </row>
    <row r="399" spans="1:7" x14ac:dyDescent="0.2">
      <c r="A399" s="216" t="str">
        <f t="shared" si="7"/>
        <v xml:space="preserve"> </v>
      </c>
      <c r="B399" s="217"/>
      <c r="C399" s="217"/>
      <c r="D399" s="144"/>
      <c r="E399" s="144"/>
      <c r="F399" s="144"/>
      <c r="G399" s="216" t="str">
        <f>IF(D399="","",VLOOKUP(D399,'Liste des clubs'!A:B,2,FALSE))</f>
        <v/>
      </c>
    </row>
    <row r="400" spans="1:7" x14ac:dyDescent="0.2">
      <c r="A400" s="216" t="str">
        <f t="shared" si="7"/>
        <v xml:space="preserve"> </v>
      </c>
      <c r="B400" s="217"/>
      <c r="C400" s="217"/>
      <c r="D400" s="144"/>
      <c r="E400" s="144"/>
      <c r="F400" s="144"/>
      <c r="G400" s="216" t="str">
        <f>IF(D400="","",VLOOKUP(D400,'Liste des clubs'!A:B,2,FALSE))</f>
        <v/>
      </c>
    </row>
    <row r="401" spans="1:7" x14ac:dyDescent="0.2">
      <c r="A401" s="216" t="str">
        <f t="shared" si="7"/>
        <v xml:space="preserve"> </v>
      </c>
      <c r="B401" s="217"/>
      <c r="C401" s="217"/>
      <c r="D401" s="144"/>
      <c r="E401" s="144"/>
      <c r="F401" s="144"/>
      <c r="G401" s="216" t="str">
        <f>IF(D401="","",VLOOKUP(D401,'Liste des clubs'!A:B,2,FALSE))</f>
        <v/>
      </c>
    </row>
    <row r="402" spans="1:7" x14ac:dyDescent="0.2">
      <c r="A402" s="216" t="str">
        <f t="shared" si="7"/>
        <v xml:space="preserve"> </v>
      </c>
      <c r="B402" s="217"/>
      <c r="C402" s="217"/>
      <c r="D402" s="144"/>
      <c r="E402" s="144"/>
      <c r="F402" s="144"/>
      <c r="G402" s="216" t="str">
        <f>IF(D402="","",VLOOKUP(D402,'Liste des clubs'!A:B,2,FALSE))</f>
        <v/>
      </c>
    </row>
    <row r="403" spans="1:7" x14ac:dyDescent="0.2">
      <c r="A403" s="216" t="str">
        <f t="shared" si="7"/>
        <v xml:space="preserve"> </v>
      </c>
      <c r="B403" s="217"/>
      <c r="C403" s="217"/>
      <c r="D403" s="144"/>
      <c r="E403" s="144"/>
      <c r="F403" s="144"/>
      <c r="G403" s="216" t="str">
        <f>IF(D403="","",VLOOKUP(D403,'Liste des clubs'!A:B,2,FALSE))</f>
        <v/>
      </c>
    </row>
    <row r="404" spans="1:7" x14ac:dyDescent="0.2">
      <c r="A404" s="216" t="str">
        <f t="shared" si="7"/>
        <v xml:space="preserve"> </v>
      </c>
      <c r="B404" s="217"/>
      <c r="C404" s="217"/>
      <c r="D404" s="144"/>
      <c r="E404" s="144"/>
      <c r="F404" s="144"/>
      <c r="G404" s="216" t="str">
        <f>IF(D404="","",VLOOKUP(D404,'Liste des clubs'!A:B,2,FALSE))</f>
        <v/>
      </c>
    </row>
    <row r="405" spans="1:7" x14ac:dyDescent="0.2">
      <c r="A405" s="216" t="str">
        <f t="shared" si="7"/>
        <v xml:space="preserve"> </v>
      </c>
      <c r="B405" s="217"/>
      <c r="C405" s="217"/>
      <c r="D405" s="144"/>
      <c r="E405" s="144"/>
      <c r="F405" s="144"/>
      <c r="G405" s="216" t="str">
        <f>IF(D405="","",VLOOKUP(D405,'Liste des clubs'!A:B,2,FALSE))</f>
        <v/>
      </c>
    </row>
    <row r="406" spans="1:7" x14ac:dyDescent="0.2">
      <c r="A406" s="216" t="str">
        <f t="shared" si="7"/>
        <v xml:space="preserve"> </v>
      </c>
      <c r="B406" s="217"/>
      <c r="C406" s="217"/>
      <c r="D406" s="144"/>
      <c r="E406" s="144"/>
      <c r="F406" s="144"/>
      <c r="G406" s="216" t="str">
        <f>IF(D406="","",VLOOKUP(D406,'Liste des clubs'!A:B,2,FALSE))</f>
        <v/>
      </c>
    </row>
    <row r="407" spans="1:7" x14ac:dyDescent="0.2">
      <c r="A407" s="216" t="str">
        <f t="shared" si="7"/>
        <v xml:space="preserve"> </v>
      </c>
      <c r="B407" s="217"/>
      <c r="C407" s="217"/>
      <c r="D407" s="144"/>
      <c r="E407" s="144"/>
      <c r="F407" s="144"/>
      <c r="G407" s="216" t="str">
        <f>IF(D407="","",VLOOKUP(D407,'Liste des clubs'!A:B,2,FALSE))</f>
        <v/>
      </c>
    </row>
    <row r="408" spans="1:7" x14ac:dyDescent="0.2">
      <c r="A408" s="216" t="str">
        <f t="shared" si="7"/>
        <v xml:space="preserve"> </v>
      </c>
      <c r="B408" s="217"/>
      <c r="C408" s="217"/>
      <c r="D408" s="144"/>
      <c r="E408" s="144"/>
      <c r="F408" s="144"/>
      <c r="G408" s="216" t="str">
        <f>IF(D408="","",VLOOKUP(D408,'Liste des clubs'!A:B,2,FALSE))</f>
        <v/>
      </c>
    </row>
    <row r="409" spans="1:7" x14ac:dyDescent="0.2">
      <c r="A409" s="216" t="str">
        <f t="shared" si="7"/>
        <v xml:space="preserve"> </v>
      </c>
      <c r="B409" s="217"/>
      <c r="C409" s="217"/>
      <c r="D409" s="144"/>
      <c r="E409" s="144"/>
      <c r="F409" s="144"/>
      <c r="G409" s="216" t="str">
        <f>IF(D409="","",VLOOKUP(D409,'Liste des clubs'!A:B,2,FALSE))</f>
        <v/>
      </c>
    </row>
    <row r="410" spans="1:7" x14ac:dyDescent="0.2">
      <c r="A410" s="216" t="str">
        <f t="shared" si="7"/>
        <v xml:space="preserve"> </v>
      </c>
      <c r="B410" s="217"/>
      <c r="C410" s="217"/>
      <c r="D410" s="144"/>
      <c r="E410" s="144"/>
      <c r="F410" s="144"/>
      <c r="G410" s="216" t="str">
        <f>IF(D410="","",VLOOKUP(D410,'Liste des clubs'!A:B,2,FALSE))</f>
        <v/>
      </c>
    </row>
    <row r="411" spans="1:7" x14ac:dyDescent="0.2">
      <c r="A411" s="216" t="str">
        <f t="shared" si="7"/>
        <v xml:space="preserve"> </v>
      </c>
      <c r="B411" s="217"/>
      <c r="C411" s="217"/>
      <c r="D411" s="144"/>
      <c r="E411" s="144"/>
      <c r="F411" s="144"/>
      <c r="G411" s="216" t="str">
        <f>IF(D411="","",VLOOKUP(D411,'Liste des clubs'!A:B,2,FALSE))</f>
        <v/>
      </c>
    </row>
    <row r="412" spans="1:7" x14ac:dyDescent="0.2">
      <c r="A412" s="216" t="str">
        <f t="shared" si="7"/>
        <v xml:space="preserve"> </v>
      </c>
      <c r="B412" s="217"/>
      <c r="C412" s="217"/>
      <c r="D412" s="144"/>
      <c r="E412" s="144"/>
      <c r="F412" s="144"/>
      <c r="G412" s="216" t="str">
        <f>IF(D412="","",VLOOKUP(D412,'Liste des clubs'!A:B,2,FALSE))</f>
        <v/>
      </c>
    </row>
    <row r="413" spans="1:7" x14ac:dyDescent="0.2">
      <c r="A413" s="216" t="str">
        <f t="shared" si="7"/>
        <v xml:space="preserve"> </v>
      </c>
      <c r="B413" s="217"/>
      <c r="C413" s="217"/>
      <c r="D413" s="144"/>
      <c r="E413" s="144"/>
      <c r="F413" s="144"/>
      <c r="G413" s="216" t="str">
        <f>IF(D413="","",VLOOKUP(D413,'Liste des clubs'!A:B,2,FALSE))</f>
        <v/>
      </c>
    </row>
    <row r="414" spans="1:7" x14ac:dyDescent="0.2">
      <c r="A414" s="216" t="str">
        <f t="shared" si="7"/>
        <v xml:space="preserve"> </v>
      </c>
      <c r="B414" s="217"/>
      <c r="C414" s="217"/>
      <c r="D414" s="144"/>
      <c r="E414" s="144"/>
      <c r="F414" s="144"/>
      <c r="G414" s="216" t="str">
        <f>IF(D414="","",VLOOKUP(D414,'Liste des clubs'!A:B,2,FALSE))</f>
        <v/>
      </c>
    </row>
    <row r="415" spans="1:7" x14ac:dyDescent="0.2">
      <c r="A415" s="216" t="str">
        <f t="shared" si="7"/>
        <v xml:space="preserve"> </v>
      </c>
      <c r="B415" s="217"/>
      <c r="C415" s="217"/>
      <c r="D415" s="144"/>
      <c r="E415" s="144"/>
      <c r="F415" s="144"/>
      <c r="G415" s="216" t="str">
        <f>IF(D415="","",VLOOKUP(D415,'Liste des clubs'!A:B,2,FALSE))</f>
        <v/>
      </c>
    </row>
    <row r="416" spans="1:7" x14ac:dyDescent="0.2">
      <c r="A416" s="216" t="str">
        <f t="shared" si="7"/>
        <v xml:space="preserve"> </v>
      </c>
      <c r="B416" s="217"/>
      <c r="C416" s="217"/>
      <c r="D416" s="144"/>
      <c r="E416" s="144"/>
      <c r="F416" s="144"/>
      <c r="G416" s="216" t="str">
        <f>IF(D416="","",VLOOKUP(D416,'Liste des clubs'!A:B,2,FALSE))</f>
        <v/>
      </c>
    </row>
    <row r="417" spans="1:7" x14ac:dyDescent="0.2">
      <c r="A417" s="216" t="str">
        <f t="shared" si="7"/>
        <v xml:space="preserve"> </v>
      </c>
      <c r="B417" s="217"/>
      <c r="C417" s="217"/>
      <c r="D417" s="144"/>
      <c r="E417" s="144"/>
      <c r="F417" s="144"/>
      <c r="G417" s="216" t="str">
        <f>IF(D417="","",VLOOKUP(D417,'Liste des clubs'!A:B,2,FALSE))</f>
        <v/>
      </c>
    </row>
    <row r="418" spans="1:7" x14ac:dyDescent="0.2">
      <c r="A418" s="216" t="str">
        <f t="shared" si="7"/>
        <v xml:space="preserve"> </v>
      </c>
      <c r="B418" s="217"/>
      <c r="C418" s="217"/>
      <c r="D418" s="144"/>
      <c r="E418" s="144"/>
      <c r="F418" s="144"/>
      <c r="G418" s="216" t="str">
        <f>IF(D418="","",VLOOKUP(D418,'Liste des clubs'!A:B,2,FALSE))</f>
        <v/>
      </c>
    </row>
    <row r="419" spans="1:7" x14ac:dyDescent="0.2">
      <c r="A419" s="216" t="str">
        <f t="shared" si="7"/>
        <v xml:space="preserve"> </v>
      </c>
      <c r="B419" s="217"/>
      <c r="C419" s="217"/>
      <c r="D419" s="144"/>
      <c r="E419" s="144"/>
      <c r="F419" s="144"/>
      <c r="G419" s="216" t="str">
        <f>IF(D419="","",VLOOKUP(D419,'Liste des clubs'!A:B,2,FALSE))</f>
        <v/>
      </c>
    </row>
    <row r="420" spans="1:7" x14ac:dyDescent="0.2">
      <c r="A420" s="216" t="str">
        <f t="shared" si="7"/>
        <v xml:space="preserve"> </v>
      </c>
      <c r="B420" s="217"/>
      <c r="C420" s="217"/>
      <c r="D420" s="144"/>
      <c r="E420" s="144"/>
      <c r="F420" s="144"/>
      <c r="G420" s="216" t="str">
        <f>IF(D420="","",VLOOKUP(D420,'Liste des clubs'!A:B,2,FALSE))</f>
        <v/>
      </c>
    </row>
    <row r="421" spans="1:7" x14ac:dyDescent="0.2">
      <c r="A421" s="216" t="str">
        <f t="shared" si="7"/>
        <v xml:space="preserve"> </v>
      </c>
      <c r="B421" s="217"/>
      <c r="C421" s="217"/>
      <c r="D421" s="144"/>
      <c r="E421" s="144"/>
      <c r="F421" s="144"/>
      <c r="G421" s="216" t="str">
        <f>IF(D421="","",VLOOKUP(D421,'Liste des clubs'!A:B,2,FALSE))</f>
        <v/>
      </c>
    </row>
    <row r="422" spans="1:7" x14ac:dyDescent="0.2">
      <c r="A422" s="216" t="str">
        <f t="shared" si="7"/>
        <v xml:space="preserve"> </v>
      </c>
      <c r="B422" s="217"/>
      <c r="C422" s="217"/>
      <c r="D422" s="144"/>
      <c r="E422" s="144"/>
      <c r="F422" s="144"/>
      <c r="G422" s="216" t="str">
        <f>IF(D422="","",VLOOKUP(D422,'Liste des clubs'!A:B,2,FALSE))</f>
        <v/>
      </c>
    </row>
    <row r="423" spans="1:7" x14ac:dyDescent="0.2">
      <c r="A423" s="216" t="str">
        <f t="shared" si="7"/>
        <v xml:space="preserve"> </v>
      </c>
      <c r="B423" s="217"/>
      <c r="C423" s="217"/>
      <c r="D423" s="144"/>
      <c r="E423" s="144"/>
      <c r="F423" s="144"/>
      <c r="G423" s="216" t="str">
        <f>IF(D423="","",VLOOKUP(D423,'Liste des clubs'!A:B,2,FALSE))</f>
        <v/>
      </c>
    </row>
    <row r="424" spans="1:7" x14ac:dyDescent="0.2">
      <c r="A424" s="216" t="str">
        <f t="shared" si="7"/>
        <v xml:space="preserve"> </v>
      </c>
      <c r="B424" s="217"/>
      <c r="C424" s="217"/>
      <c r="D424" s="144"/>
      <c r="E424" s="144"/>
      <c r="F424" s="144"/>
      <c r="G424" s="216" t="str">
        <f>IF(D424="","",VLOOKUP(D424,'Liste des clubs'!A:B,2,FALSE))</f>
        <v/>
      </c>
    </row>
    <row r="425" spans="1:7" x14ac:dyDescent="0.2">
      <c r="A425" s="216" t="str">
        <f t="shared" si="7"/>
        <v xml:space="preserve"> </v>
      </c>
      <c r="B425" s="217"/>
      <c r="C425" s="217"/>
      <c r="D425" s="144"/>
      <c r="E425" s="144"/>
      <c r="F425" s="144"/>
      <c r="G425" s="216" t="str">
        <f>IF(D425="","",VLOOKUP(D425,'Liste des clubs'!A:B,2,FALSE))</f>
        <v/>
      </c>
    </row>
    <row r="426" spans="1:7" x14ac:dyDescent="0.2">
      <c r="A426" s="216" t="str">
        <f t="shared" si="7"/>
        <v xml:space="preserve"> </v>
      </c>
      <c r="B426" s="217"/>
      <c r="C426" s="217"/>
      <c r="D426" s="144"/>
      <c r="E426" s="144"/>
      <c r="F426" s="144"/>
      <c r="G426" s="216" t="str">
        <f>IF(D426="","",VLOOKUP(D426,'Liste des clubs'!A:B,2,FALSE))</f>
        <v/>
      </c>
    </row>
    <row r="427" spans="1:7" x14ac:dyDescent="0.2">
      <c r="A427" s="216" t="str">
        <f t="shared" si="7"/>
        <v xml:space="preserve"> </v>
      </c>
      <c r="B427" s="217"/>
      <c r="C427" s="217"/>
      <c r="D427" s="144"/>
      <c r="E427" s="144"/>
      <c r="F427" s="144"/>
      <c r="G427" s="216" t="str">
        <f>IF(D427="","",VLOOKUP(D427,'Liste des clubs'!A:B,2,FALSE))</f>
        <v/>
      </c>
    </row>
    <row r="428" spans="1:7" x14ac:dyDescent="0.2">
      <c r="A428" s="216" t="str">
        <f t="shared" si="7"/>
        <v xml:space="preserve"> </v>
      </c>
      <c r="B428" s="217"/>
      <c r="C428" s="217"/>
      <c r="D428" s="144"/>
      <c r="E428" s="144"/>
      <c r="F428" s="144"/>
      <c r="G428" s="216" t="str">
        <f>IF(D428="","",VLOOKUP(D428,'Liste des clubs'!A:B,2,FALSE))</f>
        <v/>
      </c>
    </row>
    <row r="429" spans="1:7" x14ac:dyDescent="0.2">
      <c r="A429" s="216" t="str">
        <f t="shared" si="7"/>
        <v xml:space="preserve"> </v>
      </c>
      <c r="B429" s="217"/>
      <c r="C429" s="217"/>
      <c r="D429" s="144"/>
      <c r="E429" s="144"/>
      <c r="F429" s="144"/>
      <c r="G429" s="216" t="str">
        <f>IF(D429="","",VLOOKUP(D429,'Liste des clubs'!A:B,2,FALSE))</f>
        <v/>
      </c>
    </row>
    <row r="430" spans="1:7" x14ac:dyDescent="0.2">
      <c r="A430" s="216" t="str">
        <f t="shared" si="7"/>
        <v xml:space="preserve"> </v>
      </c>
      <c r="B430" s="217"/>
      <c r="C430" s="217"/>
      <c r="D430" s="144"/>
      <c r="E430" s="144"/>
      <c r="F430" s="144"/>
      <c r="G430" s="216" t="str">
        <f>IF(D430="","",VLOOKUP(D430,'Liste des clubs'!A:B,2,FALSE))</f>
        <v/>
      </c>
    </row>
    <row r="431" spans="1:7" x14ac:dyDescent="0.2">
      <c r="A431" s="216" t="str">
        <f t="shared" si="7"/>
        <v xml:space="preserve"> </v>
      </c>
      <c r="B431" s="217"/>
      <c r="C431" s="217"/>
      <c r="D431" s="144"/>
      <c r="E431" s="144"/>
      <c r="F431" s="144"/>
      <c r="G431" s="216" t="str">
        <f>IF(D431="","",VLOOKUP(D431,'Liste des clubs'!A:B,2,FALSE))</f>
        <v/>
      </c>
    </row>
    <row r="432" spans="1:7" x14ac:dyDescent="0.2">
      <c r="A432" s="216" t="str">
        <f t="shared" si="7"/>
        <v xml:space="preserve"> </v>
      </c>
      <c r="B432" s="217"/>
      <c r="C432" s="217"/>
      <c r="D432" s="144"/>
      <c r="E432" s="144"/>
      <c r="F432" s="144"/>
      <c r="G432" s="216" t="str">
        <f>IF(D432="","",VLOOKUP(D432,'Liste des clubs'!A:B,2,FALSE))</f>
        <v/>
      </c>
    </row>
    <row r="433" spans="1:7" x14ac:dyDescent="0.2">
      <c r="A433" s="216" t="str">
        <f t="shared" si="7"/>
        <v xml:space="preserve"> </v>
      </c>
      <c r="B433" s="217"/>
      <c r="C433" s="217"/>
      <c r="D433" s="144"/>
      <c r="E433" s="144"/>
      <c r="F433" s="144"/>
      <c r="G433" s="216" t="str">
        <f>IF(D433="","",VLOOKUP(D433,'Liste des clubs'!A:B,2,FALSE))</f>
        <v/>
      </c>
    </row>
    <row r="434" spans="1:7" x14ac:dyDescent="0.2">
      <c r="A434" s="216" t="str">
        <f t="shared" si="7"/>
        <v xml:space="preserve"> </v>
      </c>
      <c r="B434" s="217"/>
      <c r="C434" s="217"/>
      <c r="D434" s="144"/>
      <c r="E434" s="144"/>
      <c r="F434" s="144"/>
      <c r="G434" s="216" t="str">
        <f>IF(D434="","",VLOOKUP(D434,'Liste des clubs'!A:B,2,FALSE))</f>
        <v/>
      </c>
    </row>
    <row r="435" spans="1:7" x14ac:dyDescent="0.2">
      <c r="A435" s="216" t="str">
        <f t="shared" si="7"/>
        <v xml:space="preserve"> </v>
      </c>
      <c r="B435" s="217"/>
      <c r="C435" s="217"/>
      <c r="D435" s="144"/>
      <c r="E435" s="144"/>
      <c r="F435" s="144"/>
      <c r="G435" s="216" t="str">
        <f>IF(D435="","",VLOOKUP(D435,'Liste des clubs'!A:B,2,FALSE))</f>
        <v/>
      </c>
    </row>
    <row r="436" spans="1:7" x14ac:dyDescent="0.2">
      <c r="A436" s="216" t="str">
        <f t="shared" si="7"/>
        <v xml:space="preserve"> </v>
      </c>
      <c r="B436" s="217"/>
      <c r="C436" s="217"/>
      <c r="D436" s="144"/>
      <c r="E436" s="144"/>
      <c r="F436" s="144"/>
      <c r="G436" s="216" t="str">
        <f>IF(D436="","",VLOOKUP(D436,'Liste des clubs'!A:B,2,FALSE))</f>
        <v/>
      </c>
    </row>
    <row r="437" spans="1:7" x14ac:dyDescent="0.2">
      <c r="A437" s="216" t="str">
        <f t="shared" si="7"/>
        <v xml:space="preserve"> </v>
      </c>
      <c r="B437" s="217"/>
      <c r="C437" s="217"/>
      <c r="D437" s="144"/>
      <c r="E437" s="144"/>
      <c r="F437" s="144"/>
      <c r="G437" s="216" t="str">
        <f>IF(D437="","",VLOOKUP(D437,'Liste des clubs'!A:B,2,FALSE))</f>
        <v/>
      </c>
    </row>
    <row r="438" spans="1:7" x14ac:dyDescent="0.2">
      <c r="A438" s="216" t="str">
        <f t="shared" si="7"/>
        <v xml:space="preserve"> </v>
      </c>
      <c r="B438" s="217"/>
      <c r="C438" s="217"/>
      <c r="D438" s="144"/>
      <c r="E438" s="144"/>
      <c r="F438" s="144"/>
      <c r="G438" s="216" t="str">
        <f>IF(D438="","",VLOOKUP(D438,'Liste des clubs'!A:B,2,FALSE))</f>
        <v/>
      </c>
    </row>
    <row r="439" spans="1:7" x14ac:dyDescent="0.2">
      <c r="A439" s="216" t="str">
        <f t="shared" si="7"/>
        <v xml:space="preserve"> </v>
      </c>
      <c r="B439" s="217"/>
      <c r="C439" s="217"/>
      <c r="D439" s="144"/>
      <c r="E439" s="144"/>
      <c r="F439" s="144"/>
      <c r="G439" s="216" t="str">
        <f>IF(D439="","",VLOOKUP(D439,'Liste des clubs'!A:B,2,FALSE))</f>
        <v/>
      </c>
    </row>
    <row r="440" spans="1:7" x14ac:dyDescent="0.2">
      <c r="A440" s="216" t="str">
        <f t="shared" si="7"/>
        <v xml:space="preserve"> </v>
      </c>
      <c r="B440" s="217"/>
      <c r="C440" s="217"/>
      <c r="D440" s="144"/>
      <c r="E440" s="144"/>
      <c r="F440" s="144"/>
      <c r="G440" s="216" t="str">
        <f>IF(D440="","",VLOOKUP(D440,'Liste des clubs'!A:B,2,FALSE))</f>
        <v/>
      </c>
    </row>
    <row r="441" spans="1:7" x14ac:dyDescent="0.2">
      <c r="A441" s="216" t="str">
        <f t="shared" si="7"/>
        <v xml:space="preserve"> </v>
      </c>
      <c r="B441" s="217"/>
      <c r="C441" s="217"/>
      <c r="D441" s="144"/>
      <c r="E441" s="144"/>
      <c r="F441" s="144"/>
      <c r="G441" s="216" t="str">
        <f>IF(D441="","",VLOOKUP(D441,'Liste des clubs'!A:B,2,FALSE))</f>
        <v/>
      </c>
    </row>
    <row r="442" spans="1:7" x14ac:dyDescent="0.2">
      <c r="A442" s="216" t="str">
        <f t="shared" si="7"/>
        <v xml:space="preserve"> </v>
      </c>
      <c r="B442" s="217"/>
      <c r="C442" s="217"/>
      <c r="D442" s="144"/>
      <c r="E442" s="144"/>
      <c r="F442" s="144"/>
      <c r="G442" s="216" t="str">
        <f>IF(D442="","",VLOOKUP(D442,'Liste des clubs'!A:B,2,FALSE))</f>
        <v/>
      </c>
    </row>
    <row r="443" spans="1:7" x14ac:dyDescent="0.2">
      <c r="A443" s="216" t="str">
        <f t="shared" si="7"/>
        <v xml:space="preserve"> </v>
      </c>
      <c r="B443" s="217"/>
      <c r="C443" s="217"/>
      <c r="D443" s="144"/>
      <c r="E443" s="144"/>
      <c r="F443" s="144"/>
      <c r="G443" s="216" t="str">
        <f>IF(D443="","",VLOOKUP(D443,'Liste des clubs'!A:B,2,FALSE))</f>
        <v/>
      </c>
    </row>
    <row r="444" spans="1:7" x14ac:dyDescent="0.2">
      <c r="A444" s="216" t="str">
        <f t="shared" si="7"/>
        <v xml:space="preserve"> </v>
      </c>
      <c r="B444" s="217"/>
      <c r="C444" s="217"/>
      <c r="D444" s="144"/>
      <c r="E444" s="144"/>
      <c r="F444" s="144"/>
      <c r="G444" s="216" t="str">
        <f>IF(D444="","",VLOOKUP(D444,'Liste des clubs'!A:B,2,FALSE))</f>
        <v/>
      </c>
    </row>
    <row r="445" spans="1:7" x14ac:dyDescent="0.2">
      <c r="A445" s="216" t="str">
        <f t="shared" si="7"/>
        <v xml:space="preserve"> </v>
      </c>
      <c r="B445" s="217"/>
      <c r="C445" s="217"/>
      <c r="D445" s="144"/>
      <c r="E445" s="144"/>
      <c r="F445" s="144"/>
      <c r="G445" s="216" t="str">
        <f>IF(D445="","",VLOOKUP(D445,'Liste des clubs'!A:B,2,FALSE))</f>
        <v/>
      </c>
    </row>
    <row r="446" spans="1:7" x14ac:dyDescent="0.2">
      <c r="A446" s="216" t="str">
        <f t="shared" si="7"/>
        <v xml:space="preserve"> </v>
      </c>
      <c r="B446" s="217"/>
      <c r="C446" s="217"/>
      <c r="D446" s="144"/>
      <c r="E446" s="144"/>
      <c r="F446" s="144"/>
      <c r="G446" s="216" t="str">
        <f>IF(D446="","",VLOOKUP(D446,'Liste des clubs'!A:B,2,FALSE))</f>
        <v/>
      </c>
    </row>
    <row r="447" spans="1:7" x14ac:dyDescent="0.2">
      <c r="A447" s="216" t="str">
        <f t="shared" si="7"/>
        <v xml:space="preserve"> </v>
      </c>
      <c r="B447" s="217"/>
      <c r="C447" s="217"/>
      <c r="D447" s="144"/>
      <c r="E447" s="144"/>
      <c r="F447" s="144"/>
      <c r="G447" s="216" t="str">
        <f>IF(D447="","",VLOOKUP(D447,'Liste des clubs'!A:B,2,FALSE))</f>
        <v/>
      </c>
    </row>
    <row r="448" spans="1:7" x14ac:dyDescent="0.2">
      <c r="A448" s="216" t="str">
        <f t="shared" si="7"/>
        <v xml:space="preserve"> </v>
      </c>
      <c r="B448" s="217"/>
      <c r="C448" s="217"/>
      <c r="D448" s="144"/>
      <c r="E448" s="144"/>
      <c r="F448" s="144"/>
      <c r="G448" s="216" t="str">
        <f>IF(D448="","",VLOOKUP(D448,'Liste des clubs'!A:B,2,FALSE))</f>
        <v/>
      </c>
    </row>
    <row r="449" spans="1:7" x14ac:dyDescent="0.2">
      <c r="A449" s="216" t="str">
        <f t="shared" si="7"/>
        <v xml:space="preserve"> </v>
      </c>
      <c r="B449" s="217"/>
      <c r="C449" s="217"/>
      <c r="D449" s="144"/>
      <c r="E449" s="144"/>
      <c r="F449" s="144"/>
      <c r="G449" s="216" t="str">
        <f>IF(D449="","",VLOOKUP(D449,'Liste des clubs'!A:B,2,FALSE))</f>
        <v/>
      </c>
    </row>
    <row r="450" spans="1:7" x14ac:dyDescent="0.2">
      <c r="A450" s="216" t="str">
        <f t="shared" si="7"/>
        <v xml:space="preserve"> </v>
      </c>
      <c r="B450" s="217"/>
      <c r="C450" s="217"/>
      <c r="D450" s="144"/>
      <c r="E450" s="144"/>
      <c r="F450" s="144"/>
      <c r="G450" s="216" t="str">
        <f>IF(D450="","",VLOOKUP(D450,'Liste des clubs'!A:B,2,FALSE))</f>
        <v/>
      </c>
    </row>
    <row r="451" spans="1:7" x14ac:dyDescent="0.2">
      <c r="A451" s="216" t="str">
        <f t="shared" si="7"/>
        <v xml:space="preserve"> </v>
      </c>
      <c r="B451" s="217"/>
      <c r="C451" s="217"/>
      <c r="D451" s="144"/>
      <c r="E451" s="144"/>
      <c r="F451" s="144"/>
      <c r="G451" s="216" t="str">
        <f>IF(D451="","",VLOOKUP(D451,'Liste des clubs'!A:B,2,FALSE))</f>
        <v/>
      </c>
    </row>
    <row r="452" spans="1:7" x14ac:dyDescent="0.2">
      <c r="A452" s="216" t="str">
        <f t="shared" ref="A452:A515" si="8">UPPER(B452)&amp;" "&amp;PROPER(C452)</f>
        <v xml:space="preserve"> </v>
      </c>
      <c r="B452" s="217"/>
      <c r="C452" s="217"/>
      <c r="D452" s="144"/>
      <c r="E452" s="144"/>
      <c r="F452" s="144"/>
      <c r="G452" s="216" t="str">
        <f>IF(D452="","",VLOOKUP(D452,'Liste des clubs'!A:B,2,FALSE))</f>
        <v/>
      </c>
    </row>
    <row r="453" spans="1:7" x14ac:dyDescent="0.2">
      <c r="A453" s="216" t="str">
        <f t="shared" si="8"/>
        <v xml:space="preserve"> </v>
      </c>
      <c r="B453" s="217"/>
      <c r="C453" s="217"/>
      <c r="D453" s="144"/>
      <c r="E453" s="144"/>
      <c r="F453" s="144"/>
      <c r="G453" s="216" t="str">
        <f>IF(D453="","",VLOOKUP(D453,'Liste des clubs'!A:B,2,FALSE))</f>
        <v/>
      </c>
    </row>
    <row r="454" spans="1:7" x14ac:dyDescent="0.2">
      <c r="A454" s="216" t="str">
        <f t="shared" si="8"/>
        <v xml:space="preserve"> </v>
      </c>
      <c r="B454" s="217"/>
      <c r="C454" s="217"/>
      <c r="D454" s="144"/>
      <c r="E454" s="144"/>
      <c r="F454" s="144"/>
      <c r="G454" s="216" t="str">
        <f>IF(D454="","",VLOOKUP(D454,'Liste des clubs'!A:B,2,FALSE))</f>
        <v/>
      </c>
    </row>
    <row r="455" spans="1:7" x14ac:dyDescent="0.2">
      <c r="A455" s="216" t="str">
        <f t="shared" si="8"/>
        <v xml:space="preserve"> </v>
      </c>
      <c r="B455" s="217"/>
      <c r="C455" s="217"/>
      <c r="D455" s="144"/>
      <c r="E455" s="144"/>
      <c r="F455" s="144"/>
      <c r="G455" s="216" t="str">
        <f>IF(D455="","",VLOOKUP(D455,'Liste des clubs'!A:B,2,FALSE))</f>
        <v/>
      </c>
    </row>
    <row r="456" spans="1:7" x14ac:dyDescent="0.2">
      <c r="A456" s="216" t="str">
        <f t="shared" si="8"/>
        <v xml:space="preserve"> </v>
      </c>
      <c r="B456" s="217"/>
      <c r="C456" s="217"/>
      <c r="D456" s="144"/>
      <c r="E456" s="144"/>
      <c r="F456" s="144"/>
      <c r="G456" s="216" t="str">
        <f>IF(D456="","",VLOOKUP(D456,'Liste des clubs'!A:B,2,FALSE))</f>
        <v/>
      </c>
    </row>
    <row r="457" spans="1:7" x14ac:dyDescent="0.2">
      <c r="A457" s="216" t="str">
        <f t="shared" si="8"/>
        <v xml:space="preserve"> </v>
      </c>
      <c r="B457" s="217"/>
      <c r="C457" s="217"/>
      <c r="D457" s="144"/>
      <c r="E457" s="144"/>
      <c r="F457" s="144"/>
      <c r="G457" s="216" t="str">
        <f>IF(D457="","",VLOOKUP(D457,'Liste des clubs'!A:B,2,FALSE))</f>
        <v/>
      </c>
    </row>
    <row r="458" spans="1:7" x14ac:dyDescent="0.2">
      <c r="A458" s="216" t="str">
        <f t="shared" si="8"/>
        <v xml:space="preserve"> </v>
      </c>
      <c r="B458" s="217"/>
      <c r="C458" s="217"/>
      <c r="D458" s="144"/>
      <c r="E458" s="144"/>
      <c r="F458" s="144"/>
      <c r="G458" s="216" t="str">
        <f>IF(D458="","",VLOOKUP(D458,'Liste des clubs'!A:B,2,FALSE))</f>
        <v/>
      </c>
    </row>
    <row r="459" spans="1:7" x14ac:dyDescent="0.2">
      <c r="A459" s="216" t="str">
        <f t="shared" si="8"/>
        <v xml:space="preserve"> </v>
      </c>
      <c r="B459" s="217"/>
      <c r="C459" s="217"/>
      <c r="D459" s="144"/>
      <c r="E459" s="144"/>
      <c r="F459" s="144"/>
      <c r="G459" s="216" t="str">
        <f>IF(D459="","",VLOOKUP(D459,'Liste des clubs'!A:B,2,FALSE))</f>
        <v/>
      </c>
    </row>
    <row r="460" spans="1:7" x14ac:dyDescent="0.2">
      <c r="A460" s="216" t="str">
        <f t="shared" si="8"/>
        <v xml:space="preserve"> </v>
      </c>
      <c r="B460" s="217"/>
      <c r="C460" s="217"/>
      <c r="D460" s="144"/>
      <c r="E460" s="144"/>
      <c r="F460" s="144"/>
      <c r="G460" s="216" t="str">
        <f>IF(D460="","",VLOOKUP(D460,'Liste des clubs'!A:B,2,FALSE))</f>
        <v/>
      </c>
    </row>
    <row r="461" spans="1:7" x14ac:dyDescent="0.2">
      <c r="A461" s="216" t="str">
        <f t="shared" si="8"/>
        <v xml:space="preserve"> </v>
      </c>
      <c r="B461" s="217"/>
      <c r="C461" s="217"/>
      <c r="D461" s="144"/>
      <c r="E461" s="144"/>
      <c r="F461" s="144"/>
      <c r="G461" s="216" t="str">
        <f>IF(D461="","",VLOOKUP(D461,'Liste des clubs'!A:B,2,FALSE))</f>
        <v/>
      </c>
    </row>
    <row r="462" spans="1:7" x14ac:dyDescent="0.2">
      <c r="A462" s="216" t="str">
        <f t="shared" si="8"/>
        <v xml:space="preserve"> </v>
      </c>
      <c r="B462" s="217"/>
      <c r="C462" s="217"/>
      <c r="D462" s="144"/>
      <c r="E462" s="144"/>
      <c r="F462" s="144"/>
      <c r="G462" s="216" t="str">
        <f>IF(D462="","",VLOOKUP(D462,'Liste des clubs'!A:B,2,FALSE))</f>
        <v/>
      </c>
    </row>
    <row r="463" spans="1:7" x14ac:dyDescent="0.2">
      <c r="A463" s="216" t="str">
        <f t="shared" si="8"/>
        <v xml:space="preserve"> </v>
      </c>
      <c r="B463" s="217"/>
      <c r="C463" s="217"/>
      <c r="D463" s="144"/>
      <c r="E463" s="144"/>
      <c r="F463" s="144"/>
      <c r="G463" s="216" t="str">
        <f>IF(D463="","",VLOOKUP(D463,'Liste des clubs'!A:B,2,FALSE))</f>
        <v/>
      </c>
    </row>
    <row r="464" spans="1:7" x14ac:dyDescent="0.2">
      <c r="A464" s="216" t="str">
        <f t="shared" si="8"/>
        <v xml:space="preserve"> </v>
      </c>
      <c r="B464" s="217"/>
      <c r="C464" s="217"/>
      <c r="D464" s="144"/>
      <c r="E464" s="144"/>
      <c r="F464" s="144"/>
      <c r="G464" s="216" t="str">
        <f>IF(D464="","",VLOOKUP(D464,'Liste des clubs'!A:B,2,FALSE))</f>
        <v/>
      </c>
    </row>
    <row r="465" spans="1:7" x14ac:dyDescent="0.2">
      <c r="A465" s="216" t="str">
        <f t="shared" si="8"/>
        <v xml:space="preserve"> </v>
      </c>
      <c r="B465" s="217"/>
      <c r="C465" s="217"/>
      <c r="D465" s="144"/>
      <c r="E465" s="144"/>
      <c r="F465" s="144"/>
      <c r="G465" s="216" t="str">
        <f>IF(D465="","",VLOOKUP(D465,'Liste des clubs'!A:B,2,FALSE))</f>
        <v/>
      </c>
    </row>
    <row r="466" spans="1:7" x14ac:dyDescent="0.2">
      <c r="A466" s="216" t="str">
        <f t="shared" si="8"/>
        <v xml:space="preserve"> </v>
      </c>
      <c r="B466" s="217"/>
      <c r="C466" s="217"/>
      <c r="D466" s="144"/>
      <c r="E466" s="144"/>
      <c r="F466" s="144"/>
      <c r="G466" s="216" t="str">
        <f>IF(D466="","",VLOOKUP(D466,'Liste des clubs'!A:B,2,FALSE))</f>
        <v/>
      </c>
    </row>
    <row r="467" spans="1:7" x14ac:dyDescent="0.2">
      <c r="A467" s="216" t="str">
        <f t="shared" si="8"/>
        <v xml:space="preserve"> </v>
      </c>
      <c r="B467" s="217"/>
      <c r="C467" s="217"/>
      <c r="D467" s="144"/>
      <c r="E467" s="144"/>
      <c r="F467" s="144"/>
      <c r="G467" s="216" t="str">
        <f>IF(D467="","",VLOOKUP(D467,'Liste des clubs'!A:B,2,FALSE))</f>
        <v/>
      </c>
    </row>
    <row r="468" spans="1:7" x14ac:dyDescent="0.2">
      <c r="A468" s="216" t="str">
        <f t="shared" si="8"/>
        <v xml:space="preserve"> </v>
      </c>
      <c r="B468" s="217"/>
      <c r="C468" s="217"/>
      <c r="D468" s="144"/>
      <c r="E468" s="144"/>
      <c r="F468" s="144"/>
      <c r="G468" s="216" t="str">
        <f>IF(D468="","",VLOOKUP(D468,'Liste des clubs'!A:B,2,FALSE))</f>
        <v/>
      </c>
    </row>
    <row r="469" spans="1:7" x14ac:dyDescent="0.2">
      <c r="A469" s="216" t="str">
        <f t="shared" si="8"/>
        <v xml:space="preserve"> </v>
      </c>
      <c r="B469" s="217"/>
      <c r="C469" s="217"/>
      <c r="D469" s="144"/>
      <c r="E469" s="144"/>
      <c r="F469" s="144"/>
      <c r="G469" s="216" t="str">
        <f>IF(D469="","",VLOOKUP(D469,'Liste des clubs'!A:B,2,FALSE))</f>
        <v/>
      </c>
    </row>
    <row r="470" spans="1:7" x14ac:dyDescent="0.2">
      <c r="A470" s="216" t="str">
        <f t="shared" si="8"/>
        <v xml:space="preserve"> </v>
      </c>
      <c r="B470" s="217"/>
      <c r="C470" s="217"/>
      <c r="D470" s="144"/>
      <c r="E470" s="144"/>
      <c r="F470" s="144"/>
      <c r="G470" s="216" t="str">
        <f>IF(D470="","",VLOOKUP(D470,'Liste des clubs'!A:B,2,FALSE))</f>
        <v/>
      </c>
    </row>
    <row r="471" spans="1:7" x14ac:dyDescent="0.2">
      <c r="A471" s="216" t="str">
        <f t="shared" si="8"/>
        <v xml:space="preserve"> </v>
      </c>
      <c r="B471" s="217"/>
      <c r="C471" s="217"/>
      <c r="D471" s="144"/>
      <c r="E471" s="144"/>
      <c r="F471" s="144"/>
      <c r="G471" s="216" t="str">
        <f>IF(D471="","",VLOOKUP(D471,'Liste des clubs'!A:B,2,FALSE))</f>
        <v/>
      </c>
    </row>
    <row r="472" spans="1:7" x14ac:dyDescent="0.2">
      <c r="A472" s="216" t="str">
        <f t="shared" si="8"/>
        <v xml:space="preserve"> </v>
      </c>
      <c r="B472" s="217"/>
      <c r="C472" s="217"/>
      <c r="D472" s="144"/>
      <c r="E472" s="144"/>
      <c r="F472" s="144"/>
      <c r="G472" s="216" t="str">
        <f>IF(D472="","",VLOOKUP(D472,'Liste des clubs'!A:B,2,FALSE))</f>
        <v/>
      </c>
    </row>
    <row r="473" spans="1:7" x14ac:dyDescent="0.2">
      <c r="A473" s="216" t="str">
        <f t="shared" si="8"/>
        <v xml:space="preserve"> </v>
      </c>
      <c r="B473" s="217"/>
      <c r="C473" s="217"/>
      <c r="D473" s="144"/>
      <c r="E473" s="144"/>
      <c r="F473" s="144"/>
      <c r="G473" s="216" t="str">
        <f>IF(D473="","",VLOOKUP(D473,'Liste des clubs'!A:B,2,FALSE))</f>
        <v/>
      </c>
    </row>
    <row r="474" spans="1:7" x14ac:dyDescent="0.2">
      <c r="A474" s="216" t="str">
        <f t="shared" si="8"/>
        <v xml:space="preserve"> </v>
      </c>
      <c r="B474" s="217"/>
      <c r="C474" s="217"/>
      <c r="D474" s="144"/>
      <c r="E474" s="144"/>
      <c r="F474" s="144"/>
      <c r="G474" s="216" t="str">
        <f>IF(D474="","",VLOOKUP(D474,'Liste des clubs'!A:B,2,FALSE))</f>
        <v/>
      </c>
    </row>
    <row r="475" spans="1:7" x14ac:dyDescent="0.2">
      <c r="A475" s="216" t="str">
        <f t="shared" si="8"/>
        <v xml:space="preserve"> </v>
      </c>
      <c r="B475" s="217"/>
      <c r="C475" s="217"/>
      <c r="D475" s="144"/>
      <c r="E475" s="144"/>
      <c r="F475" s="144"/>
      <c r="G475" s="216" t="str">
        <f>IF(D475="","",VLOOKUP(D475,'Liste des clubs'!A:B,2,FALSE))</f>
        <v/>
      </c>
    </row>
    <row r="476" spans="1:7" x14ac:dyDescent="0.2">
      <c r="A476" s="216" t="str">
        <f t="shared" si="8"/>
        <v xml:space="preserve"> </v>
      </c>
      <c r="B476" s="217"/>
      <c r="C476" s="217"/>
      <c r="D476" s="144"/>
      <c r="E476" s="144"/>
      <c r="F476" s="144"/>
      <c r="G476" s="216" t="str">
        <f>IF(D476="","",VLOOKUP(D476,'Liste des clubs'!A:B,2,FALSE))</f>
        <v/>
      </c>
    </row>
    <row r="477" spans="1:7" x14ac:dyDescent="0.2">
      <c r="A477" s="216" t="str">
        <f t="shared" si="8"/>
        <v xml:space="preserve"> </v>
      </c>
      <c r="B477" s="217"/>
      <c r="C477" s="217"/>
      <c r="D477" s="144"/>
      <c r="E477" s="144"/>
      <c r="F477" s="144"/>
      <c r="G477" s="216" t="str">
        <f>IF(D477="","",VLOOKUP(D477,'Liste des clubs'!A:B,2,FALSE))</f>
        <v/>
      </c>
    </row>
    <row r="478" spans="1:7" x14ac:dyDescent="0.2">
      <c r="A478" s="216" t="str">
        <f t="shared" si="8"/>
        <v xml:space="preserve"> </v>
      </c>
      <c r="B478" s="217"/>
      <c r="C478" s="217"/>
      <c r="D478" s="144"/>
      <c r="E478" s="144"/>
      <c r="F478" s="144"/>
      <c r="G478" s="216" t="str">
        <f>IF(D478="","",VLOOKUP(D478,'Liste des clubs'!A:B,2,FALSE))</f>
        <v/>
      </c>
    </row>
    <row r="479" spans="1:7" x14ac:dyDescent="0.2">
      <c r="A479" s="216" t="str">
        <f t="shared" si="8"/>
        <v xml:space="preserve"> </v>
      </c>
      <c r="B479" s="217"/>
      <c r="C479" s="217"/>
      <c r="D479" s="144"/>
      <c r="E479" s="144"/>
      <c r="F479" s="144"/>
      <c r="G479" s="216" t="str">
        <f>IF(D479="","",VLOOKUP(D479,'Liste des clubs'!A:B,2,FALSE))</f>
        <v/>
      </c>
    </row>
    <row r="480" spans="1:7" x14ac:dyDescent="0.2">
      <c r="A480" s="216" t="str">
        <f t="shared" si="8"/>
        <v xml:space="preserve"> </v>
      </c>
      <c r="B480" s="217"/>
      <c r="C480" s="217"/>
      <c r="D480" s="144"/>
      <c r="E480" s="144"/>
      <c r="F480" s="144"/>
      <c r="G480" s="216" t="str">
        <f>IF(D480="","",VLOOKUP(D480,'Liste des clubs'!A:B,2,FALSE))</f>
        <v/>
      </c>
    </row>
    <row r="481" spans="1:7" x14ac:dyDescent="0.2">
      <c r="A481" s="216" t="str">
        <f t="shared" si="8"/>
        <v xml:space="preserve"> </v>
      </c>
      <c r="B481" s="217"/>
      <c r="C481" s="217"/>
      <c r="D481" s="144"/>
      <c r="E481" s="144"/>
      <c r="F481" s="144"/>
      <c r="G481" s="216" t="str">
        <f>IF(D481="","",VLOOKUP(D481,'Liste des clubs'!A:B,2,FALSE))</f>
        <v/>
      </c>
    </row>
    <row r="482" spans="1:7" x14ac:dyDescent="0.2">
      <c r="A482" s="216" t="str">
        <f t="shared" si="8"/>
        <v xml:space="preserve"> </v>
      </c>
      <c r="B482" s="217"/>
      <c r="C482" s="217"/>
      <c r="D482" s="144"/>
      <c r="E482" s="144"/>
      <c r="F482" s="144"/>
      <c r="G482" s="216" t="str">
        <f>IF(D482="","",VLOOKUP(D482,'Liste des clubs'!A:B,2,FALSE))</f>
        <v/>
      </c>
    </row>
    <row r="483" spans="1:7" x14ac:dyDescent="0.2">
      <c r="A483" s="216" t="str">
        <f t="shared" si="8"/>
        <v xml:space="preserve"> </v>
      </c>
      <c r="B483" s="217"/>
      <c r="C483" s="217"/>
      <c r="D483" s="144"/>
      <c r="E483" s="144"/>
      <c r="F483" s="144"/>
      <c r="G483" s="216" t="str">
        <f>IF(D483="","",VLOOKUP(D483,'Liste des clubs'!A:B,2,FALSE))</f>
        <v/>
      </c>
    </row>
    <row r="484" spans="1:7" x14ac:dyDescent="0.2">
      <c r="A484" s="216" t="str">
        <f t="shared" si="8"/>
        <v xml:space="preserve"> </v>
      </c>
      <c r="B484" s="217"/>
      <c r="C484" s="217"/>
      <c r="D484" s="144"/>
      <c r="E484" s="144"/>
      <c r="F484" s="144"/>
      <c r="G484" s="216" t="str">
        <f>IF(D484="","",VLOOKUP(D484,'Liste des clubs'!A:B,2,FALSE))</f>
        <v/>
      </c>
    </row>
    <row r="485" spans="1:7" x14ac:dyDescent="0.2">
      <c r="A485" s="216" t="str">
        <f t="shared" si="8"/>
        <v xml:space="preserve"> </v>
      </c>
      <c r="B485" s="217"/>
      <c r="C485" s="217"/>
      <c r="D485" s="144"/>
      <c r="E485" s="144"/>
      <c r="F485" s="144"/>
      <c r="G485" s="216" t="str">
        <f>IF(D485="","",VLOOKUP(D485,'Liste des clubs'!A:B,2,FALSE))</f>
        <v/>
      </c>
    </row>
    <row r="486" spans="1:7" x14ac:dyDescent="0.2">
      <c r="A486" s="216" t="str">
        <f t="shared" si="8"/>
        <v xml:space="preserve"> </v>
      </c>
      <c r="B486" s="217"/>
      <c r="C486" s="217"/>
      <c r="D486" s="144"/>
      <c r="E486" s="144"/>
      <c r="F486" s="144"/>
      <c r="G486" s="216" t="str">
        <f>IF(D486="","",VLOOKUP(D486,'Liste des clubs'!A:B,2,FALSE))</f>
        <v/>
      </c>
    </row>
    <row r="487" spans="1:7" x14ac:dyDescent="0.2">
      <c r="A487" s="216" t="str">
        <f t="shared" si="8"/>
        <v xml:space="preserve"> </v>
      </c>
      <c r="B487" s="217"/>
      <c r="C487" s="217"/>
      <c r="D487" s="144"/>
      <c r="E487" s="144"/>
      <c r="F487" s="144"/>
      <c r="G487" s="216" t="str">
        <f>IF(D487="","",VLOOKUP(D487,'Liste des clubs'!A:B,2,FALSE))</f>
        <v/>
      </c>
    </row>
    <row r="488" spans="1:7" x14ac:dyDescent="0.2">
      <c r="A488" s="216" t="str">
        <f t="shared" si="8"/>
        <v xml:space="preserve"> </v>
      </c>
      <c r="B488" s="217"/>
      <c r="C488" s="217"/>
      <c r="D488" s="144"/>
      <c r="E488" s="144"/>
      <c r="F488" s="144"/>
      <c r="G488" s="216" t="str">
        <f>IF(D488="","",VLOOKUP(D488,'Liste des clubs'!A:B,2,FALSE))</f>
        <v/>
      </c>
    </row>
    <row r="489" spans="1:7" x14ac:dyDescent="0.2">
      <c r="A489" s="216" t="str">
        <f t="shared" si="8"/>
        <v xml:space="preserve"> </v>
      </c>
      <c r="B489" s="217"/>
      <c r="C489" s="217"/>
      <c r="D489" s="144"/>
      <c r="E489" s="144"/>
      <c r="F489" s="144"/>
      <c r="G489" s="216" t="str">
        <f>IF(D489="","",VLOOKUP(D489,'Liste des clubs'!A:B,2,FALSE))</f>
        <v/>
      </c>
    </row>
    <row r="490" spans="1:7" x14ac:dyDescent="0.2">
      <c r="A490" s="216" t="str">
        <f t="shared" si="8"/>
        <v xml:space="preserve"> </v>
      </c>
      <c r="B490" s="217"/>
      <c r="C490" s="217"/>
      <c r="D490" s="144"/>
      <c r="E490" s="144"/>
      <c r="F490" s="144"/>
      <c r="G490" s="216" t="str">
        <f>IF(D490="","",VLOOKUP(D490,'Liste des clubs'!A:B,2,FALSE))</f>
        <v/>
      </c>
    </row>
    <row r="491" spans="1:7" x14ac:dyDescent="0.2">
      <c r="A491" s="216" t="str">
        <f t="shared" si="8"/>
        <v xml:space="preserve"> </v>
      </c>
      <c r="B491" s="217"/>
      <c r="C491" s="217"/>
      <c r="D491" s="144"/>
      <c r="E491" s="144"/>
      <c r="F491" s="144"/>
      <c r="G491" s="216" t="str">
        <f>IF(D491="","",VLOOKUP(D491,'Liste des clubs'!A:B,2,FALSE))</f>
        <v/>
      </c>
    </row>
    <row r="492" spans="1:7" x14ac:dyDescent="0.2">
      <c r="A492" s="216" t="str">
        <f t="shared" si="8"/>
        <v xml:space="preserve"> </v>
      </c>
      <c r="B492" s="217"/>
      <c r="C492" s="217"/>
      <c r="D492" s="144"/>
      <c r="E492" s="144"/>
      <c r="F492" s="144"/>
      <c r="G492" s="216" t="str">
        <f>IF(D492="","",VLOOKUP(D492,'Liste des clubs'!A:B,2,FALSE))</f>
        <v/>
      </c>
    </row>
    <row r="493" spans="1:7" x14ac:dyDescent="0.2">
      <c r="A493" s="216" t="str">
        <f t="shared" si="8"/>
        <v xml:space="preserve"> </v>
      </c>
      <c r="B493" s="217"/>
      <c r="C493" s="217"/>
      <c r="D493" s="144"/>
      <c r="E493" s="144"/>
      <c r="F493" s="144"/>
      <c r="G493" s="216" t="str">
        <f>IF(D493="","",VLOOKUP(D493,'Liste des clubs'!A:B,2,FALSE))</f>
        <v/>
      </c>
    </row>
    <row r="494" spans="1:7" x14ac:dyDescent="0.2">
      <c r="A494" s="216" t="str">
        <f t="shared" si="8"/>
        <v xml:space="preserve"> </v>
      </c>
      <c r="B494" s="217"/>
      <c r="C494" s="217"/>
      <c r="D494" s="144"/>
      <c r="E494" s="144"/>
      <c r="F494" s="144"/>
      <c r="G494" s="216" t="str">
        <f>IF(D494="","",VLOOKUP(D494,'Liste des clubs'!A:B,2,FALSE))</f>
        <v/>
      </c>
    </row>
    <row r="495" spans="1:7" x14ac:dyDescent="0.2">
      <c r="A495" s="216" t="str">
        <f t="shared" si="8"/>
        <v xml:space="preserve"> </v>
      </c>
      <c r="B495" s="217"/>
      <c r="C495" s="217"/>
      <c r="D495" s="144"/>
      <c r="E495" s="144"/>
      <c r="F495" s="144"/>
      <c r="G495" s="216" t="str">
        <f>IF(D495="","",VLOOKUP(D495,'Liste des clubs'!A:B,2,FALSE))</f>
        <v/>
      </c>
    </row>
    <row r="496" spans="1:7" x14ac:dyDescent="0.2">
      <c r="A496" s="216" t="str">
        <f t="shared" si="8"/>
        <v xml:space="preserve"> </v>
      </c>
      <c r="B496" s="217"/>
      <c r="C496" s="217"/>
      <c r="D496" s="144"/>
      <c r="E496" s="144"/>
      <c r="F496" s="144"/>
      <c r="G496" s="216" t="str">
        <f>IF(D496="","",VLOOKUP(D496,'Liste des clubs'!A:B,2,FALSE))</f>
        <v/>
      </c>
    </row>
    <row r="497" spans="1:7" x14ac:dyDescent="0.2">
      <c r="A497" s="216" t="str">
        <f t="shared" si="8"/>
        <v xml:space="preserve"> </v>
      </c>
      <c r="B497" s="217"/>
      <c r="C497" s="217"/>
      <c r="D497" s="144"/>
      <c r="E497" s="144"/>
      <c r="F497" s="144"/>
      <c r="G497" s="216" t="str">
        <f>IF(D497="","",VLOOKUP(D497,'Liste des clubs'!A:B,2,FALSE))</f>
        <v/>
      </c>
    </row>
    <row r="498" spans="1:7" x14ac:dyDescent="0.2">
      <c r="A498" s="216" t="str">
        <f t="shared" si="8"/>
        <v xml:space="preserve"> </v>
      </c>
      <c r="B498" s="217"/>
      <c r="C498" s="217"/>
      <c r="D498" s="144"/>
      <c r="E498" s="144"/>
      <c r="F498" s="144"/>
      <c r="G498" s="216" t="str">
        <f>IF(D498="","",VLOOKUP(D498,'Liste des clubs'!A:B,2,FALSE))</f>
        <v/>
      </c>
    </row>
    <row r="499" spans="1:7" x14ac:dyDescent="0.2">
      <c r="A499" s="216" t="str">
        <f t="shared" si="8"/>
        <v xml:space="preserve"> </v>
      </c>
      <c r="B499" s="217"/>
      <c r="C499" s="217"/>
      <c r="D499" s="144"/>
      <c r="E499" s="144"/>
      <c r="F499" s="144"/>
      <c r="G499" s="216" t="str">
        <f>IF(D499="","",VLOOKUP(D499,'Liste des clubs'!A:B,2,FALSE))</f>
        <v/>
      </c>
    </row>
    <row r="500" spans="1:7" x14ac:dyDescent="0.2">
      <c r="A500" s="216" t="str">
        <f t="shared" si="8"/>
        <v xml:space="preserve"> </v>
      </c>
      <c r="B500" s="217"/>
      <c r="C500" s="217"/>
      <c r="D500" s="144"/>
      <c r="E500" s="144"/>
      <c r="F500" s="144"/>
      <c r="G500" s="216" t="str">
        <f>IF(D500="","",VLOOKUP(D500,'Liste des clubs'!A:B,2,FALSE))</f>
        <v/>
      </c>
    </row>
    <row r="501" spans="1:7" x14ac:dyDescent="0.2">
      <c r="A501" s="216" t="str">
        <f t="shared" si="8"/>
        <v xml:space="preserve"> </v>
      </c>
      <c r="B501" s="217"/>
      <c r="C501" s="217"/>
      <c r="D501" s="144"/>
      <c r="E501" s="144"/>
      <c r="F501" s="144"/>
      <c r="G501" s="216" t="str">
        <f>IF(D501="","",VLOOKUP(D501,'Liste des clubs'!A:B,2,FALSE))</f>
        <v/>
      </c>
    </row>
    <row r="502" spans="1:7" x14ac:dyDescent="0.2">
      <c r="A502" s="216" t="str">
        <f t="shared" si="8"/>
        <v xml:space="preserve"> </v>
      </c>
      <c r="B502" s="217"/>
      <c r="C502" s="217"/>
      <c r="D502" s="144"/>
      <c r="E502" s="144"/>
      <c r="F502" s="144"/>
      <c r="G502" s="216" t="str">
        <f>IF(D502="","",VLOOKUP(D502,'Liste des clubs'!A:B,2,FALSE))</f>
        <v/>
      </c>
    </row>
    <row r="503" spans="1:7" x14ac:dyDescent="0.2">
      <c r="A503" s="216" t="str">
        <f t="shared" si="8"/>
        <v xml:space="preserve"> </v>
      </c>
      <c r="B503" s="217"/>
      <c r="C503" s="217"/>
      <c r="D503" s="144"/>
      <c r="E503" s="144"/>
      <c r="F503" s="144"/>
      <c r="G503" s="216" t="str">
        <f>IF(D503="","",VLOOKUP(D503,'Liste des clubs'!A:B,2,FALSE))</f>
        <v/>
      </c>
    </row>
    <row r="504" spans="1:7" x14ac:dyDescent="0.2">
      <c r="A504" s="216" t="str">
        <f t="shared" si="8"/>
        <v xml:space="preserve"> </v>
      </c>
      <c r="B504" s="217"/>
      <c r="C504" s="217"/>
      <c r="D504" s="144"/>
      <c r="E504" s="144"/>
      <c r="F504" s="144"/>
      <c r="G504" s="216" t="str">
        <f>IF(D504="","",VLOOKUP(D504,'Liste des clubs'!A:B,2,FALSE))</f>
        <v/>
      </c>
    </row>
    <row r="505" spans="1:7" x14ac:dyDescent="0.2">
      <c r="A505" s="216" t="str">
        <f t="shared" si="8"/>
        <v xml:space="preserve"> </v>
      </c>
      <c r="B505" s="217"/>
      <c r="C505" s="217"/>
      <c r="D505" s="144"/>
      <c r="E505" s="144"/>
      <c r="F505" s="144"/>
      <c r="G505" s="216" t="str">
        <f>IF(D505="","",VLOOKUP(D505,'Liste des clubs'!A:B,2,FALSE))</f>
        <v/>
      </c>
    </row>
    <row r="506" spans="1:7" x14ac:dyDescent="0.2">
      <c r="A506" s="216" t="str">
        <f t="shared" si="8"/>
        <v xml:space="preserve"> </v>
      </c>
      <c r="B506" s="217"/>
      <c r="C506" s="217"/>
      <c r="D506" s="144"/>
      <c r="E506" s="144"/>
      <c r="F506" s="144"/>
      <c r="G506" s="216" t="str">
        <f>IF(D506="","",VLOOKUP(D506,'Liste des clubs'!A:B,2,FALSE))</f>
        <v/>
      </c>
    </row>
    <row r="507" spans="1:7" x14ac:dyDescent="0.2">
      <c r="A507" s="216" t="str">
        <f t="shared" si="8"/>
        <v xml:space="preserve"> </v>
      </c>
      <c r="B507" s="217"/>
      <c r="C507" s="217"/>
      <c r="D507" s="144"/>
      <c r="E507" s="144"/>
      <c r="F507" s="144"/>
      <c r="G507" s="216" t="str">
        <f>IF(D507="","",VLOOKUP(D507,'Liste des clubs'!A:B,2,FALSE))</f>
        <v/>
      </c>
    </row>
    <row r="508" spans="1:7" x14ac:dyDescent="0.2">
      <c r="A508" s="216" t="str">
        <f t="shared" si="8"/>
        <v xml:space="preserve"> </v>
      </c>
      <c r="B508" s="217"/>
      <c r="C508" s="217"/>
      <c r="D508" s="144"/>
      <c r="E508" s="144"/>
      <c r="F508" s="144"/>
      <c r="G508" s="216" t="str">
        <f>IF(D508="","",VLOOKUP(D508,'Liste des clubs'!A:B,2,FALSE))</f>
        <v/>
      </c>
    </row>
    <row r="509" spans="1:7" x14ac:dyDescent="0.2">
      <c r="A509" s="216" t="str">
        <f t="shared" si="8"/>
        <v xml:space="preserve"> </v>
      </c>
      <c r="B509" s="217"/>
      <c r="C509" s="217"/>
      <c r="D509" s="144"/>
      <c r="E509" s="144"/>
      <c r="F509" s="144"/>
      <c r="G509" s="216" t="str">
        <f>IF(D509="","",VLOOKUP(D509,'Liste des clubs'!A:B,2,FALSE))</f>
        <v/>
      </c>
    </row>
    <row r="510" spans="1:7" x14ac:dyDescent="0.2">
      <c r="A510" s="216" t="str">
        <f t="shared" si="8"/>
        <v xml:space="preserve"> </v>
      </c>
      <c r="B510" s="217"/>
      <c r="C510" s="217"/>
      <c r="D510" s="144"/>
      <c r="E510" s="144"/>
      <c r="F510" s="144"/>
      <c r="G510" s="216" t="str">
        <f>IF(D510="","",VLOOKUP(D510,'Liste des clubs'!A:B,2,FALSE))</f>
        <v/>
      </c>
    </row>
    <row r="511" spans="1:7" x14ac:dyDescent="0.2">
      <c r="A511" s="216" t="str">
        <f t="shared" si="8"/>
        <v xml:space="preserve"> </v>
      </c>
      <c r="B511" s="217"/>
      <c r="C511" s="217"/>
      <c r="D511" s="144"/>
      <c r="E511" s="144"/>
      <c r="F511" s="144"/>
      <c r="G511" s="216" t="str">
        <f>IF(D511="","",VLOOKUP(D511,'Liste des clubs'!A:B,2,FALSE))</f>
        <v/>
      </c>
    </row>
    <row r="512" spans="1:7" x14ac:dyDescent="0.2">
      <c r="A512" s="216" t="str">
        <f t="shared" si="8"/>
        <v xml:space="preserve"> </v>
      </c>
      <c r="B512" s="217"/>
      <c r="C512" s="217"/>
      <c r="D512" s="144"/>
      <c r="E512" s="144"/>
      <c r="F512" s="144"/>
      <c r="G512" s="216" t="str">
        <f>IF(D512="","",VLOOKUP(D512,'Liste des clubs'!A:B,2,FALSE))</f>
        <v/>
      </c>
    </row>
    <row r="513" spans="1:7" x14ac:dyDescent="0.2">
      <c r="A513" s="216" t="str">
        <f t="shared" si="8"/>
        <v xml:space="preserve"> </v>
      </c>
      <c r="B513" s="217"/>
      <c r="C513" s="217"/>
      <c r="D513" s="144"/>
      <c r="E513" s="144"/>
      <c r="F513" s="144"/>
      <c r="G513" s="216" t="str">
        <f>IF(D513="","",VLOOKUP(D513,'Liste des clubs'!A:B,2,FALSE))</f>
        <v/>
      </c>
    </row>
    <row r="514" spans="1:7" x14ac:dyDescent="0.2">
      <c r="A514" s="216" t="str">
        <f t="shared" si="8"/>
        <v xml:space="preserve"> </v>
      </c>
      <c r="B514" s="217"/>
      <c r="C514" s="217"/>
      <c r="D514" s="144"/>
      <c r="E514" s="144"/>
      <c r="F514" s="144"/>
      <c r="G514" s="216" t="str">
        <f>IF(D514="","",VLOOKUP(D514,'Liste des clubs'!A:B,2,FALSE))</f>
        <v/>
      </c>
    </row>
    <row r="515" spans="1:7" x14ac:dyDescent="0.2">
      <c r="A515" s="216" t="str">
        <f t="shared" si="8"/>
        <v xml:space="preserve"> </v>
      </c>
      <c r="B515" s="217"/>
      <c r="C515" s="217"/>
      <c r="D515" s="144"/>
      <c r="E515" s="144"/>
      <c r="F515" s="144"/>
      <c r="G515" s="216" t="str">
        <f>IF(D515="","",VLOOKUP(D515,'Liste des clubs'!A:B,2,FALSE))</f>
        <v/>
      </c>
    </row>
    <row r="516" spans="1:7" x14ac:dyDescent="0.2">
      <c r="A516" s="216" t="str">
        <f t="shared" ref="A516:A579" si="9">UPPER(B516)&amp;" "&amp;PROPER(C516)</f>
        <v xml:space="preserve"> </v>
      </c>
      <c r="B516" s="217"/>
      <c r="C516" s="217"/>
      <c r="D516" s="144"/>
      <c r="E516" s="144"/>
      <c r="F516" s="144"/>
      <c r="G516" s="216" t="str">
        <f>IF(D516="","",VLOOKUP(D516,'Liste des clubs'!A:B,2,FALSE))</f>
        <v/>
      </c>
    </row>
    <row r="517" spans="1:7" x14ac:dyDescent="0.2">
      <c r="A517" s="216" t="str">
        <f t="shared" si="9"/>
        <v xml:space="preserve"> </v>
      </c>
      <c r="B517" s="217"/>
      <c r="C517" s="217"/>
      <c r="D517" s="144"/>
      <c r="E517" s="144"/>
      <c r="F517" s="144"/>
      <c r="G517" s="216" t="str">
        <f>IF(D517="","",VLOOKUP(D517,'Liste des clubs'!A:B,2,FALSE))</f>
        <v/>
      </c>
    </row>
    <row r="518" spans="1:7" x14ac:dyDescent="0.2">
      <c r="A518" s="216" t="str">
        <f t="shared" si="9"/>
        <v xml:space="preserve"> </v>
      </c>
      <c r="B518" s="217"/>
      <c r="C518" s="217"/>
      <c r="D518" s="144"/>
      <c r="E518" s="144"/>
      <c r="F518" s="144"/>
      <c r="G518" s="216" t="str">
        <f>IF(D518="","",VLOOKUP(D518,'Liste des clubs'!A:B,2,FALSE))</f>
        <v/>
      </c>
    </row>
    <row r="519" spans="1:7" x14ac:dyDescent="0.2">
      <c r="A519" s="216" t="str">
        <f t="shared" si="9"/>
        <v xml:space="preserve"> </v>
      </c>
      <c r="B519" s="217"/>
      <c r="C519" s="217"/>
      <c r="D519" s="144"/>
      <c r="E519" s="144"/>
      <c r="F519" s="144"/>
      <c r="G519" s="216" t="str">
        <f>IF(D519="","",VLOOKUP(D519,'Liste des clubs'!A:B,2,FALSE))</f>
        <v/>
      </c>
    </row>
    <row r="520" spans="1:7" x14ac:dyDescent="0.2">
      <c r="A520" s="216" t="str">
        <f t="shared" si="9"/>
        <v xml:space="preserve"> </v>
      </c>
      <c r="B520" s="217"/>
      <c r="C520" s="217"/>
      <c r="D520" s="144"/>
      <c r="E520" s="144"/>
      <c r="F520" s="144"/>
      <c r="G520" s="216" t="str">
        <f>IF(D520="","",VLOOKUP(D520,'Liste des clubs'!A:B,2,FALSE))</f>
        <v/>
      </c>
    </row>
    <row r="521" spans="1:7" x14ac:dyDescent="0.2">
      <c r="A521" s="216" t="str">
        <f t="shared" si="9"/>
        <v xml:space="preserve"> </v>
      </c>
      <c r="B521" s="217"/>
      <c r="C521" s="217"/>
      <c r="D521" s="144"/>
      <c r="E521" s="144"/>
      <c r="F521" s="144"/>
      <c r="G521" s="216" t="str">
        <f>IF(D521="","",VLOOKUP(D521,'Liste des clubs'!A:B,2,FALSE))</f>
        <v/>
      </c>
    </row>
    <row r="522" spans="1:7" x14ac:dyDescent="0.2">
      <c r="A522" s="216" t="str">
        <f t="shared" si="9"/>
        <v xml:space="preserve"> </v>
      </c>
      <c r="B522" s="217"/>
      <c r="C522" s="217"/>
      <c r="D522" s="144"/>
      <c r="E522" s="144"/>
      <c r="F522" s="144"/>
      <c r="G522" s="216" t="str">
        <f>IF(D522="","",VLOOKUP(D522,'Liste des clubs'!A:B,2,FALSE))</f>
        <v/>
      </c>
    </row>
    <row r="523" spans="1:7" x14ac:dyDescent="0.2">
      <c r="A523" s="216" t="str">
        <f t="shared" si="9"/>
        <v xml:space="preserve"> </v>
      </c>
      <c r="B523" s="217"/>
      <c r="C523" s="217"/>
      <c r="D523" s="144"/>
      <c r="E523" s="144"/>
      <c r="F523" s="144"/>
      <c r="G523" s="216" t="str">
        <f>IF(D523="","",VLOOKUP(D523,'Liste des clubs'!A:B,2,FALSE))</f>
        <v/>
      </c>
    </row>
    <row r="524" spans="1:7" x14ac:dyDescent="0.2">
      <c r="A524" s="216" t="str">
        <f t="shared" si="9"/>
        <v xml:space="preserve"> </v>
      </c>
      <c r="B524" s="217"/>
      <c r="C524" s="217"/>
      <c r="D524" s="144"/>
      <c r="E524" s="144"/>
      <c r="F524" s="144"/>
      <c r="G524" s="216" t="str">
        <f>IF(D524="","",VLOOKUP(D524,'Liste des clubs'!A:B,2,FALSE))</f>
        <v/>
      </c>
    </row>
    <row r="525" spans="1:7" x14ac:dyDescent="0.2">
      <c r="A525" s="216" t="str">
        <f t="shared" si="9"/>
        <v xml:space="preserve"> </v>
      </c>
      <c r="B525" s="217"/>
      <c r="C525" s="217"/>
      <c r="D525" s="144"/>
      <c r="E525" s="144"/>
      <c r="F525" s="144"/>
      <c r="G525" s="216" t="str">
        <f>IF(D525="","",VLOOKUP(D525,'Liste des clubs'!A:B,2,FALSE))</f>
        <v/>
      </c>
    </row>
    <row r="526" spans="1:7" x14ac:dyDescent="0.2">
      <c r="A526" s="216" t="str">
        <f t="shared" si="9"/>
        <v xml:space="preserve"> </v>
      </c>
      <c r="B526" s="217"/>
      <c r="C526" s="217"/>
      <c r="D526" s="144"/>
      <c r="E526" s="144"/>
      <c r="F526" s="144"/>
      <c r="G526" s="216" t="str">
        <f>IF(D526="","",VLOOKUP(D526,'Liste des clubs'!A:B,2,FALSE))</f>
        <v/>
      </c>
    </row>
    <row r="527" spans="1:7" x14ac:dyDescent="0.2">
      <c r="A527" s="216" t="str">
        <f t="shared" si="9"/>
        <v xml:space="preserve"> </v>
      </c>
      <c r="B527" s="217"/>
      <c r="C527" s="217"/>
      <c r="D527" s="144"/>
      <c r="E527" s="144"/>
      <c r="F527" s="144"/>
      <c r="G527" s="216" t="str">
        <f>IF(D527="","",VLOOKUP(D527,'Liste des clubs'!A:B,2,FALSE))</f>
        <v/>
      </c>
    </row>
    <row r="528" spans="1:7" x14ac:dyDescent="0.2">
      <c r="A528" s="216" t="str">
        <f t="shared" si="9"/>
        <v xml:space="preserve"> </v>
      </c>
      <c r="B528" s="217"/>
      <c r="C528" s="217"/>
      <c r="D528" s="144"/>
      <c r="E528" s="144"/>
      <c r="F528" s="144"/>
      <c r="G528" s="216" t="str">
        <f>IF(D528="","",VLOOKUP(D528,'Liste des clubs'!A:B,2,FALSE))</f>
        <v/>
      </c>
    </row>
    <row r="529" spans="1:7" x14ac:dyDescent="0.2">
      <c r="A529" s="216" t="str">
        <f t="shared" si="9"/>
        <v xml:space="preserve"> </v>
      </c>
      <c r="B529" s="217"/>
      <c r="C529" s="217"/>
      <c r="D529" s="144"/>
      <c r="E529" s="144"/>
      <c r="F529" s="144"/>
      <c r="G529" s="216" t="str">
        <f>IF(D529="","",VLOOKUP(D529,'Liste des clubs'!A:B,2,FALSE))</f>
        <v/>
      </c>
    </row>
    <row r="530" spans="1:7" x14ac:dyDescent="0.2">
      <c r="A530" s="216" t="str">
        <f t="shared" si="9"/>
        <v xml:space="preserve"> </v>
      </c>
      <c r="B530" s="217"/>
      <c r="C530" s="217"/>
      <c r="D530" s="144"/>
      <c r="E530" s="144"/>
      <c r="F530" s="144"/>
      <c r="G530" s="216" t="str">
        <f>IF(D530="","",VLOOKUP(D530,'Liste des clubs'!A:B,2,FALSE))</f>
        <v/>
      </c>
    </row>
    <row r="531" spans="1:7" x14ac:dyDescent="0.2">
      <c r="A531" s="216" t="str">
        <f t="shared" si="9"/>
        <v xml:space="preserve"> </v>
      </c>
      <c r="B531" s="217"/>
      <c r="C531" s="217"/>
      <c r="D531" s="144"/>
      <c r="E531" s="144"/>
      <c r="F531" s="144"/>
      <c r="G531" s="216" t="str">
        <f>IF(D531="","",VLOOKUP(D531,'Liste des clubs'!A:B,2,FALSE))</f>
        <v/>
      </c>
    </row>
    <row r="532" spans="1:7" x14ac:dyDescent="0.2">
      <c r="A532" s="216" t="str">
        <f t="shared" si="9"/>
        <v xml:space="preserve"> </v>
      </c>
      <c r="B532" s="217"/>
      <c r="C532" s="217"/>
      <c r="D532" s="144"/>
      <c r="E532" s="144"/>
      <c r="F532" s="144"/>
      <c r="G532" s="216" t="str">
        <f>IF(D532="","",VLOOKUP(D532,'Liste des clubs'!A:B,2,FALSE))</f>
        <v/>
      </c>
    </row>
    <row r="533" spans="1:7" x14ac:dyDescent="0.2">
      <c r="A533" s="216" t="str">
        <f t="shared" si="9"/>
        <v xml:space="preserve"> </v>
      </c>
      <c r="B533" s="217"/>
      <c r="C533" s="217"/>
      <c r="D533" s="144"/>
      <c r="E533" s="144"/>
      <c r="F533" s="144"/>
      <c r="G533" s="216" t="str">
        <f>IF(D533="","",VLOOKUP(D533,'Liste des clubs'!A:B,2,FALSE))</f>
        <v/>
      </c>
    </row>
    <row r="534" spans="1:7" x14ac:dyDescent="0.2">
      <c r="A534" s="216" t="str">
        <f t="shared" si="9"/>
        <v xml:space="preserve"> </v>
      </c>
      <c r="B534" s="217"/>
      <c r="C534" s="217"/>
      <c r="D534" s="144"/>
      <c r="E534" s="144"/>
      <c r="F534" s="144"/>
      <c r="G534" s="216" t="str">
        <f>IF(D534="","",VLOOKUP(D534,'Liste des clubs'!A:B,2,FALSE))</f>
        <v/>
      </c>
    </row>
    <row r="535" spans="1:7" x14ac:dyDescent="0.2">
      <c r="A535" s="216" t="str">
        <f t="shared" si="9"/>
        <v xml:space="preserve"> </v>
      </c>
      <c r="B535" s="217"/>
      <c r="C535" s="217"/>
      <c r="D535" s="144"/>
      <c r="E535" s="144"/>
      <c r="F535" s="144"/>
      <c r="G535" s="216" t="str">
        <f>IF(D535="","",VLOOKUP(D535,'Liste des clubs'!A:B,2,FALSE))</f>
        <v/>
      </c>
    </row>
    <row r="536" spans="1:7" x14ac:dyDescent="0.2">
      <c r="A536" s="216" t="str">
        <f t="shared" si="9"/>
        <v xml:space="preserve"> </v>
      </c>
      <c r="B536" s="217"/>
      <c r="C536" s="217"/>
      <c r="D536" s="144"/>
      <c r="E536" s="144"/>
      <c r="F536" s="144"/>
      <c r="G536" s="216" t="str">
        <f>IF(D536="","",VLOOKUP(D536,'Liste des clubs'!A:B,2,FALSE))</f>
        <v/>
      </c>
    </row>
    <row r="537" spans="1:7" x14ac:dyDescent="0.2">
      <c r="A537" s="216" t="str">
        <f t="shared" si="9"/>
        <v xml:space="preserve"> </v>
      </c>
      <c r="B537" s="217"/>
      <c r="C537" s="217"/>
      <c r="D537" s="144"/>
      <c r="E537" s="144"/>
      <c r="F537" s="144"/>
      <c r="G537" s="216" t="str">
        <f>IF(D537="","",VLOOKUP(D537,'Liste des clubs'!A:B,2,FALSE))</f>
        <v/>
      </c>
    </row>
    <row r="538" spans="1:7" x14ac:dyDescent="0.2">
      <c r="A538" s="216" t="str">
        <f t="shared" si="9"/>
        <v xml:space="preserve"> </v>
      </c>
      <c r="B538" s="218"/>
      <c r="C538" s="218"/>
      <c r="D538" s="219"/>
      <c r="E538" s="219"/>
      <c r="F538" s="219"/>
      <c r="G538" s="216" t="str">
        <f>IF(D538="","",VLOOKUP(D538,'Liste des clubs'!A:B,2,FALSE))</f>
        <v/>
      </c>
    </row>
    <row r="539" spans="1:7" x14ac:dyDescent="0.2">
      <c r="A539" s="216" t="str">
        <f t="shared" si="9"/>
        <v xml:space="preserve"> </v>
      </c>
      <c r="B539" s="218"/>
      <c r="C539" s="218"/>
      <c r="D539" s="219"/>
      <c r="E539" s="219"/>
      <c r="F539" s="219"/>
      <c r="G539" s="216" t="str">
        <f>IF(D539="","",VLOOKUP(D539,'Liste des clubs'!A:B,2,FALSE))</f>
        <v/>
      </c>
    </row>
    <row r="540" spans="1:7" x14ac:dyDescent="0.2">
      <c r="A540" s="216" t="str">
        <f t="shared" si="9"/>
        <v xml:space="preserve"> </v>
      </c>
      <c r="B540" s="218"/>
      <c r="C540" s="218"/>
      <c r="D540" s="219"/>
      <c r="E540" s="219"/>
      <c r="F540" s="219"/>
      <c r="G540" s="216" t="str">
        <f>IF(D540="","",VLOOKUP(D540,'Liste des clubs'!A:B,2,FALSE))</f>
        <v/>
      </c>
    </row>
    <row r="541" spans="1:7" x14ac:dyDescent="0.2">
      <c r="A541" s="216" t="str">
        <f t="shared" si="9"/>
        <v xml:space="preserve"> </v>
      </c>
      <c r="B541" s="218"/>
      <c r="C541" s="218"/>
      <c r="D541" s="219"/>
      <c r="E541" s="219"/>
      <c r="F541" s="219"/>
      <c r="G541" s="216" t="str">
        <f>IF(D541="","",VLOOKUP(D541,'Liste des clubs'!A:B,2,FALSE))</f>
        <v/>
      </c>
    </row>
    <row r="542" spans="1:7" x14ac:dyDescent="0.2">
      <c r="A542" s="216" t="str">
        <f t="shared" si="9"/>
        <v xml:space="preserve"> </v>
      </c>
      <c r="B542" s="218"/>
      <c r="C542" s="218"/>
      <c r="D542" s="219"/>
      <c r="E542" s="219"/>
      <c r="F542" s="219"/>
      <c r="G542" s="216" t="str">
        <f>IF(D542="","",VLOOKUP(D542,'Liste des clubs'!A:B,2,FALSE))</f>
        <v/>
      </c>
    </row>
    <row r="543" spans="1:7" x14ac:dyDescent="0.2">
      <c r="A543" s="216" t="str">
        <f t="shared" si="9"/>
        <v xml:space="preserve"> </v>
      </c>
      <c r="B543" s="218"/>
      <c r="C543" s="218"/>
      <c r="D543" s="219"/>
      <c r="E543" s="219"/>
      <c r="F543" s="219"/>
      <c r="G543" s="216" t="str">
        <f>IF(D543="","",VLOOKUP(D543,'Liste des clubs'!A:B,2,FALSE))</f>
        <v/>
      </c>
    </row>
    <row r="544" spans="1:7" x14ac:dyDescent="0.2">
      <c r="A544" s="216" t="str">
        <f t="shared" si="9"/>
        <v xml:space="preserve"> </v>
      </c>
      <c r="B544" s="218"/>
      <c r="C544" s="218"/>
      <c r="D544" s="219"/>
      <c r="E544" s="219"/>
      <c r="F544" s="219"/>
      <c r="G544" s="216" t="str">
        <f>IF(D544="","",VLOOKUP(D544,'Liste des clubs'!A:B,2,FALSE))</f>
        <v/>
      </c>
    </row>
    <row r="545" spans="1:7" x14ac:dyDescent="0.2">
      <c r="A545" s="216" t="str">
        <f t="shared" si="9"/>
        <v xml:space="preserve"> </v>
      </c>
      <c r="B545" s="218"/>
      <c r="C545" s="218"/>
      <c r="D545" s="219"/>
      <c r="E545" s="219"/>
      <c r="F545" s="219"/>
      <c r="G545" s="216" t="str">
        <f>IF(D545="","",VLOOKUP(D545,'Liste des clubs'!A:B,2,FALSE))</f>
        <v/>
      </c>
    </row>
    <row r="546" spans="1:7" x14ac:dyDescent="0.2">
      <c r="A546" s="216" t="str">
        <f t="shared" si="9"/>
        <v xml:space="preserve"> </v>
      </c>
      <c r="B546" s="218"/>
      <c r="C546" s="218"/>
      <c r="D546" s="219"/>
      <c r="E546" s="219"/>
      <c r="F546" s="219"/>
      <c r="G546" s="216" t="str">
        <f>IF(D546="","",VLOOKUP(D546,'Liste des clubs'!A:B,2,FALSE))</f>
        <v/>
      </c>
    </row>
    <row r="547" spans="1:7" x14ac:dyDescent="0.2">
      <c r="A547" s="216" t="str">
        <f t="shared" si="9"/>
        <v xml:space="preserve"> </v>
      </c>
      <c r="B547" s="218"/>
      <c r="C547" s="218"/>
      <c r="D547" s="219"/>
      <c r="E547" s="219"/>
      <c r="F547" s="219"/>
      <c r="G547" s="216" t="str">
        <f>IF(D547="","",VLOOKUP(D547,'Liste des clubs'!A:B,2,FALSE))</f>
        <v/>
      </c>
    </row>
    <row r="548" spans="1:7" x14ac:dyDescent="0.2">
      <c r="A548" s="216" t="str">
        <f t="shared" si="9"/>
        <v xml:space="preserve"> </v>
      </c>
      <c r="B548" s="218"/>
      <c r="C548" s="218"/>
      <c r="D548" s="219"/>
      <c r="E548" s="219"/>
      <c r="F548" s="219"/>
      <c r="G548" s="216" t="str">
        <f>IF(D548="","",VLOOKUP(D548,'Liste des clubs'!A:B,2,FALSE))</f>
        <v/>
      </c>
    </row>
    <row r="549" spans="1:7" x14ac:dyDescent="0.2">
      <c r="A549" s="216" t="str">
        <f t="shared" si="9"/>
        <v xml:space="preserve"> </v>
      </c>
      <c r="B549" s="218"/>
      <c r="C549" s="218"/>
      <c r="D549" s="219"/>
      <c r="E549" s="219"/>
      <c r="F549" s="219"/>
      <c r="G549" s="216" t="str">
        <f>IF(D549="","",VLOOKUP(D549,'Liste des clubs'!A:B,2,FALSE))</f>
        <v/>
      </c>
    </row>
    <row r="550" spans="1:7" x14ac:dyDescent="0.2">
      <c r="A550" s="216" t="str">
        <f t="shared" si="9"/>
        <v xml:space="preserve"> </v>
      </c>
      <c r="B550" s="218"/>
      <c r="C550" s="218"/>
      <c r="D550" s="219"/>
      <c r="E550" s="219"/>
      <c r="F550" s="219"/>
      <c r="G550" s="216" t="str">
        <f>IF(D550="","",VLOOKUP(D550,'Liste des clubs'!A:B,2,FALSE))</f>
        <v/>
      </c>
    </row>
    <row r="551" spans="1:7" x14ac:dyDescent="0.2">
      <c r="A551" s="216" t="str">
        <f t="shared" si="9"/>
        <v xml:space="preserve"> </v>
      </c>
      <c r="B551" s="218"/>
      <c r="C551" s="218"/>
      <c r="D551" s="219"/>
      <c r="E551" s="219"/>
      <c r="F551" s="219"/>
      <c r="G551" s="216" t="str">
        <f>IF(D551="","",VLOOKUP(D551,'Liste des clubs'!A:B,2,FALSE))</f>
        <v/>
      </c>
    </row>
    <row r="552" spans="1:7" x14ac:dyDescent="0.2">
      <c r="A552" s="216" t="str">
        <f t="shared" si="9"/>
        <v xml:space="preserve"> </v>
      </c>
      <c r="B552" s="218"/>
      <c r="C552" s="218"/>
      <c r="D552" s="219"/>
      <c r="E552" s="219"/>
      <c r="F552" s="219"/>
      <c r="G552" s="216" t="str">
        <f>IF(D552="","",VLOOKUP(D552,'Liste des clubs'!A:B,2,FALSE))</f>
        <v/>
      </c>
    </row>
    <row r="553" spans="1:7" x14ac:dyDescent="0.2">
      <c r="A553" s="216" t="str">
        <f t="shared" si="9"/>
        <v xml:space="preserve"> </v>
      </c>
      <c r="B553" s="218"/>
      <c r="C553" s="218"/>
      <c r="D553" s="219"/>
      <c r="E553" s="219"/>
      <c r="F553" s="219"/>
      <c r="G553" s="216" t="str">
        <f>IF(D553="","",VLOOKUP(D553,'Liste des clubs'!A:B,2,FALSE))</f>
        <v/>
      </c>
    </row>
    <row r="554" spans="1:7" x14ac:dyDescent="0.2">
      <c r="A554" s="216" t="str">
        <f t="shared" si="9"/>
        <v xml:space="preserve"> </v>
      </c>
      <c r="B554" s="218"/>
      <c r="C554" s="218"/>
      <c r="D554" s="219"/>
      <c r="E554" s="219"/>
      <c r="F554" s="219"/>
      <c r="G554" s="216" t="str">
        <f>IF(D554="","",VLOOKUP(D554,'Liste des clubs'!A:B,2,FALSE))</f>
        <v/>
      </c>
    </row>
    <row r="555" spans="1:7" x14ac:dyDescent="0.2">
      <c r="A555" s="216" t="str">
        <f t="shared" si="9"/>
        <v xml:space="preserve"> </v>
      </c>
      <c r="B555" s="218"/>
      <c r="C555" s="218"/>
      <c r="D555" s="219"/>
      <c r="E555" s="219"/>
      <c r="F555" s="219"/>
      <c r="G555" s="216" t="str">
        <f>IF(D555="","",VLOOKUP(D555,'Liste des clubs'!A:B,2,FALSE))</f>
        <v/>
      </c>
    </row>
    <row r="556" spans="1:7" x14ac:dyDescent="0.2">
      <c r="A556" s="216" t="str">
        <f t="shared" si="9"/>
        <v xml:space="preserve"> </v>
      </c>
      <c r="B556" s="218"/>
      <c r="C556" s="218"/>
      <c r="D556" s="219"/>
      <c r="E556" s="219"/>
      <c r="F556" s="219"/>
      <c r="G556" s="216" t="str">
        <f>IF(D556="","",VLOOKUP(D556,'Liste des clubs'!A:B,2,FALSE))</f>
        <v/>
      </c>
    </row>
    <row r="557" spans="1:7" x14ac:dyDescent="0.2">
      <c r="A557" s="216" t="str">
        <f t="shared" si="9"/>
        <v xml:space="preserve"> </v>
      </c>
      <c r="B557" s="218"/>
      <c r="C557" s="218"/>
      <c r="D557" s="219"/>
      <c r="E557" s="219"/>
      <c r="F557" s="219"/>
      <c r="G557" s="216" t="str">
        <f>IF(D557="","",VLOOKUP(D557,'Liste des clubs'!A:B,2,FALSE))</f>
        <v/>
      </c>
    </row>
    <row r="558" spans="1:7" x14ac:dyDescent="0.2">
      <c r="A558" s="216" t="str">
        <f t="shared" si="9"/>
        <v xml:space="preserve"> </v>
      </c>
      <c r="B558" s="218"/>
      <c r="C558" s="218"/>
      <c r="D558" s="219"/>
      <c r="E558" s="219"/>
      <c r="F558" s="219"/>
      <c r="G558" s="216" t="str">
        <f>IF(D558="","",VLOOKUP(D558,'Liste des clubs'!A:B,2,FALSE))</f>
        <v/>
      </c>
    </row>
    <row r="559" spans="1:7" x14ac:dyDescent="0.2">
      <c r="A559" s="216" t="str">
        <f t="shared" si="9"/>
        <v xml:space="preserve"> </v>
      </c>
      <c r="B559" s="218"/>
      <c r="C559" s="218"/>
      <c r="D559" s="219"/>
      <c r="E559" s="219"/>
      <c r="F559" s="219"/>
      <c r="G559" s="216" t="str">
        <f>IF(D559="","",VLOOKUP(D559,'Liste des clubs'!A:B,2,FALSE))</f>
        <v/>
      </c>
    </row>
    <row r="560" spans="1:7" x14ac:dyDescent="0.2">
      <c r="A560" s="216" t="str">
        <f t="shared" si="9"/>
        <v xml:space="preserve"> </v>
      </c>
      <c r="B560" s="218"/>
      <c r="C560" s="218"/>
      <c r="D560" s="219"/>
      <c r="E560" s="219"/>
      <c r="F560" s="219"/>
      <c r="G560" s="216" t="str">
        <f>IF(D560="","",VLOOKUP(D560,'Liste des clubs'!A:B,2,FALSE))</f>
        <v/>
      </c>
    </row>
    <row r="561" spans="1:7" x14ac:dyDescent="0.2">
      <c r="A561" s="216" t="str">
        <f t="shared" si="9"/>
        <v xml:space="preserve"> </v>
      </c>
      <c r="B561" s="218"/>
      <c r="C561" s="218"/>
      <c r="D561" s="219"/>
      <c r="E561" s="219"/>
      <c r="F561" s="219"/>
      <c r="G561" s="216" t="str">
        <f>IF(D561="","",VLOOKUP(D561,'Liste des clubs'!A:B,2,FALSE))</f>
        <v/>
      </c>
    </row>
    <row r="562" spans="1:7" x14ac:dyDescent="0.2">
      <c r="A562" s="216" t="str">
        <f t="shared" si="9"/>
        <v xml:space="preserve"> </v>
      </c>
      <c r="B562" s="218"/>
      <c r="C562" s="218"/>
      <c r="D562" s="219"/>
      <c r="E562" s="219"/>
      <c r="F562" s="219"/>
      <c r="G562" s="216" t="str">
        <f>IF(D562="","",VLOOKUP(D562,'Liste des clubs'!A:B,2,FALSE))</f>
        <v/>
      </c>
    </row>
    <row r="563" spans="1:7" x14ac:dyDescent="0.2">
      <c r="A563" s="216" t="str">
        <f t="shared" si="9"/>
        <v xml:space="preserve"> </v>
      </c>
      <c r="B563" s="218"/>
      <c r="C563" s="218"/>
      <c r="D563" s="219"/>
      <c r="E563" s="219"/>
      <c r="F563" s="219"/>
      <c r="G563" s="216" t="str">
        <f>IF(D563="","",VLOOKUP(D563,'Liste des clubs'!A:B,2,FALSE))</f>
        <v/>
      </c>
    </row>
    <row r="564" spans="1:7" x14ac:dyDescent="0.2">
      <c r="A564" s="216" t="str">
        <f t="shared" si="9"/>
        <v xml:space="preserve"> </v>
      </c>
      <c r="B564" s="218"/>
      <c r="C564" s="218"/>
      <c r="D564" s="219"/>
      <c r="E564" s="219"/>
      <c r="F564" s="219"/>
      <c r="G564" s="216" t="str">
        <f>IF(D564="","",VLOOKUP(D564,'Liste des clubs'!A:B,2,FALSE))</f>
        <v/>
      </c>
    </row>
    <row r="565" spans="1:7" x14ac:dyDescent="0.2">
      <c r="A565" s="216" t="str">
        <f t="shared" si="9"/>
        <v xml:space="preserve"> </v>
      </c>
      <c r="B565" s="218"/>
      <c r="C565" s="218"/>
      <c r="D565" s="219"/>
      <c r="E565" s="219"/>
      <c r="F565" s="219"/>
      <c r="G565" s="216" t="str">
        <f>IF(D565="","",VLOOKUP(D565,'Liste des clubs'!A:B,2,FALSE))</f>
        <v/>
      </c>
    </row>
    <row r="566" spans="1:7" x14ac:dyDescent="0.2">
      <c r="A566" s="216" t="str">
        <f t="shared" si="9"/>
        <v xml:space="preserve"> </v>
      </c>
      <c r="B566" s="218"/>
      <c r="C566" s="218"/>
      <c r="D566" s="219"/>
      <c r="E566" s="219"/>
      <c r="F566" s="219"/>
      <c r="G566" s="216" t="str">
        <f>IF(D566="","",VLOOKUP(D566,'Liste des clubs'!A:B,2,FALSE))</f>
        <v/>
      </c>
    </row>
    <row r="567" spans="1:7" x14ac:dyDescent="0.2">
      <c r="A567" s="216" t="str">
        <f t="shared" si="9"/>
        <v xml:space="preserve"> </v>
      </c>
      <c r="B567" s="218"/>
      <c r="C567" s="218"/>
      <c r="D567" s="219"/>
      <c r="E567" s="219"/>
      <c r="F567" s="219"/>
      <c r="G567" s="216" t="str">
        <f>IF(D567="","",VLOOKUP(D567,'Liste des clubs'!A:B,2,FALSE))</f>
        <v/>
      </c>
    </row>
    <row r="568" spans="1:7" x14ac:dyDescent="0.2">
      <c r="A568" s="216" t="str">
        <f t="shared" si="9"/>
        <v xml:space="preserve"> </v>
      </c>
      <c r="B568" s="218"/>
      <c r="C568" s="218"/>
      <c r="D568" s="219"/>
      <c r="E568" s="219"/>
      <c r="F568" s="219"/>
      <c r="G568" s="216" t="str">
        <f>IF(D568="","",VLOOKUP(D568,'Liste des clubs'!A:B,2,FALSE))</f>
        <v/>
      </c>
    </row>
    <row r="569" spans="1:7" x14ac:dyDescent="0.2">
      <c r="A569" s="216" t="str">
        <f t="shared" si="9"/>
        <v xml:space="preserve"> </v>
      </c>
      <c r="B569" s="218"/>
      <c r="C569" s="218"/>
      <c r="D569" s="219"/>
      <c r="E569" s="219"/>
      <c r="F569" s="219"/>
      <c r="G569" s="216" t="str">
        <f>IF(D569="","",VLOOKUP(D569,'Liste des clubs'!A:B,2,FALSE))</f>
        <v/>
      </c>
    </row>
    <row r="570" spans="1:7" x14ac:dyDescent="0.2">
      <c r="A570" s="216" t="str">
        <f t="shared" si="9"/>
        <v xml:space="preserve"> </v>
      </c>
      <c r="B570" s="218"/>
      <c r="C570" s="218"/>
      <c r="D570" s="219"/>
      <c r="E570" s="219"/>
      <c r="F570" s="219"/>
      <c r="G570" s="216" t="str">
        <f>IF(D570="","",VLOOKUP(D570,'Liste des clubs'!A:B,2,FALSE))</f>
        <v/>
      </c>
    </row>
    <row r="571" spans="1:7" x14ac:dyDescent="0.2">
      <c r="A571" s="216" t="str">
        <f t="shared" si="9"/>
        <v xml:space="preserve"> </v>
      </c>
      <c r="B571" s="218"/>
      <c r="C571" s="218"/>
      <c r="D571" s="219"/>
      <c r="E571" s="219"/>
      <c r="F571" s="219"/>
      <c r="G571" s="216" t="str">
        <f>IF(D571="","",VLOOKUP(D571,'Liste des clubs'!A:B,2,FALSE))</f>
        <v/>
      </c>
    </row>
    <row r="572" spans="1:7" x14ac:dyDescent="0.2">
      <c r="A572" s="216" t="str">
        <f t="shared" si="9"/>
        <v xml:space="preserve"> </v>
      </c>
      <c r="B572" s="218"/>
      <c r="C572" s="218"/>
      <c r="D572" s="219"/>
      <c r="E572" s="219"/>
      <c r="F572" s="219"/>
      <c r="G572" s="216" t="str">
        <f>IF(D572="","",VLOOKUP(D572,'Liste des clubs'!A:B,2,FALSE))</f>
        <v/>
      </c>
    </row>
    <row r="573" spans="1:7" x14ac:dyDescent="0.2">
      <c r="A573" s="216" t="str">
        <f t="shared" si="9"/>
        <v xml:space="preserve"> </v>
      </c>
      <c r="B573" s="218"/>
      <c r="C573" s="218"/>
      <c r="D573" s="219"/>
      <c r="E573" s="219"/>
      <c r="F573" s="219"/>
      <c r="G573" s="216" t="str">
        <f>IF(D573="","",VLOOKUP(D573,'Liste des clubs'!A:B,2,FALSE))</f>
        <v/>
      </c>
    </row>
    <row r="574" spans="1:7" x14ac:dyDescent="0.2">
      <c r="A574" s="216" t="str">
        <f t="shared" si="9"/>
        <v xml:space="preserve"> </v>
      </c>
      <c r="B574" s="218"/>
      <c r="C574" s="218"/>
      <c r="D574" s="219"/>
      <c r="E574" s="219"/>
      <c r="F574" s="219"/>
      <c r="G574" s="216" t="str">
        <f>IF(D574="","",VLOOKUP(D574,'Liste des clubs'!A:B,2,FALSE))</f>
        <v/>
      </c>
    </row>
    <row r="575" spans="1:7" x14ac:dyDescent="0.2">
      <c r="A575" s="216" t="str">
        <f t="shared" si="9"/>
        <v xml:space="preserve"> </v>
      </c>
      <c r="B575" s="218"/>
      <c r="C575" s="218"/>
      <c r="D575" s="219"/>
      <c r="E575" s="219"/>
      <c r="F575" s="219"/>
      <c r="G575" s="216" t="str">
        <f>IF(D575="","",VLOOKUP(D575,'Liste des clubs'!A:B,2,FALSE))</f>
        <v/>
      </c>
    </row>
    <row r="576" spans="1:7" x14ac:dyDescent="0.2">
      <c r="A576" s="216" t="str">
        <f t="shared" si="9"/>
        <v xml:space="preserve"> </v>
      </c>
      <c r="B576" s="218"/>
      <c r="C576" s="218"/>
      <c r="D576" s="219"/>
      <c r="E576" s="219"/>
      <c r="F576" s="219"/>
      <c r="G576" s="216" t="str">
        <f>IF(D576="","",VLOOKUP(D576,'Liste des clubs'!A:B,2,FALSE))</f>
        <v/>
      </c>
    </row>
    <row r="577" spans="1:7" x14ac:dyDescent="0.2">
      <c r="A577" s="216" t="str">
        <f t="shared" si="9"/>
        <v xml:space="preserve"> </v>
      </c>
      <c r="B577" s="218"/>
      <c r="C577" s="218"/>
      <c r="D577" s="219"/>
      <c r="E577" s="219"/>
      <c r="F577" s="219"/>
      <c r="G577" s="216" t="str">
        <f>IF(D577="","",VLOOKUP(D577,'Liste des clubs'!A:B,2,FALSE))</f>
        <v/>
      </c>
    </row>
    <row r="578" spans="1:7" x14ac:dyDescent="0.2">
      <c r="A578" s="216" t="str">
        <f t="shared" si="9"/>
        <v xml:space="preserve"> </v>
      </c>
      <c r="B578" s="218"/>
      <c r="C578" s="218"/>
      <c r="D578" s="219"/>
      <c r="E578" s="219"/>
      <c r="F578" s="219"/>
      <c r="G578" s="216" t="str">
        <f>IF(D578="","",VLOOKUP(D578,'Liste des clubs'!A:B,2,FALSE))</f>
        <v/>
      </c>
    </row>
    <row r="579" spans="1:7" x14ac:dyDescent="0.2">
      <c r="A579" s="216" t="str">
        <f t="shared" si="9"/>
        <v xml:space="preserve"> </v>
      </c>
      <c r="B579" s="218"/>
      <c r="C579" s="218"/>
      <c r="D579" s="219"/>
      <c r="E579" s="219"/>
      <c r="F579" s="219"/>
      <c r="G579" s="216" t="str">
        <f>IF(D579="","",VLOOKUP(D579,'Liste des clubs'!A:B,2,FALSE))</f>
        <v/>
      </c>
    </row>
    <row r="580" spans="1:7" x14ac:dyDescent="0.2">
      <c r="A580" s="216" t="str">
        <f t="shared" ref="A580:A643" si="10">UPPER(B580)&amp;" "&amp;PROPER(C580)</f>
        <v xml:space="preserve"> </v>
      </c>
      <c r="B580" s="218"/>
      <c r="C580" s="218"/>
      <c r="D580" s="219"/>
      <c r="E580" s="219"/>
      <c r="F580" s="219"/>
      <c r="G580" s="216" t="str">
        <f>IF(D580="","",VLOOKUP(D580,'Liste des clubs'!A:B,2,FALSE))</f>
        <v/>
      </c>
    </row>
    <row r="581" spans="1:7" x14ac:dyDescent="0.2">
      <c r="A581" s="216" t="str">
        <f t="shared" si="10"/>
        <v xml:space="preserve"> </v>
      </c>
      <c r="B581" s="218"/>
      <c r="C581" s="218"/>
      <c r="D581" s="219"/>
      <c r="E581" s="219"/>
      <c r="F581" s="219"/>
      <c r="G581" s="216" t="str">
        <f>IF(D581="","",VLOOKUP(D581,'Liste des clubs'!A:B,2,FALSE))</f>
        <v/>
      </c>
    </row>
    <row r="582" spans="1:7" x14ac:dyDescent="0.2">
      <c r="A582" s="216" t="str">
        <f t="shared" si="10"/>
        <v xml:space="preserve"> </v>
      </c>
      <c r="B582" s="218"/>
      <c r="C582" s="218"/>
      <c r="D582" s="219"/>
      <c r="E582" s="219"/>
      <c r="F582" s="219"/>
      <c r="G582" s="216" t="str">
        <f>IF(D582="","",VLOOKUP(D582,'Liste des clubs'!A:B,2,FALSE))</f>
        <v/>
      </c>
    </row>
    <row r="583" spans="1:7" x14ac:dyDescent="0.2">
      <c r="A583" s="216" t="str">
        <f t="shared" si="10"/>
        <v xml:space="preserve"> </v>
      </c>
      <c r="B583" s="218"/>
      <c r="C583" s="218"/>
      <c r="D583" s="219"/>
      <c r="E583" s="219"/>
      <c r="F583" s="219"/>
      <c r="G583" s="216" t="str">
        <f>IF(D583="","",VLOOKUP(D583,'Liste des clubs'!A:B,2,FALSE))</f>
        <v/>
      </c>
    </row>
    <row r="584" spans="1:7" x14ac:dyDescent="0.2">
      <c r="A584" s="216" t="str">
        <f t="shared" si="10"/>
        <v xml:space="preserve"> </v>
      </c>
      <c r="B584" s="218"/>
      <c r="C584" s="218"/>
      <c r="D584" s="219"/>
      <c r="E584" s="219"/>
      <c r="F584" s="219"/>
      <c r="G584" s="216" t="str">
        <f>IF(D584="","",VLOOKUP(D584,'Liste des clubs'!A:B,2,FALSE))</f>
        <v/>
      </c>
    </row>
    <row r="585" spans="1:7" x14ac:dyDescent="0.2">
      <c r="A585" s="216" t="str">
        <f t="shared" si="10"/>
        <v xml:space="preserve"> </v>
      </c>
      <c r="B585" s="218"/>
      <c r="C585" s="218"/>
      <c r="D585" s="219"/>
      <c r="E585" s="219"/>
      <c r="F585" s="219"/>
      <c r="G585" s="216" t="str">
        <f>IF(D585="","",VLOOKUP(D585,'Liste des clubs'!A:B,2,FALSE))</f>
        <v/>
      </c>
    </row>
    <row r="586" spans="1:7" x14ac:dyDescent="0.2">
      <c r="A586" s="216" t="str">
        <f t="shared" si="10"/>
        <v xml:space="preserve"> </v>
      </c>
      <c r="B586" s="218"/>
      <c r="C586" s="218"/>
      <c r="D586" s="219"/>
      <c r="E586" s="219"/>
      <c r="F586" s="219"/>
      <c r="G586" s="216" t="str">
        <f>IF(D586="","",VLOOKUP(D586,'Liste des clubs'!A:B,2,FALSE))</f>
        <v/>
      </c>
    </row>
    <row r="587" spans="1:7" x14ac:dyDescent="0.2">
      <c r="A587" s="216" t="str">
        <f t="shared" si="10"/>
        <v xml:space="preserve"> </v>
      </c>
      <c r="B587" s="218"/>
      <c r="C587" s="218"/>
      <c r="D587" s="219"/>
      <c r="E587" s="219"/>
      <c r="F587" s="219"/>
      <c r="G587" s="216" t="str">
        <f>IF(D587="","",VLOOKUP(D587,'Liste des clubs'!A:B,2,FALSE))</f>
        <v/>
      </c>
    </row>
    <row r="588" spans="1:7" x14ac:dyDescent="0.2">
      <c r="A588" s="216" t="str">
        <f t="shared" si="10"/>
        <v xml:space="preserve"> </v>
      </c>
      <c r="B588" s="218"/>
      <c r="C588" s="218"/>
      <c r="D588" s="219"/>
      <c r="E588" s="219"/>
      <c r="F588" s="219"/>
      <c r="G588" s="216" t="str">
        <f>IF(D588="","",VLOOKUP(D588,'Liste des clubs'!A:B,2,FALSE))</f>
        <v/>
      </c>
    </row>
    <row r="589" spans="1:7" x14ac:dyDescent="0.2">
      <c r="A589" s="216" t="str">
        <f t="shared" si="10"/>
        <v xml:space="preserve"> </v>
      </c>
      <c r="B589" s="218"/>
      <c r="C589" s="218"/>
      <c r="D589" s="219"/>
      <c r="E589" s="219"/>
      <c r="F589" s="219"/>
      <c r="G589" s="216" t="str">
        <f>IF(D589="","",VLOOKUP(D589,'Liste des clubs'!A:B,2,FALSE))</f>
        <v/>
      </c>
    </row>
    <row r="590" spans="1:7" x14ac:dyDescent="0.2">
      <c r="A590" s="216" t="str">
        <f t="shared" si="10"/>
        <v xml:space="preserve"> </v>
      </c>
      <c r="B590" s="218"/>
      <c r="C590" s="218"/>
      <c r="D590" s="219"/>
      <c r="E590" s="219"/>
      <c r="F590" s="219"/>
      <c r="G590" s="216" t="str">
        <f>IF(D590="","",VLOOKUP(D590,'Liste des clubs'!A:B,2,FALSE))</f>
        <v/>
      </c>
    </row>
    <row r="591" spans="1:7" x14ac:dyDescent="0.2">
      <c r="A591" s="216" t="str">
        <f t="shared" si="10"/>
        <v xml:space="preserve"> </v>
      </c>
      <c r="B591" s="218"/>
      <c r="C591" s="218"/>
      <c r="D591" s="219"/>
      <c r="E591" s="219"/>
      <c r="F591" s="219"/>
      <c r="G591" s="216" t="str">
        <f>IF(D591="","",VLOOKUP(D591,'Liste des clubs'!A:B,2,FALSE))</f>
        <v/>
      </c>
    </row>
    <row r="592" spans="1:7" x14ac:dyDescent="0.2">
      <c r="A592" s="216" t="str">
        <f t="shared" si="10"/>
        <v xml:space="preserve"> </v>
      </c>
      <c r="B592" s="218"/>
      <c r="C592" s="218"/>
      <c r="D592" s="219"/>
      <c r="E592" s="219"/>
      <c r="F592" s="219"/>
      <c r="G592" s="216" t="str">
        <f>IF(D592="","",VLOOKUP(D592,'Liste des clubs'!A:B,2,FALSE))</f>
        <v/>
      </c>
    </row>
    <row r="593" spans="1:7" x14ac:dyDescent="0.2">
      <c r="A593" s="216" t="str">
        <f t="shared" si="10"/>
        <v xml:space="preserve"> </v>
      </c>
      <c r="B593" s="218"/>
      <c r="C593" s="218"/>
      <c r="D593" s="219"/>
      <c r="E593" s="219"/>
      <c r="F593" s="219"/>
      <c r="G593" s="216" t="str">
        <f>IF(D593="","",VLOOKUP(D593,'Liste des clubs'!A:B,2,FALSE))</f>
        <v/>
      </c>
    </row>
    <row r="594" spans="1:7" x14ac:dyDescent="0.2">
      <c r="A594" s="216" t="str">
        <f t="shared" si="10"/>
        <v xml:space="preserve"> </v>
      </c>
      <c r="B594" s="218"/>
      <c r="C594" s="218"/>
      <c r="D594" s="219"/>
      <c r="E594" s="219"/>
      <c r="F594" s="219"/>
      <c r="G594" s="216" t="str">
        <f>IF(D594="","",VLOOKUP(D594,'Liste des clubs'!A:B,2,FALSE))</f>
        <v/>
      </c>
    </row>
    <row r="595" spans="1:7" x14ac:dyDescent="0.2">
      <c r="A595" s="216" t="str">
        <f t="shared" si="10"/>
        <v xml:space="preserve"> </v>
      </c>
      <c r="B595" s="218"/>
      <c r="C595" s="218"/>
      <c r="D595" s="219"/>
      <c r="E595" s="219"/>
      <c r="F595" s="219"/>
      <c r="G595" s="216" t="str">
        <f>IF(D595="","",VLOOKUP(D595,'Liste des clubs'!A:B,2,FALSE))</f>
        <v/>
      </c>
    </row>
    <row r="596" spans="1:7" x14ac:dyDescent="0.2">
      <c r="A596" s="216" t="str">
        <f t="shared" si="10"/>
        <v xml:space="preserve"> </v>
      </c>
      <c r="B596" s="218"/>
      <c r="C596" s="218"/>
      <c r="D596" s="219"/>
      <c r="E596" s="219"/>
      <c r="F596" s="219"/>
      <c r="G596" s="216" t="str">
        <f>IF(D596="","",VLOOKUP(D596,'Liste des clubs'!A:B,2,FALSE))</f>
        <v/>
      </c>
    </row>
    <row r="597" spans="1:7" x14ac:dyDescent="0.2">
      <c r="A597" s="216" t="str">
        <f t="shared" si="10"/>
        <v xml:space="preserve"> </v>
      </c>
      <c r="B597" s="218"/>
      <c r="C597" s="218"/>
      <c r="D597" s="219"/>
      <c r="E597" s="219"/>
      <c r="F597" s="219"/>
      <c r="G597" s="216" t="str">
        <f>IF(D597="","",VLOOKUP(D597,'Liste des clubs'!A:B,2,FALSE))</f>
        <v/>
      </c>
    </row>
    <row r="598" spans="1:7" x14ac:dyDescent="0.2">
      <c r="A598" s="216" t="str">
        <f t="shared" si="10"/>
        <v xml:space="preserve"> </v>
      </c>
      <c r="B598" s="218"/>
      <c r="C598" s="218"/>
      <c r="D598" s="219"/>
      <c r="E598" s="219"/>
      <c r="F598" s="219"/>
      <c r="G598" s="216" t="str">
        <f>IF(D598="","",VLOOKUP(D598,'Liste des clubs'!A:B,2,FALSE))</f>
        <v/>
      </c>
    </row>
    <row r="599" spans="1:7" x14ac:dyDescent="0.2">
      <c r="A599" s="216" t="str">
        <f t="shared" si="10"/>
        <v xml:space="preserve"> </v>
      </c>
      <c r="B599" s="218"/>
      <c r="C599" s="218"/>
      <c r="D599" s="219"/>
      <c r="E599" s="219"/>
      <c r="F599" s="219"/>
      <c r="G599" s="216" t="str">
        <f>IF(D599="","",VLOOKUP(D599,'Liste des clubs'!A:B,2,FALSE))</f>
        <v/>
      </c>
    </row>
    <row r="600" spans="1:7" x14ac:dyDescent="0.2">
      <c r="A600" s="216" t="str">
        <f t="shared" si="10"/>
        <v xml:space="preserve"> </v>
      </c>
      <c r="B600" s="218"/>
      <c r="C600" s="218"/>
      <c r="D600" s="219"/>
      <c r="E600" s="219"/>
      <c r="F600" s="219"/>
      <c r="G600" s="216" t="str">
        <f>IF(D600="","",VLOOKUP(D600,'Liste des clubs'!A:B,2,FALSE))</f>
        <v/>
      </c>
    </row>
    <row r="601" spans="1:7" x14ac:dyDescent="0.2">
      <c r="A601" s="216" t="str">
        <f t="shared" si="10"/>
        <v xml:space="preserve"> </v>
      </c>
      <c r="B601" s="218"/>
      <c r="C601" s="218"/>
      <c r="D601" s="219"/>
      <c r="E601" s="219"/>
      <c r="F601" s="219"/>
      <c r="G601" s="216" t="str">
        <f>IF(D601="","",VLOOKUP(D601,'Liste des clubs'!A:B,2,FALSE))</f>
        <v/>
      </c>
    </row>
    <row r="602" spans="1:7" x14ac:dyDescent="0.2">
      <c r="A602" s="216" t="str">
        <f t="shared" si="10"/>
        <v xml:space="preserve"> </v>
      </c>
      <c r="B602" s="218"/>
      <c r="C602" s="218"/>
      <c r="D602" s="219"/>
      <c r="E602" s="219"/>
      <c r="F602" s="219"/>
      <c r="G602" s="216" t="str">
        <f>IF(D602="","",VLOOKUP(D602,'Liste des clubs'!A:B,2,FALSE))</f>
        <v/>
      </c>
    </row>
    <row r="603" spans="1:7" x14ac:dyDescent="0.2">
      <c r="A603" s="216" t="str">
        <f t="shared" si="10"/>
        <v xml:space="preserve"> </v>
      </c>
      <c r="B603" s="218"/>
      <c r="C603" s="218"/>
      <c r="D603" s="219"/>
      <c r="E603" s="219"/>
      <c r="F603" s="219"/>
      <c r="G603" s="216" t="str">
        <f>IF(D603="","",VLOOKUP(D603,'Liste des clubs'!A:B,2,FALSE))</f>
        <v/>
      </c>
    </row>
    <row r="604" spans="1:7" x14ac:dyDescent="0.2">
      <c r="A604" s="216" t="str">
        <f t="shared" si="10"/>
        <v xml:space="preserve"> </v>
      </c>
      <c r="B604" s="218"/>
      <c r="C604" s="218"/>
      <c r="D604" s="219"/>
      <c r="E604" s="219"/>
      <c r="F604" s="219"/>
      <c r="G604" s="216" t="str">
        <f>IF(D604="","",VLOOKUP(D604,'Liste des clubs'!A:B,2,FALSE))</f>
        <v/>
      </c>
    </row>
    <row r="605" spans="1:7" x14ac:dyDescent="0.2">
      <c r="A605" s="216" t="str">
        <f t="shared" si="10"/>
        <v xml:space="preserve"> </v>
      </c>
      <c r="B605" s="218"/>
      <c r="C605" s="218"/>
      <c r="D605" s="219"/>
      <c r="E605" s="219"/>
      <c r="F605" s="219"/>
      <c r="G605" s="216" t="str">
        <f>IF(D605="","",VLOOKUP(D605,'Liste des clubs'!A:B,2,FALSE))</f>
        <v/>
      </c>
    </row>
    <row r="606" spans="1:7" x14ac:dyDescent="0.2">
      <c r="A606" s="216" t="str">
        <f t="shared" si="10"/>
        <v xml:space="preserve"> </v>
      </c>
      <c r="B606" s="218"/>
      <c r="C606" s="218"/>
      <c r="D606" s="219"/>
      <c r="E606" s="219"/>
      <c r="F606" s="219"/>
      <c r="G606" s="216" t="str">
        <f>IF(D606="","",VLOOKUP(D606,'Liste des clubs'!A:B,2,FALSE))</f>
        <v/>
      </c>
    </row>
    <row r="607" spans="1:7" x14ac:dyDescent="0.2">
      <c r="A607" s="216" t="str">
        <f t="shared" si="10"/>
        <v xml:space="preserve"> </v>
      </c>
      <c r="B607" s="218"/>
      <c r="C607" s="218"/>
      <c r="D607" s="219"/>
      <c r="E607" s="219"/>
      <c r="F607" s="219"/>
      <c r="G607" s="216" t="str">
        <f>IF(D607="","",VLOOKUP(D607,'Liste des clubs'!A:B,2,FALSE))</f>
        <v/>
      </c>
    </row>
    <row r="608" spans="1:7" x14ac:dyDescent="0.2">
      <c r="A608" s="216" t="str">
        <f t="shared" si="10"/>
        <v xml:space="preserve"> </v>
      </c>
      <c r="B608" s="218"/>
      <c r="C608" s="218"/>
      <c r="D608" s="219"/>
      <c r="E608" s="219"/>
      <c r="F608" s="219"/>
      <c r="G608" s="216" t="str">
        <f>IF(D608="","",VLOOKUP(D608,'Liste des clubs'!A:B,2,FALSE))</f>
        <v/>
      </c>
    </row>
    <row r="609" spans="1:7" x14ac:dyDescent="0.2">
      <c r="A609" s="216" t="str">
        <f t="shared" si="10"/>
        <v xml:space="preserve"> </v>
      </c>
      <c r="B609" s="218"/>
      <c r="C609" s="218"/>
      <c r="D609" s="219"/>
      <c r="E609" s="219"/>
      <c r="F609" s="219"/>
      <c r="G609" s="216" t="str">
        <f>IF(D609="","",VLOOKUP(D609,'Liste des clubs'!A:B,2,FALSE))</f>
        <v/>
      </c>
    </row>
    <row r="610" spans="1:7" x14ac:dyDescent="0.2">
      <c r="A610" s="216" t="str">
        <f t="shared" si="10"/>
        <v xml:space="preserve"> </v>
      </c>
      <c r="B610" s="218"/>
      <c r="C610" s="218"/>
      <c r="D610" s="219"/>
      <c r="E610" s="219"/>
      <c r="F610" s="219"/>
      <c r="G610" s="216" t="str">
        <f>IF(D610="","",VLOOKUP(D610,'Liste des clubs'!A:B,2,FALSE))</f>
        <v/>
      </c>
    </row>
    <row r="611" spans="1:7" x14ac:dyDescent="0.2">
      <c r="A611" s="216" t="str">
        <f t="shared" si="10"/>
        <v xml:space="preserve"> </v>
      </c>
      <c r="B611" s="218"/>
      <c r="C611" s="218"/>
      <c r="D611" s="219"/>
      <c r="E611" s="219"/>
      <c r="F611" s="219"/>
      <c r="G611" s="216" t="str">
        <f>IF(D611="","",VLOOKUP(D611,'Liste des clubs'!A:B,2,FALSE))</f>
        <v/>
      </c>
    </row>
    <row r="612" spans="1:7" x14ac:dyDescent="0.2">
      <c r="A612" s="216" t="str">
        <f t="shared" si="10"/>
        <v xml:space="preserve"> </v>
      </c>
      <c r="B612" s="218"/>
      <c r="C612" s="218"/>
      <c r="D612" s="219"/>
      <c r="E612" s="219"/>
      <c r="F612" s="219"/>
      <c r="G612" s="216" t="str">
        <f>IF(D612="","",VLOOKUP(D612,'Liste des clubs'!A:B,2,FALSE))</f>
        <v/>
      </c>
    </row>
    <row r="613" spans="1:7" x14ac:dyDescent="0.2">
      <c r="A613" s="216" t="str">
        <f t="shared" si="10"/>
        <v xml:space="preserve"> </v>
      </c>
      <c r="B613" s="218"/>
      <c r="C613" s="218"/>
      <c r="D613" s="219"/>
      <c r="E613" s="219"/>
      <c r="F613" s="219"/>
      <c r="G613" s="216" t="str">
        <f>IF(D613="","",VLOOKUP(D613,'Liste des clubs'!A:B,2,FALSE))</f>
        <v/>
      </c>
    </row>
    <row r="614" spans="1:7" x14ac:dyDescent="0.2">
      <c r="A614" s="216" t="str">
        <f t="shared" si="10"/>
        <v xml:space="preserve"> </v>
      </c>
      <c r="B614" s="218"/>
      <c r="C614" s="218"/>
      <c r="D614" s="219"/>
      <c r="E614" s="219"/>
      <c r="F614" s="219"/>
      <c r="G614" s="216" t="str">
        <f>IF(D614="","",VLOOKUP(D614,'Liste des clubs'!A:B,2,FALSE))</f>
        <v/>
      </c>
    </row>
    <row r="615" spans="1:7" x14ac:dyDescent="0.2">
      <c r="A615" s="216" t="str">
        <f t="shared" si="10"/>
        <v xml:space="preserve"> </v>
      </c>
      <c r="B615" s="218"/>
      <c r="C615" s="218"/>
      <c r="D615" s="219"/>
      <c r="E615" s="219"/>
      <c r="F615" s="219"/>
      <c r="G615" s="216" t="str">
        <f>IF(D615="","",VLOOKUP(D615,'Liste des clubs'!A:B,2,FALSE))</f>
        <v/>
      </c>
    </row>
    <row r="616" spans="1:7" x14ac:dyDescent="0.2">
      <c r="A616" s="216" t="str">
        <f t="shared" si="10"/>
        <v xml:space="preserve"> </v>
      </c>
      <c r="B616" s="218"/>
      <c r="C616" s="218"/>
      <c r="D616" s="219"/>
      <c r="E616" s="219"/>
      <c r="F616" s="219"/>
      <c r="G616" s="216" t="str">
        <f>IF(D616="","",VLOOKUP(D616,'Liste des clubs'!A:B,2,FALSE))</f>
        <v/>
      </c>
    </row>
    <row r="617" spans="1:7" x14ac:dyDescent="0.2">
      <c r="A617" s="216" t="str">
        <f t="shared" si="10"/>
        <v xml:space="preserve"> </v>
      </c>
      <c r="B617" s="218"/>
      <c r="C617" s="218"/>
      <c r="D617" s="219"/>
      <c r="E617" s="219"/>
      <c r="F617" s="219"/>
      <c r="G617" s="216" t="str">
        <f>IF(D617="","",VLOOKUP(D617,'Liste des clubs'!A:B,2,FALSE))</f>
        <v/>
      </c>
    </row>
    <row r="618" spans="1:7" x14ac:dyDescent="0.2">
      <c r="A618" s="216" t="str">
        <f t="shared" si="10"/>
        <v xml:space="preserve"> </v>
      </c>
      <c r="B618" s="218"/>
      <c r="C618" s="218"/>
      <c r="D618" s="219"/>
      <c r="E618" s="219"/>
      <c r="F618" s="219"/>
      <c r="G618" s="216" t="str">
        <f>IF(D618="","",VLOOKUP(D618,'Liste des clubs'!A:B,2,FALSE))</f>
        <v/>
      </c>
    </row>
    <row r="619" spans="1:7" x14ac:dyDescent="0.2">
      <c r="A619" s="216" t="str">
        <f t="shared" si="10"/>
        <v xml:space="preserve"> </v>
      </c>
      <c r="B619" s="218"/>
      <c r="C619" s="218"/>
      <c r="D619" s="219"/>
      <c r="E619" s="219"/>
      <c r="F619" s="219"/>
      <c r="G619" s="216" t="str">
        <f>IF(D619="","",VLOOKUP(D619,'Liste des clubs'!A:B,2,FALSE))</f>
        <v/>
      </c>
    </row>
    <row r="620" spans="1:7" x14ac:dyDescent="0.2">
      <c r="A620" s="216" t="str">
        <f t="shared" si="10"/>
        <v xml:space="preserve"> </v>
      </c>
      <c r="B620" s="218"/>
      <c r="C620" s="218"/>
      <c r="D620" s="219"/>
      <c r="E620" s="219"/>
      <c r="F620" s="219"/>
      <c r="G620" s="216" t="str">
        <f>IF(D620="","",VLOOKUP(D620,'Liste des clubs'!A:B,2,FALSE))</f>
        <v/>
      </c>
    </row>
    <row r="621" spans="1:7" x14ac:dyDescent="0.2">
      <c r="A621" s="216" t="str">
        <f t="shared" si="10"/>
        <v xml:space="preserve"> </v>
      </c>
      <c r="B621" s="218"/>
      <c r="C621" s="218"/>
      <c r="D621" s="219"/>
      <c r="E621" s="219"/>
      <c r="F621" s="219"/>
      <c r="G621" s="216" t="str">
        <f>IF(D621="","",VLOOKUP(D621,'Liste des clubs'!A:B,2,FALSE))</f>
        <v/>
      </c>
    </row>
    <row r="622" spans="1:7" x14ac:dyDescent="0.2">
      <c r="A622" s="216" t="str">
        <f t="shared" si="10"/>
        <v xml:space="preserve"> </v>
      </c>
      <c r="B622" s="218"/>
      <c r="C622" s="218"/>
      <c r="D622" s="219"/>
      <c r="E622" s="219"/>
      <c r="F622" s="219"/>
      <c r="G622" s="216" t="str">
        <f>IF(D622="","",VLOOKUP(D622,'Liste des clubs'!A:B,2,FALSE))</f>
        <v/>
      </c>
    </row>
    <row r="623" spans="1:7" x14ac:dyDescent="0.2">
      <c r="A623" s="216" t="str">
        <f t="shared" si="10"/>
        <v xml:space="preserve"> </v>
      </c>
      <c r="B623" s="218"/>
      <c r="C623" s="218"/>
      <c r="D623" s="219"/>
      <c r="E623" s="219"/>
      <c r="F623" s="219"/>
      <c r="G623" s="216" t="str">
        <f>IF(D623="","",VLOOKUP(D623,'Liste des clubs'!A:B,2,FALSE))</f>
        <v/>
      </c>
    </row>
    <row r="624" spans="1:7" x14ac:dyDescent="0.2">
      <c r="A624" s="216" t="str">
        <f t="shared" si="10"/>
        <v xml:space="preserve"> </v>
      </c>
      <c r="B624" s="218"/>
      <c r="C624" s="218"/>
      <c r="D624" s="219"/>
      <c r="E624" s="219"/>
      <c r="F624" s="219"/>
      <c r="G624" s="216" t="str">
        <f>IF(D624="","",VLOOKUP(D624,'Liste des clubs'!A:B,2,FALSE))</f>
        <v/>
      </c>
    </row>
    <row r="625" spans="1:7" x14ac:dyDescent="0.2">
      <c r="A625" s="216" t="str">
        <f t="shared" si="10"/>
        <v xml:space="preserve"> </v>
      </c>
      <c r="B625" s="218"/>
      <c r="C625" s="218"/>
      <c r="D625" s="219"/>
      <c r="E625" s="219"/>
      <c r="F625" s="219"/>
      <c r="G625" s="216" t="str">
        <f>IF(D625="","",VLOOKUP(D625,'Liste des clubs'!A:B,2,FALSE))</f>
        <v/>
      </c>
    </row>
    <row r="626" spans="1:7" x14ac:dyDescent="0.2">
      <c r="A626" s="216" t="str">
        <f t="shared" si="10"/>
        <v xml:space="preserve"> </v>
      </c>
      <c r="B626" s="218"/>
      <c r="C626" s="218"/>
      <c r="D626" s="219"/>
      <c r="E626" s="219"/>
      <c r="F626" s="219"/>
      <c r="G626" s="216" t="str">
        <f>IF(D626="","",VLOOKUP(D626,'Liste des clubs'!A:B,2,FALSE))</f>
        <v/>
      </c>
    </row>
    <row r="627" spans="1:7" x14ac:dyDescent="0.2">
      <c r="A627" s="216" t="str">
        <f t="shared" si="10"/>
        <v xml:space="preserve"> </v>
      </c>
      <c r="B627" s="218"/>
      <c r="C627" s="218"/>
      <c r="D627" s="219"/>
      <c r="E627" s="219"/>
      <c r="F627" s="219"/>
      <c r="G627" s="216" t="str">
        <f>IF(D627="","",VLOOKUP(D627,'Liste des clubs'!A:B,2,FALSE))</f>
        <v/>
      </c>
    </row>
    <row r="628" spans="1:7" x14ac:dyDescent="0.2">
      <c r="A628" s="216" t="str">
        <f t="shared" si="10"/>
        <v xml:space="preserve"> </v>
      </c>
      <c r="B628" s="218"/>
      <c r="C628" s="218"/>
      <c r="D628" s="219"/>
      <c r="E628" s="219"/>
      <c r="F628" s="219"/>
      <c r="G628" s="216" t="str">
        <f>IF(D628="","",VLOOKUP(D628,'Liste des clubs'!A:B,2,FALSE))</f>
        <v/>
      </c>
    </row>
    <row r="629" spans="1:7" x14ac:dyDescent="0.2">
      <c r="A629" s="216" t="str">
        <f t="shared" si="10"/>
        <v xml:space="preserve"> </v>
      </c>
      <c r="B629" s="218"/>
      <c r="C629" s="218"/>
      <c r="D629" s="219"/>
      <c r="E629" s="219"/>
      <c r="F629" s="219"/>
      <c r="G629" s="216" t="str">
        <f>IF(D629="","",VLOOKUP(D629,'Liste des clubs'!A:B,2,FALSE))</f>
        <v/>
      </c>
    </row>
    <row r="630" spans="1:7" x14ac:dyDescent="0.2">
      <c r="A630" s="216" t="str">
        <f t="shared" si="10"/>
        <v xml:space="preserve"> </v>
      </c>
      <c r="B630" s="218"/>
      <c r="C630" s="218"/>
      <c r="D630" s="219"/>
      <c r="E630" s="219"/>
      <c r="F630" s="219"/>
      <c r="G630" s="216" t="str">
        <f>IF(D630="","",VLOOKUP(D630,'Liste des clubs'!A:B,2,FALSE))</f>
        <v/>
      </c>
    </row>
    <row r="631" spans="1:7" x14ac:dyDescent="0.2">
      <c r="A631" s="216" t="str">
        <f t="shared" si="10"/>
        <v xml:space="preserve"> </v>
      </c>
      <c r="B631" s="218"/>
      <c r="C631" s="218"/>
      <c r="D631" s="219"/>
      <c r="E631" s="219"/>
      <c r="F631" s="219"/>
      <c r="G631" s="216" t="str">
        <f>IF(D631="","",VLOOKUP(D631,'Liste des clubs'!A:B,2,FALSE))</f>
        <v/>
      </c>
    </row>
    <row r="632" spans="1:7" x14ac:dyDescent="0.2">
      <c r="A632" s="216" t="str">
        <f t="shared" si="10"/>
        <v xml:space="preserve"> </v>
      </c>
      <c r="B632" s="218"/>
      <c r="C632" s="218"/>
      <c r="D632" s="219"/>
      <c r="E632" s="219"/>
      <c r="F632" s="219"/>
      <c r="G632" s="216" t="str">
        <f>IF(D632="","",VLOOKUP(D632,'Liste des clubs'!A:B,2,FALSE))</f>
        <v/>
      </c>
    </row>
    <row r="633" spans="1:7" x14ac:dyDescent="0.2">
      <c r="A633" s="216" t="str">
        <f t="shared" si="10"/>
        <v xml:space="preserve"> </v>
      </c>
      <c r="B633" s="218"/>
      <c r="C633" s="218"/>
      <c r="D633" s="219"/>
      <c r="E633" s="219"/>
      <c r="F633" s="219"/>
      <c r="G633" s="216" t="str">
        <f>IF(D633="","",VLOOKUP(D633,'Liste des clubs'!A:B,2,FALSE))</f>
        <v/>
      </c>
    </row>
    <row r="634" spans="1:7" x14ac:dyDescent="0.2">
      <c r="A634" s="216" t="str">
        <f t="shared" si="10"/>
        <v xml:space="preserve"> </v>
      </c>
      <c r="B634" s="218"/>
      <c r="C634" s="218"/>
      <c r="D634" s="219"/>
      <c r="E634" s="219"/>
      <c r="F634" s="219"/>
      <c r="G634" s="216" t="str">
        <f>IF(D634="","",VLOOKUP(D634,'Liste des clubs'!A:B,2,FALSE))</f>
        <v/>
      </c>
    </row>
    <row r="635" spans="1:7" x14ac:dyDescent="0.2">
      <c r="A635" s="216" t="str">
        <f t="shared" si="10"/>
        <v xml:space="preserve"> </v>
      </c>
      <c r="B635" s="218"/>
      <c r="C635" s="218"/>
      <c r="D635" s="219"/>
      <c r="E635" s="219"/>
      <c r="F635" s="219"/>
      <c r="G635" s="216" t="str">
        <f>IF(D635="","",VLOOKUP(D635,'Liste des clubs'!A:B,2,FALSE))</f>
        <v/>
      </c>
    </row>
    <row r="636" spans="1:7" x14ac:dyDescent="0.2">
      <c r="A636" s="216" t="str">
        <f t="shared" si="10"/>
        <v xml:space="preserve"> </v>
      </c>
      <c r="B636" s="218"/>
      <c r="C636" s="218"/>
      <c r="D636" s="219"/>
      <c r="E636" s="219"/>
      <c r="F636" s="219"/>
      <c r="G636" s="216" t="str">
        <f>IF(D636="","",VLOOKUP(D636,'Liste des clubs'!A:B,2,FALSE))</f>
        <v/>
      </c>
    </row>
    <row r="637" spans="1:7" x14ac:dyDescent="0.2">
      <c r="A637" s="216" t="str">
        <f t="shared" si="10"/>
        <v xml:space="preserve"> </v>
      </c>
      <c r="B637" s="218"/>
      <c r="C637" s="218"/>
      <c r="D637" s="219"/>
      <c r="E637" s="219"/>
      <c r="F637" s="219"/>
      <c r="G637" s="216" t="str">
        <f>IF(D637="","",VLOOKUP(D637,'Liste des clubs'!A:B,2,FALSE))</f>
        <v/>
      </c>
    </row>
    <row r="638" spans="1:7" x14ac:dyDescent="0.2">
      <c r="A638" s="216" t="str">
        <f t="shared" si="10"/>
        <v xml:space="preserve"> </v>
      </c>
      <c r="B638" s="218"/>
      <c r="C638" s="218"/>
      <c r="D638" s="219"/>
      <c r="E638" s="219"/>
      <c r="F638" s="219"/>
      <c r="G638" s="216" t="str">
        <f>IF(D638="","",VLOOKUP(D638,'Liste des clubs'!A:B,2,FALSE))</f>
        <v/>
      </c>
    </row>
    <row r="639" spans="1:7" x14ac:dyDescent="0.2">
      <c r="A639" s="216" t="str">
        <f t="shared" si="10"/>
        <v xml:space="preserve"> </v>
      </c>
      <c r="B639" s="218"/>
      <c r="C639" s="218"/>
      <c r="D639" s="219"/>
      <c r="E639" s="219"/>
      <c r="F639" s="219"/>
      <c r="G639" s="216" t="str">
        <f>IF(D639="","",VLOOKUP(D639,'Liste des clubs'!A:B,2,FALSE))</f>
        <v/>
      </c>
    </row>
    <row r="640" spans="1:7" x14ac:dyDescent="0.2">
      <c r="A640" s="216" t="str">
        <f t="shared" si="10"/>
        <v xml:space="preserve"> </v>
      </c>
      <c r="B640" s="218"/>
      <c r="C640" s="218"/>
      <c r="D640" s="219"/>
      <c r="E640" s="219"/>
      <c r="F640" s="219"/>
      <c r="G640" s="216" t="str">
        <f>IF(D640="","",VLOOKUP(D640,'Liste des clubs'!A:B,2,FALSE))</f>
        <v/>
      </c>
    </row>
    <row r="641" spans="1:7" x14ac:dyDescent="0.2">
      <c r="A641" s="216" t="str">
        <f t="shared" si="10"/>
        <v xml:space="preserve"> </v>
      </c>
      <c r="B641" s="218"/>
      <c r="C641" s="218"/>
      <c r="D641" s="219"/>
      <c r="E641" s="219"/>
      <c r="F641" s="219"/>
      <c r="G641" s="216" t="str">
        <f>IF(D641="","",VLOOKUP(D641,'Liste des clubs'!A:B,2,FALSE))</f>
        <v/>
      </c>
    </row>
    <row r="642" spans="1:7" x14ac:dyDescent="0.2">
      <c r="A642" s="216" t="str">
        <f t="shared" si="10"/>
        <v xml:space="preserve"> </v>
      </c>
      <c r="B642" s="218"/>
      <c r="C642" s="218"/>
      <c r="D642" s="219"/>
      <c r="E642" s="219"/>
      <c r="F642" s="219"/>
      <c r="G642" s="216" t="str">
        <f>IF(D642="","",VLOOKUP(D642,'Liste des clubs'!A:B,2,FALSE))</f>
        <v/>
      </c>
    </row>
    <row r="643" spans="1:7" x14ac:dyDescent="0.2">
      <c r="A643" s="216" t="str">
        <f t="shared" si="10"/>
        <v xml:space="preserve"> </v>
      </c>
      <c r="B643" s="218"/>
      <c r="C643" s="218"/>
      <c r="D643" s="219"/>
      <c r="E643" s="219"/>
      <c r="F643" s="219"/>
      <c r="G643" s="216" t="str">
        <f>IF(D643="","",VLOOKUP(D643,'Liste des clubs'!A:B,2,FALSE))</f>
        <v/>
      </c>
    </row>
    <row r="644" spans="1:7" x14ac:dyDescent="0.2">
      <c r="A644" s="216" t="str">
        <f t="shared" ref="A644:A700" si="11">UPPER(B644)&amp;" "&amp;PROPER(C644)</f>
        <v xml:space="preserve"> </v>
      </c>
      <c r="B644" s="218"/>
      <c r="C644" s="218"/>
      <c r="D644" s="219"/>
      <c r="E644" s="219"/>
      <c r="F644" s="219"/>
      <c r="G644" s="216" t="str">
        <f>IF(D644="","",VLOOKUP(D644,'Liste des clubs'!A:B,2,FALSE))</f>
        <v/>
      </c>
    </row>
    <row r="645" spans="1:7" x14ac:dyDescent="0.2">
      <c r="A645" s="216" t="str">
        <f t="shared" si="11"/>
        <v xml:space="preserve"> </v>
      </c>
      <c r="B645" s="218"/>
      <c r="C645" s="218"/>
      <c r="D645" s="219"/>
      <c r="E645" s="219"/>
      <c r="F645" s="219"/>
      <c r="G645" s="216" t="str">
        <f>IF(D645="","",VLOOKUP(D645,'Liste des clubs'!A:B,2,FALSE))</f>
        <v/>
      </c>
    </row>
    <row r="646" spans="1:7" x14ac:dyDescent="0.2">
      <c r="A646" s="216" t="str">
        <f t="shared" si="11"/>
        <v xml:space="preserve"> </v>
      </c>
      <c r="B646" s="218"/>
      <c r="C646" s="218"/>
      <c r="D646" s="219"/>
      <c r="E646" s="219"/>
      <c r="F646" s="219"/>
      <c r="G646" s="216" t="str">
        <f>IF(D646="","",VLOOKUP(D646,'Liste des clubs'!A:B,2,FALSE))</f>
        <v/>
      </c>
    </row>
    <row r="647" spans="1:7" x14ac:dyDescent="0.2">
      <c r="A647" s="216" t="str">
        <f t="shared" si="11"/>
        <v xml:space="preserve"> </v>
      </c>
      <c r="B647" s="218"/>
      <c r="C647" s="218"/>
      <c r="D647" s="219"/>
      <c r="E647" s="219"/>
      <c r="F647" s="219"/>
      <c r="G647" s="216" t="str">
        <f>IF(D647="","",VLOOKUP(D647,'Liste des clubs'!A:B,2,FALSE))</f>
        <v/>
      </c>
    </row>
    <row r="648" spans="1:7" x14ac:dyDescent="0.2">
      <c r="A648" s="216" t="str">
        <f t="shared" si="11"/>
        <v xml:space="preserve"> </v>
      </c>
      <c r="B648" s="218"/>
      <c r="C648" s="218"/>
      <c r="D648" s="219"/>
      <c r="E648" s="219"/>
      <c r="F648" s="219"/>
      <c r="G648" s="216" t="str">
        <f>IF(D648="","",VLOOKUP(D648,'Liste des clubs'!A:B,2,FALSE))</f>
        <v/>
      </c>
    </row>
    <row r="649" spans="1:7" x14ac:dyDescent="0.2">
      <c r="A649" s="216" t="str">
        <f t="shared" si="11"/>
        <v xml:space="preserve"> </v>
      </c>
      <c r="B649" s="218"/>
      <c r="C649" s="218"/>
      <c r="D649" s="219"/>
      <c r="E649" s="219"/>
      <c r="F649" s="219"/>
      <c r="G649" s="216" t="str">
        <f>IF(D649="","",VLOOKUP(D649,'Liste des clubs'!A:B,2,FALSE))</f>
        <v/>
      </c>
    </row>
    <row r="650" spans="1:7" x14ac:dyDescent="0.2">
      <c r="A650" s="216" t="str">
        <f t="shared" si="11"/>
        <v xml:space="preserve"> </v>
      </c>
      <c r="B650" s="218"/>
      <c r="C650" s="218"/>
      <c r="D650" s="219"/>
      <c r="E650" s="219"/>
      <c r="F650" s="219"/>
      <c r="G650" s="216" t="str">
        <f>IF(D650="","",VLOOKUP(D650,'Liste des clubs'!A:B,2,FALSE))</f>
        <v/>
      </c>
    </row>
    <row r="651" spans="1:7" x14ac:dyDescent="0.2">
      <c r="A651" s="216" t="str">
        <f t="shared" si="11"/>
        <v xml:space="preserve"> </v>
      </c>
      <c r="B651" s="218"/>
      <c r="C651" s="218"/>
      <c r="D651" s="219"/>
      <c r="E651" s="219"/>
      <c r="F651" s="219"/>
      <c r="G651" s="216" t="str">
        <f>IF(D651="","",VLOOKUP(D651,'Liste des clubs'!A:B,2,FALSE))</f>
        <v/>
      </c>
    </row>
    <row r="652" spans="1:7" x14ac:dyDescent="0.2">
      <c r="A652" s="216" t="str">
        <f t="shared" si="11"/>
        <v xml:space="preserve"> </v>
      </c>
      <c r="B652" s="218"/>
      <c r="C652" s="218"/>
      <c r="D652" s="219"/>
      <c r="E652" s="219"/>
      <c r="F652" s="219"/>
      <c r="G652" s="216" t="str">
        <f>IF(D652="","",VLOOKUP(D652,'Liste des clubs'!A:B,2,FALSE))</f>
        <v/>
      </c>
    </row>
    <row r="653" spans="1:7" x14ac:dyDescent="0.2">
      <c r="A653" s="216" t="str">
        <f t="shared" si="11"/>
        <v xml:space="preserve"> </v>
      </c>
      <c r="B653" s="218"/>
      <c r="C653" s="218"/>
      <c r="D653" s="219"/>
      <c r="E653" s="219"/>
      <c r="F653" s="219"/>
      <c r="G653" s="216" t="str">
        <f>IF(D653="","",VLOOKUP(D653,'Liste des clubs'!A:B,2,FALSE))</f>
        <v/>
      </c>
    </row>
    <row r="654" spans="1:7" x14ac:dyDescent="0.2">
      <c r="A654" s="216" t="str">
        <f t="shared" si="11"/>
        <v xml:space="preserve"> </v>
      </c>
      <c r="B654" s="218"/>
      <c r="C654" s="218"/>
      <c r="D654" s="219"/>
      <c r="E654" s="219"/>
      <c r="F654" s="219"/>
      <c r="G654" s="216" t="str">
        <f>IF(D654="","",VLOOKUP(D654,'Liste des clubs'!A:B,2,FALSE))</f>
        <v/>
      </c>
    </row>
    <row r="655" spans="1:7" x14ac:dyDescent="0.2">
      <c r="A655" s="216" t="str">
        <f t="shared" si="11"/>
        <v xml:space="preserve"> </v>
      </c>
      <c r="B655" s="218"/>
      <c r="C655" s="218"/>
      <c r="D655" s="219"/>
      <c r="E655" s="219"/>
      <c r="F655" s="219"/>
      <c r="G655" s="216" t="str">
        <f>IF(D655="","",VLOOKUP(D655,'Liste des clubs'!A:B,2,FALSE))</f>
        <v/>
      </c>
    </row>
    <row r="656" spans="1:7" x14ac:dyDescent="0.2">
      <c r="A656" s="216" t="str">
        <f t="shared" si="11"/>
        <v xml:space="preserve"> </v>
      </c>
      <c r="B656" s="218"/>
      <c r="C656" s="218"/>
      <c r="D656" s="219"/>
      <c r="E656" s="219"/>
      <c r="F656" s="219"/>
      <c r="G656" s="216" t="str">
        <f>IF(D656="","",VLOOKUP(D656,'Liste des clubs'!A:B,2,FALSE))</f>
        <v/>
      </c>
    </row>
    <row r="657" spans="1:7" x14ac:dyDescent="0.2">
      <c r="A657" s="216" t="str">
        <f t="shared" si="11"/>
        <v xml:space="preserve"> </v>
      </c>
      <c r="B657" s="218"/>
      <c r="C657" s="218"/>
      <c r="D657" s="219"/>
      <c r="E657" s="219"/>
      <c r="F657" s="219"/>
      <c r="G657" s="216" t="str">
        <f>IF(D657="","",VLOOKUP(D657,'Liste des clubs'!A:B,2,FALSE))</f>
        <v/>
      </c>
    </row>
    <row r="658" spans="1:7" x14ac:dyDescent="0.2">
      <c r="A658" s="216" t="str">
        <f t="shared" si="11"/>
        <v xml:space="preserve"> </v>
      </c>
      <c r="B658" s="218"/>
      <c r="C658" s="218"/>
      <c r="D658" s="219"/>
      <c r="E658" s="219"/>
      <c r="F658" s="219"/>
      <c r="G658" s="216" t="str">
        <f>IF(D658="","",VLOOKUP(D658,'Liste des clubs'!A:B,2,FALSE))</f>
        <v/>
      </c>
    </row>
    <row r="659" spans="1:7" x14ac:dyDescent="0.2">
      <c r="A659" s="216" t="str">
        <f t="shared" si="11"/>
        <v xml:space="preserve"> </v>
      </c>
      <c r="B659" s="218"/>
      <c r="C659" s="218"/>
      <c r="D659" s="219"/>
      <c r="E659" s="219"/>
      <c r="F659" s="219"/>
      <c r="G659" s="216" t="str">
        <f>IF(D659="","",VLOOKUP(D659,'Liste des clubs'!A:B,2,FALSE))</f>
        <v/>
      </c>
    </row>
    <row r="660" spans="1:7" x14ac:dyDescent="0.2">
      <c r="A660" s="216" t="str">
        <f t="shared" si="11"/>
        <v xml:space="preserve"> </v>
      </c>
      <c r="B660" s="218"/>
      <c r="C660" s="218"/>
      <c r="D660" s="219"/>
      <c r="E660" s="219"/>
      <c r="F660" s="219"/>
      <c r="G660" s="216" t="str">
        <f>IF(D660="","",VLOOKUP(D660,'Liste des clubs'!A:B,2,FALSE))</f>
        <v/>
      </c>
    </row>
    <row r="661" spans="1:7" x14ac:dyDescent="0.2">
      <c r="A661" s="216" t="str">
        <f t="shared" si="11"/>
        <v xml:space="preserve"> </v>
      </c>
      <c r="B661" s="218"/>
      <c r="C661" s="218"/>
      <c r="D661" s="219"/>
      <c r="E661" s="219"/>
      <c r="F661" s="219"/>
      <c r="G661" s="216" t="str">
        <f>IF(D661="","",VLOOKUP(D661,'Liste des clubs'!A:B,2,FALSE))</f>
        <v/>
      </c>
    </row>
    <row r="662" spans="1:7" x14ac:dyDescent="0.2">
      <c r="A662" s="216" t="str">
        <f t="shared" si="11"/>
        <v xml:space="preserve"> </v>
      </c>
      <c r="B662" s="218"/>
      <c r="C662" s="218"/>
      <c r="D662" s="219"/>
      <c r="E662" s="219"/>
      <c r="F662" s="219"/>
      <c r="G662" s="216" t="str">
        <f>IF(D662="","",VLOOKUP(D662,'Liste des clubs'!A:B,2,FALSE))</f>
        <v/>
      </c>
    </row>
    <row r="663" spans="1:7" x14ac:dyDescent="0.2">
      <c r="A663" s="216" t="str">
        <f t="shared" si="11"/>
        <v xml:space="preserve"> </v>
      </c>
      <c r="B663" s="218"/>
      <c r="C663" s="218"/>
      <c r="D663" s="219"/>
      <c r="E663" s="219"/>
      <c r="F663" s="219"/>
      <c r="G663" s="216" t="str">
        <f>IF(D663="","",VLOOKUP(D663,'Liste des clubs'!A:B,2,FALSE))</f>
        <v/>
      </c>
    </row>
    <row r="664" spans="1:7" x14ac:dyDescent="0.2">
      <c r="A664" s="216" t="str">
        <f t="shared" si="11"/>
        <v xml:space="preserve"> </v>
      </c>
      <c r="B664" s="218"/>
      <c r="C664" s="218"/>
      <c r="D664" s="219"/>
      <c r="E664" s="219"/>
      <c r="F664" s="219"/>
      <c r="G664" s="216" t="str">
        <f>IF(D664="","",VLOOKUP(D664,'Liste des clubs'!A:B,2,FALSE))</f>
        <v/>
      </c>
    </row>
    <row r="665" spans="1:7" x14ac:dyDescent="0.2">
      <c r="A665" s="216" t="str">
        <f t="shared" si="11"/>
        <v xml:space="preserve"> </v>
      </c>
      <c r="B665" s="218"/>
      <c r="C665" s="218"/>
      <c r="D665" s="219"/>
      <c r="E665" s="219"/>
      <c r="F665" s="219"/>
      <c r="G665" s="216" t="str">
        <f>IF(D665="","",VLOOKUP(D665,'Liste des clubs'!A:B,2,FALSE))</f>
        <v/>
      </c>
    </row>
    <row r="666" spans="1:7" x14ac:dyDescent="0.2">
      <c r="A666" s="216" t="str">
        <f t="shared" si="11"/>
        <v xml:space="preserve"> </v>
      </c>
      <c r="B666" s="218"/>
      <c r="C666" s="218"/>
      <c r="D666" s="219"/>
      <c r="E666" s="219"/>
      <c r="F666" s="219"/>
      <c r="G666" s="216" t="str">
        <f>IF(D666="","",VLOOKUP(D666,'Liste des clubs'!A:B,2,FALSE))</f>
        <v/>
      </c>
    </row>
    <row r="667" spans="1:7" x14ac:dyDescent="0.2">
      <c r="A667" s="216" t="str">
        <f t="shared" si="11"/>
        <v xml:space="preserve"> </v>
      </c>
      <c r="B667" s="218"/>
      <c r="C667" s="218"/>
      <c r="D667" s="219"/>
      <c r="E667" s="219"/>
      <c r="F667" s="219"/>
      <c r="G667" s="216" t="str">
        <f>IF(D667="","",VLOOKUP(D667,'Liste des clubs'!A:B,2,FALSE))</f>
        <v/>
      </c>
    </row>
    <row r="668" spans="1:7" x14ac:dyDescent="0.2">
      <c r="A668" s="216" t="str">
        <f t="shared" si="11"/>
        <v xml:space="preserve"> </v>
      </c>
      <c r="B668" s="218"/>
      <c r="C668" s="218"/>
      <c r="D668" s="219"/>
      <c r="E668" s="219"/>
      <c r="F668" s="219"/>
      <c r="G668" s="216" t="str">
        <f>IF(D668="","",VLOOKUP(D668,'Liste des clubs'!A:B,2,FALSE))</f>
        <v/>
      </c>
    </row>
    <row r="669" spans="1:7" x14ac:dyDescent="0.2">
      <c r="A669" s="216" t="str">
        <f t="shared" si="11"/>
        <v xml:space="preserve"> </v>
      </c>
      <c r="B669" s="218"/>
      <c r="C669" s="218"/>
      <c r="D669" s="219"/>
      <c r="E669" s="219"/>
      <c r="F669" s="219"/>
      <c r="G669" s="216" t="str">
        <f>IF(D669="","",VLOOKUP(D669,'Liste des clubs'!A:B,2,FALSE))</f>
        <v/>
      </c>
    </row>
    <row r="670" spans="1:7" x14ac:dyDescent="0.2">
      <c r="A670" s="216" t="str">
        <f t="shared" si="11"/>
        <v xml:space="preserve"> </v>
      </c>
      <c r="B670" s="218"/>
      <c r="C670" s="218"/>
      <c r="D670" s="219"/>
      <c r="E670" s="219"/>
      <c r="F670" s="219"/>
      <c r="G670" s="216" t="str">
        <f>IF(D670="","",VLOOKUP(D670,'Liste des clubs'!A:B,2,FALSE))</f>
        <v/>
      </c>
    </row>
    <row r="671" spans="1:7" x14ac:dyDescent="0.2">
      <c r="A671" s="216" t="str">
        <f t="shared" si="11"/>
        <v xml:space="preserve"> </v>
      </c>
      <c r="B671" s="218"/>
      <c r="C671" s="218"/>
      <c r="D671" s="219"/>
      <c r="E671" s="219"/>
      <c r="F671" s="219"/>
      <c r="G671" s="216" t="str">
        <f>IF(D671="","",VLOOKUP(D671,'Liste des clubs'!A:B,2,FALSE))</f>
        <v/>
      </c>
    </row>
    <row r="672" spans="1:7" x14ac:dyDescent="0.2">
      <c r="A672" s="216" t="str">
        <f t="shared" si="11"/>
        <v xml:space="preserve"> </v>
      </c>
      <c r="B672" s="218"/>
      <c r="C672" s="218"/>
      <c r="D672" s="219"/>
      <c r="E672" s="219"/>
      <c r="F672" s="219"/>
      <c r="G672" s="216" t="str">
        <f>IF(D672="","",VLOOKUP(D672,'Liste des clubs'!A:B,2,FALSE))</f>
        <v/>
      </c>
    </row>
    <row r="673" spans="1:7" x14ac:dyDescent="0.2">
      <c r="A673" s="216" t="str">
        <f t="shared" si="11"/>
        <v xml:space="preserve"> </v>
      </c>
      <c r="B673" s="218"/>
      <c r="C673" s="218"/>
      <c r="D673" s="219"/>
      <c r="E673" s="219"/>
      <c r="F673" s="219"/>
      <c r="G673" s="216" t="str">
        <f>IF(D673="","",VLOOKUP(D673,'Liste des clubs'!A:B,2,FALSE))</f>
        <v/>
      </c>
    </row>
    <row r="674" spans="1:7" x14ac:dyDescent="0.2">
      <c r="A674" s="216" t="str">
        <f t="shared" si="11"/>
        <v xml:space="preserve"> </v>
      </c>
      <c r="B674" s="218"/>
      <c r="C674" s="218"/>
      <c r="D674" s="219"/>
      <c r="E674" s="219"/>
      <c r="F674" s="219"/>
      <c r="G674" s="216" t="str">
        <f>IF(D674="","",VLOOKUP(D674,'Liste des clubs'!A:B,2,FALSE))</f>
        <v/>
      </c>
    </row>
    <row r="675" spans="1:7" x14ac:dyDescent="0.2">
      <c r="A675" s="216" t="str">
        <f t="shared" si="11"/>
        <v xml:space="preserve"> </v>
      </c>
      <c r="B675" s="218"/>
      <c r="C675" s="218"/>
      <c r="D675" s="219"/>
      <c r="E675" s="219"/>
      <c r="F675" s="219"/>
      <c r="G675" s="216" t="str">
        <f>IF(D675="","",VLOOKUP(D675,'Liste des clubs'!A:B,2,FALSE))</f>
        <v/>
      </c>
    </row>
    <row r="676" spans="1:7" x14ac:dyDescent="0.2">
      <c r="A676" s="216" t="str">
        <f t="shared" si="11"/>
        <v xml:space="preserve"> </v>
      </c>
      <c r="B676" s="218"/>
      <c r="C676" s="218"/>
      <c r="D676" s="219"/>
      <c r="E676" s="219"/>
      <c r="F676" s="219"/>
      <c r="G676" s="216" t="str">
        <f>IF(D676="","",VLOOKUP(D676,'Liste des clubs'!A:B,2,FALSE))</f>
        <v/>
      </c>
    </row>
    <row r="677" spans="1:7" x14ac:dyDescent="0.2">
      <c r="A677" s="216" t="str">
        <f t="shared" si="11"/>
        <v xml:space="preserve"> </v>
      </c>
      <c r="B677" s="218"/>
      <c r="C677" s="218"/>
      <c r="D677" s="219"/>
      <c r="E677" s="219"/>
      <c r="F677" s="219"/>
      <c r="G677" s="216" t="str">
        <f>IF(D677="","",VLOOKUP(D677,'Liste des clubs'!A:B,2,FALSE))</f>
        <v/>
      </c>
    </row>
    <row r="678" spans="1:7" x14ac:dyDescent="0.2">
      <c r="A678" s="216" t="str">
        <f t="shared" si="11"/>
        <v xml:space="preserve"> </v>
      </c>
      <c r="B678" s="218"/>
      <c r="C678" s="218"/>
      <c r="D678" s="219"/>
      <c r="E678" s="219"/>
      <c r="F678" s="219"/>
      <c r="G678" s="216" t="str">
        <f>IF(D678="","",VLOOKUP(D678,'Liste des clubs'!A:B,2,FALSE))</f>
        <v/>
      </c>
    </row>
    <row r="679" spans="1:7" x14ac:dyDescent="0.2">
      <c r="A679" s="216" t="str">
        <f t="shared" si="11"/>
        <v xml:space="preserve"> </v>
      </c>
      <c r="B679" s="218"/>
      <c r="C679" s="218"/>
      <c r="D679" s="219"/>
      <c r="E679" s="219"/>
      <c r="F679" s="219"/>
      <c r="G679" s="216" t="str">
        <f>IF(D679="","",VLOOKUP(D679,'Liste des clubs'!A:B,2,FALSE))</f>
        <v/>
      </c>
    </row>
    <row r="680" spans="1:7" x14ac:dyDescent="0.2">
      <c r="A680" s="216" t="str">
        <f t="shared" si="11"/>
        <v xml:space="preserve"> </v>
      </c>
      <c r="B680" s="218"/>
      <c r="C680" s="218"/>
      <c r="D680" s="219"/>
      <c r="E680" s="219"/>
      <c r="F680" s="219"/>
      <c r="G680" s="216" t="str">
        <f>IF(D680="","",VLOOKUP(D680,'Liste des clubs'!A:B,2,FALSE))</f>
        <v/>
      </c>
    </row>
    <row r="681" spans="1:7" x14ac:dyDescent="0.2">
      <c r="A681" s="216" t="str">
        <f t="shared" si="11"/>
        <v xml:space="preserve"> </v>
      </c>
      <c r="B681" s="218"/>
      <c r="C681" s="218"/>
      <c r="D681" s="219"/>
      <c r="E681" s="219"/>
      <c r="F681" s="219"/>
      <c r="G681" s="216" t="str">
        <f>IF(D681="","",VLOOKUP(D681,'Liste des clubs'!A:B,2,FALSE))</f>
        <v/>
      </c>
    </row>
    <row r="682" spans="1:7" x14ac:dyDescent="0.2">
      <c r="A682" s="216" t="str">
        <f t="shared" si="11"/>
        <v xml:space="preserve"> </v>
      </c>
      <c r="B682" s="218"/>
      <c r="C682" s="218"/>
      <c r="D682" s="219"/>
      <c r="E682" s="219"/>
      <c r="F682" s="219"/>
      <c r="G682" s="216" t="str">
        <f>IF(D682="","",VLOOKUP(D682,'Liste des clubs'!A:B,2,FALSE))</f>
        <v/>
      </c>
    </row>
    <row r="683" spans="1:7" x14ac:dyDescent="0.2">
      <c r="A683" s="216" t="str">
        <f t="shared" si="11"/>
        <v xml:space="preserve"> </v>
      </c>
      <c r="B683" s="218"/>
      <c r="C683" s="218"/>
      <c r="D683" s="219"/>
      <c r="E683" s="219"/>
      <c r="F683" s="219"/>
      <c r="G683" s="216" t="str">
        <f>IF(D683="","",VLOOKUP(D683,'Liste des clubs'!A:B,2,FALSE))</f>
        <v/>
      </c>
    </row>
    <row r="684" spans="1:7" x14ac:dyDescent="0.2">
      <c r="A684" s="216" t="str">
        <f t="shared" si="11"/>
        <v xml:space="preserve"> </v>
      </c>
      <c r="B684" s="218"/>
      <c r="C684" s="218"/>
      <c r="D684" s="219"/>
      <c r="E684" s="219"/>
      <c r="F684" s="219"/>
      <c r="G684" s="216" t="str">
        <f>IF(D684="","",VLOOKUP(D684,'Liste des clubs'!A:B,2,FALSE))</f>
        <v/>
      </c>
    </row>
    <row r="685" spans="1:7" x14ac:dyDescent="0.2">
      <c r="A685" s="216" t="str">
        <f t="shared" si="11"/>
        <v xml:space="preserve"> </v>
      </c>
      <c r="B685" s="218"/>
      <c r="C685" s="218"/>
      <c r="D685" s="219"/>
      <c r="E685" s="219"/>
      <c r="F685" s="219"/>
      <c r="G685" s="216" t="str">
        <f>IF(D685="","",VLOOKUP(D685,'Liste des clubs'!A:B,2,FALSE))</f>
        <v/>
      </c>
    </row>
    <row r="686" spans="1:7" x14ac:dyDescent="0.2">
      <c r="A686" s="216" t="str">
        <f t="shared" si="11"/>
        <v xml:space="preserve"> </v>
      </c>
      <c r="B686" s="218"/>
      <c r="C686" s="218"/>
      <c r="D686" s="219"/>
      <c r="E686" s="219"/>
      <c r="F686" s="219"/>
      <c r="G686" s="216" t="str">
        <f>IF(D686="","",VLOOKUP(D686,'Liste des clubs'!A:B,2,FALSE))</f>
        <v/>
      </c>
    </row>
    <row r="687" spans="1:7" x14ac:dyDescent="0.2">
      <c r="A687" s="216" t="str">
        <f t="shared" si="11"/>
        <v xml:space="preserve"> </v>
      </c>
      <c r="B687" s="218"/>
      <c r="C687" s="218"/>
      <c r="D687" s="219"/>
      <c r="E687" s="219"/>
      <c r="F687" s="219"/>
      <c r="G687" s="216" t="str">
        <f>IF(D687="","",VLOOKUP(D687,'Liste des clubs'!A:B,2,FALSE))</f>
        <v/>
      </c>
    </row>
    <row r="688" spans="1:7" x14ac:dyDescent="0.2">
      <c r="A688" s="216" t="str">
        <f t="shared" si="11"/>
        <v xml:space="preserve"> </v>
      </c>
      <c r="B688" s="218"/>
      <c r="C688" s="218"/>
      <c r="D688" s="219"/>
      <c r="E688" s="219"/>
      <c r="F688" s="219"/>
      <c r="G688" s="216" t="str">
        <f>IF(D688="","",VLOOKUP(D688,'Liste des clubs'!A:B,2,FALSE))</f>
        <v/>
      </c>
    </row>
    <row r="689" spans="1:7" x14ac:dyDescent="0.2">
      <c r="A689" s="216" t="str">
        <f t="shared" si="11"/>
        <v xml:space="preserve"> </v>
      </c>
      <c r="B689" s="218"/>
      <c r="C689" s="218"/>
      <c r="D689" s="219"/>
      <c r="E689" s="219"/>
      <c r="F689" s="219"/>
      <c r="G689" s="216" t="str">
        <f>IF(D689="","",VLOOKUP(D689,'Liste des clubs'!A:B,2,FALSE))</f>
        <v/>
      </c>
    </row>
    <row r="690" spans="1:7" x14ac:dyDescent="0.2">
      <c r="A690" s="216" t="str">
        <f t="shared" si="11"/>
        <v xml:space="preserve"> </v>
      </c>
      <c r="B690" s="218"/>
      <c r="C690" s="218"/>
      <c r="D690" s="219"/>
      <c r="E690" s="219"/>
      <c r="F690" s="219"/>
      <c r="G690" s="216" t="str">
        <f>IF(D690="","",VLOOKUP(D690,'Liste des clubs'!A:B,2,FALSE))</f>
        <v/>
      </c>
    </row>
    <row r="691" spans="1:7" x14ac:dyDescent="0.2">
      <c r="A691" s="216" t="str">
        <f t="shared" si="11"/>
        <v xml:space="preserve"> </v>
      </c>
      <c r="B691" s="218"/>
      <c r="C691" s="218"/>
      <c r="D691" s="219"/>
      <c r="E691" s="219"/>
      <c r="F691" s="219"/>
      <c r="G691" s="216" t="str">
        <f>IF(D691="","",VLOOKUP(D691,'Liste des clubs'!A:B,2,FALSE))</f>
        <v/>
      </c>
    </row>
    <row r="692" spans="1:7" x14ac:dyDescent="0.2">
      <c r="A692" s="216" t="str">
        <f t="shared" si="11"/>
        <v xml:space="preserve"> </v>
      </c>
      <c r="B692" s="218"/>
      <c r="C692" s="218"/>
      <c r="D692" s="219"/>
      <c r="E692" s="219"/>
      <c r="F692" s="219"/>
      <c r="G692" s="216" t="str">
        <f>IF(D692="","",VLOOKUP(D692,'Liste des clubs'!A:B,2,FALSE))</f>
        <v/>
      </c>
    </row>
    <row r="693" spans="1:7" x14ac:dyDescent="0.2">
      <c r="A693" s="216" t="str">
        <f t="shared" si="11"/>
        <v xml:space="preserve"> </v>
      </c>
      <c r="B693" s="218"/>
      <c r="C693" s="218"/>
      <c r="D693" s="219"/>
      <c r="E693" s="219"/>
      <c r="F693" s="219"/>
      <c r="G693" s="216" t="str">
        <f>IF(D693="","",VLOOKUP(D693,'Liste des clubs'!A:B,2,FALSE))</f>
        <v/>
      </c>
    </row>
    <row r="694" spans="1:7" x14ac:dyDescent="0.2">
      <c r="A694" s="216" t="str">
        <f t="shared" si="11"/>
        <v xml:space="preserve"> </v>
      </c>
      <c r="B694" s="218"/>
      <c r="C694" s="218"/>
      <c r="D694" s="219"/>
      <c r="E694" s="219"/>
      <c r="F694" s="219"/>
      <c r="G694" s="216" t="str">
        <f>IF(D694="","",VLOOKUP(D694,'Liste des clubs'!A:B,2,FALSE))</f>
        <v/>
      </c>
    </row>
    <row r="695" spans="1:7" x14ac:dyDescent="0.2">
      <c r="A695" s="216" t="str">
        <f t="shared" si="11"/>
        <v xml:space="preserve"> </v>
      </c>
      <c r="B695" s="218"/>
      <c r="C695" s="218"/>
      <c r="D695" s="219"/>
      <c r="E695" s="219"/>
      <c r="F695" s="219"/>
      <c r="G695" s="216" t="str">
        <f>IF(D695="","",VLOOKUP(D695,'Liste des clubs'!A:B,2,FALSE))</f>
        <v/>
      </c>
    </row>
    <row r="696" spans="1:7" x14ac:dyDescent="0.2">
      <c r="A696" s="216" t="str">
        <f t="shared" si="11"/>
        <v xml:space="preserve"> </v>
      </c>
      <c r="B696" s="218"/>
      <c r="C696" s="218"/>
      <c r="D696" s="219"/>
      <c r="E696" s="219"/>
      <c r="F696" s="219"/>
      <c r="G696" s="216" t="str">
        <f>IF(D696="","",VLOOKUP(D696,'Liste des clubs'!A:B,2,FALSE))</f>
        <v/>
      </c>
    </row>
    <row r="697" spans="1:7" x14ac:dyDescent="0.2">
      <c r="A697" s="216" t="str">
        <f t="shared" si="11"/>
        <v xml:space="preserve"> </v>
      </c>
      <c r="B697" s="218"/>
      <c r="C697" s="218"/>
      <c r="D697" s="219"/>
      <c r="E697" s="219"/>
      <c r="F697" s="219"/>
      <c r="G697" s="216" t="str">
        <f>IF(D697="","",VLOOKUP(D697,'Liste des clubs'!A:B,2,FALSE))</f>
        <v/>
      </c>
    </row>
    <row r="698" spans="1:7" x14ac:dyDescent="0.2">
      <c r="A698" s="216" t="str">
        <f t="shared" si="11"/>
        <v xml:space="preserve"> </v>
      </c>
      <c r="B698" s="218"/>
      <c r="C698" s="218"/>
      <c r="D698" s="219"/>
      <c r="E698" s="219"/>
      <c r="F698" s="219"/>
      <c r="G698" s="216" t="str">
        <f>IF(D698="","",VLOOKUP(D698,'Liste des clubs'!A:B,2,FALSE))</f>
        <v/>
      </c>
    </row>
    <row r="699" spans="1:7" x14ac:dyDescent="0.2">
      <c r="A699" s="216" t="str">
        <f t="shared" si="11"/>
        <v xml:space="preserve"> </v>
      </c>
      <c r="B699" s="218"/>
      <c r="C699" s="218"/>
      <c r="D699" s="219"/>
      <c r="E699" s="219"/>
      <c r="F699" s="219"/>
      <c r="G699" s="216" t="str">
        <f>IF(D699="","",VLOOKUP(D699,'Liste des clubs'!A:B,2,FALSE))</f>
        <v/>
      </c>
    </row>
    <row r="700" spans="1:7" x14ac:dyDescent="0.2">
      <c r="A700" s="220" t="str">
        <f t="shared" si="11"/>
        <v xml:space="preserve"> </v>
      </c>
      <c r="B700" s="221"/>
      <c r="C700" s="221"/>
      <c r="D700" s="222"/>
      <c r="E700" s="222"/>
      <c r="F700" s="222"/>
      <c r="G700" s="220" t="str">
        <f>IF(E700="","",VLOOKUP(D700,'Liste des clubs'!$A$2:$B$125,2,FALSE))</f>
        <v/>
      </c>
    </row>
    <row r="701" spans="1:7" x14ac:dyDescent="0.2">
      <c r="A701" s="223"/>
      <c r="B701" s="224"/>
      <c r="C701" s="224"/>
      <c r="D701" s="225"/>
      <c r="E701" s="225"/>
      <c r="F701" s="225"/>
      <c r="G701" s="223"/>
    </row>
    <row r="702" spans="1:7" x14ac:dyDescent="0.2">
      <c r="A702" s="223"/>
      <c r="B702" s="224"/>
      <c r="C702" s="224"/>
      <c r="D702" s="225"/>
      <c r="E702" s="225"/>
      <c r="F702" s="225"/>
      <c r="G702" s="223"/>
    </row>
    <row r="703" spans="1:7" x14ac:dyDescent="0.2">
      <c r="A703" s="223"/>
      <c r="B703" s="224"/>
      <c r="C703" s="224"/>
      <c r="D703" s="225"/>
      <c r="E703" s="225"/>
      <c r="F703" s="225"/>
      <c r="G703" s="223"/>
    </row>
    <row r="704" spans="1:7" x14ac:dyDescent="0.2">
      <c r="A704" s="223"/>
      <c r="B704" s="224"/>
      <c r="C704" s="224"/>
      <c r="D704" s="225"/>
      <c r="E704" s="225"/>
      <c r="F704" s="225"/>
      <c r="G704" s="223"/>
    </row>
    <row r="705" spans="1:7" x14ac:dyDescent="0.2">
      <c r="A705" s="223"/>
      <c r="B705" s="224"/>
      <c r="C705" s="224"/>
      <c r="D705" s="225"/>
      <c r="E705" s="225"/>
      <c r="F705" s="225"/>
      <c r="G705" s="223"/>
    </row>
    <row r="706" spans="1:7" x14ac:dyDescent="0.2">
      <c r="A706" s="223"/>
      <c r="B706" s="224"/>
      <c r="C706" s="224"/>
      <c r="D706" s="225"/>
      <c r="E706" s="225"/>
      <c r="F706" s="225"/>
      <c r="G706" s="223"/>
    </row>
    <row r="707" spans="1:7" x14ac:dyDescent="0.2">
      <c r="A707" s="223"/>
      <c r="B707" s="224"/>
      <c r="C707" s="224"/>
      <c r="D707" s="225"/>
      <c r="E707" s="225"/>
      <c r="F707" s="225"/>
      <c r="G707" s="223"/>
    </row>
    <row r="708" spans="1:7" x14ac:dyDescent="0.2">
      <c r="A708" s="223"/>
      <c r="B708" s="224"/>
      <c r="C708" s="224"/>
      <c r="D708" s="225"/>
      <c r="E708" s="225"/>
      <c r="F708" s="225"/>
      <c r="G708" s="223"/>
    </row>
    <row r="709" spans="1:7" x14ac:dyDescent="0.2">
      <c r="A709" s="223"/>
      <c r="B709" s="224"/>
      <c r="C709" s="224"/>
      <c r="D709" s="225"/>
      <c r="E709" s="225"/>
      <c r="F709" s="225"/>
      <c r="G709" s="223"/>
    </row>
    <row r="710" spans="1:7" x14ac:dyDescent="0.2">
      <c r="A710" s="223"/>
      <c r="B710" s="224"/>
      <c r="C710" s="224"/>
      <c r="D710" s="225"/>
      <c r="E710" s="225"/>
      <c r="F710" s="225"/>
      <c r="G710" s="223"/>
    </row>
    <row r="711" spans="1:7" x14ac:dyDescent="0.2">
      <c r="A711" s="223"/>
      <c r="B711" s="224"/>
      <c r="C711" s="224"/>
      <c r="D711" s="225"/>
      <c r="E711" s="225"/>
      <c r="F711" s="225"/>
      <c r="G711" s="223"/>
    </row>
    <row r="712" spans="1:7" x14ac:dyDescent="0.2">
      <c r="A712" s="223"/>
      <c r="B712" s="224"/>
      <c r="C712" s="224"/>
      <c r="D712" s="225"/>
      <c r="E712" s="225"/>
      <c r="F712" s="225"/>
      <c r="G712" s="223"/>
    </row>
    <row r="713" spans="1:7" x14ac:dyDescent="0.2">
      <c r="A713" s="223"/>
      <c r="B713" s="224"/>
      <c r="C713" s="224"/>
      <c r="D713" s="225"/>
      <c r="E713" s="225"/>
      <c r="F713" s="225"/>
      <c r="G713" s="223"/>
    </row>
    <row r="714" spans="1:7" x14ac:dyDescent="0.2">
      <c r="A714" s="223"/>
      <c r="B714" s="224"/>
      <c r="C714" s="224"/>
      <c r="D714" s="225"/>
      <c r="E714" s="225"/>
      <c r="F714" s="225"/>
      <c r="G714" s="223"/>
    </row>
    <row r="715" spans="1:7" x14ac:dyDescent="0.2">
      <c r="A715" s="223"/>
      <c r="B715" s="224"/>
      <c r="C715" s="224"/>
      <c r="D715" s="225"/>
      <c r="E715" s="225"/>
      <c r="F715" s="225"/>
      <c r="G715" s="223"/>
    </row>
    <row r="716" spans="1:7" x14ac:dyDescent="0.2">
      <c r="A716" s="223"/>
      <c r="B716" s="224"/>
      <c r="C716" s="224"/>
      <c r="D716" s="225"/>
      <c r="E716" s="225"/>
      <c r="F716" s="225"/>
      <c r="G716" s="223"/>
    </row>
    <row r="717" spans="1:7" x14ac:dyDescent="0.2">
      <c r="A717" s="223"/>
      <c r="B717" s="224"/>
      <c r="C717" s="224"/>
      <c r="D717" s="225"/>
      <c r="E717" s="225"/>
      <c r="F717" s="225"/>
      <c r="G717" s="223"/>
    </row>
    <row r="718" spans="1:7" x14ac:dyDescent="0.2">
      <c r="A718" s="223"/>
      <c r="B718" s="224"/>
      <c r="C718" s="224"/>
      <c r="D718" s="225"/>
      <c r="E718" s="225"/>
      <c r="F718" s="225"/>
      <c r="G718" s="223"/>
    </row>
    <row r="719" spans="1:7" x14ac:dyDescent="0.2">
      <c r="A719" s="223"/>
      <c r="B719" s="224"/>
      <c r="C719" s="224"/>
      <c r="D719" s="225"/>
      <c r="E719" s="225"/>
      <c r="F719" s="225"/>
      <c r="G719" s="223"/>
    </row>
    <row r="720" spans="1:7" x14ac:dyDescent="0.2">
      <c r="A720" s="223"/>
      <c r="B720" s="224"/>
      <c r="C720" s="224"/>
      <c r="D720" s="225"/>
      <c r="E720" s="225"/>
      <c r="F720" s="225"/>
      <c r="G720" s="223"/>
    </row>
    <row r="721" spans="1:7" x14ac:dyDescent="0.2">
      <c r="A721" s="223"/>
      <c r="B721" s="224"/>
      <c r="C721" s="224"/>
      <c r="D721" s="225"/>
      <c r="E721" s="225"/>
      <c r="F721" s="225"/>
      <c r="G721" s="223"/>
    </row>
    <row r="722" spans="1:7" x14ac:dyDescent="0.2">
      <c r="A722" s="223"/>
      <c r="B722" s="224"/>
      <c r="C722" s="224"/>
      <c r="D722" s="225"/>
      <c r="E722" s="225"/>
      <c r="F722" s="225"/>
      <c r="G722" s="223"/>
    </row>
    <row r="723" spans="1:7" x14ac:dyDescent="0.2">
      <c r="A723" s="223"/>
      <c r="B723" s="224"/>
      <c r="C723" s="224"/>
      <c r="D723" s="225"/>
      <c r="E723" s="225"/>
      <c r="F723" s="225"/>
      <c r="G723" s="223"/>
    </row>
    <row r="724" spans="1:7" x14ac:dyDescent="0.2">
      <c r="A724" s="223"/>
      <c r="B724" s="224"/>
      <c r="C724" s="224"/>
      <c r="D724" s="225"/>
      <c r="E724" s="225"/>
      <c r="F724" s="225"/>
      <c r="G724" s="223"/>
    </row>
    <row r="725" spans="1:7" x14ac:dyDescent="0.2">
      <c r="A725" s="223"/>
      <c r="B725" s="224"/>
      <c r="C725" s="224"/>
      <c r="D725" s="225"/>
      <c r="E725" s="225"/>
      <c r="F725" s="225"/>
      <c r="G725" s="223"/>
    </row>
    <row r="726" spans="1:7" x14ac:dyDescent="0.2">
      <c r="A726" s="223"/>
      <c r="B726" s="224"/>
      <c r="C726" s="224"/>
      <c r="D726" s="225"/>
      <c r="E726" s="225"/>
      <c r="F726" s="225"/>
      <c r="G726" s="223"/>
    </row>
    <row r="727" spans="1:7" x14ac:dyDescent="0.2">
      <c r="A727" s="223"/>
      <c r="B727" s="224"/>
      <c r="C727" s="224"/>
      <c r="D727" s="225"/>
      <c r="E727" s="225"/>
      <c r="F727" s="225"/>
      <c r="G727" s="223"/>
    </row>
    <row r="728" spans="1:7" x14ac:dyDescent="0.2">
      <c r="A728" s="223"/>
      <c r="B728" s="224"/>
      <c r="C728" s="224"/>
      <c r="D728" s="225"/>
      <c r="E728" s="225"/>
      <c r="F728" s="225"/>
      <c r="G728" s="223"/>
    </row>
    <row r="729" spans="1:7" x14ac:dyDescent="0.2">
      <c r="A729" s="223"/>
      <c r="B729" s="224"/>
      <c r="C729" s="224"/>
      <c r="D729" s="225"/>
      <c r="E729" s="225"/>
      <c r="F729" s="225"/>
      <c r="G729" s="223"/>
    </row>
    <row r="730" spans="1:7" x14ac:dyDescent="0.2">
      <c r="A730" s="223"/>
      <c r="B730" s="224"/>
      <c r="C730" s="224"/>
      <c r="D730" s="225"/>
      <c r="E730" s="225"/>
      <c r="F730" s="225"/>
      <c r="G730" s="223"/>
    </row>
    <row r="731" spans="1:7" x14ac:dyDescent="0.2">
      <c r="A731" s="223"/>
      <c r="B731" s="224"/>
      <c r="C731" s="224"/>
      <c r="D731" s="225"/>
      <c r="E731" s="225"/>
      <c r="F731" s="225"/>
      <c r="G731" s="223"/>
    </row>
    <row r="732" spans="1:7" x14ac:dyDescent="0.2">
      <c r="A732" s="223"/>
      <c r="B732" s="224"/>
      <c r="C732" s="224"/>
      <c r="D732" s="225"/>
      <c r="E732" s="225"/>
      <c r="F732" s="225"/>
      <c r="G732" s="223"/>
    </row>
    <row r="733" spans="1:7" x14ac:dyDescent="0.2">
      <c r="A733" s="223"/>
      <c r="B733" s="224"/>
      <c r="C733" s="224"/>
      <c r="D733" s="225"/>
      <c r="E733" s="225"/>
      <c r="F733" s="225"/>
      <c r="G733" s="223"/>
    </row>
    <row r="734" spans="1:7" x14ac:dyDescent="0.2">
      <c r="A734" s="223"/>
      <c r="B734" s="224"/>
      <c r="C734" s="224"/>
      <c r="D734" s="225"/>
      <c r="E734" s="225"/>
      <c r="F734" s="225"/>
      <c r="G734" s="223"/>
    </row>
    <row r="735" spans="1:7" x14ac:dyDescent="0.2">
      <c r="A735" s="223"/>
      <c r="B735" s="224"/>
      <c r="C735" s="224"/>
      <c r="D735" s="225"/>
      <c r="E735" s="225"/>
      <c r="F735" s="225"/>
      <c r="G735" s="223"/>
    </row>
    <row r="736" spans="1:7" x14ac:dyDescent="0.2">
      <c r="A736" s="223"/>
      <c r="B736" s="224"/>
      <c r="C736" s="224"/>
      <c r="D736" s="225"/>
      <c r="E736" s="225"/>
      <c r="F736" s="225"/>
      <c r="G736" s="223"/>
    </row>
    <row r="737" spans="1:7" x14ac:dyDescent="0.2">
      <c r="A737" s="223"/>
      <c r="B737" s="224"/>
      <c r="C737" s="224"/>
      <c r="D737" s="225"/>
      <c r="E737" s="225"/>
      <c r="F737" s="225"/>
      <c r="G737" s="223"/>
    </row>
    <row r="738" spans="1:7" x14ac:dyDescent="0.2">
      <c r="A738" s="223"/>
      <c r="B738" s="224"/>
      <c r="C738" s="224"/>
      <c r="D738" s="225"/>
      <c r="E738" s="225"/>
      <c r="F738" s="225"/>
      <c r="G738" s="223"/>
    </row>
    <row r="739" spans="1:7" x14ac:dyDescent="0.2">
      <c r="A739" s="223"/>
      <c r="B739" s="224"/>
      <c r="C739" s="224"/>
      <c r="D739" s="225"/>
      <c r="E739" s="225"/>
      <c r="F739" s="225"/>
      <c r="G739" s="223"/>
    </row>
    <row r="740" spans="1:7" x14ac:dyDescent="0.2">
      <c r="A740" s="223"/>
      <c r="B740" s="224"/>
      <c r="C740" s="224"/>
      <c r="D740" s="225"/>
      <c r="E740" s="225"/>
      <c r="F740" s="225"/>
      <c r="G740" s="223"/>
    </row>
    <row r="741" spans="1:7" x14ac:dyDescent="0.2">
      <c r="A741" s="223"/>
      <c r="B741" s="224"/>
      <c r="C741" s="224"/>
      <c r="D741" s="225"/>
      <c r="E741" s="225"/>
      <c r="F741" s="225"/>
      <c r="G741" s="223"/>
    </row>
    <row r="742" spans="1:7" x14ac:dyDescent="0.2">
      <c r="A742" s="223"/>
      <c r="B742" s="224"/>
      <c r="C742" s="224"/>
      <c r="D742" s="225"/>
      <c r="E742" s="225"/>
      <c r="F742" s="225"/>
      <c r="G742" s="223"/>
    </row>
    <row r="743" spans="1:7" x14ac:dyDescent="0.2">
      <c r="A743" s="223"/>
      <c r="B743" s="224"/>
      <c r="C743" s="224"/>
      <c r="D743" s="225"/>
      <c r="E743" s="225"/>
      <c r="F743" s="225"/>
      <c r="G743" s="223"/>
    </row>
    <row r="744" spans="1:7" x14ac:dyDescent="0.2">
      <c r="A744" s="223"/>
      <c r="B744" s="224"/>
      <c r="C744" s="224"/>
      <c r="D744" s="225"/>
      <c r="E744" s="225"/>
      <c r="F744" s="225"/>
      <c r="G744" s="223"/>
    </row>
    <row r="745" spans="1:7" x14ac:dyDescent="0.2">
      <c r="A745" s="223"/>
      <c r="B745" s="224"/>
      <c r="C745" s="224"/>
      <c r="D745" s="225"/>
      <c r="E745" s="225"/>
      <c r="F745" s="225"/>
      <c r="G745" s="223"/>
    </row>
    <row r="746" spans="1:7" x14ac:dyDescent="0.2">
      <c r="A746" s="223"/>
      <c r="B746" s="224"/>
      <c r="C746" s="224"/>
      <c r="D746" s="225"/>
      <c r="E746" s="225"/>
      <c r="F746" s="225"/>
      <c r="G746" s="223"/>
    </row>
    <row r="747" spans="1:7" x14ac:dyDescent="0.2">
      <c r="A747" s="223"/>
      <c r="B747" s="224"/>
      <c r="C747" s="224"/>
      <c r="D747" s="225"/>
      <c r="E747" s="225"/>
      <c r="F747" s="225"/>
      <c r="G747" s="223"/>
    </row>
    <row r="748" spans="1:7" x14ac:dyDescent="0.2">
      <c r="A748" s="223"/>
      <c r="B748" s="224"/>
      <c r="C748" s="224"/>
      <c r="D748" s="225"/>
      <c r="E748" s="225"/>
      <c r="F748" s="225"/>
      <c r="G748" s="223"/>
    </row>
    <row r="749" spans="1:7" x14ac:dyDescent="0.2">
      <c r="A749" s="223"/>
      <c r="B749" s="224"/>
      <c r="C749" s="224"/>
      <c r="D749" s="225"/>
      <c r="E749" s="225"/>
      <c r="F749" s="225"/>
      <c r="G749" s="223"/>
    </row>
    <row r="750" spans="1:7" x14ac:dyDescent="0.2">
      <c r="A750" s="223"/>
      <c r="B750" s="224"/>
      <c r="C750" s="224"/>
      <c r="D750" s="225"/>
      <c r="E750" s="225"/>
      <c r="F750" s="225"/>
      <c r="G750" s="223"/>
    </row>
    <row r="751" spans="1:7" x14ac:dyDescent="0.2">
      <c r="A751" s="223"/>
      <c r="B751" s="224"/>
      <c r="C751" s="224"/>
      <c r="D751" s="225"/>
      <c r="E751" s="225"/>
      <c r="F751" s="225"/>
      <c r="G751" s="223"/>
    </row>
    <row r="752" spans="1:7" x14ac:dyDescent="0.2">
      <c r="A752" s="223"/>
      <c r="B752" s="224"/>
      <c r="C752" s="224"/>
      <c r="D752" s="225"/>
      <c r="E752" s="225"/>
      <c r="F752" s="225"/>
      <c r="G752" s="223"/>
    </row>
    <row r="753" spans="1:7" x14ac:dyDescent="0.2">
      <c r="A753" s="223"/>
      <c r="B753" s="224"/>
      <c r="C753" s="224"/>
      <c r="D753" s="225"/>
      <c r="E753" s="225"/>
      <c r="F753" s="225"/>
      <c r="G753" s="223"/>
    </row>
    <row r="754" spans="1:7" x14ac:dyDescent="0.2">
      <c r="A754" s="223"/>
      <c r="B754" s="224"/>
      <c r="C754" s="224"/>
      <c r="D754" s="225"/>
      <c r="E754" s="225"/>
      <c r="F754" s="225"/>
      <c r="G754" s="223"/>
    </row>
    <row r="755" spans="1:7" x14ac:dyDescent="0.2">
      <c r="A755" s="223"/>
      <c r="B755" s="224"/>
      <c r="C755" s="224"/>
      <c r="D755" s="225"/>
      <c r="E755" s="225"/>
      <c r="F755" s="225"/>
      <c r="G755" s="223"/>
    </row>
    <row r="756" spans="1:7" x14ac:dyDescent="0.2">
      <c r="A756" s="223"/>
      <c r="B756" s="224"/>
      <c r="C756" s="224"/>
      <c r="D756" s="225"/>
      <c r="E756" s="225"/>
      <c r="F756" s="225"/>
      <c r="G756" s="223"/>
    </row>
    <row r="757" spans="1:7" x14ac:dyDescent="0.2">
      <c r="A757" s="223"/>
      <c r="B757" s="224"/>
      <c r="C757" s="224"/>
      <c r="D757" s="225"/>
      <c r="E757" s="225"/>
      <c r="F757" s="225"/>
      <c r="G757" s="223"/>
    </row>
    <row r="758" spans="1:7" x14ac:dyDescent="0.2">
      <c r="A758" s="223"/>
      <c r="B758" s="224"/>
      <c r="C758" s="224"/>
      <c r="D758" s="225"/>
      <c r="E758" s="225"/>
      <c r="F758" s="225"/>
      <c r="G758" s="223"/>
    </row>
    <row r="759" spans="1:7" x14ac:dyDescent="0.2">
      <c r="A759" s="223"/>
      <c r="B759" s="224"/>
      <c r="C759" s="224"/>
      <c r="D759" s="225"/>
      <c r="E759" s="225"/>
      <c r="F759" s="225"/>
      <c r="G759" s="223"/>
    </row>
    <row r="760" spans="1:7" x14ac:dyDescent="0.2">
      <c r="A760" s="223"/>
      <c r="B760" s="224"/>
      <c r="C760" s="224"/>
      <c r="D760" s="225"/>
      <c r="E760" s="225"/>
      <c r="F760" s="225"/>
      <c r="G760" s="223"/>
    </row>
    <row r="761" spans="1:7" x14ac:dyDescent="0.2">
      <c r="A761" s="223"/>
      <c r="B761" s="224"/>
      <c r="C761" s="224"/>
      <c r="D761" s="225"/>
      <c r="E761" s="225"/>
      <c r="F761" s="225"/>
      <c r="G761" s="223"/>
    </row>
    <row r="762" spans="1:7" x14ac:dyDescent="0.2">
      <c r="A762" s="223"/>
      <c r="B762" s="224"/>
      <c r="C762" s="224"/>
      <c r="D762" s="225"/>
      <c r="E762" s="225"/>
      <c r="F762" s="225"/>
      <c r="G762" s="223"/>
    </row>
    <row r="763" spans="1:7" x14ac:dyDescent="0.2">
      <c r="A763" s="223"/>
      <c r="B763" s="224"/>
      <c r="C763" s="224"/>
      <c r="D763" s="225"/>
      <c r="E763" s="225"/>
      <c r="F763" s="225"/>
      <c r="G763" s="223"/>
    </row>
    <row r="764" spans="1:7" x14ac:dyDescent="0.2">
      <c r="A764" s="223"/>
      <c r="B764" s="224"/>
      <c r="C764" s="224"/>
      <c r="D764" s="225"/>
      <c r="E764" s="225"/>
      <c r="F764" s="225"/>
      <c r="G764" s="223"/>
    </row>
    <row r="765" spans="1:7" x14ac:dyDescent="0.2">
      <c r="A765" s="223"/>
      <c r="B765" s="224"/>
      <c r="C765" s="224"/>
      <c r="D765" s="225"/>
      <c r="E765" s="225"/>
      <c r="F765" s="225"/>
      <c r="G765" s="223"/>
    </row>
    <row r="766" spans="1:7" x14ac:dyDescent="0.2">
      <c r="A766" s="223"/>
      <c r="B766" s="224"/>
      <c r="C766" s="224"/>
      <c r="D766" s="225"/>
      <c r="E766" s="225"/>
      <c r="F766" s="225"/>
      <c r="G766" s="223"/>
    </row>
    <row r="767" spans="1:7" x14ac:dyDescent="0.2">
      <c r="A767" s="223"/>
      <c r="B767" s="224"/>
      <c r="C767" s="224"/>
      <c r="D767" s="225"/>
      <c r="E767" s="225"/>
      <c r="F767" s="225"/>
      <c r="G767" s="223"/>
    </row>
    <row r="768" spans="1:7" x14ac:dyDescent="0.2">
      <c r="A768" s="223"/>
      <c r="B768" s="224"/>
      <c r="C768" s="224"/>
      <c r="D768" s="225"/>
      <c r="E768" s="225"/>
      <c r="F768" s="225"/>
      <c r="G768" s="223"/>
    </row>
    <row r="769" spans="1:7" x14ac:dyDescent="0.2">
      <c r="A769" s="223"/>
      <c r="B769" s="224"/>
      <c r="C769" s="224"/>
      <c r="D769" s="225"/>
      <c r="E769" s="225"/>
      <c r="F769" s="225"/>
      <c r="G769" s="223"/>
    </row>
    <row r="770" spans="1:7" x14ac:dyDescent="0.2">
      <c r="A770" s="223"/>
      <c r="B770" s="224"/>
      <c r="C770" s="224"/>
      <c r="D770" s="225"/>
      <c r="E770" s="225"/>
      <c r="F770" s="225"/>
      <c r="G770" s="223"/>
    </row>
    <row r="771" spans="1:7" x14ac:dyDescent="0.2">
      <c r="A771" s="223"/>
      <c r="B771" s="224"/>
      <c r="C771" s="224"/>
      <c r="D771" s="225"/>
      <c r="E771" s="225"/>
      <c r="F771" s="225"/>
      <c r="G771" s="223"/>
    </row>
    <row r="772" spans="1:7" x14ac:dyDescent="0.2">
      <c r="A772" s="223"/>
      <c r="B772" s="224"/>
      <c r="C772" s="224"/>
      <c r="D772" s="225"/>
      <c r="E772" s="225"/>
      <c r="F772" s="225"/>
      <c r="G772" s="223"/>
    </row>
  </sheetData>
  <protectedRanges>
    <protectedRange algorithmName="SHA-512" hashValue="MFLjKkP3j2bCYY/rsU66Ear+QWyFGqlpqUS73X9E9d/1vT5OFOmgfVrdC68z5zAQfHqcIokKmJ7g+eBG5Ghmsw==" saltValue="hAB8VCYRMck/h73BgifDyQ==" spinCount="100000" sqref="E24:E30 E3:E16 E18:E22" name="non modif_1" securityDescriptor="O:WDG:WDD:(D;;CC;;;WD)"/>
    <protectedRange sqref="B3:D16 D24:D32 D34:D45 E31:E45 B24:C45 B18:D22" name="modifiable_1" securityDescriptor="O:WDG:WDD:(A;;CC;;;WD)"/>
    <protectedRange sqref="B17:E17" name="modifiable_4" securityDescriptor="O:WDG:WDD:(A;;CC;;;WD)"/>
    <protectedRange sqref="B23:E23" name="modifiable_1_1" securityDescriptor="O:WDG:WDD:(A;;CC;;;WD)"/>
    <protectedRange sqref="D33" name="modifiable_2" securityDescriptor="O:WDG:WDD:(A;;CC;;;WD)"/>
    <protectedRange algorithmName="SHA-512" hashValue="MFLjKkP3j2bCYY/rsU66Ear+QWyFGqlpqUS73X9E9d/1vT5OFOmgfVrdC68z5zAQfHqcIokKmJ7g+eBG5Ghmsw==" saltValue="hAB8VCYRMck/h73BgifDyQ==" spinCount="100000" sqref="B2:F2 A1:A1048576" name="non modif_2" securityDescriptor="O:WDG:WDD:(D;;CC;;;WD)"/>
    <protectedRange sqref="B46:F604" name="modifiable_3" securityDescriptor="O:WDG:WDD:(A;;CC;;;WD)"/>
    <protectedRange algorithmName="SHA-512" hashValue="MFLjKkP3j2bCYY/rsU66Ear+QWyFGqlpqUS73X9E9d/1vT5OFOmgfVrdC68z5zAQfHqcIokKmJ7g+eBG5Ghmsw==" saltValue="hAB8VCYRMck/h73BgifDyQ==" spinCount="100000" sqref="G1:G1048576" name="non modif_3" securityDescriptor="O:WDG:WDD:(D;;CC;;;WD)"/>
  </protectedRanges>
  <dataValidations count="1">
    <dataValidation type="list" allowBlank="1" showInputMessage="1" showErrorMessage="1" sqref="H1:H1048576" xr:uid="{00000000-0002-0000-0600-000000000000}">
      <formula1>$W$3:$W$7</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8"/>
  <dimension ref="A1:G772"/>
  <sheetViews>
    <sheetView zoomScale="70" zoomScaleNormal="70" workbookViewId="0">
      <selection sqref="A1:XFD1048576"/>
    </sheetView>
  </sheetViews>
  <sheetFormatPr baseColWidth="10" defaultColWidth="14.42578125" defaultRowHeight="12.75" x14ac:dyDescent="0.2"/>
  <cols>
    <col min="1" max="1" width="34.5703125" style="226" customWidth="1"/>
    <col min="2" max="2" width="20.28515625" style="227" customWidth="1"/>
    <col min="3" max="3" width="16.85546875" style="227" customWidth="1"/>
    <col min="4" max="4" width="51.42578125" style="228" customWidth="1"/>
    <col min="5" max="5" width="9.7109375" style="228" customWidth="1"/>
    <col min="6" max="6" width="24.5703125" style="228" customWidth="1"/>
    <col min="7" max="7" width="27.28515625" style="226" customWidth="1"/>
    <col min="8" max="16384" width="14.42578125" style="56"/>
  </cols>
  <sheetData>
    <row r="1" spans="1:7" ht="25.5" x14ac:dyDescent="0.2">
      <c r="A1" s="158" t="s">
        <v>0</v>
      </c>
      <c r="B1" s="157" t="s">
        <v>1</v>
      </c>
      <c r="C1" s="157" t="s">
        <v>2</v>
      </c>
      <c r="D1" s="157" t="s">
        <v>6</v>
      </c>
      <c r="E1" s="157" t="s">
        <v>628</v>
      </c>
      <c r="F1" s="157" t="s">
        <v>629</v>
      </c>
      <c r="G1" s="158" t="s">
        <v>641</v>
      </c>
    </row>
    <row r="2" spans="1:7" ht="15.75" customHeight="1" x14ac:dyDescent="0.2">
      <c r="A2" s="214" t="str">
        <f t="shared" ref="A2" si="0">B2&amp;" "&amp;C2</f>
        <v xml:space="preserve"> </v>
      </c>
      <c r="B2" s="215"/>
      <c r="C2" s="215"/>
      <c r="D2" s="215"/>
      <c r="E2" s="161"/>
      <c r="F2" s="161"/>
      <c r="G2" s="214" t="str">
        <f>IF(D2="","",VLOOKUP(D2,'Liste des clubs'!A:B,2,FALSE))</f>
        <v/>
      </c>
    </row>
    <row r="3" spans="1:7" ht="15.75" customHeight="1" x14ac:dyDescent="0.2">
      <c r="A3" s="216" t="str">
        <f>UPPER(B3)&amp;" "&amp;PROPER(C3)</f>
        <v>AMMEUX Nathan</v>
      </c>
      <c r="B3" s="146" t="s">
        <v>492</v>
      </c>
      <c r="C3" s="146" t="s">
        <v>493</v>
      </c>
      <c r="D3" s="146" t="s">
        <v>17</v>
      </c>
      <c r="E3" s="142" t="s">
        <v>18</v>
      </c>
      <c r="F3" s="144"/>
      <c r="G3" s="216" t="str">
        <f>IF(D3="","",VLOOKUP(D3,'Liste des clubs'!A:B,2,FALSE))</f>
        <v>HAZEBRO</v>
      </c>
    </row>
    <row r="4" spans="1:7" ht="15.75" customHeight="1" x14ac:dyDescent="0.2">
      <c r="A4" s="216" t="str">
        <f t="shared" ref="A4:A67" si="1">UPPER(B4)&amp;" "&amp;PROPER(C4)</f>
        <v>BOULIER Martin</v>
      </c>
      <c r="B4" s="146" t="s">
        <v>90</v>
      </c>
      <c r="C4" s="146" t="s">
        <v>494</v>
      </c>
      <c r="D4" s="146" t="s">
        <v>17</v>
      </c>
      <c r="E4" s="142" t="s">
        <v>18</v>
      </c>
      <c r="F4" s="142"/>
      <c r="G4" s="216" t="str">
        <f>IF(D4="","",VLOOKUP(D4,'Liste des clubs'!A:B,2,FALSE))</f>
        <v>HAZEBRO</v>
      </c>
    </row>
    <row r="5" spans="1:7" ht="15.75" customHeight="1" x14ac:dyDescent="0.2">
      <c r="A5" s="216" t="str">
        <f t="shared" si="1"/>
        <v>CHAVATTE Tom</v>
      </c>
      <c r="B5" s="146" t="s">
        <v>495</v>
      </c>
      <c r="C5" s="146" t="s">
        <v>496</v>
      </c>
      <c r="D5" s="146" t="s">
        <v>17</v>
      </c>
      <c r="E5" s="142" t="s">
        <v>18</v>
      </c>
      <c r="F5" s="142"/>
      <c r="G5" s="216" t="str">
        <f>IF(D5="","",VLOOKUP(D5,'Liste des clubs'!A:B,2,FALSE))</f>
        <v>HAZEBRO</v>
      </c>
    </row>
    <row r="6" spans="1:7" ht="15.75" customHeight="1" x14ac:dyDescent="0.2">
      <c r="A6" s="216" t="str">
        <f t="shared" si="1"/>
        <v>DOURLEN Gabin</v>
      </c>
      <c r="B6" s="146" t="s">
        <v>497</v>
      </c>
      <c r="C6" s="146" t="s">
        <v>498</v>
      </c>
      <c r="D6" s="146" t="s">
        <v>17</v>
      </c>
      <c r="E6" s="142" t="s">
        <v>18</v>
      </c>
      <c r="F6" s="142"/>
      <c r="G6" s="216" t="str">
        <f>IF(D6="","",VLOOKUP(D6,'Liste des clubs'!A:B,2,FALSE))</f>
        <v>HAZEBRO</v>
      </c>
    </row>
    <row r="7" spans="1:7" ht="15.75" customHeight="1" x14ac:dyDescent="0.2">
      <c r="A7" s="216" t="str">
        <f t="shared" si="1"/>
        <v>GAPILIAN Noé</v>
      </c>
      <c r="B7" s="146" t="s">
        <v>94</v>
      </c>
      <c r="C7" s="146" t="s">
        <v>499</v>
      </c>
      <c r="D7" s="146" t="s">
        <v>17</v>
      </c>
      <c r="E7" s="142" t="s">
        <v>18</v>
      </c>
      <c r="F7" s="142"/>
      <c r="G7" s="216" t="str">
        <f>IF(D7="","",VLOOKUP(D7,'Liste des clubs'!A:B,2,FALSE))</f>
        <v>HAZEBRO</v>
      </c>
    </row>
    <row r="8" spans="1:7" ht="15.75" customHeight="1" x14ac:dyDescent="0.2">
      <c r="A8" s="216" t="str">
        <f t="shared" si="1"/>
        <v>LAPOUILLE Marius</v>
      </c>
      <c r="B8" s="146" t="s">
        <v>163</v>
      </c>
      <c r="C8" s="146" t="s">
        <v>500</v>
      </c>
      <c r="D8" s="146" t="s">
        <v>17</v>
      </c>
      <c r="E8" s="142" t="s">
        <v>18</v>
      </c>
      <c r="F8" s="142"/>
      <c r="G8" s="216" t="str">
        <f>IF(D8="","",VLOOKUP(D8,'Liste des clubs'!A:B,2,FALSE))</f>
        <v>HAZEBRO</v>
      </c>
    </row>
    <row r="9" spans="1:7" ht="15.75" customHeight="1" x14ac:dyDescent="0.2">
      <c r="A9" s="216" t="str">
        <f t="shared" si="1"/>
        <v>MANGEZ-CROIZE Timéo</v>
      </c>
      <c r="B9" s="146" t="s">
        <v>501</v>
      </c>
      <c r="C9" s="146" t="s">
        <v>502</v>
      </c>
      <c r="D9" s="146" t="s">
        <v>17</v>
      </c>
      <c r="E9" s="142" t="s">
        <v>18</v>
      </c>
      <c r="F9" s="142"/>
      <c r="G9" s="216" t="str">
        <f>IF(D9="","",VLOOKUP(D9,'Liste des clubs'!A:B,2,FALSE))</f>
        <v>HAZEBRO</v>
      </c>
    </row>
    <row r="10" spans="1:7" ht="15.75" customHeight="1" x14ac:dyDescent="0.2">
      <c r="A10" s="216" t="str">
        <f t="shared" si="1"/>
        <v>AVEZ Eliott</v>
      </c>
      <c r="B10" s="146" t="s">
        <v>503</v>
      </c>
      <c r="C10" s="146" t="s">
        <v>504</v>
      </c>
      <c r="D10" s="146" t="s">
        <v>17</v>
      </c>
      <c r="E10" s="142" t="s">
        <v>49</v>
      </c>
      <c r="F10" s="142"/>
      <c r="G10" s="216" t="str">
        <f>IF(D10="","",VLOOKUP(D10,'Liste des clubs'!A:B,2,FALSE))</f>
        <v>HAZEBRO</v>
      </c>
    </row>
    <row r="11" spans="1:7" ht="15.75" customHeight="1" x14ac:dyDescent="0.2">
      <c r="A11" s="216" t="str">
        <f t="shared" si="1"/>
        <v>BODELE Louis</v>
      </c>
      <c r="B11" s="146" t="s">
        <v>505</v>
      </c>
      <c r="C11" s="146" t="s">
        <v>55</v>
      </c>
      <c r="D11" s="146" t="s">
        <v>17</v>
      </c>
      <c r="E11" s="142" t="s">
        <v>49</v>
      </c>
      <c r="F11" s="142"/>
      <c r="G11" s="216" t="str">
        <f>IF(D11="","",VLOOKUP(D11,'Liste des clubs'!A:B,2,FALSE))</f>
        <v>HAZEBRO</v>
      </c>
    </row>
    <row r="12" spans="1:7" ht="15.75" customHeight="1" x14ac:dyDescent="0.2">
      <c r="A12" s="216" t="str">
        <f t="shared" si="1"/>
        <v>CAPOEN Gaspard</v>
      </c>
      <c r="B12" s="146" t="s">
        <v>506</v>
      </c>
      <c r="C12" s="146" t="s">
        <v>507</v>
      </c>
      <c r="D12" s="146" t="s">
        <v>17</v>
      </c>
      <c r="E12" s="142" t="s">
        <v>49</v>
      </c>
      <c r="F12" s="142"/>
      <c r="G12" s="216" t="str">
        <f>IF(D12="","",VLOOKUP(D12,'Liste des clubs'!A:B,2,FALSE))</f>
        <v>HAZEBRO</v>
      </c>
    </row>
    <row r="13" spans="1:7" ht="15.75" customHeight="1" x14ac:dyDescent="0.2">
      <c r="A13" s="216" t="str">
        <f t="shared" si="1"/>
        <v>DÉTAILLEUR Adrien</v>
      </c>
      <c r="B13" s="146" t="s">
        <v>508</v>
      </c>
      <c r="C13" s="146" t="s">
        <v>91</v>
      </c>
      <c r="D13" s="146" t="s">
        <v>48</v>
      </c>
      <c r="E13" s="142" t="s">
        <v>49</v>
      </c>
      <c r="F13" s="142"/>
      <c r="G13" s="216" t="str">
        <f>IF(D13="","",VLOOKUP(D13,'Liste des clubs'!A:B,2,FALSE))</f>
        <v>MERVILL</v>
      </c>
    </row>
    <row r="14" spans="1:7" ht="15.75" customHeight="1" x14ac:dyDescent="0.2">
      <c r="A14" s="216" t="str">
        <f t="shared" si="1"/>
        <v>MOREEL Nicolas</v>
      </c>
      <c r="B14" s="146" t="s">
        <v>509</v>
      </c>
      <c r="C14" s="146" t="s">
        <v>51</v>
      </c>
      <c r="D14" s="146" t="s">
        <v>17</v>
      </c>
      <c r="E14" s="142" t="s">
        <v>49</v>
      </c>
      <c r="F14" s="142"/>
      <c r="G14" s="216" t="str">
        <f>IF(D14="","",VLOOKUP(D14,'Liste des clubs'!A:B,2,FALSE))</f>
        <v>HAZEBRO</v>
      </c>
    </row>
    <row r="15" spans="1:7" ht="15.75" customHeight="1" x14ac:dyDescent="0.2">
      <c r="A15" s="216" t="str">
        <f t="shared" si="1"/>
        <v>BRUNEL Sacha</v>
      </c>
      <c r="B15" s="146" t="s">
        <v>510</v>
      </c>
      <c r="C15" s="146" t="s">
        <v>511</v>
      </c>
      <c r="D15" s="146" t="s">
        <v>48</v>
      </c>
      <c r="E15" s="142" t="s">
        <v>52</v>
      </c>
      <c r="F15" s="142"/>
      <c r="G15" s="216" t="str">
        <f>IF(D15="","",VLOOKUP(D15,'Liste des clubs'!A:B,2,FALSE))</f>
        <v>MERVILL</v>
      </c>
    </row>
    <row r="16" spans="1:7" ht="15.75" customHeight="1" x14ac:dyDescent="0.2">
      <c r="A16" s="216" t="str">
        <f t="shared" si="1"/>
        <v>LACZNY Timéo</v>
      </c>
      <c r="B16" s="146" t="s">
        <v>512</v>
      </c>
      <c r="C16" s="146" t="s">
        <v>502</v>
      </c>
      <c r="D16" s="146" t="s">
        <v>17</v>
      </c>
      <c r="E16" s="142" t="s">
        <v>52</v>
      </c>
      <c r="F16" s="142"/>
      <c r="G16" s="216" t="str">
        <f>IF(D16="","",VLOOKUP(D16,'Liste des clubs'!A:B,2,FALSE))</f>
        <v>HAZEBRO</v>
      </c>
    </row>
    <row r="17" spans="1:7" ht="15.75" customHeight="1" x14ac:dyDescent="0.2">
      <c r="A17" s="216" t="str">
        <f t="shared" si="1"/>
        <v>LECLERCQ Louis</v>
      </c>
      <c r="B17" s="146" t="s">
        <v>491</v>
      </c>
      <c r="C17" s="146" t="s">
        <v>513</v>
      </c>
      <c r="D17" s="146" t="s">
        <v>352</v>
      </c>
      <c r="E17" s="142" t="s">
        <v>52</v>
      </c>
      <c r="F17" s="142"/>
      <c r="G17" s="216" t="str">
        <f>IF(D17="","",VLOOKUP(D17,'Liste des clubs'!A:B,2,FALSE))</f>
        <v>FLEURBAIX</v>
      </c>
    </row>
    <row r="18" spans="1:7" ht="15.75" customHeight="1" x14ac:dyDescent="0.2">
      <c r="A18" s="216" t="str">
        <f t="shared" si="1"/>
        <v>LESTRINGUEZ Victor</v>
      </c>
      <c r="B18" s="146" t="s">
        <v>514</v>
      </c>
      <c r="C18" s="146" t="s">
        <v>76</v>
      </c>
      <c r="D18" s="146" t="s">
        <v>17</v>
      </c>
      <c r="E18" s="142" t="s">
        <v>52</v>
      </c>
      <c r="F18" s="142"/>
      <c r="G18" s="216" t="str">
        <f>IF(D18="","",VLOOKUP(D18,'Liste des clubs'!A:B,2,FALSE))</f>
        <v>HAZEBRO</v>
      </c>
    </row>
    <row r="19" spans="1:7" ht="15.75" customHeight="1" x14ac:dyDescent="0.2">
      <c r="A19" s="216" t="str">
        <f t="shared" si="1"/>
        <v>LUITAUD Axel</v>
      </c>
      <c r="B19" s="146" t="s">
        <v>515</v>
      </c>
      <c r="C19" s="146" t="s">
        <v>516</v>
      </c>
      <c r="D19" s="146" t="s">
        <v>112</v>
      </c>
      <c r="E19" s="142" t="s">
        <v>52</v>
      </c>
      <c r="F19" s="142"/>
      <c r="G19" s="216" t="str">
        <f>IF(D19="","",VLOOKUP(D19,'Liste des clubs'!A:B,2,FALSE))</f>
        <v>AIRE/L</v>
      </c>
    </row>
    <row r="20" spans="1:7" ht="15.75" customHeight="1" x14ac:dyDescent="0.2">
      <c r="A20" s="216" t="str">
        <f t="shared" si="1"/>
        <v>RAMON Auguste</v>
      </c>
      <c r="B20" s="146" t="s">
        <v>87</v>
      </c>
      <c r="C20" s="146" t="s">
        <v>517</v>
      </c>
      <c r="D20" s="146" t="s">
        <v>75</v>
      </c>
      <c r="E20" s="142" t="s">
        <v>70</v>
      </c>
      <c r="F20" s="142"/>
      <c r="G20" s="216" t="str">
        <f>IF(D20="","",VLOOKUP(D20,'Liste des clubs'!A:B,2,FALSE))</f>
        <v>STEEN</v>
      </c>
    </row>
    <row r="21" spans="1:7" ht="15.75" customHeight="1" x14ac:dyDescent="0.2">
      <c r="A21" s="216" t="str">
        <f t="shared" si="1"/>
        <v>BRUNEL Eliot</v>
      </c>
      <c r="B21" s="146" t="s">
        <v>510</v>
      </c>
      <c r="C21" s="146" t="s">
        <v>518</v>
      </c>
      <c r="D21" s="146" t="s">
        <v>48</v>
      </c>
      <c r="E21" s="142" t="s">
        <v>67</v>
      </c>
      <c r="F21" s="142"/>
      <c r="G21" s="216" t="str">
        <f>IF(D21="","",VLOOKUP(D21,'Liste des clubs'!A:B,2,FALSE))</f>
        <v>MERVILL</v>
      </c>
    </row>
    <row r="22" spans="1:7" ht="15.75" customHeight="1" x14ac:dyDescent="0.2">
      <c r="A22" s="216" t="str">
        <f t="shared" si="1"/>
        <v>DELOBELLE Nicolas</v>
      </c>
      <c r="B22" s="146" t="s">
        <v>519</v>
      </c>
      <c r="C22" s="146" t="s">
        <v>51</v>
      </c>
      <c r="D22" s="146" t="s">
        <v>171</v>
      </c>
      <c r="E22" s="142" t="s">
        <v>67</v>
      </c>
      <c r="F22" s="142"/>
      <c r="G22" s="216" t="str">
        <f>IF(D22="","",VLOOKUP(D22,'Liste des clubs'!A:B,2,FALSE))</f>
        <v>St MARTIN</v>
      </c>
    </row>
    <row r="23" spans="1:7" ht="15.75" customHeight="1" x14ac:dyDescent="0.2">
      <c r="A23" s="216" t="str">
        <f t="shared" si="1"/>
        <v>DEQUIDT Enzo</v>
      </c>
      <c r="B23" s="146" t="s">
        <v>520</v>
      </c>
      <c r="C23" s="146" t="s">
        <v>488</v>
      </c>
      <c r="D23" s="146" t="s">
        <v>17</v>
      </c>
      <c r="E23" s="142" t="s">
        <v>67</v>
      </c>
      <c r="F23" s="142"/>
      <c r="G23" s="216" t="str">
        <f>IF(D23="","",VLOOKUP(D23,'Liste des clubs'!A:B,2,FALSE))</f>
        <v>HAZEBRO</v>
      </c>
    </row>
    <row r="24" spans="1:7" ht="15.75" customHeight="1" x14ac:dyDescent="0.2">
      <c r="A24" s="216" t="str">
        <f t="shared" si="1"/>
        <v>DESPREZ Victor</v>
      </c>
      <c r="B24" s="146" t="s">
        <v>521</v>
      </c>
      <c r="C24" s="146" t="s">
        <v>76</v>
      </c>
      <c r="D24" s="146" t="s">
        <v>112</v>
      </c>
      <c r="E24" s="142" t="s">
        <v>67</v>
      </c>
      <c r="F24" s="142"/>
      <c r="G24" s="216" t="str">
        <f>IF(D24="","",VLOOKUP(D24,'Liste des clubs'!A:B,2,FALSE))</f>
        <v>AIRE/L</v>
      </c>
    </row>
    <row r="25" spans="1:7" ht="15.75" customHeight="1" x14ac:dyDescent="0.2">
      <c r="A25" s="216" t="str">
        <f t="shared" si="1"/>
        <v>FASQUEL Benjamin</v>
      </c>
      <c r="B25" s="146" t="s">
        <v>522</v>
      </c>
      <c r="C25" s="146" t="s">
        <v>523</v>
      </c>
      <c r="D25" s="146" t="s">
        <v>365</v>
      </c>
      <c r="E25" s="142" t="s">
        <v>67</v>
      </c>
      <c r="F25" s="142"/>
      <c r="G25" s="216" t="str">
        <f>IF(D25="","",VLOOKUP(D25,'Liste des clubs'!A:B,2,FALSE))</f>
        <v>LOONPL</v>
      </c>
    </row>
    <row r="26" spans="1:7" ht="15.75" customHeight="1" x14ac:dyDescent="0.2">
      <c r="A26" s="216" t="str">
        <f t="shared" si="1"/>
        <v>MALINOWSKI Gabin</v>
      </c>
      <c r="B26" s="146" t="s">
        <v>524</v>
      </c>
      <c r="C26" s="146" t="s">
        <v>498</v>
      </c>
      <c r="D26" s="146" t="s">
        <v>166</v>
      </c>
      <c r="E26" s="142" t="s">
        <v>67</v>
      </c>
      <c r="F26" s="142"/>
      <c r="G26" s="216" t="str">
        <f>IF(D26="","",VLOOKUP(D26,'Liste des clubs'!A:B,2,FALSE))</f>
        <v>BETHUNE</v>
      </c>
    </row>
    <row r="27" spans="1:7" ht="15.75" customHeight="1" x14ac:dyDescent="0.2">
      <c r="A27" s="216" t="str">
        <f t="shared" si="1"/>
        <v>DEREPPE Louis</v>
      </c>
      <c r="B27" s="146" t="s">
        <v>106</v>
      </c>
      <c r="C27" s="146" t="s">
        <v>55</v>
      </c>
      <c r="D27" s="146" t="s">
        <v>17</v>
      </c>
      <c r="E27" s="142" t="s">
        <v>64</v>
      </c>
      <c r="F27" s="142"/>
      <c r="G27" s="216" t="str">
        <f>IF(D27="","",VLOOKUP(D27,'Liste des clubs'!A:B,2,FALSE))</f>
        <v>HAZEBRO</v>
      </c>
    </row>
    <row r="28" spans="1:7" ht="15.75" customHeight="1" x14ac:dyDescent="0.2">
      <c r="A28" s="216" t="str">
        <f t="shared" si="1"/>
        <v>HEIM Tanguy</v>
      </c>
      <c r="B28" s="146" t="s">
        <v>525</v>
      </c>
      <c r="C28" s="146" t="s">
        <v>526</v>
      </c>
      <c r="D28" s="146" t="s">
        <v>136</v>
      </c>
      <c r="E28" s="142" t="s">
        <v>64</v>
      </c>
      <c r="F28" s="142"/>
      <c r="G28" s="216" t="str">
        <f>IF(D28="","",VLOOKUP(D28,'Liste des clubs'!A:B,2,FALSE))</f>
        <v>LOMME</v>
      </c>
    </row>
    <row r="29" spans="1:7" ht="15.75" customHeight="1" x14ac:dyDescent="0.2">
      <c r="A29" s="216" t="str">
        <f t="shared" si="1"/>
        <v>MARTEL Corentin</v>
      </c>
      <c r="B29" s="146" t="s">
        <v>527</v>
      </c>
      <c r="C29" s="146" t="s">
        <v>528</v>
      </c>
      <c r="D29" s="146" t="s">
        <v>48</v>
      </c>
      <c r="E29" s="142" t="s">
        <v>64</v>
      </c>
      <c r="F29" s="142"/>
      <c r="G29" s="216" t="str">
        <f>IF(D29="","",VLOOKUP(D29,'Liste des clubs'!A:B,2,FALSE))</f>
        <v>MERVILL</v>
      </c>
    </row>
    <row r="30" spans="1:7" ht="15.75" customHeight="1" x14ac:dyDescent="0.2">
      <c r="A30" s="216" t="str">
        <f t="shared" si="1"/>
        <v>HOUYEZ Gabriel</v>
      </c>
      <c r="B30" s="146" t="s">
        <v>529</v>
      </c>
      <c r="C30" s="146" t="s">
        <v>530</v>
      </c>
      <c r="D30" s="146" t="s">
        <v>166</v>
      </c>
      <c r="E30" s="144" t="s">
        <v>61</v>
      </c>
      <c r="F30" s="144"/>
      <c r="G30" s="216" t="str">
        <f>IF(D30="","",VLOOKUP(D30,'Liste des clubs'!A:B,2,FALSE))</f>
        <v>BETHUNE</v>
      </c>
    </row>
    <row r="31" spans="1:7" ht="15.75" customHeight="1" x14ac:dyDescent="0.2">
      <c r="A31" s="216" t="str">
        <f t="shared" si="1"/>
        <v>LECLERCQ Maxence</v>
      </c>
      <c r="B31" s="146" t="s">
        <v>491</v>
      </c>
      <c r="C31" s="146" t="s">
        <v>489</v>
      </c>
      <c r="D31" s="146" t="s">
        <v>17</v>
      </c>
      <c r="E31" s="142" t="s">
        <v>61</v>
      </c>
      <c r="F31" s="142"/>
      <c r="G31" s="216" t="str">
        <f>IF(D31="","",VLOOKUP(D31,'Liste des clubs'!A:B,2,FALSE))</f>
        <v>HAZEBRO</v>
      </c>
    </row>
    <row r="32" spans="1:7" ht="15.75" customHeight="1" x14ac:dyDescent="0.2">
      <c r="A32" s="216" t="str">
        <f t="shared" si="1"/>
        <v>MANTE Louis</v>
      </c>
      <c r="B32" s="146" t="s">
        <v>531</v>
      </c>
      <c r="C32" s="146" t="s">
        <v>55</v>
      </c>
      <c r="D32" s="146" t="s">
        <v>17</v>
      </c>
      <c r="E32" s="142" t="s">
        <v>61</v>
      </c>
      <c r="F32" s="142"/>
      <c r="G32" s="216" t="str">
        <f>IF(D32="","",VLOOKUP(D32,'Liste des clubs'!A:B,2,FALSE))</f>
        <v>HAZEBRO</v>
      </c>
    </row>
    <row r="33" spans="1:7" x14ac:dyDescent="0.2">
      <c r="A33" s="216" t="str">
        <f t="shared" si="1"/>
        <v>LAIGLE Léo</v>
      </c>
      <c r="B33" s="146" t="s">
        <v>556</v>
      </c>
      <c r="C33" s="146" t="s">
        <v>535</v>
      </c>
      <c r="D33" s="146" t="s">
        <v>48</v>
      </c>
      <c r="E33" s="142" t="s">
        <v>67</v>
      </c>
      <c r="F33" s="142"/>
      <c r="G33" s="216" t="str">
        <f>IF(D33="","",VLOOKUP(D33,'Liste des clubs'!A:B,2,FALSE))</f>
        <v>MERVILL</v>
      </c>
    </row>
    <row r="34" spans="1:7" x14ac:dyDescent="0.2">
      <c r="A34" s="216" t="str">
        <f t="shared" si="1"/>
        <v>GRAYE Killian</v>
      </c>
      <c r="B34" s="146" t="s">
        <v>557</v>
      </c>
      <c r="C34" s="146" t="s">
        <v>558</v>
      </c>
      <c r="D34" s="146" t="s">
        <v>17</v>
      </c>
      <c r="E34" s="142" t="s">
        <v>67</v>
      </c>
      <c r="F34" s="142"/>
      <c r="G34" s="216" t="str">
        <f>IF(D34="","",VLOOKUP(D34,'Liste des clubs'!A:B,2,FALSE))</f>
        <v>HAZEBRO</v>
      </c>
    </row>
    <row r="35" spans="1:7" x14ac:dyDescent="0.2">
      <c r="A35" s="216" t="str">
        <f t="shared" si="1"/>
        <v>MANTE Jules</v>
      </c>
      <c r="B35" s="146" t="s">
        <v>531</v>
      </c>
      <c r="C35" s="146" t="s">
        <v>490</v>
      </c>
      <c r="D35" s="146" t="s">
        <v>17</v>
      </c>
      <c r="E35" s="142" t="s">
        <v>64</v>
      </c>
      <c r="F35" s="142"/>
      <c r="G35" s="216" t="str">
        <f>IF(D35="","",VLOOKUP(D35,'Liste des clubs'!A:B,2,FALSE))</f>
        <v>HAZEBRO</v>
      </c>
    </row>
    <row r="36" spans="1:7" x14ac:dyDescent="0.2">
      <c r="A36" s="216" t="str">
        <f t="shared" si="1"/>
        <v xml:space="preserve"> </v>
      </c>
      <c r="B36" s="146"/>
      <c r="C36" s="146"/>
      <c r="D36" s="146"/>
      <c r="E36" s="142"/>
      <c r="F36" s="142"/>
      <c r="G36" s="216" t="str">
        <f>IF(D36="","",VLOOKUP(D36,'Liste des clubs'!A:B,2,FALSE))</f>
        <v/>
      </c>
    </row>
    <row r="37" spans="1:7" x14ac:dyDescent="0.2">
      <c r="A37" s="216" t="str">
        <f t="shared" si="1"/>
        <v xml:space="preserve"> </v>
      </c>
      <c r="B37" s="146"/>
      <c r="C37" s="146"/>
      <c r="D37" s="146"/>
      <c r="E37" s="142"/>
      <c r="F37" s="142"/>
      <c r="G37" s="216" t="str">
        <f>IF(D37="","",VLOOKUP(D37,'Liste des clubs'!A:B,2,FALSE))</f>
        <v/>
      </c>
    </row>
    <row r="38" spans="1:7" x14ac:dyDescent="0.2">
      <c r="A38" s="216" t="str">
        <f t="shared" si="1"/>
        <v xml:space="preserve"> </v>
      </c>
      <c r="B38" s="146"/>
      <c r="C38" s="146"/>
      <c r="D38" s="146"/>
      <c r="E38" s="144"/>
      <c r="F38" s="144"/>
      <c r="G38" s="216" t="str">
        <f>IF(D38="","",VLOOKUP(D38,'Liste des clubs'!A:B,2,FALSE))</f>
        <v/>
      </c>
    </row>
    <row r="39" spans="1:7" x14ac:dyDescent="0.2">
      <c r="A39" s="216" t="str">
        <f t="shared" si="1"/>
        <v xml:space="preserve"> </v>
      </c>
      <c r="B39" s="146"/>
      <c r="C39" s="146"/>
      <c r="D39" s="146"/>
      <c r="E39" s="142"/>
      <c r="F39" s="142"/>
      <c r="G39" s="216" t="str">
        <f>IF(D39="","",VLOOKUP(D39,'Liste des clubs'!A:B,2,FALSE))</f>
        <v/>
      </c>
    </row>
    <row r="40" spans="1:7" x14ac:dyDescent="0.2">
      <c r="A40" s="216" t="str">
        <f t="shared" si="1"/>
        <v xml:space="preserve"> </v>
      </c>
      <c r="B40" s="217"/>
      <c r="C40" s="217"/>
      <c r="D40" s="146"/>
      <c r="E40" s="144"/>
      <c r="F40" s="144"/>
      <c r="G40" s="216" t="str">
        <f>IF(D40="","",VLOOKUP(D40,'Liste des clubs'!A:B,2,FALSE))</f>
        <v/>
      </c>
    </row>
    <row r="41" spans="1:7" x14ac:dyDescent="0.2">
      <c r="A41" s="216" t="str">
        <f t="shared" si="1"/>
        <v xml:space="preserve"> </v>
      </c>
      <c r="B41" s="146"/>
      <c r="C41" s="146"/>
      <c r="D41" s="146"/>
      <c r="E41" s="142"/>
      <c r="F41" s="142"/>
      <c r="G41" s="216" t="str">
        <f>IF(D41="","",VLOOKUP(D41,'Liste des clubs'!A:B,2,FALSE))</f>
        <v/>
      </c>
    </row>
    <row r="42" spans="1:7" x14ac:dyDescent="0.2">
      <c r="A42" s="216" t="str">
        <f t="shared" si="1"/>
        <v xml:space="preserve"> </v>
      </c>
      <c r="B42" s="146"/>
      <c r="C42" s="146"/>
      <c r="D42" s="146"/>
      <c r="E42" s="142"/>
      <c r="F42" s="142"/>
      <c r="G42" s="216" t="str">
        <f>IF(D42="","",VLOOKUP(D42,'Liste des clubs'!A:B,2,FALSE))</f>
        <v/>
      </c>
    </row>
    <row r="43" spans="1:7" x14ac:dyDescent="0.2">
      <c r="A43" s="216" t="str">
        <f t="shared" si="1"/>
        <v xml:space="preserve"> </v>
      </c>
      <c r="B43" s="146"/>
      <c r="C43" s="146"/>
      <c r="D43" s="146"/>
      <c r="E43" s="142"/>
      <c r="F43" s="142"/>
      <c r="G43" s="216" t="str">
        <f>IF(D43="","",VLOOKUP(D43,'Liste des clubs'!A:B,2,FALSE))</f>
        <v/>
      </c>
    </row>
    <row r="44" spans="1:7" x14ac:dyDescent="0.2">
      <c r="A44" s="216" t="str">
        <f t="shared" si="1"/>
        <v xml:space="preserve"> </v>
      </c>
      <c r="B44" s="146"/>
      <c r="C44" s="146"/>
      <c r="D44" s="146"/>
      <c r="E44" s="142"/>
      <c r="F44" s="142"/>
      <c r="G44" s="216" t="str">
        <f>IF(D44="","",VLOOKUP(D44,'Liste des clubs'!A:B,2,FALSE))</f>
        <v/>
      </c>
    </row>
    <row r="45" spans="1:7" x14ac:dyDescent="0.2">
      <c r="A45" s="216" t="str">
        <f t="shared" si="1"/>
        <v xml:space="preserve"> </v>
      </c>
      <c r="B45" s="146"/>
      <c r="C45" s="146"/>
      <c r="D45" s="146"/>
      <c r="E45" s="142"/>
      <c r="F45" s="142"/>
      <c r="G45" s="216" t="str">
        <f>IF(D45="","",VLOOKUP(D45,'Liste des clubs'!A:B,2,FALSE))</f>
        <v/>
      </c>
    </row>
    <row r="46" spans="1:7" x14ac:dyDescent="0.2">
      <c r="A46" s="216" t="str">
        <f t="shared" si="1"/>
        <v xml:space="preserve"> </v>
      </c>
      <c r="B46" s="146"/>
      <c r="C46" s="146"/>
      <c r="D46" s="146"/>
      <c r="E46" s="142"/>
      <c r="F46" s="142"/>
      <c r="G46" s="216" t="str">
        <f>IF(D46="","",VLOOKUP(D46,'Liste des clubs'!A:B,2,FALSE))</f>
        <v/>
      </c>
    </row>
    <row r="47" spans="1:7" x14ac:dyDescent="0.2">
      <c r="A47" s="216" t="str">
        <f t="shared" si="1"/>
        <v xml:space="preserve"> </v>
      </c>
      <c r="B47" s="146"/>
      <c r="C47" s="146"/>
      <c r="D47" s="146"/>
      <c r="E47" s="142"/>
      <c r="F47" s="142"/>
      <c r="G47" s="216" t="str">
        <f>IF(D47="","",VLOOKUP(D47,'Liste des clubs'!A:B,2,FALSE))</f>
        <v/>
      </c>
    </row>
    <row r="48" spans="1:7" x14ac:dyDescent="0.2">
      <c r="A48" s="216" t="str">
        <f t="shared" si="1"/>
        <v xml:space="preserve"> </v>
      </c>
      <c r="B48" s="146"/>
      <c r="C48" s="146"/>
      <c r="D48" s="146"/>
      <c r="E48" s="142"/>
      <c r="F48" s="142"/>
      <c r="G48" s="216" t="str">
        <f>IF(D48="","",VLOOKUP(D48,'Liste des clubs'!A:B,2,FALSE))</f>
        <v/>
      </c>
    </row>
    <row r="49" spans="1:7" x14ac:dyDescent="0.2">
      <c r="A49" s="216" t="str">
        <f t="shared" si="1"/>
        <v xml:space="preserve"> </v>
      </c>
      <c r="B49" s="146"/>
      <c r="C49" s="146"/>
      <c r="D49" s="146"/>
      <c r="E49" s="142"/>
      <c r="F49" s="142"/>
      <c r="G49" s="216" t="str">
        <f>IF(D49="","",VLOOKUP(D49,'Liste des clubs'!A:B,2,FALSE))</f>
        <v/>
      </c>
    </row>
    <row r="50" spans="1:7" x14ac:dyDescent="0.2">
      <c r="A50" s="216" t="str">
        <f t="shared" si="1"/>
        <v xml:space="preserve"> </v>
      </c>
      <c r="B50" s="146"/>
      <c r="C50" s="146"/>
      <c r="D50" s="146"/>
      <c r="E50" s="142"/>
      <c r="F50" s="142"/>
      <c r="G50" s="216" t="str">
        <f>IF(D50="","",VLOOKUP(D50,'Liste des clubs'!A:B,2,FALSE))</f>
        <v/>
      </c>
    </row>
    <row r="51" spans="1:7" x14ac:dyDescent="0.2">
      <c r="A51" s="216" t="str">
        <f t="shared" si="1"/>
        <v xml:space="preserve"> </v>
      </c>
      <c r="B51" s="146"/>
      <c r="C51" s="146"/>
      <c r="D51" s="146"/>
      <c r="E51" s="142"/>
      <c r="F51" s="142"/>
      <c r="G51" s="216" t="str">
        <f>IF(D51="","",VLOOKUP(D51,'Liste des clubs'!A:B,2,FALSE))</f>
        <v/>
      </c>
    </row>
    <row r="52" spans="1:7" x14ac:dyDescent="0.2">
      <c r="A52" s="216" t="str">
        <f t="shared" si="1"/>
        <v xml:space="preserve"> </v>
      </c>
      <c r="B52" s="146"/>
      <c r="C52" s="146"/>
      <c r="D52" s="146"/>
      <c r="E52" s="142"/>
      <c r="F52" s="142"/>
      <c r="G52" s="216" t="str">
        <f>IF(D52="","",VLOOKUP(D52,'Liste des clubs'!A:B,2,FALSE))</f>
        <v/>
      </c>
    </row>
    <row r="53" spans="1:7" x14ac:dyDescent="0.2">
      <c r="A53" s="216" t="str">
        <f t="shared" si="1"/>
        <v xml:space="preserve"> </v>
      </c>
      <c r="B53" s="146"/>
      <c r="C53" s="146"/>
      <c r="D53" s="146"/>
      <c r="E53" s="142"/>
      <c r="F53" s="142"/>
      <c r="G53" s="216" t="str">
        <f>IF(D53="","",VLOOKUP(D53,'Liste des clubs'!A:B,2,FALSE))</f>
        <v/>
      </c>
    </row>
    <row r="54" spans="1:7" x14ac:dyDescent="0.2">
      <c r="A54" s="216" t="str">
        <f t="shared" si="1"/>
        <v xml:space="preserve"> </v>
      </c>
      <c r="B54" s="146"/>
      <c r="C54" s="146"/>
      <c r="D54" s="146"/>
      <c r="E54" s="142"/>
      <c r="F54" s="142"/>
      <c r="G54" s="216" t="str">
        <f>IF(D54="","",VLOOKUP(D54,'Liste des clubs'!A:B,2,FALSE))</f>
        <v/>
      </c>
    </row>
    <row r="55" spans="1:7" x14ac:dyDescent="0.2">
      <c r="A55" s="216" t="str">
        <f t="shared" si="1"/>
        <v xml:space="preserve"> </v>
      </c>
      <c r="B55" s="146"/>
      <c r="C55" s="146"/>
      <c r="D55" s="146"/>
      <c r="E55" s="142"/>
      <c r="F55" s="142"/>
      <c r="G55" s="216" t="str">
        <f>IF(D55="","",VLOOKUP(D55,'Liste des clubs'!A:B,2,FALSE))</f>
        <v/>
      </c>
    </row>
    <row r="56" spans="1:7" x14ac:dyDescent="0.2">
      <c r="A56" s="216" t="str">
        <f t="shared" si="1"/>
        <v xml:space="preserve"> </v>
      </c>
      <c r="B56" s="146"/>
      <c r="C56" s="146"/>
      <c r="D56" s="217"/>
      <c r="E56" s="142"/>
      <c r="F56" s="142"/>
      <c r="G56" s="216" t="str">
        <f>IF(D56="","",VLOOKUP(D56,'Liste des clubs'!A:B,2,FALSE))</f>
        <v/>
      </c>
    </row>
    <row r="57" spans="1:7" x14ac:dyDescent="0.2">
      <c r="A57" s="216" t="str">
        <f t="shared" si="1"/>
        <v xml:space="preserve"> </v>
      </c>
      <c r="B57" s="146"/>
      <c r="C57" s="146"/>
      <c r="D57" s="146"/>
      <c r="E57" s="142"/>
      <c r="F57" s="142"/>
      <c r="G57" s="216" t="str">
        <f>IF(D57="","",VLOOKUP(D57,'Liste des clubs'!A:B,2,FALSE))</f>
        <v/>
      </c>
    </row>
    <row r="58" spans="1:7" x14ac:dyDescent="0.2">
      <c r="A58" s="216" t="str">
        <f t="shared" si="1"/>
        <v xml:space="preserve"> </v>
      </c>
      <c r="B58" s="146"/>
      <c r="C58" s="146"/>
      <c r="D58" s="146"/>
      <c r="E58" s="142"/>
      <c r="F58" s="142"/>
      <c r="G58" s="216" t="str">
        <f>IF(D58="","",VLOOKUP(D58,'Liste des clubs'!A:B,2,FALSE))</f>
        <v/>
      </c>
    </row>
    <row r="59" spans="1:7" x14ac:dyDescent="0.2">
      <c r="A59" s="216" t="str">
        <f t="shared" si="1"/>
        <v xml:space="preserve"> </v>
      </c>
      <c r="B59" s="146"/>
      <c r="C59" s="146"/>
      <c r="D59" s="146"/>
      <c r="E59" s="142"/>
      <c r="F59" s="142"/>
      <c r="G59" s="216" t="str">
        <f>IF(D59="","",VLOOKUP(D59,'Liste des clubs'!A:B,2,FALSE))</f>
        <v/>
      </c>
    </row>
    <row r="60" spans="1:7" x14ac:dyDescent="0.2">
      <c r="A60" s="216" t="str">
        <f t="shared" si="1"/>
        <v xml:space="preserve"> </v>
      </c>
      <c r="B60" s="146"/>
      <c r="C60" s="146"/>
      <c r="D60" s="146"/>
      <c r="E60" s="142"/>
      <c r="F60" s="142"/>
      <c r="G60" s="216" t="str">
        <f>IF(D60="","",VLOOKUP(D60,'Liste des clubs'!A:B,2,FALSE))</f>
        <v/>
      </c>
    </row>
    <row r="61" spans="1:7" x14ac:dyDescent="0.2">
      <c r="A61" s="216" t="str">
        <f t="shared" si="1"/>
        <v xml:space="preserve"> </v>
      </c>
      <c r="B61" s="146"/>
      <c r="C61" s="146"/>
      <c r="D61" s="146"/>
      <c r="E61" s="142"/>
      <c r="F61" s="142"/>
      <c r="G61" s="216" t="str">
        <f>IF(D61="","",VLOOKUP(D61,'Liste des clubs'!A:B,2,FALSE))</f>
        <v/>
      </c>
    </row>
    <row r="62" spans="1:7" x14ac:dyDescent="0.2">
      <c r="A62" s="216" t="str">
        <f t="shared" si="1"/>
        <v xml:space="preserve"> </v>
      </c>
      <c r="B62" s="146"/>
      <c r="C62" s="146"/>
      <c r="D62" s="146"/>
      <c r="E62" s="142"/>
      <c r="F62" s="142"/>
      <c r="G62" s="216" t="str">
        <f>IF(D62="","",VLOOKUP(D62,'Liste des clubs'!A:B,2,FALSE))</f>
        <v/>
      </c>
    </row>
    <row r="63" spans="1:7" x14ac:dyDescent="0.2">
      <c r="A63" s="216" t="str">
        <f t="shared" si="1"/>
        <v xml:space="preserve"> </v>
      </c>
      <c r="B63" s="146"/>
      <c r="C63" s="146"/>
      <c r="D63" s="146"/>
      <c r="E63" s="142"/>
      <c r="F63" s="142"/>
      <c r="G63" s="216" t="str">
        <f>IF(D63="","",VLOOKUP(D63,'Liste des clubs'!A:B,2,FALSE))</f>
        <v/>
      </c>
    </row>
    <row r="64" spans="1:7" x14ac:dyDescent="0.2">
      <c r="A64" s="216" t="str">
        <f t="shared" si="1"/>
        <v xml:space="preserve"> </v>
      </c>
      <c r="B64" s="146"/>
      <c r="C64" s="146"/>
      <c r="D64" s="146"/>
      <c r="E64" s="142"/>
      <c r="F64" s="142"/>
      <c r="G64" s="216" t="str">
        <f>IF(D64="","",VLOOKUP(D64,'Liste des clubs'!A:B,2,FALSE))</f>
        <v/>
      </c>
    </row>
    <row r="65" spans="1:7" x14ac:dyDescent="0.2">
      <c r="A65" s="216" t="str">
        <f t="shared" si="1"/>
        <v xml:space="preserve"> </v>
      </c>
      <c r="B65" s="146"/>
      <c r="C65" s="146"/>
      <c r="D65" s="146"/>
      <c r="E65" s="142"/>
      <c r="F65" s="142"/>
      <c r="G65" s="216" t="str">
        <f>IF(D65="","",VLOOKUP(D65,'Liste des clubs'!A:B,2,FALSE))</f>
        <v/>
      </c>
    </row>
    <row r="66" spans="1:7" x14ac:dyDescent="0.2">
      <c r="A66" s="216" t="str">
        <f t="shared" si="1"/>
        <v xml:space="preserve"> </v>
      </c>
      <c r="B66" s="146"/>
      <c r="C66" s="146"/>
      <c r="D66" s="146"/>
      <c r="E66" s="142"/>
      <c r="F66" s="142"/>
      <c r="G66" s="216" t="str">
        <f>IF(D66="","",VLOOKUP(D66,'Liste des clubs'!A:B,2,FALSE))</f>
        <v/>
      </c>
    </row>
    <row r="67" spans="1:7" x14ac:dyDescent="0.2">
      <c r="A67" s="216" t="str">
        <f t="shared" si="1"/>
        <v xml:space="preserve"> </v>
      </c>
      <c r="B67" s="146"/>
      <c r="C67" s="146"/>
      <c r="D67" s="146"/>
      <c r="E67" s="142"/>
      <c r="F67" s="142"/>
      <c r="G67" s="216" t="str">
        <f>IF(D67="","",VLOOKUP(D67,'Liste des clubs'!A:B,2,FALSE))</f>
        <v/>
      </c>
    </row>
    <row r="68" spans="1:7" x14ac:dyDescent="0.2">
      <c r="A68" s="216" t="str">
        <f t="shared" ref="A68:A131" si="2">UPPER(B68)&amp;" "&amp;PROPER(C68)</f>
        <v xml:space="preserve"> </v>
      </c>
      <c r="B68" s="146"/>
      <c r="C68" s="146"/>
      <c r="D68" s="146"/>
      <c r="E68" s="142"/>
      <c r="F68" s="142"/>
      <c r="G68" s="216" t="str">
        <f>IF(D68="","",VLOOKUP(D68,'Liste des clubs'!A:B,2,FALSE))</f>
        <v/>
      </c>
    </row>
    <row r="69" spans="1:7" x14ac:dyDescent="0.2">
      <c r="A69" s="216" t="str">
        <f t="shared" si="2"/>
        <v xml:space="preserve"> </v>
      </c>
      <c r="B69" s="146"/>
      <c r="C69" s="146"/>
      <c r="D69" s="146"/>
      <c r="E69" s="142"/>
      <c r="F69" s="142"/>
      <c r="G69" s="216" t="str">
        <f>IF(D69="","",VLOOKUP(D69,'Liste des clubs'!A:B,2,FALSE))</f>
        <v/>
      </c>
    </row>
    <row r="70" spans="1:7" x14ac:dyDescent="0.2">
      <c r="A70" s="216" t="str">
        <f t="shared" si="2"/>
        <v xml:space="preserve"> </v>
      </c>
      <c r="B70" s="146"/>
      <c r="C70" s="146"/>
      <c r="D70" s="146"/>
      <c r="E70" s="142"/>
      <c r="F70" s="142"/>
      <c r="G70" s="216" t="str">
        <f>IF(D70="","",VLOOKUP(D70,'Liste des clubs'!A:B,2,FALSE))</f>
        <v/>
      </c>
    </row>
    <row r="71" spans="1:7" x14ac:dyDescent="0.2">
      <c r="A71" s="216" t="str">
        <f t="shared" si="2"/>
        <v xml:space="preserve"> </v>
      </c>
      <c r="B71" s="146"/>
      <c r="C71" s="146"/>
      <c r="D71" s="146"/>
      <c r="E71" s="144"/>
      <c r="F71" s="144"/>
      <c r="G71" s="216" t="str">
        <f>IF(D71="","",VLOOKUP(D71,'Liste des clubs'!A:B,2,FALSE))</f>
        <v/>
      </c>
    </row>
    <row r="72" spans="1:7" x14ac:dyDescent="0.2">
      <c r="A72" s="216" t="str">
        <f t="shared" si="2"/>
        <v xml:space="preserve"> </v>
      </c>
      <c r="B72" s="146"/>
      <c r="C72" s="146"/>
      <c r="D72" s="146"/>
      <c r="E72" s="142"/>
      <c r="F72" s="142"/>
      <c r="G72" s="216" t="str">
        <f>IF(D72="","",VLOOKUP(D72,'Liste des clubs'!A:B,2,FALSE))</f>
        <v/>
      </c>
    </row>
    <row r="73" spans="1:7" x14ac:dyDescent="0.2">
      <c r="A73" s="216" t="str">
        <f t="shared" si="2"/>
        <v xml:space="preserve"> </v>
      </c>
      <c r="B73" s="146"/>
      <c r="C73" s="146"/>
      <c r="D73" s="146"/>
      <c r="E73" s="144"/>
      <c r="F73" s="144"/>
      <c r="G73" s="216" t="str">
        <f>IF(D73="","",VLOOKUP(D73,'Liste des clubs'!A:B,2,FALSE))</f>
        <v/>
      </c>
    </row>
    <row r="74" spans="1:7" x14ac:dyDescent="0.2">
      <c r="A74" s="216" t="str">
        <f t="shared" si="2"/>
        <v xml:space="preserve"> </v>
      </c>
      <c r="B74" s="146"/>
      <c r="C74" s="146"/>
      <c r="D74" s="146"/>
      <c r="E74" s="142"/>
      <c r="F74" s="142"/>
      <c r="G74" s="216" t="str">
        <f>IF(D74="","",VLOOKUP(D74,'Liste des clubs'!A:B,2,FALSE))</f>
        <v/>
      </c>
    </row>
    <row r="75" spans="1:7" x14ac:dyDescent="0.2">
      <c r="A75" s="216" t="str">
        <f t="shared" si="2"/>
        <v xml:space="preserve"> </v>
      </c>
      <c r="B75" s="146"/>
      <c r="C75" s="146"/>
      <c r="D75" s="146"/>
      <c r="E75" s="144"/>
      <c r="F75" s="144"/>
      <c r="G75" s="216" t="str">
        <f>IF(D75="","",VLOOKUP(D75,'Liste des clubs'!A:B,2,FALSE))</f>
        <v/>
      </c>
    </row>
    <row r="76" spans="1:7" x14ac:dyDescent="0.2">
      <c r="A76" s="216" t="str">
        <f t="shared" si="2"/>
        <v xml:space="preserve"> </v>
      </c>
      <c r="B76" s="146"/>
      <c r="C76" s="146"/>
      <c r="D76" s="146"/>
      <c r="E76" s="142"/>
      <c r="F76" s="142"/>
      <c r="G76" s="216" t="str">
        <f>IF(D76="","",VLOOKUP(D76,'Liste des clubs'!A:B,2,FALSE))</f>
        <v/>
      </c>
    </row>
    <row r="77" spans="1:7" x14ac:dyDescent="0.2">
      <c r="A77" s="216" t="str">
        <f t="shared" si="2"/>
        <v xml:space="preserve"> </v>
      </c>
      <c r="B77" s="146"/>
      <c r="C77" s="146"/>
      <c r="D77" s="146"/>
      <c r="E77" s="144"/>
      <c r="F77" s="144"/>
      <c r="G77" s="216" t="str">
        <f>IF(D77="","",VLOOKUP(D77,'Liste des clubs'!A:B,2,FALSE))</f>
        <v/>
      </c>
    </row>
    <row r="78" spans="1:7" x14ac:dyDescent="0.2">
      <c r="A78" s="216" t="str">
        <f t="shared" si="2"/>
        <v xml:space="preserve"> </v>
      </c>
      <c r="B78" s="146"/>
      <c r="C78" s="146"/>
      <c r="D78" s="146"/>
      <c r="E78" s="142"/>
      <c r="F78" s="142"/>
      <c r="G78" s="216" t="str">
        <f>IF(D78="","",VLOOKUP(D78,'Liste des clubs'!A:B,2,FALSE))</f>
        <v/>
      </c>
    </row>
    <row r="79" spans="1:7" x14ac:dyDescent="0.2">
      <c r="A79" s="216" t="str">
        <f t="shared" si="2"/>
        <v xml:space="preserve"> </v>
      </c>
      <c r="B79" s="146"/>
      <c r="C79" s="146"/>
      <c r="D79" s="146"/>
      <c r="E79" s="142"/>
      <c r="F79" s="142"/>
      <c r="G79" s="216" t="str">
        <f>IF(D79="","",VLOOKUP(D79,'Liste des clubs'!A:B,2,FALSE))</f>
        <v/>
      </c>
    </row>
    <row r="80" spans="1:7" x14ac:dyDescent="0.2">
      <c r="A80" s="216" t="str">
        <f t="shared" si="2"/>
        <v xml:space="preserve"> </v>
      </c>
      <c r="B80" s="146"/>
      <c r="C80" s="146"/>
      <c r="D80" s="146"/>
      <c r="E80" s="142"/>
      <c r="F80" s="142"/>
      <c r="G80" s="216" t="str">
        <f>IF(D80="","",VLOOKUP(D80,'Liste des clubs'!A:B,2,FALSE))</f>
        <v/>
      </c>
    </row>
    <row r="81" spans="1:7" x14ac:dyDescent="0.2">
      <c r="A81" s="216" t="str">
        <f t="shared" si="2"/>
        <v xml:space="preserve"> </v>
      </c>
      <c r="B81" s="146"/>
      <c r="C81" s="146"/>
      <c r="D81" s="146"/>
      <c r="E81" s="142"/>
      <c r="F81" s="142"/>
      <c r="G81" s="216" t="str">
        <f>IF(D81="","",VLOOKUP(D81,'Liste des clubs'!A:B,2,FALSE))</f>
        <v/>
      </c>
    </row>
    <row r="82" spans="1:7" x14ac:dyDescent="0.2">
      <c r="A82" s="216" t="str">
        <f t="shared" si="2"/>
        <v xml:space="preserve"> </v>
      </c>
      <c r="B82" s="146"/>
      <c r="C82" s="146"/>
      <c r="D82" s="146"/>
      <c r="E82" s="142"/>
      <c r="F82" s="142"/>
      <c r="G82" s="216" t="str">
        <f>IF(D82="","",VLOOKUP(D82,'Liste des clubs'!A:B,2,FALSE))</f>
        <v/>
      </c>
    </row>
    <row r="83" spans="1:7" x14ac:dyDescent="0.2">
      <c r="A83" s="216" t="str">
        <f t="shared" si="2"/>
        <v xml:space="preserve"> </v>
      </c>
      <c r="B83" s="146"/>
      <c r="C83" s="146"/>
      <c r="D83" s="146"/>
      <c r="E83" s="146"/>
      <c r="F83" s="146"/>
      <c r="G83" s="216" t="str">
        <f>IF(D83="","",VLOOKUP(D83,'Liste des clubs'!A:B,2,FALSE))</f>
        <v/>
      </c>
    </row>
    <row r="84" spans="1:7" x14ac:dyDescent="0.2">
      <c r="A84" s="216" t="str">
        <f t="shared" si="2"/>
        <v xml:space="preserve"> </v>
      </c>
      <c r="B84" s="146"/>
      <c r="C84" s="146"/>
      <c r="D84" s="146"/>
      <c r="E84" s="146"/>
      <c r="F84" s="146"/>
      <c r="G84" s="216" t="str">
        <f>IF(D84="","",VLOOKUP(D84,'Liste des clubs'!A:B,2,FALSE))</f>
        <v/>
      </c>
    </row>
    <row r="85" spans="1:7" x14ac:dyDescent="0.2">
      <c r="A85" s="216" t="str">
        <f t="shared" si="2"/>
        <v xml:space="preserve"> </v>
      </c>
      <c r="B85" s="146"/>
      <c r="C85" s="146"/>
      <c r="D85" s="146"/>
      <c r="E85" s="146"/>
      <c r="F85" s="146"/>
      <c r="G85" s="216" t="str">
        <f>IF(D85="","",VLOOKUP(D85,'Liste des clubs'!A:B,2,FALSE))</f>
        <v/>
      </c>
    </row>
    <row r="86" spans="1:7" x14ac:dyDescent="0.2">
      <c r="A86" s="216" t="str">
        <f t="shared" si="2"/>
        <v xml:space="preserve"> </v>
      </c>
      <c r="B86" s="146"/>
      <c r="C86" s="146"/>
      <c r="D86" s="146"/>
      <c r="E86" s="146"/>
      <c r="F86" s="146"/>
      <c r="G86" s="216" t="str">
        <f>IF(D86="","",VLOOKUP(D86,'Liste des clubs'!A:B,2,FALSE))</f>
        <v/>
      </c>
    </row>
    <row r="87" spans="1:7" x14ac:dyDescent="0.2">
      <c r="A87" s="216" t="str">
        <f t="shared" si="2"/>
        <v xml:space="preserve"> </v>
      </c>
      <c r="B87" s="146"/>
      <c r="C87" s="146"/>
      <c r="D87" s="146"/>
      <c r="E87" s="146"/>
      <c r="F87" s="146"/>
      <c r="G87" s="216" t="str">
        <f>IF(D87="","",VLOOKUP(D87,'Liste des clubs'!A:B,2,FALSE))</f>
        <v/>
      </c>
    </row>
    <row r="88" spans="1:7" x14ac:dyDescent="0.2">
      <c r="A88" s="216" t="str">
        <f t="shared" si="2"/>
        <v xml:space="preserve"> </v>
      </c>
      <c r="B88" s="146"/>
      <c r="C88" s="146"/>
      <c r="D88" s="146"/>
      <c r="E88" s="146"/>
      <c r="F88" s="146"/>
      <c r="G88" s="216" t="str">
        <f>IF(D88="","",VLOOKUP(D88,'Liste des clubs'!A:B,2,FALSE))</f>
        <v/>
      </c>
    </row>
    <row r="89" spans="1:7" x14ac:dyDescent="0.2">
      <c r="A89" s="216" t="str">
        <f t="shared" si="2"/>
        <v xml:space="preserve"> </v>
      </c>
      <c r="B89" s="146"/>
      <c r="C89" s="146"/>
      <c r="D89" s="146"/>
      <c r="E89" s="146"/>
      <c r="F89" s="146"/>
      <c r="G89" s="216" t="str">
        <f>IF(D89="","",VLOOKUP(D89,'Liste des clubs'!A:B,2,FALSE))</f>
        <v/>
      </c>
    </row>
    <row r="90" spans="1:7" x14ac:dyDescent="0.2">
      <c r="A90" s="216" t="str">
        <f t="shared" si="2"/>
        <v xml:space="preserve"> </v>
      </c>
      <c r="B90" s="146"/>
      <c r="C90" s="146"/>
      <c r="D90" s="146"/>
      <c r="E90" s="146"/>
      <c r="F90" s="146"/>
      <c r="G90" s="216" t="str">
        <f>IF(D90="","",VLOOKUP(D90,'Liste des clubs'!A:B,2,FALSE))</f>
        <v/>
      </c>
    </row>
    <row r="91" spans="1:7" x14ac:dyDescent="0.2">
      <c r="A91" s="216" t="str">
        <f t="shared" si="2"/>
        <v xml:space="preserve"> </v>
      </c>
      <c r="B91" s="146"/>
      <c r="C91" s="146"/>
      <c r="D91" s="146"/>
      <c r="E91" s="146"/>
      <c r="F91" s="146"/>
      <c r="G91" s="216" t="str">
        <f>IF(D91="","",VLOOKUP(D91,'Liste des clubs'!A:B,2,FALSE))</f>
        <v/>
      </c>
    </row>
    <row r="92" spans="1:7" x14ac:dyDescent="0.2">
      <c r="A92" s="216" t="str">
        <f t="shared" si="2"/>
        <v xml:space="preserve"> </v>
      </c>
      <c r="B92" s="146"/>
      <c r="C92" s="146"/>
      <c r="D92" s="146"/>
      <c r="E92" s="146"/>
      <c r="F92" s="146"/>
      <c r="G92" s="216" t="str">
        <f>IF(D92="","",VLOOKUP(D92,'Liste des clubs'!A:B,2,FALSE))</f>
        <v/>
      </c>
    </row>
    <row r="93" spans="1:7" x14ac:dyDescent="0.2">
      <c r="A93" s="216" t="str">
        <f t="shared" si="2"/>
        <v xml:space="preserve"> </v>
      </c>
      <c r="B93" s="146"/>
      <c r="C93" s="146"/>
      <c r="D93" s="146"/>
      <c r="E93" s="146"/>
      <c r="F93" s="146"/>
      <c r="G93" s="216" t="str">
        <f>IF(D93="","",VLOOKUP(D93,'Liste des clubs'!A:B,2,FALSE))</f>
        <v/>
      </c>
    </row>
    <row r="94" spans="1:7" x14ac:dyDescent="0.2">
      <c r="A94" s="216" t="str">
        <f t="shared" si="2"/>
        <v xml:space="preserve"> </v>
      </c>
      <c r="B94" s="146"/>
      <c r="C94" s="146"/>
      <c r="D94" s="146"/>
      <c r="E94" s="146"/>
      <c r="F94" s="146"/>
      <c r="G94" s="216" t="str">
        <f>IF(D94="","",VLOOKUP(D94,'Liste des clubs'!A:B,2,FALSE))</f>
        <v/>
      </c>
    </row>
    <row r="95" spans="1:7" x14ac:dyDescent="0.2">
      <c r="A95" s="216" t="str">
        <f t="shared" si="2"/>
        <v xml:space="preserve"> </v>
      </c>
      <c r="B95" s="146"/>
      <c r="C95" s="146"/>
      <c r="D95" s="146"/>
      <c r="E95" s="146"/>
      <c r="F95" s="146"/>
      <c r="G95" s="216" t="str">
        <f>IF(D95="","",VLOOKUP(D95,'Liste des clubs'!A:B,2,FALSE))</f>
        <v/>
      </c>
    </row>
    <row r="96" spans="1:7" x14ac:dyDescent="0.2">
      <c r="A96" s="216" t="str">
        <f t="shared" si="2"/>
        <v xml:space="preserve"> </v>
      </c>
      <c r="B96" s="146"/>
      <c r="C96" s="146"/>
      <c r="D96" s="146"/>
      <c r="E96" s="146"/>
      <c r="F96" s="146"/>
      <c r="G96" s="216" t="str">
        <f>IF(D96="","",VLOOKUP(D96,'Liste des clubs'!A:B,2,FALSE))</f>
        <v/>
      </c>
    </row>
    <row r="97" spans="1:7" x14ac:dyDescent="0.2">
      <c r="A97" s="216" t="str">
        <f t="shared" si="2"/>
        <v xml:space="preserve"> </v>
      </c>
      <c r="B97" s="146"/>
      <c r="C97" s="146"/>
      <c r="D97" s="146"/>
      <c r="E97" s="146"/>
      <c r="F97" s="146"/>
      <c r="G97" s="216" t="str">
        <f>IF(D97="","",VLOOKUP(D97,'Liste des clubs'!A:B,2,FALSE))</f>
        <v/>
      </c>
    </row>
    <row r="98" spans="1:7" x14ac:dyDescent="0.2">
      <c r="A98" s="216" t="str">
        <f t="shared" si="2"/>
        <v xml:space="preserve"> </v>
      </c>
      <c r="B98" s="146"/>
      <c r="C98" s="146"/>
      <c r="D98" s="146"/>
      <c r="E98" s="146"/>
      <c r="F98" s="146"/>
      <c r="G98" s="216" t="str">
        <f>IF(D98="","",VLOOKUP(D98,'Liste des clubs'!A:B,2,FALSE))</f>
        <v/>
      </c>
    </row>
    <row r="99" spans="1:7" x14ac:dyDescent="0.2">
      <c r="A99" s="216" t="str">
        <f t="shared" si="2"/>
        <v xml:space="preserve"> </v>
      </c>
      <c r="B99" s="146"/>
      <c r="C99" s="146"/>
      <c r="D99" s="146"/>
      <c r="E99" s="146"/>
      <c r="F99" s="146"/>
      <c r="G99" s="216" t="str">
        <f>IF(D99="","",VLOOKUP(D99,'Liste des clubs'!A:B,2,FALSE))</f>
        <v/>
      </c>
    </row>
    <row r="100" spans="1:7" x14ac:dyDescent="0.2">
      <c r="A100" s="216" t="str">
        <f t="shared" si="2"/>
        <v xml:space="preserve"> </v>
      </c>
      <c r="B100" s="146"/>
      <c r="C100" s="146"/>
      <c r="D100" s="146"/>
      <c r="E100" s="146"/>
      <c r="F100" s="146"/>
      <c r="G100" s="216" t="str">
        <f>IF(D100="","",VLOOKUP(D100,'Liste des clubs'!A:B,2,FALSE))</f>
        <v/>
      </c>
    </row>
    <row r="101" spans="1:7" x14ac:dyDescent="0.2">
      <c r="A101" s="216" t="str">
        <f t="shared" si="2"/>
        <v xml:space="preserve"> </v>
      </c>
      <c r="B101" s="146"/>
      <c r="C101" s="146"/>
      <c r="D101" s="146"/>
      <c r="E101" s="146"/>
      <c r="F101" s="146"/>
      <c r="G101" s="216" t="str">
        <f>IF(D101="","",VLOOKUP(D101,'Liste des clubs'!A:B,2,FALSE))</f>
        <v/>
      </c>
    </row>
    <row r="102" spans="1:7" x14ac:dyDescent="0.2">
      <c r="A102" s="216" t="str">
        <f t="shared" si="2"/>
        <v xml:space="preserve"> </v>
      </c>
      <c r="B102" s="146"/>
      <c r="C102" s="146"/>
      <c r="D102" s="146"/>
      <c r="E102" s="146"/>
      <c r="F102" s="146"/>
      <c r="G102" s="216" t="str">
        <f>IF(D102="","",VLOOKUP(D102,'Liste des clubs'!A:B,2,FALSE))</f>
        <v/>
      </c>
    </row>
    <row r="103" spans="1:7" x14ac:dyDescent="0.2">
      <c r="A103" s="216" t="str">
        <f t="shared" si="2"/>
        <v xml:space="preserve"> </v>
      </c>
      <c r="B103" s="146"/>
      <c r="C103" s="146"/>
      <c r="D103" s="146"/>
      <c r="E103" s="146"/>
      <c r="F103" s="146"/>
      <c r="G103" s="216" t="str">
        <f>IF(D103="","",VLOOKUP(D103,'Liste des clubs'!A:B,2,FALSE))</f>
        <v/>
      </c>
    </row>
    <row r="104" spans="1:7" x14ac:dyDescent="0.2">
      <c r="A104" s="216" t="str">
        <f t="shared" si="2"/>
        <v xml:space="preserve"> </v>
      </c>
      <c r="B104" s="146"/>
      <c r="C104" s="146"/>
      <c r="D104" s="146"/>
      <c r="E104" s="146"/>
      <c r="F104" s="146"/>
      <c r="G104" s="216" t="str">
        <f>IF(D104="","",VLOOKUP(D104,'Liste des clubs'!A:B,2,FALSE))</f>
        <v/>
      </c>
    </row>
    <row r="105" spans="1:7" x14ac:dyDescent="0.2">
      <c r="A105" s="216" t="str">
        <f t="shared" si="2"/>
        <v xml:space="preserve"> </v>
      </c>
      <c r="B105" s="146"/>
      <c r="C105" s="146"/>
      <c r="D105" s="146"/>
      <c r="E105" s="146"/>
      <c r="F105" s="146"/>
      <c r="G105" s="216" t="str">
        <f>IF(D105="","",VLOOKUP(D105,'Liste des clubs'!A:B,2,FALSE))</f>
        <v/>
      </c>
    </row>
    <row r="106" spans="1:7" x14ac:dyDescent="0.2">
      <c r="A106" s="216" t="str">
        <f t="shared" si="2"/>
        <v xml:space="preserve"> </v>
      </c>
      <c r="B106" s="146"/>
      <c r="C106" s="146"/>
      <c r="D106" s="146"/>
      <c r="E106" s="146"/>
      <c r="F106" s="146"/>
      <c r="G106" s="216" t="str">
        <f>IF(D106="","",VLOOKUP(D106,'Liste des clubs'!A:B,2,FALSE))</f>
        <v/>
      </c>
    </row>
    <row r="107" spans="1:7" x14ac:dyDescent="0.2">
      <c r="A107" s="216" t="str">
        <f t="shared" si="2"/>
        <v xml:space="preserve"> </v>
      </c>
      <c r="B107" s="146"/>
      <c r="C107" s="146"/>
      <c r="D107" s="146"/>
      <c r="E107" s="146"/>
      <c r="F107" s="146"/>
      <c r="G107" s="216" t="str">
        <f>IF(D107="","",VLOOKUP(D107,'Liste des clubs'!A:B,2,FALSE))</f>
        <v/>
      </c>
    </row>
    <row r="108" spans="1:7" x14ac:dyDescent="0.2">
      <c r="A108" s="216" t="str">
        <f t="shared" si="2"/>
        <v xml:space="preserve"> </v>
      </c>
      <c r="B108" s="146"/>
      <c r="C108" s="146"/>
      <c r="D108" s="146"/>
      <c r="E108" s="146"/>
      <c r="F108" s="146"/>
      <c r="G108" s="216" t="str">
        <f>IF(D108="","",VLOOKUP(D108,'Liste des clubs'!A:B,2,FALSE))</f>
        <v/>
      </c>
    </row>
    <row r="109" spans="1:7" x14ac:dyDescent="0.2">
      <c r="A109" s="216" t="str">
        <f t="shared" si="2"/>
        <v xml:space="preserve"> </v>
      </c>
      <c r="B109" s="146"/>
      <c r="C109" s="146"/>
      <c r="D109" s="146"/>
      <c r="E109" s="146"/>
      <c r="F109" s="146"/>
      <c r="G109" s="216" t="str">
        <f>IF(D109="","",VLOOKUP(D109,'Liste des clubs'!A:B,2,FALSE))</f>
        <v/>
      </c>
    </row>
    <row r="110" spans="1:7" x14ac:dyDescent="0.2">
      <c r="A110" s="216" t="str">
        <f t="shared" si="2"/>
        <v xml:space="preserve"> </v>
      </c>
      <c r="B110" s="146"/>
      <c r="C110" s="146"/>
      <c r="D110" s="146"/>
      <c r="E110" s="146"/>
      <c r="F110" s="146"/>
      <c r="G110" s="216" t="str">
        <f>IF(D110="","",VLOOKUP(D110,'Liste des clubs'!A:B,2,FALSE))</f>
        <v/>
      </c>
    </row>
    <row r="111" spans="1:7" x14ac:dyDescent="0.2">
      <c r="A111" s="216" t="str">
        <f t="shared" si="2"/>
        <v xml:space="preserve"> </v>
      </c>
      <c r="B111" s="144"/>
      <c r="C111" s="144"/>
      <c r="D111" s="146"/>
      <c r="E111" s="144"/>
      <c r="F111" s="144"/>
      <c r="G111" s="216" t="str">
        <f>IF(D111="","",VLOOKUP(D111,'Liste des clubs'!A:B,2,FALSE))</f>
        <v/>
      </c>
    </row>
    <row r="112" spans="1:7" x14ac:dyDescent="0.2">
      <c r="A112" s="216" t="str">
        <f t="shared" si="2"/>
        <v xml:space="preserve"> </v>
      </c>
      <c r="B112" s="217"/>
      <c r="C112" s="217"/>
      <c r="D112" s="146"/>
      <c r="E112" s="144"/>
      <c r="F112" s="144"/>
      <c r="G112" s="216" t="str">
        <f>IF(D112="","",VLOOKUP(D112,'Liste des clubs'!A:B,2,FALSE))</f>
        <v/>
      </c>
    </row>
    <row r="113" spans="1:7" x14ac:dyDescent="0.2">
      <c r="A113" s="216" t="str">
        <f t="shared" si="2"/>
        <v xml:space="preserve"> </v>
      </c>
      <c r="B113" s="217"/>
      <c r="C113" s="217"/>
      <c r="D113" s="146"/>
      <c r="E113" s="144"/>
      <c r="F113" s="144"/>
      <c r="G113" s="216" t="str">
        <f>IF(D113="","",VLOOKUP(D113,'Liste des clubs'!A:B,2,FALSE))</f>
        <v/>
      </c>
    </row>
    <row r="114" spans="1:7" x14ac:dyDescent="0.2">
      <c r="A114" s="216" t="str">
        <f t="shared" si="2"/>
        <v xml:space="preserve"> </v>
      </c>
      <c r="B114" s="144"/>
      <c r="C114" s="144"/>
      <c r="D114" s="146"/>
      <c r="E114" s="144"/>
      <c r="F114" s="144"/>
      <c r="G114" s="216" t="str">
        <f>IF(D114="","",VLOOKUP(D114,'Liste des clubs'!A:B,2,FALSE))</f>
        <v/>
      </c>
    </row>
    <row r="115" spans="1:7" x14ac:dyDescent="0.2">
      <c r="A115" s="216" t="str">
        <f t="shared" si="2"/>
        <v xml:space="preserve"> </v>
      </c>
      <c r="B115" s="217"/>
      <c r="C115" s="217"/>
      <c r="D115" s="146"/>
      <c r="E115" s="144"/>
      <c r="F115" s="144"/>
      <c r="G115" s="216" t="str">
        <f>IF(D115="","",VLOOKUP(D115,'Liste des clubs'!A:B,2,FALSE))</f>
        <v/>
      </c>
    </row>
    <row r="116" spans="1:7" x14ac:dyDescent="0.2">
      <c r="A116" s="216" t="str">
        <f t="shared" si="2"/>
        <v xml:space="preserve"> </v>
      </c>
      <c r="B116" s="146"/>
      <c r="C116" s="146"/>
      <c r="D116" s="146"/>
      <c r="E116" s="146"/>
      <c r="F116" s="146"/>
      <c r="G116" s="216" t="str">
        <f>IF(D116="","",VLOOKUP(D116,'Liste des clubs'!A:B,2,FALSE))</f>
        <v/>
      </c>
    </row>
    <row r="117" spans="1:7" x14ac:dyDescent="0.2">
      <c r="A117" s="216" t="str">
        <f t="shared" si="2"/>
        <v xml:space="preserve"> </v>
      </c>
      <c r="B117" s="146"/>
      <c r="C117" s="146"/>
      <c r="D117" s="146"/>
      <c r="E117" s="146"/>
      <c r="F117" s="146"/>
      <c r="G117" s="216" t="str">
        <f>IF(D117="","",VLOOKUP(D117,'Liste des clubs'!A:B,2,FALSE))</f>
        <v/>
      </c>
    </row>
    <row r="118" spans="1:7" x14ac:dyDescent="0.2">
      <c r="A118" s="216" t="str">
        <f t="shared" si="2"/>
        <v xml:space="preserve"> </v>
      </c>
      <c r="B118" s="146"/>
      <c r="C118" s="146"/>
      <c r="D118" s="146"/>
      <c r="E118" s="146"/>
      <c r="F118" s="146"/>
      <c r="G118" s="216" t="str">
        <f>IF(D118="","",VLOOKUP(D118,'Liste des clubs'!A:B,2,FALSE))</f>
        <v/>
      </c>
    </row>
    <row r="119" spans="1:7" x14ac:dyDescent="0.2">
      <c r="A119" s="216" t="str">
        <f t="shared" si="2"/>
        <v xml:space="preserve"> </v>
      </c>
      <c r="B119" s="146"/>
      <c r="C119" s="146"/>
      <c r="D119" s="146"/>
      <c r="E119" s="146"/>
      <c r="F119" s="146"/>
      <c r="G119" s="216" t="str">
        <f>IF(D119="","",VLOOKUP(D119,'Liste des clubs'!A:B,2,FALSE))</f>
        <v/>
      </c>
    </row>
    <row r="120" spans="1:7" x14ac:dyDescent="0.2">
      <c r="A120" s="216" t="str">
        <f t="shared" si="2"/>
        <v xml:space="preserve"> </v>
      </c>
      <c r="B120" s="146"/>
      <c r="C120" s="146"/>
      <c r="D120" s="146"/>
      <c r="E120" s="146"/>
      <c r="F120" s="146"/>
      <c r="G120" s="216" t="str">
        <f>IF(D120="","",VLOOKUP(D120,'Liste des clubs'!A:B,2,FALSE))</f>
        <v/>
      </c>
    </row>
    <row r="121" spans="1:7" x14ac:dyDescent="0.2">
      <c r="A121" s="216" t="str">
        <f t="shared" si="2"/>
        <v xml:space="preserve"> </v>
      </c>
      <c r="B121" s="146"/>
      <c r="C121" s="146"/>
      <c r="D121" s="146"/>
      <c r="E121" s="146"/>
      <c r="F121" s="146"/>
      <c r="G121" s="216" t="str">
        <f>IF(D121="","",VLOOKUP(D121,'Liste des clubs'!A:B,2,FALSE))</f>
        <v/>
      </c>
    </row>
    <row r="122" spans="1:7" x14ac:dyDescent="0.2">
      <c r="A122" s="216" t="str">
        <f t="shared" si="2"/>
        <v xml:space="preserve"> </v>
      </c>
      <c r="B122" s="146"/>
      <c r="C122" s="146"/>
      <c r="D122" s="146"/>
      <c r="E122" s="146"/>
      <c r="F122" s="146"/>
      <c r="G122" s="216" t="str">
        <f>IF(D122="","",VLOOKUP(D122,'Liste des clubs'!A:B,2,FALSE))</f>
        <v/>
      </c>
    </row>
    <row r="123" spans="1:7" x14ac:dyDescent="0.2">
      <c r="A123" s="216" t="str">
        <f t="shared" si="2"/>
        <v xml:space="preserve"> </v>
      </c>
      <c r="B123" s="146"/>
      <c r="C123" s="146"/>
      <c r="D123" s="146"/>
      <c r="E123" s="146"/>
      <c r="F123" s="146"/>
      <c r="G123" s="216" t="str">
        <f>IF(D123="","",VLOOKUP(D123,'Liste des clubs'!A:B,2,FALSE))</f>
        <v/>
      </c>
    </row>
    <row r="124" spans="1:7" x14ac:dyDescent="0.2">
      <c r="A124" s="216" t="str">
        <f t="shared" si="2"/>
        <v xml:space="preserve"> </v>
      </c>
      <c r="B124" s="146"/>
      <c r="C124" s="146"/>
      <c r="D124" s="146"/>
      <c r="E124" s="146"/>
      <c r="F124" s="146"/>
      <c r="G124" s="216" t="str">
        <f>IF(D124="","",VLOOKUP(D124,'Liste des clubs'!A:B,2,FALSE))</f>
        <v/>
      </c>
    </row>
    <row r="125" spans="1:7" x14ac:dyDescent="0.2">
      <c r="A125" s="216" t="str">
        <f t="shared" si="2"/>
        <v xml:space="preserve"> </v>
      </c>
      <c r="B125" s="146"/>
      <c r="C125" s="146"/>
      <c r="D125" s="146"/>
      <c r="E125" s="146"/>
      <c r="F125" s="146"/>
      <c r="G125" s="216" t="str">
        <f>IF(D125="","",VLOOKUP(D125,'Liste des clubs'!A:B,2,FALSE))</f>
        <v/>
      </c>
    </row>
    <row r="126" spans="1:7" x14ac:dyDescent="0.2">
      <c r="A126" s="216" t="str">
        <f t="shared" si="2"/>
        <v xml:space="preserve"> </v>
      </c>
      <c r="B126" s="146"/>
      <c r="C126" s="146"/>
      <c r="D126" s="146"/>
      <c r="E126" s="146"/>
      <c r="F126" s="146"/>
      <c r="G126" s="216" t="str">
        <f>IF(D126="","",VLOOKUP(D126,'Liste des clubs'!A:B,2,FALSE))</f>
        <v/>
      </c>
    </row>
    <row r="127" spans="1:7" x14ac:dyDescent="0.2">
      <c r="A127" s="216" t="str">
        <f t="shared" si="2"/>
        <v xml:space="preserve"> </v>
      </c>
      <c r="B127" s="146"/>
      <c r="C127" s="146"/>
      <c r="D127" s="146"/>
      <c r="E127" s="146"/>
      <c r="F127" s="146"/>
      <c r="G127" s="216" t="str">
        <f>IF(D127="","",VLOOKUP(D127,'Liste des clubs'!A:B,2,FALSE))</f>
        <v/>
      </c>
    </row>
    <row r="128" spans="1:7" x14ac:dyDescent="0.2">
      <c r="A128" s="216" t="str">
        <f t="shared" si="2"/>
        <v xml:space="preserve"> </v>
      </c>
      <c r="B128" s="146"/>
      <c r="C128" s="146"/>
      <c r="D128" s="146"/>
      <c r="E128" s="146"/>
      <c r="F128" s="146"/>
      <c r="G128" s="216" t="str">
        <f>IF(D128="","",VLOOKUP(D128,'Liste des clubs'!A:B,2,FALSE))</f>
        <v/>
      </c>
    </row>
    <row r="129" spans="1:7" x14ac:dyDescent="0.2">
      <c r="A129" s="216" t="str">
        <f t="shared" si="2"/>
        <v xml:space="preserve"> </v>
      </c>
      <c r="B129" s="146"/>
      <c r="C129" s="146"/>
      <c r="D129" s="146"/>
      <c r="E129" s="146"/>
      <c r="F129" s="146"/>
      <c r="G129" s="216" t="str">
        <f>IF(D129="","",VLOOKUP(D129,'Liste des clubs'!A:B,2,FALSE))</f>
        <v/>
      </c>
    </row>
    <row r="130" spans="1:7" x14ac:dyDescent="0.2">
      <c r="A130" s="216" t="str">
        <f t="shared" si="2"/>
        <v xml:space="preserve"> </v>
      </c>
      <c r="B130" s="146"/>
      <c r="C130" s="146"/>
      <c r="D130" s="146"/>
      <c r="E130" s="146"/>
      <c r="F130" s="146"/>
      <c r="G130" s="216" t="str">
        <f>IF(D130="","",VLOOKUP(D130,'Liste des clubs'!A:B,2,FALSE))</f>
        <v/>
      </c>
    </row>
    <row r="131" spans="1:7" x14ac:dyDescent="0.2">
      <c r="A131" s="216" t="str">
        <f t="shared" si="2"/>
        <v xml:space="preserve"> </v>
      </c>
      <c r="B131" s="146"/>
      <c r="C131" s="146"/>
      <c r="D131" s="146"/>
      <c r="E131" s="146"/>
      <c r="F131" s="146"/>
      <c r="G131" s="216" t="str">
        <f>IF(D131="","",VLOOKUP(D131,'Liste des clubs'!A:B,2,FALSE))</f>
        <v/>
      </c>
    </row>
    <row r="132" spans="1:7" x14ac:dyDescent="0.2">
      <c r="A132" s="216" t="str">
        <f t="shared" ref="A132:A195" si="3">UPPER(B132)&amp;" "&amp;PROPER(C132)</f>
        <v xml:space="preserve"> </v>
      </c>
      <c r="B132" s="146"/>
      <c r="C132" s="146"/>
      <c r="D132" s="146"/>
      <c r="E132" s="146"/>
      <c r="F132" s="146"/>
      <c r="G132" s="216" t="str">
        <f>IF(D132="","",VLOOKUP(D132,'Liste des clubs'!A:B,2,FALSE))</f>
        <v/>
      </c>
    </row>
    <row r="133" spans="1:7" x14ac:dyDescent="0.2">
      <c r="A133" s="216" t="str">
        <f t="shared" si="3"/>
        <v xml:space="preserve"> </v>
      </c>
      <c r="B133" s="146"/>
      <c r="C133" s="146"/>
      <c r="D133" s="146"/>
      <c r="E133" s="146"/>
      <c r="F133" s="146"/>
      <c r="G133" s="216" t="str">
        <f>IF(D133="","",VLOOKUP(D133,'Liste des clubs'!A:B,2,FALSE))</f>
        <v/>
      </c>
    </row>
    <row r="134" spans="1:7" x14ac:dyDescent="0.2">
      <c r="A134" s="216" t="str">
        <f t="shared" si="3"/>
        <v xml:space="preserve"> </v>
      </c>
      <c r="B134" s="146"/>
      <c r="C134" s="146"/>
      <c r="D134" s="146"/>
      <c r="E134" s="146"/>
      <c r="F134" s="146"/>
      <c r="G134" s="216" t="str">
        <f>IF(D134="","",VLOOKUP(D134,'Liste des clubs'!A:B,2,FALSE))</f>
        <v/>
      </c>
    </row>
    <row r="135" spans="1:7" x14ac:dyDescent="0.2">
      <c r="A135" s="216" t="str">
        <f t="shared" si="3"/>
        <v xml:space="preserve"> </v>
      </c>
      <c r="B135" s="146"/>
      <c r="C135" s="146"/>
      <c r="D135" s="146"/>
      <c r="E135" s="146"/>
      <c r="F135" s="146"/>
      <c r="G135" s="216" t="str">
        <f>IF(D135="","",VLOOKUP(D135,'Liste des clubs'!A:B,2,FALSE))</f>
        <v/>
      </c>
    </row>
    <row r="136" spans="1:7" x14ac:dyDescent="0.2">
      <c r="A136" s="216" t="str">
        <f t="shared" si="3"/>
        <v xml:space="preserve"> </v>
      </c>
      <c r="B136" s="146"/>
      <c r="C136" s="146"/>
      <c r="D136" s="146"/>
      <c r="E136" s="146"/>
      <c r="F136" s="146"/>
      <c r="G136" s="216" t="str">
        <f>IF(D136="","",VLOOKUP(D136,'Liste des clubs'!A:B,2,FALSE))</f>
        <v/>
      </c>
    </row>
    <row r="137" spans="1:7" x14ac:dyDescent="0.2">
      <c r="A137" s="216" t="str">
        <f t="shared" si="3"/>
        <v xml:space="preserve"> </v>
      </c>
      <c r="B137" s="146"/>
      <c r="C137" s="146"/>
      <c r="D137" s="146"/>
      <c r="E137" s="146"/>
      <c r="F137" s="146"/>
      <c r="G137" s="216" t="str">
        <f>IF(D137="","",VLOOKUP(D137,'Liste des clubs'!A:B,2,FALSE))</f>
        <v/>
      </c>
    </row>
    <row r="138" spans="1:7" x14ac:dyDescent="0.2">
      <c r="A138" s="216" t="str">
        <f t="shared" si="3"/>
        <v xml:space="preserve"> </v>
      </c>
      <c r="B138" s="144"/>
      <c r="C138" s="144"/>
      <c r="D138" s="146"/>
      <c r="E138" s="144"/>
      <c r="F138" s="144"/>
      <c r="G138" s="216" t="str">
        <f>IF(D138="","",VLOOKUP(D138,'Liste des clubs'!A:B,2,FALSE))</f>
        <v/>
      </c>
    </row>
    <row r="139" spans="1:7" x14ac:dyDescent="0.2">
      <c r="A139" s="216" t="str">
        <f t="shared" si="3"/>
        <v xml:space="preserve"> </v>
      </c>
      <c r="B139" s="144"/>
      <c r="C139" s="144"/>
      <c r="D139" s="144"/>
      <c r="E139" s="144"/>
      <c r="F139" s="144"/>
      <c r="G139" s="216" t="str">
        <f>IF(D139="","",VLOOKUP(D139,'Liste des clubs'!A:B,2,FALSE))</f>
        <v/>
      </c>
    </row>
    <row r="140" spans="1:7" x14ac:dyDescent="0.2">
      <c r="A140" s="216" t="str">
        <f t="shared" si="3"/>
        <v xml:space="preserve"> </v>
      </c>
      <c r="B140" s="146"/>
      <c r="C140" s="146"/>
      <c r="D140" s="146"/>
      <c r="E140" s="146"/>
      <c r="F140" s="146"/>
      <c r="G140" s="216" t="str">
        <f>IF(D140="","",VLOOKUP(D140,'Liste des clubs'!A:B,2,FALSE))</f>
        <v/>
      </c>
    </row>
    <row r="141" spans="1:7" x14ac:dyDescent="0.2">
      <c r="A141" s="216" t="str">
        <f t="shared" si="3"/>
        <v xml:space="preserve"> </v>
      </c>
      <c r="B141" s="146"/>
      <c r="C141" s="146"/>
      <c r="D141" s="146"/>
      <c r="E141" s="146"/>
      <c r="F141" s="146"/>
      <c r="G141" s="216" t="str">
        <f>IF(D141="","",VLOOKUP(D141,'Liste des clubs'!A:B,2,FALSE))</f>
        <v/>
      </c>
    </row>
    <row r="142" spans="1:7" x14ac:dyDescent="0.2">
      <c r="A142" s="216" t="str">
        <f t="shared" si="3"/>
        <v xml:space="preserve"> </v>
      </c>
      <c r="B142" s="146"/>
      <c r="C142" s="146"/>
      <c r="D142" s="146"/>
      <c r="E142" s="146"/>
      <c r="F142" s="146"/>
      <c r="G142" s="216" t="str">
        <f>IF(D142="","",VLOOKUP(D142,'Liste des clubs'!A:B,2,FALSE))</f>
        <v/>
      </c>
    </row>
    <row r="143" spans="1:7" x14ac:dyDescent="0.2">
      <c r="A143" s="216" t="str">
        <f t="shared" si="3"/>
        <v xml:space="preserve"> </v>
      </c>
      <c r="B143" s="146"/>
      <c r="C143" s="146"/>
      <c r="D143" s="146"/>
      <c r="E143" s="146"/>
      <c r="F143" s="146"/>
      <c r="G143" s="216" t="str">
        <f>IF(D143="","",VLOOKUP(D143,'Liste des clubs'!A:B,2,FALSE))</f>
        <v/>
      </c>
    </row>
    <row r="144" spans="1:7" x14ac:dyDescent="0.2">
      <c r="A144" s="216" t="str">
        <f t="shared" si="3"/>
        <v xml:space="preserve"> </v>
      </c>
      <c r="B144" s="146"/>
      <c r="C144" s="146"/>
      <c r="D144" s="146"/>
      <c r="E144" s="146"/>
      <c r="F144" s="146"/>
      <c r="G144" s="216" t="str">
        <f>IF(D144="","",VLOOKUP(D144,'Liste des clubs'!A:B,2,FALSE))</f>
        <v/>
      </c>
    </row>
    <row r="145" spans="1:7" x14ac:dyDescent="0.2">
      <c r="A145" s="216" t="str">
        <f t="shared" si="3"/>
        <v xml:space="preserve"> </v>
      </c>
      <c r="B145" s="146"/>
      <c r="C145" s="146"/>
      <c r="D145" s="146"/>
      <c r="E145" s="146"/>
      <c r="F145" s="146"/>
      <c r="G145" s="216" t="str">
        <f>IF(D145="","",VLOOKUP(D145,'Liste des clubs'!A:B,2,FALSE))</f>
        <v/>
      </c>
    </row>
    <row r="146" spans="1:7" x14ac:dyDescent="0.2">
      <c r="A146" s="216" t="str">
        <f t="shared" si="3"/>
        <v xml:space="preserve"> </v>
      </c>
      <c r="B146" s="146"/>
      <c r="C146" s="146"/>
      <c r="D146" s="146"/>
      <c r="E146" s="142"/>
      <c r="F146" s="142"/>
      <c r="G146" s="216" t="str">
        <f>IF(D146="","",VLOOKUP(D146,'Liste des clubs'!A:B,2,FALSE))</f>
        <v/>
      </c>
    </row>
    <row r="147" spans="1:7" x14ac:dyDescent="0.2">
      <c r="A147" s="216" t="str">
        <f t="shared" si="3"/>
        <v xml:space="preserve"> </v>
      </c>
      <c r="B147" s="144"/>
      <c r="C147" s="144"/>
      <c r="D147" s="144"/>
      <c r="E147" s="144"/>
      <c r="F147" s="144"/>
      <c r="G147" s="216" t="str">
        <f>IF(D147="","",VLOOKUP(D147,'Liste des clubs'!A:B,2,FALSE))</f>
        <v/>
      </c>
    </row>
    <row r="148" spans="1:7" x14ac:dyDescent="0.2">
      <c r="A148" s="216" t="str">
        <f t="shared" si="3"/>
        <v xml:space="preserve"> </v>
      </c>
      <c r="B148" s="146"/>
      <c r="C148" s="146"/>
      <c r="D148" s="146"/>
      <c r="E148" s="142"/>
      <c r="F148" s="142"/>
      <c r="G148" s="216" t="str">
        <f>IF(D148="","",VLOOKUP(D148,'Liste des clubs'!A:B,2,FALSE))</f>
        <v/>
      </c>
    </row>
    <row r="149" spans="1:7" x14ac:dyDescent="0.2">
      <c r="A149" s="216" t="str">
        <f t="shared" si="3"/>
        <v xml:space="preserve"> </v>
      </c>
      <c r="B149" s="144"/>
      <c r="C149" s="144"/>
      <c r="D149" s="144"/>
      <c r="E149" s="144"/>
      <c r="F149" s="144"/>
      <c r="G149" s="216" t="str">
        <f>IF(D149="","",VLOOKUP(D149,'Liste des clubs'!A:B,2,FALSE))</f>
        <v/>
      </c>
    </row>
    <row r="150" spans="1:7" x14ac:dyDescent="0.2">
      <c r="A150" s="216" t="str">
        <f t="shared" si="3"/>
        <v xml:space="preserve"> </v>
      </c>
      <c r="B150" s="146"/>
      <c r="C150" s="146"/>
      <c r="D150" s="146"/>
      <c r="E150" s="142"/>
      <c r="F150" s="142"/>
      <c r="G150" s="216" t="str">
        <f>IF(D150="","",VLOOKUP(D150,'Liste des clubs'!A:B,2,FALSE))</f>
        <v/>
      </c>
    </row>
    <row r="151" spans="1:7" x14ac:dyDescent="0.2">
      <c r="A151" s="216" t="str">
        <f t="shared" si="3"/>
        <v xml:space="preserve"> </v>
      </c>
      <c r="B151" s="144"/>
      <c r="C151" s="144"/>
      <c r="D151" s="144"/>
      <c r="E151" s="144"/>
      <c r="F151" s="144"/>
      <c r="G151" s="216" t="str">
        <f>IF(D151="","",VLOOKUP(D151,'Liste des clubs'!A:B,2,FALSE))</f>
        <v/>
      </c>
    </row>
    <row r="152" spans="1:7" x14ac:dyDescent="0.2">
      <c r="A152" s="216" t="str">
        <f t="shared" si="3"/>
        <v xml:space="preserve"> </v>
      </c>
      <c r="B152" s="144"/>
      <c r="C152" s="144"/>
      <c r="D152" s="144"/>
      <c r="E152" s="144"/>
      <c r="F152" s="144"/>
      <c r="G152" s="216" t="str">
        <f>IF(D152="","",VLOOKUP(D152,'Liste des clubs'!A:B,2,FALSE))</f>
        <v/>
      </c>
    </row>
    <row r="153" spans="1:7" x14ac:dyDescent="0.2">
      <c r="A153" s="216" t="str">
        <f t="shared" si="3"/>
        <v xml:space="preserve"> </v>
      </c>
      <c r="B153" s="144"/>
      <c r="C153" s="144"/>
      <c r="D153" s="144"/>
      <c r="E153" s="144"/>
      <c r="F153" s="144"/>
      <c r="G153" s="216" t="str">
        <f>IF(D153="","",VLOOKUP(D153,'Liste des clubs'!A:B,2,FALSE))</f>
        <v/>
      </c>
    </row>
    <row r="154" spans="1:7" x14ac:dyDescent="0.2">
      <c r="A154" s="216" t="str">
        <f t="shared" si="3"/>
        <v xml:space="preserve"> </v>
      </c>
      <c r="B154" s="144"/>
      <c r="C154" s="144"/>
      <c r="D154" s="144"/>
      <c r="E154" s="144"/>
      <c r="F154" s="144"/>
      <c r="G154" s="216" t="str">
        <f>IF(D154="","",VLOOKUP(D154,'Liste des clubs'!A:B,2,FALSE))</f>
        <v/>
      </c>
    </row>
    <row r="155" spans="1:7" x14ac:dyDescent="0.2">
      <c r="A155" s="216" t="str">
        <f t="shared" si="3"/>
        <v xml:space="preserve"> </v>
      </c>
      <c r="B155" s="146"/>
      <c r="C155" s="146"/>
      <c r="D155" s="146"/>
      <c r="E155" s="142"/>
      <c r="F155" s="142"/>
      <c r="G155" s="216" t="str">
        <f>IF(D155="","",VLOOKUP(D155,'Liste des clubs'!A:B,2,FALSE))</f>
        <v/>
      </c>
    </row>
    <row r="156" spans="1:7" x14ac:dyDescent="0.2">
      <c r="A156" s="216" t="str">
        <f t="shared" si="3"/>
        <v xml:space="preserve"> </v>
      </c>
      <c r="B156" s="146"/>
      <c r="C156" s="146"/>
      <c r="D156" s="146"/>
      <c r="E156" s="142"/>
      <c r="F156" s="142"/>
      <c r="G156" s="216" t="str">
        <f>IF(D156="","",VLOOKUP(D156,'Liste des clubs'!A:B,2,FALSE))</f>
        <v/>
      </c>
    </row>
    <row r="157" spans="1:7" x14ac:dyDescent="0.2">
      <c r="A157" s="216" t="str">
        <f t="shared" si="3"/>
        <v xml:space="preserve"> </v>
      </c>
      <c r="B157" s="146"/>
      <c r="C157" s="146"/>
      <c r="D157" s="146"/>
      <c r="E157" s="142"/>
      <c r="F157" s="142"/>
      <c r="G157" s="216" t="str">
        <f>IF(D157="","",VLOOKUP(D157,'Liste des clubs'!A:B,2,FALSE))</f>
        <v/>
      </c>
    </row>
    <row r="158" spans="1:7" x14ac:dyDescent="0.2">
      <c r="A158" s="216" t="str">
        <f t="shared" si="3"/>
        <v xml:space="preserve"> </v>
      </c>
      <c r="B158" s="144"/>
      <c r="C158" s="144"/>
      <c r="D158" s="144"/>
      <c r="E158" s="144"/>
      <c r="F158" s="144"/>
      <c r="G158" s="216" t="str">
        <f>IF(D158="","",VLOOKUP(D158,'Liste des clubs'!A:B,2,FALSE))</f>
        <v/>
      </c>
    </row>
    <row r="159" spans="1:7" x14ac:dyDescent="0.2">
      <c r="A159" s="216" t="str">
        <f t="shared" si="3"/>
        <v xml:space="preserve"> </v>
      </c>
      <c r="B159" s="146"/>
      <c r="C159" s="146"/>
      <c r="D159" s="146"/>
      <c r="E159" s="142"/>
      <c r="F159" s="142"/>
      <c r="G159" s="216" t="str">
        <f>IF(D159="","",VLOOKUP(D159,'Liste des clubs'!A:B,2,FALSE))</f>
        <v/>
      </c>
    </row>
    <row r="160" spans="1:7" x14ac:dyDescent="0.2">
      <c r="A160" s="216" t="str">
        <f t="shared" si="3"/>
        <v xml:space="preserve"> </v>
      </c>
      <c r="B160" s="146"/>
      <c r="C160" s="146"/>
      <c r="D160" s="146"/>
      <c r="E160" s="142"/>
      <c r="F160" s="142"/>
      <c r="G160" s="216" t="str">
        <f>IF(D160="","",VLOOKUP(D160,'Liste des clubs'!A:B,2,FALSE))</f>
        <v/>
      </c>
    </row>
    <row r="161" spans="1:7" x14ac:dyDescent="0.2">
      <c r="A161" s="216" t="str">
        <f t="shared" si="3"/>
        <v xml:space="preserve"> </v>
      </c>
      <c r="B161" s="146"/>
      <c r="C161" s="146"/>
      <c r="D161" s="146"/>
      <c r="E161" s="142"/>
      <c r="F161" s="142"/>
      <c r="G161" s="216" t="str">
        <f>IF(D161="","",VLOOKUP(D161,'Liste des clubs'!A:B,2,FALSE))</f>
        <v/>
      </c>
    </row>
    <row r="162" spans="1:7" x14ac:dyDescent="0.2">
      <c r="A162" s="216" t="str">
        <f t="shared" si="3"/>
        <v xml:space="preserve"> </v>
      </c>
      <c r="B162" s="144"/>
      <c r="C162" s="144"/>
      <c r="D162" s="144"/>
      <c r="E162" s="144"/>
      <c r="F162" s="144"/>
      <c r="G162" s="216" t="str">
        <f>IF(D162="","",VLOOKUP(D162,'Liste des clubs'!A:B,2,FALSE))</f>
        <v/>
      </c>
    </row>
    <row r="163" spans="1:7" x14ac:dyDescent="0.2">
      <c r="A163" s="216" t="str">
        <f t="shared" si="3"/>
        <v xml:space="preserve"> </v>
      </c>
      <c r="B163" s="144"/>
      <c r="C163" s="144"/>
      <c r="D163" s="144"/>
      <c r="E163" s="144"/>
      <c r="F163" s="144"/>
      <c r="G163" s="216" t="str">
        <f>IF(D163="","",VLOOKUP(D163,'Liste des clubs'!A:B,2,FALSE))</f>
        <v/>
      </c>
    </row>
    <row r="164" spans="1:7" x14ac:dyDescent="0.2">
      <c r="A164" s="216" t="str">
        <f t="shared" si="3"/>
        <v xml:space="preserve"> </v>
      </c>
      <c r="B164" s="144"/>
      <c r="C164" s="144"/>
      <c r="D164" s="144"/>
      <c r="E164" s="144"/>
      <c r="F164" s="144"/>
      <c r="G164" s="216" t="str">
        <f>IF(D164="","",VLOOKUP(D164,'Liste des clubs'!A:B,2,FALSE))</f>
        <v/>
      </c>
    </row>
    <row r="165" spans="1:7" x14ac:dyDescent="0.2">
      <c r="A165" s="216" t="str">
        <f t="shared" si="3"/>
        <v xml:space="preserve"> </v>
      </c>
      <c r="B165" s="146"/>
      <c r="C165" s="146"/>
      <c r="D165" s="146"/>
      <c r="E165" s="142"/>
      <c r="F165" s="142"/>
      <c r="G165" s="216" t="str">
        <f>IF(D165="","",VLOOKUP(D165,'Liste des clubs'!A:B,2,FALSE))</f>
        <v/>
      </c>
    </row>
    <row r="166" spans="1:7" x14ac:dyDescent="0.2">
      <c r="A166" s="216" t="str">
        <f t="shared" si="3"/>
        <v xml:space="preserve"> </v>
      </c>
      <c r="B166" s="144"/>
      <c r="C166" s="144"/>
      <c r="D166" s="144"/>
      <c r="E166" s="144"/>
      <c r="F166" s="144"/>
      <c r="G166" s="216" t="str">
        <f>IF(D166="","",VLOOKUP(D166,'Liste des clubs'!A:B,2,FALSE))</f>
        <v/>
      </c>
    </row>
    <row r="167" spans="1:7" x14ac:dyDescent="0.2">
      <c r="A167" s="216" t="str">
        <f t="shared" si="3"/>
        <v xml:space="preserve"> </v>
      </c>
      <c r="B167" s="146"/>
      <c r="C167" s="146"/>
      <c r="D167" s="146"/>
      <c r="E167" s="142"/>
      <c r="F167" s="142"/>
      <c r="G167" s="216" t="str">
        <f>IF(D167="","",VLOOKUP(D167,'Liste des clubs'!A:B,2,FALSE))</f>
        <v/>
      </c>
    </row>
    <row r="168" spans="1:7" x14ac:dyDescent="0.2">
      <c r="A168" s="216" t="str">
        <f t="shared" si="3"/>
        <v xml:space="preserve"> </v>
      </c>
      <c r="B168" s="146"/>
      <c r="C168" s="146"/>
      <c r="D168" s="146"/>
      <c r="E168" s="142"/>
      <c r="F168" s="142"/>
      <c r="G168" s="216" t="str">
        <f>IF(D168="","",VLOOKUP(D168,'Liste des clubs'!A:B,2,FALSE))</f>
        <v/>
      </c>
    </row>
    <row r="169" spans="1:7" x14ac:dyDescent="0.2">
      <c r="A169" s="216" t="str">
        <f t="shared" si="3"/>
        <v xml:space="preserve"> </v>
      </c>
      <c r="B169" s="146"/>
      <c r="C169" s="146"/>
      <c r="D169" s="146"/>
      <c r="E169" s="142"/>
      <c r="F169" s="142"/>
      <c r="G169" s="216" t="str">
        <f>IF(D169="","",VLOOKUP(D169,'Liste des clubs'!A:B,2,FALSE))</f>
        <v/>
      </c>
    </row>
    <row r="170" spans="1:7" x14ac:dyDescent="0.2">
      <c r="A170" s="216" t="str">
        <f t="shared" si="3"/>
        <v xml:space="preserve"> </v>
      </c>
      <c r="B170" s="146"/>
      <c r="C170" s="146"/>
      <c r="D170" s="146"/>
      <c r="E170" s="142"/>
      <c r="F170" s="142"/>
      <c r="G170" s="216" t="str">
        <f>IF(D170="","",VLOOKUP(D170,'Liste des clubs'!A:B,2,FALSE))</f>
        <v/>
      </c>
    </row>
    <row r="171" spans="1:7" x14ac:dyDescent="0.2">
      <c r="A171" s="216" t="str">
        <f t="shared" si="3"/>
        <v xml:space="preserve"> </v>
      </c>
      <c r="B171" s="144"/>
      <c r="C171" s="144"/>
      <c r="D171" s="144"/>
      <c r="E171" s="144"/>
      <c r="F171" s="144"/>
      <c r="G171" s="216" t="str">
        <f>IF(D171="","",VLOOKUP(D171,'Liste des clubs'!A:B,2,FALSE))</f>
        <v/>
      </c>
    </row>
    <row r="172" spans="1:7" x14ac:dyDescent="0.2">
      <c r="A172" s="216" t="str">
        <f t="shared" si="3"/>
        <v xml:space="preserve"> </v>
      </c>
      <c r="B172" s="146"/>
      <c r="C172" s="146"/>
      <c r="D172" s="146"/>
      <c r="E172" s="142"/>
      <c r="F172" s="142"/>
      <c r="G172" s="216" t="str">
        <f>IF(D172="","",VLOOKUP(D172,'Liste des clubs'!A:B,2,FALSE))</f>
        <v/>
      </c>
    </row>
    <row r="173" spans="1:7" x14ac:dyDescent="0.2">
      <c r="A173" s="216" t="str">
        <f t="shared" si="3"/>
        <v xml:space="preserve"> </v>
      </c>
      <c r="B173" s="144"/>
      <c r="C173" s="144"/>
      <c r="D173" s="144"/>
      <c r="E173" s="144"/>
      <c r="F173" s="144"/>
      <c r="G173" s="216" t="str">
        <f>IF(D173="","",VLOOKUP(D173,'Liste des clubs'!A:B,2,FALSE))</f>
        <v/>
      </c>
    </row>
    <row r="174" spans="1:7" x14ac:dyDescent="0.2">
      <c r="A174" s="216" t="str">
        <f t="shared" si="3"/>
        <v xml:space="preserve"> </v>
      </c>
      <c r="B174" s="144"/>
      <c r="C174" s="144"/>
      <c r="D174" s="144"/>
      <c r="E174" s="144"/>
      <c r="F174" s="144"/>
      <c r="G174" s="216" t="str">
        <f>IF(D174="","",VLOOKUP(D174,'Liste des clubs'!A:B,2,FALSE))</f>
        <v/>
      </c>
    </row>
    <row r="175" spans="1:7" x14ac:dyDescent="0.2">
      <c r="A175" s="216" t="str">
        <f t="shared" si="3"/>
        <v xml:space="preserve"> </v>
      </c>
      <c r="B175" s="144"/>
      <c r="C175" s="144"/>
      <c r="D175" s="144"/>
      <c r="E175" s="144"/>
      <c r="F175" s="144"/>
      <c r="G175" s="216" t="str">
        <f>IF(D175="","",VLOOKUP(D175,'Liste des clubs'!A:B,2,FALSE))</f>
        <v/>
      </c>
    </row>
    <row r="176" spans="1:7" x14ac:dyDescent="0.2">
      <c r="A176" s="216" t="str">
        <f t="shared" si="3"/>
        <v xml:space="preserve"> </v>
      </c>
      <c r="B176" s="146"/>
      <c r="C176" s="146"/>
      <c r="D176" s="146"/>
      <c r="E176" s="142"/>
      <c r="F176" s="142"/>
      <c r="G176" s="216" t="str">
        <f>IF(D176="","",VLOOKUP(D176,'Liste des clubs'!A:B,2,FALSE))</f>
        <v/>
      </c>
    </row>
    <row r="177" spans="1:7" x14ac:dyDescent="0.2">
      <c r="A177" s="216" t="str">
        <f t="shared" si="3"/>
        <v xml:space="preserve"> </v>
      </c>
      <c r="B177" s="146"/>
      <c r="C177" s="146"/>
      <c r="D177" s="146"/>
      <c r="E177" s="142"/>
      <c r="F177" s="142"/>
      <c r="G177" s="216" t="str">
        <f>IF(D177="","",VLOOKUP(D177,'Liste des clubs'!A:B,2,FALSE))</f>
        <v/>
      </c>
    </row>
    <row r="178" spans="1:7" x14ac:dyDescent="0.2">
      <c r="A178" s="216" t="str">
        <f t="shared" si="3"/>
        <v xml:space="preserve"> </v>
      </c>
      <c r="B178" s="146"/>
      <c r="C178" s="146"/>
      <c r="D178" s="146"/>
      <c r="E178" s="142"/>
      <c r="F178" s="142"/>
      <c r="G178" s="216" t="str">
        <f>IF(D178="","",VLOOKUP(D178,'Liste des clubs'!A:B,2,FALSE))</f>
        <v/>
      </c>
    </row>
    <row r="179" spans="1:7" x14ac:dyDescent="0.2">
      <c r="A179" s="216" t="str">
        <f t="shared" si="3"/>
        <v xml:space="preserve"> </v>
      </c>
      <c r="B179" s="144"/>
      <c r="C179" s="144"/>
      <c r="D179" s="144"/>
      <c r="E179" s="144"/>
      <c r="F179" s="144"/>
      <c r="G179" s="216" t="str">
        <f>IF(D179="","",VLOOKUP(D179,'Liste des clubs'!A:B,2,FALSE))</f>
        <v/>
      </c>
    </row>
    <row r="180" spans="1:7" x14ac:dyDescent="0.2">
      <c r="A180" s="216" t="str">
        <f t="shared" si="3"/>
        <v xml:space="preserve"> </v>
      </c>
      <c r="B180" s="146"/>
      <c r="C180" s="146"/>
      <c r="D180" s="146"/>
      <c r="E180" s="142"/>
      <c r="F180" s="142"/>
      <c r="G180" s="216" t="str">
        <f>IF(D180="","",VLOOKUP(D180,'Liste des clubs'!A:B,2,FALSE))</f>
        <v/>
      </c>
    </row>
    <row r="181" spans="1:7" x14ac:dyDescent="0.2">
      <c r="A181" s="216" t="str">
        <f t="shared" si="3"/>
        <v xml:space="preserve"> </v>
      </c>
      <c r="B181" s="146"/>
      <c r="C181" s="146"/>
      <c r="D181" s="146"/>
      <c r="E181" s="142"/>
      <c r="F181" s="142"/>
      <c r="G181" s="216" t="str">
        <f>IF(D181="","",VLOOKUP(D181,'Liste des clubs'!A:B,2,FALSE))</f>
        <v/>
      </c>
    </row>
    <row r="182" spans="1:7" x14ac:dyDescent="0.2">
      <c r="A182" s="216" t="str">
        <f t="shared" si="3"/>
        <v xml:space="preserve"> </v>
      </c>
      <c r="B182" s="144"/>
      <c r="C182" s="144"/>
      <c r="D182" s="144"/>
      <c r="E182" s="144"/>
      <c r="F182" s="144"/>
      <c r="G182" s="216" t="str">
        <f>IF(D182="","",VLOOKUP(D182,'Liste des clubs'!A:B,2,FALSE))</f>
        <v/>
      </c>
    </row>
    <row r="183" spans="1:7" x14ac:dyDescent="0.2">
      <c r="A183" s="216" t="str">
        <f t="shared" si="3"/>
        <v xml:space="preserve"> </v>
      </c>
      <c r="B183" s="144"/>
      <c r="C183" s="144"/>
      <c r="D183" s="144"/>
      <c r="E183" s="144"/>
      <c r="F183" s="144"/>
      <c r="G183" s="216" t="str">
        <f>IF(D183="","",VLOOKUP(D183,'Liste des clubs'!A:B,2,FALSE))</f>
        <v/>
      </c>
    </row>
    <row r="184" spans="1:7" x14ac:dyDescent="0.2">
      <c r="A184" s="216" t="str">
        <f t="shared" si="3"/>
        <v xml:space="preserve"> </v>
      </c>
      <c r="B184" s="144"/>
      <c r="C184" s="144"/>
      <c r="D184" s="144"/>
      <c r="E184" s="144"/>
      <c r="F184" s="144"/>
      <c r="G184" s="216" t="str">
        <f>IF(D184="","",VLOOKUP(D184,'Liste des clubs'!A:B,2,FALSE))</f>
        <v/>
      </c>
    </row>
    <row r="185" spans="1:7" x14ac:dyDescent="0.2">
      <c r="A185" s="216" t="str">
        <f t="shared" si="3"/>
        <v xml:space="preserve"> </v>
      </c>
      <c r="B185" s="144"/>
      <c r="C185" s="144"/>
      <c r="D185" s="144"/>
      <c r="E185" s="144"/>
      <c r="F185" s="144"/>
      <c r="G185" s="216" t="str">
        <f>IF(D185="","",VLOOKUP(D185,'Liste des clubs'!A:B,2,FALSE))</f>
        <v/>
      </c>
    </row>
    <row r="186" spans="1:7" x14ac:dyDescent="0.2">
      <c r="A186" s="216" t="str">
        <f t="shared" si="3"/>
        <v xml:space="preserve"> </v>
      </c>
      <c r="B186" s="144"/>
      <c r="C186" s="144"/>
      <c r="D186" s="144"/>
      <c r="E186" s="144"/>
      <c r="F186" s="144"/>
      <c r="G186" s="216" t="str">
        <f>IF(D186="","",VLOOKUP(D186,'Liste des clubs'!A:B,2,FALSE))</f>
        <v/>
      </c>
    </row>
    <row r="187" spans="1:7" x14ac:dyDescent="0.2">
      <c r="A187" s="216" t="str">
        <f t="shared" si="3"/>
        <v xml:space="preserve"> </v>
      </c>
      <c r="B187" s="144"/>
      <c r="C187" s="144"/>
      <c r="D187" s="144"/>
      <c r="E187" s="144"/>
      <c r="F187" s="144"/>
      <c r="G187" s="216" t="str">
        <f>IF(D187="","",VLOOKUP(D187,'Liste des clubs'!A:B,2,FALSE))</f>
        <v/>
      </c>
    </row>
    <row r="188" spans="1:7" x14ac:dyDescent="0.2">
      <c r="A188" s="216" t="str">
        <f t="shared" si="3"/>
        <v xml:space="preserve"> </v>
      </c>
      <c r="B188" s="146"/>
      <c r="C188" s="146"/>
      <c r="D188" s="146"/>
      <c r="E188" s="142"/>
      <c r="F188" s="142"/>
      <c r="G188" s="216" t="str">
        <f>IF(D188="","",VLOOKUP(D188,'Liste des clubs'!A:B,2,FALSE))</f>
        <v/>
      </c>
    </row>
    <row r="189" spans="1:7" x14ac:dyDescent="0.2">
      <c r="A189" s="216" t="str">
        <f t="shared" si="3"/>
        <v xml:space="preserve"> </v>
      </c>
      <c r="B189" s="146"/>
      <c r="C189" s="146"/>
      <c r="D189" s="146"/>
      <c r="E189" s="142"/>
      <c r="F189" s="142"/>
      <c r="G189" s="216" t="str">
        <f>IF(D189="","",VLOOKUP(D189,'Liste des clubs'!A:B,2,FALSE))</f>
        <v/>
      </c>
    </row>
    <row r="190" spans="1:7" x14ac:dyDescent="0.2">
      <c r="A190" s="216" t="str">
        <f t="shared" si="3"/>
        <v xml:space="preserve"> </v>
      </c>
      <c r="B190" s="144"/>
      <c r="C190" s="144"/>
      <c r="D190" s="144"/>
      <c r="E190" s="144"/>
      <c r="F190" s="144"/>
      <c r="G190" s="216" t="str">
        <f>IF(D190="","",VLOOKUP(D190,'Liste des clubs'!A:B,2,FALSE))</f>
        <v/>
      </c>
    </row>
    <row r="191" spans="1:7" x14ac:dyDescent="0.2">
      <c r="A191" s="216" t="str">
        <f t="shared" si="3"/>
        <v xml:space="preserve"> </v>
      </c>
      <c r="B191" s="144"/>
      <c r="C191" s="144"/>
      <c r="D191" s="144"/>
      <c r="E191" s="144"/>
      <c r="F191" s="144"/>
      <c r="G191" s="216" t="str">
        <f>IF(D191="","",VLOOKUP(D191,'Liste des clubs'!A:B,2,FALSE))</f>
        <v/>
      </c>
    </row>
    <row r="192" spans="1:7" x14ac:dyDescent="0.2">
      <c r="A192" s="216" t="str">
        <f t="shared" si="3"/>
        <v xml:space="preserve"> </v>
      </c>
      <c r="B192" s="146"/>
      <c r="C192" s="146"/>
      <c r="D192" s="146"/>
      <c r="E192" s="142"/>
      <c r="F192" s="142"/>
      <c r="G192" s="216" t="str">
        <f>IF(D192="","",VLOOKUP(D192,'Liste des clubs'!A:B,2,FALSE))</f>
        <v/>
      </c>
    </row>
    <row r="193" spans="1:7" x14ac:dyDescent="0.2">
      <c r="A193" s="216" t="str">
        <f t="shared" si="3"/>
        <v xml:space="preserve"> </v>
      </c>
      <c r="B193" s="146"/>
      <c r="C193" s="146"/>
      <c r="D193" s="146"/>
      <c r="E193" s="142"/>
      <c r="F193" s="142"/>
      <c r="G193" s="216" t="str">
        <f>IF(D193="","",VLOOKUP(D193,'Liste des clubs'!A:B,2,FALSE))</f>
        <v/>
      </c>
    </row>
    <row r="194" spans="1:7" x14ac:dyDescent="0.2">
      <c r="A194" s="216" t="str">
        <f t="shared" si="3"/>
        <v xml:space="preserve"> </v>
      </c>
      <c r="B194" s="146"/>
      <c r="C194" s="146"/>
      <c r="D194" s="146"/>
      <c r="E194" s="142"/>
      <c r="F194" s="142"/>
      <c r="G194" s="216" t="str">
        <f>IF(D194="","",VLOOKUP(D194,'Liste des clubs'!A:B,2,FALSE))</f>
        <v/>
      </c>
    </row>
    <row r="195" spans="1:7" x14ac:dyDescent="0.2">
      <c r="A195" s="216" t="str">
        <f t="shared" si="3"/>
        <v xml:space="preserve"> </v>
      </c>
      <c r="B195" s="144"/>
      <c r="C195" s="144"/>
      <c r="D195" s="144"/>
      <c r="E195" s="144"/>
      <c r="F195" s="144"/>
      <c r="G195" s="216" t="str">
        <f>IF(D195="","",VLOOKUP(D195,'Liste des clubs'!A:B,2,FALSE))</f>
        <v/>
      </c>
    </row>
    <row r="196" spans="1:7" x14ac:dyDescent="0.2">
      <c r="A196" s="216" t="str">
        <f t="shared" ref="A196:A259" si="4">UPPER(B196)&amp;" "&amp;PROPER(C196)</f>
        <v xml:space="preserve"> </v>
      </c>
      <c r="B196" s="144"/>
      <c r="C196" s="144"/>
      <c r="D196" s="144"/>
      <c r="E196" s="144"/>
      <c r="F196" s="144"/>
      <c r="G196" s="216" t="str">
        <f>IF(D196="","",VLOOKUP(D196,'Liste des clubs'!A:B,2,FALSE))</f>
        <v/>
      </c>
    </row>
    <row r="197" spans="1:7" x14ac:dyDescent="0.2">
      <c r="A197" s="216" t="str">
        <f t="shared" si="4"/>
        <v xml:space="preserve"> </v>
      </c>
      <c r="B197" s="144"/>
      <c r="C197" s="144"/>
      <c r="D197" s="144"/>
      <c r="E197" s="144"/>
      <c r="F197" s="144"/>
      <c r="G197" s="216" t="str">
        <f>IF(D197="","",VLOOKUP(D197,'Liste des clubs'!A:B,2,FALSE))</f>
        <v/>
      </c>
    </row>
    <row r="198" spans="1:7" x14ac:dyDescent="0.2">
      <c r="A198" s="216" t="str">
        <f t="shared" si="4"/>
        <v xml:space="preserve"> </v>
      </c>
      <c r="B198" s="146"/>
      <c r="C198" s="146"/>
      <c r="D198" s="146"/>
      <c r="E198" s="142"/>
      <c r="F198" s="142"/>
      <c r="G198" s="216" t="str">
        <f>IF(D198="","",VLOOKUP(D198,'Liste des clubs'!A:B,2,FALSE))</f>
        <v/>
      </c>
    </row>
    <row r="199" spans="1:7" x14ac:dyDescent="0.2">
      <c r="A199" s="216" t="str">
        <f t="shared" si="4"/>
        <v xml:space="preserve"> </v>
      </c>
      <c r="B199" s="146"/>
      <c r="C199" s="146"/>
      <c r="D199" s="146"/>
      <c r="E199" s="142"/>
      <c r="F199" s="142"/>
      <c r="G199" s="216" t="str">
        <f>IF(D199="","",VLOOKUP(D199,'Liste des clubs'!A:B,2,FALSE))</f>
        <v/>
      </c>
    </row>
    <row r="200" spans="1:7" x14ac:dyDescent="0.2">
      <c r="A200" s="216" t="str">
        <f t="shared" si="4"/>
        <v xml:space="preserve"> </v>
      </c>
      <c r="B200" s="144"/>
      <c r="C200" s="144"/>
      <c r="D200" s="144"/>
      <c r="E200" s="144"/>
      <c r="F200" s="144"/>
      <c r="G200" s="216" t="str">
        <f>IF(D200="","",VLOOKUP(D200,'Liste des clubs'!A:B,2,FALSE))</f>
        <v/>
      </c>
    </row>
    <row r="201" spans="1:7" x14ac:dyDescent="0.2">
      <c r="A201" s="216" t="str">
        <f t="shared" si="4"/>
        <v xml:space="preserve"> </v>
      </c>
      <c r="B201" s="144"/>
      <c r="C201" s="144"/>
      <c r="D201" s="144"/>
      <c r="E201" s="144"/>
      <c r="F201" s="144"/>
      <c r="G201" s="216" t="str">
        <f>IF(D201="","",VLOOKUP(D201,'Liste des clubs'!A:B,2,FALSE))</f>
        <v/>
      </c>
    </row>
    <row r="202" spans="1:7" x14ac:dyDescent="0.2">
      <c r="A202" s="216" t="str">
        <f t="shared" si="4"/>
        <v xml:space="preserve"> </v>
      </c>
      <c r="B202" s="146"/>
      <c r="C202" s="146"/>
      <c r="D202" s="146"/>
      <c r="E202" s="142"/>
      <c r="F202" s="142"/>
      <c r="G202" s="216" t="str">
        <f>IF(D202="","",VLOOKUP(D202,'Liste des clubs'!A:B,2,FALSE))</f>
        <v/>
      </c>
    </row>
    <row r="203" spans="1:7" x14ac:dyDescent="0.2">
      <c r="A203" s="216" t="str">
        <f t="shared" si="4"/>
        <v xml:space="preserve"> </v>
      </c>
      <c r="B203" s="146"/>
      <c r="C203" s="146"/>
      <c r="D203" s="146"/>
      <c r="E203" s="142"/>
      <c r="F203" s="142"/>
      <c r="G203" s="216" t="str">
        <f>IF(D203="","",VLOOKUP(D203,'Liste des clubs'!A:B,2,FALSE))</f>
        <v/>
      </c>
    </row>
    <row r="204" spans="1:7" x14ac:dyDescent="0.2">
      <c r="A204" s="216" t="str">
        <f t="shared" si="4"/>
        <v xml:space="preserve"> </v>
      </c>
      <c r="B204" s="146"/>
      <c r="C204" s="146"/>
      <c r="D204" s="146"/>
      <c r="E204" s="142"/>
      <c r="F204" s="142"/>
      <c r="G204" s="216" t="str">
        <f>IF(D204="","",VLOOKUP(D204,'Liste des clubs'!A:B,2,FALSE))</f>
        <v/>
      </c>
    </row>
    <row r="205" spans="1:7" x14ac:dyDescent="0.2">
      <c r="A205" s="216" t="str">
        <f t="shared" si="4"/>
        <v xml:space="preserve"> </v>
      </c>
      <c r="B205" s="144"/>
      <c r="C205" s="144"/>
      <c r="D205" s="144"/>
      <c r="E205" s="144"/>
      <c r="F205" s="144"/>
      <c r="G205" s="216" t="str">
        <f>IF(D205="","",VLOOKUP(D205,'Liste des clubs'!A:B,2,FALSE))</f>
        <v/>
      </c>
    </row>
    <row r="206" spans="1:7" x14ac:dyDescent="0.2">
      <c r="A206" s="216" t="str">
        <f t="shared" si="4"/>
        <v xml:space="preserve"> </v>
      </c>
      <c r="B206" s="144"/>
      <c r="C206" s="144"/>
      <c r="D206" s="144"/>
      <c r="E206" s="144"/>
      <c r="F206" s="144"/>
      <c r="G206" s="216" t="str">
        <f>IF(D206="","",VLOOKUP(D206,'Liste des clubs'!A:B,2,FALSE))</f>
        <v/>
      </c>
    </row>
    <row r="207" spans="1:7" x14ac:dyDescent="0.2">
      <c r="A207" s="216" t="str">
        <f t="shared" si="4"/>
        <v xml:space="preserve"> </v>
      </c>
      <c r="B207" s="144"/>
      <c r="C207" s="144"/>
      <c r="D207" s="144"/>
      <c r="E207" s="144"/>
      <c r="F207" s="144"/>
      <c r="G207" s="216" t="str">
        <f>IF(D207="","",VLOOKUP(D207,'Liste des clubs'!A:B,2,FALSE))</f>
        <v/>
      </c>
    </row>
    <row r="208" spans="1:7" x14ac:dyDescent="0.2">
      <c r="A208" s="216" t="str">
        <f t="shared" si="4"/>
        <v xml:space="preserve"> </v>
      </c>
      <c r="B208" s="144"/>
      <c r="C208" s="144"/>
      <c r="D208" s="144"/>
      <c r="E208" s="144"/>
      <c r="F208" s="144"/>
      <c r="G208" s="216" t="str">
        <f>IF(D208="","",VLOOKUP(D208,'Liste des clubs'!A:B,2,FALSE))</f>
        <v/>
      </c>
    </row>
    <row r="209" spans="1:7" x14ac:dyDescent="0.2">
      <c r="A209" s="216" t="str">
        <f t="shared" si="4"/>
        <v xml:space="preserve"> </v>
      </c>
      <c r="B209" s="144"/>
      <c r="C209" s="144"/>
      <c r="D209" s="144"/>
      <c r="E209" s="144"/>
      <c r="F209" s="144"/>
      <c r="G209" s="216" t="str">
        <f>IF(D209="","",VLOOKUP(D209,'Liste des clubs'!A:B,2,FALSE))</f>
        <v/>
      </c>
    </row>
    <row r="210" spans="1:7" x14ac:dyDescent="0.2">
      <c r="A210" s="216" t="str">
        <f t="shared" si="4"/>
        <v xml:space="preserve"> </v>
      </c>
      <c r="B210" s="146"/>
      <c r="C210" s="146"/>
      <c r="D210" s="146"/>
      <c r="E210" s="142"/>
      <c r="F210" s="142"/>
      <c r="G210" s="216" t="str">
        <f>IF(D210="","",VLOOKUP(D210,'Liste des clubs'!A:B,2,FALSE))</f>
        <v/>
      </c>
    </row>
    <row r="211" spans="1:7" x14ac:dyDescent="0.2">
      <c r="A211" s="216" t="str">
        <f t="shared" si="4"/>
        <v xml:space="preserve"> </v>
      </c>
      <c r="B211" s="144"/>
      <c r="C211" s="144"/>
      <c r="D211" s="144"/>
      <c r="E211" s="144"/>
      <c r="F211" s="144"/>
      <c r="G211" s="216" t="str">
        <f>IF(D211="","",VLOOKUP(D211,'Liste des clubs'!A:B,2,FALSE))</f>
        <v/>
      </c>
    </row>
    <row r="212" spans="1:7" x14ac:dyDescent="0.2">
      <c r="A212" s="216" t="str">
        <f t="shared" si="4"/>
        <v xml:space="preserve"> </v>
      </c>
      <c r="B212" s="144"/>
      <c r="C212" s="144"/>
      <c r="D212" s="144"/>
      <c r="E212" s="144"/>
      <c r="F212" s="144"/>
      <c r="G212" s="216" t="str">
        <f>IF(D212="","",VLOOKUP(D212,'Liste des clubs'!A:B,2,FALSE))</f>
        <v/>
      </c>
    </row>
    <row r="213" spans="1:7" x14ac:dyDescent="0.2">
      <c r="A213" s="216" t="str">
        <f t="shared" si="4"/>
        <v xml:space="preserve"> </v>
      </c>
      <c r="B213" s="146"/>
      <c r="C213" s="146"/>
      <c r="D213" s="146"/>
      <c r="E213" s="142"/>
      <c r="F213" s="142"/>
      <c r="G213" s="216" t="str">
        <f>IF(D213="","",VLOOKUP(D213,'Liste des clubs'!A:B,2,FALSE))</f>
        <v/>
      </c>
    </row>
    <row r="214" spans="1:7" x14ac:dyDescent="0.2">
      <c r="A214" s="216" t="str">
        <f t="shared" si="4"/>
        <v xml:space="preserve"> </v>
      </c>
      <c r="B214" s="144"/>
      <c r="C214" s="144"/>
      <c r="D214" s="144"/>
      <c r="E214" s="144"/>
      <c r="F214" s="144"/>
      <c r="G214" s="216" t="str">
        <f>IF(D214="","",VLOOKUP(D214,'Liste des clubs'!A:B,2,FALSE))</f>
        <v/>
      </c>
    </row>
    <row r="215" spans="1:7" x14ac:dyDescent="0.2">
      <c r="A215" s="216" t="str">
        <f t="shared" si="4"/>
        <v xml:space="preserve"> </v>
      </c>
      <c r="B215" s="144"/>
      <c r="C215" s="144"/>
      <c r="D215" s="144"/>
      <c r="E215" s="144"/>
      <c r="F215" s="144"/>
      <c r="G215" s="216" t="str">
        <f>IF(D215="","",VLOOKUP(D215,'Liste des clubs'!A:B,2,FALSE))</f>
        <v/>
      </c>
    </row>
    <row r="216" spans="1:7" x14ac:dyDescent="0.2">
      <c r="A216" s="216" t="str">
        <f t="shared" si="4"/>
        <v xml:space="preserve"> </v>
      </c>
      <c r="B216" s="144"/>
      <c r="C216" s="144"/>
      <c r="D216" s="144"/>
      <c r="E216" s="144"/>
      <c r="F216" s="144"/>
      <c r="G216" s="216" t="str">
        <f>IF(D216="","",VLOOKUP(D216,'Liste des clubs'!A:B,2,FALSE))</f>
        <v/>
      </c>
    </row>
    <row r="217" spans="1:7" x14ac:dyDescent="0.2">
      <c r="A217" s="216" t="str">
        <f t="shared" si="4"/>
        <v xml:space="preserve"> </v>
      </c>
      <c r="B217" s="144"/>
      <c r="C217" s="144"/>
      <c r="D217" s="144"/>
      <c r="E217" s="144"/>
      <c r="F217" s="144"/>
      <c r="G217" s="216" t="str">
        <f>IF(D217="","",VLOOKUP(D217,'Liste des clubs'!A:B,2,FALSE))</f>
        <v/>
      </c>
    </row>
    <row r="218" spans="1:7" x14ac:dyDescent="0.2">
      <c r="A218" s="216" t="str">
        <f t="shared" si="4"/>
        <v xml:space="preserve"> </v>
      </c>
      <c r="B218" s="146"/>
      <c r="C218" s="146"/>
      <c r="D218" s="146"/>
      <c r="E218" s="142"/>
      <c r="F218" s="142"/>
      <c r="G218" s="216" t="str">
        <f>IF(D218="","",VLOOKUP(D218,'Liste des clubs'!A:B,2,FALSE))</f>
        <v/>
      </c>
    </row>
    <row r="219" spans="1:7" x14ac:dyDescent="0.2">
      <c r="A219" s="216" t="str">
        <f t="shared" si="4"/>
        <v xml:space="preserve"> </v>
      </c>
      <c r="B219" s="144"/>
      <c r="C219" s="144"/>
      <c r="D219" s="144"/>
      <c r="E219" s="144"/>
      <c r="F219" s="144"/>
      <c r="G219" s="216" t="str">
        <f>IF(D219="","",VLOOKUP(D219,'Liste des clubs'!A:B,2,FALSE))</f>
        <v/>
      </c>
    </row>
    <row r="220" spans="1:7" x14ac:dyDescent="0.2">
      <c r="A220" s="216" t="str">
        <f t="shared" si="4"/>
        <v xml:space="preserve"> </v>
      </c>
      <c r="B220" s="144"/>
      <c r="C220" s="144"/>
      <c r="D220" s="144"/>
      <c r="E220" s="144"/>
      <c r="F220" s="144"/>
      <c r="G220" s="216" t="str">
        <f>IF(D220="","",VLOOKUP(D220,'Liste des clubs'!A:B,2,FALSE))</f>
        <v/>
      </c>
    </row>
    <row r="221" spans="1:7" x14ac:dyDescent="0.2">
      <c r="A221" s="216" t="str">
        <f t="shared" si="4"/>
        <v xml:space="preserve"> </v>
      </c>
      <c r="B221" s="217"/>
      <c r="C221" s="217"/>
      <c r="D221" s="144"/>
      <c r="E221" s="144"/>
      <c r="F221" s="144"/>
      <c r="G221" s="216" t="str">
        <f>IF(D221="","",VLOOKUP(D221,'Liste des clubs'!A:B,2,FALSE))</f>
        <v/>
      </c>
    </row>
    <row r="222" spans="1:7" x14ac:dyDescent="0.2">
      <c r="A222" s="216" t="str">
        <f t="shared" si="4"/>
        <v xml:space="preserve"> </v>
      </c>
      <c r="B222" s="217"/>
      <c r="C222" s="217"/>
      <c r="D222" s="144"/>
      <c r="E222" s="144"/>
      <c r="F222" s="144"/>
      <c r="G222" s="216" t="str">
        <f>IF(D222="","",VLOOKUP(D222,'Liste des clubs'!A:B,2,FALSE))</f>
        <v/>
      </c>
    </row>
    <row r="223" spans="1:7" x14ac:dyDescent="0.2">
      <c r="A223" s="216" t="str">
        <f t="shared" si="4"/>
        <v xml:space="preserve"> </v>
      </c>
      <c r="B223" s="217"/>
      <c r="C223" s="217"/>
      <c r="D223" s="144"/>
      <c r="E223" s="144"/>
      <c r="F223" s="144"/>
      <c r="G223" s="216" t="str">
        <f>IF(D223="","",VLOOKUP(D223,'Liste des clubs'!A:B,2,FALSE))</f>
        <v/>
      </c>
    </row>
    <row r="224" spans="1:7" x14ac:dyDescent="0.2">
      <c r="A224" s="216" t="str">
        <f t="shared" si="4"/>
        <v xml:space="preserve"> </v>
      </c>
      <c r="B224" s="217"/>
      <c r="C224" s="217"/>
      <c r="D224" s="144"/>
      <c r="E224" s="144"/>
      <c r="F224" s="144"/>
      <c r="G224" s="216" t="str">
        <f>IF(D224="","",VLOOKUP(D224,'Liste des clubs'!A:B,2,FALSE))</f>
        <v/>
      </c>
    </row>
    <row r="225" spans="1:7" x14ac:dyDescent="0.2">
      <c r="A225" s="216" t="str">
        <f t="shared" si="4"/>
        <v xml:space="preserve"> </v>
      </c>
      <c r="B225" s="217"/>
      <c r="C225" s="217"/>
      <c r="D225" s="144"/>
      <c r="E225" s="144"/>
      <c r="F225" s="144"/>
      <c r="G225" s="216" t="str">
        <f>IF(D225="","",VLOOKUP(D225,'Liste des clubs'!A:B,2,FALSE))</f>
        <v/>
      </c>
    </row>
    <row r="226" spans="1:7" x14ac:dyDescent="0.2">
      <c r="A226" s="216" t="str">
        <f t="shared" si="4"/>
        <v xml:space="preserve"> </v>
      </c>
      <c r="B226" s="217"/>
      <c r="C226" s="217"/>
      <c r="D226" s="144"/>
      <c r="E226" s="144"/>
      <c r="F226" s="144"/>
      <c r="G226" s="216" t="str">
        <f>IF(D226="","",VLOOKUP(D226,'Liste des clubs'!A:B,2,FALSE))</f>
        <v/>
      </c>
    </row>
    <row r="227" spans="1:7" x14ac:dyDescent="0.2">
      <c r="A227" s="216" t="str">
        <f t="shared" si="4"/>
        <v xml:space="preserve"> </v>
      </c>
      <c r="B227" s="217"/>
      <c r="C227" s="217"/>
      <c r="D227" s="144"/>
      <c r="E227" s="144"/>
      <c r="F227" s="144"/>
      <c r="G227" s="216" t="str">
        <f>IF(D227="","",VLOOKUP(D227,'Liste des clubs'!A:B,2,FALSE))</f>
        <v/>
      </c>
    </row>
    <row r="228" spans="1:7" x14ac:dyDescent="0.2">
      <c r="A228" s="216" t="str">
        <f t="shared" si="4"/>
        <v xml:space="preserve"> </v>
      </c>
      <c r="B228" s="217"/>
      <c r="C228" s="217"/>
      <c r="D228" s="144"/>
      <c r="E228" s="144"/>
      <c r="F228" s="144"/>
      <c r="G228" s="216" t="str">
        <f>IF(D228="","",VLOOKUP(D228,'Liste des clubs'!A:B,2,FALSE))</f>
        <v/>
      </c>
    </row>
    <row r="229" spans="1:7" x14ac:dyDescent="0.2">
      <c r="A229" s="216" t="str">
        <f t="shared" si="4"/>
        <v xml:space="preserve"> </v>
      </c>
      <c r="B229" s="217"/>
      <c r="C229" s="217"/>
      <c r="D229" s="144"/>
      <c r="E229" s="144"/>
      <c r="F229" s="144"/>
      <c r="G229" s="216" t="str">
        <f>IF(D229="","",VLOOKUP(D229,'Liste des clubs'!A:B,2,FALSE))</f>
        <v/>
      </c>
    </row>
    <row r="230" spans="1:7" x14ac:dyDescent="0.2">
      <c r="A230" s="216" t="str">
        <f t="shared" si="4"/>
        <v xml:space="preserve"> </v>
      </c>
      <c r="B230" s="217"/>
      <c r="C230" s="217"/>
      <c r="D230" s="144"/>
      <c r="E230" s="144"/>
      <c r="F230" s="144"/>
      <c r="G230" s="216" t="str">
        <f>IF(D230="","",VLOOKUP(D230,'Liste des clubs'!A:B,2,FALSE))</f>
        <v/>
      </c>
    </row>
    <row r="231" spans="1:7" x14ac:dyDescent="0.2">
      <c r="A231" s="216" t="str">
        <f t="shared" si="4"/>
        <v xml:space="preserve"> </v>
      </c>
      <c r="B231" s="217"/>
      <c r="C231" s="217"/>
      <c r="D231" s="144"/>
      <c r="E231" s="144"/>
      <c r="F231" s="144"/>
      <c r="G231" s="216" t="str">
        <f>IF(D231="","",VLOOKUP(D231,'Liste des clubs'!A:B,2,FALSE))</f>
        <v/>
      </c>
    </row>
    <row r="232" spans="1:7" x14ac:dyDescent="0.2">
      <c r="A232" s="216" t="str">
        <f t="shared" si="4"/>
        <v xml:space="preserve"> </v>
      </c>
      <c r="B232" s="217"/>
      <c r="C232" s="217"/>
      <c r="D232" s="144"/>
      <c r="E232" s="144"/>
      <c r="F232" s="144"/>
      <c r="G232" s="216" t="str">
        <f>IF(D232="","",VLOOKUP(D232,'Liste des clubs'!A:B,2,FALSE))</f>
        <v/>
      </c>
    </row>
    <row r="233" spans="1:7" x14ac:dyDescent="0.2">
      <c r="A233" s="216" t="str">
        <f t="shared" si="4"/>
        <v xml:space="preserve"> </v>
      </c>
      <c r="B233" s="217"/>
      <c r="C233" s="217"/>
      <c r="D233" s="144"/>
      <c r="E233" s="144"/>
      <c r="F233" s="144"/>
      <c r="G233" s="216" t="str">
        <f>IF(D233="","",VLOOKUP(D233,'Liste des clubs'!A:B,2,FALSE))</f>
        <v/>
      </c>
    </row>
    <row r="234" spans="1:7" x14ac:dyDescent="0.2">
      <c r="A234" s="216" t="str">
        <f t="shared" si="4"/>
        <v xml:space="preserve"> </v>
      </c>
      <c r="B234" s="217"/>
      <c r="C234" s="217"/>
      <c r="D234" s="144"/>
      <c r="E234" s="144"/>
      <c r="F234" s="144"/>
      <c r="G234" s="216" t="str">
        <f>IF(D234="","",VLOOKUP(D234,'Liste des clubs'!A:B,2,FALSE))</f>
        <v/>
      </c>
    </row>
    <row r="235" spans="1:7" x14ac:dyDescent="0.2">
      <c r="A235" s="216" t="str">
        <f t="shared" si="4"/>
        <v xml:space="preserve"> </v>
      </c>
      <c r="B235" s="217"/>
      <c r="C235" s="217"/>
      <c r="D235" s="144"/>
      <c r="E235" s="144"/>
      <c r="F235" s="144"/>
      <c r="G235" s="216" t="str">
        <f>IF(D235="","",VLOOKUP(D235,'Liste des clubs'!A:B,2,FALSE))</f>
        <v/>
      </c>
    </row>
    <row r="236" spans="1:7" x14ac:dyDescent="0.2">
      <c r="A236" s="216" t="str">
        <f t="shared" si="4"/>
        <v xml:space="preserve"> </v>
      </c>
      <c r="B236" s="217"/>
      <c r="C236" s="217"/>
      <c r="D236" s="144"/>
      <c r="E236" s="144"/>
      <c r="F236" s="144"/>
      <c r="G236" s="216" t="str">
        <f>IF(D236="","",VLOOKUP(D236,'Liste des clubs'!A:B,2,FALSE))</f>
        <v/>
      </c>
    </row>
    <row r="237" spans="1:7" x14ac:dyDescent="0.2">
      <c r="A237" s="216" t="str">
        <f t="shared" si="4"/>
        <v xml:space="preserve"> </v>
      </c>
      <c r="B237" s="217"/>
      <c r="C237" s="217"/>
      <c r="D237" s="144"/>
      <c r="E237" s="144"/>
      <c r="F237" s="144"/>
      <c r="G237" s="216" t="str">
        <f>IF(D237="","",VLOOKUP(D237,'Liste des clubs'!A:B,2,FALSE))</f>
        <v/>
      </c>
    </row>
    <row r="238" spans="1:7" x14ac:dyDescent="0.2">
      <c r="A238" s="216" t="str">
        <f t="shared" si="4"/>
        <v xml:space="preserve"> </v>
      </c>
      <c r="B238" s="217"/>
      <c r="C238" s="217"/>
      <c r="D238" s="144"/>
      <c r="E238" s="144"/>
      <c r="F238" s="144"/>
      <c r="G238" s="216" t="str">
        <f>IF(D238="","",VLOOKUP(D238,'Liste des clubs'!A:B,2,FALSE))</f>
        <v/>
      </c>
    </row>
    <row r="239" spans="1:7" x14ac:dyDescent="0.2">
      <c r="A239" s="216" t="str">
        <f t="shared" si="4"/>
        <v xml:space="preserve"> </v>
      </c>
      <c r="B239" s="217"/>
      <c r="C239" s="217"/>
      <c r="D239" s="144"/>
      <c r="E239" s="144"/>
      <c r="F239" s="144"/>
      <c r="G239" s="216" t="str">
        <f>IF(D239="","",VLOOKUP(D239,'Liste des clubs'!A:B,2,FALSE))</f>
        <v/>
      </c>
    </row>
    <row r="240" spans="1:7" x14ac:dyDescent="0.2">
      <c r="A240" s="216" t="str">
        <f t="shared" si="4"/>
        <v xml:space="preserve"> </v>
      </c>
      <c r="B240" s="217"/>
      <c r="C240" s="217"/>
      <c r="D240" s="144"/>
      <c r="E240" s="144"/>
      <c r="F240" s="144"/>
      <c r="G240" s="216" t="str">
        <f>IF(D240="","",VLOOKUP(D240,'Liste des clubs'!A:B,2,FALSE))</f>
        <v/>
      </c>
    </row>
    <row r="241" spans="1:7" x14ac:dyDescent="0.2">
      <c r="A241" s="216" t="str">
        <f t="shared" si="4"/>
        <v xml:space="preserve"> </v>
      </c>
      <c r="B241" s="217"/>
      <c r="C241" s="217"/>
      <c r="D241" s="144"/>
      <c r="E241" s="144"/>
      <c r="F241" s="144"/>
      <c r="G241" s="216" t="str">
        <f>IF(D241="","",VLOOKUP(D241,'Liste des clubs'!A:B,2,FALSE))</f>
        <v/>
      </c>
    </row>
    <row r="242" spans="1:7" x14ac:dyDescent="0.2">
      <c r="A242" s="216" t="str">
        <f t="shared" si="4"/>
        <v xml:space="preserve"> </v>
      </c>
      <c r="B242" s="217"/>
      <c r="C242" s="217"/>
      <c r="D242" s="144"/>
      <c r="E242" s="144"/>
      <c r="F242" s="144"/>
      <c r="G242" s="216" t="str">
        <f>IF(D242="","",VLOOKUP(D242,'Liste des clubs'!A:B,2,FALSE))</f>
        <v/>
      </c>
    </row>
    <row r="243" spans="1:7" x14ac:dyDescent="0.2">
      <c r="A243" s="216" t="str">
        <f t="shared" si="4"/>
        <v xml:space="preserve"> </v>
      </c>
      <c r="B243" s="217"/>
      <c r="C243" s="217"/>
      <c r="D243" s="144"/>
      <c r="E243" s="144"/>
      <c r="F243" s="144"/>
      <c r="G243" s="216" t="str">
        <f>IF(D243="","",VLOOKUP(D243,'Liste des clubs'!A:B,2,FALSE))</f>
        <v/>
      </c>
    </row>
    <row r="244" spans="1:7" x14ac:dyDescent="0.2">
      <c r="A244" s="216" t="str">
        <f t="shared" si="4"/>
        <v xml:space="preserve"> </v>
      </c>
      <c r="B244" s="217"/>
      <c r="C244" s="217"/>
      <c r="D244" s="144"/>
      <c r="E244" s="144"/>
      <c r="F244" s="144"/>
      <c r="G244" s="216" t="str">
        <f>IF(D244="","",VLOOKUP(D244,'Liste des clubs'!A:B,2,FALSE))</f>
        <v/>
      </c>
    </row>
    <row r="245" spans="1:7" x14ac:dyDescent="0.2">
      <c r="A245" s="216" t="str">
        <f t="shared" si="4"/>
        <v xml:space="preserve"> </v>
      </c>
      <c r="B245" s="217"/>
      <c r="C245" s="217"/>
      <c r="D245" s="144"/>
      <c r="E245" s="144"/>
      <c r="F245" s="144"/>
      <c r="G245" s="216" t="str">
        <f>IF(D245="","",VLOOKUP(D245,'Liste des clubs'!A:B,2,FALSE))</f>
        <v/>
      </c>
    </row>
    <row r="246" spans="1:7" x14ac:dyDescent="0.2">
      <c r="A246" s="216" t="str">
        <f t="shared" si="4"/>
        <v xml:space="preserve"> </v>
      </c>
      <c r="B246" s="217"/>
      <c r="C246" s="217"/>
      <c r="D246" s="144"/>
      <c r="E246" s="144"/>
      <c r="F246" s="144"/>
      <c r="G246" s="216" t="str">
        <f>IF(D246="","",VLOOKUP(D246,'Liste des clubs'!A:B,2,FALSE))</f>
        <v/>
      </c>
    </row>
    <row r="247" spans="1:7" x14ac:dyDescent="0.2">
      <c r="A247" s="216" t="str">
        <f t="shared" si="4"/>
        <v xml:space="preserve"> </v>
      </c>
      <c r="B247" s="217"/>
      <c r="C247" s="217"/>
      <c r="D247" s="144"/>
      <c r="E247" s="144"/>
      <c r="F247" s="144"/>
      <c r="G247" s="216" t="str">
        <f>IF(D247="","",VLOOKUP(D247,'Liste des clubs'!A:B,2,FALSE))</f>
        <v/>
      </c>
    </row>
    <row r="248" spans="1:7" x14ac:dyDescent="0.2">
      <c r="A248" s="216" t="str">
        <f t="shared" si="4"/>
        <v xml:space="preserve"> </v>
      </c>
      <c r="B248" s="217"/>
      <c r="C248" s="217"/>
      <c r="D248" s="144"/>
      <c r="E248" s="144"/>
      <c r="F248" s="144"/>
      <c r="G248" s="216" t="str">
        <f>IF(D248="","",VLOOKUP(D248,'Liste des clubs'!A:B,2,FALSE))</f>
        <v/>
      </c>
    </row>
    <row r="249" spans="1:7" x14ac:dyDescent="0.2">
      <c r="A249" s="216" t="str">
        <f t="shared" si="4"/>
        <v xml:space="preserve"> </v>
      </c>
      <c r="B249" s="217"/>
      <c r="C249" s="217"/>
      <c r="D249" s="144"/>
      <c r="E249" s="144"/>
      <c r="F249" s="144"/>
      <c r="G249" s="216" t="str">
        <f>IF(D249="","",VLOOKUP(D249,'Liste des clubs'!A:B,2,FALSE))</f>
        <v/>
      </c>
    </row>
    <row r="250" spans="1:7" x14ac:dyDescent="0.2">
      <c r="A250" s="216" t="str">
        <f t="shared" si="4"/>
        <v xml:space="preserve"> </v>
      </c>
      <c r="B250" s="217"/>
      <c r="C250" s="217"/>
      <c r="D250" s="144"/>
      <c r="E250" s="144"/>
      <c r="F250" s="144"/>
      <c r="G250" s="216" t="str">
        <f>IF(D250="","",VLOOKUP(D250,'Liste des clubs'!A:B,2,FALSE))</f>
        <v/>
      </c>
    </row>
    <row r="251" spans="1:7" x14ac:dyDescent="0.2">
      <c r="A251" s="216" t="str">
        <f t="shared" si="4"/>
        <v xml:space="preserve"> </v>
      </c>
      <c r="B251" s="217"/>
      <c r="C251" s="217"/>
      <c r="D251" s="144"/>
      <c r="E251" s="144"/>
      <c r="F251" s="144"/>
      <c r="G251" s="216" t="str">
        <f>IF(D251="","",VLOOKUP(D251,'Liste des clubs'!A:B,2,FALSE))</f>
        <v/>
      </c>
    </row>
    <row r="252" spans="1:7" x14ac:dyDescent="0.2">
      <c r="A252" s="216" t="str">
        <f t="shared" si="4"/>
        <v xml:space="preserve"> </v>
      </c>
      <c r="B252" s="217"/>
      <c r="C252" s="217"/>
      <c r="D252" s="144"/>
      <c r="E252" s="144"/>
      <c r="F252" s="144"/>
      <c r="G252" s="216" t="str">
        <f>IF(D252="","",VLOOKUP(D252,'Liste des clubs'!A:B,2,FALSE))</f>
        <v/>
      </c>
    </row>
    <row r="253" spans="1:7" x14ac:dyDescent="0.2">
      <c r="A253" s="216" t="str">
        <f t="shared" si="4"/>
        <v xml:space="preserve"> </v>
      </c>
      <c r="B253" s="217"/>
      <c r="C253" s="217"/>
      <c r="D253" s="144"/>
      <c r="E253" s="144"/>
      <c r="F253" s="144"/>
      <c r="G253" s="216" t="str">
        <f>IF(D253="","",VLOOKUP(D253,'Liste des clubs'!A:B,2,FALSE))</f>
        <v/>
      </c>
    </row>
    <row r="254" spans="1:7" x14ac:dyDescent="0.2">
      <c r="A254" s="216" t="str">
        <f t="shared" si="4"/>
        <v xml:space="preserve"> </v>
      </c>
      <c r="B254" s="217"/>
      <c r="C254" s="217"/>
      <c r="D254" s="144"/>
      <c r="E254" s="144"/>
      <c r="F254" s="144"/>
      <c r="G254" s="216" t="str">
        <f>IF(D254="","",VLOOKUP(D254,'Liste des clubs'!A:B,2,FALSE))</f>
        <v/>
      </c>
    </row>
    <row r="255" spans="1:7" x14ac:dyDescent="0.2">
      <c r="A255" s="216" t="str">
        <f t="shared" si="4"/>
        <v xml:space="preserve"> </v>
      </c>
      <c r="B255" s="217"/>
      <c r="C255" s="217"/>
      <c r="D255" s="144"/>
      <c r="E255" s="144"/>
      <c r="F255" s="144"/>
      <c r="G255" s="216" t="str">
        <f>IF(D255="","",VLOOKUP(D255,'Liste des clubs'!A:B,2,FALSE))</f>
        <v/>
      </c>
    </row>
    <row r="256" spans="1:7" x14ac:dyDescent="0.2">
      <c r="A256" s="216" t="str">
        <f t="shared" si="4"/>
        <v xml:space="preserve"> </v>
      </c>
      <c r="B256" s="217"/>
      <c r="C256" s="217"/>
      <c r="D256" s="144"/>
      <c r="E256" s="144"/>
      <c r="F256" s="144"/>
      <c r="G256" s="216" t="str">
        <f>IF(D256="","",VLOOKUP(D256,'Liste des clubs'!A:B,2,FALSE))</f>
        <v/>
      </c>
    </row>
    <row r="257" spans="1:7" x14ac:dyDescent="0.2">
      <c r="A257" s="216" t="str">
        <f t="shared" si="4"/>
        <v xml:space="preserve"> </v>
      </c>
      <c r="B257" s="217"/>
      <c r="C257" s="217"/>
      <c r="D257" s="144"/>
      <c r="E257" s="144"/>
      <c r="F257" s="144"/>
      <c r="G257" s="216" t="str">
        <f>IF(D257="","",VLOOKUP(D257,'Liste des clubs'!A:B,2,FALSE))</f>
        <v/>
      </c>
    </row>
    <row r="258" spans="1:7" x14ac:dyDescent="0.2">
      <c r="A258" s="216" t="str">
        <f t="shared" si="4"/>
        <v xml:space="preserve"> </v>
      </c>
      <c r="B258" s="217"/>
      <c r="C258" s="217"/>
      <c r="D258" s="144"/>
      <c r="E258" s="144"/>
      <c r="F258" s="144"/>
      <c r="G258" s="216" t="str">
        <f>IF(D258="","",VLOOKUP(D258,'Liste des clubs'!A:B,2,FALSE))</f>
        <v/>
      </c>
    </row>
    <row r="259" spans="1:7" x14ac:dyDescent="0.2">
      <c r="A259" s="216" t="str">
        <f t="shared" si="4"/>
        <v xml:space="preserve"> </v>
      </c>
      <c r="B259" s="217"/>
      <c r="C259" s="217"/>
      <c r="D259" s="144"/>
      <c r="E259" s="144"/>
      <c r="F259" s="144"/>
      <c r="G259" s="216" t="str">
        <f>IF(D259="","",VLOOKUP(D259,'Liste des clubs'!A:B,2,FALSE))</f>
        <v/>
      </c>
    </row>
    <row r="260" spans="1:7" x14ac:dyDescent="0.2">
      <c r="A260" s="216" t="str">
        <f t="shared" ref="A260:A323" si="5">UPPER(B260)&amp;" "&amp;PROPER(C260)</f>
        <v xml:space="preserve"> </v>
      </c>
      <c r="B260" s="217"/>
      <c r="C260" s="217"/>
      <c r="D260" s="144"/>
      <c r="E260" s="144"/>
      <c r="F260" s="144"/>
      <c r="G260" s="216" t="str">
        <f>IF(D260="","",VLOOKUP(D260,'Liste des clubs'!A:B,2,FALSE))</f>
        <v/>
      </c>
    </row>
    <row r="261" spans="1:7" x14ac:dyDescent="0.2">
      <c r="A261" s="216" t="str">
        <f t="shared" si="5"/>
        <v xml:space="preserve"> </v>
      </c>
      <c r="B261" s="217"/>
      <c r="C261" s="217"/>
      <c r="D261" s="144"/>
      <c r="E261" s="144"/>
      <c r="F261" s="144"/>
      <c r="G261" s="216" t="str">
        <f>IF(D261="","",VLOOKUP(D261,'Liste des clubs'!A:B,2,FALSE))</f>
        <v/>
      </c>
    </row>
    <row r="262" spans="1:7" x14ac:dyDescent="0.2">
      <c r="A262" s="216" t="str">
        <f t="shared" si="5"/>
        <v xml:space="preserve"> </v>
      </c>
      <c r="B262" s="217"/>
      <c r="C262" s="217"/>
      <c r="D262" s="144"/>
      <c r="E262" s="144"/>
      <c r="F262" s="144"/>
      <c r="G262" s="216" t="str">
        <f>IF(D262="","",VLOOKUP(D262,'Liste des clubs'!A:B,2,FALSE))</f>
        <v/>
      </c>
    </row>
    <row r="263" spans="1:7" x14ac:dyDescent="0.2">
      <c r="A263" s="216" t="str">
        <f t="shared" si="5"/>
        <v xml:space="preserve"> </v>
      </c>
      <c r="B263" s="217"/>
      <c r="C263" s="217"/>
      <c r="D263" s="144"/>
      <c r="E263" s="144"/>
      <c r="F263" s="144"/>
      <c r="G263" s="216" t="str">
        <f>IF(D263="","",VLOOKUP(D263,'Liste des clubs'!A:B,2,FALSE))</f>
        <v/>
      </c>
    </row>
    <row r="264" spans="1:7" x14ac:dyDescent="0.2">
      <c r="A264" s="216" t="str">
        <f t="shared" si="5"/>
        <v xml:space="preserve"> </v>
      </c>
      <c r="B264" s="217"/>
      <c r="C264" s="217"/>
      <c r="D264" s="144"/>
      <c r="E264" s="144"/>
      <c r="F264" s="144"/>
      <c r="G264" s="216" t="str">
        <f>IF(D264="","",VLOOKUP(D264,'Liste des clubs'!A:B,2,FALSE))</f>
        <v/>
      </c>
    </row>
    <row r="265" spans="1:7" x14ac:dyDescent="0.2">
      <c r="A265" s="216" t="str">
        <f t="shared" si="5"/>
        <v xml:space="preserve"> </v>
      </c>
      <c r="B265" s="217"/>
      <c r="C265" s="217"/>
      <c r="D265" s="144"/>
      <c r="E265" s="144"/>
      <c r="F265" s="144"/>
      <c r="G265" s="216" t="str">
        <f>IF(D265="","",VLOOKUP(D265,'Liste des clubs'!A:B,2,FALSE))</f>
        <v/>
      </c>
    </row>
    <row r="266" spans="1:7" x14ac:dyDescent="0.2">
      <c r="A266" s="216" t="str">
        <f t="shared" si="5"/>
        <v xml:space="preserve"> </v>
      </c>
      <c r="B266" s="217"/>
      <c r="C266" s="217"/>
      <c r="D266" s="144"/>
      <c r="E266" s="144"/>
      <c r="F266" s="144"/>
      <c r="G266" s="216" t="str">
        <f>IF(D266="","",VLOOKUP(D266,'Liste des clubs'!A:B,2,FALSE))</f>
        <v/>
      </c>
    </row>
    <row r="267" spans="1:7" x14ac:dyDescent="0.2">
      <c r="A267" s="216" t="str">
        <f t="shared" si="5"/>
        <v xml:space="preserve"> </v>
      </c>
      <c r="B267" s="217"/>
      <c r="C267" s="217"/>
      <c r="D267" s="144"/>
      <c r="E267" s="144"/>
      <c r="F267" s="144"/>
      <c r="G267" s="216" t="str">
        <f>IF(D267="","",VLOOKUP(D267,'Liste des clubs'!A:B,2,FALSE))</f>
        <v/>
      </c>
    </row>
    <row r="268" spans="1:7" x14ac:dyDescent="0.2">
      <c r="A268" s="216" t="str">
        <f t="shared" si="5"/>
        <v xml:space="preserve"> </v>
      </c>
      <c r="B268" s="217"/>
      <c r="C268" s="217"/>
      <c r="D268" s="144"/>
      <c r="E268" s="144"/>
      <c r="F268" s="144"/>
      <c r="G268" s="216" t="str">
        <f>IF(D268="","",VLOOKUP(D268,'Liste des clubs'!A:B,2,FALSE))</f>
        <v/>
      </c>
    </row>
    <row r="269" spans="1:7" x14ac:dyDescent="0.2">
      <c r="A269" s="216" t="str">
        <f t="shared" si="5"/>
        <v xml:space="preserve"> </v>
      </c>
      <c r="B269" s="217"/>
      <c r="C269" s="217"/>
      <c r="D269" s="144"/>
      <c r="E269" s="144"/>
      <c r="F269" s="144"/>
      <c r="G269" s="216" t="str">
        <f>IF(D269="","",VLOOKUP(D269,'Liste des clubs'!A:B,2,FALSE))</f>
        <v/>
      </c>
    </row>
    <row r="270" spans="1:7" x14ac:dyDescent="0.2">
      <c r="A270" s="216" t="str">
        <f t="shared" si="5"/>
        <v xml:space="preserve"> </v>
      </c>
      <c r="B270" s="217"/>
      <c r="C270" s="217"/>
      <c r="D270" s="144"/>
      <c r="E270" s="144"/>
      <c r="F270" s="144"/>
      <c r="G270" s="216" t="str">
        <f>IF(D270="","",VLOOKUP(D270,'Liste des clubs'!A:B,2,FALSE))</f>
        <v/>
      </c>
    </row>
    <row r="271" spans="1:7" x14ac:dyDescent="0.2">
      <c r="A271" s="216" t="str">
        <f t="shared" si="5"/>
        <v xml:space="preserve"> </v>
      </c>
      <c r="B271" s="217"/>
      <c r="C271" s="217"/>
      <c r="D271" s="144"/>
      <c r="E271" s="144"/>
      <c r="F271" s="144"/>
      <c r="G271" s="216" t="str">
        <f>IF(D271="","",VLOOKUP(D271,'Liste des clubs'!A:B,2,FALSE))</f>
        <v/>
      </c>
    </row>
    <row r="272" spans="1:7" x14ac:dyDescent="0.2">
      <c r="A272" s="216" t="str">
        <f t="shared" si="5"/>
        <v xml:space="preserve"> </v>
      </c>
      <c r="B272" s="217"/>
      <c r="C272" s="217"/>
      <c r="D272" s="144"/>
      <c r="E272" s="144"/>
      <c r="F272" s="144"/>
      <c r="G272" s="216" t="str">
        <f>IF(D272="","",VLOOKUP(D272,'Liste des clubs'!A:B,2,FALSE))</f>
        <v/>
      </c>
    </row>
    <row r="273" spans="1:7" x14ac:dyDescent="0.2">
      <c r="A273" s="216" t="str">
        <f t="shared" si="5"/>
        <v xml:space="preserve"> </v>
      </c>
      <c r="B273" s="217"/>
      <c r="C273" s="217"/>
      <c r="D273" s="144"/>
      <c r="E273" s="144"/>
      <c r="F273" s="144"/>
      <c r="G273" s="216" t="str">
        <f>IF(D273="","",VLOOKUP(D273,'Liste des clubs'!A:B,2,FALSE))</f>
        <v/>
      </c>
    </row>
    <row r="274" spans="1:7" x14ac:dyDescent="0.2">
      <c r="A274" s="216" t="str">
        <f t="shared" si="5"/>
        <v xml:space="preserve"> </v>
      </c>
      <c r="B274" s="217"/>
      <c r="C274" s="217"/>
      <c r="D274" s="144"/>
      <c r="E274" s="144"/>
      <c r="F274" s="144"/>
      <c r="G274" s="216" t="str">
        <f>IF(D274="","",VLOOKUP(D274,'Liste des clubs'!A:B,2,FALSE))</f>
        <v/>
      </c>
    </row>
    <row r="275" spans="1:7" x14ac:dyDescent="0.2">
      <c r="A275" s="216" t="str">
        <f t="shared" si="5"/>
        <v xml:space="preserve"> </v>
      </c>
      <c r="B275" s="217"/>
      <c r="C275" s="217"/>
      <c r="D275" s="144"/>
      <c r="E275" s="144"/>
      <c r="F275" s="144"/>
      <c r="G275" s="216" t="str">
        <f>IF(D275="","",VLOOKUP(D275,'Liste des clubs'!A:B,2,FALSE))</f>
        <v/>
      </c>
    </row>
    <row r="276" spans="1:7" x14ac:dyDescent="0.2">
      <c r="A276" s="216" t="str">
        <f t="shared" si="5"/>
        <v xml:space="preserve"> </v>
      </c>
      <c r="B276" s="217"/>
      <c r="C276" s="217"/>
      <c r="D276" s="144"/>
      <c r="E276" s="144"/>
      <c r="F276" s="144"/>
      <c r="G276" s="216" t="str">
        <f>IF(D276="","",VLOOKUP(D276,'Liste des clubs'!A:B,2,FALSE))</f>
        <v/>
      </c>
    </row>
    <row r="277" spans="1:7" x14ac:dyDescent="0.2">
      <c r="A277" s="216" t="str">
        <f t="shared" si="5"/>
        <v xml:space="preserve"> </v>
      </c>
      <c r="B277" s="217"/>
      <c r="C277" s="217"/>
      <c r="D277" s="144"/>
      <c r="E277" s="144"/>
      <c r="F277" s="144"/>
      <c r="G277" s="216" t="str">
        <f>IF(D277="","",VLOOKUP(D277,'Liste des clubs'!A:B,2,FALSE))</f>
        <v/>
      </c>
    </row>
    <row r="278" spans="1:7" x14ac:dyDescent="0.2">
      <c r="A278" s="216" t="str">
        <f t="shared" si="5"/>
        <v xml:space="preserve"> </v>
      </c>
      <c r="B278" s="217"/>
      <c r="C278" s="217"/>
      <c r="D278" s="144"/>
      <c r="E278" s="144"/>
      <c r="F278" s="144"/>
      <c r="G278" s="216" t="str">
        <f>IF(D278="","",VLOOKUP(D278,'Liste des clubs'!A:B,2,FALSE))</f>
        <v/>
      </c>
    </row>
    <row r="279" spans="1:7" x14ac:dyDescent="0.2">
      <c r="A279" s="216" t="str">
        <f t="shared" si="5"/>
        <v xml:space="preserve"> </v>
      </c>
      <c r="B279" s="217"/>
      <c r="C279" s="217"/>
      <c r="D279" s="144"/>
      <c r="E279" s="144"/>
      <c r="F279" s="144"/>
      <c r="G279" s="216" t="str">
        <f>IF(D279="","",VLOOKUP(D279,'Liste des clubs'!A:B,2,FALSE))</f>
        <v/>
      </c>
    </row>
    <row r="280" spans="1:7" x14ac:dyDescent="0.2">
      <c r="A280" s="216" t="str">
        <f t="shared" si="5"/>
        <v xml:space="preserve"> </v>
      </c>
      <c r="B280" s="217"/>
      <c r="C280" s="217"/>
      <c r="D280" s="144"/>
      <c r="E280" s="144"/>
      <c r="F280" s="144"/>
      <c r="G280" s="216" t="str">
        <f>IF(D280="","",VLOOKUP(D280,'Liste des clubs'!A:B,2,FALSE))</f>
        <v/>
      </c>
    </row>
    <row r="281" spans="1:7" x14ac:dyDescent="0.2">
      <c r="A281" s="216" t="str">
        <f t="shared" si="5"/>
        <v xml:space="preserve"> </v>
      </c>
      <c r="B281" s="217"/>
      <c r="C281" s="217"/>
      <c r="D281" s="144"/>
      <c r="E281" s="144"/>
      <c r="F281" s="144"/>
      <c r="G281" s="216" t="str">
        <f>IF(D281="","",VLOOKUP(D281,'Liste des clubs'!A:B,2,FALSE))</f>
        <v/>
      </c>
    </row>
    <row r="282" spans="1:7" x14ac:dyDescent="0.2">
      <c r="A282" s="216" t="str">
        <f t="shared" si="5"/>
        <v xml:space="preserve"> </v>
      </c>
      <c r="B282" s="217"/>
      <c r="C282" s="217"/>
      <c r="D282" s="144"/>
      <c r="E282" s="144"/>
      <c r="F282" s="144"/>
      <c r="G282" s="216" t="str">
        <f>IF(D282="","",VLOOKUP(D282,'Liste des clubs'!A:B,2,FALSE))</f>
        <v/>
      </c>
    </row>
    <row r="283" spans="1:7" x14ac:dyDescent="0.2">
      <c r="A283" s="216" t="str">
        <f t="shared" si="5"/>
        <v xml:space="preserve"> </v>
      </c>
      <c r="B283" s="217"/>
      <c r="C283" s="217"/>
      <c r="D283" s="144"/>
      <c r="E283" s="144"/>
      <c r="F283" s="144"/>
      <c r="G283" s="216" t="str">
        <f>IF(D283="","",VLOOKUP(D283,'Liste des clubs'!A:B,2,FALSE))</f>
        <v/>
      </c>
    </row>
    <row r="284" spans="1:7" x14ac:dyDescent="0.2">
      <c r="A284" s="216" t="str">
        <f t="shared" si="5"/>
        <v xml:space="preserve"> </v>
      </c>
      <c r="B284" s="217"/>
      <c r="C284" s="217"/>
      <c r="D284" s="144"/>
      <c r="E284" s="144"/>
      <c r="F284" s="144"/>
      <c r="G284" s="216" t="str">
        <f>IF(D284="","",VLOOKUP(D284,'Liste des clubs'!A:B,2,FALSE))</f>
        <v/>
      </c>
    </row>
    <row r="285" spans="1:7" x14ac:dyDescent="0.2">
      <c r="A285" s="216" t="str">
        <f t="shared" si="5"/>
        <v xml:space="preserve"> </v>
      </c>
      <c r="B285" s="217"/>
      <c r="C285" s="217"/>
      <c r="D285" s="144"/>
      <c r="E285" s="144"/>
      <c r="F285" s="144"/>
      <c r="G285" s="216" t="str">
        <f>IF(D285="","",VLOOKUP(D285,'Liste des clubs'!A:B,2,FALSE))</f>
        <v/>
      </c>
    </row>
    <row r="286" spans="1:7" x14ac:dyDescent="0.2">
      <c r="A286" s="216" t="str">
        <f t="shared" si="5"/>
        <v xml:space="preserve"> </v>
      </c>
      <c r="B286" s="217"/>
      <c r="C286" s="217"/>
      <c r="D286" s="144"/>
      <c r="E286" s="144"/>
      <c r="F286" s="144"/>
      <c r="G286" s="216" t="str">
        <f>IF(D286="","",VLOOKUP(D286,'Liste des clubs'!A:B,2,FALSE))</f>
        <v/>
      </c>
    </row>
    <row r="287" spans="1:7" x14ac:dyDescent="0.2">
      <c r="A287" s="216" t="str">
        <f t="shared" si="5"/>
        <v xml:space="preserve"> </v>
      </c>
      <c r="B287" s="217"/>
      <c r="C287" s="217"/>
      <c r="D287" s="144"/>
      <c r="E287" s="144"/>
      <c r="F287" s="144"/>
      <c r="G287" s="216" t="str">
        <f>IF(D287="","",VLOOKUP(D287,'Liste des clubs'!A:B,2,FALSE))</f>
        <v/>
      </c>
    </row>
    <row r="288" spans="1:7" x14ac:dyDescent="0.2">
      <c r="A288" s="216" t="str">
        <f t="shared" si="5"/>
        <v xml:space="preserve"> </v>
      </c>
      <c r="B288" s="217"/>
      <c r="C288" s="217"/>
      <c r="D288" s="144"/>
      <c r="E288" s="144"/>
      <c r="F288" s="144"/>
      <c r="G288" s="216" t="str">
        <f>IF(D288="","",VLOOKUP(D288,'Liste des clubs'!A:B,2,FALSE))</f>
        <v/>
      </c>
    </row>
    <row r="289" spans="1:7" x14ac:dyDescent="0.2">
      <c r="A289" s="216" t="str">
        <f t="shared" si="5"/>
        <v xml:space="preserve"> </v>
      </c>
      <c r="B289" s="217"/>
      <c r="C289" s="217"/>
      <c r="D289" s="144"/>
      <c r="E289" s="144"/>
      <c r="F289" s="144"/>
      <c r="G289" s="216" t="str">
        <f>IF(D289="","",VLOOKUP(D289,'Liste des clubs'!A:B,2,FALSE))</f>
        <v/>
      </c>
    </row>
    <row r="290" spans="1:7" x14ac:dyDescent="0.2">
      <c r="A290" s="216" t="str">
        <f t="shared" si="5"/>
        <v xml:space="preserve"> </v>
      </c>
      <c r="B290" s="217"/>
      <c r="C290" s="217"/>
      <c r="D290" s="144"/>
      <c r="E290" s="144"/>
      <c r="F290" s="144"/>
      <c r="G290" s="216" t="str">
        <f>IF(D290="","",VLOOKUP(D290,'Liste des clubs'!A:B,2,FALSE))</f>
        <v/>
      </c>
    </row>
    <row r="291" spans="1:7" x14ac:dyDescent="0.2">
      <c r="A291" s="216" t="str">
        <f t="shared" si="5"/>
        <v xml:space="preserve"> </v>
      </c>
      <c r="B291" s="217"/>
      <c r="C291" s="217"/>
      <c r="D291" s="144"/>
      <c r="E291" s="144"/>
      <c r="F291" s="144"/>
      <c r="G291" s="216" t="str">
        <f>IF(D291="","",VLOOKUP(D291,'Liste des clubs'!A:B,2,FALSE))</f>
        <v/>
      </c>
    </row>
    <row r="292" spans="1:7" x14ac:dyDescent="0.2">
      <c r="A292" s="216" t="str">
        <f t="shared" si="5"/>
        <v xml:space="preserve"> </v>
      </c>
      <c r="B292" s="217"/>
      <c r="C292" s="217"/>
      <c r="D292" s="144"/>
      <c r="E292" s="144"/>
      <c r="F292" s="144"/>
      <c r="G292" s="216" t="str">
        <f>IF(D292="","",VLOOKUP(D292,'Liste des clubs'!A:B,2,FALSE))</f>
        <v/>
      </c>
    </row>
    <row r="293" spans="1:7" x14ac:dyDescent="0.2">
      <c r="A293" s="216" t="str">
        <f t="shared" si="5"/>
        <v xml:space="preserve"> </v>
      </c>
      <c r="B293" s="217"/>
      <c r="C293" s="217"/>
      <c r="D293" s="144"/>
      <c r="E293" s="144"/>
      <c r="F293" s="144"/>
      <c r="G293" s="216" t="str">
        <f>IF(D293="","",VLOOKUP(D293,'Liste des clubs'!A:B,2,FALSE))</f>
        <v/>
      </c>
    </row>
    <row r="294" spans="1:7" x14ac:dyDescent="0.2">
      <c r="A294" s="216" t="str">
        <f t="shared" si="5"/>
        <v xml:space="preserve"> </v>
      </c>
      <c r="B294" s="217"/>
      <c r="C294" s="217"/>
      <c r="D294" s="144"/>
      <c r="E294" s="144"/>
      <c r="F294" s="144"/>
      <c r="G294" s="216" t="str">
        <f>IF(D294="","",VLOOKUP(D294,'Liste des clubs'!A:B,2,FALSE))</f>
        <v/>
      </c>
    </row>
    <row r="295" spans="1:7" x14ac:dyDescent="0.2">
      <c r="A295" s="216" t="str">
        <f t="shared" si="5"/>
        <v xml:space="preserve"> </v>
      </c>
      <c r="B295" s="217"/>
      <c r="C295" s="217"/>
      <c r="D295" s="144"/>
      <c r="E295" s="144"/>
      <c r="F295" s="144"/>
      <c r="G295" s="216" t="str">
        <f>IF(D295="","",VLOOKUP(D295,'Liste des clubs'!A:B,2,FALSE))</f>
        <v/>
      </c>
    </row>
    <row r="296" spans="1:7" x14ac:dyDescent="0.2">
      <c r="A296" s="216" t="str">
        <f t="shared" si="5"/>
        <v xml:space="preserve"> </v>
      </c>
      <c r="B296" s="217"/>
      <c r="C296" s="217"/>
      <c r="D296" s="144"/>
      <c r="E296" s="144"/>
      <c r="F296" s="144"/>
      <c r="G296" s="216" t="str">
        <f>IF(D296="","",VLOOKUP(D296,'Liste des clubs'!A:B,2,FALSE))</f>
        <v/>
      </c>
    </row>
    <row r="297" spans="1:7" x14ac:dyDescent="0.2">
      <c r="A297" s="216" t="str">
        <f t="shared" si="5"/>
        <v xml:space="preserve"> </v>
      </c>
      <c r="B297" s="217"/>
      <c r="C297" s="217"/>
      <c r="D297" s="144"/>
      <c r="E297" s="144"/>
      <c r="F297" s="144"/>
      <c r="G297" s="216" t="str">
        <f>IF(D297="","",VLOOKUP(D297,'Liste des clubs'!A:B,2,FALSE))</f>
        <v/>
      </c>
    </row>
    <row r="298" spans="1:7" x14ac:dyDescent="0.2">
      <c r="A298" s="216" t="str">
        <f t="shared" si="5"/>
        <v xml:space="preserve"> </v>
      </c>
      <c r="B298" s="217"/>
      <c r="C298" s="217"/>
      <c r="D298" s="144"/>
      <c r="E298" s="144"/>
      <c r="F298" s="144"/>
      <c r="G298" s="216" t="str">
        <f>IF(D298="","",VLOOKUP(D298,'Liste des clubs'!A:B,2,FALSE))</f>
        <v/>
      </c>
    </row>
    <row r="299" spans="1:7" x14ac:dyDescent="0.2">
      <c r="A299" s="216" t="str">
        <f t="shared" si="5"/>
        <v xml:space="preserve"> </v>
      </c>
      <c r="B299" s="217"/>
      <c r="C299" s="217"/>
      <c r="D299" s="144"/>
      <c r="E299" s="144"/>
      <c r="F299" s="144"/>
      <c r="G299" s="216" t="str">
        <f>IF(D299="","",VLOOKUP(D299,'Liste des clubs'!A:B,2,FALSE))</f>
        <v/>
      </c>
    </row>
    <row r="300" spans="1:7" x14ac:dyDescent="0.2">
      <c r="A300" s="216" t="str">
        <f t="shared" si="5"/>
        <v xml:space="preserve"> </v>
      </c>
      <c r="B300" s="217"/>
      <c r="C300" s="217"/>
      <c r="D300" s="144"/>
      <c r="E300" s="144"/>
      <c r="F300" s="144"/>
      <c r="G300" s="216" t="str">
        <f>IF(D300="","",VLOOKUP(D300,'Liste des clubs'!A:B,2,FALSE))</f>
        <v/>
      </c>
    </row>
    <row r="301" spans="1:7" x14ac:dyDescent="0.2">
      <c r="A301" s="216" t="str">
        <f t="shared" si="5"/>
        <v xml:space="preserve"> </v>
      </c>
      <c r="B301" s="217"/>
      <c r="C301" s="217"/>
      <c r="D301" s="144"/>
      <c r="E301" s="144"/>
      <c r="F301" s="144"/>
      <c r="G301" s="216" t="str">
        <f>IF(D301="","",VLOOKUP(D301,'Liste des clubs'!A:B,2,FALSE))</f>
        <v/>
      </c>
    </row>
    <row r="302" spans="1:7" x14ac:dyDescent="0.2">
      <c r="A302" s="216" t="str">
        <f t="shared" si="5"/>
        <v xml:space="preserve"> </v>
      </c>
      <c r="B302" s="217"/>
      <c r="C302" s="217"/>
      <c r="D302" s="144"/>
      <c r="E302" s="144"/>
      <c r="F302" s="144"/>
      <c r="G302" s="216" t="str">
        <f>IF(D302="","",VLOOKUP(D302,'Liste des clubs'!A:B,2,FALSE))</f>
        <v/>
      </c>
    </row>
    <row r="303" spans="1:7" x14ac:dyDescent="0.2">
      <c r="A303" s="216" t="str">
        <f t="shared" si="5"/>
        <v xml:space="preserve"> </v>
      </c>
      <c r="B303" s="217"/>
      <c r="C303" s="217"/>
      <c r="D303" s="144"/>
      <c r="E303" s="144"/>
      <c r="F303" s="144"/>
      <c r="G303" s="216" t="str">
        <f>IF(D303="","",VLOOKUP(D303,'Liste des clubs'!A:B,2,FALSE))</f>
        <v/>
      </c>
    </row>
    <row r="304" spans="1:7" x14ac:dyDescent="0.2">
      <c r="A304" s="216" t="str">
        <f t="shared" si="5"/>
        <v xml:space="preserve"> </v>
      </c>
      <c r="B304" s="217"/>
      <c r="C304" s="217"/>
      <c r="D304" s="144"/>
      <c r="E304" s="144"/>
      <c r="F304" s="144"/>
      <c r="G304" s="216" t="str">
        <f>IF(D304="","",VLOOKUP(D304,'Liste des clubs'!A:B,2,FALSE))</f>
        <v/>
      </c>
    </row>
    <row r="305" spans="1:7" x14ac:dyDescent="0.2">
      <c r="A305" s="216" t="str">
        <f t="shared" si="5"/>
        <v xml:space="preserve"> </v>
      </c>
      <c r="B305" s="217"/>
      <c r="C305" s="217"/>
      <c r="D305" s="144"/>
      <c r="E305" s="144"/>
      <c r="F305" s="144"/>
      <c r="G305" s="216" t="str">
        <f>IF(D305="","",VLOOKUP(D305,'Liste des clubs'!A:B,2,FALSE))</f>
        <v/>
      </c>
    </row>
    <row r="306" spans="1:7" x14ac:dyDescent="0.2">
      <c r="A306" s="216" t="str">
        <f t="shared" si="5"/>
        <v xml:space="preserve"> </v>
      </c>
      <c r="B306" s="217"/>
      <c r="C306" s="217"/>
      <c r="D306" s="144"/>
      <c r="E306" s="144"/>
      <c r="F306" s="144"/>
      <c r="G306" s="216" t="str">
        <f>IF(D306="","",VLOOKUP(D306,'Liste des clubs'!A:B,2,FALSE))</f>
        <v/>
      </c>
    </row>
    <row r="307" spans="1:7" x14ac:dyDescent="0.2">
      <c r="A307" s="216" t="str">
        <f t="shared" si="5"/>
        <v xml:space="preserve"> </v>
      </c>
      <c r="B307" s="217"/>
      <c r="C307" s="217"/>
      <c r="D307" s="144"/>
      <c r="E307" s="144"/>
      <c r="F307" s="144"/>
      <c r="G307" s="216" t="str">
        <f>IF(D307="","",VLOOKUP(D307,'Liste des clubs'!A:B,2,FALSE))</f>
        <v/>
      </c>
    </row>
    <row r="308" spans="1:7" x14ac:dyDescent="0.2">
      <c r="A308" s="216" t="str">
        <f t="shared" si="5"/>
        <v xml:space="preserve"> </v>
      </c>
      <c r="B308" s="217"/>
      <c r="C308" s="217"/>
      <c r="D308" s="144"/>
      <c r="E308" s="144"/>
      <c r="F308" s="144"/>
      <c r="G308" s="216" t="str">
        <f>IF(D308="","",VLOOKUP(D308,'Liste des clubs'!A:B,2,FALSE))</f>
        <v/>
      </c>
    </row>
    <row r="309" spans="1:7" x14ac:dyDescent="0.2">
      <c r="A309" s="216" t="str">
        <f t="shared" si="5"/>
        <v xml:space="preserve"> </v>
      </c>
      <c r="B309" s="217"/>
      <c r="C309" s="217"/>
      <c r="D309" s="144"/>
      <c r="E309" s="144"/>
      <c r="F309" s="144"/>
      <c r="G309" s="216" t="str">
        <f>IF(D309="","",VLOOKUP(D309,'Liste des clubs'!A:B,2,FALSE))</f>
        <v/>
      </c>
    </row>
    <row r="310" spans="1:7" x14ac:dyDescent="0.2">
      <c r="A310" s="216" t="str">
        <f t="shared" si="5"/>
        <v xml:space="preserve"> </v>
      </c>
      <c r="B310" s="217"/>
      <c r="C310" s="217"/>
      <c r="D310" s="144"/>
      <c r="E310" s="144"/>
      <c r="F310" s="144"/>
      <c r="G310" s="216" t="str">
        <f>IF(D310="","",VLOOKUP(D310,'Liste des clubs'!A:B,2,FALSE))</f>
        <v/>
      </c>
    </row>
    <row r="311" spans="1:7" x14ac:dyDescent="0.2">
      <c r="A311" s="216" t="str">
        <f t="shared" si="5"/>
        <v xml:space="preserve"> </v>
      </c>
      <c r="B311" s="217"/>
      <c r="C311" s="217"/>
      <c r="D311" s="144"/>
      <c r="E311" s="144"/>
      <c r="F311" s="144"/>
      <c r="G311" s="216" t="str">
        <f>IF(D311="","",VLOOKUP(D311,'Liste des clubs'!A:B,2,FALSE))</f>
        <v/>
      </c>
    </row>
    <row r="312" spans="1:7" x14ac:dyDescent="0.2">
      <c r="A312" s="216" t="str">
        <f t="shared" si="5"/>
        <v xml:space="preserve"> </v>
      </c>
      <c r="B312" s="217"/>
      <c r="C312" s="217"/>
      <c r="D312" s="144"/>
      <c r="E312" s="144"/>
      <c r="F312" s="144"/>
      <c r="G312" s="216" t="str">
        <f>IF(D312="","",VLOOKUP(D312,'Liste des clubs'!A:B,2,FALSE))</f>
        <v/>
      </c>
    </row>
    <row r="313" spans="1:7" x14ac:dyDescent="0.2">
      <c r="A313" s="216" t="str">
        <f t="shared" si="5"/>
        <v xml:space="preserve"> </v>
      </c>
      <c r="B313" s="217"/>
      <c r="C313" s="217"/>
      <c r="D313" s="144"/>
      <c r="E313" s="144"/>
      <c r="F313" s="144"/>
      <c r="G313" s="216" t="str">
        <f>IF(D313="","",VLOOKUP(D313,'Liste des clubs'!A:B,2,FALSE))</f>
        <v/>
      </c>
    </row>
    <row r="314" spans="1:7" x14ac:dyDescent="0.2">
      <c r="A314" s="216" t="str">
        <f t="shared" si="5"/>
        <v xml:space="preserve"> </v>
      </c>
      <c r="B314" s="217"/>
      <c r="C314" s="217"/>
      <c r="D314" s="144"/>
      <c r="E314" s="144"/>
      <c r="F314" s="144"/>
      <c r="G314" s="216" t="str">
        <f>IF(D314="","",VLOOKUP(D314,'Liste des clubs'!A:B,2,FALSE))</f>
        <v/>
      </c>
    </row>
    <row r="315" spans="1:7" x14ac:dyDescent="0.2">
      <c r="A315" s="216" t="str">
        <f t="shared" si="5"/>
        <v xml:space="preserve"> </v>
      </c>
      <c r="B315" s="217"/>
      <c r="C315" s="217"/>
      <c r="D315" s="144"/>
      <c r="E315" s="144"/>
      <c r="F315" s="144"/>
      <c r="G315" s="216" t="str">
        <f>IF(D315="","",VLOOKUP(D315,'Liste des clubs'!A:B,2,FALSE))</f>
        <v/>
      </c>
    </row>
    <row r="316" spans="1:7" x14ac:dyDescent="0.2">
      <c r="A316" s="216" t="str">
        <f t="shared" si="5"/>
        <v xml:space="preserve"> </v>
      </c>
      <c r="B316" s="217"/>
      <c r="C316" s="217"/>
      <c r="D316" s="144"/>
      <c r="E316" s="144"/>
      <c r="F316" s="144"/>
      <c r="G316" s="216" t="str">
        <f>IF(D316="","",VLOOKUP(D316,'Liste des clubs'!A:B,2,FALSE))</f>
        <v/>
      </c>
    </row>
    <row r="317" spans="1:7" x14ac:dyDescent="0.2">
      <c r="A317" s="216" t="str">
        <f t="shared" si="5"/>
        <v xml:space="preserve"> </v>
      </c>
      <c r="B317" s="217"/>
      <c r="C317" s="217"/>
      <c r="D317" s="144"/>
      <c r="E317" s="144"/>
      <c r="F317" s="144"/>
      <c r="G317" s="216" t="str">
        <f>IF(D317="","",VLOOKUP(D317,'Liste des clubs'!A:B,2,FALSE))</f>
        <v/>
      </c>
    </row>
    <row r="318" spans="1:7" x14ac:dyDescent="0.2">
      <c r="A318" s="216" t="str">
        <f t="shared" si="5"/>
        <v xml:space="preserve"> </v>
      </c>
      <c r="B318" s="217"/>
      <c r="C318" s="217"/>
      <c r="D318" s="144"/>
      <c r="E318" s="144"/>
      <c r="F318" s="144"/>
      <c r="G318" s="216" t="str">
        <f>IF(D318="","",VLOOKUP(D318,'Liste des clubs'!A:B,2,FALSE))</f>
        <v/>
      </c>
    </row>
    <row r="319" spans="1:7" x14ac:dyDescent="0.2">
      <c r="A319" s="216" t="str">
        <f t="shared" si="5"/>
        <v xml:space="preserve"> </v>
      </c>
      <c r="B319" s="217"/>
      <c r="C319" s="217"/>
      <c r="D319" s="144"/>
      <c r="E319" s="144"/>
      <c r="F319" s="144"/>
      <c r="G319" s="216" t="str">
        <f>IF(D319="","",VLOOKUP(D319,'Liste des clubs'!A:B,2,FALSE))</f>
        <v/>
      </c>
    </row>
    <row r="320" spans="1:7" x14ac:dyDescent="0.2">
      <c r="A320" s="216" t="str">
        <f t="shared" si="5"/>
        <v xml:space="preserve"> </v>
      </c>
      <c r="B320" s="217"/>
      <c r="C320" s="217"/>
      <c r="D320" s="144"/>
      <c r="E320" s="144"/>
      <c r="F320" s="144"/>
      <c r="G320" s="216" t="str">
        <f>IF(D320="","",VLOOKUP(D320,'Liste des clubs'!A:B,2,FALSE))</f>
        <v/>
      </c>
    </row>
    <row r="321" spans="1:7" x14ac:dyDescent="0.2">
      <c r="A321" s="216" t="str">
        <f t="shared" si="5"/>
        <v xml:space="preserve"> </v>
      </c>
      <c r="B321" s="217"/>
      <c r="C321" s="217"/>
      <c r="D321" s="144"/>
      <c r="E321" s="144"/>
      <c r="F321" s="144"/>
      <c r="G321" s="216" t="str">
        <f>IF(D321="","",VLOOKUP(D321,'Liste des clubs'!A:B,2,FALSE))</f>
        <v/>
      </c>
    </row>
    <row r="322" spans="1:7" x14ac:dyDescent="0.2">
      <c r="A322" s="216" t="str">
        <f t="shared" si="5"/>
        <v xml:space="preserve"> </v>
      </c>
      <c r="B322" s="217"/>
      <c r="C322" s="217"/>
      <c r="D322" s="144"/>
      <c r="E322" s="144"/>
      <c r="F322" s="144"/>
      <c r="G322" s="216" t="str">
        <f>IF(D322="","",VLOOKUP(D322,'Liste des clubs'!A:B,2,FALSE))</f>
        <v/>
      </c>
    </row>
    <row r="323" spans="1:7" x14ac:dyDescent="0.2">
      <c r="A323" s="216" t="str">
        <f t="shared" si="5"/>
        <v xml:space="preserve"> </v>
      </c>
      <c r="B323" s="217"/>
      <c r="C323" s="217"/>
      <c r="D323" s="144"/>
      <c r="E323" s="144"/>
      <c r="F323" s="144"/>
      <c r="G323" s="216" t="str">
        <f>IF(D323="","",VLOOKUP(D323,'Liste des clubs'!A:B,2,FALSE))</f>
        <v/>
      </c>
    </row>
    <row r="324" spans="1:7" x14ac:dyDescent="0.2">
      <c r="A324" s="216" t="str">
        <f t="shared" ref="A324:A387" si="6">UPPER(B324)&amp;" "&amp;PROPER(C324)</f>
        <v xml:space="preserve"> </v>
      </c>
      <c r="B324" s="217"/>
      <c r="C324" s="217"/>
      <c r="D324" s="144"/>
      <c r="E324" s="144"/>
      <c r="F324" s="144"/>
      <c r="G324" s="216" t="str">
        <f>IF(D324="","",VLOOKUP(D324,'Liste des clubs'!A:B,2,FALSE))</f>
        <v/>
      </c>
    </row>
    <row r="325" spans="1:7" x14ac:dyDescent="0.2">
      <c r="A325" s="216" t="str">
        <f t="shared" si="6"/>
        <v xml:space="preserve"> </v>
      </c>
      <c r="B325" s="217"/>
      <c r="C325" s="217"/>
      <c r="D325" s="144"/>
      <c r="E325" s="144"/>
      <c r="F325" s="144"/>
      <c r="G325" s="216" t="str">
        <f>IF(D325="","",VLOOKUP(D325,'Liste des clubs'!A:B,2,FALSE))</f>
        <v/>
      </c>
    </row>
    <row r="326" spans="1:7" x14ac:dyDescent="0.2">
      <c r="A326" s="216" t="str">
        <f t="shared" si="6"/>
        <v xml:space="preserve"> </v>
      </c>
      <c r="B326" s="217"/>
      <c r="C326" s="217"/>
      <c r="D326" s="144"/>
      <c r="E326" s="144"/>
      <c r="F326" s="144"/>
      <c r="G326" s="216" t="str">
        <f>IF(D326="","",VLOOKUP(D326,'Liste des clubs'!A:B,2,FALSE))</f>
        <v/>
      </c>
    </row>
    <row r="327" spans="1:7" x14ac:dyDescent="0.2">
      <c r="A327" s="216" t="str">
        <f t="shared" si="6"/>
        <v xml:space="preserve"> </v>
      </c>
      <c r="B327" s="217"/>
      <c r="C327" s="217"/>
      <c r="D327" s="144"/>
      <c r="E327" s="144"/>
      <c r="F327" s="144"/>
      <c r="G327" s="216" t="str">
        <f>IF(D327="","",VLOOKUP(D327,'Liste des clubs'!A:B,2,FALSE))</f>
        <v/>
      </c>
    </row>
    <row r="328" spans="1:7" x14ac:dyDescent="0.2">
      <c r="A328" s="216" t="str">
        <f t="shared" si="6"/>
        <v xml:space="preserve"> </v>
      </c>
      <c r="B328" s="217"/>
      <c r="C328" s="217"/>
      <c r="D328" s="144"/>
      <c r="E328" s="144"/>
      <c r="F328" s="144"/>
      <c r="G328" s="216" t="str">
        <f>IF(D328="","",VLOOKUP(D328,'Liste des clubs'!A:B,2,FALSE))</f>
        <v/>
      </c>
    </row>
    <row r="329" spans="1:7" x14ac:dyDescent="0.2">
      <c r="A329" s="216" t="str">
        <f t="shared" si="6"/>
        <v xml:space="preserve"> </v>
      </c>
      <c r="B329" s="217"/>
      <c r="C329" s="217"/>
      <c r="D329" s="144"/>
      <c r="E329" s="144"/>
      <c r="F329" s="144"/>
      <c r="G329" s="216" t="str">
        <f>IF(D329="","",VLOOKUP(D329,'Liste des clubs'!A:B,2,FALSE))</f>
        <v/>
      </c>
    </row>
    <row r="330" spans="1:7" x14ac:dyDescent="0.2">
      <c r="A330" s="216" t="str">
        <f t="shared" si="6"/>
        <v xml:space="preserve"> </v>
      </c>
      <c r="B330" s="217"/>
      <c r="C330" s="217"/>
      <c r="D330" s="144"/>
      <c r="E330" s="144"/>
      <c r="F330" s="144"/>
      <c r="G330" s="216" t="str">
        <f>IF(D330="","",VLOOKUP(D330,'Liste des clubs'!A:B,2,FALSE))</f>
        <v/>
      </c>
    </row>
    <row r="331" spans="1:7" x14ac:dyDescent="0.2">
      <c r="A331" s="216" t="str">
        <f t="shared" si="6"/>
        <v xml:space="preserve"> </v>
      </c>
      <c r="B331" s="217"/>
      <c r="C331" s="217"/>
      <c r="D331" s="144"/>
      <c r="E331" s="144"/>
      <c r="F331" s="144"/>
      <c r="G331" s="216" t="str">
        <f>IF(D331="","",VLOOKUP(D331,'Liste des clubs'!A:B,2,FALSE))</f>
        <v/>
      </c>
    </row>
    <row r="332" spans="1:7" x14ac:dyDescent="0.2">
      <c r="A332" s="216" t="str">
        <f t="shared" si="6"/>
        <v xml:space="preserve"> </v>
      </c>
      <c r="B332" s="217"/>
      <c r="C332" s="217"/>
      <c r="D332" s="144"/>
      <c r="E332" s="144"/>
      <c r="F332" s="144"/>
      <c r="G332" s="216" t="str">
        <f>IF(D332="","",VLOOKUP(D332,'Liste des clubs'!A:B,2,FALSE))</f>
        <v/>
      </c>
    </row>
    <row r="333" spans="1:7" x14ac:dyDescent="0.2">
      <c r="A333" s="216" t="str">
        <f t="shared" si="6"/>
        <v xml:space="preserve"> </v>
      </c>
      <c r="B333" s="217"/>
      <c r="C333" s="217"/>
      <c r="D333" s="144"/>
      <c r="E333" s="144"/>
      <c r="F333" s="144"/>
      <c r="G333" s="216" t="str">
        <f>IF(D333="","",VLOOKUP(D333,'Liste des clubs'!A:B,2,FALSE))</f>
        <v/>
      </c>
    </row>
    <row r="334" spans="1:7" x14ac:dyDescent="0.2">
      <c r="A334" s="216" t="str">
        <f t="shared" si="6"/>
        <v xml:space="preserve"> </v>
      </c>
      <c r="B334" s="217"/>
      <c r="C334" s="217"/>
      <c r="D334" s="144"/>
      <c r="E334" s="144"/>
      <c r="F334" s="144"/>
      <c r="G334" s="216" t="str">
        <f>IF(D334="","",VLOOKUP(D334,'Liste des clubs'!A:B,2,FALSE))</f>
        <v/>
      </c>
    </row>
    <row r="335" spans="1:7" x14ac:dyDescent="0.2">
      <c r="A335" s="216" t="str">
        <f t="shared" si="6"/>
        <v xml:space="preserve"> </v>
      </c>
      <c r="B335" s="217"/>
      <c r="C335" s="217"/>
      <c r="D335" s="144"/>
      <c r="E335" s="144"/>
      <c r="F335" s="144"/>
      <c r="G335" s="216" t="str">
        <f>IF(D335="","",VLOOKUP(D335,'Liste des clubs'!A:B,2,FALSE))</f>
        <v/>
      </c>
    </row>
    <row r="336" spans="1:7" x14ac:dyDescent="0.2">
      <c r="A336" s="216" t="str">
        <f t="shared" si="6"/>
        <v xml:space="preserve"> </v>
      </c>
      <c r="B336" s="217"/>
      <c r="C336" s="217"/>
      <c r="D336" s="144"/>
      <c r="E336" s="144"/>
      <c r="F336" s="144"/>
      <c r="G336" s="216" t="str">
        <f>IF(D336="","",VLOOKUP(D336,'Liste des clubs'!A:B,2,FALSE))</f>
        <v/>
      </c>
    </row>
    <row r="337" spans="1:7" x14ac:dyDescent="0.2">
      <c r="A337" s="216" t="str">
        <f t="shared" si="6"/>
        <v xml:space="preserve"> </v>
      </c>
      <c r="B337" s="217"/>
      <c r="C337" s="217"/>
      <c r="D337" s="144"/>
      <c r="E337" s="144"/>
      <c r="F337" s="144"/>
      <c r="G337" s="216" t="str">
        <f>IF(D337="","",VLOOKUP(D337,'Liste des clubs'!A:B,2,FALSE))</f>
        <v/>
      </c>
    </row>
    <row r="338" spans="1:7" x14ac:dyDescent="0.2">
      <c r="A338" s="216" t="str">
        <f t="shared" si="6"/>
        <v xml:space="preserve"> </v>
      </c>
      <c r="B338" s="217"/>
      <c r="C338" s="217"/>
      <c r="D338" s="144"/>
      <c r="E338" s="144"/>
      <c r="F338" s="144"/>
      <c r="G338" s="216" t="str">
        <f>IF(D338="","",VLOOKUP(D338,'Liste des clubs'!A:B,2,FALSE))</f>
        <v/>
      </c>
    </row>
    <row r="339" spans="1:7" x14ac:dyDescent="0.2">
      <c r="A339" s="216" t="str">
        <f t="shared" si="6"/>
        <v xml:space="preserve"> </v>
      </c>
      <c r="B339" s="217"/>
      <c r="C339" s="217"/>
      <c r="D339" s="144"/>
      <c r="E339" s="144"/>
      <c r="F339" s="144"/>
      <c r="G339" s="216" t="str">
        <f>IF(D339="","",VLOOKUP(D339,'Liste des clubs'!A:B,2,FALSE))</f>
        <v/>
      </c>
    </row>
    <row r="340" spans="1:7" x14ac:dyDescent="0.2">
      <c r="A340" s="216" t="str">
        <f t="shared" si="6"/>
        <v xml:space="preserve"> </v>
      </c>
      <c r="B340" s="217"/>
      <c r="C340" s="217"/>
      <c r="D340" s="144"/>
      <c r="E340" s="144"/>
      <c r="F340" s="144"/>
      <c r="G340" s="216" t="str">
        <f>IF(D340="","",VLOOKUP(D340,'Liste des clubs'!A:B,2,FALSE))</f>
        <v/>
      </c>
    </row>
    <row r="341" spans="1:7" x14ac:dyDescent="0.2">
      <c r="A341" s="216" t="str">
        <f t="shared" si="6"/>
        <v xml:space="preserve"> </v>
      </c>
      <c r="B341" s="217"/>
      <c r="C341" s="217"/>
      <c r="D341" s="144"/>
      <c r="E341" s="144"/>
      <c r="F341" s="144"/>
      <c r="G341" s="216" t="str">
        <f>IF(D341="","",VLOOKUP(D341,'Liste des clubs'!A:B,2,FALSE))</f>
        <v/>
      </c>
    </row>
    <row r="342" spans="1:7" x14ac:dyDescent="0.2">
      <c r="A342" s="216" t="str">
        <f t="shared" si="6"/>
        <v xml:space="preserve"> </v>
      </c>
      <c r="B342" s="217"/>
      <c r="C342" s="217"/>
      <c r="D342" s="144"/>
      <c r="E342" s="144"/>
      <c r="F342" s="144"/>
      <c r="G342" s="216" t="str">
        <f>IF(D342="","",VLOOKUP(D342,'Liste des clubs'!A:B,2,FALSE))</f>
        <v/>
      </c>
    </row>
    <row r="343" spans="1:7" x14ac:dyDescent="0.2">
      <c r="A343" s="216" t="str">
        <f t="shared" si="6"/>
        <v xml:space="preserve"> </v>
      </c>
      <c r="B343" s="217"/>
      <c r="C343" s="217"/>
      <c r="D343" s="144"/>
      <c r="E343" s="144"/>
      <c r="F343" s="144"/>
      <c r="G343" s="216" t="str">
        <f>IF(D343="","",VLOOKUP(D343,'Liste des clubs'!A:B,2,FALSE))</f>
        <v/>
      </c>
    </row>
    <row r="344" spans="1:7" x14ac:dyDescent="0.2">
      <c r="A344" s="216" t="str">
        <f t="shared" si="6"/>
        <v xml:space="preserve"> </v>
      </c>
      <c r="B344" s="217"/>
      <c r="C344" s="217"/>
      <c r="D344" s="144"/>
      <c r="E344" s="144"/>
      <c r="F344" s="144"/>
      <c r="G344" s="216" t="str">
        <f>IF(D344="","",VLOOKUP(D344,'Liste des clubs'!A:B,2,FALSE))</f>
        <v/>
      </c>
    </row>
    <row r="345" spans="1:7" x14ac:dyDescent="0.2">
      <c r="A345" s="216" t="str">
        <f t="shared" si="6"/>
        <v xml:space="preserve"> </v>
      </c>
      <c r="B345" s="217"/>
      <c r="C345" s="217"/>
      <c r="D345" s="144"/>
      <c r="E345" s="144"/>
      <c r="F345" s="144"/>
      <c r="G345" s="216" t="str">
        <f>IF(D345="","",VLOOKUP(D345,'Liste des clubs'!A:B,2,FALSE))</f>
        <v/>
      </c>
    </row>
    <row r="346" spans="1:7" x14ac:dyDescent="0.2">
      <c r="A346" s="216" t="str">
        <f t="shared" si="6"/>
        <v xml:space="preserve"> </v>
      </c>
      <c r="B346" s="217"/>
      <c r="C346" s="217"/>
      <c r="D346" s="144"/>
      <c r="E346" s="144"/>
      <c r="F346" s="144"/>
      <c r="G346" s="216" t="str">
        <f>IF(D346="","",VLOOKUP(D346,'Liste des clubs'!A:B,2,FALSE))</f>
        <v/>
      </c>
    </row>
    <row r="347" spans="1:7" x14ac:dyDescent="0.2">
      <c r="A347" s="216" t="str">
        <f t="shared" si="6"/>
        <v xml:space="preserve"> </v>
      </c>
      <c r="B347" s="217"/>
      <c r="C347" s="217"/>
      <c r="D347" s="144"/>
      <c r="E347" s="144"/>
      <c r="F347" s="144"/>
      <c r="G347" s="216" t="str">
        <f>IF(D347="","",VLOOKUP(D347,'Liste des clubs'!A:B,2,FALSE))</f>
        <v/>
      </c>
    </row>
    <row r="348" spans="1:7" x14ac:dyDescent="0.2">
      <c r="A348" s="216" t="str">
        <f t="shared" si="6"/>
        <v xml:space="preserve"> </v>
      </c>
      <c r="B348" s="217"/>
      <c r="C348" s="217"/>
      <c r="D348" s="144"/>
      <c r="E348" s="144"/>
      <c r="F348" s="144"/>
      <c r="G348" s="216" t="str">
        <f>IF(D348="","",VLOOKUP(D348,'Liste des clubs'!A:B,2,FALSE))</f>
        <v/>
      </c>
    </row>
    <row r="349" spans="1:7" x14ac:dyDescent="0.2">
      <c r="A349" s="216" t="str">
        <f t="shared" si="6"/>
        <v xml:space="preserve"> </v>
      </c>
      <c r="B349" s="217"/>
      <c r="C349" s="217"/>
      <c r="D349" s="144"/>
      <c r="E349" s="144"/>
      <c r="F349" s="144"/>
      <c r="G349" s="216" t="str">
        <f>IF(D349="","",VLOOKUP(D349,'Liste des clubs'!A:B,2,FALSE))</f>
        <v/>
      </c>
    </row>
    <row r="350" spans="1:7" x14ac:dyDescent="0.2">
      <c r="A350" s="216" t="str">
        <f t="shared" si="6"/>
        <v xml:space="preserve"> </v>
      </c>
      <c r="B350" s="217"/>
      <c r="C350" s="217"/>
      <c r="D350" s="144"/>
      <c r="E350" s="144"/>
      <c r="F350" s="144"/>
      <c r="G350" s="216" t="str">
        <f>IF(D350="","",VLOOKUP(D350,'Liste des clubs'!A:B,2,FALSE))</f>
        <v/>
      </c>
    </row>
    <row r="351" spans="1:7" x14ac:dyDescent="0.2">
      <c r="A351" s="216" t="str">
        <f t="shared" si="6"/>
        <v xml:space="preserve"> </v>
      </c>
      <c r="B351" s="217"/>
      <c r="C351" s="217"/>
      <c r="D351" s="144"/>
      <c r="E351" s="144"/>
      <c r="F351" s="144"/>
      <c r="G351" s="216" t="str">
        <f>IF(D351="","",VLOOKUP(D351,'Liste des clubs'!A:B,2,FALSE))</f>
        <v/>
      </c>
    </row>
    <row r="352" spans="1:7" x14ac:dyDescent="0.2">
      <c r="A352" s="216" t="str">
        <f t="shared" si="6"/>
        <v xml:space="preserve"> </v>
      </c>
      <c r="B352" s="217"/>
      <c r="C352" s="217"/>
      <c r="D352" s="144"/>
      <c r="E352" s="144"/>
      <c r="F352" s="144"/>
      <c r="G352" s="216" t="str">
        <f>IF(D352="","",VLOOKUP(D352,'Liste des clubs'!A:B,2,FALSE))</f>
        <v/>
      </c>
    </row>
    <row r="353" spans="1:7" x14ac:dyDescent="0.2">
      <c r="A353" s="216" t="str">
        <f t="shared" si="6"/>
        <v xml:space="preserve"> </v>
      </c>
      <c r="B353" s="217"/>
      <c r="C353" s="217"/>
      <c r="D353" s="144"/>
      <c r="E353" s="144"/>
      <c r="F353" s="144"/>
      <c r="G353" s="216" t="str">
        <f>IF(D353="","",VLOOKUP(D353,'Liste des clubs'!A:B,2,FALSE))</f>
        <v/>
      </c>
    </row>
    <row r="354" spans="1:7" x14ac:dyDescent="0.2">
      <c r="A354" s="216" t="str">
        <f t="shared" si="6"/>
        <v xml:space="preserve"> </v>
      </c>
      <c r="B354" s="217"/>
      <c r="C354" s="217"/>
      <c r="D354" s="144"/>
      <c r="E354" s="144"/>
      <c r="F354" s="144"/>
      <c r="G354" s="216" t="str">
        <f>IF(D354="","",VLOOKUP(D354,'Liste des clubs'!A:B,2,FALSE))</f>
        <v/>
      </c>
    </row>
    <row r="355" spans="1:7" x14ac:dyDescent="0.2">
      <c r="A355" s="216" t="str">
        <f t="shared" si="6"/>
        <v xml:space="preserve"> </v>
      </c>
      <c r="B355" s="217"/>
      <c r="C355" s="217"/>
      <c r="D355" s="144"/>
      <c r="E355" s="144"/>
      <c r="F355" s="144"/>
      <c r="G355" s="216" t="str">
        <f>IF(D355="","",VLOOKUP(D355,'Liste des clubs'!A:B,2,FALSE))</f>
        <v/>
      </c>
    </row>
    <row r="356" spans="1:7" x14ac:dyDescent="0.2">
      <c r="A356" s="216" t="str">
        <f t="shared" si="6"/>
        <v xml:space="preserve"> </v>
      </c>
      <c r="B356" s="217"/>
      <c r="C356" s="217"/>
      <c r="D356" s="144"/>
      <c r="E356" s="144"/>
      <c r="F356" s="144"/>
      <c r="G356" s="216" t="str">
        <f>IF(D356="","",VLOOKUP(D356,'Liste des clubs'!A:B,2,FALSE))</f>
        <v/>
      </c>
    </row>
    <row r="357" spans="1:7" x14ac:dyDescent="0.2">
      <c r="A357" s="216" t="str">
        <f t="shared" si="6"/>
        <v xml:space="preserve"> </v>
      </c>
      <c r="B357" s="217"/>
      <c r="C357" s="217"/>
      <c r="D357" s="144"/>
      <c r="E357" s="144"/>
      <c r="F357" s="144"/>
      <c r="G357" s="216" t="str">
        <f>IF(D357="","",VLOOKUP(D357,'Liste des clubs'!A:B,2,FALSE))</f>
        <v/>
      </c>
    </row>
    <row r="358" spans="1:7" x14ac:dyDescent="0.2">
      <c r="A358" s="216" t="str">
        <f t="shared" si="6"/>
        <v xml:space="preserve"> </v>
      </c>
      <c r="B358" s="217"/>
      <c r="C358" s="217"/>
      <c r="D358" s="144"/>
      <c r="E358" s="144"/>
      <c r="F358" s="144"/>
      <c r="G358" s="216" t="str">
        <f>IF(D358="","",VLOOKUP(D358,'Liste des clubs'!A:B,2,FALSE))</f>
        <v/>
      </c>
    </row>
    <row r="359" spans="1:7" x14ac:dyDescent="0.2">
      <c r="A359" s="216" t="str">
        <f t="shared" si="6"/>
        <v xml:space="preserve"> </v>
      </c>
      <c r="B359" s="217"/>
      <c r="C359" s="217"/>
      <c r="D359" s="144"/>
      <c r="E359" s="144"/>
      <c r="F359" s="144"/>
      <c r="G359" s="216" t="str">
        <f>IF(D359="","",VLOOKUP(D359,'Liste des clubs'!A:B,2,FALSE))</f>
        <v/>
      </c>
    </row>
    <row r="360" spans="1:7" x14ac:dyDescent="0.2">
      <c r="A360" s="216" t="str">
        <f t="shared" si="6"/>
        <v xml:space="preserve"> </v>
      </c>
      <c r="B360" s="217"/>
      <c r="C360" s="217"/>
      <c r="D360" s="144"/>
      <c r="E360" s="144"/>
      <c r="F360" s="144"/>
      <c r="G360" s="216" t="str">
        <f>IF(D360="","",VLOOKUP(D360,'Liste des clubs'!A:B,2,FALSE))</f>
        <v/>
      </c>
    </row>
    <row r="361" spans="1:7" x14ac:dyDescent="0.2">
      <c r="A361" s="216" t="str">
        <f t="shared" si="6"/>
        <v xml:space="preserve"> </v>
      </c>
      <c r="B361" s="217"/>
      <c r="C361" s="217"/>
      <c r="D361" s="144"/>
      <c r="E361" s="144"/>
      <c r="F361" s="144"/>
      <c r="G361" s="216" t="str">
        <f>IF(D361="","",VLOOKUP(D361,'Liste des clubs'!A:B,2,FALSE))</f>
        <v/>
      </c>
    </row>
    <row r="362" spans="1:7" x14ac:dyDescent="0.2">
      <c r="A362" s="216" t="str">
        <f t="shared" si="6"/>
        <v xml:space="preserve"> </v>
      </c>
      <c r="B362" s="217"/>
      <c r="C362" s="217"/>
      <c r="D362" s="144"/>
      <c r="E362" s="144"/>
      <c r="F362" s="144"/>
      <c r="G362" s="216" t="str">
        <f>IF(D362="","",VLOOKUP(D362,'Liste des clubs'!A:B,2,FALSE))</f>
        <v/>
      </c>
    </row>
    <row r="363" spans="1:7" x14ac:dyDescent="0.2">
      <c r="A363" s="216" t="str">
        <f t="shared" si="6"/>
        <v xml:space="preserve"> </v>
      </c>
      <c r="B363" s="217"/>
      <c r="C363" s="217"/>
      <c r="D363" s="144"/>
      <c r="E363" s="144"/>
      <c r="F363" s="144"/>
      <c r="G363" s="216" t="str">
        <f>IF(D363="","",VLOOKUP(D363,'Liste des clubs'!A:B,2,FALSE))</f>
        <v/>
      </c>
    </row>
    <row r="364" spans="1:7" x14ac:dyDescent="0.2">
      <c r="A364" s="216" t="str">
        <f t="shared" si="6"/>
        <v xml:space="preserve"> </v>
      </c>
      <c r="B364" s="217"/>
      <c r="C364" s="217"/>
      <c r="D364" s="144"/>
      <c r="E364" s="144"/>
      <c r="F364" s="144"/>
      <c r="G364" s="216" t="str">
        <f>IF(D364="","",VLOOKUP(D364,'Liste des clubs'!A:B,2,FALSE))</f>
        <v/>
      </c>
    </row>
    <row r="365" spans="1:7" x14ac:dyDescent="0.2">
      <c r="A365" s="216" t="str">
        <f t="shared" si="6"/>
        <v xml:space="preserve"> </v>
      </c>
      <c r="B365" s="217"/>
      <c r="C365" s="217"/>
      <c r="D365" s="144"/>
      <c r="E365" s="144"/>
      <c r="F365" s="144"/>
      <c r="G365" s="216" t="str">
        <f>IF(D365="","",VLOOKUP(D365,'Liste des clubs'!A:B,2,FALSE))</f>
        <v/>
      </c>
    </row>
    <row r="366" spans="1:7" x14ac:dyDescent="0.2">
      <c r="A366" s="216" t="str">
        <f t="shared" si="6"/>
        <v xml:space="preserve"> </v>
      </c>
      <c r="B366" s="217"/>
      <c r="C366" s="217"/>
      <c r="D366" s="144"/>
      <c r="E366" s="144"/>
      <c r="F366" s="144"/>
      <c r="G366" s="216" t="str">
        <f>IF(D366="","",VLOOKUP(D366,'Liste des clubs'!A:B,2,FALSE))</f>
        <v/>
      </c>
    </row>
    <row r="367" spans="1:7" x14ac:dyDescent="0.2">
      <c r="A367" s="216" t="str">
        <f t="shared" si="6"/>
        <v xml:space="preserve"> </v>
      </c>
      <c r="B367" s="217"/>
      <c r="C367" s="217"/>
      <c r="D367" s="144"/>
      <c r="E367" s="144"/>
      <c r="F367" s="144"/>
      <c r="G367" s="216" t="str">
        <f>IF(D367="","",VLOOKUP(D367,'Liste des clubs'!A:B,2,FALSE))</f>
        <v/>
      </c>
    </row>
    <row r="368" spans="1:7" x14ac:dyDescent="0.2">
      <c r="A368" s="216" t="str">
        <f t="shared" si="6"/>
        <v xml:space="preserve"> </v>
      </c>
      <c r="B368" s="217"/>
      <c r="C368" s="217"/>
      <c r="D368" s="144"/>
      <c r="E368" s="144"/>
      <c r="F368" s="144"/>
      <c r="G368" s="216" t="str">
        <f>IF(D368="","",VLOOKUP(D368,'Liste des clubs'!A:B,2,FALSE))</f>
        <v/>
      </c>
    </row>
    <row r="369" spans="1:7" x14ac:dyDescent="0.2">
      <c r="A369" s="216" t="str">
        <f t="shared" si="6"/>
        <v xml:space="preserve"> </v>
      </c>
      <c r="B369" s="217"/>
      <c r="C369" s="217"/>
      <c r="D369" s="144"/>
      <c r="E369" s="144"/>
      <c r="F369" s="144"/>
      <c r="G369" s="216" t="str">
        <f>IF(D369="","",VLOOKUP(D369,'Liste des clubs'!A:B,2,FALSE))</f>
        <v/>
      </c>
    </row>
    <row r="370" spans="1:7" x14ac:dyDescent="0.2">
      <c r="A370" s="216" t="str">
        <f t="shared" si="6"/>
        <v xml:space="preserve"> </v>
      </c>
      <c r="B370" s="217"/>
      <c r="C370" s="217"/>
      <c r="D370" s="144"/>
      <c r="E370" s="144"/>
      <c r="F370" s="144"/>
      <c r="G370" s="216" t="str">
        <f>IF(D370="","",VLOOKUP(D370,'Liste des clubs'!A:B,2,FALSE))</f>
        <v/>
      </c>
    </row>
    <row r="371" spans="1:7" x14ac:dyDescent="0.2">
      <c r="A371" s="216" t="str">
        <f t="shared" si="6"/>
        <v xml:space="preserve"> </v>
      </c>
      <c r="B371" s="217"/>
      <c r="C371" s="217"/>
      <c r="D371" s="144"/>
      <c r="E371" s="144"/>
      <c r="F371" s="144"/>
      <c r="G371" s="216" t="str">
        <f>IF(D371="","",VLOOKUP(D371,'Liste des clubs'!A:B,2,FALSE))</f>
        <v/>
      </c>
    </row>
    <row r="372" spans="1:7" x14ac:dyDescent="0.2">
      <c r="A372" s="216" t="str">
        <f t="shared" si="6"/>
        <v xml:space="preserve"> </v>
      </c>
      <c r="B372" s="217"/>
      <c r="C372" s="217"/>
      <c r="D372" s="144"/>
      <c r="E372" s="144"/>
      <c r="F372" s="144"/>
      <c r="G372" s="216" t="str">
        <f>IF(D372="","",VLOOKUP(D372,'Liste des clubs'!A:B,2,FALSE))</f>
        <v/>
      </c>
    </row>
    <row r="373" spans="1:7" x14ac:dyDescent="0.2">
      <c r="A373" s="216" t="str">
        <f t="shared" si="6"/>
        <v xml:space="preserve"> </v>
      </c>
      <c r="B373" s="217"/>
      <c r="C373" s="217"/>
      <c r="D373" s="144"/>
      <c r="E373" s="144"/>
      <c r="F373" s="144"/>
      <c r="G373" s="216" t="str">
        <f>IF(D373="","",VLOOKUP(D373,'Liste des clubs'!A:B,2,FALSE))</f>
        <v/>
      </c>
    </row>
    <row r="374" spans="1:7" x14ac:dyDescent="0.2">
      <c r="A374" s="216" t="str">
        <f t="shared" si="6"/>
        <v xml:space="preserve"> </v>
      </c>
      <c r="B374" s="217"/>
      <c r="C374" s="217"/>
      <c r="D374" s="144"/>
      <c r="E374" s="144"/>
      <c r="F374" s="144"/>
      <c r="G374" s="216" t="str">
        <f>IF(D374="","",VLOOKUP(D374,'Liste des clubs'!A:B,2,FALSE))</f>
        <v/>
      </c>
    </row>
    <row r="375" spans="1:7" x14ac:dyDescent="0.2">
      <c r="A375" s="216" t="str">
        <f t="shared" si="6"/>
        <v xml:space="preserve"> </v>
      </c>
      <c r="B375" s="217"/>
      <c r="C375" s="217"/>
      <c r="D375" s="144"/>
      <c r="E375" s="144"/>
      <c r="F375" s="144"/>
      <c r="G375" s="216" t="str">
        <f>IF(D375="","",VLOOKUP(D375,'Liste des clubs'!A:B,2,FALSE))</f>
        <v/>
      </c>
    </row>
    <row r="376" spans="1:7" x14ac:dyDescent="0.2">
      <c r="A376" s="216" t="str">
        <f t="shared" si="6"/>
        <v xml:space="preserve"> </v>
      </c>
      <c r="B376" s="217"/>
      <c r="C376" s="217"/>
      <c r="D376" s="144"/>
      <c r="E376" s="144"/>
      <c r="F376" s="144"/>
      <c r="G376" s="216" t="str">
        <f>IF(D376="","",VLOOKUP(D376,'Liste des clubs'!A:B,2,FALSE))</f>
        <v/>
      </c>
    </row>
    <row r="377" spans="1:7" x14ac:dyDescent="0.2">
      <c r="A377" s="216" t="str">
        <f t="shared" si="6"/>
        <v xml:space="preserve"> </v>
      </c>
      <c r="B377" s="217"/>
      <c r="C377" s="217"/>
      <c r="D377" s="144"/>
      <c r="E377" s="144"/>
      <c r="F377" s="144"/>
      <c r="G377" s="216" t="str">
        <f>IF(D377="","",VLOOKUP(D377,'Liste des clubs'!A:B,2,FALSE))</f>
        <v/>
      </c>
    </row>
    <row r="378" spans="1:7" x14ac:dyDescent="0.2">
      <c r="A378" s="216" t="str">
        <f t="shared" si="6"/>
        <v xml:space="preserve"> </v>
      </c>
      <c r="B378" s="217"/>
      <c r="C378" s="217"/>
      <c r="D378" s="144"/>
      <c r="E378" s="144"/>
      <c r="F378" s="144"/>
      <c r="G378" s="216" t="str">
        <f>IF(D378="","",VLOOKUP(D378,'Liste des clubs'!A:B,2,FALSE))</f>
        <v/>
      </c>
    </row>
    <row r="379" spans="1:7" x14ac:dyDescent="0.2">
      <c r="A379" s="216" t="str">
        <f t="shared" si="6"/>
        <v xml:space="preserve"> </v>
      </c>
      <c r="B379" s="217"/>
      <c r="C379" s="217"/>
      <c r="D379" s="144"/>
      <c r="E379" s="144"/>
      <c r="F379" s="144"/>
      <c r="G379" s="216" t="str">
        <f>IF(D379="","",VLOOKUP(D379,'Liste des clubs'!A:B,2,FALSE))</f>
        <v/>
      </c>
    </row>
    <row r="380" spans="1:7" x14ac:dyDescent="0.2">
      <c r="A380" s="216" t="str">
        <f t="shared" si="6"/>
        <v xml:space="preserve"> </v>
      </c>
      <c r="B380" s="217"/>
      <c r="C380" s="217"/>
      <c r="D380" s="144"/>
      <c r="E380" s="144"/>
      <c r="F380" s="144"/>
      <c r="G380" s="216" t="str">
        <f>IF(D380="","",VLOOKUP(D380,'Liste des clubs'!A:B,2,FALSE))</f>
        <v/>
      </c>
    </row>
    <row r="381" spans="1:7" x14ac:dyDescent="0.2">
      <c r="A381" s="216" t="str">
        <f t="shared" si="6"/>
        <v xml:space="preserve"> </v>
      </c>
      <c r="B381" s="217"/>
      <c r="C381" s="217"/>
      <c r="D381" s="144"/>
      <c r="E381" s="144"/>
      <c r="F381" s="144"/>
      <c r="G381" s="216" t="str">
        <f>IF(D381="","",VLOOKUP(D381,'Liste des clubs'!A:B,2,FALSE))</f>
        <v/>
      </c>
    </row>
    <row r="382" spans="1:7" x14ac:dyDescent="0.2">
      <c r="A382" s="216" t="str">
        <f t="shared" si="6"/>
        <v xml:space="preserve"> </v>
      </c>
      <c r="B382" s="217"/>
      <c r="C382" s="217"/>
      <c r="D382" s="144"/>
      <c r="E382" s="144"/>
      <c r="F382" s="144"/>
      <c r="G382" s="216" t="str">
        <f>IF(D382="","",VLOOKUP(D382,'Liste des clubs'!A:B,2,FALSE))</f>
        <v/>
      </c>
    </row>
    <row r="383" spans="1:7" x14ac:dyDescent="0.2">
      <c r="A383" s="216" t="str">
        <f t="shared" si="6"/>
        <v xml:space="preserve"> </v>
      </c>
      <c r="B383" s="217"/>
      <c r="C383" s="217"/>
      <c r="D383" s="144"/>
      <c r="E383" s="144"/>
      <c r="F383" s="144"/>
      <c r="G383" s="216" t="str">
        <f>IF(D383="","",VLOOKUP(D383,'Liste des clubs'!A:B,2,FALSE))</f>
        <v/>
      </c>
    </row>
    <row r="384" spans="1:7" x14ac:dyDescent="0.2">
      <c r="A384" s="216" t="str">
        <f t="shared" si="6"/>
        <v xml:space="preserve"> </v>
      </c>
      <c r="B384" s="217"/>
      <c r="C384" s="217"/>
      <c r="D384" s="144"/>
      <c r="E384" s="144"/>
      <c r="F384" s="144"/>
      <c r="G384" s="216" t="str">
        <f>IF(D384="","",VLOOKUP(D384,'Liste des clubs'!A:B,2,FALSE))</f>
        <v/>
      </c>
    </row>
    <row r="385" spans="1:7" x14ac:dyDescent="0.2">
      <c r="A385" s="216" t="str">
        <f t="shared" si="6"/>
        <v xml:space="preserve"> </v>
      </c>
      <c r="B385" s="217"/>
      <c r="C385" s="217"/>
      <c r="D385" s="144"/>
      <c r="E385" s="144"/>
      <c r="F385" s="144"/>
      <c r="G385" s="216" t="str">
        <f>IF(D385="","",VLOOKUP(D385,'Liste des clubs'!A:B,2,FALSE))</f>
        <v/>
      </c>
    </row>
    <row r="386" spans="1:7" x14ac:dyDescent="0.2">
      <c r="A386" s="216" t="str">
        <f t="shared" si="6"/>
        <v xml:space="preserve"> </v>
      </c>
      <c r="B386" s="217"/>
      <c r="C386" s="217"/>
      <c r="D386" s="144"/>
      <c r="E386" s="144"/>
      <c r="F386" s="144"/>
      <c r="G386" s="216" t="str">
        <f>IF(D386="","",VLOOKUP(D386,'Liste des clubs'!A:B,2,FALSE))</f>
        <v/>
      </c>
    </row>
    <row r="387" spans="1:7" x14ac:dyDescent="0.2">
      <c r="A387" s="216" t="str">
        <f t="shared" si="6"/>
        <v xml:space="preserve"> </v>
      </c>
      <c r="B387" s="217"/>
      <c r="C387" s="217"/>
      <c r="D387" s="144"/>
      <c r="E387" s="144"/>
      <c r="F387" s="144"/>
      <c r="G387" s="216" t="str">
        <f>IF(D387="","",VLOOKUP(D387,'Liste des clubs'!A:B,2,FALSE))</f>
        <v/>
      </c>
    </row>
    <row r="388" spans="1:7" x14ac:dyDescent="0.2">
      <c r="A388" s="216" t="str">
        <f t="shared" ref="A388:A451" si="7">UPPER(B388)&amp;" "&amp;PROPER(C388)</f>
        <v xml:space="preserve"> </v>
      </c>
      <c r="B388" s="217"/>
      <c r="C388" s="217"/>
      <c r="D388" s="144"/>
      <c r="E388" s="144"/>
      <c r="F388" s="144"/>
      <c r="G388" s="216" t="str">
        <f>IF(D388="","",VLOOKUP(D388,'Liste des clubs'!A:B,2,FALSE))</f>
        <v/>
      </c>
    </row>
    <row r="389" spans="1:7" x14ac:dyDescent="0.2">
      <c r="A389" s="216" t="str">
        <f t="shared" si="7"/>
        <v xml:space="preserve"> </v>
      </c>
      <c r="B389" s="217"/>
      <c r="C389" s="217"/>
      <c r="D389" s="144"/>
      <c r="E389" s="144"/>
      <c r="F389" s="144"/>
      <c r="G389" s="216" t="str">
        <f>IF(D389="","",VLOOKUP(D389,'Liste des clubs'!A:B,2,FALSE))</f>
        <v/>
      </c>
    </row>
    <row r="390" spans="1:7" x14ac:dyDescent="0.2">
      <c r="A390" s="216" t="str">
        <f t="shared" si="7"/>
        <v xml:space="preserve"> </v>
      </c>
      <c r="B390" s="217"/>
      <c r="C390" s="217"/>
      <c r="D390" s="144"/>
      <c r="E390" s="144"/>
      <c r="F390" s="144"/>
      <c r="G390" s="216" t="str">
        <f>IF(D390="","",VLOOKUP(D390,'Liste des clubs'!A:B,2,FALSE))</f>
        <v/>
      </c>
    </row>
    <row r="391" spans="1:7" x14ac:dyDescent="0.2">
      <c r="A391" s="216" t="str">
        <f t="shared" si="7"/>
        <v xml:space="preserve"> </v>
      </c>
      <c r="B391" s="217"/>
      <c r="C391" s="217"/>
      <c r="D391" s="144"/>
      <c r="E391" s="144"/>
      <c r="F391" s="144"/>
      <c r="G391" s="216" t="str">
        <f>IF(D391="","",VLOOKUP(D391,'Liste des clubs'!A:B,2,FALSE))</f>
        <v/>
      </c>
    </row>
    <row r="392" spans="1:7" x14ac:dyDescent="0.2">
      <c r="A392" s="216" t="str">
        <f t="shared" si="7"/>
        <v xml:space="preserve"> </v>
      </c>
      <c r="B392" s="217"/>
      <c r="C392" s="217"/>
      <c r="D392" s="144"/>
      <c r="E392" s="144"/>
      <c r="F392" s="144"/>
      <c r="G392" s="216" t="str">
        <f>IF(D392="","",VLOOKUP(D392,'Liste des clubs'!A:B,2,FALSE))</f>
        <v/>
      </c>
    </row>
    <row r="393" spans="1:7" x14ac:dyDescent="0.2">
      <c r="A393" s="216" t="str">
        <f t="shared" si="7"/>
        <v xml:space="preserve"> </v>
      </c>
      <c r="B393" s="217"/>
      <c r="C393" s="217"/>
      <c r="D393" s="144"/>
      <c r="E393" s="144"/>
      <c r="F393" s="144"/>
      <c r="G393" s="216" t="str">
        <f>IF(D393="","",VLOOKUP(D393,'Liste des clubs'!A:B,2,FALSE))</f>
        <v/>
      </c>
    </row>
    <row r="394" spans="1:7" x14ac:dyDescent="0.2">
      <c r="A394" s="216" t="str">
        <f t="shared" si="7"/>
        <v xml:space="preserve"> </v>
      </c>
      <c r="B394" s="217"/>
      <c r="C394" s="217"/>
      <c r="D394" s="144"/>
      <c r="E394" s="144"/>
      <c r="F394" s="144"/>
      <c r="G394" s="216" t="str">
        <f>IF(D394="","",VLOOKUP(D394,'Liste des clubs'!A:B,2,FALSE))</f>
        <v/>
      </c>
    </row>
    <row r="395" spans="1:7" x14ac:dyDescent="0.2">
      <c r="A395" s="216" t="str">
        <f t="shared" si="7"/>
        <v xml:space="preserve"> </v>
      </c>
      <c r="B395" s="217"/>
      <c r="C395" s="217"/>
      <c r="D395" s="144"/>
      <c r="E395" s="144"/>
      <c r="F395" s="144"/>
      <c r="G395" s="216" t="str">
        <f>IF(D395="","",VLOOKUP(D395,'Liste des clubs'!A:B,2,FALSE))</f>
        <v/>
      </c>
    </row>
    <row r="396" spans="1:7" x14ac:dyDescent="0.2">
      <c r="A396" s="216" t="str">
        <f t="shared" si="7"/>
        <v xml:space="preserve"> </v>
      </c>
      <c r="B396" s="217"/>
      <c r="C396" s="217"/>
      <c r="D396" s="144"/>
      <c r="E396" s="144"/>
      <c r="F396" s="144"/>
      <c r="G396" s="216" t="str">
        <f>IF(D396="","",VLOOKUP(D396,'Liste des clubs'!A:B,2,FALSE))</f>
        <v/>
      </c>
    </row>
    <row r="397" spans="1:7" x14ac:dyDescent="0.2">
      <c r="A397" s="216" t="str">
        <f t="shared" si="7"/>
        <v xml:space="preserve"> </v>
      </c>
      <c r="B397" s="217"/>
      <c r="C397" s="217"/>
      <c r="D397" s="144"/>
      <c r="E397" s="144"/>
      <c r="F397" s="144"/>
      <c r="G397" s="216" t="str">
        <f>IF(D397="","",VLOOKUP(D397,'Liste des clubs'!A:B,2,FALSE))</f>
        <v/>
      </c>
    </row>
    <row r="398" spans="1:7" x14ac:dyDescent="0.2">
      <c r="A398" s="216" t="str">
        <f t="shared" si="7"/>
        <v xml:space="preserve"> </v>
      </c>
      <c r="B398" s="217"/>
      <c r="C398" s="217"/>
      <c r="D398" s="144"/>
      <c r="E398" s="144"/>
      <c r="F398" s="144"/>
      <c r="G398" s="216" t="str">
        <f>IF(D398="","",VLOOKUP(D398,'Liste des clubs'!A:B,2,FALSE))</f>
        <v/>
      </c>
    </row>
    <row r="399" spans="1:7" x14ac:dyDescent="0.2">
      <c r="A399" s="216" t="str">
        <f t="shared" si="7"/>
        <v xml:space="preserve"> </v>
      </c>
      <c r="B399" s="217"/>
      <c r="C399" s="217"/>
      <c r="D399" s="144"/>
      <c r="E399" s="144"/>
      <c r="F399" s="144"/>
      <c r="G399" s="216" t="str">
        <f>IF(D399="","",VLOOKUP(D399,'Liste des clubs'!A:B,2,FALSE))</f>
        <v/>
      </c>
    </row>
    <row r="400" spans="1:7" x14ac:dyDescent="0.2">
      <c r="A400" s="216" t="str">
        <f t="shared" si="7"/>
        <v xml:space="preserve"> </v>
      </c>
      <c r="B400" s="217"/>
      <c r="C400" s="217"/>
      <c r="D400" s="144"/>
      <c r="E400" s="144"/>
      <c r="F400" s="144"/>
      <c r="G400" s="216" t="str">
        <f>IF(D400="","",VLOOKUP(D400,'Liste des clubs'!A:B,2,FALSE))</f>
        <v/>
      </c>
    </row>
    <row r="401" spans="1:7" x14ac:dyDescent="0.2">
      <c r="A401" s="216" t="str">
        <f t="shared" si="7"/>
        <v xml:space="preserve"> </v>
      </c>
      <c r="B401" s="217"/>
      <c r="C401" s="217"/>
      <c r="D401" s="144"/>
      <c r="E401" s="144"/>
      <c r="F401" s="144"/>
      <c r="G401" s="216" t="str">
        <f>IF(D401="","",VLOOKUP(D401,'Liste des clubs'!A:B,2,FALSE))</f>
        <v/>
      </c>
    </row>
    <row r="402" spans="1:7" x14ac:dyDescent="0.2">
      <c r="A402" s="216" t="str">
        <f t="shared" si="7"/>
        <v xml:space="preserve"> </v>
      </c>
      <c r="B402" s="217"/>
      <c r="C402" s="217"/>
      <c r="D402" s="144"/>
      <c r="E402" s="144"/>
      <c r="F402" s="144"/>
      <c r="G402" s="216" t="str">
        <f>IF(D402="","",VLOOKUP(D402,'Liste des clubs'!A:B,2,FALSE))</f>
        <v/>
      </c>
    </row>
    <row r="403" spans="1:7" x14ac:dyDescent="0.2">
      <c r="A403" s="216" t="str">
        <f t="shared" si="7"/>
        <v xml:space="preserve"> </v>
      </c>
      <c r="B403" s="217"/>
      <c r="C403" s="217"/>
      <c r="D403" s="144"/>
      <c r="E403" s="144"/>
      <c r="F403" s="144"/>
      <c r="G403" s="216" t="str">
        <f>IF(D403="","",VLOOKUP(D403,'Liste des clubs'!A:B,2,FALSE))</f>
        <v/>
      </c>
    </row>
    <row r="404" spans="1:7" x14ac:dyDescent="0.2">
      <c r="A404" s="216" t="str">
        <f t="shared" si="7"/>
        <v xml:space="preserve"> </v>
      </c>
      <c r="B404" s="217"/>
      <c r="C404" s="217"/>
      <c r="D404" s="144"/>
      <c r="E404" s="144"/>
      <c r="F404" s="144"/>
      <c r="G404" s="216" t="str">
        <f>IF(D404="","",VLOOKUP(D404,'Liste des clubs'!A:B,2,FALSE))</f>
        <v/>
      </c>
    </row>
    <row r="405" spans="1:7" x14ac:dyDescent="0.2">
      <c r="A405" s="216" t="str">
        <f t="shared" si="7"/>
        <v xml:space="preserve"> </v>
      </c>
      <c r="B405" s="217"/>
      <c r="C405" s="217"/>
      <c r="D405" s="144"/>
      <c r="E405" s="144"/>
      <c r="F405" s="144"/>
      <c r="G405" s="216" t="str">
        <f>IF(D405="","",VLOOKUP(D405,'Liste des clubs'!A:B,2,FALSE))</f>
        <v/>
      </c>
    </row>
    <row r="406" spans="1:7" x14ac:dyDescent="0.2">
      <c r="A406" s="216" t="str">
        <f t="shared" si="7"/>
        <v xml:space="preserve"> </v>
      </c>
      <c r="B406" s="217"/>
      <c r="C406" s="217"/>
      <c r="D406" s="144"/>
      <c r="E406" s="144"/>
      <c r="F406" s="144"/>
      <c r="G406" s="216" t="str">
        <f>IF(D406="","",VLOOKUP(D406,'Liste des clubs'!A:B,2,FALSE))</f>
        <v/>
      </c>
    </row>
    <row r="407" spans="1:7" x14ac:dyDescent="0.2">
      <c r="A407" s="216" t="str">
        <f t="shared" si="7"/>
        <v xml:space="preserve"> </v>
      </c>
      <c r="B407" s="217"/>
      <c r="C407" s="217"/>
      <c r="D407" s="144"/>
      <c r="E407" s="144"/>
      <c r="F407" s="144"/>
      <c r="G407" s="216" t="str">
        <f>IF(D407="","",VLOOKUP(D407,'Liste des clubs'!A:B,2,FALSE))</f>
        <v/>
      </c>
    </row>
    <row r="408" spans="1:7" x14ac:dyDescent="0.2">
      <c r="A408" s="216" t="str">
        <f t="shared" si="7"/>
        <v xml:space="preserve"> </v>
      </c>
      <c r="B408" s="217"/>
      <c r="C408" s="217"/>
      <c r="D408" s="144"/>
      <c r="E408" s="144"/>
      <c r="F408" s="144"/>
      <c r="G408" s="216" t="str">
        <f>IF(D408="","",VLOOKUP(D408,'Liste des clubs'!A:B,2,FALSE))</f>
        <v/>
      </c>
    </row>
    <row r="409" spans="1:7" x14ac:dyDescent="0.2">
      <c r="A409" s="216" t="str">
        <f t="shared" si="7"/>
        <v xml:space="preserve"> </v>
      </c>
      <c r="B409" s="217"/>
      <c r="C409" s="217"/>
      <c r="D409" s="144"/>
      <c r="E409" s="144"/>
      <c r="F409" s="144"/>
      <c r="G409" s="216" t="str">
        <f>IF(D409="","",VLOOKUP(D409,'Liste des clubs'!A:B,2,FALSE))</f>
        <v/>
      </c>
    </row>
    <row r="410" spans="1:7" x14ac:dyDescent="0.2">
      <c r="A410" s="216" t="str">
        <f t="shared" si="7"/>
        <v xml:space="preserve"> </v>
      </c>
      <c r="B410" s="217"/>
      <c r="C410" s="217"/>
      <c r="D410" s="144"/>
      <c r="E410" s="144"/>
      <c r="F410" s="144"/>
      <c r="G410" s="216" t="str">
        <f>IF(D410="","",VLOOKUP(D410,'Liste des clubs'!A:B,2,FALSE))</f>
        <v/>
      </c>
    </row>
    <row r="411" spans="1:7" x14ac:dyDescent="0.2">
      <c r="A411" s="216" t="str">
        <f t="shared" si="7"/>
        <v xml:space="preserve"> </v>
      </c>
      <c r="B411" s="217"/>
      <c r="C411" s="217"/>
      <c r="D411" s="144"/>
      <c r="E411" s="144"/>
      <c r="F411" s="144"/>
      <c r="G411" s="216" t="str">
        <f>IF(D411="","",VLOOKUP(D411,'Liste des clubs'!A:B,2,FALSE))</f>
        <v/>
      </c>
    </row>
    <row r="412" spans="1:7" x14ac:dyDescent="0.2">
      <c r="A412" s="216" t="str">
        <f t="shared" si="7"/>
        <v xml:space="preserve"> </v>
      </c>
      <c r="B412" s="217"/>
      <c r="C412" s="217"/>
      <c r="D412" s="144"/>
      <c r="E412" s="144"/>
      <c r="F412" s="144"/>
      <c r="G412" s="216" t="str">
        <f>IF(D412="","",VLOOKUP(D412,'Liste des clubs'!A:B,2,FALSE))</f>
        <v/>
      </c>
    </row>
    <row r="413" spans="1:7" x14ac:dyDescent="0.2">
      <c r="A413" s="216" t="str">
        <f t="shared" si="7"/>
        <v xml:space="preserve"> </v>
      </c>
      <c r="B413" s="217"/>
      <c r="C413" s="217"/>
      <c r="D413" s="144"/>
      <c r="E413" s="144"/>
      <c r="F413" s="144"/>
      <c r="G413" s="216" t="str">
        <f>IF(D413="","",VLOOKUP(D413,'Liste des clubs'!A:B,2,FALSE))</f>
        <v/>
      </c>
    </row>
    <row r="414" spans="1:7" x14ac:dyDescent="0.2">
      <c r="A414" s="216" t="str">
        <f t="shared" si="7"/>
        <v xml:space="preserve"> </v>
      </c>
      <c r="B414" s="217"/>
      <c r="C414" s="217"/>
      <c r="D414" s="144"/>
      <c r="E414" s="144"/>
      <c r="F414" s="144"/>
      <c r="G414" s="216" t="str">
        <f>IF(D414="","",VLOOKUP(D414,'Liste des clubs'!A:B,2,FALSE))</f>
        <v/>
      </c>
    </row>
    <row r="415" spans="1:7" x14ac:dyDescent="0.2">
      <c r="A415" s="216" t="str">
        <f t="shared" si="7"/>
        <v xml:space="preserve"> </v>
      </c>
      <c r="B415" s="217"/>
      <c r="C415" s="217"/>
      <c r="D415" s="144"/>
      <c r="E415" s="144"/>
      <c r="F415" s="144"/>
      <c r="G415" s="216" t="str">
        <f>IF(D415="","",VLOOKUP(D415,'Liste des clubs'!A:B,2,FALSE))</f>
        <v/>
      </c>
    </row>
    <row r="416" spans="1:7" x14ac:dyDescent="0.2">
      <c r="A416" s="216" t="str">
        <f t="shared" si="7"/>
        <v xml:space="preserve"> </v>
      </c>
      <c r="B416" s="217"/>
      <c r="C416" s="217"/>
      <c r="D416" s="144"/>
      <c r="E416" s="144"/>
      <c r="F416" s="144"/>
      <c r="G416" s="216" t="str">
        <f>IF(D416="","",VLOOKUP(D416,'Liste des clubs'!A:B,2,FALSE))</f>
        <v/>
      </c>
    </row>
    <row r="417" spans="1:7" x14ac:dyDescent="0.2">
      <c r="A417" s="216" t="str">
        <f t="shared" si="7"/>
        <v xml:space="preserve"> </v>
      </c>
      <c r="B417" s="217"/>
      <c r="C417" s="217"/>
      <c r="D417" s="144"/>
      <c r="E417" s="144"/>
      <c r="F417" s="144"/>
      <c r="G417" s="216" t="str">
        <f>IF(D417="","",VLOOKUP(D417,'Liste des clubs'!A:B,2,FALSE))</f>
        <v/>
      </c>
    </row>
    <row r="418" spans="1:7" x14ac:dyDescent="0.2">
      <c r="A418" s="216" t="str">
        <f t="shared" si="7"/>
        <v xml:space="preserve"> </v>
      </c>
      <c r="B418" s="217"/>
      <c r="C418" s="217"/>
      <c r="D418" s="144"/>
      <c r="E418" s="144"/>
      <c r="F418" s="144"/>
      <c r="G418" s="216" t="str">
        <f>IF(D418="","",VLOOKUP(D418,'Liste des clubs'!A:B,2,FALSE))</f>
        <v/>
      </c>
    </row>
    <row r="419" spans="1:7" x14ac:dyDescent="0.2">
      <c r="A419" s="216" t="str">
        <f t="shared" si="7"/>
        <v xml:space="preserve"> </v>
      </c>
      <c r="B419" s="217"/>
      <c r="C419" s="217"/>
      <c r="D419" s="144"/>
      <c r="E419" s="144"/>
      <c r="F419" s="144"/>
      <c r="G419" s="216" t="str">
        <f>IF(D419="","",VLOOKUP(D419,'Liste des clubs'!A:B,2,FALSE))</f>
        <v/>
      </c>
    </row>
    <row r="420" spans="1:7" x14ac:dyDescent="0.2">
      <c r="A420" s="216" t="str">
        <f t="shared" si="7"/>
        <v xml:space="preserve"> </v>
      </c>
      <c r="B420" s="217"/>
      <c r="C420" s="217"/>
      <c r="D420" s="144"/>
      <c r="E420" s="144"/>
      <c r="F420" s="144"/>
      <c r="G420" s="216" t="str">
        <f>IF(D420="","",VLOOKUP(D420,'Liste des clubs'!A:B,2,FALSE))</f>
        <v/>
      </c>
    </row>
    <row r="421" spans="1:7" x14ac:dyDescent="0.2">
      <c r="A421" s="216" t="str">
        <f t="shared" si="7"/>
        <v xml:space="preserve"> </v>
      </c>
      <c r="B421" s="217"/>
      <c r="C421" s="217"/>
      <c r="D421" s="144"/>
      <c r="E421" s="144"/>
      <c r="F421" s="144"/>
      <c r="G421" s="216" t="str">
        <f>IF(D421="","",VLOOKUP(D421,'Liste des clubs'!A:B,2,FALSE))</f>
        <v/>
      </c>
    </row>
    <row r="422" spans="1:7" x14ac:dyDescent="0.2">
      <c r="A422" s="216" t="str">
        <f t="shared" si="7"/>
        <v xml:space="preserve"> </v>
      </c>
      <c r="B422" s="217"/>
      <c r="C422" s="217"/>
      <c r="D422" s="144"/>
      <c r="E422" s="144"/>
      <c r="F422" s="144"/>
      <c r="G422" s="216" t="str">
        <f>IF(D422="","",VLOOKUP(D422,'Liste des clubs'!A:B,2,FALSE))</f>
        <v/>
      </c>
    </row>
    <row r="423" spans="1:7" x14ac:dyDescent="0.2">
      <c r="A423" s="216" t="str">
        <f t="shared" si="7"/>
        <v xml:space="preserve"> </v>
      </c>
      <c r="B423" s="217"/>
      <c r="C423" s="217"/>
      <c r="D423" s="144"/>
      <c r="E423" s="144"/>
      <c r="F423" s="144"/>
      <c r="G423" s="216" t="str">
        <f>IF(D423="","",VLOOKUP(D423,'Liste des clubs'!A:B,2,FALSE))</f>
        <v/>
      </c>
    </row>
    <row r="424" spans="1:7" x14ac:dyDescent="0.2">
      <c r="A424" s="216" t="str">
        <f t="shared" si="7"/>
        <v xml:space="preserve"> </v>
      </c>
      <c r="B424" s="217"/>
      <c r="C424" s="217"/>
      <c r="D424" s="144"/>
      <c r="E424" s="144"/>
      <c r="F424" s="144"/>
      <c r="G424" s="216" t="str">
        <f>IF(D424="","",VLOOKUP(D424,'Liste des clubs'!A:B,2,FALSE))</f>
        <v/>
      </c>
    </row>
    <row r="425" spans="1:7" x14ac:dyDescent="0.2">
      <c r="A425" s="216" t="str">
        <f t="shared" si="7"/>
        <v xml:space="preserve"> </v>
      </c>
      <c r="B425" s="217"/>
      <c r="C425" s="217"/>
      <c r="D425" s="144"/>
      <c r="E425" s="144"/>
      <c r="F425" s="144"/>
      <c r="G425" s="216" t="str">
        <f>IF(D425="","",VLOOKUP(D425,'Liste des clubs'!A:B,2,FALSE))</f>
        <v/>
      </c>
    </row>
    <row r="426" spans="1:7" x14ac:dyDescent="0.2">
      <c r="A426" s="216" t="str">
        <f t="shared" si="7"/>
        <v xml:space="preserve"> </v>
      </c>
      <c r="B426" s="217"/>
      <c r="C426" s="217"/>
      <c r="D426" s="144"/>
      <c r="E426" s="144"/>
      <c r="F426" s="144"/>
      <c r="G426" s="216" t="str">
        <f>IF(D426="","",VLOOKUP(D426,'Liste des clubs'!A:B,2,FALSE))</f>
        <v/>
      </c>
    </row>
    <row r="427" spans="1:7" x14ac:dyDescent="0.2">
      <c r="A427" s="216" t="str">
        <f t="shared" si="7"/>
        <v xml:space="preserve"> </v>
      </c>
      <c r="B427" s="217"/>
      <c r="C427" s="217"/>
      <c r="D427" s="144"/>
      <c r="E427" s="144"/>
      <c r="F427" s="144"/>
      <c r="G427" s="216" t="str">
        <f>IF(D427="","",VLOOKUP(D427,'Liste des clubs'!A:B,2,FALSE))</f>
        <v/>
      </c>
    </row>
    <row r="428" spans="1:7" x14ac:dyDescent="0.2">
      <c r="A428" s="216" t="str">
        <f t="shared" si="7"/>
        <v xml:space="preserve"> </v>
      </c>
      <c r="B428" s="217"/>
      <c r="C428" s="217"/>
      <c r="D428" s="144"/>
      <c r="E428" s="144"/>
      <c r="F428" s="144"/>
      <c r="G428" s="216" t="str">
        <f>IF(D428="","",VLOOKUP(D428,'Liste des clubs'!A:B,2,FALSE))</f>
        <v/>
      </c>
    </row>
    <row r="429" spans="1:7" x14ac:dyDescent="0.2">
      <c r="A429" s="216" t="str">
        <f t="shared" si="7"/>
        <v xml:space="preserve"> </v>
      </c>
      <c r="B429" s="217"/>
      <c r="C429" s="217"/>
      <c r="D429" s="144"/>
      <c r="E429" s="144"/>
      <c r="F429" s="144"/>
      <c r="G429" s="216" t="str">
        <f>IF(D429="","",VLOOKUP(D429,'Liste des clubs'!A:B,2,FALSE))</f>
        <v/>
      </c>
    </row>
    <row r="430" spans="1:7" x14ac:dyDescent="0.2">
      <c r="A430" s="216" t="str">
        <f t="shared" si="7"/>
        <v xml:space="preserve"> </v>
      </c>
      <c r="B430" s="217"/>
      <c r="C430" s="217"/>
      <c r="D430" s="144"/>
      <c r="E430" s="144"/>
      <c r="F430" s="144"/>
      <c r="G430" s="216" t="str">
        <f>IF(D430="","",VLOOKUP(D430,'Liste des clubs'!A:B,2,FALSE))</f>
        <v/>
      </c>
    </row>
    <row r="431" spans="1:7" x14ac:dyDescent="0.2">
      <c r="A431" s="216" t="str">
        <f t="shared" si="7"/>
        <v xml:space="preserve"> </v>
      </c>
      <c r="B431" s="217"/>
      <c r="C431" s="217"/>
      <c r="D431" s="144"/>
      <c r="E431" s="144"/>
      <c r="F431" s="144"/>
      <c r="G431" s="216" t="str">
        <f>IF(D431="","",VLOOKUP(D431,'Liste des clubs'!A:B,2,FALSE))</f>
        <v/>
      </c>
    </row>
    <row r="432" spans="1:7" x14ac:dyDescent="0.2">
      <c r="A432" s="216" t="str">
        <f t="shared" si="7"/>
        <v xml:space="preserve"> </v>
      </c>
      <c r="B432" s="217"/>
      <c r="C432" s="217"/>
      <c r="D432" s="144"/>
      <c r="E432" s="144"/>
      <c r="F432" s="144"/>
      <c r="G432" s="216" t="str">
        <f>IF(D432="","",VLOOKUP(D432,'Liste des clubs'!A:B,2,FALSE))</f>
        <v/>
      </c>
    </row>
    <row r="433" spans="1:7" x14ac:dyDescent="0.2">
      <c r="A433" s="216" t="str">
        <f t="shared" si="7"/>
        <v xml:space="preserve"> </v>
      </c>
      <c r="B433" s="217"/>
      <c r="C433" s="217"/>
      <c r="D433" s="144"/>
      <c r="E433" s="144"/>
      <c r="F433" s="144"/>
      <c r="G433" s="216" t="str">
        <f>IF(D433="","",VLOOKUP(D433,'Liste des clubs'!A:B,2,FALSE))</f>
        <v/>
      </c>
    </row>
    <row r="434" spans="1:7" x14ac:dyDescent="0.2">
      <c r="A434" s="216" t="str">
        <f t="shared" si="7"/>
        <v xml:space="preserve"> </v>
      </c>
      <c r="B434" s="217"/>
      <c r="C434" s="217"/>
      <c r="D434" s="144"/>
      <c r="E434" s="144"/>
      <c r="F434" s="144"/>
      <c r="G434" s="216" t="str">
        <f>IF(D434="","",VLOOKUP(D434,'Liste des clubs'!A:B,2,FALSE))</f>
        <v/>
      </c>
    </row>
    <row r="435" spans="1:7" x14ac:dyDescent="0.2">
      <c r="A435" s="216" t="str">
        <f t="shared" si="7"/>
        <v xml:space="preserve"> </v>
      </c>
      <c r="B435" s="217"/>
      <c r="C435" s="217"/>
      <c r="D435" s="144"/>
      <c r="E435" s="144"/>
      <c r="F435" s="144"/>
      <c r="G435" s="216" t="str">
        <f>IF(D435="","",VLOOKUP(D435,'Liste des clubs'!A:B,2,FALSE))</f>
        <v/>
      </c>
    </row>
    <row r="436" spans="1:7" x14ac:dyDescent="0.2">
      <c r="A436" s="216" t="str">
        <f t="shared" si="7"/>
        <v xml:space="preserve"> </v>
      </c>
      <c r="B436" s="217"/>
      <c r="C436" s="217"/>
      <c r="D436" s="144"/>
      <c r="E436" s="144"/>
      <c r="F436" s="144"/>
      <c r="G436" s="216" t="str">
        <f>IF(D436="","",VLOOKUP(D436,'Liste des clubs'!A:B,2,FALSE))</f>
        <v/>
      </c>
    </row>
    <row r="437" spans="1:7" x14ac:dyDescent="0.2">
      <c r="A437" s="216" t="str">
        <f t="shared" si="7"/>
        <v xml:space="preserve"> </v>
      </c>
      <c r="B437" s="217"/>
      <c r="C437" s="217"/>
      <c r="D437" s="144"/>
      <c r="E437" s="144"/>
      <c r="F437" s="144"/>
      <c r="G437" s="216" t="str">
        <f>IF(D437="","",VLOOKUP(D437,'Liste des clubs'!A:B,2,FALSE))</f>
        <v/>
      </c>
    </row>
    <row r="438" spans="1:7" x14ac:dyDescent="0.2">
      <c r="A438" s="216" t="str">
        <f t="shared" si="7"/>
        <v xml:space="preserve"> </v>
      </c>
      <c r="B438" s="217"/>
      <c r="C438" s="217"/>
      <c r="D438" s="144"/>
      <c r="E438" s="144"/>
      <c r="F438" s="144"/>
      <c r="G438" s="216" t="str">
        <f>IF(D438="","",VLOOKUP(D438,'Liste des clubs'!A:B,2,FALSE))</f>
        <v/>
      </c>
    </row>
    <row r="439" spans="1:7" x14ac:dyDescent="0.2">
      <c r="A439" s="216" t="str">
        <f t="shared" si="7"/>
        <v xml:space="preserve"> </v>
      </c>
      <c r="B439" s="217"/>
      <c r="C439" s="217"/>
      <c r="D439" s="144"/>
      <c r="E439" s="144"/>
      <c r="F439" s="144"/>
      <c r="G439" s="216" t="str">
        <f>IF(D439="","",VLOOKUP(D439,'Liste des clubs'!A:B,2,FALSE))</f>
        <v/>
      </c>
    </row>
    <row r="440" spans="1:7" x14ac:dyDescent="0.2">
      <c r="A440" s="216" t="str">
        <f t="shared" si="7"/>
        <v xml:space="preserve"> </v>
      </c>
      <c r="B440" s="217"/>
      <c r="C440" s="217"/>
      <c r="D440" s="144"/>
      <c r="E440" s="144"/>
      <c r="F440" s="144"/>
      <c r="G440" s="216" t="str">
        <f>IF(D440="","",VLOOKUP(D440,'Liste des clubs'!A:B,2,FALSE))</f>
        <v/>
      </c>
    </row>
    <row r="441" spans="1:7" x14ac:dyDescent="0.2">
      <c r="A441" s="216" t="str">
        <f t="shared" si="7"/>
        <v xml:space="preserve"> </v>
      </c>
      <c r="B441" s="217"/>
      <c r="C441" s="217"/>
      <c r="D441" s="144"/>
      <c r="E441" s="144"/>
      <c r="F441" s="144"/>
      <c r="G441" s="216" t="str">
        <f>IF(D441="","",VLOOKUP(D441,'Liste des clubs'!A:B,2,FALSE))</f>
        <v/>
      </c>
    </row>
    <row r="442" spans="1:7" x14ac:dyDescent="0.2">
      <c r="A442" s="216" t="str">
        <f t="shared" si="7"/>
        <v xml:space="preserve"> </v>
      </c>
      <c r="B442" s="217"/>
      <c r="C442" s="217"/>
      <c r="D442" s="144"/>
      <c r="E442" s="144"/>
      <c r="F442" s="144"/>
      <c r="G442" s="216" t="str">
        <f>IF(D442="","",VLOOKUP(D442,'Liste des clubs'!A:B,2,FALSE))</f>
        <v/>
      </c>
    </row>
    <row r="443" spans="1:7" x14ac:dyDescent="0.2">
      <c r="A443" s="216" t="str">
        <f t="shared" si="7"/>
        <v xml:space="preserve"> </v>
      </c>
      <c r="B443" s="217"/>
      <c r="C443" s="217"/>
      <c r="D443" s="144"/>
      <c r="E443" s="144"/>
      <c r="F443" s="144"/>
      <c r="G443" s="216" t="str">
        <f>IF(D443="","",VLOOKUP(D443,'Liste des clubs'!A:B,2,FALSE))</f>
        <v/>
      </c>
    </row>
    <row r="444" spans="1:7" x14ac:dyDescent="0.2">
      <c r="A444" s="216" t="str">
        <f t="shared" si="7"/>
        <v xml:space="preserve"> </v>
      </c>
      <c r="B444" s="217"/>
      <c r="C444" s="217"/>
      <c r="D444" s="144"/>
      <c r="E444" s="144"/>
      <c r="F444" s="144"/>
      <c r="G444" s="216" t="str">
        <f>IF(D444="","",VLOOKUP(D444,'Liste des clubs'!A:B,2,FALSE))</f>
        <v/>
      </c>
    </row>
    <row r="445" spans="1:7" x14ac:dyDescent="0.2">
      <c r="A445" s="216" t="str">
        <f t="shared" si="7"/>
        <v xml:space="preserve"> </v>
      </c>
      <c r="B445" s="217"/>
      <c r="C445" s="217"/>
      <c r="D445" s="144"/>
      <c r="E445" s="144"/>
      <c r="F445" s="144"/>
      <c r="G445" s="216" t="str">
        <f>IF(D445="","",VLOOKUP(D445,'Liste des clubs'!A:B,2,FALSE))</f>
        <v/>
      </c>
    </row>
    <row r="446" spans="1:7" x14ac:dyDescent="0.2">
      <c r="A446" s="216" t="str">
        <f t="shared" si="7"/>
        <v xml:space="preserve"> </v>
      </c>
      <c r="B446" s="217"/>
      <c r="C446" s="217"/>
      <c r="D446" s="144"/>
      <c r="E446" s="144"/>
      <c r="F446" s="144"/>
      <c r="G446" s="216" t="str">
        <f>IF(D446="","",VLOOKUP(D446,'Liste des clubs'!A:B,2,FALSE))</f>
        <v/>
      </c>
    </row>
    <row r="447" spans="1:7" x14ac:dyDescent="0.2">
      <c r="A447" s="216" t="str">
        <f t="shared" si="7"/>
        <v xml:space="preserve"> </v>
      </c>
      <c r="B447" s="217"/>
      <c r="C447" s="217"/>
      <c r="D447" s="144"/>
      <c r="E447" s="144"/>
      <c r="F447" s="144"/>
      <c r="G447" s="216" t="str">
        <f>IF(D447="","",VLOOKUP(D447,'Liste des clubs'!A:B,2,FALSE))</f>
        <v/>
      </c>
    </row>
    <row r="448" spans="1:7" x14ac:dyDescent="0.2">
      <c r="A448" s="216" t="str">
        <f t="shared" si="7"/>
        <v xml:space="preserve"> </v>
      </c>
      <c r="B448" s="217"/>
      <c r="C448" s="217"/>
      <c r="D448" s="144"/>
      <c r="E448" s="144"/>
      <c r="F448" s="144"/>
      <c r="G448" s="216" t="str">
        <f>IF(D448="","",VLOOKUP(D448,'Liste des clubs'!A:B,2,FALSE))</f>
        <v/>
      </c>
    </row>
    <row r="449" spans="1:7" x14ac:dyDescent="0.2">
      <c r="A449" s="216" t="str">
        <f t="shared" si="7"/>
        <v xml:space="preserve"> </v>
      </c>
      <c r="B449" s="217"/>
      <c r="C449" s="217"/>
      <c r="D449" s="144"/>
      <c r="E449" s="144"/>
      <c r="F449" s="144"/>
      <c r="G449" s="216" t="str">
        <f>IF(D449="","",VLOOKUP(D449,'Liste des clubs'!A:B,2,FALSE))</f>
        <v/>
      </c>
    </row>
    <row r="450" spans="1:7" x14ac:dyDescent="0.2">
      <c r="A450" s="216" t="str">
        <f t="shared" si="7"/>
        <v xml:space="preserve"> </v>
      </c>
      <c r="B450" s="217"/>
      <c r="C450" s="217"/>
      <c r="D450" s="144"/>
      <c r="E450" s="144"/>
      <c r="F450" s="144"/>
      <c r="G450" s="216" t="str">
        <f>IF(D450="","",VLOOKUP(D450,'Liste des clubs'!A:B,2,FALSE))</f>
        <v/>
      </c>
    </row>
    <row r="451" spans="1:7" x14ac:dyDescent="0.2">
      <c r="A451" s="216" t="str">
        <f t="shared" si="7"/>
        <v xml:space="preserve"> </v>
      </c>
      <c r="B451" s="217"/>
      <c r="C451" s="217"/>
      <c r="D451" s="144"/>
      <c r="E451" s="144"/>
      <c r="F451" s="144"/>
      <c r="G451" s="216" t="str">
        <f>IF(D451="","",VLOOKUP(D451,'Liste des clubs'!A:B,2,FALSE))</f>
        <v/>
      </c>
    </row>
    <row r="452" spans="1:7" x14ac:dyDescent="0.2">
      <c r="A452" s="216" t="str">
        <f t="shared" ref="A452:A515" si="8">UPPER(B452)&amp;" "&amp;PROPER(C452)</f>
        <v xml:space="preserve"> </v>
      </c>
      <c r="B452" s="217"/>
      <c r="C452" s="217"/>
      <c r="D452" s="144"/>
      <c r="E452" s="144"/>
      <c r="F452" s="144"/>
      <c r="G452" s="216" t="str">
        <f>IF(D452="","",VLOOKUP(D452,'Liste des clubs'!A:B,2,FALSE))</f>
        <v/>
      </c>
    </row>
    <row r="453" spans="1:7" x14ac:dyDescent="0.2">
      <c r="A453" s="216" t="str">
        <f t="shared" si="8"/>
        <v xml:space="preserve"> </v>
      </c>
      <c r="B453" s="217"/>
      <c r="C453" s="217"/>
      <c r="D453" s="144"/>
      <c r="E453" s="144"/>
      <c r="F453" s="144"/>
      <c r="G453" s="216" t="str">
        <f>IF(D453="","",VLOOKUP(D453,'Liste des clubs'!A:B,2,FALSE))</f>
        <v/>
      </c>
    </row>
    <row r="454" spans="1:7" x14ac:dyDescent="0.2">
      <c r="A454" s="216" t="str">
        <f t="shared" si="8"/>
        <v xml:space="preserve"> </v>
      </c>
      <c r="B454" s="217"/>
      <c r="C454" s="217"/>
      <c r="D454" s="144"/>
      <c r="E454" s="144"/>
      <c r="F454" s="144"/>
      <c r="G454" s="216" t="str">
        <f>IF(D454="","",VLOOKUP(D454,'Liste des clubs'!A:B,2,FALSE))</f>
        <v/>
      </c>
    </row>
    <row r="455" spans="1:7" x14ac:dyDescent="0.2">
      <c r="A455" s="216" t="str">
        <f t="shared" si="8"/>
        <v xml:space="preserve"> </v>
      </c>
      <c r="B455" s="217"/>
      <c r="C455" s="217"/>
      <c r="D455" s="144"/>
      <c r="E455" s="144"/>
      <c r="F455" s="144"/>
      <c r="G455" s="216" t="str">
        <f>IF(D455="","",VLOOKUP(D455,'Liste des clubs'!A:B,2,FALSE))</f>
        <v/>
      </c>
    </row>
    <row r="456" spans="1:7" x14ac:dyDescent="0.2">
      <c r="A456" s="216" t="str">
        <f t="shared" si="8"/>
        <v xml:space="preserve"> </v>
      </c>
      <c r="B456" s="217"/>
      <c r="C456" s="217"/>
      <c r="D456" s="144"/>
      <c r="E456" s="144"/>
      <c r="F456" s="144"/>
      <c r="G456" s="216" t="str">
        <f>IF(D456="","",VLOOKUP(D456,'Liste des clubs'!A:B,2,FALSE))</f>
        <v/>
      </c>
    </row>
    <row r="457" spans="1:7" x14ac:dyDescent="0.2">
      <c r="A457" s="216" t="str">
        <f t="shared" si="8"/>
        <v xml:space="preserve"> </v>
      </c>
      <c r="B457" s="217"/>
      <c r="C457" s="217"/>
      <c r="D457" s="144"/>
      <c r="E457" s="144"/>
      <c r="F457" s="144"/>
      <c r="G457" s="216" t="str">
        <f>IF(D457="","",VLOOKUP(D457,'Liste des clubs'!A:B,2,FALSE))</f>
        <v/>
      </c>
    </row>
    <row r="458" spans="1:7" x14ac:dyDescent="0.2">
      <c r="A458" s="216" t="str">
        <f t="shared" si="8"/>
        <v xml:space="preserve"> </v>
      </c>
      <c r="B458" s="217"/>
      <c r="C458" s="217"/>
      <c r="D458" s="144"/>
      <c r="E458" s="144"/>
      <c r="F458" s="144"/>
      <c r="G458" s="216" t="str">
        <f>IF(D458="","",VLOOKUP(D458,'Liste des clubs'!A:B,2,FALSE))</f>
        <v/>
      </c>
    </row>
    <row r="459" spans="1:7" x14ac:dyDescent="0.2">
      <c r="A459" s="216" t="str">
        <f t="shared" si="8"/>
        <v xml:space="preserve"> </v>
      </c>
      <c r="B459" s="217"/>
      <c r="C459" s="217"/>
      <c r="D459" s="144"/>
      <c r="E459" s="144"/>
      <c r="F459" s="144"/>
      <c r="G459" s="216" t="str">
        <f>IF(D459="","",VLOOKUP(D459,'Liste des clubs'!A:B,2,FALSE))</f>
        <v/>
      </c>
    </row>
    <row r="460" spans="1:7" x14ac:dyDescent="0.2">
      <c r="A460" s="216" t="str">
        <f t="shared" si="8"/>
        <v xml:space="preserve"> </v>
      </c>
      <c r="B460" s="217"/>
      <c r="C460" s="217"/>
      <c r="D460" s="144"/>
      <c r="E460" s="144"/>
      <c r="F460" s="144"/>
      <c r="G460" s="216" t="str">
        <f>IF(D460="","",VLOOKUP(D460,'Liste des clubs'!A:B,2,FALSE))</f>
        <v/>
      </c>
    </row>
    <row r="461" spans="1:7" x14ac:dyDescent="0.2">
      <c r="A461" s="216" t="str">
        <f t="shared" si="8"/>
        <v xml:space="preserve"> </v>
      </c>
      <c r="B461" s="217"/>
      <c r="C461" s="217"/>
      <c r="D461" s="144"/>
      <c r="E461" s="144"/>
      <c r="F461" s="144"/>
      <c r="G461" s="216" t="str">
        <f>IF(D461="","",VLOOKUP(D461,'Liste des clubs'!A:B,2,FALSE))</f>
        <v/>
      </c>
    </row>
    <row r="462" spans="1:7" x14ac:dyDescent="0.2">
      <c r="A462" s="216" t="str">
        <f t="shared" si="8"/>
        <v xml:space="preserve"> </v>
      </c>
      <c r="B462" s="217"/>
      <c r="C462" s="217"/>
      <c r="D462" s="144"/>
      <c r="E462" s="144"/>
      <c r="F462" s="144"/>
      <c r="G462" s="216" t="str">
        <f>IF(D462="","",VLOOKUP(D462,'Liste des clubs'!A:B,2,FALSE))</f>
        <v/>
      </c>
    </row>
    <row r="463" spans="1:7" x14ac:dyDescent="0.2">
      <c r="A463" s="216" t="str">
        <f t="shared" si="8"/>
        <v xml:space="preserve"> </v>
      </c>
      <c r="B463" s="217"/>
      <c r="C463" s="217"/>
      <c r="D463" s="144"/>
      <c r="E463" s="144"/>
      <c r="F463" s="144"/>
      <c r="G463" s="216" t="str">
        <f>IF(D463="","",VLOOKUP(D463,'Liste des clubs'!A:B,2,FALSE))</f>
        <v/>
      </c>
    </row>
    <row r="464" spans="1:7" x14ac:dyDescent="0.2">
      <c r="A464" s="216" t="str">
        <f t="shared" si="8"/>
        <v xml:space="preserve"> </v>
      </c>
      <c r="B464" s="217"/>
      <c r="C464" s="217"/>
      <c r="D464" s="144"/>
      <c r="E464" s="144"/>
      <c r="F464" s="144"/>
      <c r="G464" s="216" t="str">
        <f>IF(D464="","",VLOOKUP(D464,'Liste des clubs'!A:B,2,FALSE))</f>
        <v/>
      </c>
    </row>
    <row r="465" spans="1:7" x14ac:dyDescent="0.2">
      <c r="A465" s="216" t="str">
        <f t="shared" si="8"/>
        <v xml:space="preserve"> </v>
      </c>
      <c r="B465" s="217"/>
      <c r="C465" s="217"/>
      <c r="D465" s="144"/>
      <c r="E465" s="144"/>
      <c r="F465" s="144"/>
      <c r="G465" s="216" t="str">
        <f>IF(D465="","",VLOOKUP(D465,'Liste des clubs'!A:B,2,FALSE))</f>
        <v/>
      </c>
    </row>
    <row r="466" spans="1:7" x14ac:dyDescent="0.2">
      <c r="A466" s="216" t="str">
        <f t="shared" si="8"/>
        <v xml:space="preserve"> </v>
      </c>
      <c r="B466" s="217"/>
      <c r="C466" s="217"/>
      <c r="D466" s="144"/>
      <c r="E466" s="144"/>
      <c r="F466" s="144"/>
      <c r="G466" s="216" t="str">
        <f>IF(D466="","",VLOOKUP(D466,'Liste des clubs'!A:B,2,FALSE))</f>
        <v/>
      </c>
    </row>
    <row r="467" spans="1:7" x14ac:dyDescent="0.2">
      <c r="A467" s="216" t="str">
        <f t="shared" si="8"/>
        <v xml:space="preserve"> </v>
      </c>
      <c r="B467" s="217"/>
      <c r="C467" s="217"/>
      <c r="D467" s="144"/>
      <c r="E467" s="144"/>
      <c r="F467" s="144"/>
      <c r="G467" s="216" t="str">
        <f>IF(D467="","",VLOOKUP(D467,'Liste des clubs'!A:B,2,FALSE))</f>
        <v/>
      </c>
    </row>
    <row r="468" spans="1:7" x14ac:dyDescent="0.2">
      <c r="A468" s="216" t="str">
        <f t="shared" si="8"/>
        <v xml:space="preserve"> </v>
      </c>
      <c r="B468" s="217"/>
      <c r="C468" s="217"/>
      <c r="D468" s="144"/>
      <c r="E468" s="144"/>
      <c r="F468" s="144"/>
      <c r="G468" s="216" t="str">
        <f>IF(D468="","",VLOOKUP(D468,'Liste des clubs'!A:B,2,FALSE))</f>
        <v/>
      </c>
    </row>
    <row r="469" spans="1:7" x14ac:dyDescent="0.2">
      <c r="A469" s="216" t="str">
        <f t="shared" si="8"/>
        <v xml:space="preserve"> </v>
      </c>
      <c r="B469" s="217"/>
      <c r="C469" s="217"/>
      <c r="D469" s="144"/>
      <c r="E469" s="144"/>
      <c r="F469" s="144"/>
      <c r="G469" s="216" t="str">
        <f>IF(D469="","",VLOOKUP(D469,'Liste des clubs'!A:B,2,FALSE))</f>
        <v/>
      </c>
    </row>
    <row r="470" spans="1:7" x14ac:dyDescent="0.2">
      <c r="A470" s="216" t="str">
        <f t="shared" si="8"/>
        <v xml:space="preserve"> </v>
      </c>
      <c r="B470" s="217"/>
      <c r="C470" s="217"/>
      <c r="D470" s="144"/>
      <c r="E470" s="144"/>
      <c r="F470" s="144"/>
      <c r="G470" s="216" t="str">
        <f>IF(D470="","",VLOOKUP(D470,'Liste des clubs'!A:B,2,FALSE))</f>
        <v/>
      </c>
    </row>
    <row r="471" spans="1:7" x14ac:dyDescent="0.2">
      <c r="A471" s="216" t="str">
        <f t="shared" si="8"/>
        <v xml:space="preserve"> </v>
      </c>
      <c r="B471" s="217"/>
      <c r="C471" s="217"/>
      <c r="D471" s="144"/>
      <c r="E471" s="144"/>
      <c r="F471" s="144"/>
      <c r="G471" s="216" t="str">
        <f>IF(D471="","",VLOOKUP(D471,'Liste des clubs'!A:B,2,FALSE))</f>
        <v/>
      </c>
    </row>
    <row r="472" spans="1:7" x14ac:dyDescent="0.2">
      <c r="A472" s="216" t="str">
        <f t="shared" si="8"/>
        <v xml:space="preserve"> </v>
      </c>
      <c r="B472" s="217"/>
      <c r="C472" s="217"/>
      <c r="D472" s="144"/>
      <c r="E472" s="144"/>
      <c r="F472" s="144"/>
      <c r="G472" s="216" t="str">
        <f>IF(D472="","",VLOOKUP(D472,'Liste des clubs'!A:B,2,FALSE))</f>
        <v/>
      </c>
    </row>
    <row r="473" spans="1:7" x14ac:dyDescent="0.2">
      <c r="A473" s="216" t="str">
        <f t="shared" si="8"/>
        <v xml:space="preserve"> </v>
      </c>
      <c r="B473" s="217"/>
      <c r="C473" s="217"/>
      <c r="D473" s="144"/>
      <c r="E473" s="144"/>
      <c r="F473" s="144"/>
      <c r="G473" s="216" t="str">
        <f>IF(D473="","",VLOOKUP(D473,'Liste des clubs'!A:B,2,FALSE))</f>
        <v/>
      </c>
    </row>
    <row r="474" spans="1:7" x14ac:dyDescent="0.2">
      <c r="A474" s="216" t="str">
        <f t="shared" si="8"/>
        <v xml:space="preserve"> </v>
      </c>
      <c r="B474" s="217"/>
      <c r="C474" s="217"/>
      <c r="D474" s="144"/>
      <c r="E474" s="144"/>
      <c r="F474" s="144"/>
      <c r="G474" s="216" t="str">
        <f>IF(D474="","",VLOOKUP(D474,'Liste des clubs'!A:B,2,FALSE))</f>
        <v/>
      </c>
    </row>
    <row r="475" spans="1:7" x14ac:dyDescent="0.2">
      <c r="A475" s="216" t="str">
        <f t="shared" si="8"/>
        <v xml:space="preserve"> </v>
      </c>
      <c r="B475" s="217"/>
      <c r="C475" s="217"/>
      <c r="D475" s="144"/>
      <c r="E475" s="144"/>
      <c r="F475" s="144"/>
      <c r="G475" s="216" t="str">
        <f>IF(D475="","",VLOOKUP(D475,'Liste des clubs'!A:B,2,FALSE))</f>
        <v/>
      </c>
    </row>
    <row r="476" spans="1:7" x14ac:dyDescent="0.2">
      <c r="A476" s="216" t="str">
        <f t="shared" si="8"/>
        <v xml:space="preserve"> </v>
      </c>
      <c r="B476" s="217"/>
      <c r="C476" s="217"/>
      <c r="D476" s="144"/>
      <c r="E476" s="144"/>
      <c r="F476" s="144"/>
      <c r="G476" s="216" t="str">
        <f>IF(D476="","",VLOOKUP(D476,'Liste des clubs'!A:B,2,FALSE))</f>
        <v/>
      </c>
    </row>
    <row r="477" spans="1:7" x14ac:dyDescent="0.2">
      <c r="A477" s="216" t="str">
        <f t="shared" si="8"/>
        <v xml:space="preserve"> </v>
      </c>
      <c r="B477" s="217"/>
      <c r="C477" s="217"/>
      <c r="D477" s="144"/>
      <c r="E477" s="144"/>
      <c r="F477" s="144"/>
      <c r="G477" s="216" t="str">
        <f>IF(D477="","",VLOOKUP(D477,'Liste des clubs'!A:B,2,FALSE))</f>
        <v/>
      </c>
    </row>
    <row r="478" spans="1:7" x14ac:dyDescent="0.2">
      <c r="A478" s="216" t="str">
        <f t="shared" si="8"/>
        <v xml:space="preserve"> </v>
      </c>
      <c r="B478" s="217"/>
      <c r="C478" s="217"/>
      <c r="D478" s="144"/>
      <c r="E478" s="144"/>
      <c r="F478" s="144"/>
      <c r="G478" s="216" t="str">
        <f>IF(D478="","",VLOOKUP(D478,'Liste des clubs'!A:B,2,FALSE))</f>
        <v/>
      </c>
    </row>
    <row r="479" spans="1:7" x14ac:dyDescent="0.2">
      <c r="A479" s="216" t="str">
        <f t="shared" si="8"/>
        <v xml:space="preserve"> </v>
      </c>
      <c r="B479" s="217"/>
      <c r="C479" s="217"/>
      <c r="D479" s="144"/>
      <c r="E479" s="144"/>
      <c r="F479" s="144"/>
      <c r="G479" s="216" t="str">
        <f>IF(D479="","",VLOOKUP(D479,'Liste des clubs'!A:B,2,FALSE))</f>
        <v/>
      </c>
    </row>
    <row r="480" spans="1:7" x14ac:dyDescent="0.2">
      <c r="A480" s="216" t="str">
        <f t="shared" si="8"/>
        <v xml:space="preserve"> </v>
      </c>
      <c r="B480" s="217"/>
      <c r="C480" s="217"/>
      <c r="D480" s="144"/>
      <c r="E480" s="144"/>
      <c r="F480" s="144"/>
      <c r="G480" s="216" t="str">
        <f>IF(D480="","",VLOOKUP(D480,'Liste des clubs'!A:B,2,FALSE))</f>
        <v/>
      </c>
    </row>
    <row r="481" spans="1:7" x14ac:dyDescent="0.2">
      <c r="A481" s="216" t="str">
        <f t="shared" si="8"/>
        <v xml:space="preserve"> </v>
      </c>
      <c r="B481" s="217"/>
      <c r="C481" s="217"/>
      <c r="D481" s="144"/>
      <c r="E481" s="144"/>
      <c r="F481" s="144"/>
      <c r="G481" s="216" t="str">
        <f>IF(D481="","",VLOOKUP(D481,'Liste des clubs'!A:B,2,FALSE))</f>
        <v/>
      </c>
    </row>
    <row r="482" spans="1:7" x14ac:dyDescent="0.2">
      <c r="A482" s="216" t="str">
        <f t="shared" si="8"/>
        <v xml:space="preserve"> </v>
      </c>
      <c r="B482" s="217"/>
      <c r="C482" s="217"/>
      <c r="D482" s="144"/>
      <c r="E482" s="144"/>
      <c r="F482" s="144"/>
      <c r="G482" s="216" t="str">
        <f>IF(D482="","",VLOOKUP(D482,'Liste des clubs'!A:B,2,FALSE))</f>
        <v/>
      </c>
    </row>
    <row r="483" spans="1:7" x14ac:dyDescent="0.2">
      <c r="A483" s="216" t="str">
        <f t="shared" si="8"/>
        <v xml:space="preserve"> </v>
      </c>
      <c r="B483" s="217"/>
      <c r="C483" s="217"/>
      <c r="D483" s="144"/>
      <c r="E483" s="144"/>
      <c r="F483" s="144"/>
      <c r="G483" s="216" t="str">
        <f>IF(D483="","",VLOOKUP(D483,'Liste des clubs'!A:B,2,FALSE))</f>
        <v/>
      </c>
    </row>
    <row r="484" spans="1:7" x14ac:dyDescent="0.2">
      <c r="A484" s="216" t="str">
        <f t="shared" si="8"/>
        <v xml:space="preserve"> </v>
      </c>
      <c r="B484" s="217"/>
      <c r="C484" s="217"/>
      <c r="D484" s="144"/>
      <c r="E484" s="144"/>
      <c r="F484" s="144"/>
      <c r="G484" s="216" t="str">
        <f>IF(D484="","",VLOOKUP(D484,'Liste des clubs'!A:B,2,FALSE))</f>
        <v/>
      </c>
    </row>
    <row r="485" spans="1:7" x14ac:dyDescent="0.2">
      <c r="A485" s="216" t="str">
        <f t="shared" si="8"/>
        <v xml:space="preserve"> </v>
      </c>
      <c r="B485" s="217"/>
      <c r="C485" s="217"/>
      <c r="D485" s="144"/>
      <c r="E485" s="144"/>
      <c r="F485" s="144"/>
      <c r="G485" s="216" t="str">
        <f>IF(D485="","",VLOOKUP(D485,'Liste des clubs'!A:B,2,FALSE))</f>
        <v/>
      </c>
    </row>
    <row r="486" spans="1:7" x14ac:dyDescent="0.2">
      <c r="A486" s="216" t="str">
        <f t="shared" si="8"/>
        <v xml:space="preserve"> </v>
      </c>
      <c r="B486" s="217"/>
      <c r="C486" s="217"/>
      <c r="D486" s="144"/>
      <c r="E486" s="144"/>
      <c r="F486" s="144"/>
      <c r="G486" s="216" t="str">
        <f>IF(D486="","",VLOOKUP(D486,'Liste des clubs'!A:B,2,FALSE))</f>
        <v/>
      </c>
    </row>
    <row r="487" spans="1:7" x14ac:dyDescent="0.2">
      <c r="A487" s="216" t="str">
        <f t="shared" si="8"/>
        <v xml:space="preserve"> </v>
      </c>
      <c r="B487" s="217"/>
      <c r="C487" s="217"/>
      <c r="D487" s="144"/>
      <c r="E487" s="144"/>
      <c r="F487" s="144"/>
      <c r="G487" s="216" t="str">
        <f>IF(D487="","",VLOOKUP(D487,'Liste des clubs'!A:B,2,FALSE))</f>
        <v/>
      </c>
    </row>
    <row r="488" spans="1:7" x14ac:dyDescent="0.2">
      <c r="A488" s="216" t="str">
        <f t="shared" si="8"/>
        <v xml:space="preserve"> </v>
      </c>
      <c r="B488" s="217"/>
      <c r="C488" s="217"/>
      <c r="D488" s="144"/>
      <c r="E488" s="144"/>
      <c r="F488" s="144"/>
      <c r="G488" s="216" t="str">
        <f>IF(D488="","",VLOOKUP(D488,'Liste des clubs'!A:B,2,FALSE))</f>
        <v/>
      </c>
    </row>
    <row r="489" spans="1:7" x14ac:dyDescent="0.2">
      <c r="A489" s="216" t="str">
        <f t="shared" si="8"/>
        <v xml:space="preserve"> </v>
      </c>
      <c r="B489" s="217"/>
      <c r="C489" s="217"/>
      <c r="D489" s="144"/>
      <c r="E489" s="144"/>
      <c r="F489" s="144"/>
      <c r="G489" s="216" t="str">
        <f>IF(D489="","",VLOOKUP(D489,'Liste des clubs'!A:B,2,FALSE))</f>
        <v/>
      </c>
    </row>
    <row r="490" spans="1:7" x14ac:dyDescent="0.2">
      <c r="A490" s="216" t="str">
        <f t="shared" si="8"/>
        <v xml:space="preserve"> </v>
      </c>
      <c r="B490" s="217"/>
      <c r="C490" s="217"/>
      <c r="D490" s="144"/>
      <c r="E490" s="144"/>
      <c r="F490" s="144"/>
      <c r="G490" s="216" t="str">
        <f>IF(D490="","",VLOOKUP(D490,'Liste des clubs'!A:B,2,FALSE))</f>
        <v/>
      </c>
    </row>
    <row r="491" spans="1:7" x14ac:dyDescent="0.2">
      <c r="A491" s="216" t="str">
        <f t="shared" si="8"/>
        <v xml:space="preserve"> </v>
      </c>
      <c r="B491" s="217"/>
      <c r="C491" s="217"/>
      <c r="D491" s="144"/>
      <c r="E491" s="144"/>
      <c r="F491" s="144"/>
      <c r="G491" s="216" t="str">
        <f>IF(D491="","",VLOOKUP(D491,'Liste des clubs'!A:B,2,FALSE))</f>
        <v/>
      </c>
    </row>
    <row r="492" spans="1:7" x14ac:dyDescent="0.2">
      <c r="A492" s="216" t="str">
        <f t="shared" si="8"/>
        <v xml:space="preserve"> </v>
      </c>
      <c r="B492" s="217"/>
      <c r="C492" s="217"/>
      <c r="D492" s="144"/>
      <c r="E492" s="144"/>
      <c r="F492" s="144"/>
      <c r="G492" s="216" t="str">
        <f>IF(D492="","",VLOOKUP(D492,'Liste des clubs'!A:B,2,FALSE))</f>
        <v/>
      </c>
    </row>
    <row r="493" spans="1:7" x14ac:dyDescent="0.2">
      <c r="A493" s="216" t="str">
        <f t="shared" si="8"/>
        <v xml:space="preserve"> </v>
      </c>
      <c r="B493" s="217"/>
      <c r="C493" s="217"/>
      <c r="D493" s="144"/>
      <c r="E493" s="144"/>
      <c r="F493" s="144"/>
      <c r="G493" s="216" t="str">
        <f>IF(D493="","",VLOOKUP(D493,'Liste des clubs'!A:B,2,FALSE))</f>
        <v/>
      </c>
    </row>
    <row r="494" spans="1:7" x14ac:dyDescent="0.2">
      <c r="A494" s="216" t="str">
        <f t="shared" si="8"/>
        <v xml:space="preserve"> </v>
      </c>
      <c r="B494" s="217"/>
      <c r="C494" s="217"/>
      <c r="D494" s="144"/>
      <c r="E494" s="144"/>
      <c r="F494" s="144"/>
      <c r="G494" s="216" t="str">
        <f>IF(D494="","",VLOOKUP(D494,'Liste des clubs'!A:B,2,FALSE))</f>
        <v/>
      </c>
    </row>
    <row r="495" spans="1:7" x14ac:dyDescent="0.2">
      <c r="A495" s="216" t="str">
        <f t="shared" si="8"/>
        <v xml:space="preserve"> </v>
      </c>
      <c r="B495" s="217"/>
      <c r="C495" s="217"/>
      <c r="D495" s="144"/>
      <c r="E495" s="144"/>
      <c r="F495" s="144"/>
      <c r="G495" s="216" t="str">
        <f>IF(D495="","",VLOOKUP(D495,'Liste des clubs'!A:B,2,FALSE))</f>
        <v/>
      </c>
    </row>
    <row r="496" spans="1:7" x14ac:dyDescent="0.2">
      <c r="A496" s="216" t="str">
        <f t="shared" si="8"/>
        <v xml:space="preserve"> </v>
      </c>
      <c r="B496" s="217"/>
      <c r="C496" s="217"/>
      <c r="D496" s="144"/>
      <c r="E496" s="144"/>
      <c r="F496" s="144"/>
      <c r="G496" s="216" t="str">
        <f>IF(D496="","",VLOOKUP(D496,'Liste des clubs'!A:B,2,FALSE))</f>
        <v/>
      </c>
    </row>
    <row r="497" spans="1:7" x14ac:dyDescent="0.2">
      <c r="A497" s="216" t="str">
        <f t="shared" si="8"/>
        <v xml:space="preserve"> </v>
      </c>
      <c r="B497" s="217"/>
      <c r="C497" s="217"/>
      <c r="D497" s="144"/>
      <c r="E497" s="144"/>
      <c r="F497" s="144"/>
      <c r="G497" s="216" t="str">
        <f>IF(D497="","",VLOOKUP(D497,'Liste des clubs'!A:B,2,FALSE))</f>
        <v/>
      </c>
    </row>
    <row r="498" spans="1:7" x14ac:dyDescent="0.2">
      <c r="A498" s="216" t="str">
        <f t="shared" si="8"/>
        <v xml:space="preserve"> </v>
      </c>
      <c r="B498" s="217"/>
      <c r="C498" s="217"/>
      <c r="D498" s="144"/>
      <c r="E498" s="144"/>
      <c r="F498" s="144"/>
      <c r="G498" s="216" t="str">
        <f>IF(D498="","",VLOOKUP(D498,'Liste des clubs'!A:B,2,FALSE))</f>
        <v/>
      </c>
    </row>
    <row r="499" spans="1:7" x14ac:dyDescent="0.2">
      <c r="A499" s="216" t="str">
        <f t="shared" si="8"/>
        <v xml:space="preserve"> </v>
      </c>
      <c r="B499" s="217"/>
      <c r="C499" s="217"/>
      <c r="D499" s="144"/>
      <c r="E499" s="144"/>
      <c r="F499" s="144"/>
      <c r="G499" s="216" t="str">
        <f>IF(D499="","",VLOOKUP(D499,'Liste des clubs'!A:B,2,FALSE))</f>
        <v/>
      </c>
    </row>
    <row r="500" spans="1:7" x14ac:dyDescent="0.2">
      <c r="A500" s="216" t="str">
        <f t="shared" si="8"/>
        <v xml:space="preserve"> </v>
      </c>
      <c r="B500" s="217"/>
      <c r="C500" s="217"/>
      <c r="D500" s="144"/>
      <c r="E500" s="144"/>
      <c r="F500" s="144"/>
      <c r="G500" s="216" t="str">
        <f>IF(D500="","",VLOOKUP(D500,'Liste des clubs'!A:B,2,FALSE))</f>
        <v/>
      </c>
    </row>
    <row r="501" spans="1:7" x14ac:dyDescent="0.2">
      <c r="A501" s="216" t="str">
        <f t="shared" si="8"/>
        <v xml:space="preserve"> </v>
      </c>
      <c r="B501" s="217"/>
      <c r="C501" s="217"/>
      <c r="D501" s="144"/>
      <c r="E501" s="144"/>
      <c r="F501" s="144"/>
      <c r="G501" s="216" t="str">
        <f>IF(D501="","",VLOOKUP(D501,'Liste des clubs'!A:B,2,FALSE))</f>
        <v/>
      </c>
    </row>
    <row r="502" spans="1:7" x14ac:dyDescent="0.2">
      <c r="A502" s="216" t="str">
        <f t="shared" si="8"/>
        <v xml:space="preserve"> </v>
      </c>
      <c r="B502" s="217"/>
      <c r="C502" s="217"/>
      <c r="D502" s="144"/>
      <c r="E502" s="144"/>
      <c r="F502" s="144"/>
      <c r="G502" s="216" t="str">
        <f>IF(D502="","",VLOOKUP(D502,'Liste des clubs'!A:B,2,FALSE))</f>
        <v/>
      </c>
    </row>
    <row r="503" spans="1:7" x14ac:dyDescent="0.2">
      <c r="A503" s="216" t="str">
        <f t="shared" si="8"/>
        <v xml:space="preserve"> </v>
      </c>
      <c r="B503" s="217"/>
      <c r="C503" s="217"/>
      <c r="D503" s="144"/>
      <c r="E503" s="144"/>
      <c r="F503" s="144"/>
      <c r="G503" s="216" t="str">
        <f>IF(D503="","",VLOOKUP(D503,'Liste des clubs'!A:B,2,FALSE))</f>
        <v/>
      </c>
    </row>
    <row r="504" spans="1:7" x14ac:dyDescent="0.2">
      <c r="A504" s="216" t="str">
        <f t="shared" si="8"/>
        <v xml:space="preserve"> </v>
      </c>
      <c r="B504" s="217"/>
      <c r="C504" s="217"/>
      <c r="D504" s="144"/>
      <c r="E504" s="144"/>
      <c r="F504" s="144"/>
      <c r="G504" s="216" t="str">
        <f>IF(D504="","",VLOOKUP(D504,'Liste des clubs'!A:B,2,FALSE))</f>
        <v/>
      </c>
    </row>
    <row r="505" spans="1:7" x14ac:dyDescent="0.2">
      <c r="A505" s="216" t="str">
        <f t="shared" si="8"/>
        <v xml:space="preserve"> </v>
      </c>
      <c r="B505" s="217"/>
      <c r="C505" s="217"/>
      <c r="D505" s="144"/>
      <c r="E505" s="144"/>
      <c r="F505" s="144"/>
      <c r="G505" s="216" t="str">
        <f>IF(D505="","",VLOOKUP(D505,'Liste des clubs'!A:B,2,FALSE))</f>
        <v/>
      </c>
    </row>
    <row r="506" spans="1:7" x14ac:dyDescent="0.2">
      <c r="A506" s="216" t="str">
        <f t="shared" si="8"/>
        <v xml:space="preserve"> </v>
      </c>
      <c r="B506" s="217"/>
      <c r="C506" s="217"/>
      <c r="D506" s="144"/>
      <c r="E506" s="144"/>
      <c r="F506" s="144"/>
      <c r="G506" s="216" t="str">
        <f>IF(D506="","",VLOOKUP(D506,'Liste des clubs'!A:B,2,FALSE))</f>
        <v/>
      </c>
    </row>
    <row r="507" spans="1:7" x14ac:dyDescent="0.2">
      <c r="A507" s="216" t="str">
        <f t="shared" si="8"/>
        <v xml:space="preserve"> </v>
      </c>
      <c r="B507" s="217"/>
      <c r="C507" s="217"/>
      <c r="D507" s="144"/>
      <c r="E507" s="144"/>
      <c r="F507" s="144"/>
      <c r="G507" s="216" t="str">
        <f>IF(D507="","",VLOOKUP(D507,'Liste des clubs'!A:B,2,FALSE))</f>
        <v/>
      </c>
    </row>
    <row r="508" spans="1:7" x14ac:dyDescent="0.2">
      <c r="A508" s="216" t="str">
        <f t="shared" si="8"/>
        <v xml:space="preserve"> </v>
      </c>
      <c r="B508" s="217"/>
      <c r="C508" s="217"/>
      <c r="D508" s="144"/>
      <c r="E508" s="144"/>
      <c r="F508" s="144"/>
      <c r="G508" s="216" t="str">
        <f>IF(D508="","",VLOOKUP(D508,'Liste des clubs'!A:B,2,FALSE))</f>
        <v/>
      </c>
    </row>
    <row r="509" spans="1:7" x14ac:dyDescent="0.2">
      <c r="A509" s="216" t="str">
        <f t="shared" si="8"/>
        <v xml:space="preserve"> </v>
      </c>
      <c r="B509" s="217"/>
      <c r="C509" s="217"/>
      <c r="D509" s="144"/>
      <c r="E509" s="144"/>
      <c r="F509" s="144"/>
      <c r="G509" s="216" t="str">
        <f>IF(D509="","",VLOOKUP(D509,'Liste des clubs'!A:B,2,FALSE))</f>
        <v/>
      </c>
    </row>
    <row r="510" spans="1:7" x14ac:dyDescent="0.2">
      <c r="A510" s="216" t="str">
        <f t="shared" si="8"/>
        <v xml:space="preserve"> </v>
      </c>
      <c r="B510" s="217"/>
      <c r="C510" s="217"/>
      <c r="D510" s="144"/>
      <c r="E510" s="144"/>
      <c r="F510" s="144"/>
      <c r="G510" s="216" t="str">
        <f>IF(D510="","",VLOOKUP(D510,'Liste des clubs'!A:B,2,FALSE))</f>
        <v/>
      </c>
    </row>
    <row r="511" spans="1:7" x14ac:dyDescent="0.2">
      <c r="A511" s="216" t="str">
        <f t="shared" si="8"/>
        <v xml:space="preserve"> </v>
      </c>
      <c r="B511" s="217"/>
      <c r="C511" s="217"/>
      <c r="D511" s="144"/>
      <c r="E511" s="144"/>
      <c r="F511" s="144"/>
      <c r="G511" s="216" t="str">
        <f>IF(D511="","",VLOOKUP(D511,'Liste des clubs'!A:B,2,FALSE))</f>
        <v/>
      </c>
    </row>
    <row r="512" spans="1:7" x14ac:dyDescent="0.2">
      <c r="A512" s="216" t="str">
        <f t="shared" si="8"/>
        <v xml:space="preserve"> </v>
      </c>
      <c r="B512" s="217"/>
      <c r="C512" s="217"/>
      <c r="D512" s="144"/>
      <c r="E512" s="144"/>
      <c r="F512" s="144"/>
      <c r="G512" s="216" t="str">
        <f>IF(D512="","",VLOOKUP(D512,'Liste des clubs'!A:B,2,FALSE))</f>
        <v/>
      </c>
    </row>
    <row r="513" spans="1:7" x14ac:dyDescent="0.2">
      <c r="A513" s="216" t="str">
        <f t="shared" si="8"/>
        <v xml:space="preserve"> </v>
      </c>
      <c r="B513" s="217"/>
      <c r="C513" s="217"/>
      <c r="D513" s="144"/>
      <c r="E513" s="144"/>
      <c r="F513" s="144"/>
      <c r="G513" s="216" t="str">
        <f>IF(D513="","",VLOOKUP(D513,'Liste des clubs'!A:B,2,FALSE))</f>
        <v/>
      </c>
    </row>
    <row r="514" spans="1:7" x14ac:dyDescent="0.2">
      <c r="A514" s="216" t="str">
        <f t="shared" si="8"/>
        <v xml:space="preserve"> </v>
      </c>
      <c r="B514" s="217"/>
      <c r="C514" s="217"/>
      <c r="D514" s="144"/>
      <c r="E514" s="144"/>
      <c r="F514" s="144"/>
      <c r="G514" s="216" t="str">
        <f>IF(D514="","",VLOOKUP(D514,'Liste des clubs'!A:B,2,FALSE))</f>
        <v/>
      </c>
    </row>
    <row r="515" spans="1:7" x14ac:dyDescent="0.2">
      <c r="A515" s="216" t="str">
        <f t="shared" si="8"/>
        <v xml:space="preserve"> </v>
      </c>
      <c r="B515" s="217"/>
      <c r="C515" s="217"/>
      <c r="D515" s="144"/>
      <c r="E515" s="144"/>
      <c r="F515" s="144"/>
      <c r="G515" s="216" t="str">
        <f>IF(D515="","",VLOOKUP(D515,'Liste des clubs'!A:B,2,FALSE))</f>
        <v/>
      </c>
    </row>
    <row r="516" spans="1:7" x14ac:dyDescent="0.2">
      <c r="A516" s="216" t="str">
        <f t="shared" ref="A516:A579" si="9">UPPER(B516)&amp;" "&amp;PROPER(C516)</f>
        <v xml:space="preserve"> </v>
      </c>
      <c r="B516" s="217"/>
      <c r="C516" s="217"/>
      <c r="D516" s="144"/>
      <c r="E516" s="144"/>
      <c r="F516" s="144"/>
      <c r="G516" s="216" t="str">
        <f>IF(D516="","",VLOOKUP(D516,'Liste des clubs'!A:B,2,FALSE))</f>
        <v/>
      </c>
    </row>
    <row r="517" spans="1:7" x14ac:dyDescent="0.2">
      <c r="A517" s="216" t="str">
        <f t="shared" si="9"/>
        <v xml:space="preserve"> </v>
      </c>
      <c r="B517" s="217"/>
      <c r="C517" s="217"/>
      <c r="D517" s="144"/>
      <c r="E517" s="144"/>
      <c r="F517" s="144"/>
      <c r="G517" s="216" t="str">
        <f>IF(D517="","",VLOOKUP(D517,'Liste des clubs'!A:B,2,FALSE))</f>
        <v/>
      </c>
    </row>
    <row r="518" spans="1:7" x14ac:dyDescent="0.2">
      <c r="A518" s="216" t="str">
        <f t="shared" si="9"/>
        <v xml:space="preserve"> </v>
      </c>
      <c r="B518" s="217"/>
      <c r="C518" s="217"/>
      <c r="D518" s="144"/>
      <c r="E518" s="144"/>
      <c r="F518" s="144"/>
      <c r="G518" s="216" t="str">
        <f>IF(D518="","",VLOOKUP(D518,'Liste des clubs'!A:B,2,FALSE))</f>
        <v/>
      </c>
    </row>
    <row r="519" spans="1:7" x14ac:dyDescent="0.2">
      <c r="A519" s="216" t="str">
        <f t="shared" si="9"/>
        <v xml:space="preserve"> </v>
      </c>
      <c r="B519" s="217"/>
      <c r="C519" s="217"/>
      <c r="D519" s="144"/>
      <c r="E519" s="144"/>
      <c r="F519" s="144"/>
      <c r="G519" s="216" t="str">
        <f>IF(D519="","",VLOOKUP(D519,'Liste des clubs'!A:B,2,FALSE))</f>
        <v/>
      </c>
    </row>
    <row r="520" spans="1:7" x14ac:dyDescent="0.2">
      <c r="A520" s="216" t="str">
        <f t="shared" si="9"/>
        <v xml:space="preserve"> </v>
      </c>
      <c r="B520" s="217"/>
      <c r="C520" s="217"/>
      <c r="D520" s="144"/>
      <c r="E520" s="144"/>
      <c r="F520" s="144"/>
      <c r="G520" s="216" t="str">
        <f>IF(D520="","",VLOOKUP(D520,'Liste des clubs'!A:B,2,FALSE))</f>
        <v/>
      </c>
    </row>
    <row r="521" spans="1:7" x14ac:dyDescent="0.2">
      <c r="A521" s="216" t="str">
        <f t="shared" si="9"/>
        <v xml:space="preserve"> </v>
      </c>
      <c r="B521" s="217"/>
      <c r="C521" s="217"/>
      <c r="D521" s="144"/>
      <c r="E521" s="144"/>
      <c r="F521" s="144"/>
      <c r="G521" s="216" t="str">
        <f>IF(D521="","",VLOOKUP(D521,'Liste des clubs'!A:B,2,FALSE))</f>
        <v/>
      </c>
    </row>
    <row r="522" spans="1:7" x14ac:dyDescent="0.2">
      <c r="A522" s="216" t="str">
        <f t="shared" si="9"/>
        <v xml:space="preserve"> </v>
      </c>
      <c r="B522" s="217"/>
      <c r="C522" s="217"/>
      <c r="D522" s="144"/>
      <c r="E522" s="144"/>
      <c r="F522" s="144"/>
      <c r="G522" s="216" t="str">
        <f>IF(D522="","",VLOOKUP(D522,'Liste des clubs'!A:B,2,FALSE))</f>
        <v/>
      </c>
    </row>
    <row r="523" spans="1:7" x14ac:dyDescent="0.2">
      <c r="A523" s="216" t="str">
        <f t="shared" si="9"/>
        <v xml:space="preserve"> </v>
      </c>
      <c r="B523" s="217"/>
      <c r="C523" s="217"/>
      <c r="D523" s="144"/>
      <c r="E523" s="144"/>
      <c r="F523" s="144"/>
      <c r="G523" s="216" t="str">
        <f>IF(D523="","",VLOOKUP(D523,'Liste des clubs'!A:B,2,FALSE))</f>
        <v/>
      </c>
    </row>
    <row r="524" spans="1:7" x14ac:dyDescent="0.2">
      <c r="A524" s="216" t="str">
        <f t="shared" si="9"/>
        <v xml:space="preserve"> </v>
      </c>
      <c r="B524" s="217"/>
      <c r="C524" s="217"/>
      <c r="D524" s="144"/>
      <c r="E524" s="144"/>
      <c r="F524" s="144"/>
      <c r="G524" s="216" t="str">
        <f>IF(D524="","",VLOOKUP(D524,'Liste des clubs'!A:B,2,FALSE))</f>
        <v/>
      </c>
    </row>
    <row r="525" spans="1:7" x14ac:dyDescent="0.2">
      <c r="A525" s="216" t="str">
        <f t="shared" si="9"/>
        <v xml:space="preserve"> </v>
      </c>
      <c r="B525" s="217"/>
      <c r="C525" s="217"/>
      <c r="D525" s="144"/>
      <c r="E525" s="144"/>
      <c r="F525" s="144"/>
      <c r="G525" s="216" t="str">
        <f>IF(D525="","",VLOOKUP(D525,'Liste des clubs'!A:B,2,FALSE))</f>
        <v/>
      </c>
    </row>
    <row r="526" spans="1:7" x14ac:dyDescent="0.2">
      <c r="A526" s="216" t="str">
        <f t="shared" si="9"/>
        <v xml:space="preserve"> </v>
      </c>
      <c r="B526" s="217"/>
      <c r="C526" s="217"/>
      <c r="D526" s="144"/>
      <c r="E526" s="144"/>
      <c r="F526" s="144"/>
      <c r="G526" s="216" t="str">
        <f>IF(D526="","",VLOOKUP(D526,'Liste des clubs'!A:B,2,FALSE))</f>
        <v/>
      </c>
    </row>
    <row r="527" spans="1:7" x14ac:dyDescent="0.2">
      <c r="A527" s="216" t="str">
        <f t="shared" si="9"/>
        <v xml:space="preserve"> </v>
      </c>
      <c r="B527" s="217"/>
      <c r="C527" s="217"/>
      <c r="D527" s="144"/>
      <c r="E527" s="144"/>
      <c r="F527" s="144"/>
      <c r="G527" s="216" t="str">
        <f>IF(D527="","",VLOOKUP(D527,'Liste des clubs'!A:B,2,FALSE))</f>
        <v/>
      </c>
    </row>
    <row r="528" spans="1:7" x14ac:dyDescent="0.2">
      <c r="A528" s="216" t="str">
        <f t="shared" si="9"/>
        <v xml:space="preserve"> </v>
      </c>
      <c r="B528" s="217"/>
      <c r="C528" s="217"/>
      <c r="D528" s="144"/>
      <c r="E528" s="144"/>
      <c r="F528" s="144"/>
      <c r="G528" s="216" t="str">
        <f>IF(D528="","",VLOOKUP(D528,'Liste des clubs'!A:B,2,FALSE))</f>
        <v/>
      </c>
    </row>
    <row r="529" spans="1:7" x14ac:dyDescent="0.2">
      <c r="A529" s="216" t="str">
        <f t="shared" si="9"/>
        <v xml:space="preserve"> </v>
      </c>
      <c r="B529" s="217"/>
      <c r="C529" s="217"/>
      <c r="D529" s="144"/>
      <c r="E529" s="144"/>
      <c r="F529" s="144"/>
      <c r="G529" s="216" t="str">
        <f>IF(D529="","",VLOOKUP(D529,'Liste des clubs'!A:B,2,FALSE))</f>
        <v/>
      </c>
    </row>
    <row r="530" spans="1:7" x14ac:dyDescent="0.2">
      <c r="A530" s="216" t="str">
        <f t="shared" si="9"/>
        <v xml:space="preserve"> </v>
      </c>
      <c r="B530" s="217"/>
      <c r="C530" s="217"/>
      <c r="D530" s="144"/>
      <c r="E530" s="144"/>
      <c r="F530" s="144"/>
      <c r="G530" s="216" t="str">
        <f>IF(D530="","",VLOOKUP(D530,'Liste des clubs'!A:B,2,FALSE))</f>
        <v/>
      </c>
    </row>
    <row r="531" spans="1:7" x14ac:dyDescent="0.2">
      <c r="A531" s="216" t="str">
        <f t="shared" si="9"/>
        <v xml:space="preserve"> </v>
      </c>
      <c r="B531" s="217"/>
      <c r="C531" s="217"/>
      <c r="D531" s="144"/>
      <c r="E531" s="144"/>
      <c r="F531" s="144"/>
      <c r="G531" s="216" t="str">
        <f>IF(D531="","",VLOOKUP(D531,'Liste des clubs'!A:B,2,FALSE))</f>
        <v/>
      </c>
    </row>
    <row r="532" spans="1:7" x14ac:dyDescent="0.2">
      <c r="A532" s="216" t="str">
        <f t="shared" si="9"/>
        <v xml:space="preserve"> </v>
      </c>
      <c r="B532" s="217"/>
      <c r="C532" s="217"/>
      <c r="D532" s="144"/>
      <c r="E532" s="144"/>
      <c r="F532" s="144"/>
      <c r="G532" s="216" t="str">
        <f>IF(D532="","",VLOOKUP(D532,'Liste des clubs'!A:B,2,FALSE))</f>
        <v/>
      </c>
    </row>
    <row r="533" spans="1:7" x14ac:dyDescent="0.2">
      <c r="A533" s="216" t="str">
        <f t="shared" si="9"/>
        <v xml:space="preserve"> </v>
      </c>
      <c r="B533" s="217"/>
      <c r="C533" s="217"/>
      <c r="D533" s="144"/>
      <c r="E533" s="144"/>
      <c r="F533" s="144"/>
      <c r="G533" s="216" t="str">
        <f>IF(D533="","",VLOOKUP(D533,'Liste des clubs'!A:B,2,FALSE))</f>
        <v/>
      </c>
    </row>
    <row r="534" spans="1:7" x14ac:dyDescent="0.2">
      <c r="A534" s="216" t="str">
        <f t="shared" si="9"/>
        <v xml:space="preserve"> </v>
      </c>
      <c r="B534" s="217"/>
      <c r="C534" s="217"/>
      <c r="D534" s="144"/>
      <c r="E534" s="144"/>
      <c r="F534" s="144"/>
      <c r="G534" s="216" t="str">
        <f>IF(D534="","",VLOOKUP(D534,'Liste des clubs'!A:B,2,FALSE))</f>
        <v/>
      </c>
    </row>
    <row r="535" spans="1:7" x14ac:dyDescent="0.2">
      <c r="A535" s="216" t="str">
        <f t="shared" si="9"/>
        <v xml:space="preserve"> </v>
      </c>
      <c r="B535" s="217"/>
      <c r="C535" s="217"/>
      <c r="D535" s="144"/>
      <c r="E535" s="144"/>
      <c r="F535" s="144"/>
      <c r="G535" s="216" t="str">
        <f>IF(D535="","",VLOOKUP(D535,'Liste des clubs'!A:B,2,FALSE))</f>
        <v/>
      </c>
    </row>
    <row r="536" spans="1:7" x14ac:dyDescent="0.2">
      <c r="A536" s="216" t="str">
        <f t="shared" si="9"/>
        <v xml:space="preserve"> </v>
      </c>
      <c r="B536" s="217"/>
      <c r="C536" s="217"/>
      <c r="D536" s="144"/>
      <c r="E536" s="144"/>
      <c r="F536" s="144"/>
      <c r="G536" s="216" t="str">
        <f>IF(D536="","",VLOOKUP(D536,'Liste des clubs'!A:B,2,FALSE))</f>
        <v/>
      </c>
    </row>
    <row r="537" spans="1:7" x14ac:dyDescent="0.2">
      <c r="A537" s="216" t="str">
        <f t="shared" si="9"/>
        <v xml:space="preserve"> </v>
      </c>
      <c r="B537" s="217"/>
      <c r="C537" s="217"/>
      <c r="D537" s="144"/>
      <c r="E537" s="144"/>
      <c r="F537" s="144"/>
      <c r="G537" s="216" t="str">
        <f>IF(D537="","",VLOOKUP(D537,'Liste des clubs'!A:B,2,FALSE))</f>
        <v/>
      </c>
    </row>
    <row r="538" spans="1:7" x14ac:dyDescent="0.2">
      <c r="A538" s="216" t="str">
        <f t="shared" si="9"/>
        <v xml:space="preserve"> </v>
      </c>
      <c r="B538" s="218"/>
      <c r="C538" s="218"/>
      <c r="D538" s="219"/>
      <c r="E538" s="219"/>
      <c r="F538" s="219"/>
      <c r="G538" s="216" t="str">
        <f>IF(D538="","",VLOOKUP(D538,'Liste des clubs'!A:B,2,FALSE))</f>
        <v/>
      </c>
    </row>
    <row r="539" spans="1:7" x14ac:dyDescent="0.2">
      <c r="A539" s="216" t="str">
        <f t="shared" si="9"/>
        <v xml:space="preserve"> </v>
      </c>
      <c r="B539" s="218"/>
      <c r="C539" s="218"/>
      <c r="D539" s="219"/>
      <c r="E539" s="219"/>
      <c r="F539" s="219"/>
      <c r="G539" s="216" t="str">
        <f>IF(D539="","",VLOOKUP(D539,'Liste des clubs'!A:B,2,FALSE))</f>
        <v/>
      </c>
    </row>
    <row r="540" spans="1:7" x14ac:dyDescent="0.2">
      <c r="A540" s="216" t="str">
        <f t="shared" si="9"/>
        <v xml:space="preserve"> </v>
      </c>
      <c r="B540" s="218"/>
      <c r="C540" s="218"/>
      <c r="D540" s="219"/>
      <c r="E540" s="219"/>
      <c r="F540" s="219"/>
      <c r="G540" s="216" t="str">
        <f>IF(D540="","",VLOOKUP(D540,'Liste des clubs'!A:B,2,FALSE))</f>
        <v/>
      </c>
    </row>
    <row r="541" spans="1:7" x14ac:dyDescent="0.2">
      <c r="A541" s="216" t="str">
        <f t="shared" si="9"/>
        <v xml:space="preserve"> </v>
      </c>
      <c r="B541" s="218"/>
      <c r="C541" s="218"/>
      <c r="D541" s="219"/>
      <c r="E541" s="219"/>
      <c r="F541" s="219"/>
      <c r="G541" s="216" t="str">
        <f>IF(D541="","",VLOOKUP(D541,'Liste des clubs'!A:B,2,FALSE))</f>
        <v/>
      </c>
    </row>
    <row r="542" spans="1:7" x14ac:dyDescent="0.2">
      <c r="A542" s="216" t="str">
        <f t="shared" si="9"/>
        <v xml:space="preserve"> </v>
      </c>
      <c r="B542" s="218"/>
      <c r="C542" s="218"/>
      <c r="D542" s="219"/>
      <c r="E542" s="219"/>
      <c r="F542" s="219"/>
      <c r="G542" s="216" t="str">
        <f>IF(D542="","",VLOOKUP(D542,'Liste des clubs'!A:B,2,FALSE))</f>
        <v/>
      </c>
    </row>
    <row r="543" spans="1:7" x14ac:dyDescent="0.2">
      <c r="A543" s="216" t="str">
        <f t="shared" si="9"/>
        <v xml:space="preserve"> </v>
      </c>
      <c r="B543" s="218"/>
      <c r="C543" s="218"/>
      <c r="D543" s="219"/>
      <c r="E543" s="219"/>
      <c r="F543" s="219"/>
      <c r="G543" s="216" t="str">
        <f>IF(D543="","",VLOOKUP(D543,'Liste des clubs'!A:B,2,FALSE))</f>
        <v/>
      </c>
    </row>
    <row r="544" spans="1:7" x14ac:dyDescent="0.2">
      <c r="A544" s="216" t="str">
        <f t="shared" si="9"/>
        <v xml:space="preserve"> </v>
      </c>
      <c r="B544" s="218"/>
      <c r="C544" s="218"/>
      <c r="D544" s="219"/>
      <c r="E544" s="219"/>
      <c r="F544" s="219"/>
      <c r="G544" s="216" t="str">
        <f>IF(D544="","",VLOOKUP(D544,'Liste des clubs'!A:B,2,FALSE))</f>
        <v/>
      </c>
    </row>
    <row r="545" spans="1:7" x14ac:dyDescent="0.2">
      <c r="A545" s="216" t="str">
        <f t="shared" si="9"/>
        <v xml:space="preserve"> </v>
      </c>
      <c r="B545" s="218"/>
      <c r="C545" s="218"/>
      <c r="D545" s="219"/>
      <c r="E545" s="219"/>
      <c r="F545" s="219"/>
      <c r="G545" s="216" t="str">
        <f>IF(D545="","",VLOOKUP(D545,'Liste des clubs'!A:B,2,FALSE))</f>
        <v/>
      </c>
    </row>
    <row r="546" spans="1:7" x14ac:dyDescent="0.2">
      <c r="A546" s="216" t="str">
        <f t="shared" si="9"/>
        <v xml:space="preserve"> </v>
      </c>
      <c r="B546" s="218"/>
      <c r="C546" s="218"/>
      <c r="D546" s="219"/>
      <c r="E546" s="219"/>
      <c r="F546" s="219"/>
      <c r="G546" s="216" t="str">
        <f>IF(D546="","",VLOOKUP(D546,'Liste des clubs'!A:B,2,FALSE))</f>
        <v/>
      </c>
    </row>
    <row r="547" spans="1:7" x14ac:dyDescent="0.2">
      <c r="A547" s="216" t="str">
        <f t="shared" si="9"/>
        <v xml:space="preserve"> </v>
      </c>
      <c r="B547" s="218"/>
      <c r="C547" s="218"/>
      <c r="D547" s="219"/>
      <c r="E547" s="219"/>
      <c r="F547" s="219"/>
      <c r="G547" s="216" t="str">
        <f>IF(D547="","",VLOOKUP(D547,'Liste des clubs'!A:B,2,FALSE))</f>
        <v/>
      </c>
    </row>
    <row r="548" spans="1:7" x14ac:dyDescent="0.2">
      <c r="A548" s="216" t="str">
        <f t="shared" si="9"/>
        <v xml:space="preserve"> </v>
      </c>
      <c r="B548" s="218"/>
      <c r="C548" s="218"/>
      <c r="D548" s="219"/>
      <c r="E548" s="219"/>
      <c r="F548" s="219"/>
      <c r="G548" s="216" t="str">
        <f>IF(D548="","",VLOOKUP(D548,'Liste des clubs'!A:B,2,FALSE))</f>
        <v/>
      </c>
    </row>
    <row r="549" spans="1:7" x14ac:dyDescent="0.2">
      <c r="A549" s="216" t="str">
        <f t="shared" si="9"/>
        <v xml:space="preserve"> </v>
      </c>
      <c r="B549" s="218"/>
      <c r="C549" s="218"/>
      <c r="D549" s="219"/>
      <c r="E549" s="219"/>
      <c r="F549" s="219"/>
      <c r="G549" s="216" t="str">
        <f>IF(D549="","",VLOOKUP(D549,'Liste des clubs'!A:B,2,FALSE))</f>
        <v/>
      </c>
    </row>
    <row r="550" spans="1:7" x14ac:dyDescent="0.2">
      <c r="A550" s="216" t="str">
        <f t="shared" si="9"/>
        <v xml:space="preserve"> </v>
      </c>
      <c r="B550" s="218"/>
      <c r="C550" s="218"/>
      <c r="D550" s="219"/>
      <c r="E550" s="219"/>
      <c r="F550" s="219"/>
      <c r="G550" s="216" t="str">
        <f>IF(D550="","",VLOOKUP(D550,'Liste des clubs'!A:B,2,FALSE))</f>
        <v/>
      </c>
    </row>
    <row r="551" spans="1:7" x14ac:dyDescent="0.2">
      <c r="A551" s="216" t="str">
        <f t="shared" si="9"/>
        <v xml:space="preserve"> </v>
      </c>
      <c r="B551" s="218"/>
      <c r="C551" s="218"/>
      <c r="D551" s="219"/>
      <c r="E551" s="219"/>
      <c r="F551" s="219"/>
      <c r="G551" s="216" t="str">
        <f>IF(D551="","",VLOOKUP(D551,'Liste des clubs'!A:B,2,FALSE))</f>
        <v/>
      </c>
    </row>
    <row r="552" spans="1:7" x14ac:dyDescent="0.2">
      <c r="A552" s="216" t="str">
        <f t="shared" si="9"/>
        <v xml:space="preserve"> </v>
      </c>
      <c r="B552" s="218"/>
      <c r="C552" s="218"/>
      <c r="D552" s="219"/>
      <c r="E552" s="219"/>
      <c r="F552" s="219"/>
      <c r="G552" s="216" t="str">
        <f>IF(D552="","",VLOOKUP(D552,'Liste des clubs'!A:B,2,FALSE))</f>
        <v/>
      </c>
    </row>
    <row r="553" spans="1:7" x14ac:dyDescent="0.2">
      <c r="A553" s="216" t="str">
        <f t="shared" si="9"/>
        <v xml:space="preserve"> </v>
      </c>
      <c r="B553" s="218"/>
      <c r="C553" s="218"/>
      <c r="D553" s="219"/>
      <c r="E553" s="219"/>
      <c r="F553" s="219"/>
      <c r="G553" s="216" t="str">
        <f>IF(D553="","",VLOOKUP(D553,'Liste des clubs'!A:B,2,FALSE))</f>
        <v/>
      </c>
    </row>
    <row r="554" spans="1:7" x14ac:dyDescent="0.2">
      <c r="A554" s="216" t="str">
        <f t="shared" si="9"/>
        <v xml:space="preserve"> </v>
      </c>
      <c r="B554" s="218"/>
      <c r="C554" s="218"/>
      <c r="D554" s="219"/>
      <c r="E554" s="219"/>
      <c r="F554" s="219"/>
      <c r="G554" s="216" t="str">
        <f>IF(D554="","",VLOOKUP(D554,'Liste des clubs'!A:B,2,FALSE))</f>
        <v/>
      </c>
    </row>
    <row r="555" spans="1:7" x14ac:dyDescent="0.2">
      <c r="A555" s="216" t="str">
        <f t="shared" si="9"/>
        <v xml:space="preserve"> </v>
      </c>
      <c r="B555" s="218"/>
      <c r="C555" s="218"/>
      <c r="D555" s="219"/>
      <c r="E555" s="219"/>
      <c r="F555" s="219"/>
      <c r="G555" s="216" t="str">
        <f>IF(D555="","",VLOOKUP(D555,'Liste des clubs'!A:B,2,FALSE))</f>
        <v/>
      </c>
    </row>
    <row r="556" spans="1:7" x14ac:dyDescent="0.2">
      <c r="A556" s="216" t="str">
        <f t="shared" si="9"/>
        <v xml:space="preserve"> </v>
      </c>
      <c r="B556" s="218"/>
      <c r="C556" s="218"/>
      <c r="D556" s="219"/>
      <c r="E556" s="219"/>
      <c r="F556" s="219"/>
      <c r="G556" s="216" t="str">
        <f>IF(D556="","",VLOOKUP(D556,'Liste des clubs'!A:B,2,FALSE))</f>
        <v/>
      </c>
    </row>
    <row r="557" spans="1:7" x14ac:dyDescent="0.2">
      <c r="A557" s="216" t="str">
        <f t="shared" si="9"/>
        <v xml:space="preserve"> </v>
      </c>
      <c r="B557" s="218"/>
      <c r="C557" s="218"/>
      <c r="D557" s="219"/>
      <c r="E557" s="219"/>
      <c r="F557" s="219"/>
      <c r="G557" s="216" t="str">
        <f>IF(D557="","",VLOOKUP(D557,'Liste des clubs'!A:B,2,FALSE))</f>
        <v/>
      </c>
    </row>
    <row r="558" spans="1:7" x14ac:dyDescent="0.2">
      <c r="A558" s="216" t="str">
        <f t="shared" si="9"/>
        <v xml:space="preserve"> </v>
      </c>
      <c r="B558" s="218"/>
      <c r="C558" s="218"/>
      <c r="D558" s="219"/>
      <c r="E558" s="219"/>
      <c r="F558" s="219"/>
      <c r="G558" s="216" t="str">
        <f>IF(D558="","",VLOOKUP(D558,'Liste des clubs'!A:B,2,FALSE))</f>
        <v/>
      </c>
    </row>
    <row r="559" spans="1:7" x14ac:dyDescent="0.2">
      <c r="A559" s="216" t="str">
        <f t="shared" si="9"/>
        <v xml:space="preserve"> </v>
      </c>
      <c r="B559" s="218"/>
      <c r="C559" s="218"/>
      <c r="D559" s="219"/>
      <c r="E559" s="219"/>
      <c r="F559" s="219"/>
      <c r="G559" s="216" t="str">
        <f>IF(D559="","",VLOOKUP(D559,'Liste des clubs'!A:B,2,FALSE))</f>
        <v/>
      </c>
    </row>
    <row r="560" spans="1:7" x14ac:dyDescent="0.2">
      <c r="A560" s="216" t="str">
        <f t="shared" si="9"/>
        <v xml:space="preserve"> </v>
      </c>
      <c r="B560" s="218"/>
      <c r="C560" s="218"/>
      <c r="D560" s="219"/>
      <c r="E560" s="219"/>
      <c r="F560" s="219"/>
      <c r="G560" s="216" t="str">
        <f>IF(D560="","",VLOOKUP(D560,'Liste des clubs'!A:B,2,FALSE))</f>
        <v/>
      </c>
    </row>
    <row r="561" spans="1:7" x14ac:dyDescent="0.2">
      <c r="A561" s="216" t="str">
        <f t="shared" si="9"/>
        <v xml:space="preserve"> </v>
      </c>
      <c r="B561" s="218"/>
      <c r="C561" s="218"/>
      <c r="D561" s="219"/>
      <c r="E561" s="219"/>
      <c r="F561" s="219"/>
      <c r="G561" s="216" t="str">
        <f>IF(D561="","",VLOOKUP(D561,'Liste des clubs'!A:B,2,FALSE))</f>
        <v/>
      </c>
    </row>
    <row r="562" spans="1:7" x14ac:dyDescent="0.2">
      <c r="A562" s="216" t="str">
        <f t="shared" si="9"/>
        <v xml:space="preserve"> </v>
      </c>
      <c r="B562" s="218"/>
      <c r="C562" s="218"/>
      <c r="D562" s="219"/>
      <c r="E562" s="219"/>
      <c r="F562" s="219"/>
      <c r="G562" s="216" t="str">
        <f>IF(D562="","",VLOOKUP(D562,'Liste des clubs'!A:B,2,FALSE))</f>
        <v/>
      </c>
    </row>
    <row r="563" spans="1:7" x14ac:dyDescent="0.2">
      <c r="A563" s="216" t="str">
        <f t="shared" si="9"/>
        <v xml:space="preserve"> </v>
      </c>
      <c r="B563" s="218"/>
      <c r="C563" s="218"/>
      <c r="D563" s="219"/>
      <c r="E563" s="219"/>
      <c r="F563" s="219"/>
      <c r="G563" s="216" t="str">
        <f>IF(D563="","",VLOOKUP(D563,'Liste des clubs'!A:B,2,FALSE))</f>
        <v/>
      </c>
    </row>
    <row r="564" spans="1:7" x14ac:dyDescent="0.2">
      <c r="A564" s="216" t="str">
        <f t="shared" si="9"/>
        <v xml:space="preserve"> </v>
      </c>
      <c r="B564" s="218"/>
      <c r="C564" s="218"/>
      <c r="D564" s="219"/>
      <c r="E564" s="219"/>
      <c r="F564" s="219"/>
      <c r="G564" s="216" t="str">
        <f>IF(D564="","",VLOOKUP(D564,'Liste des clubs'!A:B,2,FALSE))</f>
        <v/>
      </c>
    </row>
    <row r="565" spans="1:7" x14ac:dyDescent="0.2">
      <c r="A565" s="216" t="str">
        <f t="shared" si="9"/>
        <v xml:space="preserve"> </v>
      </c>
      <c r="B565" s="218"/>
      <c r="C565" s="218"/>
      <c r="D565" s="219"/>
      <c r="E565" s="219"/>
      <c r="F565" s="219"/>
      <c r="G565" s="216" t="str">
        <f>IF(D565="","",VLOOKUP(D565,'Liste des clubs'!A:B,2,FALSE))</f>
        <v/>
      </c>
    </row>
    <row r="566" spans="1:7" x14ac:dyDescent="0.2">
      <c r="A566" s="216" t="str">
        <f t="shared" si="9"/>
        <v xml:space="preserve"> </v>
      </c>
      <c r="B566" s="218"/>
      <c r="C566" s="218"/>
      <c r="D566" s="219"/>
      <c r="E566" s="219"/>
      <c r="F566" s="219"/>
      <c r="G566" s="216" t="str">
        <f>IF(D566="","",VLOOKUP(D566,'Liste des clubs'!A:B,2,FALSE))</f>
        <v/>
      </c>
    </row>
    <row r="567" spans="1:7" x14ac:dyDescent="0.2">
      <c r="A567" s="216" t="str">
        <f t="shared" si="9"/>
        <v xml:space="preserve"> </v>
      </c>
      <c r="B567" s="218"/>
      <c r="C567" s="218"/>
      <c r="D567" s="219"/>
      <c r="E567" s="219"/>
      <c r="F567" s="219"/>
      <c r="G567" s="216" t="str">
        <f>IF(D567="","",VLOOKUP(D567,'Liste des clubs'!A:B,2,FALSE))</f>
        <v/>
      </c>
    </row>
    <row r="568" spans="1:7" x14ac:dyDescent="0.2">
      <c r="A568" s="216" t="str">
        <f t="shared" si="9"/>
        <v xml:space="preserve"> </v>
      </c>
      <c r="B568" s="218"/>
      <c r="C568" s="218"/>
      <c r="D568" s="219"/>
      <c r="E568" s="219"/>
      <c r="F568" s="219"/>
      <c r="G568" s="216" t="str">
        <f>IF(D568="","",VLOOKUP(D568,'Liste des clubs'!A:B,2,FALSE))</f>
        <v/>
      </c>
    </row>
    <row r="569" spans="1:7" x14ac:dyDescent="0.2">
      <c r="A569" s="216" t="str">
        <f t="shared" si="9"/>
        <v xml:space="preserve"> </v>
      </c>
      <c r="B569" s="218"/>
      <c r="C569" s="218"/>
      <c r="D569" s="219"/>
      <c r="E569" s="219"/>
      <c r="F569" s="219"/>
      <c r="G569" s="216" t="str">
        <f>IF(D569="","",VLOOKUP(D569,'Liste des clubs'!A:B,2,FALSE))</f>
        <v/>
      </c>
    </row>
    <row r="570" spans="1:7" x14ac:dyDescent="0.2">
      <c r="A570" s="216" t="str">
        <f t="shared" si="9"/>
        <v xml:space="preserve"> </v>
      </c>
      <c r="B570" s="218"/>
      <c r="C570" s="218"/>
      <c r="D570" s="219"/>
      <c r="E570" s="219"/>
      <c r="F570" s="219"/>
      <c r="G570" s="216" t="str">
        <f>IF(D570="","",VLOOKUP(D570,'Liste des clubs'!A:B,2,FALSE))</f>
        <v/>
      </c>
    </row>
    <row r="571" spans="1:7" x14ac:dyDescent="0.2">
      <c r="A571" s="216" t="str">
        <f t="shared" si="9"/>
        <v xml:space="preserve"> </v>
      </c>
      <c r="B571" s="218"/>
      <c r="C571" s="218"/>
      <c r="D571" s="219"/>
      <c r="E571" s="219"/>
      <c r="F571" s="219"/>
      <c r="G571" s="216" t="str">
        <f>IF(D571="","",VLOOKUP(D571,'Liste des clubs'!A:B,2,FALSE))</f>
        <v/>
      </c>
    </row>
    <row r="572" spans="1:7" x14ac:dyDescent="0.2">
      <c r="A572" s="216" t="str">
        <f t="shared" si="9"/>
        <v xml:space="preserve"> </v>
      </c>
      <c r="B572" s="218"/>
      <c r="C572" s="218"/>
      <c r="D572" s="219"/>
      <c r="E572" s="219"/>
      <c r="F572" s="219"/>
      <c r="G572" s="216" t="str">
        <f>IF(D572="","",VLOOKUP(D572,'Liste des clubs'!A:B,2,FALSE))</f>
        <v/>
      </c>
    </row>
    <row r="573" spans="1:7" x14ac:dyDescent="0.2">
      <c r="A573" s="216" t="str">
        <f t="shared" si="9"/>
        <v xml:space="preserve"> </v>
      </c>
      <c r="B573" s="218"/>
      <c r="C573" s="218"/>
      <c r="D573" s="219"/>
      <c r="E573" s="219"/>
      <c r="F573" s="219"/>
      <c r="G573" s="216" t="str">
        <f>IF(D573="","",VLOOKUP(D573,'Liste des clubs'!A:B,2,FALSE))</f>
        <v/>
      </c>
    </row>
    <row r="574" spans="1:7" x14ac:dyDescent="0.2">
      <c r="A574" s="216" t="str">
        <f t="shared" si="9"/>
        <v xml:space="preserve"> </v>
      </c>
      <c r="B574" s="218"/>
      <c r="C574" s="218"/>
      <c r="D574" s="219"/>
      <c r="E574" s="219"/>
      <c r="F574" s="219"/>
      <c r="G574" s="216" t="str">
        <f>IF(D574="","",VLOOKUP(D574,'Liste des clubs'!A:B,2,FALSE))</f>
        <v/>
      </c>
    </row>
    <row r="575" spans="1:7" x14ac:dyDescent="0.2">
      <c r="A575" s="216" t="str">
        <f t="shared" si="9"/>
        <v xml:space="preserve"> </v>
      </c>
      <c r="B575" s="218"/>
      <c r="C575" s="218"/>
      <c r="D575" s="219"/>
      <c r="E575" s="219"/>
      <c r="F575" s="219"/>
      <c r="G575" s="216" t="str">
        <f>IF(D575="","",VLOOKUP(D575,'Liste des clubs'!A:B,2,FALSE))</f>
        <v/>
      </c>
    </row>
    <row r="576" spans="1:7" x14ac:dyDescent="0.2">
      <c r="A576" s="216" t="str">
        <f t="shared" si="9"/>
        <v xml:space="preserve"> </v>
      </c>
      <c r="B576" s="218"/>
      <c r="C576" s="218"/>
      <c r="D576" s="219"/>
      <c r="E576" s="219"/>
      <c r="F576" s="219"/>
      <c r="G576" s="216" t="str">
        <f>IF(D576="","",VLOOKUP(D576,'Liste des clubs'!A:B,2,FALSE))</f>
        <v/>
      </c>
    </row>
    <row r="577" spans="1:7" x14ac:dyDescent="0.2">
      <c r="A577" s="216" t="str">
        <f t="shared" si="9"/>
        <v xml:space="preserve"> </v>
      </c>
      <c r="B577" s="218"/>
      <c r="C577" s="218"/>
      <c r="D577" s="219"/>
      <c r="E577" s="219"/>
      <c r="F577" s="219"/>
      <c r="G577" s="216" t="str">
        <f>IF(D577="","",VLOOKUP(D577,'Liste des clubs'!A:B,2,FALSE))</f>
        <v/>
      </c>
    </row>
    <row r="578" spans="1:7" x14ac:dyDescent="0.2">
      <c r="A578" s="216" t="str">
        <f t="shared" si="9"/>
        <v xml:space="preserve"> </v>
      </c>
      <c r="B578" s="218"/>
      <c r="C578" s="218"/>
      <c r="D578" s="219"/>
      <c r="E578" s="219"/>
      <c r="F578" s="219"/>
      <c r="G578" s="216" t="str">
        <f>IF(D578="","",VLOOKUP(D578,'Liste des clubs'!A:B,2,FALSE))</f>
        <v/>
      </c>
    </row>
    <row r="579" spans="1:7" x14ac:dyDescent="0.2">
      <c r="A579" s="216" t="str">
        <f t="shared" si="9"/>
        <v xml:space="preserve"> </v>
      </c>
      <c r="B579" s="218"/>
      <c r="C579" s="218"/>
      <c r="D579" s="219"/>
      <c r="E579" s="219"/>
      <c r="F579" s="219"/>
      <c r="G579" s="216" t="str">
        <f>IF(D579="","",VLOOKUP(D579,'Liste des clubs'!A:B,2,FALSE))</f>
        <v/>
      </c>
    </row>
    <row r="580" spans="1:7" x14ac:dyDescent="0.2">
      <c r="A580" s="216" t="str">
        <f t="shared" ref="A580:A643" si="10">UPPER(B580)&amp;" "&amp;PROPER(C580)</f>
        <v xml:space="preserve"> </v>
      </c>
      <c r="B580" s="218"/>
      <c r="C580" s="218"/>
      <c r="D580" s="219"/>
      <c r="E580" s="219"/>
      <c r="F580" s="219"/>
      <c r="G580" s="216" t="str">
        <f>IF(D580="","",VLOOKUP(D580,'Liste des clubs'!A:B,2,FALSE))</f>
        <v/>
      </c>
    </row>
    <row r="581" spans="1:7" x14ac:dyDescent="0.2">
      <c r="A581" s="216" t="str">
        <f t="shared" si="10"/>
        <v xml:space="preserve"> </v>
      </c>
      <c r="B581" s="218"/>
      <c r="C581" s="218"/>
      <c r="D581" s="219"/>
      <c r="E581" s="219"/>
      <c r="F581" s="219"/>
      <c r="G581" s="216" t="str">
        <f>IF(D581="","",VLOOKUP(D581,'Liste des clubs'!A:B,2,FALSE))</f>
        <v/>
      </c>
    </row>
    <row r="582" spans="1:7" x14ac:dyDescent="0.2">
      <c r="A582" s="216" t="str">
        <f t="shared" si="10"/>
        <v xml:space="preserve"> </v>
      </c>
      <c r="B582" s="218"/>
      <c r="C582" s="218"/>
      <c r="D582" s="219"/>
      <c r="E582" s="219"/>
      <c r="F582" s="219"/>
      <c r="G582" s="216" t="str">
        <f>IF(D582="","",VLOOKUP(D582,'Liste des clubs'!A:B,2,FALSE))</f>
        <v/>
      </c>
    </row>
    <row r="583" spans="1:7" x14ac:dyDescent="0.2">
      <c r="A583" s="216" t="str">
        <f t="shared" si="10"/>
        <v xml:space="preserve"> </v>
      </c>
      <c r="B583" s="218"/>
      <c r="C583" s="218"/>
      <c r="D583" s="219"/>
      <c r="E583" s="219"/>
      <c r="F583" s="219"/>
      <c r="G583" s="216" t="str">
        <f>IF(D583="","",VLOOKUP(D583,'Liste des clubs'!A:B,2,FALSE))</f>
        <v/>
      </c>
    </row>
    <row r="584" spans="1:7" x14ac:dyDescent="0.2">
      <c r="A584" s="216" t="str">
        <f t="shared" si="10"/>
        <v xml:space="preserve"> </v>
      </c>
      <c r="B584" s="218"/>
      <c r="C584" s="218"/>
      <c r="D584" s="219"/>
      <c r="E584" s="219"/>
      <c r="F584" s="219"/>
      <c r="G584" s="216" t="str">
        <f>IF(D584="","",VLOOKUP(D584,'Liste des clubs'!A:B,2,FALSE))</f>
        <v/>
      </c>
    </row>
    <row r="585" spans="1:7" x14ac:dyDescent="0.2">
      <c r="A585" s="216" t="str">
        <f t="shared" si="10"/>
        <v xml:space="preserve"> </v>
      </c>
      <c r="B585" s="218"/>
      <c r="C585" s="218"/>
      <c r="D585" s="219"/>
      <c r="E585" s="219"/>
      <c r="F585" s="219"/>
      <c r="G585" s="216" t="str">
        <f>IF(D585="","",VLOOKUP(D585,'Liste des clubs'!A:B,2,FALSE))</f>
        <v/>
      </c>
    </row>
    <row r="586" spans="1:7" x14ac:dyDescent="0.2">
      <c r="A586" s="216" t="str">
        <f t="shared" si="10"/>
        <v xml:space="preserve"> </v>
      </c>
      <c r="B586" s="218"/>
      <c r="C586" s="218"/>
      <c r="D586" s="219"/>
      <c r="E586" s="219"/>
      <c r="F586" s="219"/>
      <c r="G586" s="216" t="str">
        <f>IF(D586="","",VLOOKUP(D586,'Liste des clubs'!A:B,2,FALSE))</f>
        <v/>
      </c>
    </row>
    <row r="587" spans="1:7" x14ac:dyDescent="0.2">
      <c r="A587" s="216" t="str">
        <f t="shared" si="10"/>
        <v xml:space="preserve"> </v>
      </c>
      <c r="B587" s="218"/>
      <c r="C587" s="218"/>
      <c r="D587" s="219"/>
      <c r="E587" s="219"/>
      <c r="F587" s="219"/>
      <c r="G587" s="216" t="str">
        <f>IF(D587="","",VLOOKUP(D587,'Liste des clubs'!A:B,2,FALSE))</f>
        <v/>
      </c>
    </row>
    <row r="588" spans="1:7" x14ac:dyDescent="0.2">
      <c r="A588" s="216" t="str">
        <f t="shared" si="10"/>
        <v xml:space="preserve"> </v>
      </c>
      <c r="B588" s="218"/>
      <c r="C588" s="218"/>
      <c r="D588" s="219"/>
      <c r="E588" s="219"/>
      <c r="F588" s="219"/>
      <c r="G588" s="216" t="str">
        <f>IF(D588="","",VLOOKUP(D588,'Liste des clubs'!A:B,2,FALSE))</f>
        <v/>
      </c>
    </row>
    <row r="589" spans="1:7" x14ac:dyDescent="0.2">
      <c r="A589" s="216" t="str">
        <f t="shared" si="10"/>
        <v xml:space="preserve"> </v>
      </c>
      <c r="B589" s="218"/>
      <c r="C589" s="218"/>
      <c r="D589" s="219"/>
      <c r="E589" s="219"/>
      <c r="F589" s="219"/>
      <c r="G589" s="216" t="str">
        <f>IF(D589="","",VLOOKUP(D589,'Liste des clubs'!A:B,2,FALSE))</f>
        <v/>
      </c>
    </row>
    <row r="590" spans="1:7" x14ac:dyDescent="0.2">
      <c r="A590" s="216" t="str">
        <f t="shared" si="10"/>
        <v xml:space="preserve"> </v>
      </c>
      <c r="B590" s="218"/>
      <c r="C590" s="218"/>
      <c r="D590" s="219"/>
      <c r="E590" s="219"/>
      <c r="F590" s="219"/>
      <c r="G590" s="216" t="str">
        <f>IF(D590="","",VLOOKUP(D590,'Liste des clubs'!A:B,2,FALSE))</f>
        <v/>
      </c>
    </row>
    <row r="591" spans="1:7" x14ac:dyDescent="0.2">
      <c r="A591" s="216" t="str">
        <f t="shared" si="10"/>
        <v xml:space="preserve"> </v>
      </c>
      <c r="B591" s="218"/>
      <c r="C591" s="218"/>
      <c r="D591" s="219"/>
      <c r="E591" s="219"/>
      <c r="F591" s="219"/>
      <c r="G591" s="216" t="str">
        <f>IF(D591="","",VLOOKUP(D591,'Liste des clubs'!A:B,2,FALSE))</f>
        <v/>
      </c>
    </row>
    <row r="592" spans="1:7" x14ac:dyDescent="0.2">
      <c r="A592" s="216" t="str">
        <f t="shared" si="10"/>
        <v xml:space="preserve"> </v>
      </c>
      <c r="B592" s="218"/>
      <c r="C592" s="218"/>
      <c r="D592" s="219"/>
      <c r="E592" s="219"/>
      <c r="F592" s="219"/>
      <c r="G592" s="216" t="str">
        <f>IF(D592="","",VLOOKUP(D592,'Liste des clubs'!A:B,2,FALSE))</f>
        <v/>
      </c>
    </row>
    <row r="593" spans="1:7" x14ac:dyDescent="0.2">
      <c r="A593" s="216" t="str">
        <f t="shared" si="10"/>
        <v xml:space="preserve"> </v>
      </c>
      <c r="B593" s="218"/>
      <c r="C593" s="218"/>
      <c r="D593" s="219"/>
      <c r="E593" s="219"/>
      <c r="F593" s="219"/>
      <c r="G593" s="216" t="str">
        <f>IF(D593="","",VLOOKUP(D593,'Liste des clubs'!A:B,2,FALSE))</f>
        <v/>
      </c>
    </row>
    <row r="594" spans="1:7" x14ac:dyDescent="0.2">
      <c r="A594" s="216" t="str">
        <f t="shared" si="10"/>
        <v xml:space="preserve"> </v>
      </c>
      <c r="B594" s="218"/>
      <c r="C594" s="218"/>
      <c r="D594" s="219"/>
      <c r="E594" s="219"/>
      <c r="F594" s="219"/>
      <c r="G594" s="216" t="str">
        <f>IF(D594="","",VLOOKUP(D594,'Liste des clubs'!A:B,2,FALSE))</f>
        <v/>
      </c>
    </row>
    <row r="595" spans="1:7" x14ac:dyDescent="0.2">
      <c r="A595" s="216" t="str">
        <f t="shared" si="10"/>
        <v xml:space="preserve"> </v>
      </c>
      <c r="B595" s="218"/>
      <c r="C595" s="218"/>
      <c r="D595" s="219"/>
      <c r="E595" s="219"/>
      <c r="F595" s="219"/>
      <c r="G595" s="216" t="str">
        <f>IF(D595="","",VLOOKUP(D595,'Liste des clubs'!A:B,2,FALSE))</f>
        <v/>
      </c>
    </row>
    <row r="596" spans="1:7" x14ac:dyDescent="0.2">
      <c r="A596" s="216" t="str">
        <f t="shared" si="10"/>
        <v xml:space="preserve"> </v>
      </c>
      <c r="B596" s="218"/>
      <c r="C596" s="218"/>
      <c r="D596" s="219"/>
      <c r="E596" s="219"/>
      <c r="F596" s="219"/>
      <c r="G596" s="216" t="str">
        <f>IF(D596="","",VLOOKUP(D596,'Liste des clubs'!A:B,2,FALSE))</f>
        <v/>
      </c>
    </row>
    <row r="597" spans="1:7" x14ac:dyDescent="0.2">
      <c r="A597" s="216" t="str">
        <f t="shared" si="10"/>
        <v xml:space="preserve"> </v>
      </c>
      <c r="B597" s="218"/>
      <c r="C597" s="218"/>
      <c r="D597" s="219"/>
      <c r="E597" s="219"/>
      <c r="F597" s="219"/>
      <c r="G597" s="216" t="str">
        <f>IF(D597="","",VLOOKUP(D597,'Liste des clubs'!A:B,2,FALSE))</f>
        <v/>
      </c>
    </row>
    <row r="598" spans="1:7" x14ac:dyDescent="0.2">
      <c r="A598" s="216" t="str">
        <f t="shared" si="10"/>
        <v xml:space="preserve"> </v>
      </c>
      <c r="B598" s="218"/>
      <c r="C598" s="218"/>
      <c r="D598" s="219"/>
      <c r="E598" s="219"/>
      <c r="F598" s="219"/>
      <c r="G598" s="216" t="str">
        <f>IF(D598="","",VLOOKUP(D598,'Liste des clubs'!A:B,2,FALSE))</f>
        <v/>
      </c>
    </row>
    <row r="599" spans="1:7" x14ac:dyDescent="0.2">
      <c r="A599" s="216" t="str">
        <f t="shared" si="10"/>
        <v xml:space="preserve"> </v>
      </c>
      <c r="B599" s="218"/>
      <c r="C599" s="218"/>
      <c r="D599" s="219"/>
      <c r="E599" s="219"/>
      <c r="F599" s="219"/>
      <c r="G599" s="216" t="str">
        <f>IF(D599="","",VLOOKUP(D599,'Liste des clubs'!A:B,2,FALSE))</f>
        <v/>
      </c>
    </row>
    <row r="600" spans="1:7" x14ac:dyDescent="0.2">
      <c r="A600" s="216" t="str">
        <f t="shared" si="10"/>
        <v xml:space="preserve"> </v>
      </c>
      <c r="B600" s="218"/>
      <c r="C600" s="218"/>
      <c r="D600" s="219"/>
      <c r="E600" s="219"/>
      <c r="F600" s="219"/>
      <c r="G600" s="216" t="str">
        <f>IF(D600="","",VLOOKUP(D600,'Liste des clubs'!A:B,2,FALSE))</f>
        <v/>
      </c>
    </row>
    <row r="601" spans="1:7" x14ac:dyDescent="0.2">
      <c r="A601" s="216" t="str">
        <f t="shared" si="10"/>
        <v xml:space="preserve"> </v>
      </c>
      <c r="B601" s="218"/>
      <c r="C601" s="218"/>
      <c r="D601" s="219"/>
      <c r="E601" s="219"/>
      <c r="F601" s="219"/>
      <c r="G601" s="216" t="str">
        <f>IF(D601="","",VLOOKUP(D601,'Liste des clubs'!A:B,2,FALSE))</f>
        <v/>
      </c>
    </row>
    <row r="602" spans="1:7" x14ac:dyDescent="0.2">
      <c r="A602" s="216" t="str">
        <f t="shared" si="10"/>
        <v xml:space="preserve"> </v>
      </c>
      <c r="B602" s="218"/>
      <c r="C602" s="218"/>
      <c r="D602" s="219"/>
      <c r="E602" s="219"/>
      <c r="F602" s="219"/>
      <c r="G602" s="216" t="str">
        <f>IF(D602="","",VLOOKUP(D602,'Liste des clubs'!A:B,2,FALSE))</f>
        <v/>
      </c>
    </row>
    <row r="603" spans="1:7" x14ac:dyDescent="0.2">
      <c r="A603" s="216" t="str">
        <f t="shared" si="10"/>
        <v xml:space="preserve"> </v>
      </c>
      <c r="B603" s="218"/>
      <c r="C603" s="218"/>
      <c r="D603" s="219"/>
      <c r="E603" s="219"/>
      <c r="F603" s="219"/>
      <c r="G603" s="216" t="str">
        <f>IF(D603="","",VLOOKUP(D603,'Liste des clubs'!A:B,2,FALSE))</f>
        <v/>
      </c>
    </row>
    <row r="604" spans="1:7" x14ac:dyDescent="0.2">
      <c r="A604" s="216" t="str">
        <f t="shared" si="10"/>
        <v xml:space="preserve"> </v>
      </c>
      <c r="B604" s="218"/>
      <c r="C604" s="218"/>
      <c r="D604" s="219"/>
      <c r="E604" s="219"/>
      <c r="F604" s="219"/>
      <c r="G604" s="216" t="str">
        <f>IF(D604="","",VLOOKUP(D604,'Liste des clubs'!A:B,2,FALSE))</f>
        <v/>
      </c>
    </row>
    <row r="605" spans="1:7" x14ac:dyDescent="0.2">
      <c r="A605" s="216" t="str">
        <f t="shared" si="10"/>
        <v xml:space="preserve"> </v>
      </c>
      <c r="B605" s="218"/>
      <c r="C605" s="218"/>
      <c r="D605" s="219"/>
      <c r="E605" s="219"/>
      <c r="F605" s="219"/>
      <c r="G605" s="216" t="str">
        <f>IF(D605="","",VLOOKUP(D605,'Liste des clubs'!A:B,2,FALSE))</f>
        <v/>
      </c>
    </row>
    <row r="606" spans="1:7" x14ac:dyDescent="0.2">
      <c r="A606" s="216" t="str">
        <f t="shared" si="10"/>
        <v xml:space="preserve"> </v>
      </c>
      <c r="B606" s="218"/>
      <c r="C606" s="218"/>
      <c r="D606" s="219"/>
      <c r="E606" s="219"/>
      <c r="F606" s="219"/>
      <c r="G606" s="216" t="str">
        <f>IF(D606="","",VLOOKUP(D606,'Liste des clubs'!A:B,2,FALSE))</f>
        <v/>
      </c>
    </row>
    <row r="607" spans="1:7" x14ac:dyDescent="0.2">
      <c r="A607" s="216" t="str">
        <f t="shared" si="10"/>
        <v xml:space="preserve"> </v>
      </c>
      <c r="B607" s="218"/>
      <c r="C607" s="218"/>
      <c r="D607" s="219"/>
      <c r="E607" s="219"/>
      <c r="F607" s="219"/>
      <c r="G607" s="216" t="str">
        <f>IF(D607="","",VLOOKUP(D607,'Liste des clubs'!A:B,2,FALSE))</f>
        <v/>
      </c>
    </row>
    <row r="608" spans="1:7" x14ac:dyDescent="0.2">
      <c r="A608" s="216" t="str">
        <f t="shared" si="10"/>
        <v xml:space="preserve"> </v>
      </c>
      <c r="B608" s="218"/>
      <c r="C608" s="218"/>
      <c r="D608" s="219"/>
      <c r="E608" s="219"/>
      <c r="F608" s="219"/>
      <c r="G608" s="216" t="str">
        <f>IF(D608="","",VLOOKUP(D608,'Liste des clubs'!A:B,2,FALSE))</f>
        <v/>
      </c>
    </row>
    <row r="609" spans="1:7" x14ac:dyDescent="0.2">
      <c r="A609" s="216" t="str">
        <f t="shared" si="10"/>
        <v xml:space="preserve"> </v>
      </c>
      <c r="B609" s="218"/>
      <c r="C609" s="218"/>
      <c r="D609" s="219"/>
      <c r="E609" s="219"/>
      <c r="F609" s="219"/>
      <c r="G609" s="216" t="str">
        <f>IF(D609="","",VLOOKUP(D609,'Liste des clubs'!A:B,2,FALSE))</f>
        <v/>
      </c>
    </row>
    <row r="610" spans="1:7" x14ac:dyDescent="0.2">
      <c r="A610" s="216" t="str">
        <f t="shared" si="10"/>
        <v xml:space="preserve"> </v>
      </c>
      <c r="B610" s="218"/>
      <c r="C610" s="218"/>
      <c r="D610" s="219"/>
      <c r="E610" s="219"/>
      <c r="F610" s="219"/>
      <c r="G610" s="216" t="str">
        <f>IF(D610="","",VLOOKUP(D610,'Liste des clubs'!A:B,2,FALSE))</f>
        <v/>
      </c>
    </row>
    <row r="611" spans="1:7" x14ac:dyDescent="0.2">
      <c r="A611" s="216" t="str">
        <f t="shared" si="10"/>
        <v xml:space="preserve"> </v>
      </c>
      <c r="B611" s="218"/>
      <c r="C611" s="218"/>
      <c r="D611" s="219"/>
      <c r="E611" s="219"/>
      <c r="F611" s="219"/>
      <c r="G611" s="216" t="str">
        <f>IF(D611="","",VLOOKUP(D611,'Liste des clubs'!A:B,2,FALSE))</f>
        <v/>
      </c>
    </row>
    <row r="612" spans="1:7" x14ac:dyDescent="0.2">
      <c r="A612" s="216" t="str">
        <f t="shared" si="10"/>
        <v xml:space="preserve"> </v>
      </c>
      <c r="B612" s="218"/>
      <c r="C612" s="218"/>
      <c r="D612" s="219"/>
      <c r="E612" s="219"/>
      <c r="F612" s="219"/>
      <c r="G612" s="216" t="str">
        <f>IF(D612="","",VLOOKUP(D612,'Liste des clubs'!A:B,2,FALSE))</f>
        <v/>
      </c>
    </row>
    <row r="613" spans="1:7" x14ac:dyDescent="0.2">
      <c r="A613" s="216" t="str">
        <f t="shared" si="10"/>
        <v xml:space="preserve"> </v>
      </c>
      <c r="B613" s="218"/>
      <c r="C613" s="218"/>
      <c r="D613" s="219"/>
      <c r="E613" s="219"/>
      <c r="F613" s="219"/>
      <c r="G613" s="216" t="str">
        <f>IF(D613="","",VLOOKUP(D613,'Liste des clubs'!A:B,2,FALSE))</f>
        <v/>
      </c>
    </row>
    <row r="614" spans="1:7" x14ac:dyDescent="0.2">
      <c r="A614" s="216" t="str">
        <f t="shared" si="10"/>
        <v xml:space="preserve"> </v>
      </c>
      <c r="B614" s="218"/>
      <c r="C614" s="218"/>
      <c r="D614" s="219"/>
      <c r="E614" s="219"/>
      <c r="F614" s="219"/>
      <c r="G614" s="216" t="str">
        <f>IF(D614="","",VLOOKUP(D614,'Liste des clubs'!A:B,2,FALSE))</f>
        <v/>
      </c>
    </row>
    <row r="615" spans="1:7" x14ac:dyDescent="0.2">
      <c r="A615" s="216" t="str">
        <f t="shared" si="10"/>
        <v xml:space="preserve"> </v>
      </c>
      <c r="B615" s="218"/>
      <c r="C615" s="218"/>
      <c r="D615" s="219"/>
      <c r="E615" s="219"/>
      <c r="F615" s="219"/>
      <c r="G615" s="216" t="str">
        <f>IF(D615="","",VLOOKUP(D615,'Liste des clubs'!A:B,2,FALSE))</f>
        <v/>
      </c>
    </row>
    <row r="616" spans="1:7" x14ac:dyDescent="0.2">
      <c r="A616" s="216" t="str">
        <f t="shared" si="10"/>
        <v xml:space="preserve"> </v>
      </c>
      <c r="B616" s="218"/>
      <c r="C616" s="218"/>
      <c r="D616" s="219"/>
      <c r="E616" s="219"/>
      <c r="F616" s="219"/>
      <c r="G616" s="216" t="str">
        <f>IF(D616="","",VLOOKUP(D616,'Liste des clubs'!A:B,2,FALSE))</f>
        <v/>
      </c>
    </row>
    <row r="617" spans="1:7" x14ac:dyDescent="0.2">
      <c r="A617" s="216" t="str">
        <f t="shared" si="10"/>
        <v xml:space="preserve"> </v>
      </c>
      <c r="B617" s="218"/>
      <c r="C617" s="218"/>
      <c r="D617" s="219"/>
      <c r="E617" s="219"/>
      <c r="F617" s="219"/>
      <c r="G617" s="216" t="str">
        <f>IF(D617="","",VLOOKUP(D617,'Liste des clubs'!A:B,2,FALSE))</f>
        <v/>
      </c>
    </row>
    <row r="618" spans="1:7" x14ac:dyDescent="0.2">
      <c r="A618" s="216" t="str">
        <f t="shared" si="10"/>
        <v xml:space="preserve"> </v>
      </c>
      <c r="B618" s="218"/>
      <c r="C618" s="218"/>
      <c r="D618" s="219"/>
      <c r="E618" s="219"/>
      <c r="F618" s="219"/>
      <c r="G618" s="216" t="str">
        <f>IF(D618="","",VLOOKUP(D618,'Liste des clubs'!A:B,2,FALSE))</f>
        <v/>
      </c>
    </row>
    <row r="619" spans="1:7" x14ac:dyDescent="0.2">
      <c r="A619" s="216" t="str">
        <f t="shared" si="10"/>
        <v xml:space="preserve"> </v>
      </c>
      <c r="B619" s="218"/>
      <c r="C619" s="218"/>
      <c r="D619" s="219"/>
      <c r="E619" s="219"/>
      <c r="F619" s="219"/>
      <c r="G619" s="216" t="str">
        <f>IF(D619="","",VLOOKUP(D619,'Liste des clubs'!A:B,2,FALSE))</f>
        <v/>
      </c>
    </row>
    <row r="620" spans="1:7" x14ac:dyDescent="0.2">
      <c r="A620" s="216" t="str">
        <f t="shared" si="10"/>
        <v xml:space="preserve"> </v>
      </c>
      <c r="B620" s="218"/>
      <c r="C620" s="218"/>
      <c r="D620" s="219"/>
      <c r="E620" s="219"/>
      <c r="F620" s="219"/>
      <c r="G620" s="216" t="str">
        <f>IF(D620="","",VLOOKUP(D620,'Liste des clubs'!A:B,2,FALSE))</f>
        <v/>
      </c>
    </row>
    <row r="621" spans="1:7" x14ac:dyDescent="0.2">
      <c r="A621" s="216" t="str">
        <f t="shared" si="10"/>
        <v xml:space="preserve"> </v>
      </c>
      <c r="B621" s="218"/>
      <c r="C621" s="218"/>
      <c r="D621" s="219"/>
      <c r="E621" s="219"/>
      <c r="F621" s="219"/>
      <c r="G621" s="216" t="str">
        <f>IF(D621="","",VLOOKUP(D621,'Liste des clubs'!A:B,2,FALSE))</f>
        <v/>
      </c>
    </row>
    <row r="622" spans="1:7" x14ac:dyDescent="0.2">
      <c r="A622" s="216" t="str">
        <f t="shared" si="10"/>
        <v xml:space="preserve"> </v>
      </c>
      <c r="B622" s="218"/>
      <c r="C622" s="218"/>
      <c r="D622" s="219"/>
      <c r="E622" s="219"/>
      <c r="F622" s="219"/>
      <c r="G622" s="216" t="str">
        <f>IF(D622="","",VLOOKUP(D622,'Liste des clubs'!A:B,2,FALSE))</f>
        <v/>
      </c>
    </row>
    <row r="623" spans="1:7" x14ac:dyDescent="0.2">
      <c r="A623" s="216" t="str">
        <f t="shared" si="10"/>
        <v xml:space="preserve"> </v>
      </c>
      <c r="B623" s="218"/>
      <c r="C623" s="218"/>
      <c r="D623" s="219"/>
      <c r="E623" s="219"/>
      <c r="F623" s="219"/>
      <c r="G623" s="216" t="str">
        <f>IF(D623="","",VLOOKUP(D623,'Liste des clubs'!A:B,2,FALSE))</f>
        <v/>
      </c>
    </row>
    <row r="624" spans="1:7" x14ac:dyDescent="0.2">
      <c r="A624" s="216" t="str">
        <f t="shared" si="10"/>
        <v xml:space="preserve"> </v>
      </c>
      <c r="B624" s="218"/>
      <c r="C624" s="218"/>
      <c r="D624" s="219"/>
      <c r="E624" s="219"/>
      <c r="F624" s="219"/>
      <c r="G624" s="216" t="str">
        <f>IF(D624="","",VLOOKUP(D624,'Liste des clubs'!A:B,2,FALSE))</f>
        <v/>
      </c>
    </row>
    <row r="625" spans="1:7" x14ac:dyDescent="0.2">
      <c r="A625" s="216" t="str">
        <f t="shared" si="10"/>
        <v xml:space="preserve"> </v>
      </c>
      <c r="B625" s="218"/>
      <c r="C625" s="218"/>
      <c r="D625" s="219"/>
      <c r="E625" s="219"/>
      <c r="F625" s="219"/>
      <c r="G625" s="216" t="str">
        <f>IF(D625="","",VLOOKUP(D625,'Liste des clubs'!A:B,2,FALSE))</f>
        <v/>
      </c>
    </row>
    <row r="626" spans="1:7" x14ac:dyDescent="0.2">
      <c r="A626" s="216" t="str">
        <f t="shared" si="10"/>
        <v xml:space="preserve"> </v>
      </c>
      <c r="B626" s="218"/>
      <c r="C626" s="218"/>
      <c r="D626" s="219"/>
      <c r="E626" s="219"/>
      <c r="F626" s="219"/>
      <c r="G626" s="216" t="str">
        <f>IF(D626="","",VLOOKUP(D626,'Liste des clubs'!A:B,2,FALSE))</f>
        <v/>
      </c>
    </row>
    <row r="627" spans="1:7" x14ac:dyDescent="0.2">
      <c r="A627" s="216" t="str">
        <f t="shared" si="10"/>
        <v xml:space="preserve"> </v>
      </c>
      <c r="B627" s="218"/>
      <c r="C627" s="218"/>
      <c r="D627" s="219"/>
      <c r="E627" s="219"/>
      <c r="F627" s="219"/>
      <c r="G627" s="216" t="str">
        <f>IF(D627="","",VLOOKUP(D627,'Liste des clubs'!A:B,2,FALSE))</f>
        <v/>
      </c>
    </row>
    <row r="628" spans="1:7" x14ac:dyDescent="0.2">
      <c r="A628" s="216" t="str">
        <f t="shared" si="10"/>
        <v xml:space="preserve"> </v>
      </c>
      <c r="B628" s="218"/>
      <c r="C628" s="218"/>
      <c r="D628" s="219"/>
      <c r="E628" s="219"/>
      <c r="F628" s="219"/>
      <c r="G628" s="216" t="str">
        <f>IF(D628="","",VLOOKUP(D628,'Liste des clubs'!A:B,2,FALSE))</f>
        <v/>
      </c>
    </row>
    <row r="629" spans="1:7" x14ac:dyDescent="0.2">
      <c r="A629" s="216" t="str">
        <f t="shared" si="10"/>
        <v xml:space="preserve"> </v>
      </c>
      <c r="B629" s="218"/>
      <c r="C629" s="218"/>
      <c r="D629" s="219"/>
      <c r="E629" s="219"/>
      <c r="F629" s="219"/>
      <c r="G629" s="216" t="str">
        <f>IF(D629="","",VLOOKUP(D629,'Liste des clubs'!A:B,2,FALSE))</f>
        <v/>
      </c>
    </row>
    <row r="630" spans="1:7" x14ac:dyDescent="0.2">
      <c r="A630" s="216" t="str">
        <f t="shared" si="10"/>
        <v xml:space="preserve"> </v>
      </c>
      <c r="B630" s="218"/>
      <c r="C630" s="218"/>
      <c r="D630" s="219"/>
      <c r="E630" s="219"/>
      <c r="F630" s="219"/>
      <c r="G630" s="216" t="str">
        <f>IF(D630="","",VLOOKUP(D630,'Liste des clubs'!A:B,2,FALSE))</f>
        <v/>
      </c>
    </row>
    <row r="631" spans="1:7" x14ac:dyDescent="0.2">
      <c r="A631" s="216" t="str">
        <f t="shared" si="10"/>
        <v xml:space="preserve"> </v>
      </c>
      <c r="B631" s="218"/>
      <c r="C631" s="218"/>
      <c r="D631" s="219"/>
      <c r="E631" s="219"/>
      <c r="F631" s="219"/>
      <c r="G631" s="216" t="str">
        <f>IF(D631="","",VLOOKUP(D631,'Liste des clubs'!A:B,2,FALSE))</f>
        <v/>
      </c>
    </row>
    <row r="632" spans="1:7" x14ac:dyDescent="0.2">
      <c r="A632" s="216" t="str">
        <f t="shared" si="10"/>
        <v xml:space="preserve"> </v>
      </c>
      <c r="B632" s="218"/>
      <c r="C632" s="218"/>
      <c r="D632" s="219"/>
      <c r="E632" s="219"/>
      <c r="F632" s="219"/>
      <c r="G632" s="216" t="str">
        <f>IF(D632="","",VLOOKUP(D632,'Liste des clubs'!A:B,2,FALSE))</f>
        <v/>
      </c>
    </row>
    <row r="633" spans="1:7" x14ac:dyDescent="0.2">
      <c r="A633" s="216" t="str">
        <f t="shared" si="10"/>
        <v xml:space="preserve"> </v>
      </c>
      <c r="B633" s="218"/>
      <c r="C633" s="218"/>
      <c r="D633" s="219"/>
      <c r="E633" s="219"/>
      <c r="F633" s="219"/>
      <c r="G633" s="216" t="str">
        <f>IF(D633="","",VLOOKUP(D633,'Liste des clubs'!A:B,2,FALSE))</f>
        <v/>
      </c>
    </row>
    <row r="634" spans="1:7" x14ac:dyDescent="0.2">
      <c r="A634" s="216" t="str">
        <f t="shared" si="10"/>
        <v xml:space="preserve"> </v>
      </c>
      <c r="B634" s="218"/>
      <c r="C634" s="218"/>
      <c r="D634" s="219"/>
      <c r="E634" s="219"/>
      <c r="F634" s="219"/>
      <c r="G634" s="216" t="str">
        <f>IF(D634="","",VLOOKUP(D634,'Liste des clubs'!A:B,2,FALSE))</f>
        <v/>
      </c>
    </row>
    <row r="635" spans="1:7" x14ac:dyDescent="0.2">
      <c r="A635" s="216" t="str">
        <f t="shared" si="10"/>
        <v xml:space="preserve"> </v>
      </c>
      <c r="B635" s="218"/>
      <c r="C635" s="218"/>
      <c r="D635" s="219"/>
      <c r="E635" s="219"/>
      <c r="F635" s="219"/>
      <c r="G635" s="216" t="str">
        <f>IF(D635="","",VLOOKUP(D635,'Liste des clubs'!A:B,2,FALSE))</f>
        <v/>
      </c>
    </row>
    <row r="636" spans="1:7" x14ac:dyDescent="0.2">
      <c r="A636" s="216" t="str">
        <f t="shared" si="10"/>
        <v xml:space="preserve"> </v>
      </c>
      <c r="B636" s="218"/>
      <c r="C636" s="218"/>
      <c r="D636" s="219"/>
      <c r="E636" s="219"/>
      <c r="F636" s="219"/>
      <c r="G636" s="216" t="str">
        <f>IF(D636="","",VLOOKUP(D636,'Liste des clubs'!A:B,2,FALSE))</f>
        <v/>
      </c>
    </row>
    <row r="637" spans="1:7" x14ac:dyDescent="0.2">
      <c r="A637" s="216" t="str">
        <f t="shared" si="10"/>
        <v xml:space="preserve"> </v>
      </c>
      <c r="B637" s="218"/>
      <c r="C637" s="218"/>
      <c r="D637" s="219"/>
      <c r="E637" s="219"/>
      <c r="F637" s="219"/>
      <c r="G637" s="216" t="str">
        <f>IF(D637="","",VLOOKUP(D637,'Liste des clubs'!A:B,2,FALSE))</f>
        <v/>
      </c>
    </row>
    <row r="638" spans="1:7" x14ac:dyDescent="0.2">
      <c r="A638" s="216" t="str">
        <f t="shared" si="10"/>
        <v xml:space="preserve"> </v>
      </c>
      <c r="B638" s="218"/>
      <c r="C638" s="218"/>
      <c r="D638" s="219"/>
      <c r="E638" s="219"/>
      <c r="F638" s="219"/>
      <c r="G638" s="216" t="str">
        <f>IF(D638="","",VLOOKUP(D638,'Liste des clubs'!A:B,2,FALSE))</f>
        <v/>
      </c>
    </row>
    <row r="639" spans="1:7" x14ac:dyDescent="0.2">
      <c r="A639" s="216" t="str">
        <f t="shared" si="10"/>
        <v xml:space="preserve"> </v>
      </c>
      <c r="B639" s="218"/>
      <c r="C639" s="218"/>
      <c r="D639" s="219"/>
      <c r="E639" s="219"/>
      <c r="F639" s="219"/>
      <c r="G639" s="216" t="str">
        <f>IF(D639="","",VLOOKUP(D639,'Liste des clubs'!A:B,2,FALSE))</f>
        <v/>
      </c>
    </row>
    <row r="640" spans="1:7" x14ac:dyDescent="0.2">
      <c r="A640" s="216" t="str">
        <f t="shared" si="10"/>
        <v xml:space="preserve"> </v>
      </c>
      <c r="B640" s="218"/>
      <c r="C640" s="218"/>
      <c r="D640" s="219"/>
      <c r="E640" s="219"/>
      <c r="F640" s="219"/>
      <c r="G640" s="216" t="str">
        <f>IF(D640="","",VLOOKUP(D640,'Liste des clubs'!A:B,2,FALSE))</f>
        <v/>
      </c>
    </row>
    <row r="641" spans="1:7" x14ac:dyDescent="0.2">
      <c r="A641" s="216" t="str">
        <f t="shared" si="10"/>
        <v xml:space="preserve"> </v>
      </c>
      <c r="B641" s="218"/>
      <c r="C641" s="218"/>
      <c r="D641" s="219"/>
      <c r="E641" s="219"/>
      <c r="F641" s="219"/>
      <c r="G641" s="216" t="str">
        <f>IF(D641="","",VLOOKUP(D641,'Liste des clubs'!A:B,2,FALSE))</f>
        <v/>
      </c>
    </row>
    <row r="642" spans="1:7" x14ac:dyDescent="0.2">
      <c r="A642" s="216" t="str">
        <f t="shared" si="10"/>
        <v xml:space="preserve"> </v>
      </c>
      <c r="B642" s="218"/>
      <c r="C642" s="218"/>
      <c r="D642" s="219"/>
      <c r="E642" s="219"/>
      <c r="F642" s="219"/>
      <c r="G642" s="216" t="str">
        <f>IF(D642="","",VLOOKUP(D642,'Liste des clubs'!A:B,2,FALSE))</f>
        <v/>
      </c>
    </row>
    <row r="643" spans="1:7" x14ac:dyDescent="0.2">
      <c r="A643" s="216" t="str">
        <f t="shared" si="10"/>
        <v xml:space="preserve"> </v>
      </c>
      <c r="B643" s="218"/>
      <c r="C643" s="218"/>
      <c r="D643" s="219"/>
      <c r="E643" s="219"/>
      <c r="F643" s="219"/>
      <c r="G643" s="216" t="str">
        <f>IF(D643="","",VLOOKUP(D643,'Liste des clubs'!A:B,2,FALSE))</f>
        <v/>
      </c>
    </row>
    <row r="644" spans="1:7" x14ac:dyDescent="0.2">
      <c r="A644" s="216" t="str">
        <f t="shared" ref="A644:A700" si="11">UPPER(B644)&amp;" "&amp;PROPER(C644)</f>
        <v xml:space="preserve"> </v>
      </c>
      <c r="B644" s="218"/>
      <c r="C644" s="218"/>
      <c r="D644" s="219"/>
      <c r="E644" s="219"/>
      <c r="F644" s="219"/>
      <c r="G644" s="216" t="str">
        <f>IF(D644="","",VLOOKUP(D644,'Liste des clubs'!A:B,2,FALSE))</f>
        <v/>
      </c>
    </row>
    <row r="645" spans="1:7" x14ac:dyDescent="0.2">
      <c r="A645" s="216" t="str">
        <f t="shared" si="11"/>
        <v xml:space="preserve"> </v>
      </c>
      <c r="B645" s="218"/>
      <c r="C645" s="218"/>
      <c r="D645" s="219"/>
      <c r="E645" s="219"/>
      <c r="F645" s="219"/>
      <c r="G645" s="216" t="str">
        <f>IF(D645="","",VLOOKUP(D645,'Liste des clubs'!A:B,2,FALSE))</f>
        <v/>
      </c>
    </row>
    <row r="646" spans="1:7" x14ac:dyDescent="0.2">
      <c r="A646" s="216" t="str">
        <f t="shared" si="11"/>
        <v xml:space="preserve"> </v>
      </c>
      <c r="B646" s="218"/>
      <c r="C646" s="218"/>
      <c r="D646" s="219"/>
      <c r="E646" s="219"/>
      <c r="F646" s="219"/>
      <c r="G646" s="216" t="str">
        <f>IF(D646="","",VLOOKUP(D646,'Liste des clubs'!A:B,2,FALSE))</f>
        <v/>
      </c>
    </row>
    <row r="647" spans="1:7" x14ac:dyDescent="0.2">
      <c r="A647" s="216" t="str">
        <f t="shared" si="11"/>
        <v xml:space="preserve"> </v>
      </c>
      <c r="B647" s="218"/>
      <c r="C647" s="218"/>
      <c r="D647" s="219"/>
      <c r="E647" s="219"/>
      <c r="F647" s="219"/>
      <c r="G647" s="216" t="str">
        <f>IF(D647="","",VLOOKUP(D647,'Liste des clubs'!A:B,2,FALSE))</f>
        <v/>
      </c>
    </row>
    <row r="648" spans="1:7" x14ac:dyDescent="0.2">
      <c r="A648" s="216" t="str">
        <f t="shared" si="11"/>
        <v xml:space="preserve"> </v>
      </c>
      <c r="B648" s="218"/>
      <c r="C648" s="218"/>
      <c r="D648" s="219"/>
      <c r="E648" s="219"/>
      <c r="F648" s="219"/>
      <c r="G648" s="216" t="str">
        <f>IF(D648="","",VLOOKUP(D648,'Liste des clubs'!A:B,2,FALSE))</f>
        <v/>
      </c>
    </row>
    <row r="649" spans="1:7" x14ac:dyDescent="0.2">
      <c r="A649" s="216" t="str">
        <f t="shared" si="11"/>
        <v xml:space="preserve"> </v>
      </c>
      <c r="B649" s="218"/>
      <c r="C649" s="218"/>
      <c r="D649" s="219"/>
      <c r="E649" s="219"/>
      <c r="F649" s="219"/>
      <c r="G649" s="216" t="str">
        <f>IF(D649="","",VLOOKUP(D649,'Liste des clubs'!A:B,2,FALSE))</f>
        <v/>
      </c>
    </row>
    <row r="650" spans="1:7" x14ac:dyDescent="0.2">
      <c r="A650" s="216" t="str">
        <f t="shared" si="11"/>
        <v xml:space="preserve"> </v>
      </c>
      <c r="B650" s="218"/>
      <c r="C650" s="218"/>
      <c r="D650" s="219"/>
      <c r="E650" s="219"/>
      <c r="F650" s="219"/>
      <c r="G650" s="216" t="str">
        <f>IF(D650="","",VLOOKUP(D650,'Liste des clubs'!A:B,2,FALSE))</f>
        <v/>
      </c>
    </row>
    <row r="651" spans="1:7" x14ac:dyDescent="0.2">
      <c r="A651" s="216" t="str">
        <f t="shared" si="11"/>
        <v xml:space="preserve"> </v>
      </c>
      <c r="B651" s="218"/>
      <c r="C651" s="218"/>
      <c r="D651" s="219"/>
      <c r="E651" s="219"/>
      <c r="F651" s="219"/>
      <c r="G651" s="216" t="str">
        <f>IF(D651="","",VLOOKUP(D651,'Liste des clubs'!A:B,2,FALSE))</f>
        <v/>
      </c>
    </row>
    <row r="652" spans="1:7" x14ac:dyDescent="0.2">
      <c r="A652" s="216" t="str">
        <f t="shared" si="11"/>
        <v xml:space="preserve"> </v>
      </c>
      <c r="B652" s="218"/>
      <c r="C652" s="218"/>
      <c r="D652" s="219"/>
      <c r="E652" s="219"/>
      <c r="F652" s="219"/>
      <c r="G652" s="216" t="str">
        <f>IF(D652="","",VLOOKUP(D652,'Liste des clubs'!A:B,2,FALSE))</f>
        <v/>
      </c>
    </row>
    <row r="653" spans="1:7" x14ac:dyDescent="0.2">
      <c r="A653" s="216" t="str">
        <f t="shared" si="11"/>
        <v xml:space="preserve"> </v>
      </c>
      <c r="B653" s="218"/>
      <c r="C653" s="218"/>
      <c r="D653" s="219"/>
      <c r="E653" s="219"/>
      <c r="F653" s="219"/>
      <c r="G653" s="216" t="str">
        <f>IF(D653="","",VLOOKUP(D653,'Liste des clubs'!A:B,2,FALSE))</f>
        <v/>
      </c>
    </row>
    <row r="654" spans="1:7" x14ac:dyDescent="0.2">
      <c r="A654" s="216" t="str">
        <f t="shared" si="11"/>
        <v xml:space="preserve"> </v>
      </c>
      <c r="B654" s="218"/>
      <c r="C654" s="218"/>
      <c r="D654" s="219"/>
      <c r="E654" s="219"/>
      <c r="F654" s="219"/>
      <c r="G654" s="216" t="str">
        <f>IF(D654="","",VLOOKUP(D654,'Liste des clubs'!A:B,2,FALSE))</f>
        <v/>
      </c>
    </row>
    <row r="655" spans="1:7" x14ac:dyDescent="0.2">
      <c r="A655" s="216" t="str">
        <f t="shared" si="11"/>
        <v xml:space="preserve"> </v>
      </c>
      <c r="B655" s="218"/>
      <c r="C655" s="218"/>
      <c r="D655" s="219"/>
      <c r="E655" s="219"/>
      <c r="F655" s="219"/>
      <c r="G655" s="216" t="str">
        <f>IF(D655="","",VLOOKUP(D655,'Liste des clubs'!A:B,2,FALSE))</f>
        <v/>
      </c>
    </row>
    <row r="656" spans="1:7" x14ac:dyDescent="0.2">
      <c r="A656" s="216" t="str">
        <f t="shared" si="11"/>
        <v xml:space="preserve"> </v>
      </c>
      <c r="B656" s="218"/>
      <c r="C656" s="218"/>
      <c r="D656" s="219"/>
      <c r="E656" s="219"/>
      <c r="F656" s="219"/>
      <c r="G656" s="216" t="str">
        <f>IF(D656="","",VLOOKUP(D656,'Liste des clubs'!A:B,2,FALSE))</f>
        <v/>
      </c>
    </row>
    <row r="657" spans="1:7" x14ac:dyDescent="0.2">
      <c r="A657" s="216" t="str">
        <f t="shared" si="11"/>
        <v xml:space="preserve"> </v>
      </c>
      <c r="B657" s="218"/>
      <c r="C657" s="218"/>
      <c r="D657" s="219"/>
      <c r="E657" s="219"/>
      <c r="F657" s="219"/>
      <c r="G657" s="216" t="str">
        <f>IF(D657="","",VLOOKUP(D657,'Liste des clubs'!A:B,2,FALSE))</f>
        <v/>
      </c>
    </row>
    <row r="658" spans="1:7" x14ac:dyDescent="0.2">
      <c r="A658" s="216" t="str">
        <f t="shared" si="11"/>
        <v xml:space="preserve"> </v>
      </c>
      <c r="B658" s="218"/>
      <c r="C658" s="218"/>
      <c r="D658" s="219"/>
      <c r="E658" s="219"/>
      <c r="F658" s="219"/>
      <c r="G658" s="216" t="str">
        <f>IF(D658="","",VLOOKUP(D658,'Liste des clubs'!A:B,2,FALSE))</f>
        <v/>
      </c>
    </row>
    <row r="659" spans="1:7" x14ac:dyDescent="0.2">
      <c r="A659" s="216" t="str">
        <f t="shared" si="11"/>
        <v xml:space="preserve"> </v>
      </c>
      <c r="B659" s="218"/>
      <c r="C659" s="218"/>
      <c r="D659" s="219"/>
      <c r="E659" s="219"/>
      <c r="F659" s="219"/>
      <c r="G659" s="216" t="str">
        <f>IF(D659="","",VLOOKUP(D659,'Liste des clubs'!A:B,2,FALSE))</f>
        <v/>
      </c>
    </row>
    <row r="660" spans="1:7" x14ac:dyDescent="0.2">
      <c r="A660" s="216" t="str">
        <f t="shared" si="11"/>
        <v xml:space="preserve"> </v>
      </c>
      <c r="B660" s="218"/>
      <c r="C660" s="218"/>
      <c r="D660" s="219"/>
      <c r="E660" s="219"/>
      <c r="F660" s="219"/>
      <c r="G660" s="216" t="str">
        <f>IF(D660="","",VLOOKUP(D660,'Liste des clubs'!A:B,2,FALSE))</f>
        <v/>
      </c>
    </row>
    <row r="661" spans="1:7" x14ac:dyDescent="0.2">
      <c r="A661" s="216" t="str">
        <f t="shared" si="11"/>
        <v xml:space="preserve"> </v>
      </c>
      <c r="B661" s="218"/>
      <c r="C661" s="218"/>
      <c r="D661" s="219"/>
      <c r="E661" s="219"/>
      <c r="F661" s="219"/>
      <c r="G661" s="216" t="str">
        <f>IF(D661="","",VLOOKUP(D661,'Liste des clubs'!A:B,2,FALSE))</f>
        <v/>
      </c>
    </row>
    <row r="662" spans="1:7" x14ac:dyDescent="0.2">
      <c r="A662" s="216" t="str">
        <f t="shared" si="11"/>
        <v xml:space="preserve"> </v>
      </c>
      <c r="B662" s="218"/>
      <c r="C662" s="218"/>
      <c r="D662" s="219"/>
      <c r="E662" s="219"/>
      <c r="F662" s="219"/>
      <c r="G662" s="216" t="str">
        <f>IF(D662="","",VLOOKUP(D662,'Liste des clubs'!A:B,2,FALSE))</f>
        <v/>
      </c>
    </row>
    <row r="663" spans="1:7" x14ac:dyDescent="0.2">
      <c r="A663" s="216" t="str">
        <f t="shared" si="11"/>
        <v xml:space="preserve"> </v>
      </c>
      <c r="B663" s="218"/>
      <c r="C663" s="218"/>
      <c r="D663" s="219"/>
      <c r="E663" s="219"/>
      <c r="F663" s="219"/>
      <c r="G663" s="216" t="str">
        <f>IF(D663="","",VLOOKUP(D663,'Liste des clubs'!A:B,2,FALSE))</f>
        <v/>
      </c>
    </row>
    <row r="664" spans="1:7" x14ac:dyDescent="0.2">
      <c r="A664" s="216" t="str">
        <f t="shared" si="11"/>
        <v xml:space="preserve"> </v>
      </c>
      <c r="B664" s="218"/>
      <c r="C664" s="218"/>
      <c r="D664" s="219"/>
      <c r="E664" s="219"/>
      <c r="F664" s="219"/>
      <c r="G664" s="216" t="str">
        <f>IF(D664="","",VLOOKUP(D664,'Liste des clubs'!A:B,2,FALSE))</f>
        <v/>
      </c>
    </row>
    <row r="665" spans="1:7" x14ac:dyDescent="0.2">
      <c r="A665" s="216" t="str">
        <f t="shared" si="11"/>
        <v xml:space="preserve"> </v>
      </c>
      <c r="B665" s="218"/>
      <c r="C665" s="218"/>
      <c r="D665" s="219"/>
      <c r="E665" s="219"/>
      <c r="F665" s="219"/>
      <c r="G665" s="216" t="str">
        <f>IF(D665="","",VLOOKUP(D665,'Liste des clubs'!A:B,2,FALSE))</f>
        <v/>
      </c>
    </row>
    <row r="666" spans="1:7" x14ac:dyDescent="0.2">
      <c r="A666" s="216" t="str">
        <f t="shared" si="11"/>
        <v xml:space="preserve"> </v>
      </c>
      <c r="B666" s="218"/>
      <c r="C666" s="218"/>
      <c r="D666" s="219"/>
      <c r="E666" s="219"/>
      <c r="F666" s="219"/>
      <c r="G666" s="216" t="str">
        <f>IF(D666="","",VLOOKUP(D666,'Liste des clubs'!A:B,2,FALSE))</f>
        <v/>
      </c>
    </row>
    <row r="667" spans="1:7" x14ac:dyDescent="0.2">
      <c r="A667" s="216" t="str">
        <f t="shared" si="11"/>
        <v xml:space="preserve"> </v>
      </c>
      <c r="B667" s="218"/>
      <c r="C667" s="218"/>
      <c r="D667" s="219"/>
      <c r="E667" s="219"/>
      <c r="F667" s="219"/>
      <c r="G667" s="216" t="str">
        <f>IF(D667="","",VLOOKUP(D667,'Liste des clubs'!A:B,2,FALSE))</f>
        <v/>
      </c>
    </row>
    <row r="668" spans="1:7" x14ac:dyDescent="0.2">
      <c r="A668" s="216" t="str">
        <f t="shared" si="11"/>
        <v xml:space="preserve"> </v>
      </c>
      <c r="B668" s="218"/>
      <c r="C668" s="218"/>
      <c r="D668" s="219"/>
      <c r="E668" s="219"/>
      <c r="F668" s="219"/>
      <c r="G668" s="216" t="str">
        <f>IF(D668="","",VLOOKUP(D668,'Liste des clubs'!A:B,2,FALSE))</f>
        <v/>
      </c>
    </row>
    <row r="669" spans="1:7" x14ac:dyDescent="0.2">
      <c r="A669" s="216" t="str">
        <f t="shared" si="11"/>
        <v xml:space="preserve"> </v>
      </c>
      <c r="B669" s="218"/>
      <c r="C669" s="218"/>
      <c r="D669" s="219"/>
      <c r="E669" s="219"/>
      <c r="F669" s="219"/>
      <c r="G669" s="216" t="str">
        <f>IF(D669="","",VLOOKUP(D669,'Liste des clubs'!A:B,2,FALSE))</f>
        <v/>
      </c>
    </row>
    <row r="670" spans="1:7" x14ac:dyDescent="0.2">
      <c r="A670" s="216" t="str">
        <f t="shared" si="11"/>
        <v xml:space="preserve"> </v>
      </c>
      <c r="B670" s="218"/>
      <c r="C670" s="218"/>
      <c r="D670" s="219"/>
      <c r="E670" s="219"/>
      <c r="F670" s="219"/>
      <c r="G670" s="216" t="str">
        <f>IF(D670="","",VLOOKUP(D670,'Liste des clubs'!A:B,2,FALSE))</f>
        <v/>
      </c>
    </row>
    <row r="671" spans="1:7" x14ac:dyDescent="0.2">
      <c r="A671" s="216" t="str">
        <f t="shared" si="11"/>
        <v xml:space="preserve"> </v>
      </c>
      <c r="B671" s="218"/>
      <c r="C671" s="218"/>
      <c r="D671" s="219"/>
      <c r="E671" s="219"/>
      <c r="F671" s="219"/>
      <c r="G671" s="216" t="str">
        <f>IF(D671="","",VLOOKUP(D671,'Liste des clubs'!A:B,2,FALSE))</f>
        <v/>
      </c>
    </row>
    <row r="672" spans="1:7" x14ac:dyDescent="0.2">
      <c r="A672" s="216" t="str">
        <f t="shared" si="11"/>
        <v xml:space="preserve"> </v>
      </c>
      <c r="B672" s="218"/>
      <c r="C672" s="218"/>
      <c r="D672" s="219"/>
      <c r="E672" s="219"/>
      <c r="F672" s="219"/>
      <c r="G672" s="216" t="str">
        <f>IF(D672="","",VLOOKUP(D672,'Liste des clubs'!A:B,2,FALSE))</f>
        <v/>
      </c>
    </row>
    <row r="673" spans="1:7" x14ac:dyDescent="0.2">
      <c r="A673" s="216" t="str">
        <f t="shared" si="11"/>
        <v xml:space="preserve"> </v>
      </c>
      <c r="B673" s="218"/>
      <c r="C673" s="218"/>
      <c r="D673" s="219"/>
      <c r="E673" s="219"/>
      <c r="F673" s="219"/>
      <c r="G673" s="216" t="str">
        <f>IF(D673="","",VLOOKUP(D673,'Liste des clubs'!A:B,2,FALSE))</f>
        <v/>
      </c>
    </row>
    <row r="674" spans="1:7" x14ac:dyDescent="0.2">
      <c r="A674" s="216" t="str">
        <f t="shared" si="11"/>
        <v xml:space="preserve"> </v>
      </c>
      <c r="B674" s="218"/>
      <c r="C674" s="218"/>
      <c r="D674" s="219"/>
      <c r="E674" s="219"/>
      <c r="F674" s="219"/>
      <c r="G674" s="216" t="str">
        <f>IF(D674="","",VLOOKUP(D674,'Liste des clubs'!A:B,2,FALSE))</f>
        <v/>
      </c>
    </row>
    <row r="675" spans="1:7" x14ac:dyDescent="0.2">
      <c r="A675" s="216" t="str">
        <f t="shared" si="11"/>
        <v xml:space="preserve"> </v>
      </c>
      <c r="B675" s="218"/>
      <c r="C675" s="218"/>
      <c r="D675" s="219"/>
      <c r="E675" s="219"/>
      <c r="F675" s="219"/>
      <c r="G675" s="216" t="str">
        <f>IF(D675="","",VLOOKUP(D675,'Liste des clubs'!A:B,2,FALSE))</f>
        <v/>
      </c>
    </row>
    <row r="676" spans="1:7" x14ac:dyDescent="0.2">
      <c r="A676" s="216" t="str">
        <f t="shared" si="11"/>
        <v xml:space="preserve"> </v>
      </c>
      <c r="B676" s="218"/>
      <c r="C676" s="218"/>
      <c r="D676" s="219"/>
      <c r="E676" s="219"/>
      <c r="F676" s="219"/>
      <c r="G676" s="216" t="str">
        <f>IF(D676="","",VLOOKUP(D676,'Liste des clubs'!A:B,2,FALSE))</f>
        <v/>
      </c>
    </row>
    <row r="677" spans="1:7" x14ac:dyDescent="0.2">
      <c r="A677" s="216" t="str">
        <f t="shared" si="11"/>
        <v xml:space="preserve"> </v>
      </c>
      <c r="B677" s="218"/>
      <c r="C677" s="218"/>
      <c r="D677" s="219"/>
      <c r="E677" s="219"/>
      <c r="F677" s="219"/>
      <c r="G677" s="216" t="str">
        <f>IF(D677="","",VLOOKUP(D677,'Liste des clubs'!A:B,2,FALSE))</f>
        <v/>
      </c>
    </row>
    <row r="678" spans="1:7" x14ac:dyDescent="0.2">
      <c r="A678" s="216" t="str">
        <f t="shared" si="11"/>
        <v xml:space="preserve"> </v>
      </c>
      <c r="B678" s="218"/>
      <c r="C678" s="218"/>
      <c r="D678" s="219"/>
      <c r="E678" s="219"/>
      <c r="F678" s="219"/>
      <c r="G678" s="216" t="str">
        <f>IF(D678="","",VLOOKUP(D678,'Liste des clubs'!A:B,2,FALSE))</f>
        <v/>
      </c>
    </row>
    <row r="679" spans="1:7" x14ac:dyDescent="0.2">
      <c r="A679" s="216" t="str">
        <f t="shared" si="11"/>
        <v xml:space="preserve"> </v>
      </c>
      <c r="B679" s="218"/>
      <c r="C679" s="218"/>
      <c r="D679" s="219"/>
      <c r="E679" s="219"/>
      <c r="F679" s="219"/>
      <c r="G679" s="216" t="str">
        <f>IF(D679="","",VLOOKUP(D679,'Liste des clubs'!A:B,2,FALSE))</f>
        <v/>
      </c>
    </row>
    <row r="680" spans="1:7" x14ac:dyDescent="0.2">
      <c r="A680" s="216" t="str">
        <f t="shared" si="11"/>
        <v xml:space="preserve"> </v>
      </c>
      <c r="B680" s="218"/>
      <c r="C680" s="218"/>
      <c r="D680" s="219"/>
      <c r="E680" s="219"/>
      <c r="F680" s="219"/>
      <c r="G680" s="216" t="str">
        <f>IF(D680="","",VLOOKUP(D680,'Liste des clubs'!A:B,2,FALSE))</f>
        <v/>
      </c>
    </row>
    <row r="681" spans="1:7" x14ac:dyDescent="0.2">
      <c r="A681" s="216" t="str">
        <f t="shared" si="11"/>
        <v xml:space="preserve"> </v>
      </c>
      <c r="B681" s="218"/>
      <c r="C681" s="218"/>
      <c r="D681" s="219"/>
      <c r="E681" s="219"/>
      <c r="F681" s="219"/>
      <c r="G681" s="216" t="str">
        <f>IF(D681="","",VLOOKUP(D681,'Liste des clubs'!A:B,2,FALSE))</f>
        <v/>
      </c>
    </row>
    <row r="682" spans="1:7" x14ac:dyDescent="0.2">
      <c r="A682" s="216" t="str">
        <f t="shared" si="11"/>
        <v xml:space="preserve"> </v>
      </c>
      <c r="B682" s="218"/>
      <c r="C682" s="218"/>
      <c r="D682" s="219"/>
      <c r="E682" s="219"/>
      <c r="F682" s="219"/>
      <c r="G682" s="216" t="str">
        <f>IF(D682="","",VLOOKUP(D682,'Liste des clubs'!A:B,2,FALSE))</f>
        <v/>
      </c>
    </row>
    <row r="683" spans="1:7" x14ac:dyDescent="0.2">
      <c r="A683" s="216" t="str">
        <f t="shared" si="11"/>
        <v xml:space="preserve"> </v>
      </c>
      <c r="B683" s="218"/>
      <c r="C683" s="218"/>
      <c r="D683" s="219"/>
      <c r="E683" s="219"/>
      <c r="F683" s="219"/>
      <c r="G683" s="216" t="str">
        <f>IF(D683="","",VLOOKUP(D683,'Liste des clubs'!A:B,2,FALSE))</f>
        <v/>
      </c>
    </row>
    <row r="684" spans="1:7" x14ac:dyDescent="0.2">
      <c r="A684" s="216" t="str">
        <f t="shared" si="11"/>
        <v xml:space="preserve"> </v>
      </c>
      <c r="B684" s="218"/>
      <c r="C684" s="218"/>
      <c r="D684" s="219"/>
      <c r="E684" s="219"/>
      <c r="F684" s="219"/>
      <c r="G684" s="216" t="str">
        <f>IF(D684="","",VLOOKUP(D684,'Liste des clubs'!A:B,2,FALSE))</f>
        <v/>
      </c>
    </row>
    <row r="685" spans="1:7" x14ac:dyDescent="0.2">
      <c r="A685" s="216" t="str">
        <f t="shared" si="11"/>
        <v xml:space="preserve"> </v>
      </c>
      <c r="B685" s="218"/>
      <c r="C685" s="218"/>
      <c r="D685" s="219"/>
      <c r="E685" s="219"/>
      <c r="F685" s="219"/>
      <c r="G685" s="216" t="str">
        <f>IF(D685="","",VLOOKUP(D685,'Liste des clubs'!A:B,2,FALSE))</f>
        <v/>
      </c>
    </row>
    <row r="686" spans="1:7" x14ac:dyDescent="0.2">
      <c r="A686" s="216" t="str">
        <f t="shared" si="11"/>
        <v xml:space="preserve"> </v>
      </c>
      <c r="B686" s="218"/>
      <c r="C686" s="218"/>
      <c r="D686" s="219"/>
      <c r="E686" s="219"/>
      <c r="F686" s="219"/>
      <c r="G686" s="216" t="str">
        <f>IF(D686="","",VLOOKUP(D686,'Liste des clubs'!A:B,2,FALSE))</f>
        <v/>
      </c>
    </row>
    <row r="687" spans="1:7" x14ac:dyDescent="0.2">
      <c r="A687" s="216" t="str">
        <f t="shared" si="11"/>
        <v xml:space="preserve"> </v>
      </c>
      <c r="B687" s="218"/>
      <c r="C687" s="218"/>
      <c r="D687" s="219"/>
      <c r="E687" s="219"/>
      <c r="F687" s="219"/>
      <c r="G687" s="216" t="str">
        <f>IF(D687="","",VLOOKUP(D687,'Liste des clubs'!A:B,2,FALSE))</f>
        <v/>
      </c>
    </row>
    <row r="688" spans="1:7" x14ac:dyDescent="0.2">
      <c r="A688" s="216" t="str">
        <f t="shared" si="11"/>
        <v xml:space="preserve"> </v>
      </c>
      <c r="B688" s="218"/>
      <c r="C688" s="218"/>
      <c r="D688" s="219"/>
      <c r="E688" s="219"/>
      <c r="F688" s="219"/>
      <c r="G688" s="216" t="str">
        <f>IF(D688="","",VLOOKUP(D688,'Liste des clubs'!A:B,2,FALSE))</f>
        <v/>
      </c>
    </row>
    <row r="689" spans="1:7" x14ac:dyDescent="0.2">
      <c r="A689" s="216" t="str">
        <f t="shared" si="11"/>
        <v xml:space="preserve"> </v>
      </c>
      <c r="B689" s="218"/>
      <c r="C689" s="218"/>
      <c r="D689" s="219"/>
      <c r="E689" s="219"/>
      <c r="F689" s="219"/>
      <c r="G689" s="216" t="str">
        <f>IF(D689="","",VLOOKUP(D689,'Liste des clubs'!A:B,2,FALSE))</f>
        <v/>
      </c>
    </row>
    <row r="690" spans="1:7" x14ac:dyDescent="0.2">
      <c r="A690" s="216" t="str">
        <f t="shared" si="11"/>
        <v xml:space="preserve"> </v>
      </c>
      <c r="B690" s="218"/>
      <c r="C690" s="218"/>
      <c r="D690" s="219"/>
      <c r="E690" s="219"/>
      <c r="F690" s="219"/>
      <c r="G690" s="216" t="str">
        <f>IF(D690="","",VLOOKUP(D690,'Liste des clubs'!A:B,2,FALSE))</f>
        <v/>
      </c>
    </row>
    <row r="691" spans="1:7" x14ac:dyDescent="0.2">
      <c r="A691" s="216" t="str">
        <f t="shared" si="11"/>
        <v xml:space="preserve"> </v>
      </c>
      <c r="B691" s="218"/>
      <c r="C691" s="218"/>
      <c r="D691" s="219"/>
      <c r="E691" s="219"/>
      <c r="F691" s="219"/>
      <c r="G691" s="216" t="str">
        <f>IF(D691="","",VLOOKUP(D691,'Liste des clubs'!A:B,2,FALSE))</f>
        <v/>
      </c>
    </row>
    <row r="692" spans="1:7" x14ac:dyDescent="0.2">
      <c r="A692" s="216" t="str">
        <f t="shared" si="11"/>
        <v xml:space="preserve"> </v>
      </c>
      <c r="B692" s="218"/>
      <c r="C692" s="218"/>
      <c r="D692" s="219"/>
      <c r="E692" s="219"/>
      <c r="F692" s="219"/>
      <c r="G692" s="216" t="str">
        <f>IF(D692="","",VLOOKUP(D692,'Liste des clubs'!A:B,2,FALSE))</f>
        <v/>
      </c>
    </row>
    <row r="693" spans="1:7" x14ac:dyDescent="0.2">
      <c r="A693" s="216" t="str">
        <f t="shared" si="11"/>
        <v xml:space="preserve"> </v>
      </c>
      <c r="B693" s="218"/>
      <c r="C693" s="218"/>
      <c r="D693" s="219"/>
      <c r="E693" s="219"/>
      <c r="F693" s="219"/>
      <c r="G693" s="216" t="str">
        <f>IF(D693="","",VLOOKUP(D693,'Liste des clubs'!A:B,2,FALSE))</f>
        <v/>
      </c>
    </row>
    <row r="694" spans="1:7" x14ac:dyDescent="0.2">
      <c r="A694" s="216" t="str">
        <f t="shared" si="11"/>
        <v xml:space="preserve"> </v>
      </c>
      <c r="B694" s="218"/>
      <c r="C694" s="218"/>
      <c r="D694" s="219"/>
      <c r="E694" s="219"/>
      <c r="F694" s="219"/>
      <c r="G694" s="216" t="str">
        <f>IF(D694="","",VLOOKUP(D694,'Liste des clubs'!A:B,2,FALSE))</f>
        <v/>
      </c>
    </row>
    <row r="695" spans="1:7" x14ac:dyDescent="0.2">
      <c r="A695" s="216" t="str">
        <f t="shared" si="11"/>
        <v xml:space="preserve"> </v>
      </c>
      <c r="B695" s="218"/>
      <c r="C695" s="218"/>
      <c r="D695" s="219"/>
      <c r="E695" s="219"/>
      <c r="F695" s="219"/>
      <c r="G695" s="216" t="str">
        <f>IF(D695="","",VLOOKUP(D695,'Liste des clubs'!A:B,2,FALSE))</f>
        <v/>
      </c>
    </row>
    <row r="696" spans="1:7" x14ac:dyDescent="0.2">
      <c r="A696" s="216" t="str">
        <f t="shared" si="11"/>
        <v xml:space="preserve"> </v>
      </c>
      <c r="B696" s="218"/>
      <c r="C696" s="218"/>
      <c r="D696" s="219"/>
      <c r="E696" s="219"/>
      <c r="F696" s="219"/>
      <c r="G696" s="216" t="str">
        <f>IF(D696="","",VLOOKUP(D696,'Liste des clubs'!A:B,2,FALSE))</f>
        <v/>
      </c>
    </row>
    <row r="697" spans="1:7" x14ac:dyDescent="0.2">
      <c r="A697" s="216" t="str">
        <f t="shared" si="11"/>
        <v xml:space="preserve"> </v>
      </c>
      <c r="B697" s="218"/>
      <c r="C697" s="218"/>
      <c r="D697" s="219"/>
      <c r="E697" s="219"/>
      <c r="F697" s="219"/>
      <c r="G697" s="216" t="str">
        <f>IF(D697="","",VLOOKUP(D697,'Liste des clubs'!A:B,2,FALSE))</f>
        <v/>
      </c>
    </row>
    <row r="698" spans="1:7" x14ac:dyDescent="0.2">
      <c r="A698" s="216" t="str">
        <f t="shared" si="11"/>
        <v xml:space="preserve"> </v>
      </c>
      <c r="B698" s="218"/>
      <c r="C698" s="218"/>
      <c r="D698" s="219"/>
      <c r="E698" s="219"/>
      <c r="F698" s="219"/>
      <c r="G698" s="216" t="str">
        <f>IF(D698="","",VLOOKUP(D698,'Liste des clubs'!A:B,2,FALSE))</f>
        <v/>
      </c>
    </row>
    <row r="699" spans="1:7" x14ac:dyDescent="0.2">
      <c r="A699" s="216" t="str">
        <f t="shared" si="11"/>
        <v xml:space="preserve"> </v>
      </c>
      <c r="B699" s="218"/>
      <c r="C699" s="218"/>
      <c r="D699" s="219"/>
      <c r="E699" s="219"/>
      <c r="F699" s="219"/>
      <c r="G699" s="216" t="str">
        <f>IF(D699="","",VLOOKUP(D699,'Liste des clubs'!A:B,2,FALSE))</f>
        <v/>
      </c>
    </row>
    <row r="700" spans="1:7" x14ac:dyDescent="0.2">
      <c r="A700" s="220" t="str">
        <f t="shared" si="11"/>
        <v xml:space="preserve"> </v>
      </c>
      <c r="B700" s="221"/>
      <c r="C700" s="221"/>
      <c r="D700" s="222"/>
      <c r="E700" s="222"/>
      <c r="F700" s="222"/>
      <c r="G700" s="220" t="str">
        <f>IF(E700="","",VLOOKUP(D700,'Liste des clubs'!$A$2:$B$125,2,FALSE))</f>
        <v/>
      </c>
    </row>
    <row r="701" spans="1:7" x14ac:dyDescent="0.2">
      <c r="A701" s="223"/>
      <c r="B701" s="224"/>
      <c r="C701" s="224"/>
      <c r="D701" s="225"/>
      <c r="E701" s="225"/>
      <c r="F701" s="225"/>
      <c r="G701" s="223"/>
    </row>
    <row r="702" spans="1:7" x14ac:dyDescent="0.2">
      <c r="A702" s="223"/>
      <c r="B702" s="224"/>
      <c r="C702" s="224"/>
      <c r="D702" s="225"/>
      <c r="E702" s="225"/>
      <c r="F702" s="225"/>
      <c r="G702" s="223"/>
    </row>
    <row r="703" spans="1:7" x14ac:dyDescent="0.2">
      <c r="A703" s="223"/>
      <c r="B703" s="224"/>
      <c r="C703" s="224"/>
      <c r="D703" s="225"/>
      <c r="E703" s="225"/>
      <c r="F703" s="225"/>
      <c r="G703" s="223"/>
    </row>
    <row r="704" spans="1:7" x14ac:dyDescent="0.2">
      <c r="A704" s="223"/>
      <c r="B704" s="224"/>
      <c r="C704" s="224"/>
      <c r="D704" s="225"/>
      <c r="E704" s="225"/>
      <c r="F704" s="225"/>
      <c r="G704" s="223"/>
    </row>
    <row r="705" spans="1:7" x14ac:dyDescent="0.2">
      <c r="A705" s="223"/>
      <c r="B705" s="224"/>
      <c r="C705" s="224"/>
      <c r="D705" s="225"/>
      <c r="E705" s="225"/>
      <c r="F705" s="225"/>
      <c r="G705" s="223"/>
    </row>
    <row r="706" spans="1:7" x14ac:dyDescent="0.2">
      <c r="A706" s="223"/>
      <c r="B706" s="224"/>
      <c r="C706" s="224"/>
      <c r="D706" s="225"/>
      <c r="E706" s="225"/>
      <c r="F706" s="225"/>
      <c r="G706" s="223"/>
    </row>
    <row r="707" spans="1:7" x14ac:dyDescent="0.2">
      <c r="A707" s="223"/>
      <c r="B707" s="224"/>
      <c r="C707" s="224"/>
      <c r="D707" s="225"/>
      <c r="E707" s="225"/>
      <c r="F707" s="225"/>
      <c r="G707" s="223"/>
    </row>
    <row r="708" spans="1:7" x14ac:dyDescent="0.2">
      <c r="A708" s="223"/>
      <c r="B708" s="224"/>
      <c r="C708" s="224"/>
      <c r="D708" s="225"/>
      <c r="E708" s="225"/>
      <c r="F708" s="225"/>
      <c r="G708" s="223"/>
    </row>
    <row r="709" spans="1:7" x14ac:dyDescent="0.2">
      <c r="A709" s="223"/>
      <c r="B709" s="224"/>
      <c r="C709" s="224"/>
      <c r="D709" s="225"/>
      <c r="E709" s="225"/>
      <c r="F709" s="225"/>
      <c r="G709" s="223"/>
    </row>
    <row r="710" spans="1:7" x14ac:dyDescent="0.2">
      <c r="A710" s="223"/>
      <c r="B710" s="224"/>
      <c r="C710" s="224"/>
      <c r="D710" s="225"/>
      <c r="E710" s="225"/>
      <c r="F710" s="225"/>
      <c r="G710" s="223"/>
    </row>
    <row r="711" spans="1:7" x14ac:dyDescent="0.2">
      <c r="A711" s="223"/>
      <c r="B711" s="224"/>
      <c r="C711" s="224"/>
      <c r="D711" s="225"/>
      <c r="E711" s="225"/>
      <c r="F711" s="225"/>
      <c r="G711" s="223"/>
    </row>
    <row r="712" spans="1:7" x14ac:dyDescent="0.2">
      <c r="A712" s="223"/>
      <c r="B712" s="224"/>
      <c r="C712" s="224"/>
      <c r="D712" s="225"/>
      <c r="E712" s="225"/>
      <c r="F712" s="225"/>
      <c r="G712" s="223"/>
    </row>
    <row r="713" spans="1:7" x14ac:dyDescent="0.2">
      <c r="A713" s="223"/>
      <c r="B713" s="224"/>
      <c r="C713" s="224"/>
      <c r="D713" s="225"/>
      <c r="E713" s="225"/>
      <c r="F713" s="225"/>
      <c r="G713" s="223"/>
    </row>
    <row r="714" spans="1:7" x14ac:dyDescent="0.2">
      <c r="A714" s="223"/>
      <c r="B714" s="224"/>
      <c r="C714" s="224"/>
      <c r="D714" s="225"/>
      <c r="E714" s="225"/>
      <c r="F714" s="225"/>
      <c r="G714" s="223"/>
    </row>
    <row r="715" spans="1:7" x14ac:dyDescent="0.2">
      <c r="A715" s="223"/>
      <c r="B715" s="224"/>
      <c r="C715" s="224"/>
      <c r="D715" s="225"/>
      <c r="E715" s="225"/>
      <c r="F715" s="225"/>
      <c r="G715" s="223"/>
    </row>
    <row r="716" spans="1:7" x14ac:dyDescent="0.2">
      <c r="A716" s="223"/>
      <c r="B716" s="224"/>
      <c r="C716" s="224"/>
      <c r="D716" s="225"/>
      <c r="E716" s="225"/>
      <c r="F716" s="225"/>
      <c r="G716" s="223"/>
    </row>
    <row r="717" spans="1:7" x14ac:dyDescent="0.2">
      <c r="A717" s="223"/>
      <c r="B717" s="224"/>
      <c r="C717" s="224"/>
      <c r="D717" s="225"/>
      <c r="E717" s="225"/>
      <c r="F717" s="225"/>
      <c r="G717" s="223"/>
    </row>
    <row r="718" spans="1:7" x14ac:dyDescent="0.2">
      <c r="A718" s="223"/>
      <c r="B718" s="224"/>
      <c r="C718" s="224"/>
      <c r="D718" s="225"/>
      <c r="E718" s="225"/>
      <c r="F718" s="225"/>
      <c r="G718" s="223"/>
    </row>
    <row r="719" spans="1:7" x14ac:dyDescent="0.2">
      <c r="A719" s="223"/>
      <c r="B719" s="224"/>
      <c r="C719" s="224"/>
      <c r="D719" s="225"/>
      <c r="E719" s="225"/>
      <c r="F719" s="225"/>
      <c r="G719" s="223"/>
    </row>
    <row r="720" spans="1:7" x14ac:dyDescent="0.2">
      <c r="A720" s="223"/>
      <c r="B720" s="224"/>
      <c r="C720" s="224"/>
      <c r="D720" s="225"/>
      <c r="E720" s="225"/>
      <c r="F720" s="225"/>
      <c r="G720" s="223"/>
    </row>
    <row r="721" spans="1:7" x14ac:dyDescent="0.2">
      <c r="A721" s="223"/>
      <c r="B721" s="224"/>
      <c r="C721" s="224"/>
      <c r="D721" s="225"/>
      <c r="E721" s="225"/>
      <c r="F721" s="225"/>
      <c r="G721" s="223"/>
    </row>
    <row r="722" spans="1:7" x14ac:dyDescent="0.2">
      <c r="A722" s="223"/>
      <c r="B722" s="224"/>
      <c r="C722" s="224"/>
      <c r="D722" s="225"/>
      <c r="E722" s="225"/>
      <c r="F722" s="225"/>
      <c r="G722" s="223"/>
    </row>
    <row r="723" spans="1:7" x14ac:dyDescent="0.2">
      <c r="A723" s="223"/>
      <c r="B723" s="224"/>
      <c r="C723" s="224"/>
      <c r="D723" s="225"/>
      <c r="E723" s="225"/>
      <c r="F723" s="225"/>
      <c r="G723" s="223"/>
    </row>
    <row r="724" spans="1:7" x14ac:dyDescent="0.2">
      <c r="A724" s="223"/>
      <c r="B724" s="224"/>
      <c r="C724" s="224"/>
      <c r="D724" s="225"/>
      <c r="E724" s="225"/>
      <c r="F724" s="225"/>
      <c r="G724" s="223"/>
    </row>
    <row r="725" spans="1:7" x14ac:dyDescent="0.2">
      <c r="A725" s="223"/>
      <c r="B725" s="224"/>
      <c r="C725" s="224"/>
      <c r="D725" s="225"/>
      <c r="E725" s="225"/>
      <c r="F725" s="225"/>
      <c r="G725" s="223"/>
    </row>
    <row r="726" spans="1:7" x14ac:dyDescent="0.2">
      <c r="A726" s="223"/>
      <c r="B726" s="224"/>
      <c r="C726" s="224"/>
      <c r="D726" s="225"/>
      <c r="E726" s="225"/>
      <c r="F726" s="225"/>
      <c r="G726" s="223"/>
    </row>
    <row r="727" spans="1:7" x14ac:dyDescent="0.2">
      <c r="A727" s="223"/>
      <c r="B727" s="224"/>
      <c r="C727" s="224"/>
      <c r="D727" s="225"/>
      <c r="E727" s="225"/>
      <c r="F727" s="225"/>
      <c r="G727" s="223"/>
    </row>
    <row r="728" spans="1:7" x14ac:dyDescent="0.2">
      <c r="A728" s="223"/>
      <c r="B728" s="224"/>
      <c r="C728" s="224"/>
      <c r="D728" s="225"/>
      <c r="E728" s="225"/>
      <c r="F728" s="225"/>
      <c r="G728" s="223"/>
    </row>
    <row r="729" spans="1:7" x14ac:dyDescent="0.2">
      <c r="A729" s="223"/>
      <c r="B729" s="224"/>
      <c r="C729" s="224"/>
      <c r="D729" s="225"/>
      <c r="E729" s="225"/>
      <c r="F729" s="225"/>
      <c r="G729" s="223"/>
    </row>
    <row r="730" spans="1:7" x14ac:dyDescent="0.2">
      <c r="A730" s="223"/>
      <c r="B730" s="224"/>
      <c r="C730" s="224"/>
      <c r="D730" s="225"/>
      <c r="E730" s="225"/>
      <c r="F730" s="225"/>
      <c r="G730" s="223"/>
    </row>
    <row r="731" spans="1:7" x14ac:dyDescent="0.2">
      <c r="A731" s="223"/>
      <c r="B731" s="224"/>
      <c r="C731" s="224"/>
      <c r="D731" s="225"/>
      <c r="E731" s="225"/>
      <c r="F731" s="225"/>
      <c r="G731" s="223"/>
    </row>
    <row r="732" spans="1:7" x14ac:dyDescent="0.2">
      <c r="A732" s="223"/>
      <c r="B732" s="224"/>
      <c r="C732" s="224"/>
      <c r="D732" s="225"/>
      <c r="E732" s="225"/>
      <c r="F732" s="225"/>
      <c r="G732" s="223"/>
    </row>
    <row r="733" spans="1:7" x14ac:dyDescent="0.2">
      <c r="A733" s="223"/>
      <c r="B733" s="224"/>
      <c r="C733" s="224"/>
      <c r="D733" s="225"/>
      <c r="E733" s="225"/>
      <c r="F733" s="225"/>
      <c r="G733" s="223"/>
    </row>
    <row r="734" spans="1:7" x14ac:dyDescent="0.2">
      <c r="A734" s="223"/>
      <c r="B734" s="224"/>
      <c r="C734" s="224"/>
      <c r="D734" s="225"/>
      <c r="E734" s="225"/>
      <c r="F734" s="225"/>
      <c r="G734" s="223"/>
    </row>
    <row r="735" spans="1:7" x14ac:dyDescent="0.2">
      <c r="A735" s="223"/>
      <c r="B735" s="224"/>
      <c r="C735" s="224"/>
      <c r="D735" s="225"/>
      <c r="E735" s="225"/>
      <c r="F735" s="225"/>
      <c r="G735" s="223"/>
    </row>
    <row r="736" spans="1:7" x14ac:dyDescent="0.2">
      <c r="A736" s="223"/>
      <c r="B736" s="224"/>
      <c r="C736" s="224"/>
      <c r="D736" s="225"/>
      <c r="E736" s="225"/>
      <c r="F736" s="225"/>
      <c r="G736" s="223"/>
    </row>
    <row r="737" spans="1:7" x14ac:dyDescent="0.2">
      <c r="A737" s="223"/>
      <c r="B737" s="224"/>
      <c r="C737" s="224"/>
      <c r="D737" s="225"/>
      <c r="E737" s="225"/>
      <c r="F737" s="225"/>
      <c r="G737" s="223"/>
    </row>
    <row r="738" spans="1:7" x14ac:dyDescent="0.2">
      <c r="A738" s="223"/>
      <c r="B738" s="224"/>
      <c r="C738" s="224"/>
      <c r="D738" s="225"/>
      <c r="E738" s="225"/>
      <c r="F738" s="225"/>
      <c r="G738" s="223"/>
    </row>
    <row r="739" spans="1:7" x14ac:dyDescent="0.2">
      <c r="A739" s="223"/>
      <c r="B739" s="224"/>
      <c r="C739" s="224"/>
      <c r="D739" s="225"/>
      <c r="E739" s="225"/>
      <c r="F739" s="225"/>
      <c r="G739" s="223"/>
    </row>
    <row r="740" spans="1:7" x14ac:dyDescent="0.2">
      <c r="A740" s="223"/>
      <c r="B740" s="224"/>
      <c r="C740" s="224"/>
      <c r="D740" s="225"/>
      <c r="E740" s="225"/>
      <c r="F740" s="225"/>
      <c r="G740" s="223"/>
    </row>
    <row r="741" spans="1:7" x14ac:dyDescent="0.2">
      <c r="A741" s="223"/>
      <c r="B741" s="224"/>
      <c r="C741" s="224"/>
      <c r="D741" s="225"/>
      <c r="E741" s="225"/>
      <c r="F741" s="225"/>
      <c r="G741" s="223"/>
    </row>
    <row r="742" spans="1:7" x14ac:dyDescent="0.2">
      <c r="A742" s="223"/>
      <c r="B742" s="224"/>
      <c r="C742" s="224"/>
      <c r="D742" s="225"/>
      <c r="E742" s="225"/>
      <c r="F742" s="225"/>
      <c r="G742" s="223"/>
    </row>
    <row r="743" spans="1:7" x14ac:dyDescent="0.2">
      <c r="A743" s="223"/>
      <c r="B743" s="224"/>
      <c r="C743" s="224"/>
      <c r="D743" s="225"/>
      <c r="E743" s="225"/>
      <c r="F743" s="225"/>
      <c r="G743" s="223"/>
    </row>
    <row r="744" spans="1:7" x14ac:dyDescent="0.2">
      <c r="A744" s="223"/>
      <c r="B744" s="224"/>
      <c r="C744" s="224"/>
      <c r="D744" s="225"/>
      <c r="E744" s="225"/>
      <c r="F744" s="225"/>
      <c r="G744" s="223"/>
    </row>
    <row r="745" spans="1:7" x14ac:dyDescent="0.2">
      <c r="A745" s="223"/>
      <c r="B745" s="224"/>
      <c r="C745" s="224"/>
      <c r="D745" s="225"/>
      <c r="E745" s="225"/>
      <c r="F745" s="225"/>
      <c r="G745" s="223"/>
    </row>
    <row r="746" spans="1:7" x14ac:dyDescent="0.2">
      <c r="A746" s="223"/>
      <c r="B746" s="224"/>
      <c r="C746" s="224"/>
      <c r="D746" s="225"/>
      <c r="E746" s="225"/>
      <c r="F746" s="225"/>
      <c r="G746" s="223"/>
    </row>
    <row r="747" spans="1:7" x14ac:dyDescent="0.2">
      <c r="A747" s="223"/>
      <c r="B747" s="224"/>
      <c r="C747" s="224"/>
      <c r="D747" s="225"/>
      <c r="E747" s="225"/>
      <c r="F747" s="225"/>
      <c r="G747" s="223"/>
    </row>
    <row r="748" spans="1:7" x14ac:dyDescent="0.2">
      <c r="A748" s="223"/>
      <c r="B748" s="224"/>
      <c r="C748" s="224"/>
      <c r="D748" s="225"/>
      <c r="E748" s="225"/>
      <c r="F748" s="225"/>
      <c r="G748" s="223"/>
    </row>
    <row r="749" spans="1:7" x14ac:dyDescent="0.2">
      <c r="A749" s="223"/>
      <c r="B749" s="224"/>
      <c r="C749" s="224"/>
      <c r="D749" s="225"/>
      <c r="E749" s="225"/>
      <c r="F749" s="225"/>
      <c r="G749" s="223"/>
    </row>
    <row r="750" spans="1:7" x14ac:dyDescent="0.2">
      <c r="A750" s="223"/>
      <c r="B750" s="224"/>
      <c r="C750" s="224"/>
      <c r="D750" s="225"/>
      <c r="E750" s="225"/>
      <c r="F750" s="225"/>
      <c r="G750" s="223"/>
    </row>
    <row r="751" spans="1:7" x14ac:dyDescent="0.2">
      <c r="A751" s="223"/>
      <c r="B751" s="224"/>
      <c r="C751" s="224"/>
      <c r="D751" s="225"/>
      <c r="E751" s="225"/>
      <c r="F751" s="225"/>
      <c r="G751" s="223"/>
    </row>
    <row r="752" spans="1:7" x14ac:dyDescent="0.2">
      <c r="A752" s="223"/>
      <c r="B752" s="224"/>
      <c r="C752" s="224"/>
      <c r="D752" s="225"/>
      <c r="E752" s="225"/>
      <c r="F752" s="225"/>
      <c r="G752" s="223"/>
    </row>
    <row r="753" spans="1:7" x14ac:dyDescent="0.2">
      <c r="A753" s="223"/>
      <c r="B753" s="224"/>
      <c r="C753" s="224"/>
      <c r="D753" s="225"/>
      <c r="E753" s="225"/>
      <c r="F753" s="225"/>
      <c r="G753" s="223"/>
    </row>
    <row r="754" spans="1:7" x14ac:dyDescent="0.2">
      <c r="A754" s="223"/>
      <c r="B754" s="224"/>
      <c r="C754" s="224"/>
      <c r="D754" s="225"/>
      <c r="E754" s="225"/>
      <c r="F754" s="225"/>
      <c r="G754" s="223"/>
    </row>
    <row r="755" spans="1:7" x14ac:dyDescent="0.2">
      <c r="A755" s="223"/>
      <c r="B755" s="224"/>
      <c r="C755" s="224"/>
      <c r="D755" s="225"/>
      <c r="E755" s="225"/>
      <c r="F755" s="225"/>
      <c r="G755" s="223"/>
    </row>
    <row r="756" spans="1:7" x14ac:dyDescent="0.2">
      <c r="A756" s="223"/>
      <c r="B756" s="224"/>
      <c r="C756" s="224"/>
      <c r="D756" s="225"/>
      <c r="E756" s="225"/>
      <c r="F756" s="225"/>
      <c r="G756" s="223"/>
    </row>
    <row r="757" spans="1:7" x14ac:dyDescent="0.2">
      <c r="A757" s="223"/>
      <c r="B757" s="224"/>
      <c r="C757" s="224"/>
      <c r="D757" s="225"/>
      <c r="E757" s="225"/>
      <c r="F757" s="225"/>
      <c r="G757" s="223"/>
    </row>
    <row r="758" spans="1:7" x14ac:dyDescent="0.2">
      <c r="A758" s="223"/>
      <c r="B758" s="224"/>
      <c r="C758" s="224"/>
      <c r="D758" s="225"/>
      <c r="E758" s="225"/>
      <c r="F758" s="225"/>
      <c r="G758" s="223"/>
    </row>
    <row r="759" spans="1:7" x14ac:dyDescent="0.2">
      <c r="A759" s="223"/>
      <c r="B759" s="224"/>
      <c r="C759" s="224"/>
      <c r="D759" s="225"/>
      <c r="E759" s="225"/>
      <c r="F759" s="225"/>
      <c r="G759" s="223"/>
    </row>
    <row r="760" spans="1:7" x14ac:dyDescent="0.2">
      <c r="A760" s="223"/>
      <c r="B760" s="224"/>
      <c r="C760" s="224"/>
      <c r="D760" s="225"/>
      <c r="E760" s="225"/>
      <c r="F760" s="225"/>
      <c r="G760" s="223"/>
    </row>
    <row r="761" spans="1:7" x14ac:dyDescent="0.2">
      <c r="A761" s="223"/>
      <c r="B761" s="224"/>
      <c r="C761" s="224"/>
      <c r="D761" s="225"/>
      <c r="E761" s="225"/>
      <c r="F761" s="225"/>
      <c r="G761" s="223"/>
    </row>
    <row r="762" spans="1:7" x14ac:dyDescent="0.2">
      <c r="A762" s="223"/>
      <c r="B762" s="224"/>
      <c r="C762" s="224"/>
      <c r="D762" s="225"/>
      <c r="E762" s="225"/>
      <c r="F762" s="225"/>
      <c r="G762" s="223"/>
    </row>
    <row r="763" spans="1:7" x14ac:dyDescent="0.2">
      <c r="A763" s="223"/>
      <c r="B763" s="224"/>
      <c r="C763" s="224"/>
      <c r="D763" s="225"/>
      <c r="E763" s="225"/>
      <c r="F763" s="225"/>
      <c r="G763" s="223"/>
    </row>
    <row r="764" spans="1:7" x14ac:dyDescent="0.2">
      <c r="A764" s="223"/>
      <c r="B764" s="224"/>
      <c r="C764" s="224"/>
      <c r="D764" s="225"/>
      <c r="E764" s="225"/>
      <c r="F764" s="225"/>
      <c r="G764" s="223"/>
    </row>
    <row r="765" spans="1:7" x14ac:dyDescent="0.2">
      <c r="A765" s="223"/>
      <c r="B765" s="224"/>
      <c r="C765" s="224"/>
      <c r="D765" s="225"/>
      <c r="E765" s="225"/>
      <c r="F765" s="225"/>
      <c r="G765" s="223"/>
    </row>
    <row r="766" spans="1:7" x14ac:dyDescent="0.2">
      <c r="A766" s="223"/>
      <c r="B766" s="224"/>
      <c r="C766" s="224"/>
      <c r="D766" s="225"/>
      <c r="E766" s="225"/>
      <c r="F766" s="225"/>
      <c r="G766" s="223"/>
    </row>
    <row r="767" spans="1:7" x14ac:dyDescent="0.2">
      <c r="A767" s="223"/>
      <c r="B767" s="224"/>
      <c r="C767" s="224"/>
      <c r="D767" s="225"/>
      <c r="E767" s="225"/>
      <c r="F767" s="225"/>
      <c r="G767" s="223"/>
    </row>
    <row r="768" spans="1:7" x14ac:dyDescent="0.2">
      <c r="A768" s="223"/>
      <c r="B768" s="224"/>
      <c r="C768" s="224"/>
      <c r="D768" s="225"/>
      <c r="E768" s="225"/>
      <c r="F768" s="225"/>
      <c r="G768" s="223"/>
    </row>
    <row r="769" spans="1:7" x14ac:dyDescent="0.2">
      <c r="A769" s="223"/>
      <c r="B769" s="224"/>
      <c r="C769" s="224"/>
      <c r="D769" s="225"/>
      <c r="E769" s="225"/>
      <c r="F769" s="225"/>
      <c r="G769" s="223"/>
    </row>
    <row r="770" spans="1:7" x14ac:dyDescent="0.2">
      <c r="A770" s="223"/>
      <c r="B770" s="224"/>
      <c r="C770" s="224"/>
      <c r="D770" s="225"/>
      <c r="E770" s="225"/>
      <c r="F770" s="225"/>
      <c r="G770" s="223"/>
    </row>
    <row r="771" spans="1:7" x14ac:dyDescent="0.2">
      <c r="A771" s="223"/>
      <c r="B771" s="224"/>
      <c r="C771" s="224"/>
      <c r="D771" s="225"/>
      <c r="E771" s="225"/>
      <c r="F771" s="225"/>
      <c r="G771" s="223"/>
    </row>
    <row r="772" spans="1:7" x14ac:dyDescent="0.2">
      <c r="A772" s="223"/>
      <c r="B772" s="224"/>
      <c r="C772" s="224"/>
      <c r="D772" s="225"/>
      <c r="E772" s="225"/>
      <c r="F772" s="225"/>
      <c r="G772" s="223"/>
    </row>
  </sheetData>
  <protectedRanges>
    <protectedRange algorithmName="SHA-512" hashValue="MFLjKkP3j2bCYY/rsU66Ear+QWyFGqlpqUS73X9E9d/1vT5OFOmgfVrdC68z5zAQfHqcIokKmJ7g+eBG5Ghmsw==" saltValue="hAB8VCYRMck/h73BgifDyQ==" spinCount="100000" sqref="E24:E30 E3:E16 E18:E22" name="non modif_1" securityDescriptor="O:WDG:WDD:(D;;CC;;;WD)"/>
    <protectedRange sqref="B3:D16 D24:D32 D34:D45 E31:E45 B24:C45 B18:D22" name="modifiable_1" securityDescriptor="O:WDG:WDD:(A;;CC;;;WD)"/>
    <protectedRange sqref="B17:E17" name="modifiable_4" securityDescriptor="O:WDG:WDD:(A;;CC;;;WD)"/>
    <protectedRange sqref="B23:E23" name="modifiable_1_1" securityDescriptor="O:WDG:WDD:(A;;CC;;;WD)"/>
    <protectedRange sqref="D33" name="modifiable_2" securityDescriptor="O:WDG:WDD:(A;;CC;;;WD)"/>
    <protectedRange algorithmName="SHA-512" hashValue="MFLjKkP3j2bCYY/rsU66Ear+QWyFGqlpqUS73X9E9d/1vT5OFOmgfVrdC68z5zAQfHqcIokKmJ7g+eBG5Ghmsw==" saltValue="hAB8VCYRMck/h73BgifDyQ==" spinCount="100000" sqref="B2:F2 A1:A1048576" name="non modif_2" securityDescriptor="O:WDG:WDD:(D;;CC;;;WD)"/>
    <protectedRange sqref="B46:F604" name="modifiable_3" securityDescriptor="O:WDG:WDD:(A;;CC;;;WD)"/>
    <protectedRange algorithmName="SHA-512" hashValue="MFLjKkP3j2bCYY/rsU66Ear+QWyFGqlpqUS73X9E9d/1vT5OFOmgfVrdC68z5zAQfHqcIokKmJ7g+eBG5Ghmsw==" saltValue="hAB8VCYRMck/h73BgifDyQ==" spinCount="100000" sqref="G1:G1048576" name="non modif_3" securityDescriptor="O:WDG:WDD:(D;;CC;;;WD)"/>
  </protectedRanges>
  <dataValidations count="1">
    <dataValidation type="list" allowBlank="1" showInputMessage="1" showErrorMessage="1" sqref="H1:H1048576" xr:uid="{00000000-0002-0000-0700-000000000000}">
      <formula1>$W$3:$W$7</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9"/>
  <dimension ref="A1:G772"/>
  <sheetViews>
    <sheetView zoomScale="70" zoomScaleNormal="70" workbookViewId="0">
      <selection sqref="A1:XFD1048576"/>
    </sheetView>
  </sheetViews>
  <sheetFormatPr baseColWidth="10" defaultColWidth="14.42578125" defaultRowHeight="12.75" x14ac:dyDescent="0.2"/>
  <cols>
    <col min="1" max="1" width="34.5703125" style="226" customWidth="1"/>
    <col min="2" max="2" width="20.28515625" style="227" customWidth="1"/>
    <col min="3" max="3" width="16.85546875" style="227" customWidth="1"/>
    <col min="4" max="4" width="51.42578125" style="228" customWidth="1"/>
    <col min="5" max="5" width="9.7109375" style="228" customWidth="1"/>
    <col min="6" max="6" width="24.5703125" style="228" customWidth="1"/>
    <col min="7" max="7" width="27.28515625" style="226" customWidth="1"/>
    <col min="8" max="16384" width="14.42578125" style="56"/>
  </cols>
  <sheetData>
    <row r="1" spans="1:7" ht="25.5" x14ac:dyDescent="0.2">
      <c r="A1" s="158" t="s">
        <v>0</v>
      </c>
      <c r="B1" s="157" t="s">
        <v>1</v>
      </c>
      <c r="C1" s="157" t="s">
        <v>2</v>
      </c>
      <c r="D1" s="157" t="s">
        <v>6</v>
      </c>
      <c r="E1" s="157" t="s">
        <v>628</v>
      </c>
      <c r="F1" s="157" t="s">
        <v>629</v>
      </c>
      <c r="G1" s="158" t="s">
        <v>641</v>
      </c>
    </row>
    <row r="2" spans="1:7" ht="15.75" customHeight="1" x14ac:dyDescent="0.2">
      <c r="A2" s="214" t="str">
        <f t="shared" ref="A2" si="0">B2&amp;" "&amp;C2</f>
        <v xml:space="preserve"> </v>
      </c>
      <c r="B2" s="215"/>
      <c r="C2" s="215"/>
      <c r="D2" s="215"/>
      <c r="E2" s="161"/>
      <c r="F2" s="161"/>
      <c r="G2" s="214" t="str">
        <f>IF(D2="","",VLOOKUP(D2,'Liste des clubs'!A:B,2,FALSE))</f>
        <v/>
      </c>
    </row>
    <row r="3" spans="1:7" ht="15.75" customHeight="1" x14ac:dyDescent="0.2">
      <c r="A3" s="216" t="str">
        <f>UPPER(B3)&amp;" "&amp;PROPER(C3)</f>
        <v>AMMEUX Nathan</v>
      </c>
      <c r="B3" s="146" t="s">
        <v>492</v>
      </c>
      <c r="C3" s="146" t="s">
        <v>493</v>
      </c>
      <c r="D3" s="146" t="s">
        <v>17</v>
      </c>
      <c r="E3" s="142" t="s">
        <v>18</v>
      </c>
      <c r="F3" s="144"/>
      <c r="G3" s="216" t="str">
        <f>IF(D3="","",VLOOKUP(D3,'Liste des clubs'!A:B,2,FALSE))</f>
        <v>HAZEBRO</v>
      </c>
    </row>
    <row r="4" spans="1:7" ht="15.75" customHeight="1" x14ac:dyDescent="0.2">
      <c r="A4" s="216" t="str">
        <f t="shared" ref="A4:A67" si="1">UPPER(B4)&amp;" "&amp;PROPER(C4)</f>
        <v>BOULIER Martin</v>
      </c>
      <c r="B4" s="146" t="s">
        <v>90</v>
      </c>
      <c r="C4" s="146" t="s">
        <v>494</v>
      </c>
      <c r="D4" s="146" t="s">
        <v>17</v>
      </c>
      <c r="E4" s="142" t="s">
        <v>18</v>
      </c>
      <c r="F4" s="142"/>
      <c r="G4" s="216" t="str">
        <f>IF(D4="","",VLOOKUP(D4,'Liste des clubs'!A:B,2,FALSE))</f>
        <v>HAZEBRO</v>
      </c>
    </row>
    <row r="5" spans="1:7" ht="15.75" customHeight="1" x14ac:dyDescent="0.2">
      <c r="A5" s="216" t="str">
        <f t="shared" si="1"/>
        <v>CHAVATTE Tom</v>
      </c>
      <c r="B5" s="146" t="s">
        <v>495</v>
      </c>
      <c r="C5" s="146" t="s">
        <v>496</v>
      </c>
      <c r="D5" s="146" t="s">
        <v>17</v>
      </c>
      <c r="E5" s="142" t="s">
        <v>18</v>
      </c>
      <c r="F5" s="142"/>
      <c r="G5" s="216" t="str">
        <f>IF(D5="","",VLOOKUP(D5,'Liste des clubs'!A:B,2,FALSE))</f>
        <v>HAZEBRO</v>
      </c>
    </row>
    <row r="6" spans="1:7" ht="15.75" customHeight="1" x14ac:dyDescent="0.2">
      <c r="A6" s="216" t="str">
        <f t="shared" si="1"/>
        <v>DOURLEN Gabin</v>
      </c>
      <c r="B6" s="146" t="s">
        <v>497</v>
      </c>
      <c r="C6" s="146" t="s">
        <v>498</v>
      </c>
      <c r="D6" s="146" t="s">
        <v>17</v>
      </c>
      <c r="E6" s="142" t="s">
        <v>18</v>
      </c>
      <c r="F6" s="142"/>
      <c r="G6" s="216" t="str">
        <f>IF(D6="","",VLOOKUP(D6,'Liste des clubs'!A:B,2,FALSE))</f>
        <v>HAZEBRO</v>
      </c>
    </row>
    <row r="7" spans="1:7" ht="15.75" customHeight="1" x14ac:dyDescent="0.2">
      <c r="A7" s="216" t="str">
        <f t="shared" si="1"/>
        <v>GAPILIAN Noé</v>
      </c>
      <c r="B7" s="146" t="s">
        <v>94</v>
      </c>
      <c r="C7" s="146" t="s">
        <v>499</v>
      </c>
      <c r="D7" s="146" t="s">
        <v>17</v>
      </c>
      <c r="E7" s="142" t="s">
        <v>18</v>
      </c>
      <c r="F7" s="142"/>
      <c r="G7" s="216" t="str">
        <f>IF(D7="","",VLOOKUP(D7,'Liste des clubs'!A:B,2,FALSE))</f>
        <v>HAZEBRO</v>
      </c>
    </row>
    <row r="8" spans="1:7" ht="15.75" customHeight="1" x14ac:dyDescent="0.2">
      <c r="A8" s="216" t="str">
        <f t="shared" si="1"/>
        <v>LAPOUILLE Marius</v>
      </c>
      <c r="B8" s="146" t="s">
        <v>163</v>
      </c>
      <c r="C8" s="146" t="s">
        <v>500</v>
      </c>
      <c r="D8" s="146" t="s">
        <v>17</v>
      </c>
      <c r="E8" s="142" t="s">
        <v>18</v>
      </c>
      <c r="F8" s="142"/>
      <c r="G8" s="216" t="str">
        <f>IF(D8="","",VLOOKUP(D8,'Liste des clubs'!A:B,2,FALSE))</f>
        <v>HAZEBRO</v>
      </c>
    </row>
    <row r="9" spans="1:7" ht="15.75" customHeight="1" x14ac:dyDescent="0.2">
      <c r="A9" s="216" t="str">
        <f t="shared" si="1"/>
        <v>MANGEZ-CROIZE Timéo</v>
      </c>
      <c r="B9" s="146" t="s">
        <v>501</v>
      </c>
      <c r="C9" s="146" t="s">
        <v>502</v>
      </c>
      <c r="D9" s="146" t="s">
        <v>17</v>
      </c>
      <c r="E9" s="142" t="s">
        <v>18</v>
      </c>
      <c r="F9" s="142"/>
      <c r="G9" s="216" t="str">
        <f>IF(D9="","",VLOOKUP(D9,'Liste des clubs'!A:B,2,FALSE))</f>
        <v>HAZEBRO</v>
      </c>
    </row>
    <row r="10" spans="1:7" ht="15.75" customHeight="1" x14ac:dyDescent="0.2">
      <c r="A10" s="216" t="str">
        <f t="shared" si="1"/>
        <v>AVEZ Eliott</v>
      </c>
      <c r="B10" s="146" t="s">
        <v>503</v>
      </c>
      <c r="C10" s="146" t="s">
        <v>504</v>
      </c>
      <c r="D10" s="146" t="s">
        <v>17</v>
      </c>
      <c r="E10" s="142" t="s">
        <v>49</v>
      </c>
      <c r="F10" s="142"/>
      <c r="G10" s="216" t="str">
        <f>IF(D10="","",VLOOKUP(D10,'Liste des clubs'!A:B,2,FALSE))</f>
        <v>HAZEBRO</v>
      </c>
    </row>
    <row r="11" spans="1:7" ht="15.75" customHeight="1" x14ac:dyDescent="0.2">
      <c r="A11" s="216" t="str">
        <f t="shared" si="1"/>
        <v>BODELE Louis</v>
      </c>
      <c r="B11" s="146" t="s">
        <v>505</v>
      </c>
      <c r="C11" s="146" t="s">
        <v>55</v>
      </c>
      <c r="D11" s="146" t="s">
        <v>17</v>
      </c>
      <c r="E11" s="142" t="s">
        <v>49</v>
      </c>
      <c r="F11" s="142"/>
      <c r="G11" s="216" t="str">
        <f>IF(D11="","",VLOOKUP(D11,'Liste des clubs'!A:B,2,FALSE))</f>
        <v>HAZEBRO</v>
      </c>
    </row>
    <row r="12" spans="1:7" ht="15.75" customHeight="1" x14ac:dyDescent="0.2">
      <c r="A12" s="216" t="str">
        <f t="shared" si="1"/>
        <v>CAPOEN Gaspard</v>
      </c>
      <c r="B12" s="146" t="s">
        <v>506</v>
      </c>
      <c r="C12" s="146" t="s">
        <v>507</v>
      </c>
      <c r="D12" s="146" t="s">
        <v>17</v>
      </c>
      <c r="E12" s="142" t="s">
        <v>49</v>
      </c>
      <c r="F12" s="142"/>
      <c r="G12" s="216" t="str">
        <f>IF(D12="","",VLOOKUP(D12,'Liste des clubs'!A:B,2,FALSE))</f>
        <v>HAZEBRO</v>
      </c>
    </row>
    <row r="13" spans="1:7" ht="15.75" customHeight="1" x14ac:dyDescent="0.2">
      <c r="A13" s="216" t="str">
        <f t="shared" si="1"/>
        <v>DÉTAILLEUR Adrien</v>
      </c>
      <c r="B13" s="146" t="s">
        <v>508</v>
      </c>
      <c r="C13" s="146" t="s">
        <v>91</v>
      </c>
      <c r="D13" s="146" t="s">
        <v>48</v>
      </c>
      <c r="E13" s="142" t="s">
        <v>49</v>
      </c>
      <c r="F13" s="142"/>
      <c r="G13" s="216" t="str">
        <f>IF(D13="","",VLOOKUP(D13,'Liste des clubs'!A:B,2,FALSE))</f>
        <v>MERVILL</v>
      </c>
    </row>
    <row r="14" spans="1:7" ht="15.75" customHeight="1" x14ac:dyDescent="0.2">
      <c r="A14" s="216" t="str">
        <f t="shared" si="1"/>
        <v>MOREEL Nicolas</v>
      </c>
      <c r="B14" s="146" t="s">
        <v>509</v>
      </c>
      <c r="C14" s="146" t="s">
        <v>51</v>
      </c>
      <c r="D14" s="146" t="s">
        <v>17</v>
      </c>
      <c r="E14" s="142" t="s">
        <v>49</v>
      </c>
      <c r="F14" s="142"/>
      <c r="G14" s="216" t="str">
        <f>IF(D14="","",VLOOKUP(D14,'Liste des clubs'!A:B,2,FALSE))</f>
        <v>HAZEBRO</v>
      </c>
    </row>
    <row r="15" spans="1:7" ht="15.75" customHeight="1" x14ac:dyDescent="0.2">
      <c r="A15" s="216" t="str">
        <f t="shared" si="1"/>
        <v>BRUNEL Sacha</v>
      </c>
      <c r="B15" s="146" t="s">
        <v>510</v>
      </c>
      <c r="C15" s="146" t="s">
        <v>511</v>
      </c>
      <c r="D15" s="146" t="s">
        <v>48</v>
      </c>
      <c r="E15" s="142" t="s">
        <v>52</v>
      </c>
      <c r="F15" s="142"/>
      <c r="G15" s="216" t="str">
        <f>IF(D15="","",VLOOKUP(D15,'Liste des clubs'!A:B,2,FALSE))</f>
        <v>MERVILL</v>
      </c>
    </row>
    <row r="16" spans="1:7" ht="15.75" customHeight="1" x14ac:dyDescent="0.2">
      <c r="A16" s="216" t="str">
        <f t="shared" si="1"/>
        <v>LACZNY Timéo</v>
      </c>
      <c r="B16" s="146" t="s">
        <v>512</v>
      </c>
      <c r="C16" s="146" t="s">
        <v>502</v>
      </c>
      <c r="D16" s="146" t="s">
        <v>17</v>
      </c>
      <c r="E16" s="142" t="s">
        <v>52</v>
      </c>
      <c r="F16" s="142"/>
      <c r="G16" s="216" t="str">
        <f>IF(D16="","",VLOOKUP(D16,'Liste des clubs'!A:B,2,FALSE))</f>
        <v>HAZEBRO</v>
      </c>
    </row>
    <row r="17" spans="1:7" ht="15.75" customHeight="1" x14ac:dyDescent="0.2">
      <c r="A17" s="216" t="str">
        <f t="shared" si="1"/>
        <v>LECLERCQ Louis</v>
      </c>
      <c r="B17" s="146" t="s">
        <v>491</v>
      </c>
      <c r="C17" s="146" t="s">
        <v>513</v>
      </c>
      <c r="D17" s="146" t="s">
        <v>352</v>
      </c>
      <c r="E17" s="142" t="s">
        <v>52</v>
      </c>
      <c r="F17" s="142"/>
      <c r="G17" s="216" t="str">
        <f>IF(D17="","",VLOOKUP(D17,'Liste des clubs'!A:B,2,FALSE))</f>
        <v>FLEURBAIX</v>
      </c>
    </row>
    <row r="18" spans="1:7" ht="15.75" customHeight="1" x14ac:dyDescent="0.2">
      <c r="A18" s="216" t="str">
        <f t="shared" si="1"/>
        <v>LESTRINGUEZ Victor</v>
      </c>
      <c r="B18" s="146" t="s">
        <v>514</v>
      </c>
      <c r="C18" s="146" t="s">
        <v>76</v>
      </c>
      <c r="D18" s="146" t="s">
        <v>17</v>
      </c>
      <c r="E18" s="142" t="s">
        <v>52</v>
      </c>
      <c r="F18" s="142"/>
      <c r="G18" s="216" t="str">
        <f>IF(D18="","",VLOOKUP(D18,'Liste des clubs'!A:B,2,FALSE))</f>
        <v>HAZEBRO</v>
      </c>
    </row>
    <row r="19" spans="1:7" ht="15.75" customHeight="1" x14ac:dyDescent="0.2">
      <c r="A19" s="216" t="str">
        <f t="shared" si="1"/>
        <v>LUITAUD Axel</v>
      </c>
      <c r="B19" s="146" t="s">
        <v>515</v>
      </c>
      <c r="C19" s="146" t="s">
        <v>516</v>
      </c>
      <c r="D19" s="146" t="s">
        <v>112</v>
      </c>
      <c r="E19" s="142" t="s">
        <v>52</v>
      </c>
      <c r="F19" s="142"/>
      <c r="G19" s="216" t="str">
        <f>IF(D19="","",VLOOKUP(D19,'Liste des clubs'!A:B,2,FALSE))</f>
        <v>AIRE/L</v>
      </c>
    </row>
    <row r="20" spans="1:7" ht="15.75" customHeight="1" x14ac:dyDescent="0.2">
      <c r="A20" s="216" t="str">
        <f t="shared" si="1"/>
        <v>RAMON Auguste</v>
      </c>
      <c r="B20" s="146" t="s">
        <v>87</v>
      </c>
      <c r="C20" s="146" t="s">
        <v>517</v>
      </c>
      <c r="D20" s="146" t="s">
        <v>75</v>
      </c>
      <c r="E20" s="142" t="s">
        <v>70</v>
      </c>
      <c r="F20" s="142"/>
      <c r="G20" s="216" t="str">
        <f>IF(D20="","",VLOOKUP(D20,'Liste des clubs'!A:B,2,FALSE))</f>
        <v>STEEN</v>
      </c>
    </row>
    <row r="21" spans="1:7" ht="15.75" customHeight="1" x14ac:dyDescent="0.2">
      <c r="A21" s="216" t="str">
        <f t="shared" si="1"/>
        <v>BRUNEL Eliot</v>
      </c>
      <c r="B21" s="146" t="s">
        <v>510</v>
      </c>
      <c r="C21" s="146" t="s">
        <v>518</v>
      </c>
      <c r="D21" s="146" t="s">
        <v>48</v>
      </c>
      <c r="E21" s="142" t="s">
        <v>67</v>
      </c>
      <c r="F21" s="142"/>
      <c r="G21" s="216" t="str">
        <f>IF(D21="","",VLOOKUP(D21,'Liste des clubs'!A:B,2,FALSE))</f>
        <v>MERVILL</v>
      </c>
    </row>
    <row r="22" spans="1:7" ht="15.75" customHeight="1" x14ac:dyDescent="0.2">
      <c r="A22" s="216" t="str">
        <f t="shared" si="1"/>
        <v>DELOBELLE Nicolas</v>
      </c>
      <c r="B22" s="146" t="s">
        <v>519</v>
      </c>
      <c r="C22" s="146" t="s">
        <v>51</v>
      </c>
      <c r="D22" s="146" t="s">
        <v>171</v>
      </c>
      <c r="E22" s="142" t="s">
        <v>67</v>
      </c>
      <c r="F22" s="142"/>
      <c r="G22" s="216" t="str">
        <f>IF(D22="","",VLOOKUP(D22,'Liste des clubs'!A:B,2,FALSE))</f>
        <v>St MARTIN</v>
      </c>
    </row>
    <row r="23" spans="1:7" ht="15.75" customHeight="1" x14ac:dyDescent="0.2">
      <c r="A23" s="216" t="str">
        <f t="shared" si="1"/>
        <v>DEQUIDT Enzo</v>
      </c>
      <c r="B23" s="146" t="s">
        <v>520</v>
      </c>
      <c r="C23" s="146" t="s">
        <v>488</v>
      </c>
      <c r="D23" s="146" t="s">
        <v>17</v>
      </c>
      <c r="E23" s="142" t="s">
        <v>67</v>
      </c>
      <c r="F23" s="142"/>
      <c r="G23" s="216" t="str">
        <f>IF(D23="","",VLOOKUP(D23,'Liste des clubs'!A:B,2,FALSE))</f>
        <v>HAZEBRO</v>
      </c>
    </row>
    <row r="24" spans="1:7" ht="15.75" customHeight="1" x14ac:dyDescent="0.2">
      <c r="A24" s="216" t="str">
        <f t="shared" si="1"/>
        <v>DESPREZ Victor</v>
      </c>
      <c r="B24" s="146" t="s">
        <v>521</v>
      </c>
      <c r="C24" s="146" t="s">
        <v>76</v>
      </c>
      <c r="D24" s="146" t="s">
        <v>112</v>
      </c>
      <c r="E24" s="142" t="s">
        <v>67</v>
      </c>
      <c r="F24" s="142"/>
      <c r="G24" s="216" t="str">
        <f>IF(D24="","",VLOOKUP(D24,'Liste des clubs'!A:B,2,FALSE))</f>
        <v>AIRE/L</v>
      </c>
    </row>
    <row r="25" spans="1:7" ht="15.75" customHeight="1" x14ac:dyDescent="0.2">
      <c r="A25" s="216" t="str">
        <f t="shared" si="1"/>
        <v>FASQUEL Benjamin</v>
      </c>
      <c r="B25" s="146" t="s">
        <v>522</v>
      </c>
      <c r="C25" s="146" t="s">
        <v>523</v>
      </c>
      <c r="D25" s="146" t="s">
        <v>365</v>
      </c>
      <c r="E25" s="142" t="s">
        <v>67</v>
      </c>
      <c r="F25" s="142"/>
      <c r="G25" s="216" t="str">
        <f>IF(D25="","",VLOOKUP(D25,'Liste des clubs'!A:B,2,FALSE))</f>
        <v>LOONPL</v>
      </c>
    </row>
    <row r="26" spans="1:7" ht="15.75" customHeight="1" x14ac:dyDescent="0.2">
      <c r="A26" s="216" t="str">
        <f t="shared" si="1"/>
        <v>MALINOWSKI Gabin</v>
      </c>
      <c r="B26" s="146" t="s">
        <v>524</v>
      </c>
      <c r="C26" s="146" t="s">
        <v>498</v>
      </c>
      <c r="D26" s="146" t="s">
        <v>166</v>
      </c>
      <c r="E26" s="142" t="s">
        <v>67</v>
      </c>
      <c r="F26" s="142"/>
      <c r="G26" s="216" t="str">
        <f>IF(D26="","",VLOOKUP(D26,'Liste des clubs'!A:B,2,FALSE))</f>
        <v>BETHUNE</v>
      </c>
    </row>
    <row r="27" spans="1:7" ht="15.75" customHeight="1" x14ac:dyDescent="0.2">
      <c r="A27" s="216" t="str">
        <f t="shared" si="1"/>
        <v>DEREPPE Louis</v>
      </c>
      <c r="B27" s="146" t="s">
        <v>106</v>
      </c>
      <c r="C27" s="146" t="s">
        <v>55</v>
      </c>
      <c r="D27" s="146" t="s">
        <v>17</v>
      </c>
      <c r="E27" s="142" t="s">
        <v>64</v>
      </c>
      <c r="F27" s="142"/>
      <c r="G27" s="216" t="str">
        <f>IF(D27="","",VLOOKUP(D27,'Liste des clubs'!A:B,2,FALSE))</f>
        <v>HAZEBRO</v>
      </c>
    </row>
    <row r="28" spans="1:7" ht="15.75" customHeight="1" x14ac:dyDescent="0.2">
      <c r="A28" s="216" t="str">
        <f t="shared" si="1"/>
        <v>HEIM Tanguy</v>
      </c>
      <c r="B28" s="146" t="s">
        <v>525</v>
      </c>
      <c r="C28" s="146" t="s">
        <v>526</v>
      </c>
      <c r="D28" s="146" t="s">
        <v>136</v>
      </c>
      <c r="E28" s="142" t="s">
        <v>64</v>
      </c>
      <c r="F28" s="142"/>
      <c r="G28" s="216" t="str">
        <f>IF(D28="","",VLOOKUP(D28,'Liste des clubs'!A:B,2,FALSE))</f>
        <v>LOMME</v>
      </c>
    </row>
    <row r="29" spans="1:7" ht="15.75" customHeight="1" x14ac:dyDescent="0.2">
      <c r="A29" s="216" t="str">
        <f t="shared" si="1"/>
        <v>MARTEL Corentin</v>
      </c>
      <c r="B29" s="146" t="s">
        <v>527</v>
      </c>
      <c r="C29" s="146" t="s">
        <v>528</v>
      </c>
      <c r="D29" s="146" t="s">
        <v>48</v>
      </c>
      <c r="E29" s="142" t="s">
        <v>64</v>
      </c>
      <c r="F29" s="142"/>
      <c r="G29" s="216" t="str">
        <f>IF(D29="","",VLOOKUP(D29,'Liste des clubs'!A:B,2,FALSE))</f>
        <v>MERVILL</v>
      </c>
    </row>
    <row r="30" spans="1:7" ht="15.75" customHeight="1" x14ac:dyDescent="0.2">
      <c r="A30" s="216" t="str">
        <f t="shared" si="1"/>
        <v>HOUYEZ Gabriel</v>
      </c>
      <c r="B30" s="146" t="s">
        <v>529</v>
      </c>
      <c r="C30" s="146" t="s">
        <v>530</v>
      </c>
      <c r="D30" s="146" t="s">
        <v>166</v>
      </c>
      <c r="E30" s="144" t="s">
        <v>61</v>
      </c>
      <c r="F30" s="144"/>
      <c r="G30" s="216" t="str">
        <f>IF(D30="","",VLOOKUP(D30,'Liste des clubs'!A:B,2,FALSE))</f>
        <v>BETHUNE</v>
      </c>
    </row>
    <row r="31" spans="1:7" ht="15.75" customHeight="1" x14ac:dyDescent="0.2">
      <c r="A31" s="216" t="str">
        <f t="shared" si="1"/>
        <v>LECLERCQ Maxence</v>
      </c>
      <c r="B31" s="146" t="s">
        <v>491</v>
      </c>
      <c r="C31" s="146" t="s">
        <v>489</v>
      </c>
      <c r="D31" s="146" t="s">
        <v>17</v>
      </c>
      <c r="E31" s="142" t="s">
        <v>61</v>
      </c>
      <c r="F31" s="142"/>
      <c r="G31" s="216" t="str">
        <f>IF(D31="","",VLOOKUP(D31,'Liste des clubs'!A:B,2,FALSE))</f>
        <v>HAZEBRO</v>
      </c>
    </row>
    <row r="32" spans="1:7" ht="15.75" customHeight="1" x14ac:dyDescent="0.2">
      <c r="A32" s="216" t="str">
        <f t="shared" si="1"/>
        <v>MANTE Louis</v>
      </c>
      <c r="B32" s="146" t="s">
        <v>531</v>
      </c>
      <c r="C32" s="146" t="s">
        <v>55</v>
      </c>
      <c r="D32" s="146" t="s">
        <v>17</v>
      </c>
      <c r="E32" s="142" t="s">
        <v>61</v>
      </c>
      <c r="F32" s="142"/>
      <c r="G32" s="216" t="str">
        <f>IF(D32="","",VLOOKUP(D32,'Liste des clubs'!A:B,2,FALSE))</f>
        <v>HAZEBRO</v>
      </c>
    </row>
    <row r="33" spans="1:7" x14ac:dyDescent="0.2">
      <c r="A33" s="216" t="str">
        <f t="shared" si="1"/>
        <v>LAIGLE Léo</v>
      </c>
      <c r="B33" s="146" t="s">
        <v>556</v>
      </c>
      <c r="C33" s="146" t="s">
        <v>535</v>
      </c>
      <c r="D33" s="146" t="s">
        <v>48</v>
      </c>
      <c r="E33" s="142" t="s">
        <v>67</v>
      </c>
      <c r="F33" s="142"/>
      <c r="G33" s="216" t="str">
        <f>IF(D33="","",VLOOKUP(D33,'Liste des clubs'!A:B,2,FALSE))</f>
        <v>MERVILL</v>
      </c>
    </row>
    <row r="34" spans="1:7" x14ac:dyDescent="0.2">
      <c r="A34" s="216" t="str">
        <f t="shared" si="1"/>
        <v>GRAYE Killian</v>
      </c>
      <c r="B34" s="146" t="s">
        <v>557</v>
      </c>
      <c r="C34" s="146" t="s">
        <v>558</v>
      </c>
      <c r="D34" s="146" t="s">
        <v>17</v>
      </c>
      <c r="E34" s="142" t="s">
        <v>67</v>
      </c>
      <c r="F34" s="142"/>
      <c r="G34" s="216" t="str">
        <f>IF(D34="","",VLOOKUP(D34,'Liste des clubs'!A:B,2,FALSE))</f>
        <v>HAZEBRO</v>
      </c>
    </row>
    <row r="35" spans="1:7" x14ac:dyDescent="0.2">
      <c r="A35" s="216" t="str">
        <f t="shared" si="1"/>
        <v>MANTE Jules</v>
      </c>
      <c r="B35" s="146" t="s">
        <v>531</v>
      </c>
      <c r="C35" s="146" t="s">
        <v>490</v>
      </c>
      <c r="D35" s="146" t="s">
        <v>17</v>
      </c>
      <c r="E35" s="142" t="s">
        <v>64</v>
      </c>
      <c r="F35" s="142"/>
      <c r="G35" s="216" t="str">
        <f>IF(D35="","",VLOOKUP(D35,'Liste des clubs'!A:B,2,FALSE))</f>
        <v>HAZEBRO</v>
      </c>
    </row>
    <row r="36" spans="1:7" x14ac:dyDescent="0.2">
      <c r="A36" s="216" t="str">
        <f t="shared" si="1"/>
        <v xml:space="preserve"> </v>
      </c>
      <c r="B36" s="146"/>
      <c r="C36" s="146"/>
      <c r="D36" s="146"/>
      <c r="E36" s="142"/>
      <c r="F36" s="142"/>
      <c r="G36" s="216" t="str">
        <f>IF(D36="","",VLOOKUP(D36,'Liste des clubs'!A:B,2,FALSE))</f>
        <v/>
      </c>
    </row>
    <row r="37" spans="1:7" x14ac:dyDescent="0.2">
      <c r="A37" s="216" t="str">
        <f t="shared" si="1"/>
        <v xml:space="preserve"> </v>
      </c>
      <c r="B37" s="146"/>
      <c r="C37" s="146"/>
      <c r="D37" s="146"/>
      <c r="E37" s="142"/>
      <c r="F37" s="142"/>
      <c r="G37" s="216" t="str">
        <f>IF(D37="","",VLOOKUP(D37,'Liste des clubs'!A:B,2,FALSE))</f>
        <v/>
      </c>
    </row>
    <row r="38" spans="1:7" x14ac:dyDescent="0.2">
      <c r="A38" s="216" t="str">
        <f t="shared" si="1"/>
        <v xml:space="preserve"> </v>
      </c>
      <c r="B38" s="146"/>
      <c r="C38" s="146"/>
      <c r="D38" s="146"/>
      <c r="E38" s="144"/>
      <c r="F38" s="144"/>
      <c r="G38" s="216" t="str">
        <f>IF(D38="","",VLOOKUP(D38,'Liste des clubs'!A:B,2,FALSE))</f>
        <v/>
      </c>
    </row>
    <row r="39" spans="1:7" x14ac:dyDescent="0.2">
      <c r="A39" s="216" t="str">
        <f t="shared" si="1"/>
        <v xml:space="preserve"> </v>
      </c>
      <c r="B39" s="146"/>
      <c r="C39" s="146"/>
      <c r="D39" s="146"/>
      <c r="E39" s="142"/>
      <c r="F39" s="142"/>
      <c r="G39" s="216" t="str">
        <f>IF(D39="","",VLOOKUP(D39,'Liste des clubs'!A:B,2,FALSE))</f>
        <v/>
      </c>
    </row>
    <row r="40" spans="1:7" x14ac:dyDescent="0.2">
      <c r="A40" s="216" t="str">
        <f t="shared" si="1"/>
        <v xml:space="preserve"> </v>
      </c>
      <c r="B40" s="217"/>
      <c r="C40" s="217"/>
      <c r="D40" s="146"/>
      <c r="E40" s="144"/>
      <c r="F40" s="144"/>
      <c r="G40" s="216" t="str">
        <f>IF(D40="","",VLOOKUP(D40,'Liste des clubs'!A:B,2,FALSE))</f>
        <v/>
      </c>
    </row>
    <row r="41" spans="1:7" x14ac:dyDescent="0.2">
      <c r="A41" s="216" t="str">
        <f t="shared" si="1"/>
        <v xml:space="preserve"> </v>
      </c>
      <c r="B41" s="146"/>
      <c r="C41" s="146"/>
      <c r="D41" s="146"/>
      <c r="E41" s="142"/>
      <c r="F41" s="142"/>
      <c r="G41" s="216" t="str">
        <f>IF(D41="","",VLOOKUP(D41,'Liste des clubs'!A:B,2,FALSE))</f>
        <v/>
      </c>
    </row>
    <row r="42" spans="1:7" x14ac:dyDescent="0.2">
      <c r="A42" s="216" t="str">
        <f t="shared" si="1"/>
        <v xml:space="preserve"> </v>
      </c>
      <c r="B42" s="146"/>
      <c r="C42" s="146"/>
      <c r="D42" s="146"/>
      <c r="E42" s="142"/>
      <c r="F42" s="142"/>
      <c r="G42" s="216" t="str">
        <f>IF(D42="","",VLOOKUP(D42,'Liste des clubs'!A:B,2,FALSE))</f>
        <v/>
      </c>
    </row>
    <row r="43" spans="1:7" x14ac:dyDescent="0.2">
      <c r="A43" s="216" t="str">
        <f t="shared" si="1"/>
        <v xml:space="preserve"> </v>
      </c>
      <c r="B43" s="146"/>
      <c r="C43" s="146"/>
      <c r="D43" s="146"/>
      <c r="E43" s="142"/>
      <c r="F43" s="142"/>
      <c r="G43" s="216" t="str">
        <f>IF(D43="","",VLOOKUP(D43,'Liste des clubs'!A:B,2,FALSE))</f>
        <v/>
      </c>
    </row>
    <row r="44" spans="1:7" x14ac:dyDescent="0.2">
      <c r="A44" s="216" t="str">
        <f t="shared" si="1"/>
        <v xml:space="preserve"> </v>
      </c>
      <c r="B44" s="146"/>
      <c r="C44" s="146"/>
      <c r="D44" s="146"/>
      <c r="E44" s="142"/>
      <c r="F44" s="142"/>
      <c r="G44" s="216" t="str">
        <f>IF(D44="","",VLOOKUP(D44,'Liste des clubs'!A:B,2,FALSE))</f>
        <v/>
      </c>
    </row>
    <row r="45" spans="1:7" x14ac:dyDescent="0.2">
      <c r="A45" s="216" t="str">
        <f t="shared" si="1"/>
        <v xml:space="preserve"> </v>
      </c>
      <c r="B45" s="146"/>
      <c r="C45" s="146"/>
      <c r="D45" s="146"/>
      <c r="E45" s="142"/>
      <c r="F45" s="142"/>
      <c r="G45" s="216" t="str">
        <f>IF(D45="","",VLOOKUP(D45,'Liste des clubs'!A:B,2,FALSE))</f>
        <v/>
      </c>
    </row>
    <row r="46" spans="1:7" x14ac:dyDescent="0.2">
      <c r="A46" s="216" t="str">
        <f t="shared" si="1"/>
        <v xml:space="preserve"> </v>
      </c>
      <c r="B46" s="146"/>
      <c r="C46" s="146"/>
      <c r="D46" s="146"/>
      <c r="E46" s="142"/>
      <c r="F46" s="142"/>
      <c r="G46" s="216" t="str">
        <f>IF(D46="","",VLOOKUP(D46,'Liste des clubs'!A:B,2,FALSE))</f>
        <v/>
      </c>
    </row>
    <row r="47" spans="1:7" x14ac:dyDescent="0.2">
      <c r="A47" s="216" t="str">
        <f t="shared" si="1"/>
        <v xml:space="preserve"> </v>
      </c>
      <c r="B47" s="146"/>
      <c r="C47" s="146"/>
      <c r="D47" s="146"/>
      <c r="E47" s="142"/>
      <c r="F47" s="142"/>
      <c r="G47" s="216" t="str">
        <f>IF(D47="","",VLOOKUP(D47,'Liste des clubs'!A:B,2,FALSE))</f>
        <v/>
      </c>
    </row>
    <row r="48" spans="1:7" x14ac:dyDescent="0.2">
      <c r="A48" s="216" t="str">
        <f t="shared" si="1"/>
        <v xml:space="preserve"> </v>
      </c>
      <c r="B48" s="146"/>
      <c r="C48" s="146"/>
      <c r="D48" s="146"/>
      <c r="E48" s="142"/>
      <c r="F48" s="142"/>
      <c r="G48" s="216" t="str">
        <f>IF(D48="","",VLOOKUP(D48,'Liste des clubs'!A:B,2,FALSE))</f>
        <v/>
      </c>
    </row>
    <row r="49" spans="1:7" x14ac:dyDescent="0.2">
      <c r="A49" s="216" t="str">
        <f t="shared" si="1"/>
        <v xml:space="preserve"> </v>
      </c>
      <c r="B49" s="146"/>
      <c r="C49" s="146"/>
      <c r="D49" s="146"/>
      <c r="E49" s="142"/>
      <c r="F49" s="142"/>
      <c r="G49" s="216" t="str">
        <f>IF(D49="","",VLOOKUP(D49,'Liste des clubs'!A:B,2,FALSE))</f>
        <v/>
      </c>
    </row>
    <row r="50" spans="1:7" x14ac:dyDescent="0.2">
      <c r="A50" s="216" t="str">
        <f t="shared" si="1"/>
        <v xml:space="preserve"> </v>
      </c>
      <c r="B50" s="146"/>
      <c r="C50" s="146"/>
      <c r="D50" s="146"/>
      <c r="E50" s="142"/>
      <c r="F50" s="142"/>
      <c r="G50" s="216" t="str">
        <f>IF(D50="","",VLOOKUP(D50,'Liste des clubs'!A:B,2,FALSE))</f>
        <v/>
      </c>
    </row>
    <row r="51" spans="1:7" x14ac:dyDescent="0.2">
      <c r="A51" s="216" t="str">
        <f t="shared" si="1"/>
        <v xml:space="preserve"> </v>
      </c>
      <c r="B51" s="146"/>
      <c r="C51" s="146"/>
      <c r="D51" s="146"/>
      <c r="E51" s="142"/>
      <c r="F51" s="142"/>
      <c r="G51" s="216" t="str">
        <f>IF(D51="","",VLOOKUP(D51,'Liste des clubs'!A:B,2,FALSE))</f>
        <v/>
      </c>
    </row>
    <row r="52" spans="1:7" x14ac:dyDescent="0.2">
      <c r="A52" s="216" t="str">
        <f t="shared" si="1"/>
        <v xml:space="preserve"> </v>
      </c>
      <c r="B52" s="146"/>
      <c r="C52" s="146"/>
      <c r="D52" s="146"/>
      <c r="E52" s="142"/>
      <c r="F52" s="142"/>
      <c r="G52" s="216" t="str">
        <f>IF(D52="","",VLOOKUP(D52,'Liste des clubs'!A:B,2,FALSE))</f>
        <v/>
      </c>
    </row>
    <row r="53" spans="1:7" x14ac:dyDescent="0.2">
      <c r="A53" s="216" t="str">
        <f t="shared" si="1"/>
        <v xml:space="preserve"> </v>
      </c>
      <c r="B53" s="146"/>
      <c r="C53" s="146"/>
      <c r="D53" s="146"/>
      <c r="E53" s="142"/>
      <c r="F53" s="142"/>
      <c r="G53" s="216" t="str">
        <f>IF(D53="","",VLOOKUP(D53,'Liste des clubs'!A:B,2,FALSE))</f>
        <v/>
      </c>
    </row>
    <row r="54" spans="1:7" x14ac:dyDescent="0.2">
      <c r="A54" s="216" t="str">
        <f t="shared" si="1"/>
        <v xml:space="preserve"> </v>
      </c>
      <c r="B54" s="146"/>
      <c r="C54" s="146"/>
      <c r="D54" s="146"/>
      <c r="E54" s="142"/>
      <c r="F54" s="142"/>
      <c r="G54" s="216" t="str">
        <f>IF(D54="","",VLOOKUP(D54,'Liste des clubs'!A:B,2,FALSE))</f>
        <v/>
      </c>
    </row>
    <row r="55" spans="1:7" x14ac:dyDescent="0.2">
      <c r="A55" s="216" t="str">
        <f t="shared" si="1"/>
        <v xml:space="preserve"> </v>
      </c>
      <c r="B55" s="146"/>
      <c r="C55" s="146"/>
      <c r="D55" s="146"/>
      <c r="E55" s="142"/>
      <c r="F55" s="142"/>
      <c r="G55" s="216" t="str">
        <f>IF(D55="","",VLOOKUP(D55,'Liste des clubs'!A:B,2,FALSE))</f>
        <v/>
      </c>
    </row>
    <row r="56" spans="1:7" x14ac:dyDescent="0.2">
      <c r="A56" s="216" t="str">
        <f t="shared" si="1"/>
        <v xml:space="preserve"> </v>
      </c>
      <c r="B56" s="146"/>
      <c r="C56" s="146"/>
      <c r="D56" s="217"/>
      <c r="E56" s="142"/>
      <c r="F56" s="142"/>
      <c r="G56" s="216" t="str">
        <f>IF(D56="","",VLOOKUP(D56,'Liste des clubs'!A:B,2,FALSE))</f>
        <v/>
      </c>
    </row>
    <row r="57" spans="1:7" x14ac:dyDescent="0.2">
      <c r="A57" s="216" t="str">
        <f t="shared" si="1"/>
        <v xml:space="preserve"> </v>
      </c>
      <c r="B57" s="146"/>
      <c r="C57" s="146"/>
      <c r="D57" s="146"/>
      <c r="E57" s="142"/>
      <c r="F57" s="142"/>
      <c r="G57" s="216" t="str">
        <f>IF(D57="","",VLOOKUP(D57,'Liste des clubs'!A:B,2,FALSE))</f>
        <v/>
      </c>
    </row>
    <row r="58" spans="1:7" x14ac:dyDescent="0.2">
      <c r="A58" s="216" t="str">
        <f t="shared" si="1"/>
        <v xml:space="preserve"> </v>
      </c>
      <c r="B58" s="146"/>
      <c r="C58" s="146"/>
      <c r="D58" s="146"/>
      <c r="E58" s="142"/>
      <c r="F58" s="142"/>
      <c r="G58" s="216" t="str">
        <f>IF(D58="","",VLOOKUP(D58,'Liste des clubs'!A:B,2,FALSE))</f>
        <v/>
      </c>
    </row>
    <row r="59" spans="1:7" x14ac:dyDescent="0.2">
      <c r="A59" s="216" t="str">
        <f t="shared" si="1"/>
        <v xml:space="preserve"> </v>
      </c>
      <c r="B59" s="146"/>
      <c r="C59" s="146"/>
      <c r="D59" s="146"/>
      <c r="E59" s="142"/>
      <c r="F59" s="142"/>
      <c r="G59" s="216" t="str">
        <f>IF(D59="","",VLOOKUP(D59,'Liste des clubs'!A:B,2,FALSE))</f>
        <v/>
      </c>
    </row>
    <row r="60" spans="1:7" x14ac:dyDescent="0.2">
      <c r="A60" s="216" t="str">
        <f t="shared" si="1"/>
        <v xml:space="preserve"> </v>
      </c>
      <c r="B60" s="146"/>
      <c r="C60" s="146"/>
      <c r="D60" s="146"/>
      <c r="E60" s="142"/>
      <c r="F60" s="142"/>
      <c r="G60" s="216" t="str">
        <f>IF(D60="","",VLOOKUP(D60,'Liste des clubs'!A:B,2,FALSE))</f>
        <v/>
      </c>
    </row>
    <row r="61" spans="1:7" x14ac:dyDescent="0.2">
      <c r="A61" s="216" t="str">
        <f t="shared" si="1"/>
        <v xml:space="preserve"> </v>
      </c>
      <c r="B61" s="146"/>
      <c r="C61" s="146"/>
      <c r="D61" s="146"/>
      <c r="E61" s="142"/>
      <c r="F61" s="142"/>
      <c r="G61" s="216" t="str">
        <f>IF(D61="","",VLOOKUP(D61,'Liste des clubs'!A:B,2,FALSE))</f>
        <v/>
      </c>
    </row>
    <row r="62" spans="1:7" x14ac:dyDescent="0.2">
      <c r="A62" s="216" t="str">
        <f t="shared" si="1"/>
        <v xml:space="preserve"> </v>
      </c>
      <c r="B62" s="146"/>
      <c r="C62" s="146"/>
      <c r="D62" s="146"/>
      <c r="E62" s="142"/>
      <c r="F62" s="142"/>
      <c r="G62" s="216" t="str">
        <f>IF(D62="","",VLOOKUP(D62,'Liste des clubs'!A:B,2,FALSE))</f>
        <v/>
      </c>
    </row>
    <row r="63" spans="1:7" x14ac:dyDescent="0.2">
      <c r="A63" s="216" t="str">
        <f t="shared" si="1"/>
        <v xml:space="preserve"> </v>
      </c>
      <c r="B63" s="146"/>
      <c r="C63" s="146"/>
      <c r="D63" s="146"/>
      <c r="E63" s="142"/>
      <c r="F63" s="142"/>
      <c r="G63" s="216" t="str">
        <f>IF(D63="","",VLOOKUP(D63,'Liste des clubs'!A:B,2,FALSE))</f>
        <v/>
      </c>
    </row>
    <row r="64" spans="1:7" x14ac:dyDescent="0.2">
      <c r="A64" s="216" t="str">
        <f t="shared" si="1"/>
        <v xml:space="preserve"> </v>
      </c>
      <c r="B64" s="146"/>
      <c r="C64" s="146"/>
      <c r="D64" s="146"/>
      <c r="E64" s="142"/>
      <c r="F64" s="142"/>
      <c r="G64" s="216" t="str">
        <f>IF(D64="","",VLOOKUP(D64,'Liste des clubs'!A:B,2,FALSE))</f>
        <v/>
      </c>
    </row>
    <row r="65" spans="1:7" x14ac:dyDescent="0.2">
      <c r="A65" s="216" t="str">
        <f t="shared" si="1"/>
        <v xml:space="preserve"> </v>
      </c>
      <c r="B65" s="146"/>
      <c r="C65" s="146"/>
      <c r="D65" s="146"/>
      <c r="E65" s="142"/>
      <c r="F65" s="142"/>
      <c r="G65" s="216" t="str">
        <f>IF(D65="","",VLOOKUP(D65,'Liste des clubs'!A:B,2,FALSE))</f>
        <v/>
      </c>
    </row>
    <row r="66" spans="1:7" x14ac:dyDescent="0.2">
      <c r="A66" s="216" t="str">
        <f t="shared" si="1"/>
        <v xml:space="preserve"> </v>
      </c>
      <c r="B66" s="146"/>
      <c r="C66" s="146"/>
      <c r="D66" s="146"/>
      <c r="E66" s="142"/>
      <c r="F66" s="142"/>
      <c r="G66" s="216" t="str">
        <f>IF(D66="","",VLOOKUP(D66,'Liste des clubs'!A:B,2,FALSE))</f>
        <v/>
      </c>
    </row>
    <row r="67" spans="1:7" x14ac:dyDescent="0.2">
      <c r="A67" s="216" t="str">
        <f t="shared" si="1"/>
        <v xml:space="preserve"> </v>
      </c>
      <c r="B67" s="146"/>
      <c r="C67" s="146"/>
      <c r="D67" s="146"/>
      <c r="E67" s="142"/>
      <c r="F67" s="142"/>
      <c r="G67" s="216" t="str">
        <f>IF(D67="","",VLOOKUP(D67,'Liste des clubs'!A:B,2,FALSE))</f>
        <v/>
      </c>
    </row>
    <row r="68" spans="1:7" x14ac:dyDescent="0.2">
      <c r="A68" s="216" t="str">
        <f t="shared" ref="A68:A131" si="2">UPPER(B68)&amp;" "&amp;PROPER(C68)</f>
        <v xml:space="preserve"> </v>
      </c>
      <c r="B68" s="146"/>
      <c r="C68" s="146"/>
      <c r="D68" s="146"/>
      <c r="E68" s="142"/>
      <c r="F68" s="142"/>
      <c r="G68" s="216" t="str">
        <f>IF(D68="","",VLOOKUP(D68,'Liste des clubs'!A:B,2,FALSE))</f>
        <v/>
      </c>
    </row>
    <row r="69" spans="1:7" x14ac:dyDescent="0.2">
      <c r="A69" s="216" t="str">
        <f t="shared" si="2"/>
        <v xml:space="preserve"> </v>
      </c>
      <c r="B69" s="146"/>
      <c r="C69" s="146"/>
      <c r="D69" s="146"/>
      <c r="E69" s="142"/>
      <c r="F69" s="142"/>
      <c r="G69" s="216" t="str">
        <f>IF(D69="","",VLOOKUP(D69,'Liste des clubs'!A:B,2,FALSE))</f>
        <v/>
      </c>
    </row>
    <row r="70" spans="1:7" x14ac:dyDescent="0.2">
      <c r="A70" s="216" t="str">
        <f t="shared" si="2"/>
        <v xml:space="preserve"> </v>
      </c>
      <c r="B70" s="146"/>
      <c r="C70" s="146"/>
      <c r="D70" s="146"/>
      <c r="E70" s="142"/>
      <c r="F70" s="142"/>
      <c r="G70" s="216" t="str">
        <f>IF(D70="","",VLOOKUP(D70,'Liste des clubs'!A:B,2,FALSE))</f>
        <v/>
      </c>
    </row>
    <row r="71" spans="1:7" x14ac:dyDescent="0.2">
      <c r="A71" s="216" t="str">
        <f t="shared" si="2"/>
        <v xml:space="preserve"> </v>
      </c>
      <c r="B71" s="146"/>
      <c r="C71" s="146"/>
      <c r="D71" s="146"/>
      <c r="E71" s="144"/>
      <c r="F71" s="144"/>
      <c r="G71" s="216" t="str">
        <f>IF(D71="","",VLOOKUP(D71,'Liste des clubs'!A:B,2,FALSE))</f>
        <v/>
      </c>
    </row>
    <row r="72" spans="1:7" x14ac:dyDescent="0.2">
      <c r="A72" s="216" t="str">
        <f t="shared" si="2"/>
        <v xml:space="preserve"> </v>
      </c>
      <c r="B72" s="146"/>
      <c r="C72" s="146"/>
      <c r="D72" s="146"/>
      <c r="E72" s="142"/>
      <c r="F72" s="142"/>
      <c r="G72" s="216" t="str">
        <f>IF(D72="","",VLOOKUP(D72,'Liste des clubs'!A:B,2,FALSE))</f>
        <v/>
      </c>
    </row>
    <row r="73" spans="1:7" x14ac:dyDescent="0.2">
      <c r="A73" s="216" t="str">
        <f t="shared" si="2"/>
        <v xml:space="preserve"> </v>
      </c>
      <c r="B73" s="146"/>
      <c r="C73" s="146"/>
      <c r="D73" s="146"/>
      <c r="E73" s="144"/>
      <c r="F73" s="144"/>
      <c r="G73" s="216" t="str">
        <f>IF(D73="","",VLOOKUP(D73,'Liste des clubs'!A:B,2,FALSE))</f>
        <v/>
      </c>
    </row>
    <row r="74" spans="1:7" x14ac:dyDescent="0.2">
      <c r="A74" s="216" t="str">
        <f t="shared" si="2"/>
        <v xml:space="preserve"> </v>
      </c>
      <c r="B74" s="146"/>
      <c r="C74" s="146"/>
      <c r="D74" s="146"/>
      <c r="E74" s="142"/>
      <c r="F74" s="142"/>
      <c r="G74" s="216" t="str">
        <f>IF(D74="","",VLOOKUP(D74,'Liste des clubs'!A:B,2,FALSE))</f>
        <v/>
      </c>
    </row>
    <row r="75" spans="1:7" x14ac:dyDescent="0.2">
      <c r="A75" s="216" t="str">
        <f t="shared" si="2"/>
        <v xml:space="preserve"> </v>
      </c>
      <c r="B75" s="146"/>
      <c r="C75" s="146"/>
      <c r="D75" s="146"/>
      <c r="E75" s="144"/>
      <c r="F75" s="144"/>
      <c r="G75" s="216" t="str">
        <f>IF(D75="","",VLOOKUP(D75,'Liste des clubs'!A:B,2,FALSE))</f>
        <v/>
      </c>
    </row>
    <row r="76" spans="1:7" x14ac:dyDescent="0.2">
      <c r="A76" s="216" t="str">
        <f t="shared" si="2"/>
        <v xml:space="preserve"> </v>
      </c>
      <c r="B76" s="146"/>
      <c r="C76" s="146"/>
      <c r="D76" s="146"/>
      <c r="E76" s="142"/>
      <c r="F76" s="142"/>
      <c r="G76" s="216" t="str">
        <f>IF(D76="","",VLOOKUP(D76,'Liste des clubs'!A:B,2,FALSE))</f>
        <v/>
      </c>
    </row>
    <row r="77" spans="1:7" x14ac:dyDescent="0.2">
      <c r="A77" s="216" t="str">
        <f t="shared" si="2"/>
        <v xml:space="preserve"> </v>
      </c>
      <c r="B77" s="146"/>
      <c r="C77" s="146"/>
      <c r="D77" s="146"/>
      <c r="E77" s="144"/>
      <c r="F77" s="144"/>
      <c r="G77" s="216" t="str">
        <f>IF(D77="","",VLOOKUP(D77,'Liste des clubs'!A:B,2,FALSE))</f>
        <v/>
      </c>
    </row>
    <row r="78" spans="1:7" x14ac:dyDescent="0.2">
      <c r="A78" s="216" t="str">
        <f t="shared" si="2"/>
        <v xml:space="preserve"> </v>
      </c>
      <c r="B78" s="146"/>
      <c r="C78" s="146"/>
      <c r="D78" s="146"/>
      <c r="E78" s="142"/>
      <c r="F78" s="142"/>
      <c r="G78" s="216" t="str">
        <f>IF(D78="","",VLOOKUP(D78,'Liste des clubs'!A:B,2,FALSE))</f>
        <v/>
      </c>
    </row>
    <row r="79" spans="1:7" x14ac:dyDescent="0.2">
      <c r="A79" s="216" t="str">
        <f t="shared" si="2"/>
        <v xml:space="preserve"> </v>
      </c>
      <c r="B79" s="146"/>
      <c r="C79" s="146"/>
      <c r="D79" s="146"/>
      <c r="E79" s="142"/>
      <c r="F79" s="142"/>
      <c r="G79" s="216" t="str">
        <f>IF(D79="","",VLOOKUP(D79,'Liste des clubs'!A:B,2,FALSE))</f>
        <v/>
      </c>
    </row>
    <row r="80" spans="1:7" x14ac:dyDescent="0.2">
      <c r="A80" s="216" t="str">
        <f t="shared" si="2"/>
        <v xml:space="preserve"> </v>
      </c>
      <c r="B80" s="146"/>
      <c r="C80" s="146"/>
      <c r="D80" s="146"/>
      <c r="E80" s="142"/>
      <c r="F80" s="142"/>
      <c r="G80" s="216" t="str">
        <f>IF(D80="","",VLOOKUP(D80,'Liste des clubs'!A:B,2,FALSE))</f>
        <v/>
      </c>
    </row>
    <row r="81" spans="1:7" x14ac:dyDescent="0.2">
      <c r="A81" s="216" t="str">
        <f t="shared" si="2"/>
        <v xml:space="preserve"> </v>
      </c>
      <c r="B81" s="146"/>
      <c r="C81" s="146"/>
      <c r="D81" s="146"/>
      <c r="E81" s="142"/>
      <c r="F81" s="142"/>
      <c r="G81" s="216" t="str">
        <f>IF(D81="","",VLOOKUP(D81,'Liste des clubs'!A:B,2,FALSE))</f>
        <v/>
      </c>
    </row>
    <row r="82" spans="1:7" x14ac:dyDescent="0.2">
      <c r="A82" s="216" t="str">
        <f t="shared" si="2"/>
        <v xml:space="preserve"> </v>
      </c>
      <c r="B82" s="146"/>
      <c r="C82" s="146"/>
      <c r="D82" s="146"/>
      <c r="E82" s="142"/>
      <c r="F82" s="142"/>
      <c r="G82" s="216" t="str">
        <f>IF(D82="","",VLOOKUP(D82,'Liste des clubs'!A:B,2,FALSE))</f>
        <v/>
      </c>
    </row>
    <row r="83" spans="1:7" x14ac:dyDescent="0.2">
      <c r="A83" s="216" t="str">
        <f t="shared" si="2"/>
        <v xml:space="preserve"> </v>
      </c>
      <c r="B83" s="146"/>
      <c r="C83" s="146"/>
      <c r="D83" s="146"/>
      <c r="E83" s="146"/>
      <c r="F83" s="146"/>
      <c r="G83" s="216" t="str">
        <f>IF(D83="","",VLOOKUP(D83,'Liste des clubs'!A:B,2,FALSE))</f>
        <v/>
      </c>
    </row>
    <row r="84" spans="1:7" x14ac:dyDescent="0.2">
      <c r="A84" s="216" t="str">
        <f t="shared" si="2"/>
        <v xml:space="preserve"> </v>
      </c>
      <c r="B84" s="146"/>
      <c r="C84" s="146"/>
      <c r="D84" s="146"/>
      <c r="E84" s="146"/>
      <c r="F84" s="146"/>
      <c r="G84" s="216" t="str">
        <f>IF(D84="","",VLOOKUP(D84,'Liste des clubs'!A:B,2,FALSE))</f>
        <v/>
      </c>
    </row>
    <row r="85" spans="1:7" x14ac:dyDescent="0.2">
      <c r="A85" s="216" t="str">
        <f t="shared" si="2"/>
        <v xml:space="preserve"> </v>
      </c>
      <c r="B85" s="146"/>
      <c r="C85" s="146"/>
      <c r="D85" s="146"/>
      <c r="E85" s="146"/>
      <c r="F85" s="146"/>
      <c r="G85" s="216" t="str">
        <f>IF(D85="","",VLOOKUP(D85,'Liste des clubs'!A:B,2,FALSE))</f>
        <v/>
      </c>
    </row>
    <row r="86" spans="1:7" x14ac:dyDescent="0.2">
      <c r="A86" s="216" t="str">
        <f t="shared" si="2"/>
        <v xml:space="preserve"> </v>
      </c>
      <c r="B86" s="146"/>
      <c r="C86" s="146"/>
      <c r="D86" s="146"/>
      <c r="E86" s="146"/>
      <c r="F86" s="146"/>
      <c r="G86" s="216" t="str">
        <f>IF(D86="","",VLOOKUP(D86,'Liste des clubs'!A:B,2,FALSE))</f>
        <v/>
      </c>
    </row>
    <row r="87" spans="1:7" x14ac:dyDescent="0.2">
      <c r="A87" s="216" t="str">
        <f t="shared" si="2"/>
        <v xml:space="preserve"> </v>
      </c>
      <c r="B87" s="146"/>
      <c r="C87" s="146"/>
      <c r="D87" s="146"/>
      <c r="E87" s="146"/>
      <c r="F87" s="146"/>
      <c r="G87" s="216" t="str">
        <f>IF(D87="","",VLOOKUP(D87,'Liste des clubs'!A:B,2,FALSE))</f>
        <v/>
      </c>
    </row>
    <row r="88" spans="1:7" x14ac:dyDescent="0.2">
      <c r="A88" s="216" t="str">
        <f t="shared" si="2"/>
        <v xml:space="preserve"> </v>
      </c>
      <c r="B88" s="146"/>
      <c r="C88" s="146"/>
      <c r="D88" s="146"/>
      <c r="E88" s="146"/>
      <c r="F88" s="146"/>
      <c r="G88" s="216" t="str">
        <f>IF(D88="","",VLOOKUP(D88,'Liste des clubs'!A:B,2,FALSE))</f>
        <v/>
      </c>
    </row>
    <row r="89" spans="1:7" x14ac:dyDescent="0.2">
      <c r="A89" s="216" t="str">
        <f t="shared" si="2"/>
        <v xml:space="preserve"> </v>
      </c>
      <c r="B89" s="146"/>
      <c r="C89" s="146"/>
      <c r="D89" s="146"/>
      <c r="E89" s="146"/>
      <c r="F89" s="146"/>
      <c r="G89" s="216" t="str">
        <f>IF(D89="","",VLOOKUP(D89,'Liste des clubs'!A:B,2,FALSE))</f>
        <v/>
      </c>
    </row>
    <row r="90" spans="1:7" x14ac:dyDescent="0.2">
      <c r="A90" s="216" t="str">
        <f t="shared" si="2"/>
        <v xml:space="preserve"> </v>
      </c>
      <c r="B90" s="146"/>
      <c r="C90" s="146"/>
      <c r="D90" s="146"/>
      <c r="E90" s="146"/>
      <c r="F90" s="146"/>
      <c r="G90" s="216" t="str">
        <f>IF(D90="","",VLOOKUP(D90,'Liste des clubs'!A:B,2,FALSE))</f>
        <v/>
      </c>
    </row>
    <row r="91" spans="1:7" x14ac:dyDescent="0.2">
      <c r="A91" s="216" t="str">
        <f t="shared" si="2"/>
        <v xml:space="preserve"> </v>
      </c>
      <c r="B91" s="146"/>
      <c r="C91" s="146"/>
      <c r="D91" s="146"/>
      <c r="E91" s="146"/>
      <c r="F91" s="146"/>
      <c r="G91" s="216" t="str">
        <f>IF(D91="","",VLOOKUP(D91,'Liste des clubs'!A:B,2,FALSE))</f>
        <v/>
      </c>
    </row>
    <row r="92" spans="1:7" x14ac:dyDescent="0.2">
      <c r="A92" s="216" t="str">
        <f t="shared" si="2"/>
        <v xml:space="preserve"> </v>
      </c>
      <c r="B92" s="146"/>
      <c r="C92" s="146"/>
      <c r="D92" s="146"/>
      <c r="E92" s="146"/>
      <c r="F92" s="146"/>
      <c r="G92" s="216" t="str">
        <f>IF(D92="","",VLOOKUP(D92,'Liste des clubs'!A:B,2,FALSE))</f>
        <v/>
      </c>
    </row>
    <row r="93" spans="1:7" x14ac:dyDescent="0.2">
      <c r="A93" s="216" t="str">
        <f t="shared" si="2"/>
        <v xml:space="preserve"> </v>
      </c>
      <c r="B93" s="146"/>
      <c r="C93" s="146"/>
      <c r="D93" s="146"/>
      <c r="E93" s="146"/>
      <c r="F93" s="146"/>
      <c r="G93" s="216" t="str">
        <f>IF(D93="","",VLOOKUP(D93,'Liste des clubs'!A:B,2,FALSE))</f>
        <v/>
      </c>
    </row>
    <row r="94" spans="1:7" x14ac:dyDescent="0.2">
      <c r="A94" s="216" t="str">
        <f t="shared" si="2"/>
        <v xml:space="preserve"> </v>
      </c>
      <c r="B94" s="146"/>
      <c r="C94" s="146"/>
      <c r="D94" s="146"/>
      <c r="E94" s="146"/>
      <c r="F94" s="146"/>
      <c r="G94" s="216" t="str">
        <f>IF(D94="","",VLOOKUP(D94,'Liste des clubs'!A:B,2,FALSE))</f>
        <v/>
      </c>
    </row>
    <row r="95" spans="1:7" x14ac:dyDescent="0.2">
      <c r="A95" s="216" t="str">
        <f t="shared" si="2"/>
        <v xml:space="preserve"> </v>
      </c>
      <c r="B95" s="146"/>
      <c r="C95" s="146"/>
      <c r="D95" s="146"/>
      <c r="E95" s="146"/>
      <c r="F95" s="146"/>
      <c r="G95" s="216" t="str">
        <f>IF(D95="","",VLOOKUP(D95,'Liste des clubs'!A:B,2,FALSE))</f>
        <v/>
      </c>
    </row>
    <row r="96" spans="1:7" x14ac:dyDescent="0.2">
      <c r="A96" s="216" t="str">
        <f t="shared" si="2"/>
        <v xml:space="preserve"> </v>
      </c>
      <c r="B96" s="146"/>
      <c r="C96" s="146"/>
      <c r="D96" s="146"/>
      <c r="E96" s="146"/>
      <c r="F96" s="146"/>
      <c r="G96" s="216" t="str">
        <f>IF(D96="","",VLOOKUP(D96,'Liste des clubs'!A:B,2,FALSE))</f>
        <v/>
      </c>
    </row>
    <row r="97" spans="1:7" x14ac:dyDescent="0.2">
      <c r="A97" s="216" t="str">
        <f t="shared" si="2"/>
        <v xml:space="preserve"> </v>
      </c>
      <c r="B97" s="146"/>
      <c r="C97" s="146"/>
      <c r="D97" s="146"/>
      <c r="E97" s="146"/>
      <c r="F97" s="146"/>
      <c r="G97" s="216" t="str">
        <f>IF(D97="","",VLOOKUP(D97,'Liste des clubs'!A:B,2,FALSE))</f>
        <v/>
      </c>
    </row>
    <row r="98" spans="1:7" x14ac:dyDescent="0.2">
      <c r="A98" s="216" t="str">
        <f t="shared" si="2"/>
        <v xml:space="preserve"> </v>
      </c>
      <c r="B98" s="146"/>
      <c r="C98" s="146"/>
      <c r="D98" s="146"/>
      <c r="E98" s="146"/>
      <c r="F98" s="146"/>
      <c r="G98" s="216" t="str">
        <f>IF(D98="","",VLOOKUP(D98,'Liste des clubs'!A:B,2,FALSE))</f>
        <v/>
      </c>
    </row>
    <row r="99" spans="1:7" x14ac:dyDescent="0.2">
      <c r="A99" s="216" t="str">
        <f t="shared" si="2"/>
        <v xml:space="preserve"> </v>
      </c>
      <c r="B99" s="146"/>
      <c r="C99" s="146"/>
      <c r="D99" s="146"/>
      <c r="E99" s="146"/>
      <c r="F99" s="146"/>
      <c r="G99" s="216" t="str">
        <f>IF(D99="","",VLOOKUP(D99,'Liste des clubs'!A:B,2,FALSE))</f>
        <v/>
      </c>
    </row>
    <row r="100" spans="1:7" x14ac:dyDescent="0.2">
      <c r="A100" s="216" t="str">
        <f t="shared" si="2"/>
        <v xml:space="preserve"> </v>
      </c>
      <c r="B100" s="146"/>
      <c r="C100" s="146"/>
      <c r="D100" s="146"/>
      <c r="E100" s="146"/>
      <c r="F100" s="146"/>
      <c r="G100" s="216" t="str">
        <f>IF(D100="","",VLOOKUP(D100,'Liste des clubs'!A:B,2,FALSE))</f>
        <v/>
      </c>
    </row>
    <row r="101" spans="1:7" x14ac:dyDescent="0.2">
      <c r="A101" s="216" t="str">
        <f t="shared" si="2"/>
        <v xml:space="preserve"> </v>
      </c>
      <c r="B101" s="146"/>
      <c r="C101" s="146"/>
      <c r="D101" s="146"/>
      <c r="E101" s="146"/>
      <c r="F101" s="146"/>
      <c r="G101" s="216" t="str">
        <f>IF(D101="","",VLOOKUP(D101,'Liste des clubs'!A:B,2,FALSE))</f>
        <v/>
      </c>
    </row>
    <row r="102" spans="1:7" x14ac:dyDescent="0.2">
      <c r="A102" s="216" t="str">
        <f t="shared" si="2"/>
        <v xml:space="preserve"> </v>
      </c>
      <c r="B102" s="146"/>
      <c r="C102" s="146"/>
      <c r="D102" s="146"/>
      <c r="E102" s="146"/>
      <c r="F102" s="146"/>
      <c r="G102" s="216" t="str">
        <f>IF(D102="","",VLOOKUP(D102,'Liste des clubs'!A:B,2,FALSE))</f>
        <v/>
      </c>
    </row>
    <row r="103" spans="1:7" x14ac:dyDescent="0.2">
      <c r="A103" s="216" t="str">
        <f t="shared" si="2"/>
        <v xml:space="preserve"> </v>
      </c>
      <c r="B103" s="146"/>
      <c r="C103" s="146"/>
      <c r="D103" s="146"/>
      <c r="E103" s="146"/>
      <c r="F103" s="146"/>
      <c r="G103" s="216" t="str">
        <f>IF(D103="","",VLOOKUP(D103,'Liste des clubs'!A:B,2,FALSE))</f>
        <v/>
      </c>
    </row>
    <row r="104" spans="1:7" x14ac:dyDescent="0.2">
      <c r="A104" s="216" t="str">
        <f t="shared" si="2"/>
        <v xml:space="preserve"> </v>
      </c>
      <c r="B104" s="146"/>
      <c r="C104" s="146"/>
      <c r="D104" s="146"/>
      <c r="E104" s="146"/>
      <c r="F104" s="146"/>
      <c r="G104" s="216" t="str">
        <f>IF(D104="","",VLOOKUP(D104,'Liste des clubs'!A:B,2,FALSE))</f>
        <v/>
      </c>
    </row>
    <row r="105" spans="1:7" x14ac:dyDescent="0.2">
      <c r="A105" s="216" t="str">
        <f t="shared" si="2"/>
        <v xml:space="preserve"> </v>
      </c>
      <c r="B105" s="146"/>
      <c r="C105" s="146"/>
      <c r="D105" s="146"/>
      <c r="E105" s="146"/>
      <c r="F105" s="146"/>
      <c r="G105" s="216" t="str">
        <f>IF(D105="","",VLOOKUP(D105,'Liste des clubs'!A:B,2,FALSE))</f>
        <v/>
      </c>
    </row>
    <row r="106" spans="1:7" x14ac:dyDescent="0.2">
      <c r="A106" s="216" t="str">
        <f t="shared" si="2"/>
        <v xml:space="preserve"> </v>
      </c>
      <c r="B106" s="146"/>
      <c r="C106" s="146"/>
      <c r="D106" s="146"/>
      <c r="E106" s="146"/>
      <c r="F106" s="146"/>
      <c r="G106" s="216" t="str">
        <f>IF(D106="","",VLOOKUP(D106,'Liste des clubs'!A:B,2,FALSE))</f>
        <v/>
      </c>
    </row>
    <row r="107" spans="1:7" x14ac:dyDescent="0.2">
      <c r="A107" s="216" t="str">
        <f t="shared" si="2"/>
        <v xml:space="preserve"> </v>
      </c>
      <c r="B107" s="146"/>
      <c r="C107" s="146"/>
      <c r="D107" s="146"/>
      <c r="E107" s="146"/>
      <c r="F107" s="146"/>
      <c r="G107" s="216" t="str">
        <f>IF(D107="","",VLOOKUP(D107,'Liste des clubs'!A:B,2,FALSE))</f>
        <v/>
      </c>
    </row>
    <row r="108" spans="1:7" x14ac:dyDescent="0.2">
      <c r="A108" s="216" t="str">
        <f t="shared" si="2"/>
        <v xml:space="preserve"> </v>
      </c>
      <c r="B108" s="146"/>
      <c r="C108" s="146"/>
      <c r="D108" s="146"/>
      <c r="E108" s="146"/>
      <c r="F108" s="146"/>
      <c r="G108" s="216" t="str">
        <f>IF(D108="","",VLOOKUP(D108,'Liste des clubs'!A:B,2,FALSE))</f>
        <v/>
      </c>
    </row>
    <row r="109" spans="1:7" x14ac:dyDescent="0.2">
      <c r="A109" s="216" t="str">
        <f t="shared" si="2"/>
        <v xml:space="preserve"> </v>
      </c>
      <c r="B109" s="146"/>
      <c r="C109" s="146"/>
      <c r="D109" s="146"/>
      <c r="E109" s="146"/>
      <c r="F109" s="146"/>
      <c r="G109" s="216" t="str">
        <f>IF(D109="","",VLOOKUP(D109,'Liste des clubs'!A:B,2,FALSE))</f>
        <v/>
      </c>
    </row>
    <row r="110" spans="1:7" x14ac:dyDescent="0.2">
      <c r="A110" s="216" t="str">
        <f t="shared" si="2"/>
        <v xml:space="preserve"> </v>
      </c>
      <c r="B110" s="146"/>
      <c r="C110" s="146"/>
      <c r="D110" s="146"/>
      <c r="E110" s="146"/>
      <c r="F110" s="146"/>
      <c r="G110" s="216" t="str">
        <f>IF(D110="","",VLOOKUP(D110,'Liste des clubs'!A:B,2,FALSE))</f>
        <v/>
      </c>
    </row>
    <row r="111" spans="1:7" x14ac:dyDescent="0.2">
      <c r="A111" s="216" t="str">
        <f t="shared" si="2"/>
        <v xml:space="preserve"> </v>
      </c>
      <c r="B111" s="144"/>
      <c r="C111" s="144"/>
      <c r="D111" s="146"/>
      <c r="E111" s="144"/>
      <c r="F111" s="144"/>
      <c r="G111" s="216" t="str">
        <f>IF(D111="","",VLOOKUP(D111,'Liste des clubs'!A:B,2,FALSE))</f>
        <v/>
      </c>
    </row>
    <row r="112" spans="1:7" x14ac:dyDescent="0.2">
      <c r="A112" s="216" t="str">
        <f t="shared" si="2"/>
        <v xml:space="preserve"> </v>
      </c>
      <c r="B112" s="217"/>
      <c r="C112" s="217"/>
      <c r="D112" s="146"/>
      <c r="E112" s="144"/>
      <c r="F112" s="144"/>
      <c r="G112" s="216" t="str">
        <f>IF(D112="","",VLOOKUP(D112,'Liste des clubs'!A:B,2,FALSE))</f>
        <v/>
      </c>
    </row>
    <row r="113" spans="1:7" x14ac:dyDescent="0.2">
      <c r="A113" s="216" t="str">
        <f t="shared" si="2"/>
        <v xml:space="preserve"> </v>
      </c>
      <c r="B113" s="217"/>
      <c r="C113" s="217"/>
      <c r="D113" s="146"/>
      <c r="E113" s="144"/>
      <c r="F113" s="144"/>
      <c r="G113" s="216" t="str">
        <f>IF(D113="","",VLOOKUP(D113,'Liste des clubs'!A:B,2,FALSE))</f>
        <v/>
      </c>
    </row>
    <row r="114" spans="1:7" x14ac:dyDescent="0.2">
      <c r="A114" s="216" t="str">
        <f t="shared" si="2"/>
        <v xml:space="preserve"> </v>
      </c>
      <c r="B114" s="144"/>
      <c r="C114" s="144"/>
      <c r="D114" s="146"/>
      <c r="E114" s="144"/>
      <c r="F114" s="144"/>
      <c r="G114" s="216" t="str">
        <f>IF(D114="","",VLOOKUP(D114,'Liste des clubs'!A:B,2,FALSE))</f>
        <v/>
      </c>
    </row>
    <row r="115" spans="1:7" x14ac:dyDescent="0.2">
      <c r="A115" s="216" t="str">
        <f t="shared" si="2"/>
        <v xml:space="preserve"> </v>
      </c>
      <c r="B115" s="217"/>
      <c r="C115" s="217"/>
      <c r="D115" s="146"/>
      <c r="E115" s="144"/>
      <c r="F115" s="144"/>
      <c r="G115" s="216" t="str">
        <f>IF(D115="","",VLOOKUP(D115,'Liste des clubs'!A:B,2,FALSE))</f>
        <v/>
      </c>
    </row>
    <row r="116" spans="1:7" x14ac:dyDescent="0.2">
      <c r="A116" s="216" t="str">
        <f t="shared" si="2"/>
        <v xml:space="preserve"> </v>
      </c>
      <c r="B116" s="146"/>
      <c r="C116" s="146"/>
      <c r="D116" s="146"/>
      <c r="E116" s="146"/>
      <c r="F116" s="146"/>
      <c r="G116" s="216" t="str">
        <f>IF(D116="","",VLOOKUP(D116,'Liste des clubs'!A:B,2,FALSE))</f>
        <v/>
      </c>
    </row>
    <row r="117" spans="1:7" x14ac:dyDescent="0.2">
      <c r="A117" s="216" t="str">
        <f t="shared" si="2"/>
        <v xml:space="preserve"> </v>
      </c>
      <c r="B117" s="146"/>
      <c r="C117" s="146"/>
      <c r="D117" s="146"/>
      <c r="E117" s="146"/>
      <c r="F117" s="146"/>
      <c r="G117" s="216" t="str">
        <f>IF(D117="","",VLOOKUP(D117,'Liste des clubs'!A:B,2,FALSE))</f>
        <v/>
      </c>
    </row>
    <row r="118" spans="1:7" x14ac:dyDescent="0.2">
      <c r="A118" s="216" t="str">
        <f t="shared" si="2"/>
        <v xml:space="preserve"> </v>
      </c>
      <c r="B118" s="146"/>
      <c r="C118" s="146"/>
      <c r="D118" s="146"/>
      <c r="E118" s="146"/>
      <c r="F118" s="146"/>
      <c r="G118" s="216" t="str">
        <f>IF(D118="","",VLOOKUP(D118,'Liste des clubs'!A:B,2,FALSE))</f>
        <v/>
      </c>
    </row>
    <row r="119" spans="1:7" x14ac:dyDescent="0.2">
      <c r="A119" s="216" t="str">
        <f t="shared" si="2"/>
        <v xml:space="preserve"> </v>
      </c>
      <c r="B119" s="146"/>
      <c r="C119" s="146"/>
      <c r="D119" s="146"/>
      <c r="E119" s="146"/>
      <c r="F119" s="146"/>
      <c r="G119" s="216" t="str">
        <f>IF(D119="","",VLOOKUP(D119,'Liste des clubs'!A:B,2,FALSE))</f>
        <v/>
      </c>
    </row>
    <row r="120" spans="1:7" x14ac:dyDescent="0.2">
      <c r="A120" s="216" t="str">
        <f t="shared" si="2"/>
        <v xml:space="preserve"> </v>
      </c>
      <c r="B120" s="146"/>
      <c r="C120" s="146"/>
      <c r="D120" s="146"/>
      <c r="E120" s="146"/>
      <c r="F120" s="146"/>
      <c r="G120" s="216" t="str">
        <f>IF(D120="","",VLOOKUP(D120,'Liste des clubs'!A:B,2,FALSE))</f>
        <v/>
      </c>
    </row>
    <row r="121" spans="1:7" x14ac:dyDescent="0.2">
      <c r="A121" s="216" t="str">
        <f t="shared" si="2"/>
        <v xml:space="preserve"> </v>
      </c>
      <c r="B121" s="146"/>
      <c r="C121" s="146"/>
      <c r="D121" s="146"/>
      <c r="E121" s="146"/>
      <c r="F121" s="146"/>
      <c r="G121" s="216" t="str">
        <f>IF(D121="","",VLOOKUP(D121,'Liste des clubs'!A:B,2,FALSE))</f>
        <v/>
      </c>
    </row>
    <row r="122" spans="1:7" x14ac:dyDescent="0.2">
      <c r="A122" s="216" t="str">
        <f t="shared" si="2"/>
        <v xml:space="preserve"> </v>
      </c>
      <c r="B122" s="146"/>
      <c r="C122" s="146"/>
      <c r="D122" s="146"/>
      <c r="E122" s="146"/>
      <c r="F122" s="146"/>
      <c r="G122" s="216" t="str">
        <f>IF(D122="","",VLOOKUP(D122,'Liste des clubs'!A:B,2,FALSE))</f>
        <v/>
      </c>
    </row>
    <row r="123" spans="1:7" x14ac:dyDescent="0.2">
      <c r="A123" s="216" t="str">
        <f t="shared" si="2"/>
        <v xml:space="preserve"> </v>
      </c>
      <c r="B123" s="146"/>
      <c r="C123" s="146"/>
      <c r="D123" s="146"/>
      <c r="E123" s="146"/>
      <c r="F123" s="146"/>
      <c r="G123" s="216" t="str">
        <f>IF(D123="","",VLOOKUP(D123,'Liste des clubs'!A:B,2,FALSE))</f>
        <v/>
      </c>
    </row>
    <row r="124" spans="1:7" x14ac:dyDescent="0.2">
      <c r="A124" s="216" t="str">
        <f t="shared" si="2"/>
        <v xml:space="preserve"> </v>
      </c>
      <c r="B124" s="146"/>
      <c r="C124" s="146"/>
      <c r="D124" s="146"/>
      <c r="E124" s="146"/>
      <c r="F124" s="146"/>
      <c r="G124" s="216" t="str">
        <f>IF(D124="","",VLOOKUP(D124,'Liste des clubs'!A:B,2,FALSE))</f>
        <v/>
      </c>
    </row>
    <row r="125" spans="1:7" x14ac:dyDescent="0.2">
      <c r="A125" s="216" t="str">
        <f t="shared" si="2"/>
        <v xml:space="preserve"> </v>
      </c>
      <c r="B125" s="146"/>
      <c r="C125" s="146"/>
      <c r="D125" s="146"/>
      <c r="E125" s="146"/>
      <c r="F125" s="146"/>
      <c r="G125" s="216" t="str">
        <f>IF(D125="","",VLOOKUP(D125,'Liste des clubs'!A:B,2,FALSE))</f>
        <v/>
      </c>
    </row>
    <row r="126" spans="1:7" x14ac:dyDescent="0.2">
      <c r="A126" s="216" t="str">
        <f t="shared" si="2"/>
        <v xml:space="preserve"> </v>
      </c>
      <c r="B126" s="146"/>
      <c r="C126" s="146"/>
      <c r="D126" s="146"/>
      <c r="E126" s="146"/>
      <c r="F126" s="146"/>
      <c r="G126" s="216" t="str">
        <f>IF(D126="","",VLOOKUP(D126,'Liste des clubs'!A:B,2,FALSE))</f>
        <v/>
      </c>
    </row>
    <row r="127" spans="1:7" x14ac:dyDescent="0.2">
      <c r="A127" s="216" t="str">
        <f t="shared" si="2"/>
        <v xml:space="preserve"> </v>
      </c>
      <c r="B127" s="146"/>
      <c r="C127" s="146"/>
      <c r="D127" s="146"/>
      <c r="E127" s="146"/>
      <c r="F127" s="146"/>
      <c r="G127" s="216" t="str">
        <f>IF(D127="","",VLOOKUP(D127,'Liste des clubs'!A:B,2,FALSE))</f>
        <v/>
      </c>
    </row>
    <row r="128" spans="1:7" x14ac:dyDescent="0.2">
      <c r="A128" s="216" t="str">
        <f t="shared" si="2"/>
        <v xml:space="preserve"> </v>
      </c>
      <c r="B128" s="146"/>
      <c r="C128" s="146"/>
      <c r="D128" s="146"/>
      <c r="E128" s="146"/>
      <c r="F128" s="146"/>
      <c r="G128" s="216" t="str">
        <f>IF(D128="","",VLOOKUP(D128,'Liste des clubs'!A:B,2,FALSE))</f>
        <v/>
      </c>
    </row>
    <row r="129" spans="1:7" x14ac:dyDescent="0.2">
      <c r="A129" s="216" t="str">
        <f t="shared" si="2"/>
        <v xml:space="preserve"> </v>
      </c>
      <c r="B129" s="146"/>
      <c r="C129" s="146"/>
      <c r="D129" s="146"/>
      <c r="E129" s="146"/>
      <c r="F129" s="146"/>
      <c r="G129" s="216" t="str">
        <f>IF(D129="","",VLOOKUP(D129,'Liste des clubs'!A:B,2,FALSE))</f>
        <v/>
      </c>
    </row>
    <row r="130" spans="1:7" x14ac:dyDescent="0.2">
      <c r="A130" s="216" t="str">
        <f t="shared" si="2"/>
        <v xml:space="preserve"> </v>
      </c>
      <c r="B130" s="146"/>
      <c r="C130" s="146"/>
      <c r="D130" s="146"/>
      <c r="E130" s="146"/>
      <c r="F130" s="146"/>
      <c r="G130" s="216" t="str">
        <f>IF(D130="","",VLOOKUP(D130,'Liste des clubs'!A:B,2,FALSE))</f>
        <v/>
      </c>
    </row>
    <row r="131" spans="1:7" x14ac:dyDescent="0.2">
      <c r="A131" s="216" t="str">
        <f t="shared" si="2"/>
        <v xml:space="preserve"> </v>
      </c>
      <c r="B131" s="146"/>
      <c r="C131" s="146"/>
      <c r="D131" s="146"/>
      <c r="E131" s="146"/>
      <c r="F131" s="146"/>
      <c r="G131" s="216" t="str">
        <f>IF(D131="","",VLOOKUP(D131,'Liste des clubs'!A:B,2,FALSE))</f>
        <v/>
      </c>
    </row>
    <row r="132" spans="1:7" x14ac:dyDescent="0.2">
      <c r="A132" s="216" t="str">
        <f t="shared" ref="A132:A195" si="3">UPPER(B132)&amp;" "&amp;PROPER(C132)</f>
        <v xml:space="preserve"> </v>
      </c>
      <c r="B132" s="146"/>
      <c r="C132" s="146"/>
      <c r="D132" s="146"/>
      <c r="E132" s="146"/>
      <c r="F132" s="146"/>
      <c r="G132" s="216" t="str">
        <f>IF(D132="","",VLOOKUP(D132,'Liste des clubs'!A:B,2,FALSE))</f>
        <v/>
      </c>
    </row>
    <row r="133" spans="1:7" x14ac:dyDescent="0.2">
      <c r="A133" s="216" t="str">
        <f t="shared" si="3"/>
        <v xml:space="preserve"> </v>
      </c>
      <c r="B133" s="146"/>
      <c r="C133" s="146"/>
      <c r="D133" s="146"/>
      <c r="E133" s="146"/>
      <c r="F133" s="146"/>
      <c r="G133" s="216" t="str">
        <f>IF(D133="","",VLOOKUP(D133,'Liste des clubs'!A:B,2,FALSE))</f>
        <v/>
      </c>
    </row>
    <row r="134" spans="1:7" x14ac:dyDescent="0.2">
      <c r="A134" s="216" t="str">
        <f t="shared" si="3"/>
        <v xml:space="preserve"> </v>
      </c>
      <c r="B134" s="146"/>
      <c r="C134" s="146"/>
      <c r="D134" s="146"/>
      <c r="E134" s="146"/>
      <c r="F134" s="146"/>
      <c r="G134" s="216" t="str">
        <f>IF(D134="","",VLOOKUP(D134,'Liste des clubs'!A:B,2,FALSE))</f>
        <v/>
      </c>
    </row>
    <row r="135" spans="1:7" x14ac:dyDescent="0.2">
      <c r="A135" s="216" t="str">
        <f t="shared" si="3"/>
        <v xml:space="preserve"> </v>
      </c>
      <c r="B135" s="146"/>
      <c r="C135" s="146"/>
      <c r="D135" s="146"/>
      <c r="E135" s="146"/>
      <c r="F135" s="146"/>
      <c r="G135" s="216" t="str">
        <f>IF(D135="","",VLOOKUP(D135,'Liste des clubs'!A:B,2,FALSE))</f>
        <v/>
      </c>
    </row>
    <row r="136" spans="1:7" x14ac:dyDescent="0.2">
      <c r="A136" s="216" t="str">
        <f t="shared" si="3"/>
        <v xml:space="preserve"> </v>
      </c>
      <c r="B136" s="146"/>
      <c r="C136" s="146"/>
      <c r="D136" s="146"/>
      <c r="E136" s="146"/>
      <c r="F136" s="146"/>
      <c r="G136" s="216" t="str">
        <f>IF(D136="","",VLOOKUP(D136,'Liste des clubs'!A:B,2,FALSE))</f>
        <v/>
      </c>
    </row>
    <row r="137" spans="1:7" x14ac:dyDescent="0.2">
      <c r="A137" s="216" t="str">
        <f t="shared" si="3"/>
        <v xml:space="preserve"> </v>
      </c>
      <c r="B137" s="146"/>
      <c r="C137" s="146"/>
      <c r="D137" s="146"/>
      <c r="E137" s="146"/>
      <c r="F137" s="146"/>
      <c r="G137" s="216" t="str">
        <f>IF(D137="","",VLOOKUP(D137,'Liste des clubs'!A:B,2,FALSE))</f>
        <v/>
      </c>
    </row>
    <row r="138" spans="1:7" x14ac:dyDescent="0.2">
      <c r="A138" s="216" t="str">
        <f t="shared" si="3"/>
        <v xml:space="preserve"> </v>
      </c>
      <c r="B138" s="144"/>
      <c r="C138" s="144"/>
      <c r="D138" s="146"/>
      <c r="E138" s="144"/>
      <c r="F138" s="144"/>
      <c r="G138" s="216" t="str">
        <f>IF(D138="","",VLOOKUP(D138,'Liste des clubs'!A:B,2,FALSE))</f>
        <v/>
      </c>
    </row>
    <row r="139" spans="1:7" x14ac:dyDescent="0.2">
      <c r="A139" s="216" t="str">
        <f t="shared" si="3"/>
        <v xml:space="preserve"> </v>
      </c>
      <c r="B139" s="144"/>
      <c r="C139" s="144"/>
      <c r="D139" s="144"/>
      <c r="E139" s="144"/>
      <c r="F139" s="144"/>
      <c r="G139" s="216" t="str">
        <f>IF(D139="","",VLOOKUP(D139,'Liste des clubs'!A:B,2,FALSE))</f>
        <v/>
      </c>
    </row>
    <row r="140" spans="1:7" x14ac:dyDescent="0.2">
      <c r="A140" s="216" t="str">
        <f t="shared" si="3"/>
        <v xml:space="preserve"> </v>
      </c>
      <c r="B140" s="146"/>
      <c r="C140" s="146"/>
      <c r="D140" s="146"/>
      <c r="E140" s="146"/>
      <c r="F140" s="146"/>
      <c r="G140" s="216" t="str">
        <f>IF(D140="","",VLOOKUP(D140,'Liste des clubs'!A:B,2,FALSE))</f>
        <v/>
      </c>
    </row>
    <row r="141" spans="1:7" x14ac:dyDescent="0.2">
      <c r="A141" s="216" t="str">
        <f t="shared" si="3"/>
        <v xml:space="preserve"> </v>
      </c>
      <c r="B141" s="146"/>
      <c r="C141" s="146"/>
      <c r="D141" s="146"/>
      <c r="E141" s="146"/>
      <c r="F141" s="146"/>
      <c r="G141" s="216" t="str">
        <f>IF(D141="","",VLOOKUP(D141,'Liste des clubs'!A:B,2,FALSE))</f>
        <v/>
      </c>
    </row>
    <row r="142" spans="1:7" x14ac:dyDescent="0.2">
      <c r="A142" s="216" t="str">
        <f t="shared" si="3"/>
        <v xml:space="preserve"> </v>
      </c>
      <c r="B142" s="146"/>
      <c r="C142" s="146"/>
      <c r="D142" s="146"/>
      <c r="E142" s="146"/>
      <c r="F142" s="146"/>
      <c r="G142" s="216" t="str">
        <f>IF(D142="","",VLOOKUP(D142,'Liste des clubs'!A:B,2,FALSE))</f>
        <v/>
      </c>
    </row>
    <row r="143" spans="1:7" x14ac:dyDescent="0.2">
      <c r="A143" s="216" t="str">
        <f t="shared" si="3"/>
        <v xml:space="preserve"> </v>
      </c>
      <c r="B143" s="146"/>
      <c r="C143" s="146"/>
      <c r="D143" s="146"/>
      <c r="E143" s="146"/>
      <c r="F143" s="146"/>
      <c r="G143" s="216" t="str">
        <f>IF(D143="","",VLOOKUP(D143,'Liste des clubs'!A:B,2,FALSE))</f>
        <v/>
      </c>
    </row>
    <row r="144" spans="1:7" x14ac:dyDescent="0.2">
      <c r="A144" s="216" t="str">
        <f t="shared" si="3"/>
        <v xml:space="preserve"> </v>
      </c>
      <c r="B144" s="146"/>
      <c r="C144" s="146"/>
      <c r="D144" s="146"/>
      <c r="E144" s="146"/>
      <c r="F144" s="146"/>
      <c r="G144" s="216" t="str">
        <f>IF(D144="","",VLOOKUP(D144,'Liste des clubs'!A:B,2,FALSE))</f>
        <v/>
      </c>
    </row>
    <row r="145" spans="1:7" x14ac:dyDescent="0.2">
      <c r="A145" s="216" t="str">
        <f t="shared" si="3"/>
        <v xml:space="preserve"> </v>
      </c>
      <c r="B145" s="146"/>
      <c r="C145" s="146"/>
      <c r="D145" s="146"/>
      <c r="E145" s="146"/>
      <c r="F145" s="146"/>
      <c r="G145" s="216" t="str">
        <f>IF(D145="","",VLOOKUP(D145,'Liste des clubs'!A:B,2,FALSE))</f>
        <v/>
      </c>
    </row>
    <row r="146" spans="1:7" x14ac:dyDescent="0.2">
      <c r="A146" s="216" t="str">
        <f t="shared" si="3"/>
        <v xml:space="preserve"> </v>
      </c>
      <c r="B146" s="146"/>
      <c r="C146" s="146"/>
      <c r="D146" s="146"/>
      <c r="E146" s="142"/>
      <c r="F146" s="142"/>
      <c r="G146" s="216" t="str">
        <f>IF(D146="","",VLOOKUP(D146,'Liste des clubs'!A:B,2,FALSE))</f>
        <v/>
      </c>
    </row>
    <row r="147" spans="1:7" x14ac:dyDescent="0.2">
      <c r="A147" s="216" t="str">
        <f t="shared" si="3"/>
        <v xml:space="preserve"> </v>
      </c>
      <c r="B147" s="144"/>
      <c r="C147" s="144"/>
      <c r="D147" s="144"/>
      <c r="E147" s="144"/>
      <c r="F147" s="144"/>
      <c r="G147" s="216" t="str">
        <f>IF(D147="","",VLOOKUP(D147,'Liste des clubs'!A:B,2,FALSE))</f>
        <v/>
      </c>
    </row>
    <row r="148" spans="1:7" x14ac:dyDescent="0.2">
      <c r="A148" s="216" t="str">
        <f t="shared" si="3"/>
        <v xml:space="preserve"> </v>
      </c>
      <c r="B148" s="146"/>
      <c r="C148" s="146"/>
      <c r="D148" s="146"/>
      <c r="E148" s="142"/>
      <c r="F148" s="142"/>
      <c r="G148" s="216" t="str">
        <f>IF(D148="","",VLOOKUP(D148,'Liste des clubs'!A:B,2,FALSE))</f>
        <v/>
      </c>
    </row>
    <row r="149" spans="1:7" x14ac:dyDescent="0.2">
      <c r="A149" s="216" t="str">
        <f t="shared" si="3"/>
        <v xml:space="preserve"> </v>
      </c>
      <c r="B149" s="144"/>
      <c r="C149" s="144"/>
      <c r="D149" s="144"/>
      <c r="E149" s="144"/>
      <c r="F149" s="144"/>
      <c r="G149" s="216" t="str">
        <f>IF(D149="","",VLOOKUP(D149,'Liste des clubs'!A:B,2,FALSE))</f>
        <v/>
      </c>
    </row>
    <row r="150" spans="1:7" x14ac:dyDescent="0.2">
      <c r="A150" s="216" t="str">
        <f t="shared" si="3"/>
        <v xml:space="preserve"> </v>
      </c>
      <c r="B150" s="146"/>
      <c r="C150" s="146"/>
      <c r="D150" s="146"/>
      <c r="E150" s="142"/>
      <c r="F150" s="142"/>
      <c r="G150" s="216" t="str">
        <f>IF(D150="","",VLOOKUP(D150,'Liste des clubs'!A:B,2,FALSE))</f>
        <v/>
      </c>
    </row>
    <row r="151" spans="1:7" x14ac:dyDescent="0.2">
      <c r="A151" s="216" t="str">
        <f t="shared" si="3"/>
        <v xml:space="preserve"> </v>
      </c>
      <c r="B151" s="144"/>
      <c r="C151" s="144"/>
      <c r="D151" s="144"/>
      <c r="E151" s="144"/>
      <c r="F151" s="144"/>
      <c r="G151" s="216" t="str">
        <f>IF(D151="","",VLOOKUP(D151,'Liste des clubs'!A:B,2,FALSE))</f>
        <v/>
      </c>
    </row>
    <row r="152" spans="1:7" x14ac:dyDescent="0.2">
      <c r="A152" s="216" t="str">
        <f t="shared" si="3"/>
        <v xml:space="preserve"> </v>
      </c>
      <c r="B152" s="144"/>
      <c r="C152" s="144"/>
      <c r="D152" s="144"/>
      <c r="E152" s="144"/>
      <c r="F152" s="144"/>
      <c r="G152" s="216" t="str">
        <f>IF(D152="","",VLOOKUP(D152,'Liste des clubs'!A:B,2,FALSE))</f>
        <v/>
      </c>
    </row>
    <row r="153" spans="1:7" x14ac:dyDescent="0.2">
      <c r="A153" s="216" t="str">
        <f t="shared" si="3"/>
        <v xml:space="preserve"> </v>
      </c>
      <c r="B153" s="144"/>
      <c r="C153" s="144"/>
      <c r="D153" s="144"/>
      <c r="E153" s="144"/>
      <c r="F153" s="144"/>
      <c r="G153" s="216" t="str">
        <f>IF(D153="","",VLOOKUP(D153,'Liste des clubs'!A:B,2,FALSE))</f>
        <v/>
      </c>
    </row>
    <row r="154" spans="1:7" x14ac:dyDescent="0.2">
      <c r="A154" s="216" t="str">
        <f t="shared" si="3"/>
        <v xml:space="preserve"> </v>
      </c>
      <c r="B154" s="144"/>
      <c r="C154" s="144"/>
      <c r="D154" s="144"/>
      <c r="E154" s="144"/>
      <c r="F154" s="144"/>
      <c r="G154" s="216" t="str">
        <f>IF(D154="","",VLOOKUP(D154,'Liste des clubs'!A:B,2,FALSE))</f>
        <v/>
      </c>
    </row>
    <row r="155" spans="1:7" x14ac:dyDescent="0.2">
      <c r="A155" s="216" t="str">
        <f t="shared" si="3"/>
        <v xml:space="preserve"> </v>
      </c>
      <c r="B155" s="146"/>
      <c r="C155" s="146"/>
      <c r="D155" s="146"/>
      <c r="E155" s="142"/>
      <c r="F155" s="142"/>
      <c r="G155" s="216" t="str">
        <f>IF(D155="","",VLOOKUP(D155,'Liste des clubs'!A:B,2,FALSE))</f>
        <v/>
      </c>
    </row>
    <row r="156" spans="1:7" x14ac:dyDescent="0.2">
      <c r="A156" s="216" t="str">
        <f t="shared" si="3"/>
        <v xml:space="preserve"> </v>
      </c>
      <c r="B156" s="146"/>
      <c r="C156" s="146"/>
      <c r="D156" s="146"/>
      <c r="E156" s="142"/>
      <c r="F156" s="142"/>
      <c r="G156" s="216" t="str">
        <f>IF(D156="","",VLOOKUP(D156,'Liste des clubs'!A:B,2,FALSE))</f>
        <v/>
      </c>
    </row>
    <row r="157" spans="1:7" x14ac:dyDescent="0.2">
      <c r="A157" s="216" t="str">
        <f t="shared" si="3"/>
        <v xml:space="preserve"> </v>
      </c>
      <c r="B157" s="146"/>
      <c r="C157" s="146"/>
      <c r="D157" s="146"/>
      <c r="E157" s="142"/>
      <c r="F157" s="142"/>
      <c r="G157" s="216" t="str">
        <f>IF(D157="","",VLOOKUP(D157,'Liste des clubs'!A:B,2,FALSE))</f>
        <v/>
      </c>
    </row>
    <row r="158" spans="1:7" x14ac:dyDescent="0.2">
      <c r="A158" s="216" t="str">
        <f t="shared" si="3"/>
        <v xml:space="preserve"> </v>
      </c>
      <c r="B158" s="144"/>
      <c r="C158" s="144"/>
      <c r="D158" s="144"/>
      <c r="E158" s="144"/>
      <c r="F158" s="144"/>
      <c r="G158" s="216" t="str">
        <f>IF(D158="","",VLOOKUP(D158,'Liste des clubs'!A:B,2,FALSE))</f>
        <v/>
      </c>
    </row>
    <row r="159" spans="1:7" x14ac:dyDescent="0.2">
      <c r="A159" s="216" t="str">
        <f t="shared" si="3"/>
        <v xml:space="preserve"> </v>
      </c>
      <c r="B159" s="146"/>
      <c r="C159" s="146"/>
      <c r="D159" s="146"/>
      <c r="E159" s="142"/>
      <c r="F159" s="142"/>
      <c r="G159" s="216" t="str">
        <f>IF(D159="","",VLOOKUP(D159,'Liste des clubs'!A:B,2,FALSE))</f>
        <v/>
      </c>
    </row>
    <row r="160" spans="1:7" x14ac:dyDescent="0.2">
      <c r="A160" s="216" t="str">
        <f t="shared" si="3"/>
        <v xml:space="preserve"> </v>
      </c>
      <c r="B160" s="146"/>
      <c r="C160" s="146"/>
      <c r="D160" s="146"/>
      <c r="E160" s="142"/>
      <c r="F160" s="142"/>
      <c r="G160" s="216" t="str">
        <f>IF(D160="","",VLOOKUP(D160,'Liste des clubs'!A:B,2,FALSE))</f>
        <v/>
      </c>
    </row>
    <row r="161" spans="1:7" x14ac:dyDescent="0.2">
      <c r="A161" s="216" t="str">
        <f t="shared" si="3"/>
        <v xml:space="preserve"> </v>
      </c>
      <c r="B161" s="146"/>
      <c r="C161" s="146"/>
      <c r="D161" s="146"/>
      <c r="E161" s="142"/>
      <c r="F161" s="142"/>
      <c r="G161" s="216" t="str">
        <f>IF(D161="","",VLOOKUP(D161,'Liste des clubs'!A:B,2,FALSE))</f>
        <v/>
      </c>
    </row>
    <row r="162" spans="1:7" x14ac:dyDescent="0.2">
      <c r="A162" s="216" t="str">
        <f t="shared" si="3"/>
        <v xml:space="preserve"> </v>
      </c>
      <c r="B162" s="144"/>
      <c r="C162" s="144"/>
      <c r="D162" s="144"/>
      <c r="E162" s="144"/>
      <c r="F162" s="144"/>
      <c r="G162" s="216" t="str">
        <f>IF(D162="","",VLOOKUP(D162,'Liste des clubs'!A:B,2,FALSE))</f>
        <v/>
      </c>
    </row>
    <row r="163" spans="1:7" x14ac:dyDescent="0.2">
      <c r="A163" s="216" t="str">
        <f t="shared" si="3"/>
        <v xml:space="preserve"> </v>
      </c>
      <c r="B163" s="144"/>
      <c r="C163" s="144"/>
      <c r="D163" s="144"/>
      <c r="E163" s="144"/>
      <c r="F163" s="144"/>
      <c r="G163" s="216" t="str">
        <f>IF(D163="","",VLOOKUP(D163,'Liste des clubs'!A:B,2,FALSE))</f>
        <v/>
      </c>
    </row>
    <row r="164" spans="1:7" x14ac:dyDescent="0.2">
      <c r="A164" s="216" t="str">
        <f t="shared" si="3"/>
        <v xml:space="preserve"> </v>
      </c>
      <c r="B164" s="144"/>
      <c r="C164" s="144"/>
      <c r="D164" s="144"/>
      <c r="E164" s="144"/>
      <c r="F164" s="144"/>
      <c r="G164" s="216" t="str">
        <f>IF(D164="","",VLOOKUP(D164,'Liste des clubs'!A:B,2,FALSE))</f>
        <v/>
      </c>
    </row>
    <row r="165" spans="1:7" x14ac:dyDescent="0.2">
      <c r="A165" s="216" t="str">
        <f t="shared" si="3"/>
        <v xml:space="preserve"> </v>
      </c>
      <c r="B165" s="146"/>
      <c r="C165" s="146"/>
      <c r="D165" s="146"/>
      <c r="E165" s="142"/>
      <c r="F165" s="142"/>
      <c r="G165" s="216" t="str">
        <f>IF(D165="","",VLOOKUP(D165,'Liste des clubs'!A:B,2,FALSE))</f>
        <v/>
      </c>
    </row>
    <row r="166" spans="1:7" x14ac:dyDescent="0.2">
      <c r="A166" s="216" t="str">
        <f t="shared" si="3"/>
        <v xml:space="preserve"> </v>
      </c>
      <c r="B166" s="144"/>
      <c r="C166" s="144"/>
      <c r="D166" s="144"/>
      <c r="E166" s="144"/>
      <c r="F166" s="144"/>
      <c r="G166" s="216" t="str">
        <f>IF(D166="","",VLOOKUP(D166,'Liste des clubs'!A:B,2,FALSE))</f>
        <v/>
      </c>
    </row>
    <row r="167" spans="1:7" x14ac:dyDescent="0.2">
      <c r="A167" s="216" t="str">
        <f t="shared" si="3"/>
        <v xml:space="preserve"> </v>
      </c>
      <c r="B167" s="146"/>
      <c r="C167" s="146"/>
      <c r="D167" s="146"/>
      <c r="E167" s="142"/>
      <c r="F167" s="142"/>
      <c r="G167" s="216" t="str">
        <f>IF(D167="","",VLOOKUP(D167,'Liste des clubs'!A:B,2,FALSE))</f>
        <v/>
      </c>
    </row>
    <row r="168" spans="1:7" x14ac:dyDescent="0.2">
      <c r="A168" s="216" t="str">
        <f t="shared" si="3"/>
        <v xml:space="preserve"> </v>
      </c>
      <c r="B168" s="146"/>
      <c r="C168" s="146"/>
      <c r="D168" s="146"/>
      <c r="E168" s="142"/>
      <c r="F168" s="142"/>
      <c r="G168" s="216" t="str">
        <f>IF(D168="","",VLOOKUP(D168,'Liste des clubs'!A:B,2,FALSE))</f>
        <v/>
      </c>
    </row>
    <row r="169" spans="1:7" x14ac:dyDescent="0.2">
      <c r="A169" s="216" t="str">
        <f t="shared" si="3"/>
        <v xml:space="preserve"> </v>
      </c>
      <c r="B169" s="146"/>
      <c r="C169" s="146"/>
      <c r="D169" s="146"/>
      <c r="E169" s="142"/>
      <c r="F169" s="142"/>
      <c r="G169" s="216" t="str">
        <f>IF(D169="","",VLOOKUP(D169,'Liste des clubs'!A:B,2,FALSE))</f>
        <v/>
      </c>
    </row>
    <row r="170" spans="1:7" x14ac:dyDescent="0.2">
      <c r="A170" s="216" t="str">
        <f t="shared" si="3"/>
        <v xml:space="preserve"> </v>
      </c>
      <c r="B170" s="146"/>
      <c r="C170" s="146"/>
      <c r="D170" s="146"/>
      <c r="E170" s="142"/>
      <c r="F170" s="142"/>
      <c r="G170" s="216" t="str">
        <f>IF(D170="","",VLOOKUP(D170,'Liste des clubs'!A:B,2,FALSE))</f>
        <v/>
      </c>
    </row>
    <row r="171" spans="1:7" x14ac:dyDescent="0.2">
      <c r="A171" s="216" t="str">
        <f t="shared" si="3"/>
        <v xml:space="preserve"> </v>
      </c>
      <c r="B171" s="144"/>
      <c r="C171" s="144"/>
      <c r="D171" s="144"/>
      <c r="E171" s="144"/>
      <c r="F171" s="144"/>
      <c r="G171" s="216" t="str">
        <f>IF(D171="","",VLOOKUP(D171,'Liste des clubs'!A:B,2,FALSE))</f>
        <v/>
      </c>
    </row>
    <row r="172" spans="1:7" x14ac:dyDescent="0.2">
      <c r="A172" s="216" t="str">
        <f t="shared" si="3"/>
        <v xml:space="preserve"> </v>
      </c>
      <c r="B172" s="146"/>
      <c r="C172" s="146"/>
      <c r="D172" s="146"/>
      <c r="E172" s="142"/>
      <c r="F172" s="142"/>
      <c r="G172" s="216" t="str">
        <f>IF(D172="","",VLOOKUP(D172,'Liste des clubs'!A:B,2,FALSE))</f>
        <v/>
      </c>
    </row>
    <row r="173" spans="1:7" x14ac:dyDescent="0.2">
      <c r="A173" s="216" t="str">
        <f t="shared" si="3"/>
        <v xml:space="preserve"> </v>
      </c>
      <c r="B173" s="144"/>
      <c r="C173" s="144"/>
      <c r="D173" s="144"/>
      <c r="E173" s="144"/>
      <c r="F173" s="144"/>
      <c r="G173" s="216" t="str">
        <f>IF(D173="","",VLOOKUP(D173,'Liste des clubs'!A:B,2,FALSE))</f>
        <v/>
      </c>
    </row>
    <row r="174" spans="1:7" x14ac:dyDescent="0.2">
      <c r="A174" s="216" t="str">
        <f t="shared" si="3"/>
        <v xml:space="preserve"> </v>
      </c>
      <c r="B174" s="144"/>
      <c r="C174" s="144"/>
      <c r="D174" s="144"/>
      <c r="E174" s="144"/>
      <c r="F174" s="144"/>
      <c r="G174" s="216" t="str">
        <f>IF(D174="","",VLOOKUP(D174,'Liste des clubs'!A:B,2,FALSE))</f>
        <v/>
      </c>
    </row>
    <row r="175" spans="1:7" x14ac:dyDescent="0.2">
      <c r="A175" s="216" t="str">
        <f t="shared" si="3"/>
        <v xml:space="preserve"> </v>
      </c>
      <c r="B175" s="144"/>
      <c r="C175" s="144"/>
      <c r="D175" s="144"/>
      <c r="E175" s="144"/>
      <c r="F175" s="144"/>
      <c r="G175" s="216" t="str">
        <f>IF(D175="","",VLOOKUP(D175,'Liste des clubs'!A:B,2,FALSE))</f>
        <v/>
      </c>
    </row>
    <row r="176" spans="1:7" x14ac:dyDescent="0.2">
      <c r="A176" s="216" t="str">
        <f t="shared" si="3"/>
        <v xml:space="preserve"> </v>
      </c>
      <c r="B176" s="146"/>
      <c r="C176" s="146"/>
      <c r="D176" s="146"/>
      <c r="E176" s="142"/>
      <c r="F176" s="142"/>
      <c r="G176" s="216" t="str">
        <f>IF(D176="","",VLOOKUP(D176,'Liste des clubs'!A:B,2,FALSE))</f>
        <v/>
      </c>
    </row>
    <row r="177" spans="1:7" x14ac:dyDescent="0.2">
      <c r="A177" s="216" t="str">
        <f t="shared" si="3"/>
        <v xml:space="preserve"> </v>
      </c>
      <c r="B177" s="146"/>
      <c r="C177" s="146"/>
      <c r="D177" s="146"/>
      <c r="E177" s="142"/>
      <c r="F177" s="142"/>
      <c r="G177" s="216" t="str">
        <f>IF(D177="","",VLOOKUP(D177,'Liste des clubs'!A:B,2,FALSE))</f>
        <v/>
      </c>
    </row>
    <row r="178" spans="1:7" x14ac:dyDescent="0.2">
      <c r="A178" s="216" t="str">
        <f t="shared" si="3"/>
        <v xml:space="preserve"> </v>
      </c>
      <c r="B178" s="146"/>
      <c r="C178" s="146"/>
      <c r="D178" s="146"/>
      <c r="E178" s="142"/>
      <c r="F178" s="142"/>
      <c r="G178" s="216" t="str">
        <f>IF(D178="","",VLOOKUP(D178,'Liste des clubs'!A:B,2,FALSE))</f>
        <v/>
      </c>
    </row>
    <row r="179" spans="1:7" x14ac:dyDescent="0.2">
      <c r="A179" s="216" t="str">
        <f t="shared" si="3"/>
        <v xml:space="preserve"> </v>
      </c>
      <c r="B179" s="144"/>
      <c r="C179" s="144"/>
      <c r="D179" s="144"/>
      <c r="E179" s="144"/>
      <c r="F179" s="144"/>
      <c r="G179" s="216" t="str">
        <f>IF(D179="","",VLOOKUP(D179,'Liste des clubs'!A:B,2,FALSE))</f>
        <v/>
      </c>
    </row>
    <row r="180" spans="1:7" x14ac:dyDescent="0.2">
      <c r="A180" s="216" t="str">
        <f t="shared" si="3"/>
        <v xml:space="preserve"> </v>
      </c>
      <c r="B180" s="146"/>
      <c r="C180" s="146"/>
      <c r="D180" s="146"/>
      <c r="E180" s="142"/>
      <c r="F180" s="142"/>
      <c r="G180" s="216" t="str">
        <f>IF(D180="","",VLOOKUP(D180,'Liste des clubs'!A:B,2,FALSE))</f>
        <v/>
      </c>
    </row>
    <row r="181" spans="1:7" x14ac:dyDescent="0.2">
      <c r="A181" s="216" t="str">
        <f t="shared" si="3"/>
        <v xml:space="preserve"> </v>
      </c>
      <c r="B181" s="146"/>
      <c r="C181" s="146"/>
      <c r="D181" s="146"/>
      <c r="E181" s="142"/>
      <c r="F181" s="142"/>
      <c r="G181" s="216" t="str">
        <f>IF(D181="","",VLOOKUP(D181,'Liste des clubs'!A:B,2,FALSE))</f>
        <v/>
      </c>
    </row>
    <row r="182" spans="1:7" x14ac:dyDescent="0.2">
      <c r="A182" s="216" t="str">
        <f t="shared" si="3"/>
        <v xml:space="preserve"> </v>
      </c>
      <c r="B182" s="144"/>
      <c r="C182" s="144"/>
      <c r="D182" s="144"/>
      <c r="E182" s="144"/>
      <c r="F182" s="144"/>
      <c r="G182" s="216" t="str">
        <f>IF(D182="","",VLOOKUP(D182,'Liste des clubs'!A:B,2,FALSE))</f>
        <v/>
      </c>
    </row>
    <row r="183" spans="1:7" x14ac:dyDescent="0.2">
      <c r="A183" s="216" t="str">
        <f t="shared" si="3"/>
        <v xml:space="preserve"> </v>
      </c>
      <c r="B183" s="144"/>
      <c r="C183" s="144"/>
      <c r="D183" s="144"/>
      <c r="E183" s="144"/>
      <c r="F183" s="144"/>
      <c r="G183" s="216" t="str">
        <f>IF(D183="","",VLOOKUP(D183,'Liste des clubs'!A:B,2,FALSE))</f>
        <v/>
      </c>
    </row>
    <row r="184" spans="1:7" x14ac:dyDescent="0.2">
      <c r="A184" s="216" t="str">
        <f t="shared" si="3"/>
        <v xml:space="preserve"> </v>
      </c>
      <c r="B184" s="144"/>
      <c r="C184" s="144"/>
      <c r="D184" s="144"/>
      <c r="E184" s="144"/>
      <c r="F184" s="144"/>
      <c r="G184" s="216" t="str">
        <f>IF(D184="","",VLOOKUP(D184,'Liste des clubs'!A:B,2,FALSE))</f>
        <v/>
      </c>
    </row>
    <row r="185" spans="1:7" x14ac:dyDescent="0.2">
      <c r="A185" s="216" t="str">
        <f t="shared" si="3"/>
        <v xml:space="preserve"> </v>
      </c>
      <c r="B185" s="144"/>
      <c r="C185" s="144"/>
      <c r="D185" s="144"/>
      <c r="E185" s="144"/>
      <c r="F185" s="144"/>
      <c r="G185" s="216" t="str">
        <f>IF(D185="","",VLOOKUP(D185,'Liste des clubs'!A:B,2,FALSE))</f>
        <v/>
      </c>
    </row>
    <row r="186" spans="1:7" x14ac:dyDescent="0.2">
      <c r="A186" s="216" t="str">
        <f t="shared" si="3"/>
        <v xml:space="preserve"> </v>
      </c>
      <c r="B186" s="144"/>
      <c r="C186" s="144"/>
      <c r="D186" s="144"/>
      <c r="E186" s="144"/>
      <c r="F186" s="144"/>
      <c r="G186" s="216" t="str">
        <f>IF(D186="","",VLOOKUP(D186,'Liste des clubs'!A:B,2,FALSE))</f>
        <v/>
      </c>
    </row>
    <row r="187" spans="1:7" x14ac:dyDescent="0.2">
      <c r="A187" s="216" t="str">
        <f t="shared" si="3"/>
        <v xml:space="preserve"> </v>
      </c>
      <c r="B187" s="144"/>
      <c r="C187" s="144"/>
      <c r="D187" s="144"/>
      <c r="E187" s="144"/>
      <c r="F187" s="144"/>
      <c r="G187" s="216" t="str">
        <f>IF(D187="","",VLOOKUP(D187,'Liste des clubs'!A:B,2,FALSE))</f>
        <v/>
      </c>
    </row>
    <row r="188" spans="1:7" x14ac:dyDescent="0.2">
      <c r="A188" s="216" t="str">
        <f t="shared" si="3"/>
        <v xml:space="preserve"> </v>
      </c>
      <c r="B188" s="146"/>
      <c r="C188" s="146"/>
      <c r="D188" s="146"/>
      <c r="E188" s="142"/>
      <c r="F188" s="142"/>
      <c r="G188" s="216" t="str">
        <f>IF(D188="","",VLOOKUP(D188,'Liste des clubs'!A:B,2,FALSE))</f>
        <v/>
      </c>
    </row>
    <row r="189" spans="1:7" x14ac:dyDescent="0.2">
      <c r="A189" s="216" t="str">
        <f t="shared" si="3"/>
        <v xml:space="preserve"> </v>
      </c>
      <c r="B189" s="146"/>
      <c r="C189" s="146"/>
      <c r="D189" s="146"/>
      <c r="E189" s="142"/>
      <c r="F189" s="142"/>
      <c r="G189" s="216" t="str">
        <f>IF(D189="","",VLOOKUP(D189,'Liste des clubs'!A:B,2,FALSE))</f>
        <v/>
      </c>
    </row>
    <row r="190" spans="1:7" x14ac:dyDescent="0.2">
      <c r="A190" s="216" t="str">
        <f t="shared" si="3"/>
        <v xml:space="preserve"> </v>
      </c>
      <c r="B190" s="144"/>
      <c r="C190" s="144"/>
      <c r="D190" s="144"/>
      <c r="E190" s="144"/>
      <c r="F190" s="144"/>
      <c r="G190" s="216" t="str">
        <f>IF(D190="","",VLOOKUP(D190,'Liste des clubs'!A:B,2,FALSE))</f>
        <v/>
      </c>
    </row>
    <row r="191" spans="1:7" x14ac:dyDescent="0.2">
      <c r="A191" s="216" t="str">
        <f t="shared" si="3"/>
        <v xml:space="preserve"> </v>
      </c>
      <c r="B191" s="144"/>
      <c r="C191" s="144"/>
      <c r="D191" s="144"/>
      <c r="E191" s="144"/>
      <c r="F191" s="144"/>
      <c r="G191" s="216" t="str">
        <f>IF(D191="","",VLOOKUP(D191,'Liste des clubs'!A:B,2,FALSE))</f>
        <v/>
      </c>
    </row>
    <row r="192" spans="1:7" x14ac:dyDescent="0.2">
      <c r="A192" s="216" t="str">
        <f t="shared" si="3"/>
        <v xml:space="preserve"> </v>
      </c>
      <c r="B192" s="146"/>
      <c r="C192" s="146"/>
      <c r="D192" s="146"/>
      <c r="E192" s="142"/>
      <c r="F192" s="142"/>
      <c r="G192" s="216" t="str">
        <f>IF(D192="","",VLOOKUP(D192,'Liste des clubs'!A:B,2,FALSE))</f>
        <v/>
      </c>
    </row>
    <row r="193" spans="1:7" x14ac:dyDescent="0.2">
      <c r="A193" s="216" t="str">
        <f t="shared" si="3"/>
        <v xml:space="preserve"> </v>
      </c>
      <c r="B193" s="146"/>
      <c r="C193" s="146"/>
      <c r="D193" s="146"/>
      <c r="E193" s="142"/>
      <c r="F193" s="142"/>
      <c r="G193" s="216" t="str">
        <f>IF(D193="","",VLOOKUP(D193,'Liste des clubs'!A:B,2,FALSE))</f>
        <v/>
      </c>
    </row>
    <row r="194" spans="1:7" x14ac:dyDescent="0.2">
      <c r="A194" s="216" t="str">
        <f t="shared" si="3"/>
        <v xml:space="preserve"> </v>
      </c>
      <c r="B194" s="146"/>
      <c r="C194" s="146"/>
      <c r="D194" s="146"/>
      <c r="E194" s="142"/>
      <c r="F194" s="142"/>
      <c r="G194" s="216" t="str">
        <f>IF(D194="","",VLOOKUP(D194,'Liste des clubs'!A:B,2,FALSE))</f>
        <v/>
      </c>
    </row>
    <row r="195" spans="1:7" x14ac:dyDescent="0.2">
      <c r="A195" s="216" t="str">
        <f t="shared" si="3"/>
        <v xml:space="preserve"> </v>
      </c>
      <c r="B195" s="144"/>
      <c r="C195" s="144"/>
      <c r="D195" s="144"/>
      <c r="E195" s="144"/>
      <c r="F195" s="144"/>
      <c r="G195" s="216" t="str">
        <f>IF(D195="","",VLOOKUP(D195,'Liste des clubs'!A:B,2,FALSE))</f>
        <v/>
      </c>
    </row>
    <row r="196" spans="1:7" x14ac:dyDescent="0.2">
      <c r="A196" s="216" t="str">
        <f t="shared" ref="A196:A259" si="4">UPPER(B196)&amp;" "&amp;PROPER(C196)</f>
        <v xml:space="preserve"> </v>
      </c>
      <c r="B196" s="144"/>
      <c r="C196" s="144"/>
      <c r="D196" s="144"/>
      <c r="E196" s="144"/>
      <c r="F196" s="144"/>
      <c r="G196" s="216" t="str">
        <f>IF(D196="","",VLOOKUP(D196,'Liste des clubs'!A:B,2,FALSE))</f>
        <v/>
      </c>
    </row>
    <row r="197" spans="1:7" x14ac:dyDescent="0.2">
      <c r="A197" s="216" t="str">
        <f t="shared" si="4"/>
        <v xml:space="preserve"> </v>
      </c>
      <c r="B197" s="144"/>
      <c r="C197" s="144"/>
      <c r="D197" s="144"/>
      <c r="E197" s="144"/>
      <c r="F197" s="144"/>
      <c r="G197" s="216" t="str">
        <f>IF(D197="","",VLOOKUP(D197,'Liste des clubs'!A:B,2,FALSE))</f>
        <v/>
      </c>
    </row>
    <row r="198" spans="1:7" x14ac:dyDescent="0.2">
      <c r="A198" s="216" t="str">
        <f t="shared" si="4"/>
        <v xml:space="preserve"> </v>
      </c>
      <c r="B198" s="146"/>
      <c r="C198" s="146"/>
      <c r="D198" s="146"/>
      <c r="E198" s="142"/>
      <c r="F198" s="142"/>
      <c r="G198" s="216" t="str">
        <f>IF(D198="","",VLOOKUP(D198,'Liste des clubs'!A:B,2,FALSE))</f>
        <v/>
      </c>
    </row>
    <row r="199" spans="1:7" x14ac:dyDescent="0.2">
      <c r="A199" s="216" t="str">
        <f t="shared" si="4"/>
        <v xml:space="preserve"> </v>
      </c>
      <c r="B199" s="146"/>
      <c r="C199" s="146"/>
      <c r="D199" s="146"/>
      <c r="E199" s="142"/>
      <c r="F199" s="142"/>
      <c r="G199" s="216" t="str">
        <f>IF(D199="","",VLOOKUP(D199,'Liste des clubs'!A:B,2,FALSE))</f>
        <v/>
      </c>
    </row>
    <row r="200" spans="1:7" x14ac:dyDescent="0.2">
      <c r="A200" s="216" t="str">
        <f t="shared" si="4"/>
        <v xml:space="preserve"> </v>
      </c>
      <c r="B200" s="144"/>
      <c r="C200" s="144"/>
      <c r="D200" s="144"/>
      <c r="E200" s="144"/>
      <c r="F200" s="144"/>
      <c r="G200" s="216" t="str">
        <f>IF(D200="","",VLOOKUP(D200,'Liste des clubs'!A:B,2,FALSE))</f>
        <v/>
      </c>
    </row>
    <row r="201" spans="1:7" x14ac:dyDescent="0.2">
      <c r="A201" s="216" t="str">
        <f t="shared" si="4"/>
        <v xml:space="preserve"> </v>
      </c>
      <c r="B201" s="144"/>
      <c r="C201" s="144"/>
      <c r="D201" s="144"/>
      <c r="E201" s="144"/>
      <c r="F201" s="144"/>
      <c r="G201" s="216" t="str">
        <f>IF(D201="","",VLOOKUP(D201,'Liste des clubs'!A:B,2,FALSE))</f>
        <v/>
      </c>
    </row>
    <row r="202" spans="1:7" x14ac:dyDescent="0.2">
      <c r="A202" s="216" t="str">
        <f t="shared" si="4"/>
        <v xml:space="preserve"> </v>
      </c>
      <c r="B202" s="146"/>
      <c r="C202" s="146"/>
      <c r="D202" s="146"/>
      <c r="E202" s="142"/>
      <c r="F202" s="142"/>
      <c r="G202" s="216" t="str">
        <f>IF(D202="","",VLOOKUP(D202,'Liste des clubs'!A:B,2,FALSE))</f>
        <v/>
      </c>
    </row>
    <row r="203" spans="1:7" x14ac:dyDescent="0.2">
      <c r="A203" s="216" t="str">
        <f t="shared" si="4"/>
        <v xml:space="preserve"> </v>
      </c>
      <c r="B203" s="146"/>
      <c r="C203" s="146"/>
      <c r="D203" s="146"/>
      <c r="E203" s="142"/>
      <c r="F203" s="142"/>
      <c r="G203" s="216" t="str">
        <f>IF(D203="","",VLOOKUP(D203,'Liste des clubs'!A:B,2,FALSE))</f>
        <v/>
      </c>
    </row>
    <row r="204" spans="1:7" x14ac:dyDescent="0.2">
      <c r="A204" s="216" t="str">
        <f t="shared" si="4"/>
        <v xml:space="preserve"> </v>
      </c>
      <c r="B204" s="146"/>
      <c r="C204" s="146"/>
      <c r="D204" s="146"/>
      <c r="E204" s="142"/>
      <c r="F204" s="142"/>
      <c r="G204" s="216" t="str">
        <f>IF(D204="","",VLOOKUP(D204,'Liste des clubs'!A:B,2,FALSE))</f>
        <v/>
      </c>
    </row>
    <row r="205" spans="1:7" x14ac:dyDescent="0.2">
      <c r="A205" s="216" t="str">
        <f t="shared" si="4"/>
        <v xml:space="preserve"> </v>
      </c>
      <c r="B205" s="144"/>
      <c r="C205" s="144"/>
      <c r="D205" s="144"/>
      <c r="E205" s="144"/>
      <c r="F205" s="144"/>
      <c r="G205" s="216" t="str">
        <f>IF(D205="","",VLOOKUP(D205,'Liste des clubs'!A:B,2,FALSE))</f>
        <v/>
      </c>
    </row>
    <row r="206" spans="1:7" x14ac:dyDescent="0.2">
      <c r="A206" s="216" t="str">
        <f t="shared" si="4"/>
        <v xml:space="preserve"> </v>
      </c>
      <c r="B206" s="144"/>
      <c r="C206" s="144"/>
      <c r="D206" s="144"/>
      <c r="E206" s="144"/>
      <c r="F206" s="144"/>
      <c r="G206" s="216" t="str">
        <f>IF(D206="","",VLOOKUP(D206,'Liste des clubs'!A:B,2,FALSE))</f>
        <v/>
      </c>
    </row>
    <row r="207" spans="1:7" x14ac:dyDescent="0.2">
      <c r="A207" s="216" t="str">
        <f t="shared" si="4"/>
        <v xml:space="preserve"> </v>
      </c>
      <c r="B207" s="144"/>
      <c r="C207" s="144"/>
      <c r="D207" s="144"/>
      <c r="E207" s="144"/>
      <c r="F207" s="144"/>
      <c r="G207" s="216" t="str">
        <f>IF(D207="","",VLOOKUP(D207,'Liste des clubs'!A:B,2,FALSE))</f>
        <v/>
      </c>
    </row>
    <row r="208" spans="1:7" x14ac:dyDescent="0.2">
      <c r="A208" s="216" t="str">
        <f t="shared" si="4"/>
        <v xml:space="preserve"> </v>
      </c>
      <c r="B208" s="144"/>
      <c r="C208" s="144"/>
      <c r="D208" s="144"/>
      <c r="E208" s="144"/>
      <c r="F208" s="144"/>
      <c r="G208" s="216" t="str">
        <f>IF(D208="","",VLOOKUP(D208,'Liste des clubs'!A:B,2,FALSE))</f>
        <v/>
      </c>
    </row>
    <row r="209" spans="1:7" x14ac:dyDescent="0.2">
      <c r="A209" s="216" t="str">
        <f t="shared" si="4"/>
        <v xml:space="preserve"> </v>
      </c>
      <c r="B209" s="144"/>
      <c r="C209" s="144"/>
      <c r="D209" s="144"/>
      <c r="E209" s="144"/>
      <c r="F209" s="144"/>
      <c r="G209" s="216" t="str">
        <f>IF(D209="","",VLOOKUP(D209,'Liste des clubs'!A:B,2,FALSE))</f>
        <v/>
      </c>
    </row>
    <row r="210" spans="1:7" x14ac:dyDescent="0.2">
      <c r="A210" s="216" t="str">
        <f t="shared" si="4"/>
        <v xml:space="preserve"> </v>
      </c>
      <c r="B210" s="146"/>
      <c r="C210" s="146"/>
      <c r="D210" s="146"/>
      <c r="E210" s="142"/>
      <c r="F210" s="142"/>
      <c r="G210" s="216" t="str">
        <f>IF(D210="","",VLOOKUP(D210,'Liste des clubs'!A:B,2,FALSE))</f>
        <v/>
      </c>
    </row>
    <row r="211" spans="1:7" x14ac:dyDescent="0.2">
      <c r="A211" s="216" t="str">
        <f t="shared" si="4"/>
        <v xml:space="preserve"> </v>
      </c>
      <c r="B211" s="144"/>
      <c r="C211" s="144"/>
      <c r="D211" s="144"/>
      <c r="E211" s="144"/>
      <c r="F211" s="144"/>
      <c r="G211" s="216" t="str">
        <f>IF(D211="","",VLOOKUP(D211,'Liste des clubs'!A:B,2,FALSE))</f>
        <v/>
      </c>
    </row>
    <row r="212" spans="1:7" x14ac:dyDescent="0.2">
      <c r="A212" s="216" t="str">
        <f t="shared" si="4"/>
        <v xml:space="preserve"> </v>
      </c>
      <c r="B212" s="144"/>
      <c r="C212" s="144"/>
      <c r="D212" s="144"/>
      <c r="E212" s="144"/>
      <c r="F212" s="144"/>
      <c r="G212" s="216" t="str">
        <f>IF(D212="","",VLOOKUP(D212,'Liste des clubs'!A:B,2,FALSE))</f>
        <v/>
      </c>
    </row>
    <row r="213" spans="1:7" x14ac:dyDescent="0.2">
      <c r="A213" s="216" t="str">
        <f t="shared" si="4"/>
        <v xml:space="preserve"> </v>
      </c>
      <c r="B213" s="146"/>
      <c r="C213" s="146"/>
      <c r="D213" s="146"/>
      <c r="E213" s="142"/>
      <c r="F213" s="142"/>
      <c r="G213" s="216" t="str">
        <f>IF(D213="","",VLOOKUP(D213,'Liste des clubs'!A:B,2,FALSE))</f>
        <v/>
      </c>
    </row>
    <row r="214" spans="1:7" x14ac:dyDescent="0.2">
      <c r="A214" s="216" t="str">
        <f t="shared" si="4"/>
        <v xml:space="preserve"> </v>
      </c>
      <c r="B214" s="144"/>
      <c r="C214" s="144"/>
      <c r="D214" s="144"/>
      <c r="E214" s="144"/>
      <c r="F214" s="144"/>
      <c r="G214" s="216" t="str">
        <f>IF(D214="","",VLOOKUP(D214,'Liste des clubs'!A:B,2,FALSE))</f>
        <v/>
      </c>
    </row>
    <row r="215" spans="1:7" x14ac:dyDescent="0.2">
      <c r="A215" s="216" t="str">
        <f t="shared" si="4"/>
        <v xml:space="preserve"> </v>
      </c>
      <c r="B215" s="144"/>
      <c r="C215" s="144"/>
      <c r="D215" s="144"/>
      <c r="E215" s="144"/>
      <c r="F215" s="144"/>
      <c r="G215" s="216" t="str">
        <f>IF(D215="","",VLOOKUP(D215,'Liste des clubs'!A:B,2,FALSE))</f>
        <v/>
      </c>
    </row>
    <row r="216" spans="1:7" x14ac:dyDescent="0.2">
      <c r="A216" s="216" t="str">
        <f t="shared" si="4"/>
        <v xml:space="preserve"> </v>
      </c>
      <c r="B216" s="144"/>
      <c r="C216" s="144"/>
      <c r="D216" s="144"/>
      <c r="E216" s="144"/>
      <c r="F216" s="144"/>
      <c r="G216" s="216" t="str">
        <f>IF(D216="","",VLOOKUP(D216,'Liste des clubs'!A:B,2,FALSE))</f>
        <v/>
      </c>
    </row>
    <row r="217" spans="1:7" x14ac:dyDescent="0.2">
      <c r="A217" s="216" t="str">
        <f t="shared" si="4"/>
        <v xml:space="preserve"> </v>
      </c>
      <c r="B217" s="144"/>
      <c r="C217" s="144"/>
      <c r="D217" s="144"/>
      <c r="E217" s="144"/>
      <c r="F217" s="144"/>
      <c r="G217" s="216" t="str">
        <f>IF(D217="","",VLOOKUP(D217,'Liste des clubs'!A:B,2,FALSE))</f>
        <v/>
      </c>
    </row>
    <row r="218" spans="1:7" x14ac:dyDescent="0.2">
      <c r="A218" s="216" t="str">
        <f t="shared" si="4"/>
        <v xml:space="preserve"> </v>
      </c>
      <c r="B218" s="146"/>
      <c r="C218" s="146"/>
      <c r="D218" s="146"/>
      <c r="E218" s="142"/>
      <c r="F218" s="142"/>
      <c r="G218" s="216" t="str">
        <f>IF(D218="","",VLOOKUP(D218,'Liste des clubs'!A:B,2,FALSE))</f>
        <v/>
      </c>
    </row>
    <row r="219" spans="1:7" x14ac:dyDescent="0.2">
      <c r="A219" s="216" t="str">
        <f t="shared" si="4"/>
        <v xml:space="preserve"> </v>
      </c>
      <c r="B219" s="144"/>
      <c r="C219" s="144"/>
      <c r="D219" s="144"/>
      <c r="E219" s="144"/>
      <c r="F219" s="144"/>
      <c r="G219" s="216" t="str">
        <f>IF(D219="","",VLOOKUP(D219,'Liste des clubs'!A:B,2,FALSE))</f>
        <v/>
      </c>
    </row>
    <row r="220" spans="1:7" x14ac:dyDescent="0.2">
      <c r="A220" s="216" t="str">
        <f t="shared" si="4"/>
        <v xml:space="preserve"> </v>
      </c>
      <c r="B220" s="144"/>
      <c r="C220" s="144"/>
      <c r="D220" s="144"/>
      <c r="E220" s="144"/>
      <c r="F220" s="144"/>
      <c r="G220" s="216" t="str">
        <f>IF(D220="","",VLOOKUP(D220,'Liste des clubs'!A:B,2,FALSE))</f>
        <v/>
      </c>
    </row>
    <row r="221" spans="1:7" x14ac:dyDescent="0.2">
      <c r="A221" s="216" t="str">
        <f t="shared" si="4"/>
        <v xml:space="preserve"> </v>
      </c>
      <c r="B221" s="217"/>
      <c r="C221" s="217"/>
      <c r="D221" s="144"/>
      <c r="E221" s="144"/>
      <c r="F221" s="144"/>
      <c r="G221" s="216" t="str">
        <f>IF(D221="","",VLOOKUP(D221,'Liste des clubs'!A:B,2,FALSE))</f>
        <v/>
      </c>
    </row>
    <row r="222" spans="1:7" x14ac:dyDescent="0.2">
      <c r="A222" s="216" t="str">
        <f t="shared" si="4"/>
        <v xml:space="preserve"> </v>
      </c>
      <c r="B222" s="217"/>
      <c r="C222" s="217"/>
      <c r="D222" s="144"/>
      <c r="E222" s="144"/>
      <c r="F222" s="144"/>
      <c r="G222" s="216" t="str">
        <f>IF(D222="","",VLOOKUP(D222,'Liste des clubs'!A:B,2,FALSE))</f>
        <v/>
      </c>
    </row>
    <row r="223" spans="1:7" x14ac:dyDescent="0.2">
      <c r="A223" s="216" t="str">
        <f t="shared" si="4"/>
        <v xml:space="preserve"> </v>
      </c>
      <c r="B223" s="217"/>
      <c r="C223" s="217"/>
      <c r="D223" s="144"/>
      <c r="E223" s="144"/>
      <c r="F223" s="144"/>
      <c r="G223" s="216" t="str">
        <f>IF(D223="","",VLOOKUP(D223,'Liste des clubs'!A:B,2,FALSE))</f>
        <v/>
      </c>
    </row>
    <row r="224" spans="1:7" x14ac:dyDescent="0.2">
      <c r="A224" s="216" t="str">
        <f t="shared" si="4"/>
        <v xml:space="preserve"> </v>
      </c>
      <c r="B224" s="217"/>
      <c r="C224" s="217"/>
      <c r="D224" s="144"/>
      <c r="E224" s="144"/>
      <c r="F224" s="144"/>
      <c r="G224" s="216" t="str">
        <f>IF(D224="","",VLOOKUP(D224,'Liste des clubs'!A:B,2,FALSE))</f>
        <v/>
      </c>
    </row>
    <row r="225" spans="1:7" x14ac:dyDescent="0.2">
      <c r="A225" s="216" t="str">
        <f t="shared" si="4"/>
        <v xml:space="preserve"> </v>
      </c>
      <c r="B225" s="217"/>
      <c r="C225" s="217"/>
      <c r="D225" s="144"/>
      <c r="E225" s="144"/>
      <c r="F225" s="144"/>
      <c r="G225" s="216" t="str">
        <f>IF(D225="","",VLOOKUP(D225,'Liste des clubs'!A:B,2,FALSE))</f>
        <v/>
      </c>
    </row>
    <row r="226" spans="1:7" x14ac:dyDescent="0.2">
      <c r="A226" s="216" t="str">
        <f t="shared" si="4"/>
        <v xml:space="preserve"> </v>
      </c>
      <c r="B226" s="217"/>
      <c r="C226" s="217"/>
      <c r="D226" s="144"/>
      <c r="E226" s="144"/>
      <c r="F226" s="144"/>
      <c r="G226" s="216" t="str">
        <f>IF(D226="","",VLOOKUP(D226,'Liste des clubs'!A:B,2,FALSE))</f>
        <v/>
      </c>
    </row>
    <row r="227" spans="1:7" x14ac:dyDescent="0.2">
      <c r="A227" s="216" t="str">
        <f t="shared" si="4"/>
        <v xml:space="preserve"> </v>
      </c>
      <c r="B227" s="217"/>
      <c r="C227" s="217"/>
      <c r="D227" s="144"/>
      <c r="E227" s="144"/>
      <c r="F227" s="144"/>
      <c r="G227" s="216" t="str">
        <f>IF(D227="","",VLOOKUP(D227,'Liste des clubs'!A:B,2,FALSE))</f>
        <v/>
      </c>
    </row>
    <row r="228" spans="1:7" x14ac:dyDescent="0.2">
      <c r="A228" s="216" t="str">
        <f t="shared" si="4"/>
        <v xml:space="preserve"> </v>
      </c>
      <c r="B228" s="217"/>
      <c r="C228" s="217"/>
      <c r="D228" s="144"/>
      <c r="E228" s="144"/>
      <c r="F228" s="144"/>
      <c r="G228" s="216" t="str">
        <f>IF(D228="","",VLOOKUP(D228,'Liste des clubs'!A:B,2,FALSE))</f>
        <v/>
      </c>
    </row>
    <row r="229" spans="1:7" x14ac:dyDescent="0.2">
      <c r="A229" s="216" t="str">
        <f t="shared" si="4"/>
        <v xml:space="preserve"> </v>
      </c>
      <c r="B229" s="217"/>
      <c r="C229" s="217"/>
      <c r="D229" s="144"/>
      <c r="E229" s="144"/>
      <c r="F229" s="144"/>
      <c r="G229" s="216" t="str">
        <f>IF(D229="","",VLOOKUP(D229,'Liste des clubs'!A:B,2,FALSE))</f>
        <v/>
      </c>
    </row>
    <row r="230" spans="1:7" x14ac:dyDescent="0.2">
      <c r="A230" s="216" t="str">
        <f t="shared" si="4"/>
        <v xml:space="preserve"> </v>
      </c>
      <c r="B230" s="217"/>
      <c r="C230" s="217"/>
      <c r="D230" s="144"/>
      <c r="E230" s="144"/>
      <c r="F230" s="144"/>
      <c r="G230" s="216" t="str">
        <f>IF(D230="","",VLOOKUP(D230,'Liste des clubs'!A:B,2,FALSE))</f>
        <v/>
      </c>
    </row>
    <row r="231" spans="1:7" x14ac:dyDescent="0.2">
      <c r="A231" s="216" t="str">
        <f t="shared" si="4"/>
        <v xml:space="preserve"> </v>
      </c>
      <c r="B231" s="217"/>
      <c r="C231" s="217"/>
      <c r="D231" s="144"/>
      <c r="E231" s="144"/>
      <c r="F231" s="144"/>
      <c r="G231" s="216" t="str">
        <f>IF(D231="","",VLOOKUP(D231,'Liste des clubs'!A:B,2,FALSE))</f>
        <v/>
      </c>
    </row>
    <row r="232" spans="1:7" x14ac:dyDescent="0.2">
      <c r="A232" s="216" t="str">
        <f t="shared" si="4"/>
        <v xml:space="preserve"> </v>
      </c>
      <c r="B232" s="217"/>
      <c r="C232" s="217"/>
      <c r="D232" s="144"/>
      <c r="E232" s="144"/>
      <c r="F232" s="144"/>
      <c r="G232" s="216" t="str">
        <f>IF(D232="","",VLOOKUP(D232,'Liste des clubs'!A:B,2,FALSE))</f>
        <v/>
      </c>
    </row>
    <row r="233" spans="1:7" x14ac:dyDescent="0.2">
      <c r="A233" s="216" t="str">
        <f t="shared" si="4"/>
        <v xml:space="preserve"> </v>
      </c>
      <c r="B233" s="217"/>
      <c r="C233" s="217"/>
      <c r="D233" s="144"/>
      <c r="E233" s="144"/>
      <c r="F233" s="144"/>
      <c r="G233" s="216" t="str">
        <f>IF(D233="","",VLOOKUP(D233,'Liste des clubs'!A:B,2,FALSE))</f>
        <v/>
      </c>
    </row>
    <row r="234" spans="1:7" x14ac:dyDescent="0.2">
      <c r="A234" s="216" t="str">
        <f t="shared" si="4"/>
        <v xml:space="preserve"> </v>
      </c>
      <c r="B234" s="217"/>
      <c r="C234" s="217"/>
      <c r="D234" s="144"/>
      <c r="E234" s="144"/>
      <c r="F234" s="144"/>
      <c r="G234" s="216" t="str">
        <f>IF(D234="","",VLOOKUP(D234,'Liste des clubs'!A:B,2,FALSE))</f>
        <v/>
      </c>
    </row>
    <row r="235" spans="1:7" x14ac:dyDescent="0.2">
      <c r="A235" s="216" t="str">
        <f t="shared" si="4"/>
        <v xml:space="preserve"> </v>
      </c>
      <c r="B235" s="217"/>
      <c r="C235" s="217"/>
      <c r="D235" s="144"/>
      <c r="E235" s="144"/>
      <c r="F235" s="144"/>
      <c r="G235" s="216" t="str">
        <f>IF(D235="","",VLOOKUP(D235,'Liste des clubs'!A:B,2,FALSE))</f>
        <v/>
      </c>
    </row>
    <row r="236" spans="1:7" x14ac:dyDescent="0.2">
      <c r="A236" s="216" t="str">
        <f t="shared" si="4"/>
        <v xml:space="preserve"> </v>
      </c>
      <c r="B236" s="217"/>
      <c r="C236" s="217"/>
      <c r="D236" s="144"/>
      <c r="E236" s="144"/>
      <c r="F236" s="144"/>
      <c r="G236" s="216" t="str">
        <f>IF(D236="","",VLOOKUP(D236,'Liste des clubs'!A:B,2,FALSE))</f>
        <v/>
      </c>
    </row>
    <row r="237" spans="1:7" x14ac:dyDescent="0.2">
      <c r="A237" s="216" t="str">
        <f t="shared" si="4"/>
        <v xml:space="preserve"> </v>
      </c>
      <c r="B237" s="217"/>
      <c r="C237" s="217"/>
      <c r="D237" s="144"/>
      <c r="E237" s="144"/>
      <c r="F237" s="144"/>
      <c r="G237" s="216" t="str">
        <f>IF(D237="","",VLOOKUP(D237,'Liste des clubs'!A:B,2,FALSE))</f>
        <v/>
      </c>
    </row>
    <row r="238" spans="1:7" x14ac:dyDescent="0.2">
      <c r="A238" s="216" t="str">
        <f t="shared" si="4"/>
        <v xml:space="preserve"> </v>
      </c>
      <c r="B238" s="217"/>
      <c r="C238" s="217"/>
      <c r="D238" s="144"/>
      <c r="E238" s="144"/>
      <c r="F238" s="144"/>
      <c r="G238" s="216" t="str">
        <f>IF(D238="","",VLOOKUP(D238,'Liste des clubs'!A:B,2,FALSE))</f>
        <v/>
      </c>
    </row>
    <row r="239" spans="1:7" x14ac:dyDescent="0.2">
      <c r="A239" s="216" t="str">
        <f t="shared" si="4"/>
        <v xml:space="preserve"> </v>
      </c>
      <c r="B239" s="217"/>
      <c r="C239" s="217"/>
      <c r="D239" s="144"/>
      <c r="E239" s="144"/>
      <c r="F239" s="144"/>
      <c r="G239" s="216" t="str">
        <f>IF(D239="","",VLOOKUP(D239,'Liste des clubs'!A:B,2,FALSE))</f>
        <v/>
      </c>
    </row>
    <row r="240" spans="1:7" x14ac:dyDescent="0.2">
      <c r="A240" s="216" t="str">
        <f t="shared" si="4"/>
        <v xml:space="preserve"> </v>
      </c>
      <c r="B240" s="217"/>
      <c r="C240" s="217"/>
      <c r="D240" s="144"/>
      <c r="E240" s="144"/>
      <c r="F240" s="144"/>
      <c r="G240" s="216" t="str">
        <f>IF(D240="","",VLOOKUP(D240,'Liste des clubs'!A:B,2,FALSE))</f>
        <v/>
      </c>
    </row>
    <row r="241" spans="1:7" x14ac:dyDescent="0.2">
      <c r="A241" s="216" t="str">
        <f t="shared" si="4"/>
        <v xml:space="preserve"> </v>
      </c>
      <c r="B241" s="217"/>
      <c r="C241" s="217"/>
      <c r="D241" s="144"/>
      <c r="E241" s="144"/>
      <c r="F241" s="144"/>
      <c r="G241" s="216" t="str">
        <f>IF(D241="","",VLOOKUP(D241,'Liste des clubs'!A:B,2,FALSE))</f>
        <v/>
      </c>
    </row>
    <row r="242" spans="1:7" x14ac:dyDescent="0.2">
      <c r="A242" s="216" t="str">
        <f t="shared" si="4"/>
        <v xml:space="preserve"> </v>
      </c>
      <c r="B242" s="217"/>
      <c r="C242" s="217"/>
      <c r="D242" s="144"/>
      <c r="E242" s="144"/>
      <c r="F242" s="144"/>
      <c r="G242" s="216" t="str">
        <f>IF(D242="","",VLOOKUP(D242,'Liste des clubs'!A:B,2,FALSE))</f>
        <v/>
      </c>
    </row>
    <row r="243" spans="1:7" x14ac:dyDescent="0.2">
      <c r="A243" s="216" t="str">
        <f t="shared" si="4"/>
        <v xml:space="preserve"> </v>
      </c>
      <c r="B243" s="217"/>
      <c r="C243" s="217"/>
      <c r="D243" s="144"/>
      <c r="E243" s="144"/>
      <c r="F243" s="144"/>
      <c r="G243" s="216" t="str">
        <f>IF(D243="","",VLOOKUP(D243,'Liste des clubs'!A:B,2,FALSE))</f>
        <v/>
      </c>
    </row>
    <row r="244" spans="1:7" x14ac:dyDescent="0.2">
      <c r="A244" s="216" t="str">
        <f t="shared" si="4"/>
        <v xml:space="preserve"> </v>
      </c>
      <c r="B244" s="217"/>
      <c r="C244" s="217"/>
      <c r="D244" s="144"/>
      <c r="E244" s="144"/>
      <c r="F244" s="144"/>
      <c r="G244" s="216" t="str">
        <f>IF(D244="","",VLOOKUP(D244,'Liste des clubs'!A:B,2,FALSE))</f>
        <v/>
      </c>
    </row>
    <row r="245" spans="1:7" x14ac:dyDescent="0.2">
      <c r="A245" s="216" t="str">
        <f t="shared" si="4"/>
        <v xml:space="preserve"> </v>
      </c>
      <c r="B245" s="217"/>
      <c r="C245" s="217"/>
      <c r="D245" s="144"/>
      <c r="E245" s="144"/>
      <c r="F245" s="144"/>
      <c r="G245" s="216" t="str">
        <f>IF(D245="","",VLOOKUP(D245,'Liste des clubs'!A:B,2,FALSE))</f>
        <v/>
      </c>
    </row>
    <row r="246" spans="1:7" x14ac:dyDescent="0.2">
      <c r="A246" s="216" t="str">
        <f t="shared" si="4"/>
        <v xml:space="preserve"> </v>
      </c>
      <c r="B246" s="217"/>
      <c r="C246" s="217"/>
      <c r="D246" s="144"/>
      <c r="E246" s="144"/>
      <c r="F246" s="144"/>
      <c r="G246" s="216" t="str">
        <f>IF(D246="","",VLOOKUP(D246,'Liste des clubs'!A:B,2,FALSE))</f>
        <v/>
      </c>
    </row>
    <row r="247" spans="1:7" x14ac:dyDescent="0.2">
      <c r="A247" s="216" t="str">
        <f t="shared" si="4"/>
        <v xml:space="preserve"> </v>
      </c>
      <c r="B247" s="217"/>
      <c r="C247" s="217"/>
      <c r="D247" s="144"/>
      <c r="E247" s="144"/>
      <c r="F247" s="144"/>
      <c r="G247" s="216" t="str">
        <f>IF(D247="","",VLOOKUP(D247,'Liste des clubs'!A:B,2,FALSE))</f>
        <v/>
      </c>
    </row>
    <row r="248" spans="1:7" x14ac:dyDescent="0.2">
      <c r="A248" s="216" t="str">
        <f t="shared" si="4"/>
        <v xml:space="preserve"> </v>
      </c>
      <c r="B248" s="217"/>
      <c r="C248" s="217"/>
      <c r="D248" s="144"/>
      <c r="E248" s="144"/>
      <c r="F248" s="144"/>
      <c r="G248" s="216" t="str">
        <f>IF(D248="","",VLOOKUP(D248,'Liste des clubs'!A:B,2,FALSE))</f>
        <v/>
      </c>
    </row>
    <row r="249" spans="1:7" x14ac:dyDescent="0.2">
      <c r="A249" s="216" t="str">
        <f t="shared" si="4"/>
        <v xml:space="preserve"> </v>
      </c>
      <c r="B249" s="217"/>
      <c r="C249" s="217"/>
      <c r="D249" s="144"/>
      <c r="E249" s="144"/>
      <c r="F249" s="144"/>
      <c r="G249" s="216" t="str">
        <f>IF(D249="","",VLOOKUP(D249,'Liste des clubs'!A:B,2,FALSE))</f>
        <v/>
      </c>
    </row>
    <row r="250" spans="1:7" x14ac:dyDescent="0.2">
      <c r="A250" s="216" t="str">
        <f t="shared" si="4"/>
        <v xml:space="preserve"> </v>
      </c>
      <c r="B250" s="217"/>
      <c r="C250" s="217"/>
      <c r="D250" s="144"/>
      <c r="E250" s="144"/>
      <c r="F250" s="144"/>
      <c r="G250" s="216" t="str">
        <f>IF(D250="","",VLOOKUP(D250,'Liste des clubs'!A:B,2,FALSE))</f>
        <v/>
      </c>
    </row>
    <row r="251" spans="1:7" x14ac:dyDescent="0.2">
      <c r="A251" s="216" t="str">
        <f t="shared" si="4"/>
        <v xml:space="preserve"> </v>
      </c>
      <c r="B251" s="217"/>
      <c r="C251" s="217"/>
      <c r="D251" s="144"/>
      <c r="E251" s="144"/>
      <c r="F251" s="144"/>
      <c r="G251" s="216" t="str">
        <f>IF(D251="","",VLOOKUP(D251,'Liste des clubs'!A:B,2,FALSE))</f>
        <v/>
      </c>
    </row>
    <row r="252" spans="1:7" x14ac:dyDescent="0.2">
      <c r="A252" s="216" t="str">
        <f t="shared" si="4"/>
        <v xml:space="preserve"> </v>
      </c>
      <c r="B252" s="217"/>
      <c r="C252" s="217"/>
      <c r="D252" s="144"/>
      <c r="E252" s="144"/>
      <c r="F252" s="144"/>
      <c r="G252" s="216" t="str">
        <f>IF(D252="","",VLOOKUP(D252,'Liste des clubs'!A:B,2,FALSE))</f>
        <v/>
      </c>
    </row>
    <row r="253" spans="1:7" x14ac:dyDescent="0.2">
      <c r="A253" s="216" t="str">
        <f t="shared" si="4"/>
        <v xml:space="preserve"> </v>
      </c>
      <c r="B253" s="217"/>
      <c r="C253" s="217"/>
      <c r="D253" s="144"/>
      <c r="E253" s="144"/>
      <c r="F253" s="144"/>
      <c r="G253" s="216" t="str">
        <f>IF(D253="","",VLOOKUP(D253,'Liste des clubs'!A:B,2,FALSE))</f>
        <v/>
      </c>
    </row>
    <row r="254" spans="1:7" x14ac:dyDescent="0.2">
      <c r="A254" s="216" t="str">
        <f t="shared" si="4"/>
        <v xml:space="preserve"> </v>
      </c>
      <c r="B254" s="217"/>
      <c r="C254" s="217"/>
      <c r="D254" s="144"/>
      <c r="E254" s="144"/>
      <c r="F254" s="144"/>
      <c r="G254" s="216" t="str">
        <f>IF(D254="","",VLOOKUP(D254,'Liste des clubs'!A:B,2,FALSE))</f>
        <v/>
      </c>
    </row>
    <row r="255" spans="1:7" x14ac:dyDescent="0.2">
      <c r="A255" s="216" t="str">
        <f t="shared" si="4"/>
        <v xml:space="preserve"> </v>
      </c>
      <c r="B255" s="217"/>
      <c r="C255" s="217"/>
      <c r="D255" s="144"/>
      <c r="E255" s="144"/>
      <c r="F255" s="144"/>
      <c r="G255" s="216" t="str">
        <f>IF(D255="","",VLOOKUP(D255,'Liste des clubs'!A:B,2,FALSE))</f>
        <v/>
      </c>
    </row>
    <row r="256" spans="1:7" x14ac:dyDescent="0.2">
      <c r="A256" s="216" t="str">
        <f t="shared" si="4"/>
        <v xml:space="preserve"> </v>
      </c>
      <c r="B256" s="217"/>
      <c r="C256" s="217"/>
      <c r="D256" s="144"/>
      <c r="E256" s="144"/>
      <c r="F256" s="144"/>
      <c r="G256" s="216" t="str">
        <f>IF(D256="","",VLOOKUP(D256,'Liste des clubs'!A:B,2,FALSE))</f>
        <v/>
      </c>
    </row>
    <row r="257" spans="1:7" x14ac:dyDescent="0.2">
      <c r="A257" s="216" t="str">
        <f t="shared" si="4"/>
        <v xml:space="preserve"> </v>
      </c>
      <c r="B257" s="217"/>
      <c r="C257" s="217"/>
      <c r="D257" s="144"/>
      <c r="E257" s="144"/>
      <c r="F257" s="144"/>
      <c r="G257" s="216" t="str">
        <f>IF(D257="","",VLOOKUP(D257,'Liste des clubs'!A:B,2,FALSE))</f>
        <v/>
      </c>
    </row>
    <row r="258" spans="1:7" x14ac:dyDescent="0.2">
      <c r="A258" s="216" t="str">
        <f t="shared" si="4"/>
        <v xml:space="preserve"> </v>
      </c>
      <c r="B258" s="217"/>
      <c r="C258" s="217"/>
      <c r="D258" s="144"/>
      <c r="E258" s="144"/>
      <c r="F258" s="144"/>
      <c r="G258" s="216" t="str">
        <f>IF(D258="","",VLOOKUP(D258,'Liste des clubs'!A:B,2,FALSE))</f>
        <v/>
      </c>
    </row>
    <row r="259" spans="1:7" x14ac:dyDescent="0.2">
      <c r="A259" s="216" t="str">
        <f t="shared" si="4"/>
        <v xml:space="preserve"> </v>
      </c>
      <c r="B259" s="217"/>
      <c r="C259" s="217"/>
      <c r="D259" s="144"/>
      <c r="E259" s="144"/>
      <c r="F259" s="144"/>
      <c r="G259" s="216" t="str">
        <f>IF(D259="","",VLOOKUP(D259,'Liste des clubs'!A:B,2,FALSE))</f>
        <v/>
      </c>
    </row>
    <row r="260" spans="1:7" x14ac:dyDescent="0.2">
      <c r="A260" s="216" t="str">
        <f t="shared" ref="A260:A323" si="5">UPPER(B260)&amp;" "&amp;PROPER(C260)</f>
        <v xml:space="preserve"> </v>
      </c>
      <c r="B260" s="217"/>
      <c r="C260" s="217"/>
      <c r="D260" s="144"/>
      <c r="E260" s="144"/>
      <c r="F260" s="144"/>
      <c r="G260" s="216" t="str">
        <f>IF(D260="","",VLOOKUP(D260,'Liste des clubs'!A:B,2,FALSE))</f>
        <v/>
      </c>
    </row>
    <row r="261" spans="1:7" x14ac:dyDescent="0.2">
      <c r="A261" s="216" t="str">
        <f t="shared" si="5"/>
        <v xml:space="preserve"> </v>
      </c>
      <c r="B261" s="217"/>
      <c r="C261" s="217"/>
      <c r="D261" s="144"/>
      <c r="E261" s="144"/>
      <c r="F261" s="144"/>
      <c r="G261" s="216" t="str">
        <f>IF(D261="","",VLOOKUP(D261,'Liste des clubs'!A:B,2,FALSE))</f>
        <v/>
      </c>
    </row>
    <row r="262" spans="1:7" x14ac:dyDescent="0.2">
      <c r="A262" s="216" t="str">
        <f t="shared" si="5"/>
        <v xml:space="preserve"> </v>
      </c>
      <c r="B262" s="217"/>
      <c r="C262" s="217"/>
      <c r="D262" s="144"/>
      <c r="E262" s="144"/>
      <c r="F262" s="144"/>
      <c r="G262" s="216" t="str">
        <f>IF(D262="","",VLOOKUP(D262,'Liste des clubs'!A:B,2,FALSE))</f>
        <v/>
      </c>
    </row>
    <row r="263" spans="1:7" x14ac:dyDescent="0.2">
      <c r="A263" s="216" t="str">
        <f t="shared" si="5"/>
        <v xml:space="preserve"> </v>
      </c>
      <c r="B263" s="217"/>
      <c r="C263" s="217"/>
      <c r="D263" s="144"/>
      <c r="E263" s="144"/>
      <c r="F263" s="144"/>
      <c r="G263" s="216" t="str">
        <f>IF(D263="","",VLOOKUP(D263,'Liste des clubs'!A:B,2,FALSE))</f>
        <v/>
      </c>
    </row>
    <row r="264" spans="1:7" x14ac:dyDescent="0.2">
      <c r="A264" s="216" t="str">
        <f t="shared" si="5"/>
        <v xml:space="preserve"> </v>
      </c>
      <c r="B264" s="217"/>
      <c r="C264" s="217"/>
      <c r="D264" s="144"/>
      <c r="E264" s="144"/>
      <c r="F264" s="144"/>
      <c r="G264" s="216" t="str">
        <f>IF(D264="","",VLOOKUP(D264,'Liste des clubs'!A:B,2,FALSE))</f>
        <v/>
      </c>
    </row>
    <row r="265" spans="1:7" x14ac:dyDescent="0.2">
      <c r="A265" s="216" t="str">
        <f t="shared" si="5"/>
        <v xml:space="preserve"> </v>
      </c>
      <c r="B265" s="217"/>
      <c r="C265" s="217"/>
      <c r="D265" s="144"/>
      <c r="E265" s="144"/>
      <c r="F265" s="144"/>
      <c r="G265" s="216" t="str">
        <f>IF(D265="","",VLOOKUP(D265,'Liste des clubs'!A:B,2,FALSE))</f>
        <v/>
      </c>
    </row>
    <row r="266" spans="1:7" x14ac:dyDescent="0.2">
      <c r="A266" s="216" t="str">
        <f t="shared" si="5"/>
        <v xml:space="preserve"> </v>
      </c>
      <c r="B266" s="217"/>
      <c r="C266" s="217"/>
      <c r="D266" s="144"/>
      <c r="E266" s="144"/>
      <c r="F266" s="144"/>
      <c r="G266" s="216" t="str">
        <f>IF(D266="","",VLOOKUP(D266,'Liste des clubs'!A:B,2,FALSE))</f>
        <v/>
      </c>
    </row>
    <row r="267" spans="1:7" x14ac:dyDescent="0.2">
      <c r="A267" s="216" t="str">
        <f t="shared" si="5"/>
        <v xml:space="preserve"> </v>
      </c>
      <c r="B267" s="217"/>
      <c r="C267" s="217"/>
      <c r="D267" s="144"/>
      <c r="E267" s="144"/>
      <c r="F267" s="144"/>
      <c r="G267" s="216" t="str">
        <f>IF(D267="","",VLOOKUP(D267,'Liste des clubs'!A:B,2,FALSE))</f>
        <v/>
      </c>
    </row>
    <row r="268" spans="1:7" x14ac:dyDescent="0.2">
      <c r="A268" s="216" t="str">
        <f t="shared" si="5"/>
        <v xml:space="preserve"> </v>
      </c>
      <c r="B268" s="217"/>
      <c r="C268" s="217"/>
      <c r="D268" s="144"/>
      <c r="E268" s="144"/>
      <c r="F268" s="144"/>
      <c r="G268" s="216" t="str">
        <f>IF(D268="","",VLOOKUP(D268,'Liste des clubs'!A:B,2,FALSE))</f>
        <v/>
      </c>
    </row>
    <row r="269" spans="1:7" x14ac:dyDescent="0.2">
      <c r="A269" s="216" t="str">
        <f t="shared" si="5"/>
        <v xml:space="preserve"> </v>
      </c>
      <c r="B269" s="217"/>
      <c r="C269" s="217"/>
      <c r="D269" s="144"/>
      <c r="E269" s="144"/>
      <c r="F269" s="144"/>
      <c r="G269" s="216" t="str">
        <f>IF(D269="","",VLOOKUP(D269,'Liste des clubs'!A:B,2,FALSE))</f>
        <v/>
      </c>
    </row>
    <row r="270" spans="1:7" x14ac:dyDescent="0.2">
      <c r="A270" s="216" t="str">
        <f t="shared" si="5"/>
        <v xml:space="preserve"> </v>
      </c>
      <c r="B270" s="217"/>
      <c r="C270" s="217"/>
      <c r="D270" s="144"/>
      <c r="E270" s="144"/>
      <c r="F270" s="144"/>
      <c r="G270" s="216" t="str">
        <f>IF(D270="","",VLOOKUP(D270,'Liste des clubs'!A:B,2,FALSE))</f>
        <v/>
      </c>
    </row>
    <row r="271" spans="1:7" x14ac:dyDescent="0.2">
      <c r="A271" s="216" t="str">
        <f t="shared" si="5"/>
        <v xml:space="preserve"> </v>
      </c>
      <c r="B271" s="217"/>
      <c r="C271" s="217"/>
      <c r="D271" s="144"/>
      <c r="E271" s="144"/>
      <c r="F271" s="144"/>
      <c r="G271" s="216" t="str">
        <f>IF(D271="","",VLOOKUP(D271,'Liste des clubs'!A:B,2,FALSE))</f>
        <v/>
      </c>
    </row>
    <row r="272" spans="1:7" x14ac:dyDescent="0.2">
      <c r="A272" s="216" t="str">
        <f t="shared" si="5"/>
        <v xml:space="preserve"> </v>
      </c>
      <c r="B272" s="217"/>
      <c r="C272" s="217"/>
      <c r="D272" s="144"/>
      <c r="E272" s="144"/>
      <c r="F272" s="144"/>
      <c r="G272" s="216" t="str">
        <f>IF(D272="","",VLOOKUP(D272,'Liste des clubs'!A:B,2,FALSE))</f>
        <v/>
      </c>
    </row>
    <row r="273" spans="1:7" x14ac:dyDescent="0.2">
      <c r="A273" s="216" t="str">
        <f t="shared" si="5"/>
        <v xml:space="preserve"> </v>
      </c>
      <c r="B273" s="217"/>
      <c r="C273" s="217"/>
      <c r="D273" s="144"/>
      <c r="E273" s="144"/>
      <c r="F273" s="144"/>
      <c r="G273" s="216" t="str">
        <f>IF(D273="","",VLOOKUP(D273,'Liste des clubs'!A:B,2,FALSE))</f>
        <v/>
      </c>
    </row>
    <row r="274" spans="1:7" x14ac:dyDescent="0.2">
      <c r="A274" s="216" t="str">
        <f t="shared" si="5"/>
        <v xml:space="preserve"> </v>
      </c>
      <c r="B274" s="217"/>
      <c r="C274" s="217"/>
      <c r="D274" s="144"/>
      <c r="E274" s="144"/>
      <c r="F274" s="144"/>
      <c r="G274" s="216" t="str">
        <f>IF(D274="","",VLOOKUP(D274,'Liste des clubs'!A:B,2,FALSE))</f>
        <v/>
      </c>
    </row>
    <row r="275" spans="1:7" x14ac:dyDescent="0.2">
      <c r="A275" s="216" t="str">
        <f t="shared" si="5"/>
        <v xml:space="preserve"> </v>
      </c>
      <c r="B275" s="217"/>
      <c r="C275" s="217"/>
      <c r="D275" s="144"/>
      <c r="E275" s="144"/>
      <c r="F275" s="144"/>
      <c r="G275" s="216" t="str">
        <f>IF(D275="","",VLOOKUP(D275,'Liste des clubs'!A:B,2,FALSE))</f>
        <v/>
      </c>
    </row>
    <row r="276" spans="1:7" x14ac:dyDescent="0.2">
      <c r="A276" s="216" t="str">
        <f t="shared" si="5"/>
        <v xml:space="preserve"> </v>
      </c>
      <c r="B276" s="217"/>
      <c r="C276" s="217"/>
      <c r="D276" s="144"/>
      <c r="E276" s="144"/>
      <c r="F276" s="144"/>
      <c r="G276" s="216" t="str">
        <f>IF(D276="","",VLOOKUP(D276,'Liste des clubs'!A:B,2,FALSE))</f>
        <v/>
      </c>
    </row>
    <row r="277" spans="1:7" x14ac:dyDescent="0.2">
      <c r="A277" s="216" t="str">
        <f t="shared" si="5"/>
        <v xml:space="preserve"> </v>
      </c>
      <c r="B277" s="217"/>
      <c r="C277" s="217"/>
      <c r="D277" s="144"/>
      <c r="E277" s="144"/>
      <c r="F277" s="144"/>
      <c r="G277" s="216" t="str">
        <f>IF(D277="","",VLOOKUP(D277,'Liste des clubs'!A:B,2,FALSE))</f>
        <v/>
      </c>
    </row>
    <row r="278" spans="1:7" x14ac:dyDescent="0.2">
      <c r="A278" s="216" t="str">
        <f t="shared" si="5"/>
        <v xml:space="preserve"> </v>
      </c>
      <c r="B278" s="217"/>
      <c r="C278" s="217"/>
      <c r="D278" s="144"/>
      <c r="E278" s="144"/>
      <c r="F278" s="144"/>
      <c r="G278" s="216" t="str">
        <f>IF(D278="","",VLOOKUP(D278,'Liste des clubs'!A:B,2,FALSE))</f>
        <v/>
      </c>
    </row>
    <row r="279" spans="1:7" x14ac:dyDescent="0.2">
      <c r="A279" s="216" t="str">
        <f t="shared" si="5"/>
        <v xml:space="preserve"> </v>
      </c>
      <c r="B279" s="217"/>
      <c r="C279" s="217"/>
      <c r="D279" s="144"/>
      <c r="E279" s="144"/>
      <c r="F279" s="144"/>
      <c r="G279" s="216" t="str">
        <f>IF(D279="","",VLOOKUP(D279,'Liste des clubs'!A:B,2,FALSE))</f>
        <v/>
      </c>
    </row>
    <row r="280" spans="1:7" x14ac:dyDescent="0.2">
      <c r="A280" s="216" t="str">
        <f t="shared" si="5"/>
        <v xml:space="preserve"> </v>
      </c>
      <c r="B280" s="217"/>
      <c r="C280" s="217"/>
      <c r="D280" s="144"/>
      <c r="E280" s="144"/>
      <c r="F280" s="144"/>
      <c r="G280" s="216" t="str">
        <f>IF(D280="","",VLOOKUP(D280,'Liste des clubs'!A:B,2,FALSE))</f>
        <v/>
      </c>
    </row>
    <row r="281" spans="1:7" x14ac:dyDescent="0.2">
      <c r="A281" s="216" t="str">
        <f t="shared" si="5"/>
        <v xml:space="preserve"> </v>
      </c>
      <c r="B281" s="217"/>
      <c r="C281" s="217"/>
      <c r="D281" s="144"/>
      <c r="E281" s="144"/>
      <c r="F281" s="144"/>
      <c r="G281" s="216" t="str">
        <f>IF(D281="","",VLOOKUP(D281,'Liste des clubs'!A:B,2,FALSE))</f>
        <v/>
      </c>
    </row>
    <row r="282" spans="1:7" x14ac:dyDescent="0.2">
      <c r="A282" s="216" t="str">
        <f t="shared" si="5"/>
        <v xml:space="preserve"> </v>
      </c>
      <c r="B282" s="217"/>
      <c r="C282" s="217"/>
      <c r="D282" s="144"/>
      <c r="E282" s="144"/>
      <c r="F282" s="144"/>
      <c r="G282" s="216" t="str">
        <f>IF(D282="","",VLOOKUP(D282,'Liste des clubs'!A:B,2,FALSE))</f>
        <v/>
      </c>
    </row>
    <row r="283" spans="1:7" x14ac:dyDescent="0.2">
      <c r="A283" s="216" t="str">
        <f t="shared" si="5"/>
        <v xml:space="preserve"> </v>
      </c>
      <c r="B283" s="217"/>
      <c r="C283" s="217"/>
      <c r="D283" s="144"/>
      <c r="E283" s="144"/>
      <c r="F283" s="144"/>
      <c r="G283" s="216" t="str">
        <f>IF(D283="","",VLOOKUP(D283,'Liste des clubs'!A:B,2,FALSE))</f>
        <v/>
      </c>
    </row>
    <row r="284" spans="1:7" x14ac:dyDescent="0.2">
      <c r="A284" s="216" t="str">
        <f t="shared" si="5"/>
        <v xml:space="preserve"> </v>
      </c>
      <c r="B284" s="217"/>
      <c r="C284" s="217"/>
      <c r="D284" s="144"/>
      <c r="E284" s="144"/>
      <c r="F284" s="144"/>
      <c r="G284" s="216" t="str">
        <f>IF(D284="","",VLOOKUP(D284,'Liste des clubs'!A:B,2,FALSE))</f>
        <v/>
      </c>
    </row>
    <row r="285" spans="1:7" x14ac:dyDescent="0.2">
      <c r="A285" s="216" t="str">
        <f t="shared" si="5"/>
        <v xml:space="preserve"> </v>
      </c>
      <c r="B285" s="217"/>
      <c r="C285" s="217"/>
      <c r="D285" s="144"/>
      <c r="E285" s="144"/>
      <c r="F285" s="144"/>
      <c r="G285" s="216" t="str">
        <f>IF(D285="","",VLOOKUP(D285,'Liste des clubs'!A:B,2,FALSE))</f>
        <v/>
      </c>
    </row>
    <row r="286" spans="1:7" x14ac:dyDescent="0.2">
      <c r="A286" s="216" t="str">
        <f t="shared" si="5"/>
        <v xml:space="preserve"> </v>
      </c>
      <c r="B286" s="217"/>
      <c r="C286" s="217"/>
      <c r="D286" s="144"/>
      <c r="E286" s="144"/>
      <c r="F286" s="144"/>
      <c r="G286" s="216" t="str">
        <f>IF(D286="","",VLOOKUP(D286,'Liste des clubs'!A:B,2,FALSE))</f>
        <v/>
      </c>
    </row>
    <row r="287" spans="1:7" x14ac:dyDescent="0.2">
      <c r="A287" s="216" t="str">
        <f t="shared" si="5"/>
        <v xml:space="preserve"> </v>
      </c>
      <c r="B287" s="217"/>
      <c r="C287" s="217"/>
      <c r="D287" s="144"/>
      <c r="E287" s="144"/>
      <c r="F287" s="144"/>
      <c r="G287" s="216" t="str">
        <f>IF(D287="","",VLOOKUP(D287,'Liste des clubs'!A:B,2,FALSE))</f>
        <v/>
      </c>
    </row>
    <row r="288" spans="1:7" x14ac:dyDescent="0.2">
      <c r="A288" s="216" t="str">
        <f t="shared" si="5"/>
        <v xml:space="preserve"> </v>
      </c>
      <c r="B288" s="217"/>
      <c r="C288" s="217"/>
      <c r="D288" s="144"/>
      <c r="E288" s="144"/>
      <c r="F288" s="144"/>
      <c r="G288" s="216" t="str">
        <f>IF(D288="","",VLOOKUP(D288,'Liste des clubs'!A:B,2,FALSE))</f>
        <v/>
      </c>
    </row>
    <row r="289" spans="1:7" x14ac:dyDescent="0.2">
      <c r="A289" s="216" t="str">
        <f t="shared" si="5"/>
        <v xml:space="preserve"> </v>
      </c>
      <c r="B289" s="217"/>
      <c r="C289" s="217"/>
      <c r="D289" s="144"/>
      <c r="E289" s="144"/>
      <c r="F289" s="144"/>
      <c r="G289" s="216" t="str">
        <f>IF(D289="","",VLOOKUP(D289,'Liste des clubs'!A:B,2,FALSE))</f>
        <v/>
      </c>
    </row>
    <row r="290" spans="1:7" x14ac:dyDescent="0.2">
      <c r="A290" s="216" t="str">
        <f t="shared" si="5"/>
        <v xml:space="preserve"> </v>
      </c>
      <c r="B290" s="217"/>
      <c r="C290" s="217"/>
      <c r="D290" s="144"/>
      <c r="E290" s="144"/>
      <c r="F290" s="144"/>
      <c r="G290" s="216" t="str">
        <f>IF(D290="","",VLOOKUP(D290,'Liste des clubs'!A:B,2,FALSE))</f>
        <v/>
      </c>
    </row>
    <row r="291" spans="1:7" x14ac:dyDescent="0.2">
      <c r="A291" s="216" t="str">
        <f t="shared" si="5"/>
        <v xml:space="preserve"> </v>
      </c>
      <c r="B291" s="217"/>
      <c r="C291" s="217"/>
      <c r="D291" s="144"/>
      <c r="E291" s="144"/>
      <c r="F291" s="144"/>
      <c r="G291" s="216" t="str">
        <f>IF(D291="","",VLOOKUP(D291,'Liste des clubs'!A:B,2,FALSE))</f>
        <v/>
      </c>
    </row>
    <row r="292" spans="1:7" x14ac:dyDescent="0.2">
      <c r="A292" s="216" t="str">
        <f t="shared" si="5"/>
        <v xml:space="preserve"> </v>
      </c>
      <c r="B292" s="217"/>
      <c r="C292" s="217"/>
      <c r="D292" s="144"/>
      <c r="E292" s="144"/>
      <c r="F292" s="144"/>
      <c r="G292" s="216" t="str">
        <f>IF(D292="","",VLOOKUP(D292,'Liste des clubs'!A:B,2,FALSE))</f>
        <v/>
      </c>
    </row>
    <row r="293" spans="1:7" x14ac:dyDescent="0.2">
      <c r="A293" s="216" t="str">
        <f t="shared" si="5"/>
        <v xml:space="preserve"> </v>
      </c>
      <c r="B293" s="217"/>
      <c r="C293" s="217"/>
      <c r="D293" s="144"/>
      <c r="E293" s="144"/>
      <c r="F293" s="144"/>
      <c r="G293" s="216" t="str">
        <f>IF(D293="","",VLOOKUP(D293,'Liste des clubs'!A:B,2,FALSE))</f>
        <v/>
      </c>
    </row>
    <row r="294" spans="1:7" x14ac:dyDescent="0.2">
      <c r="A294" s="216" t="str">
        <f t="shared" si="5"/>
        <v xml:space="preserve"> </v>
      </c>
      <c r="B294" s="217"/>
      <c r="C294" s="217"/>
      <c r="D294" s="144"/>
      <c r="E294" s="144"/>
      <c r="F294" s="144"/>
      <c r="G294" s="216" t="str">
        <f>IF(D294="","",VLOOKUP(D294,'Liste des clubs'!A:B,2,FALSE))</f>
        <v/>
      </c>
    </row>
    <row r="295" spans="1:7" x14ac:dyDescent="0.2">
      <c r="A295" s="216" t="str">
        <f t="shared" si="5"/>
        <v xml:space="preserve"> </v>
      </c>
      <c r="B295" s="217"/>
      <c r="C295" s="217"/>
      <c r="D295" s="144"/>
      <c r="E295" s="144"/>
      <c r="F295" s="144"/>
      <c r="G295" s="216" t="str">
        <f>IF(D295="","",VLOOKUP(D295,'Liste des clubs'!A:B,2,FALSE))</f>
        <v/>
      </c>
    </row>
    <row r="296" spans="1:7" x14ac:dyDescent="0.2">
      <c r="A296" s="216" t="str">
        <f t="shared" si="5"/>
        <v xml:space="preserve"> </v>
      </c>
      <c r="B296" s="217"/>
      <c r="C296" s="217"/>
      <c r="D296" s="144"/>
      <c r="E296" s="144"/>
      <c r="F296" s="144"/>
      <c r="G296" s="216" t="str">
        <f>IF(D296="","",VLOOKUP(D296,'Liste des clubs'!A:B,2,FALSE))</f>
        <v/>
      </c>
    </row>
    <row r="297" spans="1:7" x14ac:dyDescent="0.2">
      <c r="A297" s="216" t="str">
        <f t="shared" si="5"/>
        <v xml:space="preserve"> </v>
      </c>
      <c r="B297" s="217"/>
      <c r="C297" s="217"/>
      <c r="D297" s="144"/>
      <c r="E297" s="144"/>
      <c r="F297" s="144"/>
      <c r="G297" s="216" t="str">
        <f>IF(D297="","",VLOOKUP(D297,'Liste des clubs'!A:B,2,FALSE))</f>
        <v/>
      </c>
    </row>
    <row r="298" spans="1:7" x14ac:dyDescent="0.2">
      <c r="A298" s="216" t="str">
        <f t="shared" si="5"/>
        <v xml:space="preserve"> </v>
      </c>
      <c r="B298" s="217"/>
      <c r="C298" s="217"/>
      <c r="D298" s="144"/>
      <c r="E298" s="144"/>
      <c r="F298" s="144"/>
      <c r="G298" s="216" t="str">
        <f>IF(D298="","",VLOOKUP(D298,'Liste des clubs'!A:B,2,FALSE))</f>
        <v/>
      </c>
    </row>
    <row r="299" spans="1:7" x14ac:dyDescent="0.2">
      <c r="A299" s="216" t="str">
        <f t="shared" si="5"/>
        <v xml:space="preserve"> </v>
      </c>
      <c r="B299" s="217"/>
      <c r="C299" s="217"/>
      <c r="D299" s="144"/>
      <c r="E299" s="144"/>
      <c r="F299" s="144"/>
      <c r="G299" s="216" t="str">
        <f>IF(D299="","",VLOOKUP(D299,'Liste des clubs'!A:B,2,FALSE))</f>
        <v/>
      </c>
    </row>
    <row r="300" spans="1:7" x14ac:dyDescent="0.2">
      <c r="A300" s="216" t="str">
        <f t="shared" si="5"/>
        <v xml:space="preserve"> </v>
      </c>
      <c r="B300" s="217"/>
      <c r="C300" s="217"/>
      <c r="D300" s="144"/>
      <c r="E300" s="144"/>
      <c r="F300" s="144"/>
      <c r="G300" s="216" t="str">
        <f>IF(D300="","",VLOOKUP(D300,'Liste des clubs'!A:B,2,FALSE))</f>
        <v/>
      </c>
    </row>
    <row r="301" spans="1:7" x14ac:dyDescent="0.2">
      <c r="A301" s="216" t="str">
        <f t="shared" si="5"/>
        <v xml:space="preserve"> </v>
      </c>
      <c r="B301" s="217"/>
      <c r="C301" s="217"/>
      <c r="D301" s="144"/>
      <c r="E301" s="144"/>
      <c r="F301" s="144"/>
      <c r="G301" s="216" t="str">
        <f>IF(D301="","",VLOOKUP(D301,'Liste des clubs'!A:B,2,FALSE))</f>
        <v/>
      </c>
    </row>
    <row r="302" spans="1:7" x14ac:dyDescent="0.2">
      <c r="A302" s="216" t="str">
        <f t="shared" si="5"/>
        <v xml:space="preserve"> </v>
      </c>
      <c r="B302" s="217"/>
      <c r="C302" s="217"/>
      <c r="D302" s="144"/>
      <c r="E302" s="144"/>
      <c r="F302" s="144"/>
      <c r="G302" s="216" t="str">
        <f>IF(D302="","",VLOOKUP(D302,'Liste des clubs'!A:B,2,FALSE))</f>
        <v/>
      </c>
    </row>
    <row r="303" spans="1:7" x14ac:dyDescent="0.2">
      <c r="A303" s="216" t="str">
        <f t="shared" si="5"/>
        <v xml:space="preserve"> </v>
      </c>
      <c r="B303" s="217"/>
      <c r="C303" s="217"/>
      <c r="D303" s="144"/>
      <c r="E303" s="144"/>
      <c r="F303" s="144"/>
      <c r="G303" s="216" t="str">
        <f>IF(D303="","",VLOOKUP(D303,'Liste des clubs'!A:B,2,FALSE))</f>
        <v/>
      </c>
    </row>
    <row r="304" spans="1:7" x14ac:dyDescent="0.2">
      <c r="A304" s="216" t="str">
        <f t="shared" si="5"/>
        <v xml:space="preserve"> </v>
      </c>
      <c r="B304" s="217"/>
      <c r="C304" s="217"/>
      <c r="D304" s="144"/>
      <c r="E304" s="144"/>
      <c r="F304" s="144"/>
      <c r="G304" s="216" t="str">
        <f>IF(D304="","",VLOOKUP(D304,'Liste des clubs'!A:B,2,FALSE))</f>
        <v/>
      </c>
    </row>
    <row r="305" spans="1:7" x14ac:dyDescent="0.2">
      <c r="A305" s="216" t="str">
        <f t="shared" si="5"/>
        <v xml:space="preserve"> </v>
      </c>
      <c r="B305" s="217"/>
      <c r="C305" s="217"/>
      <c r="D305" s="144"/>
      <c r="E305" s="144"/>
      <c r="F305" s="144"/>
      <c r="G305" s="216" t="str">
        <f>IF(D305="","",VLOOKUP(D305,'Liste des clubs'!A:B,2,FALSE))</f>
        <v/>
      </c>
    </row>
    <row r="306" spans="1:7" x14ac:dyDescent="0.2">
      <c r="A306" s="216" t="str">
        <f t="shared" si="5"/>
        <v xml:space="preserve"> </v>
      </c>
      <c r="B306" s="217"/>
      <c r="C306" s="217"/>
      <c r="D306" s="144"/>
      <c r="E306" s="144"/>
      <c r="F306" s="144"/>
      <c r="G306" s="216" t="str">
        <f>IF(D306="","",VLOOKUP(D306,'Liste des clubs'!A:B,2,FALSE))</f>
        <v/>
      </c>
    </row>
    <row r="307" spans="1:7" x14ac:dyDescent="0.2">
      <c r="A307" s="216" t="str">
        <f t="shared" si="5"/>
        <v xml:space="preserve"> </v>
      </c>
      <c r="B307" s="217"/>
      <c r="C307" s="217"/>
      <c r="D307" s="144"/>
      <c r="E307" s="144"/>
      <c r="F307" s="144"/>
      <c r="G307" s="216" t="str">
        <f>IF(D307="","",VLOOKUP(D307,'Liste des clubs'!A:B,2,FALSE))</f>
        <v/>
      </c>
    </row>
    <row r="308" spans="1:7" x14ac:dyDescent="0.2">
      <c r="A308" s="216" t="str">
        <f t="shared" si="5"/>
        <v xml:space="preserve"> </v>
      </c>
      <c r="B308" s="217"/>
      <c r="C308" s="217"/>
      <c r="D308" s="144"/>
      <c r="E308" s="144"/>
      <c r="F308" s="144"/>
      <c r="G308" s="216" t="str">
        <f>IF(D308="","",VLOOKUP(D308,'Liste des clubs'!A:B,2,FALSE))</f>
        <v/>
      </c>
    </row>
    <row r="309" spans="1:7" x14ac:dyDescent="0.2">
      <c r="A309" s="216" t="str">
        <f t="shared" si="5"/>
        <v xml:space="preserve"> </v>
      </c>
      <c r="B309" s="217"/>
      <c r="C309" s="217"/>
      <c r="D309" s="144"/>
      <c r="E309" s="144"/>
      <c r="F309" s="144"/>
      <c r="G309" s="216" t="str">
        <f>IF(D309="","",VLOOKUP(D309,'Liste des clubs'!A:B,2,FALSE))</f>
        <v/>
      </c>
    </row>
    <row r="310" spans="1:7" x14ac:dyDescent="0.2">
      <c r="A310" s="216" t="str">
        <f t="shared" si="5"/>
        <v xml:space="preserve"> </v>
      </c>
      <c r="B310" s="217"/>
      <c r="C310" s="217"/>
      <c r="D310" s="144"/>
      <c r="E310" s="144"/>
      <c r="F310" s="144"/>
      <c r="G310" s="216" t="str">
        <f>IF(D310="","",VLOOKUP(D310,'Liste des clubs'!A:B,2,FALSE))</f>
        <v/>
      </c>
    </row>
    <row r="311" spans="1:7" x14ac:dyDescent="0.2">
      <c r="A311" s="216" t="str">
        <f t="shared" si="5"/>
        <v xml:space="preserve"> </v>
      </c>
      <c r="B311" s="217"/>
      <c r="C311" s="217"/>
      <c r="D311" s="144"/>
      <c r="E311" s="144"/>
      <c r="F311" s="144"/>
      <c r="G311" s="216" t="str">
        <f>IF(D311="","",VLOOKUP(D311,'Liste des clubs'!A:B,2,FALSE))</f>
        <v/>
      </c>
    </row>
    <row r="312" spans="1:7" x14ac:dyDescent="0.2">
      <c r="A312" s="216" t="str">
        <f t="shared" si="5"/>
        <v xml:space="preserve"> </v>
      </c>
      <c r="B312" s="217"/>
      <c r="C312" s="217"/>
      <c r="D312" s="144"/>
      <c r="E312" s="144"/>
      <c r="F312" s="144"/>
      <c r="G312" s="216" t="str">
        <f>IF(D312="","",VLOOKUP(D312,'Liste des clubs'!A:B,2,FALSE))</f>
        <v/>
      </c>
    </row>
    <row r="313" spans="1:7" x14ac:dyDescent="0.2">
      <c r="A313" s="216" t="str">
        <f t="shared" si="5"/>
        <v xml:space="preserve"> </v>
      </c>
      <c r="B313" s="217"/>
      <c r="C313" s="217"/>
      <c r="D313" s="144"/>
      <c r="E313" s="144"/>
      <c r="F313" s="144"/>
      <c r="G313" s="216" t="str">
        <f>IF(D313="","",VLOOKUP(D313,'Liste des clubs'!A:B,2,FALSE))</f>
        <v/>
      </c>
    </row>
    <row r="314" spans="1:7" x14ac:dyDescent="0.2">
      <c r="A314" s="216" t="str">
        <f t="shared" si="5"/>
        <v xml:space="preserve"> </v>
      </c>
      <c r="B314" s="217"/>
      <c r="C314" s="217"/>
      <c r="D314" s="144"/>
      <c r="E314" s="144"/>
      <c r="F314" s="144"/>
      <c r="G314" s="216" t="str">
        <f>IF(D314="","",VLOOKUP(D314,'Liste des clubs'!A:B,2,FALSE))</f>
        <v/>
      </c>
    </row>
    <row r="315" spans="1:7" x14ac:dyDescent="0.2">
      <c r="A315" s="216" t="str">
        <f t="shared" si="5"/>
        <v xml:space="preserve"> </v>
      </c>
      <c r="B315" s="217"/>
      <c r="C315" s="217"/>
      <c r="D315" s="144"/>
      <c r="E315" s="144"/>
      <c r="F315" s="144"/>
      <c r="G315" s="216" t="str">
        <f>IF(D315="","",VLOOKUP(D315,'Liste des clubs'!A:B,2,FALSE))</f>
        <v/>
      </c>
    </row>
    <row r="316" spans="1:7" x14ac:dyDescent="0.2">
      <c r="A316" s="216" t="str">
        <f t="shared" si="5"/>
        <v xml:space="preserve"> </v>
      </c>
      <c r="B316" s="217"/>
      <c r="C316" s="217"/>
      <c r="D316" s="144"/>
      <c r="E316" s="144"/>
      <c r="F316" s="144"/>
      <c r="G316" s="216" t="str">
        <f>IF(D316="","",VLOOKUP(D316,'Liste des clubs'!A:B,2,FALSE))</f>
        <v/>
      </c>
    </row>
    <row r="317" spans="1:7" x14ac:dyDescent="0.2">
      <c r="A317" s="216" t="str">
        <f t="shared" si="5"/>
        <v xml:space="preserve"> </v>
      </c>
      <c r="B317" s="217"/>
      <c r="C317" s="217"/>
      <c r="D317" s="144"/>
      <c r="E317" s="144"/>
      <c r="F317" s="144"/>
      <c r="G317" s="216" t="str">
        <f>IF(D317="","",VLOOKUP(D317,'Liste des clubs'!A:B,2,FALSE))</f>
        <v/>
      </c>
    </row>
    <row r="318" spans="1:7" x14ac:dyDescent="0.2">
      <c r="A318" s="216" t="str">
        <f t="shared" si="5"/>
        <v xml:space="preserve"> </v>
      </c>
      <c r="B318" s="217"/>
      <c r="C318" s="217"/>
      <c r="D318" s="144"/>
      <c r="E318" s="144"/>
      <c r="F318" s="144"/>
      <c r="G318" s="216" t="str">
        <f>IF(D318="","",VLOOKUP(D318,'Liste des clubs'!A:B,2,FALSE))</f>
        <v/>
      </c>
    </row>
    <row r="319" spans="1:7" x14ac:dyDescent="0.2">
      <c r="A319" s="216" t="str">
        <f t="shared" si="5"/>
        <v xml:space="preserve"> </v>
      </c>
      <c r="B319" s="217"/>
      <c r="C319" s="217"/>
      <c r="D319" s="144"/>
      <c r="E319" s="144"/>
      <c r="F319" s="144"/>
      <c r="G319" s="216" t="str">
        <f>IF(D319="","",VLOOKUP(D319,'Liste des clubs'!A:B,2,FALSE))</f>
        <v/>
      </c>
    </row>
    <row r="320" spans="1:7" x14ac:dyDescent="0.2">
      <c r="A320" s="216" t="str">
        <f t="shared" si="5"/>
        <v xml:space="preserve"> </v>
      </c>
      <c r="B320" s="217"/>
      <c r="C320" s="217"/>
      <c r="D320" s="144"/>
      <c r="E320" s="144"/>
      <c r="F320" s="144"/>
      <c r="G320" s="216" t="str">
        <f>IF(D320="","",VLOOKUP(D320,'Liste des clubs'!A:B,2,FALSE))</f>
        <v/>
      </c>
    </row>
    <row r="321" spans="1:7" x14ac:dyDescent="0.2">
      <c r="A321" s="216" t="str">
        <f t="shared" si="5"/>
        <v xml:space="preserve"> </v>
      </c>
      <c r="B321" s="217"/>
      <c r="C321" s="217"/>
      <c r="D321" s="144"/>
      <c r="E321" s="144"/>
      <c r="F321" s="144"/>
      <c r="G321" s="216" t="str">
        <f>IF(D321="","",VLOOKUP(D321,'Liste des clubs'!A:B,2,FALSE))</f>
        <v/>
      </c>
    </row>
    <row r="322" spans="1:7" x14ac:dyDescent="0.2">
      <c r="A322" s="216" t="str">
        <f t="shared" si="5"/>
        <v xml:space="preserve"> </v>
      </c>
      <c r="B322" s="217"/>
      <c r="C322" s="217"/>
      <c r="D322" s="144"/>
      <c r="E322" s="144"/>
      <c r="F322" s="144"/>
      <c r="G322" s="216" t="str">
        <f>IF(D322="","",VLOOKUP(D322,'Liste des clubs'!A:B,2,FALSE))</f>
        <v/>
      </c>
    </row>
    <row r="323" spans="1:7" x14ac:dyDescent="0.2">
      <c r="A323" s="216" t="str">
        <f t="shared" si="5"/>
        <v xml:space="preserve"> </v>
      </c>
      <c r="B323" s="217"/>
      <c r="C323" s="217"/>
      <c r="D323" s="144"/>
      <c r="E323" s="144"/>
      <c r="F323" s="144"/>
      <c r="G323" s="216" t="str">
        <f>IF(D323="","",VLOOKUP(D323,'Liste des clubs'!A:B,2,FALSE))</f>
        <v/>
      </c>
    </row>
    <row r="324" spans="1:7" x14ac:dyDescent="0.2">
      <c r="A324" s="216" t="str">
        <f t="shared" ref="A324:A387" si="6">UPPER(B324)&amp;" "&amp;PROPER(C324)</f>
        <v xml:space="preserve"> </v>
      </c>
      <c r="B324" s="217"/>
      <c r="C324" s="217"/>
      <c r="D324" s="144"/>
      <c r="E324" s="144"/>
      <c r="F324" s="144"/>
      <c r="G324" s="216" t="str">
        <f>IF(D324="","",VLOOKUP(D324,'Liste des clubs'!A:B,2,FALSE))</f>
        <v/>
      </c>
    </row>
    <row r="325" spans="1:7" x14ac:dyDescent="0.2">
      <c r="A325" s="216" t="str">
        <f t="shared" si="6"/>
        <v xml:space="preserve"> </v>
      </c>
      <c r="B325" s="217"/>
      <c r="C325" s="217"/>
      <c r="D325" s="144"/>
      <c r="E325" s="144"/>
      <c r="F325" s="144"/>
      <c r="G325" s="216" t="str">
        <f>IF(D325="","",VLOOKUP(D325,'Liste des clubs'!A:B,2,FALSE))</f>
        <v/>
      </c>
    </row>
    <row r="326" spans="1:7" x14ac:dyDescent="0.2">
      <c r="A326" s="216" t="str">
        <f t="shared" si="6"/>
        <v xml:space="preserve"> </v>
      </c>
      <c r="B326" s="217"/>
      <c r="C326" s="217"/>
      <c r="D326" s="144"/>
      <c r="E326" s="144"/>
      <c r="F326" s="144"/>
      <c r="G326" s="216" t="str">
        <f>IF(D326="","",VLOOKUP(D326,'Liste des clubs'!A:B,2,FALSE))</f>
        <v/>
      </c>
    </row>
    <row r="327" spans="1:7" x14ac:dyDescent="0.2">
      <c r="A327" s="216" t="str">
        <f t="shared" si="6"/>
        <v xml:space="preserve"> </v>
      </c>
      <c r="B327" s="217"/>
      <c r="C327" s="217"/>
      <c r="D327" s="144"/>
      <c r="E327" s="144"/>
      <c r="F327" s="144"/>
      <c r="G327" s="216" t="str">
        <f>IF(D327="","",VLOOKUP(D327,'Liste des clubs'!A:B,2,FALSE))</f>
        <v/>
      </c>
    </row>
    <row r="328" spans="1:7" x14ac:dyDescent="0.2">
      <c r="A328" s="216" t="str">
        <f t="shared" si="6"/>
        <v xml:space="preserve"> </v>
      </c>
      <c r="B328" s="217"/>
      <c r="C328" s="217"/>
      <c r="D328" s="144"/>
      <c r="E328" s="144"/>
      <c r="F328" s="144"/>
      <c r="G328" s="216" t="str">
        <f>IF(D328="","",VLOOKUP(D328,'Liste des clubs'!A:B,2,FALSE))</f>
        <v/>
      </c>
    </row>
    <row r="329" spans="1:7" x14ac:dyDescent="0.2">
      <c r="A329" s="216" t="str">
        <f t="shared" si="6"/>
        <v xml:space="preserve"> </v>
      </c>
      <c r="B329" s="217"/>
      <c r="C329" s="217"/>
      <c r="D329" s="144"/>
      <c r="E329" s="144"/>
      <c r="F329" s="144"/>
      <c r="G329" s="216" t="str">
        <f>IF(D329="","",VLOOKUP(D329,'Liste des clubs'!A:B,2,FALSE))</f>
        <v/>
      </c>
    </row>
    <row r="330" spans="1:7" x14ac:dyDescent="0.2">
      <c r="A330" s="216" t="str">
        <f t="shared" si="6"/>
        <v xml:space="preserve"> </v>
      </c>
      <c r="B330" s="217"/>
      <c r="C330" s="217"/>
      <c r="D330" s="144"/>
      <c r="E330" s="144"/>
      <c r="F330" s="144"/>
      <c r="G330" s="216" t="str">
        <f>IF(D330="","",VLOOKUP(D330,'Liste des clubs'!A:B,2,FALSE))</f>
        <v/>
      </c>
    </row>
    <row r="331" spans="1:7" x14ac:dyDescent="0.2">
      <c r="A331" s="216" t="str">
        <f t="shared" si="6"/>
        <v xml:space="preserve"> </v>
      </c>
      <c r="B331" s="217"/>
      <c r="C331" s="217"/>
      <c r="D331" s="144"/>
      <c r="E331" s="144"/>
      <c r="F331" s="144"/>
      <c r="G331" s="216" t="str">
        <f>IF(D331="","",VLOOKUP(D331,'Liste des clubs'!A:B,2,FALSE))</f>
        <v/>
      </c>
    </row>
    <row r="332" spans="1:7" x14ac:dyDescent="0.2">
      <c r="A332" s="216" t="str">
        <f t="shared" si="6"/>
        <v xml:space="preserve"> </v>
      </c>
      <c r="B332" s="217"/>
      <c r="C332" s="217"/>
      <c r="D332" s="144"/>
      <c r="E332" s="144"/>
      <c r="F332" s="144"/>
      <c r="G332" s="216" t="str">
        <f>IF(D332="","",VLOOKUP(D332,'Liste des clubs'!A:B,2,FALSE))</f>
        <v/>
      </c>
    </row>
    <row r="333" spans="1:7" x14ac:dyDescent="0.2">
      <c r="A333" s="216" t="str">
        <f t="shared" si="6"/>
        <v xml:space="preserve"> </v>
      </c>
      <c r="B333" s="217"/>
      <c r="C333" s="217"/>
      <c r="D333" s="144"/>
      <c r="E333" s="144"/>
      <c r="F333" s="144"/>
      <c r="G333" s="216" t="str">
        <f>IF(D333="","",VLOOKUP(D333,'Liste des clubs'!A:B,2,FALSE))</f>
        <v/>
      </c>
    </row>
    <row r="334" spans="1:7" x14ac:dyDescent="0.2">
      <c r="A334" s="216" t="str">
        <f t="shared" si="6"/>
        <v xml:space="preserve"> </v>
      </c>
      <c r="B334" s="217"/>
      <c r="C334" s="217"/>
      <c r="D334" s="144"/>
      <c r="E334" s="144"/>
      <c r="F334" s="144"/>
      <c r="G334" s="216" t="str">
        <f>IF(D334="","",VLOOKUP(D334,'Liste des clubs'!A:B,2,FALSE))</f>
        <v/>
      </c>
    </row>
    <row r="335" spans="1:7" x14ac:dyDescent="0.2">
      <c r="A335" s="216" t="str">
        <f t="shared" si="6"/>
        <v xml:space="preserve"> </v>
      </c>
      <c r="B335" s="217"/>
      <c r="C335" s="217"/>
      <c r="D335" s="144"/>
      <c r="E335" s="144"/>
      <c r="F335" s="144"/>
      <c r="G335" s="216" t="str">
        <f>IF(D335="","",VLOOKUP(D335,'Liste des clubs'!A:B,2,FALSE))</f>
        <v/>
      </c>
    </row>
    <row r="336" spans="1:7" x14ac:dyDescent="0.2">
      <c r="A336" s="216" t="str">
        <f t="shared" si="6"/>
        <v xml:space="preserve"> </v>
      </c>
      <c r="B336" s="217"/>
      <c r="C336" s="217"/>
      <c r="D336" s="144"/>
      <c r="E336" s="144"/>
      <c r="F336" s="144"/>
      <c r="G336" s="216" t="str">
        <f>IF(D336="","",VLOOKUP(D336,'Liste des clubs'!A:B,2,FALSE))</f>
        <v/>
      </c>
    </row>
    <row r="337" spans="1:7" x14ac:dyDescent="0.2">
      <c r="A337" s="216" t="str">
        <f t="shared" si="6"/>
        <v xml:space="preserve"> </v>
      </c>
      <c r="B337" s="217"/>
      <c r="C337" s="217"/>
      <c r="D337" s="144"/>
      <c r="E337" s="144"/>
      <c r="F337" s="144"/>
      <c r="G337" s="216" t="str">
        <f>IF(D337="","",VLOOKUP(D337,'Liste des clubs'!A:B,2,FALSE))</f>
        <v/>
      </c>
    </row>
    <row r="338" spans="1:7" x14ac:dyDescent="0.2">
      <c r="A338" s="216" t="str">
        <f t="shared" si="6"/>
        <v xml:space="preserve"> </v>
      </c>
      <c r="B338" s="217"/>
      <c r="C338" s="217"/>
      <c r="D338" s="144"/>
      <c r="E338" s="144"/>
      <c r="F338" s="144"/>
      <c r="G338" s="216" t="str">
        <f>IF(D338="","",VLOOKUP(D338,'Liste des clubs'!A:B,2,FALSE))</f>
        <v/>
      </c>
    </row>
    <row r="339" spans="1:7" x14ac:dyDescent="0.2">
      <c r="A339" s="216" t="str">
        <f t="shared" si="6"/>
        <v xml:space="preserve"> </v>
      </c>
      <c r="B339" s="217"/>
      <c r="C339" s="217"/>
      <c r="D339" s="144"/>
      <c r="E339" s="144"/>
      <c r="F339" s="144"/>
      <c r="G339" s="216" t="str">
        <f>IF(D339="","",VLOOKUP(D339,'Liste des clubs'!A:B,2,FALSE))</f>
        <v/>
      </c>
    </row>
    <row r="340" spans="1:7" x14ac:dyDescent="0.2">
      <c r="A340" s="216" t="str">
        <f t="shared" si="6"/>
        <v xml:space="preserve"> </v>
      </c>
      <c r="B340" s="217"/>
      <c r="C340" s="217"/>
      <c r="D340" s="144"/>
      <c r="E340" s="144"/>
      <c r="F340" s="144"/>
      <c r="G340" s="216" t="str">
        <f>IF(D340="","",VLOOKUP(D340,'Liste des clubs'!A:B,2,FALSE))</f>
        <v/>
      </c>
    </row>
    <row r="341" spans="1:7" x14ac:dyDescent="0.2">
      <c r="A341" s="216" t="str">
        <f t="shared" si="6"/>
        <v xml:space="preserve"> </v>
      </c>
      <c r="B341" s="217"/>
      <c r="C341" s="217"/>
      <c r="D341" s="144"/>
      <c r="E341" s="144"/>
      <c r="F341" s="144"/>
      <c r="G341" s="216" t="str">
        <f>IF(D341="","",VLOOKUP(D341,'Liste des clubs'!A:B,2,FALSE))</f>
        <v/>
      </c>
    </row>
    <row r="342" spans="1:7" x14ac:dyDescent="0.2">
      <c r="A342" s="216" t="str">
        <f t="shared" si="6"/>
        <v xml:space="preserve"> </v>
      </c>
      <c r="B342" s="217"/>
      <c r="C342" s="217"/>
      <c r="D342" s="144"/>
      <c r="E342" s="144"/>
      <c r="F342" s="144"/>
      <c r="G342" s="216" t="str">
        <f>IF(D342="","",VLOOKUP(D342,'Liste des clubs'!A:B,2,FALSE))</f>
        <v/>
      </c>
    </row>
    <row r="343" spans="1:7" x14ac:dyDescent="0.2">
      <c r="A343" s="216" t="str">
        <f t="shared" si="6"/>
        <v xml:space="preserve"> </v>
      </c>
      <c r="B343" s="217"/>
      <c r="C343" s="217"/>
      <c r="D343" s="144"/>
      <c r="E343" s="144"/>
      <c r="F343" s="144"/>
      <c r="G343" s="216" t="str">
        <f>IF(D343="","",VLOOKUP(D343,'Liste des clubs'!A:B,2,FALSE))</f>
        <v/>
      </c>
    </row>
    <row r="344" spans="1:7" x14ac:dyDescent="0.2">
      <c r="A344" s="216" t="str">
        <f t="shared" si="6"/>
        <v xml:space="preserve"> </v>
      </c>
      <c r="B344" s="217"/>
      <c r="C344" s="217"/>
      <c r="D344" s="144"/>
      <c r="E344" s="144"/>
      <c r="F344" s="144"/>
      <c r="G344" s="216" t="str">
        <f>IF(D344="","",VLOOKUP(D344,'Liste des clubs'!A:B,2,FALSE))</f>
        <v/>
      </c>
    </row>
    <row r="345" spans="1:7" x14ac:dyDescent="0.2">
      <c r="A345" s="216" t="str">
        <f t="shared" si="6"/>
        <v xml:space="preserve"> </v>
      </c>
      <c r="B345" s="217"/>
      <c r="C345" s="217"/>
      <c r="D345" s="144"/>
      <c r="E345" s="144"/>
      <c r="F345" s="144"/>
      <c r="G345" s="216" t="str">
        <f>IF(D345="","",VLOOKUP(D345,'Liste des clubs'!A:B,2,FALSE))</f>
        <v/>
      </c>
    </row>
    <row r="346" spans="1:7" x14ac:dyDescent="0.2">
      <c r="A346" s="216" t="str">
        <f t="shared" si="6"/>
        <v xml:space="preserve"> </v>
      </c>
      <c r="B346" s="217"/>
      <c r="C346" s="217"/>
      <c r="D346" s="144"/>
      <c r="E346" s="144"/>
      <c r="F346" s="144"/>
      <c r="G346" s="216" t="str">
        <f>IF(D346="","",VLOOKUP(D346,'Liste des clubs'!A:B,2,FALSE))</f>
        <v/>
      </c>
    </row>
    <row r="347" spans="1:7" x14ac:dyDescent="0.2">
      <c r="A347" s="216" t="str">
        <f t="shared" si="6"/>
        <v xml:space="preserve"> </v>
      </c>
      <c r="B347" s="217"/>
      <c r="C347" s="217"/>
      <c r="D347" s="144"/>
      <c r="E347" s="144"/>
      <c r="F347" s="144"/>
      <c r="G347" s="216" t="str">
        <f>IF(D347="","",VLOOKUP(D347,'Liste des clubs'!A:B,2,FALSE))</f>
        <v/>
      </c>
    </row>
    <row r="348" spans="1:7" x14ac:dyDescent="0.2">
      <c r="A348" s="216" t="str">
        <f t="shared" si="6"/>
        <v xml:space="preserve"> </v>
      </c>
      <c r="B348" s="217"/>
      <c r="C348" s="217"/>
      <c r="D348" s="144"/>
      <c r="E348" s="144"/>
      <c r="F348" s="144"/>
      <c r="G348" s="216" t="str">
        <f>IF(D348="","",VLOOKUP(D348,'Liste des clubs'!A:B,2,FALSE))</f>
        <v/>
      </c>
    </row>
    <row r="349" spans="1:7" x14ac:dyDescent="0.2">
      <c r="A349" s="216" t="str">
        <f t="shared" si="6"/>
        <v xml:space="preserve"> </v>
      </c>
      <c r="B349" s="217"/>
      <c r="C349" s="217"/>
      <c r="D349" s="144"/>
      <c r="E349" s="144"/>
      <c r="F349" s="144"/>
      <c r="G349" s="216" t="str">
        <f>IF(D349="","",VLOOKUP(D349,'Liste des clubs'!A:B,2,FALSE))</f>
        <v/>
      </c>
    </row>
    <row r="350" spans="1:7" x14ac:dyDescent="0.2">
      <c r="A350" s="216" t="str">
        <f t="shared" si="6"/>
        <v xml:space="preserve"> </v>
      </c>
      <c r="B350" s="217"/>
      <c r="C350" s="217"/>
      <c r="D350" s="144"/>
      <c r="E350" s="144"/>
      <c r="F350" s="144"/>
      <c r="G350" s="216" t="str">
        <f>IF(D350="","",VLOOKUP(D350,'Liste des clubs'!A:B,2,FALSE))</f>
        <v/>
      </c>
    </row>
    <row r="351" spans="1:7" x14ac:dyDescent="0.2">
      <c r="A351" s="216" t="str">
        <f t="shared" si="6"/>
        <v xml:space="preserve"> </v>
      </c>
      <c r="B351" s="217"/>
      <c r="C351" s="217"/>
      <c r="D351" s="144"/>
      <c r="E351" s="144"/>
      <c r="F351" s="144"/>
      <c r="G351" s="216" t="str">
        <f>IF(D351="","",VLOOKUP(D351,'Liste des clubs'!A:B,2,FALSE))</f>
        <v/>
      </c>
    </row>
    <row r="352" spans="1:7" x14ac:dyDescent="0.2">
      <c r="A352" s="216" t="str">
        <f t="shared" si="6"/>
        <v xml:space="preserve"> </v>
      </c>
      <c r="B352" s="217"/>
      <c r="C352" s="217"/>
      <c r="D352" s="144"/>
      <c r="E352" s="144"/>
      <c r="F352" s="144"/>
      <c r="G352" s="216" t="str">
        <f>IF(D352="","",VLOOKUP(D352,'Liste des clubs'!A:B,2,FALSE))</f>
        <v/>
      </c>
    </row>
    <row r="353" spans="1:7" x14ac:dyDescent="0.2">
      <c r="A353" s="216" t="str">
        <f t="shared" si="6"/>
        <v xml:space="preserve"> </v>
      </c>
      <c r="B353" s="217"/>
      <c r="C353" s="217"/>
      <c r="D353" s="144"/>
      <c r="E353" s="144"/>
      <c r="F353" s="144"/>
      <c r="G353" s="216" t="str">
        <f>IF(D353="","",VLOOKUP(D353,'Liste des clubs'!A:B,2,FALSE))</f>
        <v/>
      </c>
    </row>
    <row r="354" spans="1:7" x14ac:dyDescent="0.2">
      <c r="A354" s="216" t="str">
        <f t="shared" si="6"/>
        <v xml:space="preserve"> </v>
      </c>
      <c r="B354" s="217"/>
      <c r="C354" s="217"/>
      <c r="D354" s="144"/>
      <c r="E354" s="144"/>
      <c r="F354" s="144"/>
      <c r="G354" s="216" t="str">
        <f>IF(D354="","",VLOOKUP(D354,'Liste des clubs'!A:B,2,FALSE))</f>
        <v/>
      </c>
    </row>
    <row r="355" spans="1:7" x14ac:dyDescent="0.2">
      <c r="A355" s="216" t="str">
        <f t="shared" si="6"/>
        <v xml:space="preserve"> </v>
      </c>
      <c r="B355" s="217"/>
      <c r="C355" s="217"/>
      <c r="D355" s="144"/>
      <c r="E355" s="144"/>
      <c r="F355" s="144"/>
      <c r="G355" s="216" t="str">
        <f>IF(D355="","",VLOOKUP(D355,'Liste des clubs'!A:B,2,FALSE))</f>
        <v/>
      </c>
    </row>
    <row r="356" spans="1:7" x14ac:dyDescent="0.2">
      <c r="A356" s="216" t="str">
        <f t="shared" si="6"/>
        <v xml:space="preserve"> </v>
      </c>
      <c r="B356" s="217"/>
      <c r="C356" s="217"/>
      <c r="D356" s="144"/>
      <c r="E356" s="144"/>
      <c r="F356" s="144"/>
      <c r="G356" s="216" t="str">
        <f>IF(D356="","",VLOOKUP(D356,'Liste des clubs'!A:B,2,FALSE))</f>
        <v/>
      </c>
    </row>
    <row r="357" spans="1:7" x14ac:dyDescent="0.2">
      <c r="A357" s="216" t="str">
        <f t="shared" si="6"/>
        <v xml:space="preserve"> </v>
      </c>
      <c r="B357" s="217"/>
      <c r="C357" s="217"/>
      <c r="D357" s="144"/>
      <c r="E357" s="144"/>
      <c r="F357" s="144"/>
      <c r="G357" s="216" t="str">
        <f>IF(D357="","",VLOOKUP(D357,'Liste des clubs'!A:B,2,FALSE))</f>
        <v/>
      </c>
    </row>
    <row r="358" spans="1:7" x14ac:dyDescent="0.2">
      <c r="A358" s="216" t="str">
        <f t="shared" si="6"/>
        <v xml:space="preserve"> </v>
      </c>
      <c r="B358" s="217"/>
      <c r="C358" s="217"/>
      <c r="D358" s="144"/>
      <c r="E358" s="144"/>
      <c r="F358" s="144"/>
      <c r="G358" s="216" t="str">
        <f>IF(D358="","",VLOOKUP(D358,'Liste des clubs'!A:B,2,FALSE))</f>
        <v/>
      </c>
    </row>
    <row r="359" spans="1:7" x14ac:dyDescent="0.2">
      <c r="A359" s="216" t="str">
        <f t="shared" si="6"/>
        <v xml:space="preserve"> </v>
      </c>
      <c r="B359" s="217"/>
      <c r="C359" s="217"/>
      <c r="D359" s="144"/>
      <c r="E359" s="144"/>
      <c r="F359" s="144"/>
      <c r="G359" s="216" t="str">
        <f>IF(D359="","",VLOOKUP(D359,'Liste des clubs'!A:B,2,FALSE))</f>
        <v/>
      </c>
    </row>
    <row r="360" spans="1:7" x14ac:dyDescent="0.2">
      <c r="A360" s="216" t="str">
        <f t="shared" si="6"/>
        <v xml:space="preserve"> </v>
      </c>
      <c r="B360" s="217"/>
      <c r="C360" s="217"/>
      <c r="D360" s="144"/>
      <c r="E360" s="144"/>
      <c r="F360" s="144"/>
      <c r="G360" s="216" t="str">
        <f>IF(D360="","",VLOOKUP(D360,'Liste des clubs'!A:B,2,FALSE))</f>
        <v/>
      </c>
    </row>
    <row r="361" spans="1:7" x14ac:dyDescent="0.2">
      <c r="A361" s="216" t="str">
        <f t="shared" si="6"/>
        <v xml:space="preserve"> </v>
      </c>
      <c r="B361" s="217"/>
      <c r="C361" s="217"/>
      <c r="D361" s="144"/>
      <c r="E361" s="144"/>
      <c r="F361" s="144"/>
      <c r="G361" s="216" t="str">
        <f>IF(D361="","",VLOOKUP(D361,'Liste des clubs'!A:B,2,FALSE))</f>
        <v/>
      </c>
    </row>
    <row r="362" spans="1:7" x14ac:dyDescent="0.2">
      <c r="A362" s="216" t="str">
        <f t="shared" si="6"/>
        <v xml:space="preserve"> </v>
      </c>
      <c r="B362" s="217"/>
      <c r="C362" s="217"/>
      <c r="D362" s="144"/>
      <c r="E362" s="144"/>
      <c r="F362" s="144"/>
      <c r="G362" s="216" t="str">
        <f>IF(D362="","",VLOOKUP(D362,'Liste des clubs'!A:B,2,FALSE))</f>
        <v/>
      </c>
    </row>
    <row r="363" spans="1:7" x14ac:dyDescent="0.2">
      <c r="A363" s="216" t="str">
        <f t="shared" si="6"/>
        <v xml:space="preserve"> </v>
      </c>
      <c r="B363" s="217"/>
      <c r="C363" s="217"/>
      <c r="D363" s="144"/>
      <c r="E363" s="144"/>
      <c r="F363" s="144"/>
      <c r="G363" s="216" t="str">
        <f>IF(D363="","",VLOOKUP(D363,'Liste des clubs'!A:B,2,FALSE))</f>
        <v/>
      </c>
    </row>
    <row r="364" spans="1:7" x14ac:dyDescent="0.2">
      <c r="A364" s="216" t="str">
        <f t="shared" si="6"/>
        <v xml:space="preserve"> </v>
      </c>
      <c r="B364" s="217"/>
      <c r="C364" s="217"/>
      <c r="D364" s="144"/>
      <c r="E364" s="144"/>
      <c r="F364" s="144"/>
      <c r="G364" s="216" t="str">
        <f>IF(D364="","",VLOOKUP(D364,'Liste des clubs'!A:B,2,FALSE))</f>
        <v/>
      </c>
    </row>
    <row r="365" spans="1:7" x14ac:dyDescent="0.2">
      <c r="A365" s="216" t="str">
        <f t="shared" si="6"/>
        <v xml:space="preserve"> </v>
      </c>
      <c r="B365" s="217"/>
      <c r="C365" s="217"/>
      <c r="D365" s="144"/>
      <c r="E365" s="144"/>
      <c r="F365" s="144"/>
      <c r="G365" s="216" t="str">
        <f>IF(D365="","",VLOOKUP(D365,'Liste des clubs'!A:B,2,FALSE))</f>
        <v/>
      </c>
    </row>
    <row r="366" spans="1:7" x14ac:dyDescent="0.2">
      <c r="A366" s="216" t="str">
        <f t="shared" si="6"/>
        <v xml:space="preserve"> </v>
      </c>
      <c r="B366" s="217"/>
      <c r="C366" s="217"/>
      <c r="D366" s="144"/>
      <c r="E366" s="144"/>
      <c r="F366" s="144"/>
      <c r="G366" s="216" t="str">
        <f>IF(D366="","",VLOOKUP(D366,'Liste des clubs'!A:B,2,FALSE))</f>
        <v/>
      </c>
    </row>
    <row r="367" spans="1:7" x14ac:dyDescent="0.2">
      <c r="A367" s="216" t="str">
        <f t="shared" si="6"/>
        <v xml:space="preserve"> </v>
      </c>
      <c r="B367" s="217"/>
      <c r="C367" s="217"/>
      <c r="D367" s="144"/>
      <c r="E367" s="144"/>
      <c r="F367" s="144"/>
      <c r="G367" s="216" t="str">
        <f>IF(D367="","",VLOOKUP(D367,'Liste des clubs'!A:B,2,FALSE))</f>
        <v/>
      </c>
    </row>
    <row r="368" spans="1:7" x14ac:dyDescent="0.2">
      <c r="A368" s="216" t="str">
        <f t="shared" si="6"/>
        <v xml:space="preserve"> </v>
      </c>
      <c r="B368" s="217"/>
      <c r="C368" s="217"/>
      <c r="D368" s="144"/>
      <c r="E368" s="144"/>
      <c r="F368" s="144"/>
      <c r="G368" s="216" t="str">
        <f>IF(D368="","",VLOOKUP(D368,'Liste des clubs'!A:B,2,FALSE))</f>
        <v/>
      </c>
    </row>
    <row r="369" spans="1:7" x14ac:dyDescent="0.2">
      <c r="A369" s="216" t="str">
        <f t="shared" si="6"/>
        <v xml:space="preserve"> </v>
      </c>
      <c r="B369" s="217"/>
      <c r="C369" s="217"/>
      <c r="D369" s="144"/>
      <c r="E369" s="144"/>
      <c r="F369" s="144"/>
      <c r="G369" s="216" t="str">
        <f>IF(D369="","",VLOOKUP(D369,'Liste des clubs'!A:B,2,FALSE))</f>
        <v/>
      </c>
    </row>
    <row r="370" spans="1:7" x14ac:dyDescent="0.2">
      <c r="A370" s="216" t="str">
        <f t="shared" si="6"/>
        <v xml:space="preserve"> </v>
      </c>
      <c r="B370" s="217"/>
      <c r="C370" s="217"/>
      <c r="D370" s="144"/>
      <c r="E370" s="144"/>
      <c r="F370" s="144"/>
      <c r="G370" s="216" t="str">
        <f>IF(D370="","",VLOOKUP(D370,'Liste des clubs'!A:B,2,FALSE))</f>
        <v/>
      </c>
    </row>
    <row r="371" spans="1:7" x14ac:dyDescent="0.2">
      <c r="A371" s="216" t="str">
        <f t="shared" si="6"/>
        <v xml:space="preserve"> </v>
      </c>
      <c r="B371" s="217"/>
      <c r="C371" s="217"/>
      <c r="D371" s="144"/>
      <c r="E371" s="144"/>
      <c r="F371" s="144"/>
      <c r="G371" s="216" t="str">
        <f>IF(D371="","",VLOOKUP(D371,'Liste des clubs'!A:B,2,FALSE))</f>
        <v/>
      </c>
    </row>
    <row r="372" spans="1:7" x14ac:dyDescent="0.2">
      <c r="A372" s="216" t="str">
        <f t="shared" si="6"/>
        <v xml:space="preserve"> </v>
      </c>
      <c r="B372" s="217"/>
      <c r="C372" s="217"/>
      <c r="D372" s="144"/>
      <c r="E372" s="144"/>
      <c r="F372" s="144"/>
      <c r="G372" s="216" t="str">
        <f>IF(D372="","",VLOOKUP(D372,'Liste des clubs'!A:B,2,FALSE))</f>
        <v/>
      </c>
    </row>
    <row r="373" spans="1:7" x14ac:dyDescent="0.2">
      <c r="A373" s="216" t="str">
        <f t="shared" si="6"/>
        <v xml:space="preserve"> </v>
      </c>
      <c r="B373" s="217"/>
      <c r="C373" s="217"/>
      <c r="D373" s="144"/>
      <c r="E373" s="144"/>
      <c r="F373" s="144"/>
      <c r="G373" s="216" t="str">
        <f>IF(D373="","",VLOOKUP(D373,'Liste des clubs'!A:B,2,FALSE))</f>
        <v/>
      </c>
    </row>
    <row r="374" spans="1:7" x14ac:dyDescent="0.2">
      <c r="A374" s="216" t="str">
        <f t="shared" si="6"/>
        <v xml:space="preserve"> </v>
      </c>
      <c r="B374" s="217"/>
      <c r="C374" s="217"/>
      <c r="D374" s="144"/>
      <c r="E374" s="144"/>
      <c r="F374" s="144"/>
      <c r="G374" s="216" t="str">
        <f>IF(D374="","",VLOOKUP(D374,'Liste des clubs'!A:B,2,FALSE))</f>
        <v/>
      </c>
    </row>
    <row r="375" spans="1:7" x14ac:dyDescent="0.2">
      <c r="A375" s="216" t="str">
        <f t="shared" si="6"/>
        <v xml:space="preserve"> </v>
      </c>
      <c r="B375" s="217"/>
      <c r="C375" s="217"/>
      <c r="D375" s="144"/>
      <c r="E375" s="144"/>
      <c r="F375" s="144"/>
      <c r="G375" s="216" t="str">
        <f>IF(D375="","",VLOOKUP(D375,'Liste des clubs'!A:B,2,FALSE))</f>
        <v/>
      </c>
    </row>
    <row r="376" spans="1:7" x14ac:dyDescent="0.2">
      <c r="A376" s="216" t="str">
        <f t="shared" si="6"/>
        <v xml:space="preserve"> </v>
      </c>
      <c r="B376" s="217"/>
      <c r="C376" s="217"/>
      <c r="D376" s="144"/>
      <c r="E376" s="144"/>
      <c r="F376" s="144"/>
      <c r="G376" s="216" t="str">
        <f>IF(D376="","",VLOOKUP(D376,'Liste des clubs'!A:B,2,FALSE))</f>
        <v/>
      </c>
    </row>
    <row r="377" spans="1:7" x14ac:dyDescent="0.2">
      <c r="A377" s="216" t="str">
        <f t="shared" si="6"/>
        <v xml:space="preserve"> </v>
      </c>
      <c r="B377" s="217"/>
      <c r="C377" s="217"/>
      <c r="D377" s="144"/>
      <c r="E377" s="144"/>
      <c r="F377" s="144"/>
      <c r="G377" s="216" t="str">
        <f>IF(D377="","",VLOOKUP(D377,'Liste des clubs'!A:B,2,FALSE))</f>
        <v/>
      </c>
    </row>
    <row r="378" spans="1:7" x14ac:dyDescent="0.2">
      <c r="A378" s="216" t="str">
        <f t="shared" si="6"/>
        <v xml:space="preserve"> </v>
      </c>
      <c r="B378" s="217"/>
      <c r="C378" s="217"/>
      <c r="D378" s="144"/>
      <c r="E378" s="144"/>
      <c r="F378" s="144"/>
      <c r="G378" s="216" t="str">
        <f>IF(D378="","",VLOOKUP(D378,'Liste des clubs'!A:B,2,FALSE))</f>
        <v/>
      </c>
    </row>
    <row r="379" spans="1:7" x14ac:dyDescent="0.2">
      <c r="A379" s="216" t="str">
        <f t="shared" si="6"/>
        <v xml:space="preserve"> </v>
      </c>
      <c r="B379" s="217"/>
      <c r="C379" s="217"/>
      <c r="D379" s="144"/>
      <c r="E379" s="144"/>
      <c r="F379" s="144"/>
      <c r="G379" s="216" t="str">
        <f>IF(D379="","",VLOOKUP(D379,'Liste des clubs'!A:B,2,FALSE))</f>
        <v/>
      </c>
    </row>
    <row r="380" spans="1:7" x14ac:dyDescent="0.2">
      <c r="A380" s="216" t="str">
        <f t="shared" si="6"/>
        <v xml:space="preserve"> </v>
      </c>
      <c r="B380" s="217"/>
      <c r="C380" s="217"/>
      <c r="D380" s="144"/>
      <c r="E380" s="144"/>
      <c r="F380" s="144"/>
      <c r="G380" s="216" t="str">
        <f>IF(D380="","",VLOOKUP(D380,'Liste des clubs'!A:B,2,FALSE))</f>
        <v/>
      </c>
    </row>
    <row r="381" spans="1:7" x14ac:dyDescent="0.2">
      <c r="A381" s="216" t="str">
        <f t="shared" si="6"/>
        <v xml:space="preserve"> </v>
      </c>
      <c r="B381" s="217"/>
      <c r="C381" s="217"/>
      <c r="D381" s="144"/>
      <c r="E381" s="144"/>
      <c r="F381" s="144"/>
      <c r="G381" s="216" t="str">
        <f>IF(D381="","",VLOOKUP(D381,'Liste des clubs'!A:B,2,FALSE))</f>
        <v/>
      </c>
    </row>
    <row r="382" spans="1:7" x14ac:dyDescent="0.2">
      <c r="A382" s="216" t="str">
        <f t="shared" si="6"/>
        <v xml:space="preserve"> </v>
      </c>
      <c r="B382" s="217"/>
      <c r="C382" s="217"/>
      <c r="D382" s="144"/>
      <c r="E382" s="144"/>
      <c r="F382" s="144"/>
      <c r="G382" s="216" t="str">
        <f>IF(D382="","",VLOOKUP(D382,'Liste des clubs'!A:B,2,FALSE))</f>
        <v/>
      </c>
    </row>
    <row r="383" spans="1:7" x14ac:dyDescent="0.2">
      <c r="A383" s="216" t="str">
        <f t="shared" si="6"/>
        <v xml:space="preserve"> </v>
      </c>
      <c r="B383" s="217"/>
      <c r="C383" s="217"/>
      <c r="D383" s="144"/>
      <c r="E383" s="144"/>
      <c r="F383" s="144"/>
      <c r="G383" s="216" t="str">
        <f>IF(D383="","",VLOOKUP(D383,'Liste des clubs'!A:B,2,FALSE))</f>
        <v/>
      </c>
    </row>
    <row r="384" spans="1:7" x14ac:dyDescent="0.2">
      <c r="A384" s="216" t="str">
        <f t="shared" si="6"/>
        <v xml:space="preserve"> </v>
      </c>
      <c r="B384" s="217"/>
      <c r="C384" s="217"/>
      <c r="D384" s="144"/>
      <c r="E384" s="144"/>
      <c r="F384" s="144"/>
      <c r="G384" s="216" t="str">
        <f>IF(D384="","",VLOOKUP(D384,'Liste des clubs'!A:B,2,FALSE))</f>
        <v/>
      </c>
    </row>
    <row r="385" spans="1:7" x14ac:dyDescent="0.2">
      <c r="A385" s="216" t="str">
        <f t="shared" si="6"/>
        <v xml:space="preserve"> </v>
      </c>
      <c r="B385" s="217"/>
      <c r="C385" s="217"/>
      <c r="D385" s="144"/>
      <c r="E385" s="144"/>
      <c r="F385" s="144"/>
      <c r="G385" s="216" t="str">
        <f>IF(D385="","",VLOOKUP(D385,'Liste des clubs'!A:B,2,FALSE))</f>
        <v/>
      </c>
    </row>
    <row r="386" spans="1:7" x14ac:dyDescent="0.2">
      <c r="A386" s="216" t="str">
        <f t="shared" si="6"/>
        <v xml:space="preserve"> </v>
      </c>
      <c r="B386" s="217"/>
      <c r="C386" s="217"/>
      <c r="D386" s="144"/>
      <c r="E386" s="144"/>
      <c r="F386" s="144"/>
      <c r="G386" s="216" t="str">
        <f>IF(D386="","",VLOOKUP(D386,'Liste des clubs'!A:B,2,FALSE))</f>
        <v/>
      </c>
    </row>
    <row r="387" spans="1:7" x14ac:dyDescent="0.2">
      <c r="A387" s="216" t="str">
        <f t="shared" si="6"/>
        <v xml:space="preserve"> </v>
      </c>
      <c r="B387" s="217"/>
      <c r="C387" s="217"/>
      <c r="D387" s="144"/>
      <c r="E387" s="144"/>
      <c r="F387" s="144"/>
      <c r="G387" s="216" t="str">
        <f>IF(D387="","",VLOOKUP(D387,'Liste des clubs'!A:B,2,FALSE))</f>
        <v/>
      </c>
    </row>
    <row r="388" spans="1:7" x14ac:dyDescent="0.2">
      <c r="A388" s="216" t="str">
        <f t="shared" ref="A388:A451" si="7">UPPER(B388)&amp;" "&amp;PROPER(C388)</f>
        <v xml:space="preserve"> </v>
      </c>
      <c r="B388" s="217"/>
      <c r="C388" s="217"/>
      <c r="D388" s="144"/>
      <c r="E388" s="144"/>
      <c r="F388" s="144"/>
      <c r="G388" s="216" t="str">
        <f>IF(D388="","",VLOOKUP(D388,'Liste des clubs'!A:B,2,FALSE))</f>
        <v/>
      </c>
    </row>
    <row r="389" spans="1:7" x14ac:dyDescent="0.2">
      <c r="A389" s="216" t="str">
        <f t="shared" si="7"/>
        <v xml:space="preserve"> </v>
      </c>
      <c r="B389" s="217"/>
      <c r="C389" s="217"/>
      <c r="D389" s="144"/>
      <c r="E389" s="144"/>
      <c r="F389" s="144"/>
      <c r="G389" s="216" t="str">
        <f>IF(D389="","",VLOOKUP(D389,'Liste des clubs'!A:B,2,FALSE))</f>
        <v/>
      </c>
    </row>
    <row r="390" spans="1:7" x14ac:dyDescent="0.2">
      <c r="A390" s="216" t="str">
        <f t="shared" si="7"/>
        <v xml:space="preserve"> </v>
      </c>
      <c r="B390" s="217"/>
      <c r="C390" s="217"/>
      <c r="D390" s="144"/>
      <c r="E390" s="144"/>
      <c r="F390" s="144"/>
      <c r="G390" s="216" t="str">
        <f>IF(D390="","",VLOOKUP(D390,'Liste des clubs'!A:B,2,FALSE))</f>
        <v/>
      </c>
    </row>
    <row r="391" spans="1:7" x14ac:dyDescent="0.2">
      <c r="A391" s="216" t="str">
        <f t="shared" si="7"/>
        <v xml:space="preserve"> </v>
      </c>
      <c r="B391" s="217"/>
      <c r="C391" s="217"/>
      <c r="D391" s="144"/>
      <c r="E391" s="144"/>
      <c r="F391" s="144"/>
      <c r="G391" s="216" t="str">
        <f>IF(D391="","",VLOOKUP(D391,'Liste des clubs'!A:B,2,FALSE))</f>
        <v/>
      </c>
    </row>
    <row r="392" spans="1:7" x14ac:dyDescent="0.2">
      <c r="A392" s="216" t="str">
        <f t="shared" si="7"/>
        <v xml:space="preserve"> </v>
      </c>
      <c r="B392" s="217"/>
      <c r="C392" s="217"/>
      <c r="D392" s="144"/>
      <c r="E392" s="144"/>
      <c r="F392" s="144"/>
      <c r="G392" s="216" t="str">
        <f>IF(D392="","",VLOOKUP(D392,'Liste des clubs'!A:B,2,FALSE))</f>
        <v/>
      </c>
    </row>
    <row r="393" spans="1:7" x14ac:dyDescent="0.2">
      <c r="A393" s="216" t="str">
        <f t="shared" si="7"/>
        <v xml:space="preserve"> </v>
      </c>
      <c r="B393" s="217"/>
      <c r="C393" s="217"/>
      <c r="D393" s="144"/>
      <c r="E393" s="144"/>
      <c r="F393" s="144"/>
      <c r="G393" s="216" t="str">
        <f>IF(D393="","",VLOOKUP(D393,'Liste des clubs'!A:B,2,FALSE))</f>
        <v/>
      </c>
    </row>
    <row r="394" spans="1:7" x14ac:dyDescent="0.2">
      <c r="A394" s="216" t="str">
        <f t="shared" si="7"/>
        <v xml:space="preserve"> </v>
      </c>
      <c r="B394" s="217"/>
      <c r="C394" s="217"/>
      <c r="D394" s="144"/>
      <c r="E394" s="144"/>
      <c r="F394" s="144"/>
      <c r="G394" s="216" t="str">
        <f>IF(D394="","",VLOOKUP(D394,'Liste des clubs'!A:B,2,FALSE))</f>
        <v/>
      </c>
    </row>
    <row r="395" spans="1:7" x14ac:dyDescent="0.2">
      <c r="A395" s="216" t="str">
        <f t="shared" si="7"/>
        <v xml:space="preserve"> </v>
      </c>
      <c r="B395" s="217"/>
      <c r="C395" s="217"/>
      <c r="D395" s="144"/>
      <c r="E395" s="144"/>
      <c r="F395" s="144"/>
      <c r="G395" s="216" t="str">
        <f>IF(D395="","",VLOOKUP(D395,'Liste des clubs'!A:B,2,FALSE))</f>
        <v/>
      </c>
    </row>
    <row r="396" spans="1:7" x14ac:dyDescent="0.2">
      <c r="A396" s="216" t="str">
        <f t="shared" si="7"/>
        <v xml:space="preserve"> </v>
      </c>
      <c r="B396" s="217"/>
      <c r="C396" s="217"/>
      <c r="D396" s="144"/>
      <c r="E396" s="144"/>
      <c r="F396" s="144"/>
      <c r="G396" s="216" t="str">
        <f>IF(D396="","",VLOOKUP(D396,'Liste des clubs'!A:B,2,FALSE))</f>
        <v/>
      </c>
    </row>
    <row r="397" spans="1:7" x14ac:dyDescent="0.2">
      <c r="A397" s="216" t="str">
        <f t="shared" si="7"/>
        <v xml:space="preserve"> </v>
      </c>
      <c r="B397" s="217"/>
      <c r="C397" s="217"/>
      <c r="D397" s="144"/>
      <c r="E397" s="144"/>
      <c r="F397" s="144"/>
      <c r="G397" s="216" t="str">
        <f>IF(D397="","",VLOOKUP(D397,'Liste des clubs'!A:B,2,FALSE))</f>
        <v/>
      </c>
    </row>
    <row r="398" spans="1:7" x14ac:dyDescent="0.2">
      <c r="A398" s="216" t="str">
        <f t="shared" si="7"/>
        <v xml:space="preserve"> </v>
      </c>
      <c r="B398" s="217"/>
      <c r="C398" s="217"/>
      <c r="D398" s="144"/>
      <c r="E398" s="144"/>
      <c r="F398" s="144"/>
      <c r="G398" s="216" t="str">
        <f>IF(D398="","",VLOOKUP(D398,'Liste des clubs'!A:B,2,FALSE))</f>
        <v/>
      </c>
    </row>
    <row r="399" spans="1:7" x14ac:dyDescent="0.2">
      <c r="A399" s="216" t="str">
        <f t="shared" si="7"/>
        <v xml:space="preserve"> </v>
      </c>
      <c r="B399" s="217"/>
      <c r="C399" s="217"/>
      <c r="D399" s="144"/>
      <c r="E399" s="144"/>
      <c r="F399" s="144"/>
      <c r="G399" s="216" t="str">
        <f>IF(D399="","",VLOOKUP(D399,'Liste des clubs'!A:B,2,FALSE))</f>
        <v/>
      </c>
    </row>
    <row r="400" spans="1:7" x14ac:dyDescent="0.2">
      <c r="A400" s="216" t="str">
        <f t="shared" si="7"/>
        <v xml:space="preserve"> </v>
      </c>
      <c r="B400" s="217"/>
      <c r="C400" s="217"/>
      <c r="D400" s="144"/>
      <c r="E400" s="144"/>
      <c r="F400" s="144"/>
      <c r="G400" s="216" t="str">
        <f>IF(D400="","",VLOOKUP(D400,'Liste des clubs'!A:B,2,FALSE))</f>
        <v/>
      </c>
    </row>
    <row r="401" spans="1:7" x14ac:dyDescent="0.2">
      <c r="A401" s="216" t="str">
        <f t="shared" si="7"/>
        <v xml:space="preserve"> </v>
      </c>
      <c r="B401" s="217"/>
      <c r="C401" s="217"/>
      <c r="D401" s="144"/>
      <c r="E401" s="144"/>
      <c r="F401" s="144"/>
      <c r="G401" s="216" t="str">
        <f>IF(D401="","",VLOOKUP(D401,'Liste des clubs'!A:B,2,FALSE))</f>
        <v/>
      </c>
    </row>
    <row r="402" spans="1:7" x14ac:dyDescent="0.2">
      <c r="A402" s="216" t="str">
        <f t="shared" si="7"/>
        <v xml:space="preserve"> </v>
      </c>
      <c r="B402" s="217"/>
      <c r="C402" s="217"/>
      <c r="D402" s="144"/>
      <c r="E402" s="144"/>
      <c r="F402" s="144"/>
      <c r="G402" s="216" t="str">
        <f>IF(D402="","",VLOOKUP(D402,'Liste des clubs'!A:B,2,FALSE))</f>
        <v/>
      </c>
    </row>
    <row r="403" spans="1:7" x14ac:dyDescent="0.2">
      <c r="A403" s="216" t="str">
        <f t="shared" si="7"/>
        <v xml:space="preserve"> </v>
      </c>
      <c r="B403" s="217"/>
      <c r="C403" s="217"/>
      <c r="D403" s="144"/>
      <c r="E403" s="144"/>
      <c r="F403" s="144"/>
      <c r="G403" s="216" t="str">
        <f>IF(D403="","",VLOOKUP(D403,'Liste des clubs'!A:B,2,FALSE))</f>
        <v/>
      </c>
    </row>
    <row r="404" spans="1:7" x14ac:dyDescent="0.2">
      <c r="A404" s="216" t="str">
        <f t="shared" si="7"/>
        <v xml:space="preserve"> </v>
      </c>
      <c r="B404" s="217"/>
      <c r="C404" s="217"/>
      <c r="D404" s="144"/>
      <c r="E404" s="144"/>
      <c r="F404" s="144"/>
      <c r="G404" s="216" t="str">
        <f>IF(D404="","",VLOOKUP(D404,'Liste des clubs'!A:B,2,FALSE))</f>
        <v/>
      </c>
    </row>
    <row r="405" spans="1:7" x14ac:dyDescent="0.2">
      <c r="A405" s="216" t="str">
        <f t="shared" si="7"/>
        <v xml:space="preserve"> </v>
      </c>
      <c r="B405" s="217"/>
      <c r="C405" s="217"/>
      <c r="D405" s="144"/>
      <c r="E405" s="144"/>
      <c r="F405" s="144"/>
      <c r="G405" s="216" t="str">
        <f>IF(D405="","",VLOOKUP(D405,'Liste des clubs'!A:B,2,FALSE))</f>
        <v/>
      </c>
    </row>
    <row r="406" spans="1:7" x14ac:dyDescent="0.2">
      <c r="A406" s="216" t="str">
        <f t="shared" si="7"/>
        <v xml:space="preserve"> </v>
      </c>
      <c r="B406" s="217"/>
      <c r="C406" s="217"/>
      <c r="D406" s="144"/>
      <c r="E406" s="144"/>
      <c r="F406" s="144"/>
      <c r="G406" s="216" t="str">
        <f>IF(D406="","",VLOOKUP(D406,'Liste des clubs'!A:B,2,FALSE))</f>
        <v/>
      </c>
    </row>
    <row r="407" spans="1:7" x14ac:dyDescent="0.2">
      <c r="A407" s="216" t="str">
        <f t="shared" si="7"/>
        <v xml:space="preserve"> </v>
      </c>
      <c r="B407" s="217"/>
      <c r="C407" s="217"/>
      <c r="D407" s="144"/>
      <c r="E407" s="144"/>
      <c r="F407" s="144"/>
      <c r="G407" s="216" t="str">
        <f>IF(D407="","",VLOOKUP(D407,'Liste des clubs'!A:B,2,FALSE))</f>
        <v/>
      </c>
    </row>
    <row r="408" spans="1:7" x14ac:dyDescent="0.2">
      <c r="A408" s="216" t="str">
        <f t="shared" si="7"/>
        <v xml:space="preserve"> </v>
      </c>
      <c r="B408" s="217"/>
      <c r="C408" s="217"/>
      <c r="D408" s="144"/>
      <c r="E408" s="144"/>
      <c r="F408" s="144"/>
      <c r="G408" s="216" t="str">
        <f>IF(D408="","",VLOOKUP(D408,'Liste des clubs'!A:B,2,FALSE))</f>
        <v/>
      </c>
    </row>
    <row r="409" spans="1:7" x14ac:dyDescent="0.2">
      <c r="A409" s="216" t="str">
        <f t="shared" si="7"/>
        <v xml:space="preserve"> </v>
      </c>
      <c r="B409" s="217"/>
      <c r="C409" s="217"/>
      <c r="D409" s="144"/>
      <c r="E409" s="144"/>
      <c r="F409" s="144"/>
      <c r="G409" s="216" t="str">
        <f>IF(D409="","",VLOOKUP(D409,'Liste des clubs'!A:B,2,FALSE))</f>
        <v/>
      </c>
    </row>
    <row r="410" spans="1:7" x14ac:dyDescent="0.2">
      <c r="A410" s="216" t="str">
        <f t="shared" si="7"/>
        <v xml:space="preserve"> </v>
      </c>
      <c r="B410" s="217"/>
      <c r="C410" s="217"/>
      <c r="D410" s="144"/>
      <c r="E410" s="144"/>
      <c r="F410" s="144"/>
      <c r="G410" s="216" t="str">
        <f>IF(D410="","",VLOOKUP(D410,'Liste des clubs'!A:B,2,FALSE))</f>
        <v/>
      </c>
    </row>
    <row r="411" spans="1:7" x14ac:dyDescent="0.2">
      <c r="A411" s="216" t="str">
        <f t="shared" si="7"/>
        <v xml:space="preserve"> </v>
      </c>
      <c r="B411" s="217"/>
      <c r="C411" s="217"/>
      <c r="D411" s="144"/>
      <c r="E411" s="144"/>
      <c r="F411" s="144"/>
      <c r="G411" s="216" t="str">
        <f>IF(D411="","",VLOOKUP(D411,'Liste des clubs'!A:B,2,FALSE))</f>
        <v/>
      </c>
    </row>
    <row r="412" spans="1:7" x14ac:dyDescent="0.2">
      <c r="A412" s="216" t="str">
        <f t="shared" si="7"/>
        <v xml:space="preserve"> </v>
      </c>
      <c r="B412" s="217"/>
      <c r="C412" s="217"/>
      <c r="D412" s="144"/>
      <c r="E412" s="144"/>
      <c r="F412" s="144"/>
      <c r="G412" s="216" t="str">
        <f>IF(D412="","",VLOOKUP(D412,'Liste des clubs'!A:B,2,FALSE))</f>
        <v/>
      </c>
    </row>
    <row r="413" spans="1:7" x14ac:dyDescent="0.2">
      <c r="A413" s="216" t="str">
        <f t="shared" si="7"/>
        <v xml:space="preserve"> </v>
      </c>
      <c r="B413" s="217"/>
      <c r="C413" s="217"/>
      <c r="D413" s="144"/>
      <c r="E413" s="144"/>
      <c r="F413" s="144"/>
      <c r="G413" s="216" t="str">
        <f>IF(D413="","",VLOOKUP(D413,'Liste des clubs'!A:B,2,FALSE))</f>
        <v/>
      </c>
    </row>
    <row r="414" spans="1:7" x14ac:dyDescent="0.2">
      <c r="A414" s="216" t="str">
        <f t="shared" si="7"/>
        <v xml:space="preserve"> </v>
      </c>
      <c r="B414" s="217"/>
      <c r="C414" s="217"/>
      <c r="D414" s="144"/>
      <c r="E414" s="144"/>
      <c r="F414" s="144"/>
      <c r="G414" s="216" t="str">
        <f>IF(D414="","",VLOOKUP(D414,'Liste des clubs'!A:B,2,FALSE))</f>
        <v/>
      </c>
    </row>
    <row r="415" spans="1:7" x14ac:dyDescent="0.2">
      <c r="A415" s="216" t="str">
        <f t="shared" si="7"/>
        <v xml:space="preserve"> </v>
      </c>
      <c r="B415" s="217"/>
      <c r="C415" s="217"/>
      <c r="D415" s="144"/>
      <c r="E415" s="144"/>
      <c r="F415" s="144"/>
      <c r="G415" s="216" t="str">
        <f>IF(D415="","",VLOOKUP(D415,'Liste des clubs'!A:B,2,FALSE))</f>
        <v/>
      </c>
    </row>
    <row r="416" spans="1:7" x14ac:dyDescent="0.2">
      <c r="A416" s="216" t="str">
        <f t="shared" si="7"/>
        <v xml:space="preserve"> </v>
      </c>
      <c r="B416" s="217"/>
      <c r="C416" s="217"/>
      <c r="D416" s="144"/>
      <c r="E416" s="144"/>
      <c r="F416" s="144"/>
      <c r="G416" s="216" t="str">
        <f>IF(D416="","",VLOOKUP(D416,'Liste des clubs'!A:B,2,FALSE))</f>
        <v/>
      </c>
    </row>
    <row r="417" spans="1:7" x14ac:dyDescent="0.2">
      <c r="A417" s="216" t="str">
        <f t="shared" si="7"/>
        <v xml:space="preserve"> </v>
      </c>
      <c r="B417" s="217"/>
      <c r="C417" s="217"/>
      <c r="D417" s="144"/>
      <c r="E417" s="144"/>
      <c r="F417" s="144"/>
      <c r="G417" s="216" t="str">
        <f>IF(D417="","",VLOOKUP(D417,'Liste des clubs'!A:B,2,FALSE))</f>
        <v/>
      </c>
    </row>
    <row r="418" spans="1:7" x14ac:dyDescent="0.2">
      <c r="A418" s="216" t="str">
        <f t="shared" si="7"/>
        <v xml:space="preserve"> </v>
      </c>
      <c r="B418" s="217"/>
      <c r="C418" s="217"/>
      <c r="D418" s="144"/>
      <c r="E418" s="144"/>
      <c r="F418" s="144"/>
      <c r="G418" s="216" t="str">
        <f>IF(D418="","",VLOOKUP(D418,'Liste des clubs'!A:B,2,FALSE))</f>
        <v/>
      </c>
    </row>
    <row r="419" spans="1:7" x14ac:dyDescent="0.2">
      <c r="A419" s="216" t="str">
        <f t="shared" si="7"/>
        <v xml:space="preserve"> </v>
      </c>
      <c r="B419" s="217"/>
      <c r="C419" s="217"/>
      <c r="D419" s="144"/>
      <c r="E419" s="144"/>
      <c r="F419" s="144"/>
      <c r="G419" s="216" t="str">
        <f>IF(D419="","",VLOOKUP(D419,'Liste des clubs'!A:B,2,FALSE))</f>
        <v/>
      </c>
    </row>
    <row r="420" spans="1:7" x14ac:dyDescent="0.2">
      <c r="A420" s="216" t="str">
        <f t="shared" si="7"/>
        <v xml:space="preserve"> </v>
      </c>
      <c r="B420" s="217"/>
      <c r="C420" s="217"/>
      <c r="D420" s="144"/>
      <c r="E420" s="144"/>
      <c r="F420" s="144"/>
      <c r="G420" s="216" t="str">
        <f>IF(D420="","",VLOOKUP(D420,'Liste des clubs'!A:B,2,FALSE))</f>
        <v/>
      </c>
    </row>
    <row r="421" spans="1:7" x14ac:dyDescent="0.2">
      <c r="A421" s="216" t="str">
        <f t="shared" si="7"/>
        <v xml:space="preserve"> </v>
      </c>
      <c r="B421" s="217"/>
      <c r="C421" s="217"/>
      <c r="D421" s="144"/>
      <c r="E421" s="144"/>
      <c r="F421" s="144"/>
      <c r="G421" s="216" t="str">
        <f>IF(D421="","",VLOOKUP(D421,'Liste des clubs'!A:B,2,FALSE))</f>
        <v/>
      </c>
    </row>
    <row r="422" spans="1:7" x14ac:dyDescent="0.2">
      <c r="A422" s="216" t="str">
        <f t="shared" si="7"/>
        <v xml:space="preserve"> </v>
      </c>
      <c r="B422" s="217"/>
      <c r="C422" s="217"/>
      <c r="D422" s="144"/>
      <c r="E422" s="144"/>
      <c r="F422" s="144"/>
      <c r="G422" s="216" t="str">
        <f>IF(D422="","",VLOOKUP(D422,'Liste des clubs'!A:B,2,FALSE))</f>
        <v/>
      </c>
    </row>
    <row r="423" spans="1:7" x14ac:dyDescent="0.2">
      <c r="A423" s="216" t="str">
        <f t="shared" si="7"/>
        <v xml:space="preserve"> </v>
      </c>
      <c r="B423" s="217"/>
      <c r="C423" s="217"/>
      <c r="D423" s="144"/>
      <c r="E423" s="144"/>
      <c r="F423" s="144"/>
      <c r="G423" s="216" t="str">
        <f>IF(D423="","",VLOOKUP(D423,'Liste des clubs'!A:B,2,FALSE))</f>
        <v/>
      </c>
    </row>
    <row r="424" spans="1:7" x14ac:dyDescent="0.2">
      <c r="A424" s="216" t="str">
        <f t="shared" si="7"/>
        <v xml:space="preserve"> </v>
      </c>
      <c r="B424" s="217"/>
      <c r="C424" s="217"/>
      <c r="D424" s="144"/>
      <c r="E424" s="144"/>
      <c r="F424" s="144"/>
      <c r="G424" s="216" t="str">
        <f>IF(D424="","",VLOOKUP(D424,'Liste des clubs'!A:B,2,FALSE))</f>
        <v/>
      </c>
    </row>
    <row r="425" spans="1:7" x14ac:dyDescent="0.2">
      <c r="A425" s="216" t="str">
        <f t="shared" si="7"/>
        <v xml:space="preserve"> </v>
      </c>
      <c r="B425" s="217"/>
      <c r="C425" s="217"/>
      <c r="D425" s="144"/>
      <c r="E425" s="144"/>
      <c r="F425" s="144"/>
      <c r="G425" s="216" t="str">
        <f>IF(D425="","",VLOOKUP(D425,'Liste des clubs'!A:B,2,FALSE))</f>
        <v/>
      </c>
    </row>
    <row r="426" spans="1:7" x14ac:dyDescent="0.2">
      <c r="A426" s="216" t="str">
        <f t="shared" si="7"/>
        <v xml:space="preserve"> </v>
      </c>
      <c r="B426" s="217"/>
      <c r="C426" s="217"/>
      <c r="D426" s="144"/>
      <c r="E426" s="144"/>
      <c r="F426" s="144"/>
      <c r="G426" s="216" t="str">
        <f>IF(D426="","",VLOOKUP(D426,'Liste des clubs'!A:B,2,FALSE))</f>
        <v/>
      </c>
    </row>
    <row r="427" spans="1:7" x14ac:dyDescent="0.2">
      <c r="A427" s="216" t="str">
        <f t="shared" si="7"/>
        <v xml:space="preserve"> </v>
      </c>
      <c r="B427" s="217"/>
      <c r="C427" s="217"/>
      <c r="D427" s="144"/>
      <c r="E427" s="144"/>
      <c r="F427" s="144"/>
      <c r="G427" s="216" t="str">
        <f>IF(D427="","",VLOOKUP(D427,'Liste des clubs'!A:B,2,FALSE))</f>
        <v/>
      </c>
    </row>
    <row r="428" spans="1:7" x14ac:dyDescent="0.2">
      <c r="A428" s="216" t="str">
        <f t="shared" si="7"/>
        <v xml:space="preserve"> </v>
      </c>
      <c r="B428" s="217"/>
      <c r="C428" s="217"/>
      <c r="D428" s="144"/>
      <c r="E428" s="144"/>
      <c r="F428" s="144"/>
      <c r="G428" s="216" t="str">
        <f>IF(D428="","",VLOOKUP(D428,'Liste des clubs'!A:B,2,FALSE))</f>
        <v/>
      </c>
    </row>
    <row r="429" spans="1:7" x14ac:dyDescent="0.2">
      <c r="A429" s="216" t="str">
        <f t="shared" si="7"/>
        <v xml:space="preserve"> </v>
      </c>
      <c r="B429" s="217"/>
      <c r="C429" s="217"/>
      <c r="D429" s="144"/>
      <c r="E429" s="144"/>
      <c r="F429" s="144"/>
      <c r="G429" s="216" t="str">
        <f>IF(D429="","",VLOOKUP(D429,'Liste des clubs'!A:B,2,FALSE))</f>
        <v/>
      </c>
    </row>
    <row r="430" spans="1:7" x14ac:dyDescent="0.2">
      <c r="A430" s="216" t="str">
        <f t="shared" si="7"/>
        <v xml:space="preserve"> </v>
      </c>
      <c r="B430" s="217"/>
      <c r="C430" s="217"/>
      <c r="D430" s="144"/>
      <c r="E430" s="144"/>
      <c r="F430" s="144"/>
      <c r="G430" s="216" t="str">
        <f>IF(D430="","",VLOOKUP(D430,'Liste des clubs'!A:B,2,FALSE))</f>
        <v/>
      </c>
    </row>
    <row r="431" spans="1:7" x14ac:dyDescent="0.2">
      <c r="A431" s="216" t="str">
        <f t="shared" si="7"/>
        <v xml:space="preserve"> </v>
      </c>
      <c r="B431" s="217"/>
      <c r="C431" s="217"/>
      <c r="D431" s="144"/>
      <c r="E431" s="144"/>
      <c r="F431" s="144"/>
      <c r="G431" s="216" t="str">
        <f>IF(D431="","",VLOOKUP(D431,'Liste des clubs'!A:B,2,FALSE))</f>
        <v/>
      </c>
    </row>
    <row r="432" spans="1:7" x14ac:dyDescent="0.2">
      <c r="A432" s="216" t="str">
        <f t="shared" si="7"/>
        <v xml:space="preserve"> </v>
      </c>
      <c r="B432" s="217"/>
      <c r="C432" s="217"/>
      <c r="D432" s="144"/>
      <c r="E432" s="144"/>
      <c r="F432" s="144"/>
      <c r="G432" s="216" t="str">
        <f>IF(D432="","",VLOOKUP(D432,'Liste des clubs'!A:B,2,FALSE))</f>
        <v/>
      </c>
    </row>
    <row r="433" spans="1:7" x14ac:dyDescent="0.2">
      <c r="A433" s="216" t="str">
        <f t="shared" si="7"/>
        <v xml:space="preserve"> </v>
      </c>
      <c r="B433" s="217"/>
      <c r="C433" s="217"/>
      <c r="D433" s="144"/>
      <c r="E433" s="144"/>
      <c r="F433" s="144"/>
      <c r="G433" s="216" t="str">
        <f>IF(D433="","",VLOOKUP(D433,'Liste des clubs'!A:B,2,FALSE))</f>
        <v/>
      </c>
    </row>
    <row r="434" spans="1:7" x14ac:dyDescent="0.2">
      <c r="A434" s="216" t="str">
        <f t="shared" si="7"/>
        <v xml:space="preserve"> </v>
      </c>
      <c r="B434" s="217"/>
      <c r="C434" s="217"/>
      <c r="D434" s="144"/>
      <c r="E434" s="144"/>
      <c r="F434" s="144"/>
      <c r="G434" s="216" t="str">
        <f>IF(D434="","",VLOOKUP(D434,'Liste des clubs'!A:B,2,FALSE))</f>
        <v/>
      </c>
    </row>
    <row r="435" spans="1:7" x14ac:dyDescent="0.2">
      <c r="A435" s="216" t="str">
        <f t="shared" si="7"/>
        <v xml:space="preserve"> </v>
      </c>
      <c r="B435" s="217"/>
      <c r="C435" s="217"/>
      <c r="D435" s="144"/>
      <c r="E435" s="144"/>
      <c r="F435" s="144"/>
      <c r="G435" s="216" t="str">
        <f>IF(D435="","",VLOOKUP(D435,'Liste des clubs'!A:B,2,FALSE))</f>
        <v/>
      </c>
    </row>
    <row r="436" spans="1:7" x14ac:dyDescent="0.2">
      <c r="A436" s="216" t="str">
        <f t="shared" si="7"/>
        <v xml:space="preserve"> </v>
      </c>
      <c r="B436" s="217"/>
      <c r="C436" s="217"/>
      <c r="D436" s="144"/>
      <c r="E436" s="144"/>
      <c r="F436" s="144"/>
      <c r="G436" s="216" t="str">
        <f>IF(D436="","",VLOOKUP(D436,'Liste des clubs'!A:B,2,FALSE))</f>
        <v/>
      </c>
    </row>
    <row r="437" spans="1:7" x14ac:dyDescent="0.2">
      <c r="A437" s="216" t="str">
        <f t="shared" si="7"/>
        <v xml:space="preserve"> </v>
      </c>
      <c r="B437" s="217"/>
      <c r="C437" s="217"/>
      <c r="D437" s="144"/>
      <c r="E437" s="144"/>
      <c r="F437" s="144"/>
      <c r="G437" s="216" t="str">
        <f>IF(D437="","",VLOOKUP(D437,'Liste des clubs'!A:B,2,FALSE))</f>
        <v/>
      </c>
    </row>
    <row r="438" spans="1:7" x14ac:dyDescent="0.2">
      <c r="A438" s="216" t="str">
        <f t="shared" si="7"/>
        <v xml:space="preserve"> </v>
      </c>
      <c r="B438" s="217"/>
      <c r="C438" s="217"/>
      <c r="D438" s="144"/>
      <c r="E438" s="144"/>
      <c r="F438" s="144"/>
      <c r="G438" s="216" t="str">
        <f>IF(D438="","",VLOOKUP(D438,'Liste des clubs'!A:B,2,FALSE))</f>
        <v/>
      </c>
    </row>
    <row r="439" spans="1:7" x14ac:dyDescent="0.2">
      <c r="A439" s="216" t="str">
        <f t="shared" si="7"/>
        <v xml:space="preserve"> </v>
      </c>
      <c r="B439" s="217"/>
      <c r="C439" s="217"/>
      <c r="D439" s="144"/>
      <c r="E439" s="144"/>
      <c r="F439" s="144"/>
      <c r="G439" s="216" t="str">
        <f>IF(D439="","",VLOOKUP(D439,'Liste des clubs'!A:B,2,FALSE))</f>
        <v/>
      </c>
    </row>
    <row r="440" spans="1:7" x14ac:dyDescent="0.2">
      <c r="A440" s="216" t="str">
        <f t="shared" si="7"/>
        <v xml:space="preserve"> </v>
      </c>
      <c r="B440" s="217"/>
      <c r="C440" s="217"/>
      <c r="D440" s="144"/>
      <c r="E440" s="144"/>
      <c r="F440" s="144"/>
      <c r="G440" s="216" t="str">
        <f>IF(D440="","",VLOOKUP(D440,'Liste des clubs'!A:B,2,FALSE))</f>
        <v/>
      </c>
    </row>
    <row r="441" spans="1:7" x14ac:dyDescent="0.2">
      <c r="A441" s="216" t="str">
        <f t="shared" si="7"/>
        <v xml:space="preserve"> </v>
      </c>
      <c r="B441" s="217"/>
      <c r="C441" s="217"/>
      <c r="D441" s="144"/>
      <c r="E441" s="144"/>
      <c r="F441" s="144"/>
      <c r="G441" s="216" t="str">
        <f>IF(D441="","",VLOOKUP(D441,'Liste des clubs'!A:B,2,FALSE))</f>
        <v/>
      </c>
    </row>
    <row r="442" spans="1:7" x14ac:dyDescent="0.2">
      <c r="A442" s="216" t="str">
        <f t="shared" si="7"/>
        <v xml:space="preserve"> </v>
      </c>
      <c r="B442" s="217"/>
      <c r="C442" s="217"/>
      <c r="D442" s="144"/>
      <c r="E442" s="144"/>
      <c r="F442" s="144"/>
      <c r="G442" s="216" t="str">
        <f>IF(D442="","",VLOOKUP(D442,'Liste des clubs'!A:B,2,FALSE))</f>
        <v/>
      </c>
    </row>
    <row r="443" spans="1:7" x14ac:dyDescent="0.2">
      <c r="A443" s="216" t="str">
        <f t="shared" si="7"/>
        <v xml:space="preserve"> </v>
      </c>
      <c r="B443" s="217"/>
      <c r="C443" s="217"/>
      <c r="D443" s="144"/>
      <c r="E443" s="144"/>
      <c r="F443" s="144"/>
      <c r="G443" s="216" t="str">
        <f>IF(D443="","",VLOOKUP(D443,'Liste des clubs'!A:B,2,FALSE))</f>
        <v/>
      </c>
    </row>
    <row r="444" spans="1:7" x14ac:dyDescent="0.2">
      <c r="A444" s="216" t="str">
        <f t="shared" si="7"/>
        <v xml:space="preserve"> </v>
      </c>
      <c r="B444" s="217"/>
      <c r="C444" s="217"/>
      <c r="D444" s="144"/>
      <c r="E444" s="144"/>
      <c r="F444" s="144"/>
      <c r="G444" s="216" t="str">
        <f>IF(D444="","",VLOOKUP(D444,'Liste des clubs'!A:B,2,FALSE))</f>
        <v/>
      </c>
    </row>
    <row r="445" spans="1:7" x14ac:dyDescent="0.2">
      <c r="A445" s="216" t="str">
        <f t="shared" si="7"/>
        <v xml:space="preserve"> </v>
      </c>
      <c r="B445" s="217"/>
      <c r="C445" s="217"/>
      <c r="D445" s="144"/>
      <c r="E445" s="144"/>
      <c r="F445" s="144"/>
      <c r="G445" s="216" t="str">
        <f>IF(D445="","",VLOOKUP(D445,'Liste des clubs'!A:B,2,FALSE))</f>
        <v/>
      </c>
    </row>
    <row r="446" spans="1:7" x14ac:dyDescent="0.2">
      <c r="A446" s="216" t="str">
        <f t="shared" si="7"/>
        <v xml:space="preserve"> </v>
      </c>
      <c r="B446" s="217"/>
      <c r="C446" s="217"/>
      <c r="D446" s="144"/>
      <c r="E446" s="144"/>
      <c r="F446" s="144"/>
      <c r="G446" s="216" t="str">
        <f>IF(D446="","",VLOOKUP(D446,'Liste des clubs'!A:B,2,FALSE))</f>
        <v/>
      </c>
    </row>
    <row r="447" spans="1:7" x14ac:dyDescent="0.2">
      <c r="A447" s="216" t="str">
        <f t="shared" si="7"/>
        <v xml:space="preserve"> </v>
      </c>
      <c r="B447" s="217"/>
      <c r="C447" s="217"/>
      <c r="D447" s="144"/>
      <c r="E447" s="144"/>
      <c r="F447" s="144"/>
      <c r="G447" s="216" t="str">
        <f>IF(D447="","",VLOOKUP(D447,'Liste des clubs'!A:B,2,FALSE))</f>
        <v/>
      </c>
    </row>
    <row r="448" spans="1:7" x14ac:dyDescent="0.2">
      <c r="A448" s="216" t="str">
        <f t="shared" si="7"/>
        <v xml:space="preserve"> </v>
      </c>
      <c r="B448" s="217"/>
      <c r="C448" s="217"/>
      <c r="D448" s="144"/>
      <c r="E448" s="144"/>
      <c r="F448" s="144"/>
      <c r="G448" s="216" t="str">
        <f>IF(D448="","",VLOOKUP(D448,'Liste des clubs'!A:B,2,FALSE))</f>
        <v/>
      </c>
    </row>
    <row r="449" spans="1:7" x14ac:dyDescent="0.2">
      <c r="A449" s="216" t="str">
        <f t="shared" si="7"/>
        <v xml:space="preserve"> </v>
      </c>
      <c r="B449" s="217"/>
      <c r="C449" s="217"/>
      <c r="D449" s="144"/>
      <c r="E449" s="144"/>
      <c r="F449" s="144"/>
      <c r="G449" s="216" t="str">
        <f>IF(D449="","",VLOOKUP(D449,'Liste des clubs'!A:B,2,FALSE))</f>
        <v/>
      </c>
    </row>
    <row r="450" spans="1:7" x14ac:dyDescent="0.2">
      <c r="A450" s="216" t="str">
        <f t="shared" si="7"/>
        <v xml:space="preserve"> </v>
      </c>
      <c r="B450" s="217"/>
      <c r="C450" s="217"/>
      <c r="D450" s="144"/>
      <c r="E450" s="144"/>
      <c r="F450" s="144"/>
      <c r="G450" s="216" t="str">
        <f>IF(D450="","",VLOOKUP(D450,'Liste des clubs'!A:B,2,FALSE))</f>
        <v/>
      </c>
    </row>
    <row r="451" spans="1:7" x14ac:dyDescent="0.2">
      <c r="A451" s="216" t="str">
        <f t="shared" si="7"/>
        <v xml:space="preserve"> </v>
      </c>
      <c r="B451" s="217"/>
      <c r="C451" s="217"/>
      <c r="D451" s="144"/>
      <c r="E451" s="144"/>
      <c r="F451" s="144"/>
      <c r="G451" s="216" t="str">
        <f>IF(D451="","",VLOOKUP(D451,'Liste des clubs'!A:B,2,FALSE))</f>
        <v/>
      </c>
    </row>
    <row r="452" spans="1:7" x14ac:dyDescent="0.2">
      <c r="A452" s="216" t="str">
        <f t="shared" ref="A452:A515" si="8">UPPER(B452)&amp;" "&amp;PROPER(C452)</f>
        <v xml:space="preserve"> </v>
      </c>
      <c r="B452" s="217"/>
      <c r="C452" s="217"/>
      <c r="D452" s="144"/>
      <c r="E452" s="144"/>
      <c r="F452" s="144"/>
      <c r="G452" s="216" t="str">
        <f>IF(D452="","",VLOOKUP(D452,'Liste des clubs'!A:B,2,FALSE))</f>
        <v/>
      </c>
    </row>
    <row r="453" spans="1:7" x14ac:dyDescent="0.2">
      <c r="A453" s="216" t="str">
        <f t="shared" si="8"/>
        <v xml:space="preserve"> </v>
      </c>
      <c r="B453" s="217"/>
      <c r="C453" s="217"/>
      <c r="D453" s="144"/>
      <c r="E453" s="144"/>
      <c r="F453" s="144"/>
      <c r="G453" s="216" t="str">
        <f>IF(D453="","",VLOOKUP(D453,'Liste des clubs'!A:B,2,FALSE))</f>
        <v/>
      </c>
    </row>
    <row r="454" spans="1:7" x14ac:dyDescent="0.2">
      <c r="A454" s="216" t="str">
        <f t="shared" si="8"/>
        <v xml:space="preserve"> </v>
      </c>
      <c r="B454" s="217"/>
      <c r="C454" s="217"/>
      <c r="D454" s="144"/>
      <c r="E454" s="144"/>
      <c r="F454" s="144"/>
      <c r="G454" s="216" t="str">
        <f>IF(D454="","",VLOOKUP(D454,'Liste des clubs'!A:B,2,FALSE))</f>
        <v/>
      </c>
    </row>
    <row r="455" spans="1:7" x14ac:dyDescent="0.2">
      <c r="A455" s="216" t="str">
        <f t="shared" si="8"/>
        <v xml:space="preserve"> </v>
      </c>
      <c r="B455" s="217"/>
      <c r="C455" s="217"/>
      <c r="D455" s="144"/>
      <c r="E455" s="144"/>
      <c r="F455" s="144"/>
      <c r="G455" s="216" t="str">
        <f>IF(D455="","",VLOOKUP(D455,'Liste des clubs'!A:B,2,FALSE))</f>
        <v/>
      </c>
    </row>
    <row r="456" spans="1:7" x14ac:dyDescent="0.2">
      <c r="A456" s="216" t="str">
        <f t="shared" si="8"/>
        <v xml:space="preserve"> </v>
      </c>
      <c r="B456" s="217"/>
      <c r="C456" s="217"/>
      <c r="D456" s="144"/>
      <c r="E456" s="144"/>
      <c r="F456" s="144"/>
      <c r="G456" s="216" t="str">
        <f>IF(D456="","",VLOOKUP(D456,'Liste des clubs'!A:B,2,FALSE))</f>
        <v/>
      </c>
    </row>
    <row r="457" spans="1:7" x14ac:dyDescent="0.2">
      <c r="A457" s="216" t="str">
        <f t="shared" si="8"/>
        <v xml:space="preserve"> </v>
      </c>
      <c r="B457" s="217"/>
      <c r="C457" s="217"/>
      <c r="D457" s="144"/>
      <c r="E457" s="144"/>
      <c r="F457" s="144"/>
      <c r="G457" s="216" t="str">
        <f>IF(D457="","",VLOOKUP(D457,'Liste des clubs'!A:B,2,FALSE))</f>
        <v/>
      </c>
    </row>
    <row r="458" spans="1:7" x14ac:dyDescent="0.2">
      <c r="A458" s="216" t="str">
        <f t="shared" si="8"/>
        <v xml:space="preserve"> </v>
      </c>
      <c r="B458" s="217"/>
      <c r="C458" s="217"/>
      <c r="D458" s="144"/>
      <c r="E458" s="144"/>
      <c r="F458" s="144"/>
      <c r="G458" s="216" t="str">
        <f>IF(D458="","",VLOOKUP(D458,'Liste des clubs'!A:B,2,FALSE))</f>
        <v/>
      </c>
    </row>
    <row r="459" spans="1:7" x14ac:dyDescent="0.2">
      <c r="A459" s="216" t="str">
        <f t="shared" si="8"/>
        <v xml:space="preserve"> </v>
      </c>
      <c r="B459" s="217"/>
      <c r="C459" s="217"/>
      <c r="D459" s="144"/>
      <c r="E459" s="144"/>
      <c r="F459" s="144"/>
      <c r="G459" s="216" t="str">
        <f>IF(D459="","",VLOOKUP(D459,'Liste des clubs'!A:B,2,FALSE))</f>
        <v/>
      </c>
    </row>
    <row r="460" spans="1:7" x14ac:dyDescent="0.2">
      <c r="A460" s="216" t="str">
        <f t="shared" si="8"/>
        <v xml:space="preserve"> </v>
      </c>
      <c r="B460" s="217"/>
      <c r="C460" s="217"/>
      <c r="D460" s="144"/>
      <c r="E460" s="144"/>
      <c r="F460" s="144"/>
      <c r="G460" s="216" t="str">
        <f>IF(D460="","",VLOOKUP(D460,'Liste des clubs'!A:B,2,FALSE))</f>
        <v/>
      </c>
    </row>
    <row r="461" spans="1:7" x14ac:dyDescent="0.2">
      <c r="A461" s="216" t="str">
        <f t="shared" si="8"/>
        <v xml:space="preserve"> </v>
      </c>
      <c r="B461" s="217"/>
      <c r="C461" s="217"/>
      <c r="D461" s="144"/>
      <c r="E461" s="144"/>
      <c r="F461" s="144"/>
      <c r="G461" s="216" t="str">
        <f>IF(D461="","",VLOOKUP(D461,'Liste des clubs'!A:B,2,FALSE))</f>
        <v/>
      </c>
    </row>
    <row r="462" spans="1:7" x14ac:dyDescent="0.2">
      <c r="A462" s="216" t="str">
        <f t="shared" si="8"/>
        <v xml:space="preserve"> </v>
      </c>
      <c r="B462" s="217"/>
      <c r="C462" s="217"/>
      <c r="D462" s="144"/>
      <c r="E462" s="144"/>
      <c r="F462" s="144"/>
      <c r="G462" s="216" t="str">
        <f>IF(D462="","",VLOOKUP(D462,'Liste des clubs'!A:B,2,FALSE))</f>
        <v/>
      </c>
    </row>
    <row r="463" spans="1:7" x14ac:dyDescent="0.2">
      <c r="A463" s="216" t="str">
        <f t="shared" si="8"/>
        <v xml:space="preserve"> </v>
      </c>
      <c r="B463" s="217"/>
      <c r="C463" s="217"/>
      <c r="D463" s="144"/>
      <c r="E463" s="144"/>
      <c r="F463" s="144"/>
      <c r="G463" s="216" t="str">
        <f>IF(D463="","",VLOOKUP(D463,'Liste des clubs'!A:B,2,FALSE))</f>
        <v/>
      </c>
    </row>
    <row r="464" spans="1:7" x14ac:dyDescent="0.2">
      <c r="A464" s="216" t="str">
        <f t="shared" si="8"/>
        <v xml:space="preserve"> </v>
      </c>
      <c r="B464" s="217"/>
      <c r="C464" s="217"/>
      <c r="D464" s="144"/>
      <c r="E464" s="144"/>
      <c r="F464" s="144"/>
      <c r="G464" s="216" t="str">
        <f>IF(D464="","",VLOOKUP(D464,'Liste des clubs'!A:B,2,FALSE))</f>
        <v/>
      </c>
    </row>
    <row r="465" spans="1:7" x14ac:dyDescent="0.2">
      <c r="A465" s="216" t="str">
        <f t="shared" si="8"/>
        <v xml:space="preserve"> </v>
      </c>
      <c r="B465" s="217"/>
      <c r="C465" s="217"/>
      <c r="D465" s="144"/>
      <c r="E465" s="144"/>
      <c r="F465" s="144"/>
      <c r="G465" s="216" t="str">
        <f>IF(D465="","",VLOOKUP(D465,'Liste des clubs'!A:B,2,FALSE))</f>
        <v/>
      </c>
    </row>
    <row r="466" spans="1:7" x14ac:dyDescent="0.2">
      <c r="A466" s="216" t="str">
        <f t="shared" si="8"/>
        <v xml:space="preserve"> </v>
      </c>
      <c r="B466" s="217"/>
      <c r="C466" s="217"/>
      <c r="D466" s="144"/>
      <c r="E466" s="144"/>
      <c r="F466" s="144"/>
      <c r="G466" s="216" t="str">
        <f>IF(D466="","",VLOOKUP(D466,'Liste des clubs'!A:B,2,FALSE))</f>
        <v/>
      </c>
    </row>
    <row r="467" spans="1:7" x14ac:dyDescent="0.2">
      <c r="A467" s="216" t="str">
        <f t="shared" si="8"/>
        <v xml:space="preserve"> </v>
      </c>
      <c r="B467" s="217"/>
      <c r="C467" s="217"/>
      <c r="D467" s="144"/>
      <c r="E467" s="144"/>
      <c r="F467" s="144"/>
      <c r="G467" s="216" t="str">
        <f>IF(D467="","",VLOOKUP(D467,'Liste des clubs'!A:B,2,FALSE))</f>
        <v/>
      </c>
    </row>
    <row r="468" spans="1:7" x14ac:dyDescent="0.2">
      <c r="A468" s="216" t="str">
        <f t="shared" si="8"/>
        <v xml:space="preserve"> </v>
      </c>
      <c r="B468" s="217"/>
      <c r="C468" s="217"/>
      <c r="D468" s="144"/>
      <c r="E468" s="144"/>
      <c r="F468" s="144"/>
      <c r="G468" s="216" t="str">
        <f>IF(D468="","",VLOOKUP(D468,'Liste des clubs'!A:B,2,FALSE))</f>
        <v/>
      </c>
    </row>
    <row r="469" spans="1:7" x14ac:dyDescent="0.2">
      <c r="A469" s="216" t="str">
        <f t="shared" si="8"/>
        <v xml:space="preserve"> </v>
      </c>
      <c r="B469" s="217"/>
      <c r="C469" s="217"/>
      <c r="D469" s="144"/>
      <c r="E469" s="144"/>
      <c r="F469" s="144"/>
      <c r="G469" s="216" t="str">
        <f>IF(D469="","",VLOOKUP(D469,'Liste des clubs'!A:B,2,FALSE))</f>
        <v/>
      </c>
    </row>
    <row r="470" spans="1:7" x14ac:dyDescent="0.2">
      <c r="A470" s="216" t="str">
        <f t="shared" si="8"/>
        <v xml:space="preserve"> </v>
      </c>
      <c r="B470" s="217"/>
      <c r="C470" s="217"/>
      <c r="D470" s="144"/>
      <c r="E470" s="144"/>
      <c r="F470" s="144"/>
      <c r="G470" s="216" t="str">
        <f>IF(D470="","",VLOOKUP(D470,'Liste des clubs'!A:B,2,FALSE))</f>
        <v/>
      </c>
    </row>
    <row r="471" spans="1:7" x14ac:dyDescent="0.2">
      <c r="A471" s="216" t="str">
        <f t="shared" si="8"/>
        <v xml:space="preserve"> </v>
      </c>
      <c r="B471" s="217"/>
      <c r="C471" s="217"/>
      <c r="D471" s="144"/>
      <c r="E471" s="144"/>
      <c r="F471" s="144"/>
      <c r="G471" s="216" t="str">
        <f>IF(D471="","",VLOOKUP(D471,'Liste des clubs'!A:B,2,FALSE))</f>
        <v/>
      </c>
    </row>
    <row r="472" spans="1:7" x14ac:dyDescent="0.2">
      <c r="A472" s="216" t="str">
        <f t="shared" si="8"/>
        <v xml:space="preserve"> </v>
      </c>
      <c r="B472" s="217"/>
      <c r="C472" s="217"/>
      <c r="D472" s="144"/>
      <c r="E472" s="144"/>
      <c r="F472" s="144"/>
      <c r="G472" s="216" t="str">
        <f>IF(D472="","",VLOOKUP(D472,'Liste des clubs'!A:B,2,FALSE))</f>
        <v/>
      </c>
    </row>
    <row r="473" spans="1:7" x14ac:dyDescent="0.2">
      <c r="A473" s="216" t="str">
        <f t="shared" si="8"/>
        <v xml:space="preserve"> </v>
      </c>
      <c r="B473" s="217"/>
      <c r="C473" s="217"/>
      <c r="D473" s="144"/>
      <c r="E473" s="144"/>
      <c r="F473" s="144"/>
      <c r="G473" s="216" t="str">
        <f>IF(D473="","",VLOOKUP(D473,'Liste des clubs'!A:B,2,FALSE))</f>
        <v/>
      </c>
    </row>
    <row r="474" spans="1:7" x14ac:dyDescent="0.2">
      <c r="A474" s="216" t="str">
        <f t="shared" si="8"/>
        <v xml:space="preserve"> </v>
      </c>
      <c r="B474" s="217"/>
      <c r="C474" s="217"/>
      <c r="D474" s="144"/>
      <c r="E474" s="144"/>
      <c r="F474" s="144"/>
      <c r="G474" s="216" t="str">
        <f>IF(D474="","",VLOOKUP(D474,'Liste des clubs'!A:B,2,FALSE))</f>
        <v/>
      </c>
    </row>
    <row r="475" spans="1:7" x14ac:dyDescent="0.2">
      <c r="A475" s="216" t="str">
        <f t="shared" si="8"/>
        <v xml:space="preserve"> </v>
      </c>
      <c r="B475" s="217"/>
      <c r="C475" s="217"/>
      <c r="D475" s="144"/>
      <c r="E475" s="144"/>
      <c r="F475" s="144"/>
      <c r="G475" s="216" t="str">
        <f>IF(D475="","",VLOOKUP(D475,'Liste des clubs'!A:B,2,FALSE))</f>
        <v/>
      </c>
    </row>
    <row r="476" spans="1:7" x14ac:dyDescent="0.2">
      <c r="A476" s="216" t="str">
        <f t="shared" si="8"/>
        <v xml:space="preserve"> </v>
      </c>
      <c r="B476" s="217"/>
      <c r="C476" s="217"/>
      <c r="D476" s="144"/>
      <c r="E476" s="144"/>
      <c r="F476" s="144"/>
      <c r="G476" s="216" t="str">
        <f>IF(D476="","",VLOOKUP(D476,'Liste des clubs'!A:B,2,FALSE))</f>
        <v/>
      </c>
    </row>
    <row r="477" spans="1:7" x14ac:dyDescent="0.2">
      <c r="A477" s="216" t="str">
        <f t="shared" si="8"/>
        <v xml:space="preserve"> </v>
      </c>
      <c r="B477" s="217"/>
      <c r="C477" s="217"/>
      <c r="D477" s="144"/>
      <c r="E477" s="144"/>
      <c r="F477" s="144"/>
      <c r="G477" s="216" t="str">
        <f>IF(D477="","",VLOOKUP(D477,'Liste des clubs'!A:B,2,FALSE))</f>
        <v/>
      </c>
    </row>
    <row r="478" spans="1:7" x14ac:dyDescent="0.2">
      <c r="A478" s="216" t="str">
        <f t="shared" si="8"/>
        <v xml:space="preserve"> </v>
      </c>
      <c r="B478" s="217"/>
      <c r="C478" s="217"/>
      <c r="D478" s="144"/>
      <c r="E478" s="144"/>
      <c r="F478" s="144"/>
      <c r="G478" s="216" t="str">
        <f>IF(D478="","",VLOOKUP(D478,'Liste des clubs'!A:B,2,FALSE))</f>
        <v/>
      </c>
    </row>
    <row r="479" spans="1:7" x14ac:dyDescent="0.2">
      <c r="A479" s="216" t="str">
        <f t="shared" si="8"/>
        <v xml:space="preserve"> </v>
      </c>
      <c r="B479" s="217"/>
      <c r="C479" s="217"/>
      <c r="D479" s="144"/>
      <c r="E479" s="144"/>
      <c r="F479" s="144"/>
      <c r="G479" s="216" t="str">
        <f>IF(D479="","",VLOOKUP(D479,'Liste des clubs'!A:B,2,FALSE))</f>
        <v/>
      </c>
    </row>
    <row r="480" spans="1:7" x14ac:dyDescent="0.2">
      <c r="A480" s="216" t="str">
        <f t="shared" si="8"/>
        <v xml:space="preserve"> </v>
      </c>
      <c r="B480" s="217"/>
      <c r="C480" s="217"/>
      <c r="D480" s="144"/>
      <c r="E480" s="144"/>
      <c r="F480" s="144"/>
      <c r="G480" s="216" t="str">
        <f>IF(D480="","",VLOOKUP(D480,'Liste des clubs'!A:B,2,FALSE))</f>
        <v/>
      </c>
    </row>
    <row r="481" spans="1:7" x14ac:dyDescent="0.2">
      <c r="A481" s="216" t="str">
        <f t="shared" si="8"/>
        <v xml:space="preserve"> </v>
      </c>
      <c r="B481" s="217"/>
      <c r="C481" s="217"/>
      <c r="D481" s="144"/>
      <c r="E481" s="144"/>
      <c r="F481" s="144"/>
      <c r="G481" s="216" t="str">
        <f>IF(D481="","",VLOOKUP(D481,'Liste des clubs'!A:B,2,FALSE))</f>
        <v/>
      </c>
    </row>
    <row r="482" spans="1:7" x14ac:dyDescent="0.2">
      <c r="A482" s="216" t="str">
        <f t="shared" si="8"/>
        <v xml:space="preserve"> </v>
      </c>
      <c r="B482" s="217"/>
      <c r="C482" s="217"/>
      <c r="D482" s="144"/>
      <c r="E482" s="144"/>
      <c r="F482" s="144"/>
      <c r="G482" s="216" t="str">
        <f>IF(D482="","",VLOOKUP(D482,'Liste des clubs'!A:B,2,FALSE))</f>
        <v/>
      </c>
    </row>
    <row r="483" spans="1:7" x14ac:dyDescent="0.2">
      <c r="A483" s="216" t="str">
        <f t="shared" si="8"/>
        <v xml:space="preserve"> </v>
      </c>
      <c r="B483" s="217"/>
      <c r="C483" s="217"/>
      <c r="D483" s="144"/>
      <c r="E483" s="144"/>
      <c r="F483" s="144"/>
      <c r="G483" s="216" t="str">
        <f>IF(D483="","",VLOOKUP(D483,'Liste des clubs'!A:B,2,FALSE))</f>
        <v/>
      </c>
    </row>
    <row r="484" spans="1:7" x14ac:dyDescent="0.2">
      <c r="A484" s="216" t="str">
        <f t="shared" si="8"/>
        <v xml:space="preserve"> </v>
      </c>
      <c r="B484" s="217"/>
      <c r="C484" s="217"/>
      <c r="D484" s="144"/>
      <c r="E484" s="144"/>
      <c r="F484" s="144"/>
      <c r="G484" s="216" t="str">
        <f>IF(D484="","",VLOOKUP(D484,'Liste des clubs'!A:B,2,FALSE))</f>
        <v/>
      </c>
    </row>
    <row r="485" spans="1:7" x14ac:dyDescent="0.2">
      <c r="A485" s="216" t="str">
        <f t="shared" si="8"/>
        <v xml:space="preserve"> </v>
      </c>
      <c r="B485" s="217"/>
      <c r="C485" s="217"/>
      <c r="D485" s="144"/>
      <c r="E485" s="144"/>
      <c r="F485" s="144"/>
      <c r="G485" s="216" t="str">
        <f>IF(D485="","",VLOOKUP(D485,'Liste des clubs'!A:B,2,FALSE))</f>
        <v/>
      </c>
    </row>
    <row r="486" spans="1:7" x14ac:dyDescent="0.2">
      <c r="A486" s="216" t="str">
        <f t="shared" si="8"/>
        <v xml:space="preserve"> </v>
      </c>
      <c r="B486" s="217"/>
      <c r="C486" s="217"/>
      <c r="D486" s="144"/>
      <c r="E486" s="144"/>
      <c r="F486" s="144"/>
      <c r="G486" s="216" t="str">
        <f>IF(D486="","",VLOOKUP(D486,'Liste des clubs'!A:B,2,FALSE))</f>
        <v/>
      </c>
    </row>
    <row r="487" spans="1:7" x14ac:dyDescent="0.2">
      <c r="A487" s="216" t="str">
        <f t="shared" si="8"/>
        <v xml:space="preserve"> </v>
      </c>
      <c r="B487" s="217"/>
      <c r="C487" s="217"/>
      <c r="D487" s="144"/>
      <c r="E487" s="144"/>
      <c r="F487" s="144"/>
      <c r="G487" s="216" t="str">
        <f>IF(D487="","",VLOOKUP(D487,'Liste des clubs'!A:B,2,FALSE))</f>
        <v/>
      </c>
    </row>
    <row r="488" spans="1:7" x14ac:dyDescent="0.2">
      <c r="A488" s="216" t="str">
        <f t="shared" si="8"/>
        <v xml:space="preserve"> </v>
      </c>
      <c r="B488" s="217"/>
      <c r="C488" s="217"/>
      <c r="D488" s="144"/>
      <c r="E488" s="144"/>
      <c r="F488" s="144"/>
      <c r="G488" s="216" t="str">
        <f>IF(D488="","",VLOOKUP(D488,'Liste des clubs'!A:B,2,FALSE))</f>
        <v/>
      </c>
    </row>
    <row r="489" spans="1:7" x14ac:dyDescent="0.2">
      <c r="A489" s="216" t="str">
        <f t="shared" si="8"/>
        <v xml:space="preserve"> </v>
      </c>
      <c r="B489" s="217"/>
      <c r="C489" s="217"/>
      <c r="D489" s="144"/>
      <c r="E489" s="144"/>
      <c r="F489" s="144"/>
      <c r="G489" s="216" t="str">
        <f>IF(D489="","",VLOOKUP(D489,'Liste des clubs'!A:B,2,FALSE))</f>
        <v/>
      </c>
    </row>
    <row r="490" spans="1:7" x14ac:dyDescent="0.2">
      <c r="A490" s="216" t="str">
        <f t="shared" si="8"/>
        <v xml:space="preserve"> </v>
      </c>
      <c r="B490" s="217"/>
      <c r="C490" s="217"/>
      <c r="D490" s="144"/>
      <c r="E490" s="144"/>
      <c r="F490" s="144"/>
      <c r="G490" s="216" t="str">
        <f>IF(D490="","",VLOOKUP(D490,'Liste des clubs'!A:B,2,FALSE))</f>
        <v/>
      </c>
    </row>
    <row r="491" spans="1:7" x14ac:dyDescent="0.2">
      <c r="A491" s="216" t="str">
        <f t="shared" si="8"/>
        <v xml:space="preserve"> </v>
      </c>
      <c r="B491" s="217"/>
      <c r="C491" s="217"/>
      <c r="D491" s="144"/>
      <c r="E491" s="144"/>
      <c r="F491" s="144"/>
      <c r="G491" s="216" t="str">
        <f>IF(D491="","",VLOOKUP(D491,'Liste des clubs'!A:B,2,FALSE))</f>
        <v/>
      </c>
    </row>
    <row r="492" spans="1:7" x14ac:dyDescent="0.2">
      <c r="A492" s="216" t="str">
        <f t="shared" si="8"/>
        <v xml:space="preserve"> </v>
      </c>
      <c r="B492" s="217"/>
      <c r="C492" s="217"/>
      <c r="D492" s="144"/>
      <c r="E492" s="144"/>
      <c r="F492" s="144"/>
      <c r="G492" s="216" t="str">
        <f>IF(D492="","",VLOOKUP(D492,'Liste des clubs'!A:B,2,FALSE))</f>
        <v/>
      </c>
    </row>
    <row r="493" spans="1:7" x14ac:dyDescent="0.2">
      <c r="A493" s="216" t="str">
        <f t="shared" si="8"/>
        <v xml:space="preserve"> </v>
      </c>
      <c r="B493" s="217"/>
      <c r="C493" s="217"/>
      <c r="D493" s="144"/>
      <c r="E493" s="144"/>
      <c r="F493" s="144"/>
      <c r="G493" s="216" t="str">
        <f>IF(D493="","",VLOOKUP(D493,'Liste des clubs'!A:B,2,FALSE))</f>
        <v/>
      </c>
    </row>
    <row r="494" spans="1:7" x14ac:dyDescent="0.2">
      <c r="A494" s="216" t="str">
        <f t="shared" si="8"/>
        <v xml:space="preserve"> </v>
      </c>
      <c r="B494" s="217"/>
      <c r="C494" s="217"/>
      <c r="D494" s="144"/>
      <c r="E494" s="144"/>
      <c r="F494" s="144"/>
      <c r="G494" s="216" t="str">
        <f>IF(D494="","",VLOOKUP(D494,'Liste des clubs'!A:B,2,FALSE))</f>
        <v/>
      </c>
    </row>
    <row r="495" spans="1:7" x14ac:dyDescent="0.2">
      <c r="A495" s="216" t="str">
        <f t="shared" si="8"/>
        <v xml:space="preserve"> </v>
      </c>
      <c r="B495" s="217"/>
      <c r="C495" s="217"/>
      <c r="D495" s="144"/>
      <c r="E495" s="144"/>
      <c r="F495" s="144"/>
      <c r="G495" s="216" t="str">
        <f>IF(D495="","",VLOOKUP(D495,'Liste des clubs'!A:B,2,FALSE))</f>
        <v/>
      </c>
    </row>
    <row r="496" spans="1:7" x14ac:dyDescent="0.2">
      <c r="A496" s="216" t="str">
        <f t="shared" si="8"/>
        <v xml:space="preserve"> </v>
      </c>
      <c r="B496" s="217"/>
      <c r="C496" s="217"/>
      <c r="D496" s="144"/>
      <c r="E496" s="144"/>
      <c r="F496" s="144"/>
      <c r="G496" s="216" t="str">
        <f>IF(D496="","",VLOOKUP(D496,'Liste des clubs'!A:B,2,FALSE))</f>
        <v/>
      </c>
    </row>
    <row r="497" spans="1:7" x14ac:dyDescent="0.2">
      <c r="A497" s="216" t="str">
        <f t="shared" si="8"/>
        <v xml:space="preserve"> </v>
      </c>
      <c r="B497" s="217"/>
      <c r="C497" s="217"/>
      <c r="D497" s="144"/>
      <c r="E497" s="144"/>
      <c r="F497" s="144"/>
      <c r="G497" s="216" t="str">
        <f>IF(D497="","",VLOOKUP(D497,'Liste des clubs'!A:B,2,FALSE))</f>
        <v/>
      </c>
    </row>
    <row r="498" spans="1:7" x14ac:dyDescent="0.2">
      <c r="A498" s="216" t="str">
        <f t="shared" si="8"/>
        <v xml:space="preserve"> </v>
      </c>
      <c r="B498" s="217"/>
      <c r="C498" s="217"/>
      <c r="D498" s="144"/>
      <c r="E498" s="144"/>
      <c r="F498" s="144"/>
      <c r="G498" s="216" t="str">
        <f>IF(D498="","",VLOOKUP(D498,'Liste des clubs'!A:B,2,FALSE))</f>
        <v/>
      </c>
    </row>
    <row r="499" spans="1:7" x14ac:dyDescent="0.2">
      <c r="A499" s="216" t="str">
        <f t="shared" si="8"/>
        <v xml:space="preserve"> </v>
      </c>
      <c r="B499" s="217"/>
      <c r="C499" s="217"/>
      <c r="D499" s="144"/>
      <c r="E499" s="144"/>
      <c r="F499" s="144"/>
      <c r="G499" s="216" t="str">
        <f>IF(D499="","",VLOOKUP(D499,'Liste des clubs'!A:B,2,FALSE))</f>
        <v/>
      </c>
    </row>
    <row r="500" spans="1:7" x14ac:dyDescent="0.2">
      <c r="A500" s="216" t="str">
        <f t="shared" si="8"/>
        <v xml:space="preserve"> </v>
      </c>
      <c r="B500" s="217"/>
      <c r="C500" s="217"/>
      <c r="D500" s="144"/>
      <c r="E500" s="144"/>
      <c r="F500" s="144"/>
      <c r="G500" s="216" t="str">
        <f>IF(D500="","",VLOOKUP(D500,'Liste des clubs'!A:B,2,FALSE))</f>
        <v/>
      </c>
    </row>
    <row r="501" spans="1:7" x14ac:dyDescent="0.2">
      <c r="A501" s="216" t="str">
        <f t="shared" si="8"/>
        <v xml:space="preserve"> </v>
      </c>
      <c r="B501" s="217"/>
      <c r="C501" s="217"/>
      <c r="D501" s="144"/>
      <c r="E501" s="144"/>
      <c r="F501" s="144"/>
      <c r="G501" s="216" t="str">
        <f>IF(D501="","",VLOOKUP(D501,'Liste des clubs'!A:B,2,FALSE))</f>
        <v/>
      </c>
    </row>
    <row r="502" spans="1:7" x14ac:dyDescent="0.2">
      <c r="A502" s="216" t="str">
        <f t="shared" si="8"/>
        <v xml:space="preserve"> </v>
      </c>
      <c r="B502" s="217"/>
      <c r="C502" s="217"/>
      <c r="D502" s="144"/>
      <c r="E502" s="144"/>
      <c r="F502" s="144"/>
      <c r="G502" s="216" t="str">
        <f>IF(D502="","",VLOOKUP(D502,'Liste des clubs'!A:B,2,FALSE))</f>
        <v/>
      </c>
    </row>
    <row r="503" spans="1:7" x14ac:dyDescent="0.2">
      <c r="A503" s="216" t="str">
        <f t="shared" si="8"/>
        <v xml:space="preserve"> </v>
      </c>
      <c r="B503" s="217"/>
      <c r="C503" s="217"/>
      <c r="D503" s="144"/>
      <c r="E503" s="144"/>
      <c r="F503" s="144"/>
      <c r="G503" s="216" t="str">
        <f>IF(D503="","",VLOOKUP(D503,'Liste des clubs'!A:B,2,FALSE))</f>
        <v/>
      </c>
    </row>
    <row r="504" spans="1:7" x14ac:dyDescent="0.2">
      <c r="A504" s="216" t="str">
        <f t="shared" si="8"/>
        <v xml:space="preserve"> </v>
      </c>
      <c r="B504" s="217"/>
      <c r="C504" s="217"/>
      <c r="D504" s="144"/>
      <c r="E504" s="144"/>
      <c r="F504" s="144"/>
      <c r="G504" s="216" t="str">
        <f>IF(D504="","",VLOOKUP(D504,'Liste des clubs'!A:B,2,FALSE))</f>
        <v/>
      </c>
    </row>
    <row r="505" spans="1:7" x14ac:dyDescent="0.2">
      <c r="A505" s="216" t="str">
        <f t="shared" si="8"/>
        <v xml:space="preserve"> </v>
      </c>
      <c r="B505" s="217"/>
      <c r="C505" s="217"/>
      <c r="D505" s="144"/>
      <c r="E505" s="144"/>
      <c r="F505" s="144"/>
      <c r="G505" s="216" t="str">
        <f>IF(D505="","",VLOOKUP(D505,'Liste des clubs'!A:B,2,FALSE))</f>
        <v/>
      </c>
    </row>
    <row r="506" spans="1:7" x14ac:dyDescent="0.2">
      <c r="A506" s="216" t="str">
        <f t="shared" si="8"/>
        <v xml:space="preserve"> </v>
      </c>
      <c r="B506" s="217"/>
      <c r="C506" s="217"/>
      <c r="D506" s="144"/>
      <c r="E506" s="144"/>
      <c r="F506" s="144"/>
      <c r="G506" s="216" t="str">
        <f>IF(D506="","",VLOOKUP(D506,'Liste des clubs'!A:B,2,FALSE))</f>
        <v/>
      </c>
    </row>
    <row r="507" spans="1:7" x14ac:dyDescent="0.2">
      <c r="A507" s="216" t="str">
        <f t="shared" si="8"/>
        <v xml:space="preserve"> </v>
      </c>
      <c r="B507" s="217"/>
      <c r="C507" s="217"/>
      <c r="D507" s="144"/>
      <c r="E507" s="144"/>
      <c r="F507" s="144"/>
      <c r="G507" s="216" t="str">
        <f>IF(D507="","",VLOOKUP(D507,'Liste des clubs'!A:B,2,FALSE))</f>
        <v/>
      </c>
    </row>
    <row r="508" spans="1:7" x14ac:dyDescent="0.2">
      <c r="A508" s="216" t="str">
        <f t="shared" si="8"/>
        <v xml:space="preserve"> </v>
      </c>
      <c r="B508" s="217"/>
      <c r="C508" s="217"/>
      <c r="D508" s="144"/>
      <c r="E508" s="144"/>
      <c r="F508" s="144"/>
      <c r="G508" s="216" t="str">
        <f>IF(D508="","",VLOOKUP(D508,'Liste des clubs'!A:B,2,FALSE))</f>
        <v/>
      </c>
    </row>
    <row r="509" spans="1:7" x14ac:dyDescent="0.2">
      <c r="A509" s="216" t="str">
        <f t="shared" si="8"/>
        <v xml:space="preserve"> </v>
      </c>
      <c r="B509" s="217"/>
      <c r="C509" s="217"/>
      <c r="D509" s="144"/>
      <c r="E509" s="144"/>
      <c r="F509" s="144"/>
      <c r="G509" s="216" t="str">
        <f>IF(D509="","",VLOOKUP(D509,'Liste des clubs'!A:B,2,FALSE))</f>
        <v/>
      </c>
    </row>
    <row r="510" spans="1:7" x14ac:dyDescent="0.2">
      <c r="A510" s="216" t="str">
        <f t="shared" si="8"/>
        <v xml:space="preserve"> </v>
      </c>
      <c r="B510" s="217"/>
      <c r="C510" s="217"/>
      <c r="D510" s="144"/>
      <c r="E510" s="144"/>
      <c r="F510" s="144"/>
      <c r="G510" s="216" t="str">
        <f>IF(D510="","",VLOOKUP(D510,'Liste des clubs'!A:B,2,FALSE))</f>
        <v/>
      </c>
    </row>
    <row r="511" spans="1:7" x14ac:dyDescent="0.2">
      <c r="A511" s="216" t="str">
        <f t="shared" si="8"/>
        <v xml:space="preserve"> </v>
      </c>
      <c r="B511" s="217"/>
      <c r="C511" s="217"/>
      <c r="D511" s="144"/>
      <c r="E511" s="144"/>
      <c r="F511" s="144"/>
      <c r="G511" s="216" t="str">
        <f>IF(D511="","",VLOOKUP(D511,'Liste des clubs'!A:B,2,FALSE))</f>
        <v/>
      </c>
    </row>
    <row r="512" spans="1:7" x14ac:dyDescent="0.2">
      <c r="A512" s="216" t="str">
        <f t="shared" si="8"/>
        <v xml:space="preserve"> </v>
      </c>
      <c r="B512" s="217"/>
      <c r="C512" s="217"/>
      <c r="D512" s="144"/>
      <c r="E512" s="144"/>
      <c r="F512" s="144"/>
      <c r="G512" s="216" t="str">
        <f>IF(D512="","",VLOOKUP(D512,'Liste des clubs'!A:B,2,FALSE))</f>
        <v/>
      </c>
    </row>
    <row r="513" spans="1:7" x14ac:dyDescent="0.2">
      <c r="A513" s="216" t="str">
        <f t="shared" si="8"/>
        <v xml:space="preserve"> </v>
      </c>
      <c r="B513" s="217"/>
      <c r="C513" s="217"/>
      <c r="D513" s="144"/>
      <c r="E513" s="144"/>
      <c r="F513" s="144"/>
      <c r="G513" s="216" t="str">
        <f>IF(D513="","",VLOOKUP(D513,'Liste des clubs'!A:B,2,FALSE))</f>
        <v/>
      </c>
    </row>
    <row r="514" spans="1:7" x14ac:dyDescent="0.2">
      <c r="A514" s="216" t="str">
        <f t="shared" si="8"/>
        <v xml:space="preserve"> </v>
      </c>
      <c r="B514" s="217"/>
      <c r="C514" s="217"/>
      <c r="D514" s="144"/>
      <c r="E514" s="144"/>
      <c r="F514" s="144"/>
      <c r="G514" s="216" t="str">
        <f>IF(D514="","",VLOOKUP(D514,'Liste des clubs'!A:B,2,FALSE))</f>
        <v/>
      </c>
    </row>
    <row r="515" spans="1:7" x14ac:dyDescent="0.2">
      <c r="A515" s="216" t="str">
        <f t="shared" si="8"/>
        <v xml:space="preserve"> </v>
      </c>
      <c r="B515" s="217"/>
      <c r="C515" s="217"/>
      <c r="D515" s="144"/>
      <c r="E515" s="144"/>
      <c r="F515" s="144"/>
      <c r="G515" s="216" t="str">
        <f>IF(D515="","",VLOOKUP(D515,'Liste des clubs'!A:B,2,FALSE))</f>
        <v/>
      </c>
    </row>
    <row r="516" spans="1:7" x14ac:dyDescent="0.2">
      <c r="A516" s="216" t="str">
        <f t="shared" ref="A516:A579" si="9">UPPER(B516)&amp;" "&amp;PROPER(C516)</f>
        <v xml:space="preserve"> </v>
      </c>
      <c r="B516" s="217"/>
      <c r="C516" s="217"/>
      <c r="D516" s="144"/>
      <c r="E516" s="144"/>
      <c r="F516" s="144"/>
      <c r="G516" s="216" t="str">
        <f>IF(D516="","",VLOOKUP(D516,'Liste des clubs'!A:B,2,FALSE))</f>
        <v/>
      </c>
    </row>
    <row r="517" spans="1:7" x14ac:dyDescent="0.2">
      <c r="A517" s="216" t="str">
        <f t="shared" si="9"/>
        <v xml:space="preserve"> </v>
      </c>
      <c r="B517" s="217"/>
      <c r="C517" s="217"/>
      <c r="D517" s="144"/>
      <c r="E517" s="144"/>
      <c r="F517" s="144"/>
      <c r="G517" s="216" t="str">
        <f>IF(D517="","",VLOOKUP(D517,'Liste des clubs'!A:B,2,FALSE))</f>
        <v/>
      </c>
    </row>
    <row r="518" spans="1:7" x14ac:dyDescent="0.2">
      <c r="A518" s="216" t="str">
        <f t="shared" si="9"/>
        <v xml:space="preserve"> </v>
      </c>
      <c r="B518" s="217"/>
      <c r="C518" s="217"/>
      <c r="D518" s="144"/>
      <c r="E518" s="144"/>
      <c r="F518" s="144"/>
      <c r="G518" s="216" t="str">
        <f>IF(D518="","",VLOOKUP(D518,'Liste des clubs'!A:B,2,FALSE))</f>
        <v/>
      </c>
    </row>
    <row r="519" spans="1:7" x14ac:dyDescent="0.2">
      <c r="A519" s="216" t="str">
        <f t="shared" si="9"/>
        <v xml:space="preserve"> </v>
      </c>
      <c r="B519" s="217"/>
      <c r="C519" s="217"/>
      <c r="D519" s="144"/>
      <c r="E519" s="144"/>
      <c r="F519" s="144"/>
      <c r="G519" s="216" t="str">
        <f>IF(D519="","",VLOOKUP(D519,'Liste des clubs'!A:B,2,FALSE))</f>
        <v/>
      </c>
    </row>
    <row r="520" spans="1:7" x14ac:dyDescent="0.2">
      <c r="A520" s="216" t="str">
        <f t="shared" si="9"/>
        <v xml:space="preserve"> </v>
      </c>
      <c r="B520" s="217"/>
      <c r="C520" s="217"/>
      <c r="D520" s="144"/>
      <c r="E520" s="144"/>
      <c r="F520" s="144"/>
      <c r="G520" s="216" t="str">
        <f>IF(D520="","",VLOOKUP(D520,'Liste des clubs'!A:B,2,FALSE))</f>
        <v/>
      </c>
    </row>
    <row r="521" spans="1:7" x14ac:dyDescent="0.2">
      <c r="A521" s="216" t="str">
        <f t="shared" si="9"/>
        <v xml:space="preserve"> </v>
      </c>
      <c r="B521" s="217"/>
      <c r="C521" s="217"/>
      <c r="D521" s="144"/>
      <c r="E521" s="144"/>
      <c r="F521" s="144"/>
      <c r="G521" s="216" t="str">
        <f>IF(D521="","",VLOOKUP(D521,'Liste des clubs'!A:B,2,FALSE))</f>
        <v/>
      </c>
    </row>
    <row r="522" spans="1:7" x14ac:dyDescent="0.2">
      <c r="A522" s="216" t="str">
        <f t="shared" si="9"/>
        <v xml:space="preserve"> </v>
      </c>
      <c r="B522" s="217"/>
      <c r="C522" s="217"/>
      <c r="D522" s="144"/>
      <c r="E522" s="144"/>
      <c r="F522" s="144"/>
      <c r="G522" s="216" t="str">
        <f>IF(D522="","",VLOOKUP(D522,'Liste des clubs'!A:B,2,FALSE))</f>
        <v/>
      </c>
    </row>
    <row r="523" spans="1:7" x14ac:dyDescent="0.2">
      <c r="A523" s="216" t="str">
        <f t="shared" si="9"/>
        <v xml:space="preserve"> </v>
      </c>
      <c r="B523" s="217"/>
      <c r="C523" s="217"/>
      <c r="D523" s="144"/>
      <c r="E523" s="144"/>
      <c r="F523" s="144"/>
      <c r="G523" s="216" t="str">
        <f>IF(D523="","",VLOOKUP(D523,'Liste des clubs'!A:B,2,FALSE))</f>
        <v/>
      </c>
    </row>
    <row r="524" spans="1:7" x14ac:dyDescent="0.2">
      <c r="A524" s="216" t="str">
        <f t="shared" si="9"/>
        <v xml:space="preserve"> </v>
      </c>
      <c r="B524" s="217"/>
      <c r="C524" s="217"/>
      <c r="D524" s="144"/>
      <c r="E524" s="144"/>
      <c r="F524" s="144"/>
      <c r="G524" s="216" t="str">
        <f>IF(D524="","",VLOOKUP(D524,'Liste des clubs'!A:B,2,FALSE))</f>
        <v/>
      </c>
    </row>
    <row r="525" spans="1:7" x14ac:dyDescent="0.2">
      <c r="A525" s="216" t="str">
        <f t="shared" si="9"/>
        <v xml:space="preserve"> </v>
      </c>
      <c r="B525" s="217"/>
      <c r="C525" s="217"/>
      <c r="D525" s="144"/>
      <c r="E525" s="144"/>
      <c r="F525" s="144"/>
      <c r="G525" s="216" t="str">
        <f>IF(D525="","",VLOOKUP(D525,'Liste des clubs'!A:B,2,FALSE))</f>
        <v/>
      </c>
    </row>
    <row r="526" spans="1:7" x14ac:dyDescent="0.2">
      <c r="A526" s="216" t="str">
        <f t="shared" si="9"/>
        <v xml:space="preserve"> </v>
      </c>
      <c r="B526" s="217"/>
      <c r="C526" s="217"/>
      <c r="D526" s="144"/>
      <c r="E526" s="144"/>
      <c r="F526" s="144"/>
      <c r="G526" s="216" t="str">
        <f>IF(D526="","",VLOOKUP(D526,'Liste des clubs'!A:B,2,FALSE))</f>
        <v/>
      </c>
    </row>
    <row r="527" spans="1:7" x14ac:dyDescent="0.2">
      <c r="A527" s="216" t="str">
        <f t="shared" si="9"/>
        <v xml:space="preserve"> </v>
      </c>
      <c r="B527" s="217"/>
      <c r="C527" s="217"/>
      <c r="D527" s="144"/>
      <c r="E527" s="144"/>
      <c r="F527" s="144"/>
      <c r="G527" s="216" t="str">
        <f>IF(D527="","",VLOOKUP(D527,'Liste des clubs'!A:B,2,FALSE))</f>
        <v/>
      </c>
    </row>
    <row r="528" spans="1:7" x14ac:dyDescent="0.2">
      <c r="A528" s="216" t="str">
        <f t="shared" si="9"/>
        <v xml:space="preserve"> </v>
      </c>
      <c r="B528" s="217"/>
      <c r="C528" s="217"/>
      <c r="D528" s="144"/>
      <c r="E528" s="144"/>
      <c r="F528" s="144"/>
      <c r="G528" s="216" t="str">
        <f>IF(D528="","",VLOOKUP(D528,'Liste des clubs'!A:B,2,FALSE))</f>
        <v/>
      </c>
    </row>
    <row r="529" spans="1:7" x14ac:dyDescent="0.2">
      <c r="A529" s="216" t="str">
        <f t="shared" si="9"/>
        <v xml:space="preserve"> </v>
      </c>
      <c r="B529" s="217"/>
      <c r="C529" s="217"/>
      <c r="D529" s="144"/>
      <c r="E529" s="144"/>
      <c r="F529" s="144"/>
      <c r="G529" s="216" t="str">
        <f>IF(D529="","",VLOOKUP(D529,'Liste des clubs'!A:B,2,FALSE))</f>
        <v/>
      </c>
    </row>
    <row r="530" spans="1:7" x14ac:dyDescent="0.2">
      <c r="A530" s="216" t="str">
        <f t="shared" si="9"/>
        <v xml:space="preserve"> </v>
      </c>
      <c r="B530" s="217"/>
      <c r="C530" s="217"/>
      <c r="D530" s="144"/>
      <c r="E530" s="144"/>
      <c r="F530" s="144"/>
      <c r="G530" s="216" t="str">
        <f>IF(D530="","",VLOOKUP(D530,'Liste des clubs'!A:B,2,FALSE))</f>
        <v/>
      </c>
    </row>
    <row r="531" spans="1:7" x14ac:dyDescent="0.2">
      <c r="A531" s="216" t="str">
        <f t="shared" si="9"/>
        <v xml:space="preserve"> </v>
      </c>
      <c r="B531" s="217"/>
      <c r="C531" s="217"/>
      <c r="D531" s="144"/>
      <c r="E531" s="144"/>
      <c r="F531" s="144"/>
      <c r="G531" s="216" t="str">
        <f>IF(D531="","",VLOOKUP(D531,'Liste des clubs'!A:B,2,FALSE))</f>
        <v/>
      </c>
    </row>
    <row r="532" spans="1:7" x14ac:dyDescent="0.2">
      <c r="A532" s="216" t="str">
        <f t="shared" si="9"/>
        <v xml:space="preserve"> </v>
      </c>
      <c r="B532" s="217"/>
      <c r="C532" s="217"/>
      <c r="D532" s="144"/>
      <c r="E532" s="144"/>
      <c r="F532" s="144"/>
      <c r="G532" s="216" t="str">
        <f>IF(D532="","",VLOOKUP(D532,'Liste des clubs'!A:B,2,FALSE))</f>
        <v/>
      </c>
    </row>
    <row r="533" spans="1:7" x14ac:dyDescent="0.2">
      <c r="A533" s="216" t="str">
        <f t="shared" si="9"/>
        <v xml:space="preserve"> </v>
      </c>
      <c r="B533" s="217"/>
      <c r="C533" s="217"/>
      <c r="D533" s="144"/>
      <c r="E533" s="144"/>
      <c r="F533" s="144"/>
      <c r="G533" s="216" t="str">
        <f>IF(D533="","",VLOOKUP(D533,'Liste des clubs'!A:B,2,FALSE))</f>
        <v/>
      </c>
    </row>
    <row r="534" spans="1:7" x14ac:dyDescent="0.2">
      <c r="A534" s="216" t="str">
        <f t="shared" si="9"/>
        <v xml:space="preserve"> </v>
      </c>
      <c r="B534" s="217"/>
      <c r="C534" s="217"/>
      <c r="D534" s="144"/>
      <c r="E534" s="144"/>
      <c r="F534" s="144"/>
      <c r="G534" s="216" t="str">
        <f>IF(D534="","",VLOOKUP(D534,'Liste des clubs'!A:B,2,FALSE))</f>
        <v/>
      </c>
    </row>
    <row r="535" spans="1:7" x14ac:dyDescent="0.2">
      <c r="A535" s="216" t="str">
        <f t="shared" si="9"/>
        <v xml:space="preserve"> </v>
      </c>
      <c r="B535" s="217"/>
      <c r="C535" s="217"/>
      <c r="D535" s="144"/>
      <c r="E535" s="144"/>
      <c r="F535" s="144"/>
      <c r="G535" s="216" t="str">
        <f>IF(D535="","",VLOOKUP(D535,'Liste des clubs'!A:B,2,FALSE))</f>
        <v/>
      </c>
    </row>
    <row r="536" spans="1:7" x14ac:dyDescent="0.2">
      <c r="A536" s="216" t="str">
        <f t="shared" si="9"/>
        <v xml:space="preserve"> </v>
      </c>
      <c r="B536" s="217"/>
      <c r="C536" s="217"/>
      <c r="D536" s="144"/>
      <c r="E536" s="144"/>
      <c r="F536" s="144"/>
      <c r="G536" s="216" t="str">
        <f>IF(D536="","",VLOOKUP(D536,'Liste des clubs'!A:B,2,FALSE))</f>
        <v/>
      </c>
    </row>
    <row r="537" spans="1:7" x14ac:dyDescent="0.2">
      <c r="A537" s="216" t="str">
        <f t="shared" si="9"/>
        <v xml:space="preserve"> </v>
      </c>
      <c r="B537" s="217"/>
      <c r="C537" s="217"/>
      <c r="D537" s="144"/>
      <c r="E537" s="144"/>
      <c r="F537" s="144"/>
      <c r="G537" s="216" t="str">
        <f>IF(D537="","",VLOOKUP(D537,'Liste des clubs'!A:B,2,FALSE))</f>
        <v/>
      </c>
    </row>
    <row r="538" spans="1:7" x14ac:dyDescent="0.2">
      <c r="A538" s="216" t="str">
        <f t="shared" si="9"/>
        <v xml:space="preserve"> </v>
      </c>
      <c r="B538" s="218"/>
      <c r="C538" s="218"/>
      <c r="D538" s="219"/>
      <c r="E538" s="219"/>
      <c r="F538" s="219"/>
      <c r="G538" s="216" t="str">
        <f>IF(D538="","",VLOOKUP(D538,'Liste des clubs'!A:B,2,FALSE))</f>
        <v/>
      </c>
    </row>
    <row r="539" spans="1:7" x14ac:dyDescent="0.2">
      <c r="A539" s="216" t="str">
        <f t="shared" si="9"/>
        <v xml:space="preserve"> </v>
      </c>
      <c r="B539" s="218"/>
      <c r="C539" s="218"/>
      <c r="D539" s="219"/>
      <c r="E539" s="219"/>
      <c r="F539" s="219"/>
      <c r="G539" s="216" t="str">
        <f>IF(D539="","",VLOOKUP(D539,'Liste des clubs'!A:B,2,FALSE))</f>
        <v/>
      </c>
    </row>
    <row r="540" spans="1:7" x14ac:dyDescent="0.2">
      <c r="A540" s="216" t="str">
        <f t="shared" si="9"/>
        <v xml:space="preserve"> </v>
      </c>
      <c r="B540" s="218"/>
      <c r="C540" s="218"/>
      <c r="D540" s="219"/>
      <c r="E540" s="219"/>
      <c r="F540" s="219"/>
      <c r="G540" s="216" t="str">
        <f>IF(D540="","",VLOOKUP(D540,'Liste des clubs'!A:B,2,FALSE))</f>
        <v/>
      </c>
    </row>
    <row r="541" spans="1:7" x14ac:dyDescent="0.2">
      <c r="A541" s="216" t="str">
        <f t="shared" si="9"/>
        <v xml:space="preserve"> </v>
      </c>
      <c r="B541" s="218"/>
      <c r="C541" s="218"/>
      <c r="D541" s="219"/>
      <c r="E541" s="219"/>
      <c r="F541" s="219"/>
      <c r="G541" s="216" t="str">
        <f>IF(D541="","",VLOOKUP(D541,'Liste des clubs'!A:B,2,FALSE))</f>
        <v/>
      </c>
    </row>
    <row r="542" spans="1:7" x14ac:dyDescent="0.2">
      <c r="A542" s="216" t="str">
        <f t="shared" si="9"/>
        <v xml:space="preserve"> </v>
      </c>
      <c r="B542" s="218"/>
      <c r="C542" s="218"/>
      <c r="D542" s="219"/>
      <c r="E542" s="219"/>
      <c r="F542" s="219"/>
      <c r="G542" s="216" t="str">
        <f>IF(D542="","",VLOOKUP(D542,'Liste des clubs'!A:B,2,FALSE))</f>
        <v/>
      </c>
    </row>
    <row r="543" spans="1:7" x14ac:dyDescent="0.2">
      <c r="A543" s="216" t="str">
        <f t="shared" si="9"/>
        <v xml:space="preserve"> </v>
      </c>
      <c r="B543" s="218"/>
      <c r="C543" s="218"/>
      <c r="D543" s="219"/>
      <c r="E543" s="219"/>
      <c r="F543" s="219"/>
      <c r="G543" s="216" t="str">
        <f>IF(D543="","",VLOOKUP(D543,'Liste des clubs'!A:B,2,FALSE))</f>
        <v/>
      </c>
    </row>
    <row r="544" spans="1:7" x14ac:dyDescent="0.2">
      <c r="A544" s="216" t="str">
        <f t="shared" si="9"/>
        <v xml:space="preserve"> </v>
      </c>
      <c r="B544" s="218"/>
      <c r="C544" s="218"/>
      <c r="D544" s="219"/>
      <c r="E544" s="219"/>
      <c r="F544" s="219"/>
      <c r="G544" s="216" t="str">
        <f>IF(D544="","",VLOOKUP(D544,'Liste des clubs'!A:B,2,FALSE))</f>
        <v/>
      </c>
    </row>
    <row r="545" spans="1:7" x14ac:dyDescent="0.2">
      <c r="A545" s="216" t="str">
        <f t="shared" si="9"/>
        <v xml:space="preserve"> </v>
      </c>
      <c r="B545" s="218"/>
      <c r="C545" s="218"/>
      <c r="D545" s="219"/>
      <c r="E545" s="219"/>
      <c r="F545" s="219"/>
      <c r="G545" s="216" t="str">
        <f>IF(D545="","",VLOOKUP(D545,'Liste des clubs'!A:B,2,FALSE))</f>
        <v/>
      </c>
    </row>
    <row r="546" spans="1:7" x14ac:dyDescent="0.2">
      <c r="A546" s="216" t="str">
        <f t="shared" si="9"/>
        <v xml:space="preserve"> </v>
      </c>
      <c r="B546" s="218"/>
      <c r="C546" s="218"/>
      <c r="D546" s="219"/>
      <c r="E546" s="219"/>
      <c r="F546" s="219"/>
      <c r="G546" s="216" t="str">
        <f>IF(D546="","",VLOOKUP(D546,'Liste des clubs'!A:B,2,FALSE))</f>
        <v/>
      </c>
    </row>
    <row r="547" spans="1:7" x14ac:dyDescent="0.2">
      <c r="A547" s="216" t="str">
        <f t="shared" si="9"/>
        <v xml:space="preserve"> </v>
      </c>
      <c r="B547" s="218"/>
      <c r="C547" s="218"/>
      <c r="D547" s="219"/>
      <c r="E547" s="219"/>
      <c r="F547" s="219"/>
      <c r="G547" s="216" t="str">
        <f>IF(D547="","",VLOOKUP(D547,'Liste des clubs'!A:B,2,FALSE))</f>
        <v/>
      </c>
    </row>
    <row r="548" spans="1:7" x14ac:dyDescent="0.2">
      <c r="A548" s="216" t="str">
        <f t="shared" si="9"/>
        <v xml:space="preserve"> </v>
      </c>
      <c r="B548" s="218"/>
      <c r="C548" s="218"/>
      <c r="D548" s="219"/>
      <c r="E548" s="219"/>
      <c r="F548" s="219"/>
      <c r="G548" s="216" t="str">
        <f>IF(D548="","",VLOOKUP(D548,'Liste des clubs'!A:B,2,FALSE))</f>
        <v/>
      </c>
    </row>
    <row r="549" spans="1:7" x14ac:dyDescent="0.2">
      <c r="A549" s="216" t="str">
        <f t="shared" si="9"/>
        <v xml:space="preserve"> </v>
      </c>
      <c r="B549" s="218"/>
      <c r="C549" s="218"/>
      <c r="D549" s="219"/>
      <c r="E549" s="219"/>
      <c r="F549" s="219"/>
      <c r="G549" s="216" t="str">
        <f>IF(D549="","",VLOOKUP(D549,'Liste des clubs'!A:B,2,FALSE))</f>
        <v/>
      </c>
    </row>
    <row r="550" spans="1:7" x14ac:dyDescent="0.2">
      <c r="A550" s="216" t="str">
        <f t="shared" si="9"/>
        <v xml:space="preserve"> </v>
      </c>
      <c r="B550" s="218"/>
      <c r="C550" s="218"/>
      <c r="D550" s="219"/>
      <c r="E550" s="219"/>
      <c r="F550" s="219"/>
      <c r="G550" s="216" t="str">
        <f>IF(D550="","",VLOOKUP(D550,'Liste des clubs'!A:B,2,FALSE))</f>
        <v/>
      </c>
    </row>
    <row r="551" spans="1:7" x14ac:dyDescent="0.2">
      <c r="A551" s="216" t="str">
        <f t="shared" si="9"/>
        <v xml:space="preserve"> </v>
      </c>
      <c r="B551" s="218"/>
      <c r="C551" s="218"/>
      <c r="D551" s="219"/>
      <c r="E551" s="219"/>
      <c r="F551" s="219"/>
      <c r="G551" s="216" t="str">
        <f>IF(D551="","",VLOOKUP(D551,'Liste des clubs'!A:B,2,FALSE))</f>
        <v/>
      </c>
    </row>
    <row r="552" spans="1:7" x14ac:dyDescent="0.2">
      <c r="A552" s="216" t="str">
        <f t="shared" si="9"/>
        <v xml:space="preserve"> </v>
      </c>
      <c r="B552" s="218"/>
      <c r="C552" s="218"/>
      <c r="D552" s="219"/>
      <c r="E552" s="219"/>
      <c r="F552" s="219"/>
      <c r="G552" s="216" t="str">
        <f>IF(D552="","",VLOOKUP(D552,'Liste des clubs'!A:B,2,FALSE))</f>
        <v/>
      </c>
    </row>
    <row r="553" spans="1:7" x14ac:dyDescent="0.2">
      <c r="A553" s="216" t="str">
        <f t="shared" si="9"/>
        <v xml:space="preserve"> </v>
      </c>
      <c r="B553" s="218"/>
      <c r="C553" s="218"/>
      <c r="D553" s="219"/>
      <c r="E553" s="219"/>
      <c r="F553" s="219"/>
      <c r="G553" s="216" t="str">
        <f>IF(D553="","",VLOOKUP(D553,'Liste des clubs'!A:B,2,FALSE))</f>
        <v/>
      </c>
    </row>
    <row r="554" spans="1:7" x14ac:dyDescent="0.2">
      <c r="A554" s="216" t="str">
        <f t="shared" si="9"/>
        <v xml:space="preserve"> </v>
      </c>
      <c r="B554" s="218"/>
      <c r="C554" s="218"/>
      <c r="D554" s="219"/>
      <c r="E554" s="219"/>
      <c r="F554" s="219"/>
      <c r="G554" s="216" t="str">
        <f>IF(D554="","",VLOOKUP(D554,'Liste des clubs'!A:B,2,FALSE))</f>
        <v/>
      </c>
    </row>
    <row r="555" spans="1:7" x14ac:dyDescent="0.2">
      <c r="A555" s="216" t="str">
        <f t="shared" si="9"/>
        <v xml:space="preserve"> </v>
      </c>
      <c r="B555" s="218"/>
      <c r="C555" s="218"/>
      <c r="D555" s="219"/>
      <c r="E555" s="219"/>
      <c r="F555" s="219"/>
      <c r="G555" s="216" t="str">
        <f>IF(D555="","",VLOOKUP(D555,'Liste des clubs'!A:B,2,FALSE))</f>
        <v/>
      </c>
    </row>
    <row r="556" spans="1:7" x14ac:dyDescent="0.2">
      <c r="A556" s="216" t="str">
        <f t="shared" si="9"/>
        <v xml:space="preserve"> </v>
      </c>
      <c r="B556" s="218"/>
      <c r="C556" s="218"/>
      <c r="D556" s="219"/>
      <c r="E556" s="219"/>
      <c r="F556" s="219"/>
      <c r="G556" s="216" t="str">
        <f>IF(D556="","",VLOOKUP(D556,'Liste des clubs'!A:B,2,FALSE))</f>
        <v/>
      </c>
    </row>
    <row r="557" spans="1:7" x14ac:dyDescent="0.2">
      <c r="A557" s="216" t="str">
        <f t="shared" si="9"/>
        <v xml:space="preserve"> </v>
      </c>
      <c r="B557" s="218"/>
      <c r="C557" s="218"/>
      <c r="D557" s="219"/>
      <c r="E557" s="219"/>
      <c r="F557" s="219"/>
      <c r="G557" s="216" t="str">
        <f>IF(D557="","",VLOOKUP(D557,'Liste des clubs'!A:B,2,FALSE))</f>
        <v/>
      </c>
    </row>
    <row r="558" spans="1:7" x14ac:dyDescent="0.2">
      <c r="A558" s="216" t="str">
        <f t="shared" si="9"/>
        <v xml:space="preserve"> </v>
      </c>
      <c r="B558" s="218"/>
      <c r="C558" s="218"/>
      <c r="D558" s="219"/>
      <c r="E558" s="219"/>
      <c r="F558" s="219"/>
      <c r="G558" s="216" t="str">
        <f>IF(D558="","",VLOOKUP(D558,'Liste des clubs'!A:B,2,FALSE))</f>
        <v/>
      </c>
    </row>
    <row r="559" spans="1:7" x14ac:dyDescent="0.2">
      <c r="A559" s="216" t="str">
        <f t="shared" si="9"/>
        <v xml:space="preserve"> </v>
      </c>
      <c r="B559" s="218"/>
      <c r="C559" s="218"/>
      <c r="D559" s="219"/>
      <c r="E559" s="219"/>
      <c r="F559" s="219"/>
      <c r="G559" s="216" t="str">
        <f>IF(D559="","",VLOOKUP(D559,'Liste des clubs'!A:B,2,FALSE))</f>
        <v/>
      </c>
    </row>
    <row r="560" spans="1:7" x14ac:dyDescent="0.2">
      <c r="A560" s="216" t="str">
        <f t="shared" si="9"/>
        <v xml:space="preserve"> </v>
      </c>
      <c r="B560" s="218"/>
      <c r="C560" s="218"/>
      <c r="D560" s="219"/>
      <c r="E560" s="219"/>
      <c r="F560" s="219"/>
      <c r="G560" s="216" t="str">
        <f>IF(D560="","",VLOOKUP(D560,'Liste des clubs'!A:B,2,FALSE))</f>
        <v/>
      </c>
    </row>
    <row r="561" spans="1:7" x14ac:dyDescent="0.2">
      <c r="A561" s="216" t="str">
        <f t="shared" si="9"/>
        <v xml:space="preserve"> </v>
      </c>
      <c r="B561" s="218"/>
      <c r="C561" s="218"/>
      <c r="D561" s="219"/>
      <c r="E561" s="219"/>
      <c r="F561" s="219"/>
      <c r="G561" s="216" t="str">
        <f>IF(D561="","",VLOOKUP(D561,'Liste des clubs'!A:B,2,FALSE))</f>
        <v/>
      </c>
    </row>
    <row r="562" spans="1:7" x14ac:dyDescent="0.2">
      <c r="A562" s="216" t="str">
        <f t="shared" si="9"/>
        <v xml:space="preserve"> </v>
      </c>
      <c r="B562" s="218"/>
      <c r="C562" s="218"/>
      <c r="D562" s="219"/>
      <c r="E562" s="219"/>
      <c r="F562" s="219"/>
      <c r="G562" s="216" t="str">
        <f>IF(D562="","",VLOOKUP(D562,'Liste des clubs'!A:B,2,FALSE))</f>
        <v/>
      </c>
    </row>
    <row r="563" spans="1:7" x14ac:dyDescent="0.2">
      <c r="A563" s="216" t="str">
        <f t="shared" si="9"/>
        <v xml:space="preserve"> </v>
      </c>
      <c r="B563" s="218"/>
      <c r="C563" s="218"/>
      <c r="D563" s="219"/>
      <c r="E563" s="219"/>
      <c r="F563" s="219"/>
      <c r="G563" s="216" t="str">
        <f>IF(D563="","",VLOOKUP(D563,'Liste des clubs'!A:B,2,FALSE))</f>
        <v/>
      </c>
    </row>
    <row r="564" spans="1:7" x14ac:dyDescent="0.2">
      <c r="A564" s="216" t="str">
        <f t="shared" si="9"/>
        <v xml:space="preserve"> </v>
      </c>
      <c r="B564" s="218"/>
      <c r="C564" s="218"/>
      <c r="D564" s="219"/>
      <c r="E564" s="219"/>
      <c r="F564" s="219"/>
      <c r="G564" s="216" t="str">
        <f>IF(D564="","",VLOOKUP(D564,'Liste des clubs'!A:B,2,FALSE))</f>
        <v/>
      </c>
    </row>
    <row r="565" spans="1:7" x14ac:dyDescent="0.2">
      <c r="A565" s="216" t="str">
        <f t="shared" si="9"/>
        <v xml:space="preserve"> </v>
      </c>
      <c r="B565" s="218"/>
      <c r="C565" s="218"/>
      <c r="D565" s="219"/>
      <c r="E565" s="219"/>
      <c r="F565" s="219"/>
      <c r="G565" s="216" t="str">
        <f>IF(D565="","",VLOOKUP(D565,'Liste des clubs'!A:B,2,FALSE))</f>
        <v/>
      </c>
    </row>
    <row r="566" spans="1:7" x14ac:dyDescent="0.2">
      <c r="A566" s="216" t="str">
        <f t="shared" si="9"/>
        <v xml:space="preserve"> </v>
      </c>
      <c r="B566" s="218"/>
      <c r="C566" s="218"/>
      <c r="D566" s="219"/>
      <c r="E566" s="219"/>
      <c r="F566" s="219"/>
      <c r="G566" s="216" t="str">
        <f>IF(D566="","",VLOOKUP(D566,'Liste des clubs'!A:B,2,FALSE))</f>
        <v/>
      </c>
    </row>
    <row r="567" spans="1:7" x14ac:dyDescent="0.2">
      <c r="A567" s="216" t="str">
        <f t="shared" si="9"/>
        <v xml:space="preserve"> </v>
      </c>
      <c r="B567" s="218"/>
      <c r="C567" s="218"/>
      <c r="D567" s="219"/>
      <c r="E567" s="219"/>
      <c r="F567" s="219"/>
      <c r="G567" s="216" t="str">
        <f>IF(D567="","",VLOOKUP(D567,'Liste des clubs'!A:B,2,FALSE))</f>
        <v/>
      </c>
    </row>
    <row r="568" spans="1:7" x14ac:dyDescent="0.2">
      <c r="A568" s="216" t="str">
        <f t="shared" si="9"/>
        <v xml:space="preserve"> </v>
      </c>
      <c r="B568" s="218"/>
      <c r="C568" s="218"/>
      <c r="D568" s="219"/>
      <c r="E568" s="219"/>
      <c r="F568" s="219"/>
      <c r="G568" s="216" t="str">
        <f>IF(D568="","",VLOOKUP(D568,'Liste des clubs'!A:B,2,FALSE))</f>
        <v/>
      </c>
    </row>
    <row r="569" spans="1:7" x14ac:dyDescent="0.2">
      <c r="A569" s="216" t="str">
        <f t="shared" si="9"/>
        <v xml:space="preserve"> </v>
      </c>
      <c r="B569" s="218"/>
      <c r="C569" s="218"/>
      <c r="D569" s="219"/>
      <c r="E569" s="219"/>
      <c r="F569" s="219"/>
      <c r="G569" s="216" t="str">
        <f>IF(D569="","",VLOOKUP(D569,'Liste des clubs'!A:B,2,FALSE))</f>
        <v/>
      </c>
    </row>
    <row r="570" spans="1:7" x14ac:dyDescent="0.2">
      <c r="A570" s="216" t="str">
        <f t="shared" si="9"/>
        <v xml:space="preserve"> </v>
      </c>
      <c r="B570" s="218"/>
      <c r="C570" s="218"/>
      <c r="D570" s="219"/>
      <c r="E570" s="219"/>
      <c r="F570" s="219"/>
      <c r="G570" s="216" t="str">
        <f>IF(D570="","",VLOOKUP(D570,'Liste des clubs'!A:B,2,FALSE))</f>
        <v/>
      </c>
    </row>
    <row r="571" spans="1:7" x14ac:dyDescent="0.2">
      <c r="A571" s="216" t="str">
        <f t="shared" si="9"/>
        <v xml:space="preserve"> </v>
      </c>
      <c r="B571" s="218"/>
      <c r="C571" s="218"/>
      <c r="D571" s="219"/>
      <c r="E571" s="219"/>
      <c r="F571" s="219"/>
      <c r="G571" s="216" t="str">
        <f>IF(D571="","",VLOOKUP(D571,'Liste des clubs'!A:B,2,FALSE))</f>
        <v/>
      </c>
    </row>
    <row r="572" spans="1:7" x14ac:dyDescent="0.2">
      <c r="A572" s="216" t="str">
        <f t="shared" si="9"/>
        <v xml:space="preserve"> </v>
      </c>
      <c r="B572" s="218"/>
      <c r="C572" s="218"/>
      <c r="D572" s="219"/>
      <c r="E572" s="219"/>
      <c r="F572" s="219"/>
      <c r="G572" s="216" t="str">
        <f>IF(D572="","",VLOOKUP(D572,'Liste des clubs'!A:B,2,FALSE))</f>
        <v/>
      </c>
    </row>
    <row r="573" spans="1:7" x14ac:dyDescent="0.2">
      <c r="A573" s="216" t="str">
        <f t="shared" si="9"/>
        <v xml:space="preserve"> </v>
      </c>
      <c r="B573" s="218"/>
      <c r="C573" s="218"/>
      <c r="D573" s="219"/>
      <c r="E573" s="219"/>
      <c r="F573" s="219"/>
      <c r="G573" s="216" t="str">
        <f>IF(D573="","",VLOOKUP(D573,'Liste des clubs'!A:B,2,FALSE))</f>
        <v/>
      </c>
    </row>
    <row r="574" spans="1:7" x14ac:dyDescent="0.2">
      <c r="A574" s="216" t="str">
        <f t="shared" si="9"/>
        <v xml:space="preserve"> </v>
      </c>
      <c r="B574" s="218"/>
      <c r="C574" s="218"/>
      <c r="D574" s="219"/>
      <c r="E574" s="219"/>
      <c r="F574" s="219"/>
      <c r="G574" s="216" t="str">
        <f>IF(D574="","",VLOOKUP(D574,'Liste des clubs'!A:B,2,FALSE))</f>
        <v/>
      </c>
    </row>
    <row r="575" spans="1:7" x14ac:dyDescent="0.2">
      <c r="A575" s="216" t="str">
        <f t="shared" si="9"/>
        <v xml:space="preserve"> </v>
      </c>
      <c r="B575" s="218"/>
      <c r="C575" s="218"/>
      <c r="D575" s="219"/>
      <c r="E575" s="219"/>
      <c r="F575" s="219"/>
      <c r="G575" s="216" t="str">
        <f>IF(D575="","",VLOOKUP(D575,'Liste des clubs'!A:B,2,FALSE))</f>
        <v/>
      </c>
    </row>
    <row r="576" spans="1:7" x14ac:dyDescent="0.2">
      <c r="A576" s="216" t="str">
        <f t="shared" si="9"/>
        <v xml:space="preserve"> </v>
      </c>
      <c r="B576" s="218"/>
      <c r="C576" s="218"/>
      <c r="D576" s="219"/>
      <c r="E576" s="219"/>
      <c r="F576" s="219"/>
      <c r="G576" s="216" t="str">
        <f>IF(D576="","",VLOOKUP(D576,'Liste des clubs'!A:B,2,FALSE))</f>
        <v/>
      </c>
    </row>
    <row r="577" spans="1:7" x14ac:dyDescent="0.2">
      <c r="A577" s="216" t="str">
        <f t="shared" si="9"/>
        <v xml:space="preserve"> </v>
      </c>
      <c r="B577" s="218"/>
      <c r="C577" s="218"/>
      <c r="D577" s="219"/>
      <c r="E577" s="219"/>
      <c r="F577" s="219"/>
      <c r="G577" s="216" t="str">
        <f>IF(D577="","",VLOOKUP(D577,'Liste des clubs'!A:B,2,FALSE))</f>
        <v/>
      </c>
    </row>
    <row r="578" spans="1:7" x14ac:dyDescent="0.2">
      <c r="A578" s="216" t="str">
        <f t="shared" si="9"/>
        <v xml:space="preserve"> </v>
      </c>
      <c r="B578" s="218"/>
      <c r="C578" s="218"/>
      <c r="D578" s="219"/>
      <c r="E578" s="219"/>
      <c r="F578" s="219"/>
      <c r="G578" s="216" t="str">
        <f>IF(D578="","",VLOOKUP(D578,'Liste des clubs'!A:B,2,FALSE))</f>
        <v/>
      </c>
    </row>
    <row r="579" spans="1:7" x14ac:dyDescent="0.2">
      <c r="A579" s="216" t="str">
        <f t="shared" si="9"/>
        <v xml:space="preserve"> </v>
      </c>
      <c r="B579" s="218"/>
      <c r="C579" s="218"/>
      <c r="D579" s="219"/>
      <c r="E579" s="219"/>
      <c r="F579" s="219"/>
      <c r="G579" s="216" t="str">
        <f>IF(D579="","",VLOOKUP(D579,'Liste des clubs'!A:B,2,FALSE))</f>
        <v/>
      </c>
    </row>
    <row r="580" spans="1:7" x14ac:dyDescent="0.2">
      <c r="A580" s="216" t="str">
        <f t="shared" ref="A580:A643" si="10">UPPER(B580)&amp;" "&amp;PROPER(C580)</f>
        <v xml:space="preserve"> </v>
      </c>
      <c r="B580" s="218"/>
      <c r="C580" s="218"/>
      <c r="D580" s="219"/>
      <c r="E580" s="219"/>
      <c r="F580" s="219"/>
      <c r="G580" s="216" t="str">
        <f>IF(D580="","",VLOOKUP(D580,'Liste des clubs'!A:B,2,FALSE))</f>
        <v/>
      </c>
    </row>
    <row r="581" spans="1:7" x14ac:dyDescent="0.2">
      <c r="A581" s="216" t="str">
        <f t="shared" si="10"/>
        <v xml:space="preserve"> </v>
      </c>
      <c r="B581" s="218"/>
      <c r="C581" s="218"/>
      <c r="D581" s="219"/>
      <c r="E581" s="219"/>
      <c r="F581" s="219"/>
      <c r="G581" s="216" t="str">
        <f>IF(D581="","",VLOOKUP(D581,'Liste des clubs'!A:B,2,FALSE))</f>
        <v/>
      </c>
    </row>
    <row r="582" spans="1:7" x14ac:dyDescent="0.2">
      <c r="A582" s="216" t="str">
        <f t="shared" si="10"/>
        <v xml:space="preserve"> </v>
      </c>
      <c r="B582" s="218"/>
      <c r="C582" s="218"/>
      <c r="D582" s="219"/>
      <c r="E582" s="219"/>
      <c r="F582" s="219"/>
      <c r="G582" s="216" t="str">
        <f>IF(D582="","",VLOOKUP(D582,'Liste des clubs'!A:B,2,FALSE))</f>
        <v/>
      </c>
    </row>
    <row r="583" spans="1:7" x14ac:dyDescent="0.2">
      <c r="A583" s="216" t="str">
        <f t="shared" si="10"/>
        <v xml:space="preserve"> </v>
      </c>
      <c r="B583" s="218"/>
      <c r="C583" s="218"/>
      <c r="D583" s="219"/>
      <c r="E583" s="219"/>
      <c r="F583" s="219"/>
      <c r="G583" s="216" t="str">
        <f>IF(D583="","",VLOOKUP(D583,'Liste des clubs'!A:B,2,FALSE))</f>
        <v/>
      </c>
    </row>
    <row r="584" spans="1:7" x14ac:dyDescent="0.2">
      <c r="A584" s="216" t="str">
        <f t="shared" si="10"/>
        <v xml:space="preserve"> </v>
      </c>
      <c r="B584" s="218"/>
      <c r="C584" s="218"/>
      <c r="D584" s="219"/>
      <c r="E584" s="219"/>
      <c r="F584" s="219"/>
      <c r="G584" s="216" t="str">
        <f>IF(D584="","",VLOOKUP(D584,'Liste des clubs'!A:B,2,FALSE))</f>
        <v/>
      </c>
    </row>
    <row r="585" spans="1:7" x14ac:dyDescent="0.2">
      <c r="A585" s="216" t="str">
        <f t="shared" si="10"/>
        <v xml:space="preserve"> </v>
      </c>
      <c r="B585" s="218"/>
      <c r="C585" s="218"/>
      <c r="D585" s="219"/>
      <c r="E585" s="219"/>
      <c r="F585" s="219"/>
      <c r="G585" s="216" t="str">
        <f>IF(D585="","",VLOOKUP(D585,'Liste des clubs'!A:B,2,FALSE))</f>
        <v/>
      </c>
    </row>
    <row r="586" spans="1:7" x14ac:dyDescent="0.2">
      <c r="A586" s="216" t="str">
        <f t="shared" si="10"/>
        <v xml:space="preserve"> </v>
      </c>
      <c r="B586" s="218"/>
      <c r="C586" s="218"/>
      <c r="D586" s="219"/>
      <c r="E586" s="219"/>
      <c r="F586" s="219"/>
      <c r="G586" s="216" t="str">
        <f>IF(D586="","",VLOOKUP(D586,'Liste des clubs'!A:B,2,FALSE))</f>
        <v/>
      </c>
    </row>
    <row r="587" spans="1:7" x14ac:dyDescent="0.2">
      <c r="A587" s="216" t="str">
        <f t="shared" si="10"/>
        <v xml:space="preserve"> </v>
      </c>
      <c r="B587" s="218"/>
      <c r="C587" s="218"/>
      <c r="D587" s="219"/>
      <c r="E587" s="219"/>
      <c r="F587" s="219"/>
      <c r="G587" s="216" t="str">
        <f>IF(D587="","",VLOOKUP(D587,'Liste des clubs'!A:B,2,FALSE))</f>
        <v/>
      </c>
    </row>
    <row r="588" spans="1:7" x14ac:dyDescent="0.2">
      <c r="A588" s="216" t="str">
        <f t="shared" si="10"/>
        <v xml:space="preserve"> </v>
      </c>
      <c r="B588" s="218"/>
      <c r="C588" s="218"/>
      <c r="D588" s="219"/>
      <c r="E588" s="219"/>
      <c r="F588" s="219"/>
      <c r="G588" s="216" t="str">
        <f>IF(D588="","",VLOOKUP(D588,'Liste des clubs'!A:B,2,FALSE))</f>
        <v/>
      </c>
    </row>
    <row r="589" spans="1:7" x14ac:dyDescent="0.2">
      <c r="A589" s="216" t="str">
        <f t="shared" si="10"/>
        <v xml:space="preserve"> </v>
      </c>
      <c r="B589" s="218"/>
      <c r="C589" s="218"/>
      <c r="D589" s="219"/>
      <c r="E589" s="219"/>
      <c r="F589" s="219"/>
      <c r="G589" s="216" t="str">
        <f>IF(D589="","",VLOOKUP(D589,'Liste des clubs'!A:B,2,FALSE))</f>
        <v/>
      </c>
    </row>
    <row r="590" spans="1:7" x14ac:dyDescent="0.2">
      <c r="A590" s="216" t="str">
        <f t="shared" si="10"/>
        <v xml:space="preserve"> </v>
      </c>
      <c r="B590" s="218"/>
      <c r="C590" s="218"/>
      <c r="D590" s="219"/>
      <c r="E590" s="219"/>
      <c r="F590" s="219"/>
      <c r="G590" s="216" t="str">
        <f>IF(D590="","",VLOOKUP(D590,'Liste des clubs'!A:B,2,FALSE))</f>
        <v/>
      </c>
    </row>
    <row r="591" spans="1:7" x14ac:dyDescent="0.2">
      <c r="A591" s="216" t="str">
        <f t="shared" si="10"/>
        <v xml:space="preserve"> </v>
      </c>
      <c r="B591" s="218"/>
      <c r="C591" s="218"/>
      <c r="D591" s="219"/>
      <c r="E591" s="219"/>
      <c r="F591" s="219"/>
      <c r="G591" s="216" t="str">
        <f>IF(D591="","",VLOOKUP(D591,'Liste des clubs'!A:B,2,FALSE))</f>
        <v/>
      </c>
    </row>
    <row r="592" spans="1:7" x14ac:dyDescent="0.2">
      <c r="A592" s="216" t="str">
        <f t="shared" si="10"/>
        <v xml:space="preserve"> </v>
      </c>
      <c r="B592" s="218"/>
      <c r="C592" s="218"/>
      <c r="D592" s="219"/>
      <c r="E592" s="219"/>
      <c r="F592" s="219"/>
      <c r="G592" s="216" t="str">
        <f>IF(D592="","",VLOOKUP(D592,'Liste des clubs'!A:B,2,FALSE))</f>
        <v/>
      </c>
    </row>
    <row r="593" spans="1:7" x14ac:dyDescent="0.2">
      <c r="A593" s="216" t="str">
        <f t="shared" si="10"/>
        <v xml:space="preserve"> </v>
      </c>
      <c r="B593" s="218"/>
      <c r="C593" s="218"/>
      <c r="D593" s="219"/>
      <c r="E593" s="219"/>
      <c r="F593" s="219"/>
      <c r="G593" s="216" t="str">
        <f>IF(D593="","",VLOOKUP(D593,'Liste des clubs'!A:B,2,FALSE))</f>
        <v/>
      </c>
    </row>
    <row r="594" spans="1:7" x14ac:dyDescent="0.2">
      <c r="A594" s="216" t="str">
        <f t="shared" si="10"/>
        <v xml:space="preserve"> </v>
      </c>
      <c r="B594" s="218"/>
      <c r="C594" s="218"/>
      <c r="D594" s="219"/>
      <c r="E594" s="219"/>
      <c r="F594" s="219"/>
      <c r="G594" s="216" t="str">
        <f>IF(D594="","",VLOOKUP(D594,'Liste des clubs'!A:B,2,FALSE))</f>
        <v/>
      </c>
    </row>
    <row r="595" spans="1:7" x14ac:dyDescent="0.2">
      <c r="A595" s="216" t="str">
        <f t="shared" si="10"/>
        <v xml:space="preserve"> </v>
      </c>
      <c r="B595" s="218"/>
      <c r="C595" s="218"/>
      <c r="D595" s="219"/>
      <c r="E595" s="219"/>
      <c r="F595" s="219"/>
      <c r="G595" s="216" t="str">
        <f>IF(D595="","",VLOOKUP(D595,'Liste des clubs'!A:B,2,FALSE))</f>
        <v/>
      </c>
    </row>
    <row r="596" spans="1:7" x14ac:dyDescent="0.2">
      <c r="A596" s="216" t="str">
        <f t="shared" si="10"/>
        <v xml:space="preserve"> </v>
      </c>
      <c r="B596" s="218"/>
      <c r="C596" s="218"/>
      <c r="D596" s="219"/>
      <c r="E596" s="219"/>
      <c r="F596" s="219"/>
      <c r="G596" s="216" t="str">
        <f>IF(D596="","",VLOOKUP(D596,'Liste des clubs'!A:B,2,FALSE))</f>
        <v/>
      </c>
    </row>
    <row r="597" spans="1:7" x14ac:dyDescent="0.2">
      <c r="A597" s="216" t="str">
        <f t="shared" si="10"/>
        <v xml:space="preserve"> </v>
      </c>
      <c r="B597" s="218"/>
      <c r="C597" s="218"/>
      <c r="D597" s="219"/>
      <c r="E597" s="219"/>
      <c r="F597" s="219"/>
      <c r="G597" s="216" t="str">
        <f>IF(D597="","",VLOOKUP(D597,'Liste des clubs'!A:B,2,FALSE))</f>
        <v/>
      </c>
    </row>
    <row r="598" spans="1:7" x14ac:dyDescent="0.2">
      <c r="A598" s="216" t="str">
        <f t="shared" si="10"/>
        <v xml:space="preserve"> </v>
      </c>
      <c r="B598" s="218"/>
      <c r="C598" s="218"/>
      <c r="D598" s="219"/>
      <c r="E598" s="219"/>
      <c r="F598" s="219"/>
      <c r="G598" s="216" t="str">
        <f>IF(D598="","",VLOOKUP(D598,'Liste des clubs'!A:B,2,FALSE))</f>
        <v/>
      </c>
    </row>
    <row r="599" spans="1:7" x14ac:dyDescent="0.2">
      <c r="A599" s="216" t="str">
        <f t="shared" si="10"/>
        <v xml:space="preserve"> </v>
      </c>
      <c r="B599" s="218"/>
      <c r="C599" s="218"/>
      <c r="D599" s="219"/>
      <c r="E599" s="219"/>
      <c r="F599" s="219"/>
      <c r="G599" s="216" t="str">
        <f>IF(D599="","",VLOOKUP(D599,'Liste des clubs'!A:B,2,FALSE))</f>
        <v/>
      </c>
    </row>
    <row r="600" spans="1:7" x14ac:dyDescent="0.2">
      <c r="A600" s="216" t="str">
        <f t="shared" si="10"/>
        <v xml:space="preserve"> </v>
      </c>
      <c r="B600" s="218"/>
      <c r="C600" s="218"/>
      <c r="D600" s="219"/>
      <c r="E600" s="219"/>
      <c r="F600" s="219"/>
      <c r="G600" s="216" t="str">
        <f>IF(D600="","",VLOOKUP(D600,'Liste des clubs'!A:B,2,FALSE))</f>
        <v/>
      </c>
    </row>
    <row r="601" spans="1:7" x14ac:dyDescent="0.2">
      <c r="A601" s="216" t="str">
        <f t="shared" si="10"/>
        <v xml:space="preserve"> </v>
      </c>
      <c r="B601" s="218"/>
      <c r="C601" s="218"/>
      <c r="D601" s="219"/>
      <c r="E601" s="219"/>
      <c r="F601" s="219"/>
      <c r="G601" s="216" t="str">
        <f>IF(D601="","",VLOOKUP(D601,'Liste des clubs'!A:B,2,FALSE))</f>
        <v/>
      </c>
    </row>
    <row r="602" spans="1:7" x14ac:dyDescent="0.2">
      <c r="A602" s="216" t="str">
        <f t="shared" si="10"/>
        <v xml:space="preserve"> </v>
      </c>
      <c r="B602" s="218"/>
      <c r="C602" s="218"/>
      <c r="D602" s="219"/>
      <c r="E602" s="219"/>
      <c r="F602" s="219"/>
      <c r="G602" s="216" t="str">
        <f>IF(D602="","",VLOOKUP(D602,'Liste des clubs'!A:B,2,FALSE))</f>
        <v/>
      </c>
    </row>
    <row r="603" spans="1:7" x14ac:dyDescent="0.2">
      <c r="A603" s="216" t="str">
        <f t="shared" si="10"/>
        <v xml:space="preserve"> </v>
      </c>
      <c r="B603" s="218"/>
      <c r="C603" s="218"/>
      <c r="D603" s="219"/>
      <c r="E603" s="219"/>
      <c r="F603" s="219"/>
      <c r="G603" s="216" t="str">
        <f>IF(D603="","",VLOOKUP(D603,'Liste des clubs'!A:B,2,FALSE))</f>
        <v/>
      </c>
    </row>
    <row r="604" spans="1:7" x14ac:dyDescent="0.2">
      <c r="A604" s="216" t="str">
        <f t="shared" si="10"/>
        <v xml:space="preserve"> </v>
      </c>
      <c r="B604" s="218"/>
      <c r="C604" s="218"/>
      <c r="D604" s="219"/>
      <c r="E604" s="219"/>
      <c r="F604" s="219"/>
      <c r="G604" s="216" t="str">
        <f>IF(D604="","",VLOOKUP(D604,'Liste des clubs'!A:B,2,FALSE))</f>
        <v/>
      </c>
    </row>
    <row r="605" spans="1:7" x14ac:dyDescent="0.2">
      <c r="A605" s="216" t="str">
        <f t="shared" si="10"/>
        <v xml:space="preserve"> </v>
      </c>
      <c r="B605" s="218"/>
      <c r="C605" s="218"/>
      <c r="D605" s="219"/>
      <c r="E605" s="219"/>
      <c r="F605" s="219"/>
      <c r="G605" s="216" t="str">
        <f>IF(D605="","",VLOOKUP(D605,'Liste des clubs'!A:B,2,FALSE))</f>
        <v/>
      </c>
    </row>
    <row r="606" spans="1:7" x14ac:dyDescent="0.2">
      <c r="A606" s="216" t="str">
        <f t="shared" si="10"/>
        <v xml:space="preserve"> </v>
      </c>
      <c r="B606" s="218"/>
      <c r="C606" s="218"/>
      <c r="D606" s="219"/>
      <c r="E606" s="219"/>
      <c r="F606" s="219"/>
      <c r="G606" s="216" t="str">
        <f>IF(D606="","",VLOOKUP(D606,'Liste des clubs'!A:B,2,FALSE))</f>
        <v/>
      </c>
    </row>
    <row r="607" spans="1:7" x14ac:dyDescent="0.2">
      <c r="A607" s="216" t="str">
        <f t="shared" si="10"/>
        <v xml:space="preserve"> </v>
      </c>
      <c r="B607" s="218"/>
      <c r="C607" s="218"/>
      <c r="D607" s="219"/>
      <c r="E607" s="219"/>
      <c r="F607" s="219"/>
      <c r="G607" s="216" t="str">
        <f>IF(D607="","",VLOOKUP(D607,'Liste des clubs'!A:B,2,FALSE))</f>
        <v/>
      </c>
    </row>
    <row r="608" spans="1:7" x14ac:dyDescent="0.2">
      <c r="A608" s="216" t="str">
        <f t="shared" si="10"/>
        <v xml:space="preserve"> </v>
      </c>
      <c r="B608" s="218"/>
      <c r="C608" s="218"/>
      <c r="D608" s="219"/>
      <c r="E608" s="219"/>
      <c r="F608" s="219"/>
      <c r="G608" s="216" t="str">
        <f>IF(D608="","",VLOOKUP(D608,'Liste des clubs'!A:B,2,FALSE))</f>
        <v/>
      </c>
    </row>
    <row r="609" spans="1:7" x14ac:dyDescent="0.2">
      <c r="A609" s="216" t="str">
        <f t="shared" si="10"/>
        <v xml:space="preserve"> </v>
      </c>
      <c r="B609" s="218"/>
      <c r="C609" s="218"/>
      <c r="D609" s="219"/>
      <c r="E609" s="219"/>
      <c r="F609" s="219"/>
      <c r="G609" s="216" t="str">
        <f>IF(D609="","",VLOOKUP(D609,'Liste des clubs'!A:B,2,FALSE))</f>
        <v/>
      </c>
    </row>
    <row r="610" spans="1:7" x14ac:dyDescent="0.2">
      <c r="A610" s="216" t="str">
        <f t="shared" si="10"/>
        <v xml:space="preserve"> </v>
      </c>
      <c r="B610" s="218"/>
      <c r="C610" s="218"/>
      <c r="D610" s="219"/>
      <c r="E610" s="219"/>
      <c r="F610" s="219"/>
      <c r="G610" s="216" t="str">
        <f>IF(D610="","",VLOOKUP(D610,'Liste des clubs'!A:B,2,FALSE))</f>
        <v/>
      </c>
    </row>
    <row r="611" spans="1:7" x14ac:dyDescent="0.2">
      <c r="A611" s="216" t="str">
        <f t="shared" si="10"/>
        <v xml:space="preserve"> </v>
      </c>
      <c r="B611" s="218"/>
      <c r="C611" s="218"/>
      <c r="D611" s="219"/>
      <c r="E611" s="219"/>
      <c r="F611" s="219"/>
      <c r="G611" s="216" t="str">
        <f>IF(D611="","",VLOOKUP(D611,'Liste des clubs'!A:B,2,FALSE))</f>
        <v/>
      </c>
    </row>
    <row r="612" spans="1:7" x14ac:dyDescent="0.2">
      <c r="A612" s="216" t="str">
        <f t="shared" si="10"/>
        <v xml:space="preserve"> </v>
      </c>
      <c r="B612" s="218"/>
      <c r="C612" s="218"/>
      <c r="D612" s="219"/>
      <c r="E612" s="219"/>
      <c r="F612" s="219"/>
      <c r="G612" s="216" t="str">
        <f>IF(D612="","",VLOOKUP(D612,'Liste des clubs'!A:B,2,FALSE))</f>
        <v/>
      </c>
    </row>
    <row r="613" spans="1:7" x14ac:dyDescent="0.2">
      <c r="A613" s="216" t="str">
        <f t="shared" si="10"/>
        <v xml:space="preserve"> </v>
      </c>
      <c r="B613" s="218"/>
      <c r="C613" s="218"/>
      <c r="D613" s="219"/>
      <c r="E613" s="219"/>
      <c r="F613" s="219"/>
      <c r="G613" s="216" t="str">
        <f>IF(D613="","",VLOOKUP(D613,'Liste des clubs'!A:B,2,FALSE))</f>
        <v/>
      </c>
    </row>
    <row r="614" spans="1:7" x14ac:dyDescent="0.2">
      <c r="A614" s="216" t="str">
        <f t="shared" si="10"/>
        <v xml:space="preserve"> </v>
      </c>
      <c r="B614" s="218"/>
      <c r="C614" s="218"/>
      <c r="D614" s="219"/>
      <c r="E614" s="219"/>
      <c r="F614" s="219"/>
      <c r="G614" s="216" t="str">
        <f>IF(D614="","",VLOOKUP(D614,'Liste des clubs'!A:B,2,FALSE))</f>
        <v/>
      </c>
    </row>
    <row r="615" spans="1:7" x14ac:dyDescent="0.2">
      <c r="A615" s="216" t="str">
        <f t="shared" si="10"/>
        <v xml:space="preserve"> </v>
      </c>
      <c r="B615" s="218"/>
      <c r="C615" s="218"/>
      <c r="D615" s="219"/>
      <c r="E615" s="219"/>
      <c r="F615" s="219"/>
      <c r="G615" s="216" t="str">
        <f>IF(D615="","",VLOOKUP(D615,'Liste des clubs'!A:B,2,FALSE))</f>
        <v/>
      </c>
    </row>
    <row r="616" spans="1:7" x14ac:dyDescent="0.2">
      <c r="A616" s="216" t="str">
        <f t="shared" si="10"/>
        <v xml:space="preserve"> </v>
      </c>
      <c r="B616" s="218"/>
      <c r="C616" s="218"/>
      <c r="D616" s="219"/>
      <c r="E616" s="219"/>
      <c r="F616" s="219"/>
      <c r="G616" s="216" t="str">
        <f>IF(D616="","",VLOOKUP(D616,'Liste des clubs'!A:B,2,FALSE))</f>
        <v/>
      </c>
    </row>
    <row r="617" spans="1:7" x14ac:dyDescent="0.2">
      <c r="A617" s="216" t="str">
        <f t="shared" si="10"/>
        <v xml:space="preserve"> </v>
      </c>
      <c r="B617" s="218"/>
      <c r="C617" s="218"/>
      <c r="D617" s="219"/>
      <c r="E617" s="219"/>
      <c r="F617" s="219"/>
      <c r="G617" s="216" t="str">
        <f>IF(D617="","",VLOOKUP(D617,'Liste des clubs'!A:B,2,FALSE))</f>
        <v/>
      </c>
    </row>
    <row r="618" spans="1:7" x14ac:dyDescent="0.2">
      <c r="A618" s="216" t="str">
        <f t="shared" si="10"/>
        <v xml:space="preserve"> </v>
      </c>
      <c r="B618" s="218"/>
      <c r="C618" s="218"/>
      <c r="D618" s="219"/>
      <c r="E618" s="219"/>
      <c r="F618" s="219"/>
      <c r="G618" s="216" t="str">
        <f>IF(D618="","",VLOOKUP(D618,'Liste des clubs'!A:B,2,FALSE))</f>
        <v/>
      </c>
    </row>
    <row r="619" spans="1:7" x14ac:dyDescent="0.2">
      <c r="A619" s="216" t="str">
        <f t="shared" si="10"/>
        <v xml:space="preserve"> </v>
      </c>
      <c r="B619" s="218"/>
      <c r="C619" s="218"/>
      <c r="D619" s="219"/>
      <c r="E619" s="219"/>
      <c r="F619" s="219"/>
      <c r="G619" s="216" t="str">
        <f>IF(D619="","",VLOOKUP(D619,'Liste des clubs'!A:B,2,FALSE))</f>
        <v/>
      </c>
    </row>
    <row r="620" spans="1:7" x14ac:dyDescent="0.2">
      <c r="A620" s="216" t="str">
        <f t="shared" si="10"/>
        <v xml:space="preserve"> </v>
      </c>
      <c r="B620" s="218"/>
      <c r="C620" s="218"/>
      <c r="D620" s="219"/>
      <c r="E620" s="219"/>
      <c r="F620" s="219"/>
      <c r="G620" s="216" t="str">
        <f>IF(D620="","",VLOOKUP(D620,'Liste des clubs'!A:B,2,FALSE))</f>
        <v/>
      </c>
    </row>
    <row r="621" spans="1:7" x14ac:dyDescent="0.2">
      <c r="A621" s="216" t="str">
        <f t="shared" si="10"/>
        <v xml:space="preserve"> </v>
      </c>
      <c r="B621" s="218"/>
      <c r="C621" s="218"/>
      <c r="D621" s="219"/>
      <c r="E621" s="219"/>
      <c r="F621" s="219"/>
      <c r="G621" s="216" t="str">
        <f>IF(D621="","",VLOOKUP(D621,'Liste des clubs'!A:B,2,FALSE))</f>
        <v/>
      </c>
    </row>
    <row r="622" spans="1:7" x14ac:dyDescent="0.2">
      <c r="A622" s="216" t="str">
        <f t="shared" si="10"/>
        <v xml:space="preserve"> </v>
      </c>
      <c r="B622" s="218"/>
      <c r="C622" s="218"/>
      <c r="D622" s="219"/>
      <c r="E622" s="219"/>
      <c r="F622" s="219"/>
      <c r="G622" s="216" t="str">
        <f>IF(D622="","",VLOOKUP(D622,'Liste des clubs'!A:B,2,FALSE))</f>
        <v/>
      </c>
    </row>
    <row r="623" spans="1:7" x14ac:dyDescent="0.2">
      <c r="A623" s="216" t="str">
        <f t="shared" si="10"/>
        <v xml:space="preserve"> </v>
      </c>
      <c r="B623" s="218"/>
      <c r="C623" s="218"/>
      <c r="D623" s="219"/>
      <c r="E623" s="219"/>
      <c r="F623" s="219"/>
      <c r="G623" s="216" t="str">
        <f>IF(D623="","",VLOOKUP(D623,'Liste des clubs'!A:B,2,FALSE))</f>
        <v/>
      </c>
    </row>
    <row r="624" spans="1:7" x14ac:dyDescent="0.2">
      <c r="A624" s="216" t="str">
        <f t="shared" si="10"/>
        <v xml:space="preserve"> </v>
      </c>
      <c r="B624" s="218"/>
      <c r="C624" s="218"/>
      <c r="D624" s="219"/>
      <c r="E624" s="219"/>
      <c r="F624" s="219"/>
      <c r="G624" s="216" t="str">
        <f>IF(D624="","",VLOOKUP(D624,'Liste des clubs'!A:B,2,FALSE))</f>
        <v/>
      </c>
    </row>
    <row r="625" spans="1:7" x14ac:dyDescent="0.2">
      <c r="A625" s="216" t="str">
        <f t="shared" si="10"/>
        <v xml:space="preserve"> </v>
      </c>
      <c r="B625" s="218"/>
      <c r="C625" s="218"/>
      <c r="D625" s="219"/>
      <c r="E625" s="219"/>
      <c r="F625" s="219"/>
      <c r="G625" s="216" t="str">
        <f>IF(D625="","",VLOOKUP(D625,'Liste des clubs'!A:B,2,FALSE))</f>
        <v/>
      </c>
    </row>
    <row r="626" spans="1:7" x14ac:dyDescent="0.2">
      <c r="A626" s="216" t="str">
        <f t="shared" si="10"/>
        <v xml:space="preserve"> </v>
      </c>
      <c r="B626" s="218"/>
      <c r="C626" s="218"/>
      <c r="D626" s="219"/>
      <c r="E626" s="219"/>
      <c r="F626" s="219"/>
      <c r="G626" s="216" t="str">
        <f>IF(D626="","",VLOOKUP(D626,'Liste des clubs'!A:B,2,FALSE))</f>
        <v/>
      </c>
    </row>
    <row r="627" spans="1:7" x14ac:dyDescent="0.2">
      <c r="A627" s="216" t="str">
        <f t="shared" si="10"/>
        <v xml:space="preserve"> </v>
      </c>
      <c r="B627" s="218"/>
      <c r="C627" s="218"/>
      <c r="D627" s="219"/>
      <c r="E627" s="219"/>
      <c r="F627" s="219"/>
      <c r="G627" s="216" t="str">
        <f>IF(D627="","",VLOOKUP(D627,'Liste des clubs'!A:B,2,FALSE))</f>
        <v/>
      </c>
    </row>
    <row r="628" spans="1:7" x14ac:dyDescent="0.2">
      <c r="A628" s="216" t="str">
        <f t="shared" si="10"/>
        <v xml:space="preserve"> </v>
      </c>
      <c r="B628" s="218"/>
      <c r="C628" s="218"/>
      <c r="D628" s="219"/>
      <c r="E628" s="219"/>
      <c r="F628" s="219"/>
      <c r="G628" s="216" t="str">
        <f>IF(D628="","",VLOOKUP(D628,'Liste des clubs'!A:B,2,FALSE))</f>
        <v/>
      </c>
    </row>
    <row r="629" spans="1:7" x14ac:dyDescent="0.2">
      <c r="A629" s="216" t="str">
        <f t="shared" si="10"/>
        <v xml:space="preserve"> </v>
      </c>
      <c r="B629" s="218"/>
      <c r="C629" s="218"/>
      <c r="D629" s="219"/>
      <c r="E629" s="219"/>
      <c r="F629" s="219"/>
      <c r="G629" s="216" t="str">
        <f>IF(D629="","",VLOOKUP(D629,'Liste des clubs'!A:B,2,FALSE))</f>
        <v/>
      </c>
    </row>
    <row r="630" spans="1:7" x14ac:dyDescent="0.2">
      <c r="A630" s="216" t="str">
        <f t="shared" si="10"/>
        <v xml:space="preserve"> </v>
      </c>
      <c r="B630" s="218"/>
      <c r="C630" s="218"/>
      <c r="D630" s="219"/>
      <c r="E630" s="219"/>
      <c r="F630" s="219"/>
      <c r="G630" s="216" t="str">
        <f>IF(D630="","",VLOOKUP(D630,'Liste des clubs'!A:B,2,FALSE))</f>
        <v/>
      </c>
    </row>
    <row r="631" spans="1:7" x14ac:dyDescent="0.2">
      <c r="A631" s="216" t="str">
        <f t="shared" si="10"/>
        <v xml:space="preserve"> </v>
      </c>
      <c r="B631" s="218"/>
      <c r="C631" s="218"/>
      <c r="D631" s="219"/>
      <c r="E631" s="219"/>
      <c r="F631" s="219"/>
      <c r="G631" s="216" t="str">
        <f>IF(D631="","",VLOOKUP(D631,'Liste des clubs'!A:B,2,FALSE))</f>
        <v/>
      </c>
    </row>
    <row r="632" spans="1:7" x14ac:dyDescent="0.2">
      <c r="A632" s="216" t="str">
        <f t="shared" si="10"/>
        <v xml:space="preserve"> </v>
      </c>
      <c r="B632" s="218"/>
      <c r="C632" s="218"/>
      <c r="D632" s="219"/>
      <c r="E632" s="219"/>
      <c r="F632" s="219"/>
      <c r="G632" s="216" t="str">
        <f>IF(D632="","",VLOOKUP(D632,'Liste des clubs'!A:B,2,FALSE))</f>
        <v/>
      </c>
    </row>
    <row r="633" spans="1:7" x14ac:dyDescent="0.2">
      <c r="A633" s="216" t="str">
        <f t="shared" si="10"/>
        <v xml:space="preserve"> </v>
      </c>
      <c r="B633" s="218"/>
      <c r="C633" s="218"/>
      <c r="D633" s="219"/>
      <c r="E633" s="219"/>
      <c r="F633" s="219"/>
      <c r="G633" s="216" t="str">
        <f>IF(D633="","",VLOOKUP(D633,'Liste des clubs'!A:B,2,FALSE))</f>
        <v/>
      </c>
    </row>
    <row r="634" spans="1:7" x14ac:dyDescent="0.2">
      <c r="A634" s="216" t="str">
        <f t="shared" si="10"/>
        <v xml:space="preserve"> </v>
      </c>
      <c r="B634" s="218"/>
      <c r="C634" s="218"/>
      <c r="D634" s="219"/>
      <c r="E634" s="219"/>
      <c r="F634" s="219"/>
      <c r="G634" s="216" t="str">
        <f>IF(D634="","",VLOOKUP(D634,'Liste des clubs'!A:B,2,FALSE))</f>
        <v/>
      </c>
    </row>
    <row r="635" spans="1:7" x14ac:dyDescent="0.2">
      <c r="A635" s="216" t="str">
        <f t="shared" si="10"/>
        <v xml:space="preserve"> </v>
      </c>
      <c r="B635" s="218"/>
      <c r="C635" s="218"/>
      <c r="D635" s="219"/>
      <c r="E635" s="219"/>
      <c r="F635" s="219"/>
      <c r="G635" s="216" t="str">
        <f>IF(D635="","",VLOOKUP(D635,'Liste des clubs'!A:B,2,FALSE))</f>
        <v/>
      </c>
    </row>
    <row r="636" spans="1:7" x14ac:dyDescent="0.2">
      <c r="A636" s="216" t="str">
        <f t="shared" si="10"/>
        <v xml:space="preserve"> </v>
      </c>
      <c r="B636" s="218"/>
      <c r="C636" s="218"/>
      <c r="D636" s="219"/>
      <c r="E636" s="219"/>
      <c r="F636" s="219"/>
      <c r="G636" s="216" t="str">
        <f>IF(D636="","",VLOOKUP(D636,'Liste des clubs'!A:B,2,FALSE))</f>
        <v/>
      </c>
    </row>
    <row r="637" spans="1:7" x14ac:dyDescent="0.2">
      <c r="A637" s="216" t="str">
        <f t="shared" si="10"/>
        <v xml:space="preserve"> </v>
      </c>
      <c r="B637" s="218"/>
      <c r="C637" s="218"/>
      <c r="D637" s="219"/>
      <c r="E637" s="219"/>
      <c r="F637" s="219"/>
      <c r="G637" s="216" t="str">
        <f>IF(D637="","",VLOOKUP(D637,'Liste des clubs'!A:B,2,FALSE))</f>
        <v/>
      </c>
    </row>
    <row r="638" spans="1:7" x14ac:dyDescent="0.2">
      <c r="A638" s="216" t="str">
        <f t="shared" si="10"/>
        <v xml:space="preserve"> </v>
      </c>
      <c r="B638" s="218"/>
      <c r="C638" s="218"/>
      <c r="D638" s="219"/>
      <c r="E638" s="219"/>
      <c r="F638" s="219"/>
      <c r="G638" s="216" t="str">
        <f>IF(D638="","",VLOOKUP(D638,'Liste des clubs'!A:B,2,FALSE))</f>
        <v/>
      </c>
    </row>
    <row r="639" spans="1:7" x14ac:dyDescent="0.2">
      <c r="A639" s="216" t="str">
        <f t="shared" si="10"/>
        <v xml:space="preserve"> </v>
      </c>
      <c r="B639" s="218"/>
      <c r="C639" s="218"/>
      <c r="D639" s="219"/>
      <c r="E639" s="219"/>
      <c r="F639" s="219"/>
      <c r="G639" s="216" t="str">
        <f>IF(D639="","",VLOOKUP(D639,'Liste des clubs'!A:B,2,FALSE))</f>
        <v/>
      </c>
    </row>
    <row r="640" spans="1:7" x14ac:dyDescent="0.2">
      <c r="A640" s="216" t="str">
        <f t="shared" si="10"/>
        <v xml:space="preserve"> </v>
      </c>
      <c r="B640" s="218"/>
      <c r="C640" s="218"/>
      <c r="D640" s="219"/>
      <c r="E640" s="219"/>
      <c r="F640" s="219"/>
      <c r="G640" s="216" t="str">
        <f>IF(D640="","",VLOOKUP(D640,'Liste des clubs'!A:B,2,FALSE))</f>
        <v/>
      </c>
    </row>
    <row r="641" spans="1:7" x14ac:dyDescent="0.2">
      <c r="A641" s="216" t="str">
        <f t="shared" si="10"/>
        <v xml:space="preserve"> </v>
      </c>
      <c r="B641" s="218"/>
      <c r="C641" s="218"/>
      <c r="D641" s="219"/>
      <c r="E641" s="219"/>
      <c r="F641" s="219"/>
      <c r="G641" s="216" t="str">
        <f>IF(D641="","",VLOOKUP(D641,'Liste des clubs'!A:B,2,FALSE))</f>
        <v/>
      </c>
    </row>
    <row r="642" spans="1:7" x14ac:dyDescent="0.2">
      <c r="A642" s="216" t="str">
        <f t="shared" si="10"/>
        <v xml:space="preserve"> </v>
      </c>
      <c r="B642" s="218"/>
      <c r="C642" s="218"/>
      <c r="D642" s="219"/>
      <c r="E642" s="219"/>
      <c r="F642" s="219"/>
      <c r="G642" s="216" t="str">
        <f>IF(D642="","",VLOOKUP(D642,'Liste des clubs'!A:B,2,FALSE))</f>
        <v/>
      </c>
    </row>
    <row r="643" spans="1:7" x14ac:dyDescent="0.2">
      <c r="A643" s="216" t="str">
        <f t="shared" si="10"/>
        <v xml:space="preserve"> </v>
      </c>
      <c r="B643" s="218"/>
      <c r="C643" s="218"/>
      <c r="D643" s="219"/>
      <c r="E643" s="219"/>
      <c r="F643" s="219"/>
      <c r="G643" s="216" t="str">
        <f>IF(D643="","",VLOOKUP(D643,'Liste des clubs'!A:B,2,FALSE))</f>
        <v/>
      </c>
    </row>
    <row r="644" spans="1:7" x14ac:dyDescent="0.2">
      <c r="A644" s="216" t="str">
        <f t="shared" ref="A644:A700" si="11">UPPER(B644)&amp;" "&amp;PROPER(C644)</f>
        <v xml:space="preserve"> </v>
      </c>
      <c r="B644" s="218"/>
      <c r="C644" s="218"/>
      <c r="D644" s="219"/>
      <c r="E644" s="219"/>
      <c r="F644" s="219"/>
      <c r="G644" s="216" t="str">
        <f>IF(D644="","",VLOOKUP(D644,'Liste des clubs'!A:B,2,FALSE))</f>
        <v/>
      </c>
    </row>
    <row r="645" spans="1:7" x14ac:dyDescent="0.2">
      <c r="A645" s="216" t="str">
        <f t="shared" si="11"/>
        <v xml:space="preserve"> </v>
      </c>
      <c r="B645" s="218"/>
      <c r="C645" s="218"/>
      <c r="D645" s="219"/>
      <c r="E645" s="219"/>
      <c r="F645" s="219"/>
      <c r="G645" s="216" t="str">
        <f>IF(D645="","",VLOOKUP(D645,'Liste des clubs'!A:B,2,FALSE))</f>
        <v/>
      </c>
    </row>
    <row r="646" spans="1:7" x14ac:dyDescent="0.2">
      <c r="A646" s="216" t="str">
        <f t="shared" si="11"/>
        <v xml:space="preserve"> </v>
      </c>
      <c r="B646" s="218"/>
      <c r="C646" s="218"/>
      <c r="D646" s="219"/>
      <c r="E646" s="219"/>
      <c r="F646" s="219"/>
      <c r="G646" s="216" t="str">
        <f>IF(D646="","",VLOOKUP(D646,'Liste des clubs'!A:B,2,FALSE))</f>
        <v/>
      </c>
    </row>
    <row r="647" spans="1:7" x14ac:dyDescent="0.2">
      <c r="A647" s="216" t="str">
        <f t="shared" si="11"/>
        <v xml:space="preserve"> </v>
      </c>
      <c r="B647" s="218"/>
      <c r="C647" s="218"/>
      <c r="D647" s="219"/>
      <c r="E647" s="219"/>
      <c r="F647" s="219"/>
      <c r="G647" s="216" t="str">
        <f>IF(D647="","",VLOOKUP(D647,'Liste des clubs'!A:B,2,FALSE))</f>
        <v/>
      </c>
    </row>
    <row r="648" spans="1:7" x14ac:dyDescent="0.2">
      <c r="A648" s="216" t="str">
        <f t="shared" si="11"/>
        <v xml:space="preserve"> </v>
      </c>
      <c r="B648" s="218"/>
      <c r="C648" s="218"/>
      <c r="D648" s="219"/>
      <c r="E648" s="219"/>
      <c r="F648" s="219"/>
      <c r="G648" s="216" t="str">
        <f>IF(D648="","",VLOOKUP(D648,'Liste des clubs'!A:B,2,FALSE))</f>
        <v/>
      </c>
    </row>
    <row r="649" spans="1:7" x14ac:dyDescent="0.2">
      <c r="A649" s="216" t="str">
        <f t="shared" si="11"/>
        <v xml:space="preserve"> </v>
      </c>
      <c r="B649" s="218"/>
      <c r="C649" s="218"/>
      <c r="D649" s="219"/>
      <c r="E649" s="219"/>
      <c r="F649" s="219"/>
      <c r="G649" s="216" t="str">
        <f>IF(D649="","",VLOOKUP(D649,'Liste des clubs'!A:B,2,FALSE))</f>
        <v/>
      </c>
    </row>
    <row r="650" spans="1:7" x14ac:dyDescent="0.2">
      <c r="A650" s="216" t="str">
        <f t="shared" si="11"/>
        <v xml:space="preserve"> </v>
      </c>
      <c r="B650" s="218"/>
      <c r="C650" s="218"/>
      <c r="D650" s="219"/>
      <c r="E650" s="219"/>
      <c r="F650" s="219"/>
      <c r="G650" s="216" t="str">
        <f>IF(D650="","",VLOOKUP(D650,'Liste des clubs'!A:B,2,FALSE))</f>
        <v/>
      </c>
    </row>
    <row r="651" spans="1:7" x14ac:dyDescent="0.2">
      <c r="A651" s="216" t="str">
        <f t="shared" si="11"/>
        <v xml:space="preserve"> </v>
      </c>
      <c r="B651" s="218"/>
      <c r="C651" s="218"/>
      <c r="D651" s="219"/>
      <c r="E651" s="219"/>
      <c r="F651" s="219"/>
      <c r="G651" s="216" t="str">
        <f>IF(D651="","",VLOOKUP(D651,'Liste des clubs'!A:B,2,FALSE))</f>
        <v/>
      </c>
    </row>
    <row r="652" spans="1:7" x14ac:dyDescent="0.2">
      <c r="A652" s="216" t="str">
        <f t="shared" si="11"/>
        <v xml:space="preserve"> </v>
      </c>
      <c r="B652" s="218"/>
      <c r="C652" s="218"/>
      <c r="D652" s="219"/>
      <c r="E652" s="219"/>
      <c r="F652" s="219"/>
      <c r="G652" s="216" t="str">
        <f>IF(D652="","",VLOOKUP(D652,'Liste des clubs'!A:B,2,FALSE))</f>
        <v/>
      </c>
    </row>
    <row r="653" spans="1:7" x14ac:dyDescent="0.2">
      <c r="A653" s="216" t="str">
        <f t="shared" si="11"/>
        <v xml:space="preserve"> </v>
      </c>
      <c r="B653" s="218"/>
      <c r="C653" s="218"/>
      <c r="D653" s="219"/>
      <c r="E653" s="219"/>
      <c r="F653" s="219"/>
      <c r="G653" s="216" t="str">
        <f>IF(D653="","",VLOOKUP(D653,'Liste des clubs'!A:B,2,FALSE))</f>
        <v/>
      </c>
    </row>
    <row r="654" spans="1:7" x14ac:dyDescent="0.2">
      <c r="A654" s="216" t="str">
        <f t="shared" si="11"/>
        <v xml:space="preserve"> </v>
      </c>
      <c r="B654" s="218"/>
      <c r="C654" s="218"/>
      <c r="D654" s="219"/>
      <c r="E654" s="219"/>
      <c r="F654" s="219"/>
      <c r="G654" s="216" t="str">
        <f>IF(D654="","",VLOOKUP(D654,'Liste des clubs'!A:B,2,FALSE))</f>
        <v/>
      </c>
    </row>
    <row r="655" spans="1:7" x14ac:dyDescent="0.2">
      <c r="A655" s="216" t="str">
        <f t="shared" si="11"/>
        <v xml:space="preserve"> </v>
      </c>
      <c r="B655" s="218"/>
      <c r="C655" s="218"/>
      <c r="D655" s="219"/>
      <c r="E655" s="219"/>
      <c r="F655" s="219"/>
      <c r="G655" s="216" t="str">
        <f>IF(D655="","",VLOOKUP(D655,'Liste des clubs'!A:B,2,FALSE))</f>
        <v/>
      </c>
    </row>
    <row r="656" spans="1:7" x14ac:dyDescent="0.2">
      <c r="A656" s="216" t="str">
        <f t="shared" si="11"/>
        <v xml:space="preserve"> </v>
      </c>
      <c r="B656" s="218"/>
      <c r="C656" s="218"/>
      <c r="D656" s="219"/>
      <c r="E656" s="219"/>
      <c r="F656" s="219"/>
      <c r="G656" s="216" t="str">
        <f>IF(D656="","",VLOOKUP(D656,'Liste des clubs'!A:B,2,FALSE))</f>
        <v/>
      </c>
    </row>
    <row r="657" spans="1:7" x14ac:dyDescent="0.2">
      <c r="A657" s="216" t="str">
        <f t="shared" si="11"/>
        <v xml:space="preserve"> </v>
      </c>
      <c r="B657" s="218"/>
      <c r="C657" s="218"/>
      <c r="D657" s="219"/>
      <c r="E657" s="219"/>
      <c r="F657" s="219"/>
      <c r="G657" s="216" t="str">
        <f>IF(D657="","",VLOOKUP(D657,'Liste des clubs'!A:B,2,FALSE))</f>
        <v/>
      </c>
    </row>
    <row r="658" spans="1:7" x14ac:dyDescent="0.2">
      <c r="A658" s="216" t="str">
        <f t="shared" si="11"/>
        <v xml:space="preserve"> </v>
      </c>
      <c r="B658" s="218"/>
      <c r="C658" s="218"/>
      <c r="D658" s="219"/>
      <c r="E658" s="219"/>
      <c r="F658" s="219"/>
      <c r="G658" s="216" t="str">
        <f>IF(D658="","",VLOOKUP(D658,'Liste des clubs'!A:B,2,FALSE))</f>
        <v/>
      </c>
    </row>
    <row r="659" spans="1:7" x14ac:dyDescent="0.2">
      <c r="A659" s="216" t="str">
        <f t="shared" si="11"/>
        <v xml:space="preserve"> </v>
      </c>
      <c r="B659" s="218"/>
      <c r="C659" s="218"/>
      <c r="D659" s="219"/>
      <c r="E659" s="219"/>
      <c r="F659" s="219"/>
      <c r="G659" s="216" t="str">
        <f>IF(D659="","",VLOOKUP(D659,'Liste des clubs'!A:B,2,FALSE))</f>
        <v/>
      </c>
    </row>
    <row r="660" spans="1:7" x14ac:dyDescent="0.2">
      <c r="A660" s="216" t="str">
        <f t="shared" si="11"/>
        <v xml:space="preserve"> </v>
      </c>
      <c r="B660" s="218"/>
      <c r="C660" s="218"/>
      <c r="D660" s="219"/>
      <c r="E660" s="219"/>
      <c r="F660" s="219"/>
      <c r="G660" s="216" t="str">
        <f>IF(D660="","",VLOOKUP(D660,'Liste des clubs'!A:B,2,FALSE))</f>
        <v/>
      </c>
    </row>
    <row r="661" spans="1:7" x14ac:dyDescent="0.2">
      <c r="A661" s="216" t="str">
        <f t="shared" si="11"/>
        <v xml:space="preserve"> </v>
      </c>
      <c r="B661" s="218"/>
      <c r="C661" s="218"/>
      <c r="D661" s="219"/>
      <c r="E661" s="219"/>
      <c r="F661" s="219"/>
      <c r="G661" s="216" t="str">
        <f>IF(D661="","",VLOOKUP(D661,'Liste des clubs'!A:B,2,FALSE))</f>
        <v/>
      </c>
    </row>
    <row r="662" spans="1:7" x14ac:dyDescent="0.2">
      <c r="A662" s="216" t="str">
        <f t="shared" si="11"/>
        <v xml:space="preserve"> </v>
      </c>
      <c r="B662" s="218"/>
      <c r="C662" s="218"/>
      <c r="D662" s="219"/>
      <c r="E662" s="219"/>
      <c r="F662" s="219"/>
      <c r="G662" s="216" t="str">
        <f>IF(D662="","",VLOOKUP(D662,'Liste des clubs'!A:B,2,FALSE))</f>
        <v/>
      </c>
    </row>
    <row r="663" spans="1:7" x14ac:dyDescent="0.2">
      <c r="A663" s="216" t="str">
        <f t="shared" si="11"/>
        <v xml:space="preserve"> </v>
      </c>
      <c r="B663" s="218"/>
      <c r="C663" s="218"/>
      <c r="D663" s="219"/>
      <c r="E663" s="219"/>
      <c r="F663" s="219"/>
      <c r="G663" s="216" t="str">
        <f>IF(D663="","",VLOOKUP(D663,'Liste des clubs'!A:B,2,FALSE))</f>
        <v/>
      </c>
    </row>
    <row r="664" spans="1:7" x14ac:dyDescent="0.2">
      <c r="A664" s="216" t="str">
        <f t="shared" si="11"/>
        <v xml:space="preserve"> </v>
      </c>
      <c r="B664" s="218"/>
      <c r="C664" s="218"/>
      <c r="D664" s="219"/>
      <c r="E664" s="219"/>
      <c r="F664" s="219"/>
      <c r="G664" s="216" t="str">
        <f>IF(D664="","",VLOOKUP(D664,'Liste des clubs'!A:B,2,FALSE))</f>
        <v/>
      </c>
    </row>
    <row r="665" spans="1:7" x14ac:dyDescent="0.2">
      <c r="A665" s="216" t="str">
        <f t="shared" si="11"/>
        <v xml:space="preserve"> </v>
      </c>
      <c r="B665" s="218"/>
      <c r="C665" s="218"/>
      <c r="D665" s="219"/>
      <c r="E665" s="219"/>
      <c r="F665" s="219"/>
      <c r="G665" s="216" t="str">
        <f>IF(D665="","",VLOOKUP(D665,'Liste des clubs'!A:B,2,FALSE))</f>
        <v/>
      </c>
    </row>
    <row r="666" spans="1:7" x14ac:dyDescent="0.2">
      <c r="A666" s="216" t="str">
        <f t="shared" si="11"/>
        <v xml:space="preserve"> </v>
      </c>
      <c r="B666" s="218"/>
      <c r="C666" s="218"/>
      <c r="D666" s="219"/>
      <c r="E666" s="219"/>
      <c r="F666" s="219"/>
      <c r="G666" s="216" t="str">
        <f>IF(D666="","",VLOOKUP(D666,'Liste des clubs'!A:B,2,FALSE))</f>
        <v/>
      </c>
    </row>
    <row r="667" spans="1:7" x14ac:dyDescent="0.2">
      <c r="A667" s="216" t="str">
        <f t="shared" si="11"/>
        <v xml:space="preserve"> </v>
      </c>
      <c r="B667" s="218"/>
      <c r="C667" s="218"/>
      <c r="D667" s="219"/>
      <c r="E667" s="219"/>
      <c r="F667" s="219"/>
      <c r="G667" s="216" t="str">
        <f>IF(D667="","",VLOOKUP(D667,'Liste des clubs'!A:B,2,FALSE))</f>
        <v/>
      </c>
    </row>
    <row r="668" spans="1:7" x14ac:dyDescent="0.2">
      <c r="A668" s="216" t="str">
        <f t="shared" si="11"/>
        <v xml:space="preserve"> </v>
      </c>
      <c r="B668" s="218"/>
      <c r="C668" s="218"/>
      <c r="D668" s="219"/>
      <c r="E668" s="219"/>
      <c r="F668" s="219"/>
      <c r="G668" s="216" t="str">
        <f>IF(D668="","",VLOOKUP(D668,'Liste des clubs'!A:B,2,FALSE))</f>
        <v/>
      </c>
    </row>
    <row r="669" spans="1:7" x14ac:dyDescent="0.2">
      <c r="A669" s="216" t="str">
        <f t="shared" si="11"/>
        <v xml:space="preserve"> </v>
      </c>
      <c r="B669" s="218"/>
      <c r="C669" s="218"/>
      <c r="D669" s="219"/>
      <c r="E669" s="219"/>
      <c r="F669" s="219"/>
      <c r="G669" s="216" t="str">
        <f>IF(D669="","",VLOOKUP(D669,'Liste des clubs'!A:B,2,FALSE))</f>
        <v/>
      </c>
    </row>
    <row r="670" spans="1:7" x14ac:dyDescent="0.2">
      <c r="A670" s="216" t="str">
        <f t="shared" si="11"/>
        <v xml:space="preserve"> </v>
      </c>
      <c r="B670" s="218"/>
      <c r="C670" s="218"/>
      <c r="D670" s="219"/>
      <c r="E670" s="219"/>
      <c r="F670" s="219"/>
      <c r="G670" s="216" t="str">
        <f>IF(D670="","",VLOOKUP(D670,'Liste des clubs'!A:B,2,FALSE))</f>
        <v/>
      </c>
    </row>
    <row r="671" spans="1:7" x14ac:dyDescent="0.2">
      <c r="A671" s="216" t="str">
        <f t="shared" si="11"/>
        <v xml:space="preserve"> </v>
      </c>
      <c r="B671" s="218"/>
      <c r="C671" s="218"/>
      <c r="D671" s="219"/>
      <c r="E671" s="219"/>
      <c r="F671" s="219"/>
      <c r="G671" s="216" t="str">
        <f>IF(D671="","",VLOOKUP(D671,'Liste des clubs'!A:B,2,FALSE))</f>
        <v/>
      </c>
    </row>
    <row r="672" spans="1:7" x14ac:dyDescent="0.2">
      <c r="A672" s="216" t="str">
        <f t="shared" si="11"/>
        <v xml:space="preserve"> </v>
      </c>
      <c r="B672" s="218"/>
      <c r="C672" s="218"/>
      <c r="D672" s="219"/>
      <c r="E672" s="219"/>
      <c r="F672" s="219"/>
      <c r="G672" s="216" t="str">
        <f>IF(D672="","",VLOOKUP(D672,'Liste des clubs'!A:B,2,FALSE))</f>
        <v/>
      </c>
    </row>
    <row r="673" spans="1:7" x14ac:dyDescent="0.2">
      <c r="A673" s="216" t="str">
        <f t="shared" si="11"/>
        <v xml:space="preserve"> </v>
      </c>
      <c r="B673" s="218"/>
      <c r="C673" s="218"/>
      <c r="D673" s="219"/>
      <c r="E673" s="219"/>
      <c r="F673" s="219"/>
      <c r="G673" s="216" t="str">
        <f>IF(D673="","",VLOOKUP(D673,'Liste des clubs'!A:B,2,FALSE))</f>
        <v/>
      </c>
    </row>
    <row r="674" spans="1:7" x14ac:dyDescent="0.2">
      <c r="A674" s="216" t="str">
        <f t="shared" si="11"/>
        <v xml:space="preserve"> </v>
      </c>
      <c r="B674" s="218"/>
      <c r="C674" s="218"/>
      <c r="D674" s="219"/>
      <c r="E674" s="219"/>
      <c r="F674" s="219"/>
      <c r="G674" s="216" t="str">
        <f>IF(D674="","",VLOOKUP(D674,'Liste des clubs'!A:B,2,FALSE))</f>
        <v/>
      </c>
    </row>
    <row r="675" spans="1:7" x14ac:dyDescent="0.2">
      <c r="A675" s="216" t="str">
        <f t="shared" si="11"/>
        <v xml:space="preserve"> </v>
      </c>
      <c r="B675" s="218"/>
      <c r="C675" s="218"/>
      <c r="D675" s="219"/>
      <c r="E675" s="219"/>
      <c r="F675" s="219"/>
      <c r="G675" s="216" t="str">
        <f>IF(D675="","",VLOOKUP(D675,'Liste des clubs'!A:B,2,FALSE))</f>
        <v/>
      </c>
    </row>
    <row r="676" spans="1:7" x14ac:dyDescent="0.2">
      <c r="A676" s="216" t="str">
        <f t="shared" si="11"/>
        <v xml:space="preserve"> </v>
      </c>
      <c r="B676" s="218"/>
      <c r="C676" s="218"/>
      <c r="D676" s="219"/>
      <c r="E676" s="219"/>
      <c r="F676" s="219"/>
      <c r="G676" s="216" t="str">
        <f>IF(D676="","",VLOOKUP(D676,'Liste des clubs'!A:B,2,FALSE))</f>
        <v/>
      </c>
    </row>
    <row r="677" spans="1:7" x14ac:dyDescent="0.2">
      <c r="A677" s="216" t="str">
        <f t="shared" si="11"/>
        <v xml:space="preserve"> </v>
      </c>
      <c r="B677" s="218"/>
      <c r="C677" s="218"/>
      <c r="D677" s="219"/>
      <c r="E677" s="219"/>
      <c r="F677" s="219"/>
      <c r="G677" s="216" t="str">
        <f>IF(D677="","",VLOOKUP(D677,'Liste des clubs'!A:B,2,FALSE))</f>
        <v/>
      </c>
    </row>
    <row r="678" spans="1:7" x14ac:dyDescent="0.2">
      <c r="A678" s="216" t="str">
        <f t="shared" si="11"/>
        <v xml:space="preserve"> </v>
      </c>
      <c r="B678" s="218"/>
      <c r="C678" s="218"/>
      <c r="D678" s="219"/>
      <c r="E678" s="219"/>
      <c r="F678" s="219"/>
      <c r="G678" s="216" t="str">
        <f>IF(D678="","",VLOOKUP(D678,'Liste des clubs'!A:B,2,FALSE))</f>
        <v/>
      </c>
    </row>
    <row r="679" spans="1:7" x14ac:dyDescent="0.2">
      <c r="A679" s="216" t="str">
        <f t="shared" si="11"/>
        <v xml:space="preserve"> </v>
      </c>
      <c r="B679" s="218"/>
      <c r="C679" s="218"/>
      <c r="D679" s="219"/>
      <c r="E679" s="219"/>
      <c r="F679" s="219"/>
      <c r="G679" s="216" t="str">
        <f>IF(D679="","",VLOOKUP(D679,'Liste des clubs'!A:B,2,FALSE))</f>
        <v/>
      </c>
    </row>
    <row r="680" spans="1:7" x14ac:dyDescent="0.2">
      <c r="A680" s="216" t="str">
        <f t="shared" si="11"/>
        <v xml:space="preserve"> </v>
      </c>
      <c r="B680" s="218"/>
      <c r="C680" s="218"/>
      <c r="D680" s="219"/>
      <c r="E680" s="219"/>
      <c r="F680" s="219"/>
      <c r="G680" s="216" t="str">
        <f>IF(D680="","",VLOOKUP(D680,'Liste des clubs'!A:B,2,FALSE))</f>
        <v/>
      </c>
    </row>
    <row r="681" spans="1:7" x14ac:dyDescent="0.2">
      <c r="A681" s="216" t="str">
        <f t="shared" si="11"/>
        <v xml:space="preserve"> </v>
      </c>
      <c r="B681" s="218"/>
      <c r="C681" s="218"/>
      <c r="D681" s="219"/>
      <c r="E681" s="219"/>
      <c r="F681" s="219"/>
      <c r="G681" s="216" t="str">
        <f>IF(D681="","",VLOOKUP(D681,'Liste des clubs'!A:B,2,FALSE))</f>
        <v/>
      </c>
    </row>
    <row r="682" spans="1:7" x14ac:dyDescent="0.2">
      <c r="A682" s="216" t="str">
        <f t="shared" si="11"/>
        <v xml:space="preserve"> </v>
      </c>
      <c r="B682" s="218"/>
      <c r="C682" s="218"/>
      <c r="D682" s="219"/>
      <c r="E682" s="219"/>
      <c r="F682" s="219"/>
      <c r="G682" s="216" t="str">
        <f>IF(D682="","",VLOOKUP(D682,'Liste des clubs'!A:B,2,FALSE))</f>
        <v/>
      </c>
    </row>
    <row r="683" spans="1:7" x14ac:dyDescent="0.2">
      <c r="A683" s="216" t="str">
        <f t="shared" si="11"/>
        <v xml:space="preserve"> </v>
      </c>
      <c r="B683" s="218"/>
      <c r="C683" s="218"/>
      <c r="D683" s="219"/>
      <c r="E683" s="219"/>
      <c r="F683" s="219"/>
      <c r="G683" s="216" t="str">
        <f>IF(D683="","",VLOOKUP(D683,'Liste des clubs'!A:B,2,FALSE))</f>
        <v/>
      </c>
    </row>
    <row r="684" spans="1:7" x14ac:dyDescent="0.2">
      <c r="A684" s="216" t="str">
        <f t="shared" si="11"/>
        <v xml:space="preserve"> </v>
      </c>
      <c r="B684" s="218"/>
      <c r="C684" s="218"/>
      <c r="D684" s="219"/>
      <c r="E684" s="219"/>
      <c r="F684" s="219"/>
      <c r="G684" s="216" t="str">
        <f>IF(D684="","",VLOOKUP(D684,'Liste des clubs'!A:B,2,FALSE))</f>
        <v/>
      </c>
    </row>
    <row r="685" spans="1:7" x14ac:dyDescent="0.2">
      <c r="A685" s="216" t="str">
        <f t="shared" si="11"/>
        <v xml:space="preserve"> </v>
      </c>
      <c r="B685" s="218"/>
      <c r="C685" s="218"/>
      <c r="D685" s="219"/>
      <c r="E685" s="219"/>
      <c r="F685" s="219"/>
      <c r="G685" s="216" t="str">
        <f>IF(D685="","",VLOOKUP(D685,'Liste des clubs'!A:B,2,FALSE))</f>
        <v/>
      </c>
    </row>
    <row r="686" spans="1:7" x14ac:dyDescent="0.2">
      <c r="A686" s="216" t="str">
        <f t="shared" si="11"/>
        <v xml:space="preserve"> </v>
      </c>
      <c r="B686" s="218"/>
      <c r="C686" s="218"/>
      <c r="D686" s="219"/>
      <c r="E686" s="219"/>
      <c r="F686" s="219"/>
      <c r="G686" s="216" t="str">
        <f>IF(D686="","",VLOOKUP(D686,'Liste des clubs'!A:B,2,FALSE))</f>
        <v/>
      </c>
    </row>
    <row r="687" spans="1:7" x14ac:dyDescent="0.2">
      <c r="A687" s="216" t="str">
        <f t="shared" si="11"/>
        <v xml:space="preserve"> </v>
      </c>
      <c r="B687" s="218"/>
      <c r="C687" s="218"/>
      <c r="D687" s="219"/>
      <c r="E687" s="219"/>
      <c r="F687" s="219"/>
      <c r="G687" s="216" t="str">
        <f>IF(D687="","",VLOOKUP(D687,'Liste des clubs'!A:B,2,FALSE))</f>
        <v/>
      </c>
    </row>
    <row r="688" spans="1:7" x14ac:dyDescent="0.2">
      <c r="A688" s="216" t="str">
        <f t="shared" si="11"/>
        <v xml:space="preserve"> </v>
      </c>
      <c r="B688" s="218"/>
      <c r="C688" s="218"/>
      <c r="D688" s="219"/>
      <c r="E688" s="219"/>
      <c r="F688" s="219"/>
      <c r="G688" s="216" t="str">
        <f>IF(D688="","",VLOOKUP(D688,'Liste des clubs'!A:B,2,FALSE))</f>
        <v/>
      </c>
    </row>
    <row r="689" spans="1:7" x14ac:dyDescent="0.2">
      <c r="A689" s="216" t="str">
        <f t="shared" si="11"/>
        <v xml:space="preserve"> </v>
      </c>
      <c r="B689" s="218"/>
      <c r="C689" s="218"/>
      <c r="D689" s="219"/>
      <c r="E689" s="219"/>
      <c r="F689" s="219"/>
      <c r="G689" s="216" t="str">
        <f>IF(D689="","",VLOOKUP(D689,'Liste des clubs'!A:B,2,FALSE))</f>
        <v/>
      </c>
    </row>
    <row r="690" spans="1:7" x14ac:dyDescent="0.2">
      <c r="A690" s="216" t="str">
        <f t="shared" si="11"/>
        <v xml:space="preserve"> </v>
      </c>
      <c r="B690" s="218"/>
      <c r="C690" s="218"/>
      <c r="D690" s="219"/>
      <c r="E690" s="219"/>
      <c r="F690" s="219"/>
      <c r="G690" s="216" t="str">
        <f>IF(D690="","",VLOOKUP(D690,'Liste des clubs'!A:B,2,FALSE))</f>
        <v/>
      </c>
    </row>
    <row r="691" spans="1:7" x14ac:dyDescent="0.2">
      <c r="A691" s="216" t="str">
        <f t="shared" si="11"/>
        <v xml:space="preserve"> </v>
      </c>
      <c r="B691" s="218"/>
      <c r="C691" s="218"/>
      <c r="D691" s="219"/>
      <c r="E691" s="219"/>
      <c r="F691" s="219"/>
      <c r="G691" s="216" t="str">
        <f>IF(D691="","",VLOOKUP(D691,'Liste des clubs'!A:B,2,FALSE))</f>
        <v/>
      </c>
    </row>
    <row r="692" spans="1:7" x14ac:dyDescent="0.2">
      <c r="A692" s="216" t="str">
        <f t="shared" si="11"/>
        <v xml:space="preserve"> </v>
      </c>
      <c r="B692" s="218"/>
      <c r="C692" s="218"/>
      <c r="D692" s="219"/>
      <c r="E692" s="219"/>
      <c r="F692" s="219"/>
      <c r="G692" s="216" t="str">
        <f>IF(D692="","",VLOOKUP(D692,'Liste des clubs'!A:B,2,FALSE))</f>
        <v/>
      </c>
    </row>
    <row r="693" spans="1:7" x14ac:dyDescent="0.2">
      <c r="A693" s="216" t="str">
        <f t="shared" si="11"/>
        <v xml:space="preserve"> </v>
      </c>
      <c r="B693" s="218"/>
      <c r="C693" s="218"/>
      <c r="D693" s="219"/>
      <c r="E693" s="219"/>
      <c r="F693" s="219"/>
      <c r="G693" s="216" t="str">
        <f>IF(D693="","",VLOOKUP(D693,'Liste des clubs'!A:B,2,FALSE))</f>
        <v/>
      </c>
    </row>
    <row r="694" spans="1:7" x14ac:dyDescent="0.2">
      <c r="A694" s="216" t="str">
        <f t="shared" si="11"/>
        <v xml:space="preserve"> </v>
      </c>
      <c r="B694" s="218"/>
      <c r="C694" s="218"/>
      <c r="D694" s="219"/>
      <c r="E694" s="219"/>
      <c r="F694" s="219"/>
      <c r="G694" s="216" t="str">
        <f>IF(D694="","",VLOOKUP(D694,'Liste des clubs'!A:B,2,FALSE))</f>
        <v/>
      </c>
    </row>
    <row r="695" spans="1:7" x14ac:dyDescent="0.2">
      <c r="A695" s="216" t="str">
        <f t="shared" si="11"/>
        <v xml:space="preserve"> </v>
      </c>
      <c r="B695" s="218"/>
      <c r="C695" s="218"/>
      <c r="D695" s="219"/>
      <c r="E695" s="219"/>
      <c r="F695" s="219"/>
      <c r="G695" s="216" t="str">
        <f>IF(D695="","",VLOOKUP(D695,'Liste des clubs'!A:B,2,FALSE))</f>
        <v/>
      </c>
    </row>
    <row r="696" spans="1:7" x14ac:dyDescent="0.2">
      <c r="A696" s="216" t="str">
        <f t="shared" si="11"/>
        <v xml:space="preserve"> </v>
      </c>
      <c r="B696" s="218"/>
      <c r="C696" s="218"/>
      <c r="D696" s="219"/>
      <c r="E696" s="219"/>
      <c r="F696" s="219"/>
      <c r="G696" s="216" t="str">
        <f>IF(D696="","",VLOOKUP(D696,'Liste des clubs'!A:B,2,FALSE))</f>
        <v/>
      </c>
    </row>
    <row r="697" spans="1:7" x14ac:dyDescent="0.2">
      <c r="A697" s="216" t="str">
        <f t="shared" si="11"/>
        <v xml:space="preserve"> </v>
      </c>
      <c r="B697" s="218"/>
      <c r="C697" s="218"/>
      <c r="D697" s="219"/>
      <c r="E697" s="219"/>
      <c r="F697" s="219"/>
      <c r="G697" s="216" t="str">
        <f>IF(D697="","",VLOOKUP(D697,'Liste des clubs'!A:B,2,FALSE))</f>
        <v/>
      </c>
    </row>
    <row r="698" spans="1:7" x14ac:dyDescent="0.2">
      <c r="A698" s="216" t="str">
        <f t="shared" si="11"/>
        <v xml:space="preserve"> </v>
      </c>
      <c r="B698" s="218"/>
      <c r="C698" s="218"/>
      <c r="D698" s="219"/>
      <c r="E698" s="219"/>
      <c r="F698" s="219"/>
      <c r="G698" s="216" t="str">
        <f>IF(D698="","",VLOOKUP(D698,'Liste des clubs'!A:B,2,FALSE))</f>
        <v/>
      </c>
    </row>
    <row r="699" spans="1:7" x14ac:dyDescent="0.2">
      <c r="A699" s="216" t="str">
        <f t="shared" si="11"/>
        <v xml:space="preserve"> </v>
      </c>
      <c r="B699" s="218"/>
      <c r="C699" s="218"/>
      <c r="D699" s="219"/>
      <c r="E699" s="219"/>
      <c r="F699" s="219"/>
      <c r="G699" s="216" t="str">
        <f>IF(D699="","",VLOOKUP(D699,'Liste des clubs'!A:B,2,FALSE))</f>
        <v/>
      </c>
    </row>
    <row r="700" spans="1:7" x14ac:dyDescent="0.2">
      <c r="A700" s="220" t="str">
        <f t="shared" si="11"/>
        <v xml:space="preserve"> </v>
      </c>
      <c r="B700" s="221"/>
      <c r="C700" s="221"/>
      <c r="D700" s="222"/>
      <c r="E700" s="222"/>
      <c r="F700" s="222"/>
      <c r="G700" s="220" t="str">
        <f>IF(E700="","",VLOOKUP(D700,'Liste des clubs'!$A$2:$B$125,2,FALSE))</f>
        <v/>
      </c>
    </row>
    <row r="701" spans="1:7" x14ac:dyDescent="0.2">
      <c r="A701" s="223"/>
      <c r="B701" s="224"/>
      <c r="C701" s="224"/>
      <c r="D701" s="225"/>
      <c r="E701" s="225"/>
      <c r="F701" s="225"/>
      <c r="G701" s="223"/>
    </row>
    <row r="702" spans="1:7" x14ac:dyDescent="0.2">
      <c r="A702" s="223"/>
      <c r="B702" s="224"/>
      <c r="C702" s="224"/>
      <c r="D702" s="225"/>
      <c r="E702" s="225"/>
      <c r="F702" s="225"/>
      <c r="G702" s="223"/>
    </row>
    <row r="703" spans="1:7" x14ac:dyDescent="0.2">
      <c r="A703" s="223"/>
      <c r="B703" s="224"/>
      <c r="C703" s="224"/>
      <c r="D703" s="225"/>
      <c r="E703" s="225"/>
      <c r="F703" s="225"/>
      <c r="G703" s="223"/>
    </row>
    <row r="704" spans="1:7" x14ac:dyDescent="0.2">
      <c r="A704" s="223"/>
      <c r="B704" s="224"/>
      <c r="C704" s="224"/>
      <c r="D704" s="225"/>
      <c r="E704" s="225"/>
      <c r="F704" s="225"/>
      <c r="G704" s="223"/>
    </row>
    <row r="705" spans="1:7" x14ac:dyDescent="0.2">
      <c r="A705" s="223"/>
      <c r="B705" s="224"/>
      <c r="C705" s="224"/>
      <c r="D705" s="225"/>
      <c r="E705" s="225"/>
      <c r="F705" s="225"/>
      <c r="G705" s="223"/>
    </row>
    <row r="706" spans="1:7" x14ac:dyDescent="0.2">
      <c r="A706" s="223"/>
      <c r="B706" s="224"/>
      <c r="C706" s="224"/>
      <c r="D706" s="225"/>
      <c r="E706" s="225"/>
      <c r="F706" s="225"/>
      <c r="G706" s="223"/>
    </row>
    <row r="707" spans="1:7" x14ac:dyDescent="0.2">
      <c r="A707" s="223"/>
      <c r="B707" s="224"/>
      <c r="C707" s="224"/>
      <c r="D707" s="225"/>
      <c r="E707" s="225"/>
      <c r="F707" s="225"/>
      <c r="G707" s="223"/>
    </row>
    <row r="708" spans="1:7" x14ac:dyDescent="0.2">
      <c r="A708" s="223"/>
      <c r="B708" s="224"/>
      <c r="C708" s="224"/>
      <c r="D708" s="225"/>
      <c r="E708" s="225"/>
      <c r="F708" s="225"/>
      <c r="G708" s="223"/>
    </row>
    <row r="709" spans="1:7" x14ac:dyDescent="0.2">
      <c r="A709" s="223"/>
      <c r="B709" s="224"/>
      <c r="C709" s="224"/>
      <c r="D709" s="225"/>
      <c r="E709" s="225"/>
      <c r="F709" s="225"/>
      <c r="G709" s="223"/>
    </row>
    <row r="710" spans="1:7" x14ac:dyDescent="0.2">
      <c r="A710" s="223"/>
      <c r="B710" s="224"/>
      <c r="C710" s="224"/>
      <c r="D710" s="225"/>
      <c r="E710" s="225"/>
      <c r="F710" s="225"/>
      <c r="G710" s="223"/>
    </row>
    <row r="711" spans="1:7" x14ac:dyDescent="0.2">
      <c r="A711" s="223"/>
      <c r="B711" s="224"/>
      <c r="C711" s="224"/>
      <c r="D711" s="225"/>
      <c r="E711" s="225"/>
      <c r="F711" s="225"/>
      <c r="G711" s="223"/>
    </row>
    <row r="712" spans="1:7" x14ac:dyDescent="0.2">
      <c r="A712" s="223"/>
      <c r="B712" s="224"/>
      <c r="C712" s="224"/>
      <c r="D712" s="225"/>
      <c r="E712" s="225"/>
      <c r="F712" s="225"/>
      <c r="G712" s="223"/>
    </row>
    <row r="713" spans="1:7" x14ac:dyDescent="0.2">
      <c r="A713" s="223"/>
      <c r="B713" s="224"/>
      <c r="C713" s="224"/>
      <c r="D713" s="225"/>
      <c r="E713" s="225"/>
      <c r="F713" s="225"/>
      <c r="G713" s="223"/>
    </row>
    <row r="714" spans="1:7" x14ac:dyDescent="0.2">
      <c r="A714" s="223"/>
      <c r="B714" s="224"/>
      <c r="C714" s="224"/>
      <c r="D714" s="225"/>
      <c r="E714" s="225"/>
      <c r="F714" s="225"/>
      <c r="G714" s="223"/>
    </row>
    <row r="715" spans="1:7" x14ac:dyDescent="0.2">
      <c r="A715" s="223"/>
      <c r="B715" s="224"/>
      <c r="C715" s="224"/>
      <c r="D715" s="225"/>
      <c r="E715" s="225"/>
      <c r="F715" s="225"/>
      <c r="G715" s="223"/>
    </row>
    <row r="716" spans="1:7" x14ac:dyDescent="0.2">
      <c r="A716" s="223"/>
      <c r="B716" s="224"/>
      <c r="C716" s="224"/>
      <c r="D716" s="225"/>
      <c r="E716" s="225"/>
      <c r="F716" s="225"/>
      <c r="G716" s="223"/>
    </row>
    <row r="717" spans="1:7" x14ac:dyDescent="0.2">
      <c r="A717" s="223"/>
      <c r="B717" s="224"/>
      <c r="C717" s="224"/>
      <c r="D717" s="225"/>
      <c r="E717" s="225"/>
      <c r="F717" s="225"/>
      <c r="G717" s="223"/>
    </row>
    <row r="718" spans="1:7" x14ac:dyDescent="0.2">
      <c r="A718" s="223"/>
      <c r="B718" s="224"/>
      <c r="C718" s="224"/>
      <c r="D718" s="225"/>
      <c r="E718" s="225"/>
      <c r="F718" s="225"/>
      <c r="G718" s="223"/>
    </row>
    <row r="719" spans="1:7" x14ac:dyDescent="0.2">
      <c r="A719" s="223"/>
      <c r="B719" s="224"/>
      <c r="C719" s="224"/>
      <c r="D719" s="225"/>
      <c r="E719" s="225"/>
      <c r="F719" s="225"/>
      <c r="G719" s="223"/>
    </row>
    <row r="720" spans="1:7" x14ac:dyDescent="0.2">
      <c r="A720" s="223"/>
      <c r="B720" s="224"/>
      <c r="C720" s="224"/>
      <c r="D720" s="225"/>
      <c r="E720" s="225"/>
      <c r="F720" s="225"/>
      <c r="G720" s="223"/>
    </row>
    <row r="721" spans="1:7" x14ac:dyDescent="0.2">
      <c r="A721" s="223"/>
      <c r="B721" s="224"/>
      <c r="C721" s="224"/>
      <c r="D721" s="225"/>
      <c r="E721" s="225"/>
      <c r="F721" s="225"/>
      <c r="G721" s="223"/>
    </row>
    <row r="722" spans="1:7" x14ac:dyDescent="0.2">
      <c r="A722" s="223"/>
      <c r="B722" s="224"/>
      <c r="C722" s="224"/>
      <c r="D722" s="225"/>
      <c r="E722" s="225"/>
      <c r="F722" s="225"/>
      <c r="G722" s="223"/>
    </row>
    <row r="723" spans="1:7" x14ac:dyDescent="0.2">
      <c r="A723" s="223"/>
      <c r="B723" s="224"/>
      <c r="C723" s="224"/>
      <c r="D723" s="225"/>
      <c r="E723" s="225"/>
      <c r="F723" s="225"/>
      <c r="G723" s="223"/>
    </row>
    <row r="724" spans="1:7" x14ac:dyDescent="0.2">
      <c r="A724" s="223"/>
      <c r="B724" s="224"/>
      <c r="C724" s="224"/>
      <c r="D724" s="225"/>
      <c r="E724" s="225"/>
      <c r="F724" s="225"/>
      <c r="G724" s="223"/>
    </row>
    <row r="725" spans="1:7" x14ac:dyDescent="0.2">
      <c r="A725" s="223"/>
      <c r="B725" s="224"/>
      <c r="C725" s="224"/>
      <c r="D725" s="225"/>
      <c r="E725" s="225"/>
      <c r="F725" s="225"/>
      <c r="G725" s="223"/>
    </row>
    <row r="726" spans="1:7" x14ac:dyDescent="0.2">
      <c r="A726" s="223"/>
      <c r="B726" s="224"/>
      <c r="C726" s="224"/>
      <c r="D726" s="225"/>
      <c r="E726" s="225"/>
      <c r="F726" s="225"/>
      <c r="G726" s="223"/>
    </row>
    <row r="727" spans="1:7" x14ac:dyDescent="0.2">
      <c r="A727" s="223"/>
      <c r="B727" s="224"/>
      <c r="C727" s="224"/>
      <c r="D727" s="225"/>
      <c r="E727" s="225"/>
      <c r="F727" s="225"/>
      <c r="G727" s="223"/>
    </row>
    <row r="728" spans="1:7" x14ac:dyDescent="0.2">
      <c r="A728" s="223"/>
      <c r="B728" s="224"/>
      <c r="C728" s="224"/>
      <c r="D728" s="225"/>
      <c r="E728" s="225"/>
      <c r="F728" s="225"/>
      <c r="G728" s="223"/>
    </row>
    <row r="729" spans="1:7" x14ac:dyDescent="0.2">
      <c r="A729" s="223"/>
      <c r="B729" s="224"/>
      <c r="C729" s="224"/>
      <c r="D729" s="225"/>
      <c r="E729" s="225"/>
      <c r="F729" s="225"/>
      <c r="G729" s="223"/>
    </row>
    <row r="730" spans="1:7" x14ac:dyDescent="0.2">
      <c r="A730" s="223"/>
      <c r="B730" s="224"/>
      <c r="C730" s="224"/>
      <c r="D730" s="225"/>
      <c r="E730" s="225"/>
      <c r="F730" s="225"/>
      <c r="G730" s="223"/>
    </row>
    <row r="731" spans="1:7" x14ac:dyDescent="0.2">
      <c r="A731" s="223"/>
      <c r="B731" s="224"/>
      <c r="C731" s="224"/>
      <c r="D731" s="225"/>
      <c r="E731" s="225"/>
      <c r="F731" s="225"/>
      <c r="G731" s="223"/>
    </row>
    <row r="732" spans="1:7" x14ac:dyDescent="0.2">
      <c r="A732" s="223"/>
      <c r="B732" s="224"/>
      <c r="C732" s="224"/>
      <c r="D732" s="225"/>
      <c r="E732" s="225"/>
      <c r="F732" s="225"/>
      <c r="G732" s="223"/>
    </row>
    <row r="733" spans="1:7" x14ac:dyDescent="0.2">
      <c r="A733" s="223"/>
      <c r="B733" s="224"/>
      <c r="C733" s="224"/>
      <c r="D733" s="225"/>
      <c r="E733" s="225"/>
      <c r="F733" s="225"/>
      <c r="G733" s="223"/>
    </row>
    <row r="734" spans="1:7" x14ac:dyDescent="0.2">
      <c r="A734" s="223"/>
      <c r="B734" s="224"/>
      <c r="C734" s="224"/>
      <c r="D734" s="225"/>
      <c r="E734" s="225"/>
      <c r="F734" s="225"/>
      <c r="G734" s="223"/>
    </row>
    <row r="735" spans="1:7" x14ac:dyDescent="0.2">
      <c r="A735" s="223"/>
      <c r="B735" s="224"/>
      <c r="C735" s="224"/>
      <c r="D735" s="225"/>
      <c r="E735" s="225"/>
      <c r="F735" s="225"/>
      <c r="G735" s="223"/>
    </row>
    <row r="736" spans="1:7" x14ac:dyDescent="0.2">
      <c r="A736" s="223"/>
      <c r="B736" s="224"/>
      <c r="C736" s="224"/>
      <c r="D736" s="225"/>
      <c r="E736" s="225"/>
      <c r="F736" s="225"/>
      <c r="G736" s="223"/>
    </row>
    <row r="737" spans="1:7" x14ac:dyDescent="0.2">
      <c r="A737" s="223"/>
      <c r="B737" s="224"/>
      <c r="C737" s="224"/>
      <c r="D737" s="225"/>
      <c r="E737" s="225"/>
      <c r="F737" s="225"/>
      <c r="G737" s="223"/>
    </row>
    <row r="738" spans="1:7" x14ac:dyDescent="0.2">
      <c r="A738" s="223"/>
      <c r="B738" s="224"/>
      <c r="C738" s="224"/>
      <c r="D738" s="225"/>
      <c r="E738" s="225"/>
      <c r="F738" s="225"/>
      <c r="G738" s="223"/>
    </row>
    <row r="739" spans="1:7" x14ac:dyDescent="0.2">
      <c r="A739" s="223"/>
      <c r="B739" s="224"/>
      <c r="C739" s="224"/>
      <c r="D739" s="225"/>
      <c r="E739" s="225"/>
      <c r="F739" s="225"/>
      <c r="G739" s="223"/>
    </row>
    <row r="740" spans="1:7" x14ac:dyDescent="0.2">
      <c r="A740" s="223"/>
      <c r="B740" s="224"/>
      <c r="C740" s="224"/>
      <c r="D740" s="225"/>
      <c r="E740" s="225"/>
      <c r="F740" s="225"/>
      <c r="G740" s="223"/>
    </row>
    <row r="741" spans="1:7" x14ac:dyDescent="0.2">
      <c r="A741" s="223"/>
      <c r="B741" s="224"/>
      <c r="C741" s="224"/>
      <c r="D741" s="225"/>
      <c r="E741" s="225"/>
      <c r="F741" s="225"/>
      <c r="G741" s="223"/>
    </row>
    <row r="742" spans="1:7" x14ac:dyDescent="0.2">
      <c r="A742" s="223"/>
      <c r="B742" s="224"/>
      <c r="C742" s="224"/>
      <c r="D742" s="225"/>
      <c r="E742" s="225"/>
      <c r="F742" s="225"/>
      <c r="G742" s="223"/>
    </row>
    <row r="743" spans="1:7" x14ac:dyDescent="0.2">
      <c r="A743" s="223"/>
      <c r="B743" s="224"/>
      <c r="C743" s="224"/>
      <c r="D743" s="225"/>
      <c r="E743" s="225"/>
      <c r="F743" s="225"/>
      <c r="G743" s="223"/>
    </row>
    <row r="744" spans="1:7" x14ac:dyDescent="0.2">
      <c r="A744" s="223"/>
      <c r="B744" s="224"/>
      <c r="C744" s="224"/>
      <c r="D744" s="225"/>
      <c r="E744" s="225"/>
      <c r="F744" s="225"/>
      <c r="G744" s="223"/>
    </row>
    <row r="745" spans="1:7" x14ac:dyDescent="0.2">
      <c r="A745" s="223"/>
      <c r="B745" s="224"/>
      <c r="C745" s="224"/>
      <c r="D745" s="225"/>
      <c r="E745" s="225"/>
      <c r="F745" s="225"/>
      <c r="G745" s="223"/>
    </row>
    <row r="746" spans="1:7" x14ac:dyDescent="0.2">
      <c r="A746" s="223"/>
      <c r="B746" s="224"/>
      <c r="C746" s="224"/>
      <c r="D746" s="225"/>
      <c r="E746" s="225"/>
      <c r="F746" s="225"/>
      <c r="G746" s="223"/>
    </row>
    <row r="747" spans="1:7" x14ac:dyDescent="0.2">
      <c r="A747" s="223"/>
      <c r="B747" s="224"/>
      <c r="C747" s="224"/>
      <c r="D747" s="225"/>
      <c r="E747" s="225"/>
      <c r="F747" s="225"/>
      <c r="G747" s="223"/>
    </row>
    <row r="748" spans="1:7" x14ac:dyDescent="0.2">
      <c r="A748" s="223"/>
      <c r="B748" s="224"/>
      <c r="C748" s="224"/>
      <c r="D748" s="225"/>
      <c r="E748" s="225"/>
      <c r="F748" s="225"/>
      <c r="G748" s="223"/>
    </row>
    <row r="749" spans="1:7" x14ac:dyDescent="0.2">
      <c r="A749" s="223"/>
      <c r="B749" s="224"/>
      <c r="C749" s="224"/>
      <c r="D749" s="225"/>
      <c r="E749" s="225"/>
      <c r="F749" s="225"/>
      <c r="G749" s="223"/>
    </row>
    <row r="750" spans="1:7" x14ac:dyDescent="0.2">
      <c r="A750" s="223"/>
      <c r="B750" s="224"/>
      <c r="C750" s="224"/>
      <c r="D750" s="225"/>
      <c r="E750" s="225"/>
      <c r="F750" s="225"/>
      <c r="G750" s="223"/>
    </row>
    <row r="751" spans="1:7" x14ac:dyDescent="0.2">
      <c r="A751" s="223"/>
      <c r="B751" s="224"/>
      <c r="C751" s="224"/>
      <c r="D751" s="225"/>
      <c r="E751" s="225"/>
      <c r="F751" s="225"/>
      <c r="G751" s="223"/>
    </row>
    <row r="752" spans="1:7" x14ac:dyDescent="0.2">
      <c r="A752" s="223"/>
      <c r="B752" s="224"/>
      <c r="C752" s="224"/>
      <c r="D752" s="225"/>
      <c r="E752" s="225"/>
      <c r="F752" s="225"/>
      <c r="G752" s="223"/>
    </row>
    <row r="753" spans="1:7" x14ac:dyDescent="0.2">
      <c r="A753" s="223"/>
      <c r="B753" s="224"/>
      <c r="C753" s="224"/>
      <c r="D753" s="225"/>
      <c r="E753" s="225"/>
      <c r="F753" s="225"/>
      <c r="G753" s="223"/>
    </row>
    <row r="754" spans="1:7" x14ac:dyDescent="0.2">
      <c r="A754" s="223"/>
      <c r="B754" s="224"/>
      <c r="C754" s="224"/>
      <c r="D754" s="225"/>
      <c r="E754" s="225"/>
      <c r="F754" s="225"/>
      <c r="G754" s="223"/>
    </row>
    <row r="755" spans="1:7" x14ac:dyDescent="0.2">
      <c r="A755" s="223"/>
      <c r="B755" s="224"/>
      <c r="C755" s="224"/>
      <c r="D755" s="225"/>
      <c r="E755" s="225"/>
      <c r="F755" s="225"/>
      <c r="G755" s="223"/>
    </row>
    <row r="756" spans="1:7" x14ac:dyDescent="0.2">
      <c r="A756" s="223"/>
      <c r="B756" s="224"/>
      <c r="C756" s="224"/>
      <c r="D756" s="225"/>
      <c r="E756" s="225"/>
      <c r="F756" s="225"/>
      <c r="G756" s="223"/>
    </row>
    <row r="757" spans="1:7" x14ac:dyDescent="0.2">
      <c r="A757" s="223"/>
      <c r="B757" s="224"/>
      <c r="C757" s="224"/>
      <c r="D757" s="225"/>
      <c r="E757" s="225"/>
      <c r="F757" s="225"/>
      <c r="G757" s="223"/>
    </row>
    <row r="758" spans="1:7" x14ac:dyDescent="0.2">
      <c r="A758" s="223"/>
      <c r="B758" s="224"/>
      <c r="C758" s="224"/>
      <c r="D758" s="225"/>
      <c r="E758" s="225"/>
      <c r="F758" s="225"/>
      <c r="G758" s="223"/>
    </row>
    <row r="759" spans="1:7" x14ac:dyDescent="0.2">
      <c r="A759" s="223"/>
      <c r="B759" s="224"/>
      <c r="C759" s="224"/>
      <c r="D759" s="225"/>
      <c r="E759" s="225"/>
      <c r="F759" s="225"/>
      <c r="G759" s="223"/>
    </row>
    <row r="760" spans="1:7" x14ac:dyDescent="0.2">
      <c r="A760" s="223"/>
      <c r="B760" s="224"/>
      <c r="C760" s="224"/>
      <c r="D760" s="225"/>
      <c r="E760" s="225"/>
      <c r="F760" s="225"/>
      <c r="G760" s="223"/>
    </row>
    <row r="761" spans="1:7" x14ac:dyDescent="0.2">
      <c r="A761" s="223"/>
      <c r="B761" s="224"/>
      <c r="C761" s="224"/>
      <c r="D761" s="225"/>
      <c r="E761" s="225"/>
      <c r="F761" s="225"/>
      <c r="G761" s="223"/>
    </row>
    <row r="762" spans="1:7" x14ac:dyDescent="0.2">
      <c r="A762" s="223"/>
      <c r="B762" s="224"/>
      <c r="C762" s="224"/>
      <c r="D762" s="225"/>
      <c r="E762" s="225"/>
      <c r="F762" s="225"/>
      <c r="G762" s="223"/>
    </row>
    <row r="763" spans="1:7" x14ac:dyDescent="0.2">
      <c r="A763" s="223"/>
      <c r="B763" s="224"/>
      <c r="C763" s="224"/>
      <c r="D763" s="225"/>
      <c r="E763" s="225"/>
      <c r="F763" s="225"/>
      <c r="G763" s="223"/>
    </row>
    <row r="764" spans="1:7" x14ac:dyDescent="0.2">
      <c r="A764" s="223"/>
      <c r="B764" s="224"/>
      <c r="C764" s="224"/>
      <c r="D764" s="225"/>
      <c r="E764" s="225"/>
      <c r="F764" s="225"/>
      <c r="G764" s="223"/>
    </row>
    <row r="765" spans="1:7" x14ac:dyDescent="0.2">
      <c r="A765" s="223"/>
      <c r="B765" s="224"/>
      <c r="C765" s="224"/>
      <c r="D765" s="225"/>
      <c r="E765" s="225"/>
      <c r="F765" s="225"/>
      <c r="G765" s="223"/>
    </row>
    <row r="766" spans="1:7" x14ac:dyDescent="0.2">
      <c r="A766" s="223"/>
      <c r="B766" s="224"/>
      <c r="C766" s="224"/>
      <c r="D766" s="225"/>
      <c r="E766" s="225"/>
      <c r="F766" s="225"/>
      <c r="G766" s="223"/>
    </row>
    <row r="767" spans="1:7" x14ac:dyDescent="0.2">
      <c r="A767" s="223"/>
      <c r="B767" s="224"/>
      <c r="C767" s="224"/>
      <c r="D767" s="225"/>
      <c r="E767" s="225"/>
      <c r="F767" s="225"/>
      <c r="G767" s="223"/>
    </row>
    <row r="768" spans="1:7" x14ac:dyDescent="0.2">
      <c r="A768" s="223"/>
      <c r="B768" s="224"/>
      <c r="C768" s="224"/>
      <c r="D768" s="225"/>
      <c r="E768" s="225"/>
      <c r="F768" s="225"/>
      <c r="G768" s="223"/>
    </row>
    <row r="769" spans="1:7" x14ac:dyDescent="0.2">
      <c r="A769" s="223"/>
      <c r="B769" s="224"/>
      <c r="C769" s="224"/>
      <c r="D769" s="225"/>
      <c r="E769" s="225"/>
      <c r="F769" s="225"/>
      <c r="G769" s="223"/>
    </row>
    <row r="770" spans="1:7" x14ac:dyDescent="0.2">
      <c r="A770" s="223"/>
      <c r="B770" s="224"/>
      <c r="C770" s="224"/>
      <c r="D770" s="225"/>
      <c r="E770" s="225"/>
      <c r="F770" s="225"/>
      <c r="G770" s="223"/>
    </row>
    <row r="771" spans="1:7" x14ac:dyDescent="0.2">
      <c r="A771" s="223"/>
      <c r="B771" s="224"/>
      <c r="C771" s="224"/>
      <c r="D771" s="225"/>
      <c r="E771" s="225"/>
      <c r="F771" s="225"/>
      <c r="G771" s="223"/>
    </row>
    <row r="772" spans="1:7" x14ac:dyDescent="0.2">
      <c r="A772" s="223"/>
      <c r="B772" s="224"/>
      <c r="C772" s="224"/>
      <c r="D772" s="225"/>
      <c r="E772" s="225"/>
      <c r="F772" s="225"/>
      <c r="G772" s="223"/>
    </row>
  </sheetData>
  <protectedRanges>
    <protectedRange algorithmName="SHA-512" hashValue="MFLjKkP3j2bCYY/rsU66Ear+QWyFGqlpqUS73X9E9d/1vT5OFOmgfVrdC68z5zAQfHqcIokKmJ7g+eBG5Ghmsw==" saltValue="hAB8VCYRMck/h73BgifDyQ==" spinCount="100000" sqref="E24:E30 E3:E16 E18:E22" name="non modif_1" securityDescriptor="O:WDG:WDD:(D;;CC;;;WD)"/>
    <protectedRange sqref="B3:D16 D24:D32 D34:D45 E31:E45 B24:C45 B18:D22" name="modifiable_1" securityDescriptor="O:WDG:WDD:(A;;CC;;;WD)"/>
    <protectedRange sqref="B17:E17" name="modifiable_4" securityDescriptor="O:WDG:WDD:(A;;CC;;;WD)"/>
    <protectedRange sqref="B23:E23" name="modifiable_1_1" securityDescriptor="O:WDG:WDD:(A;;CC;;;WD)"/>
    <protectedRange sqref="D33" name="modifiable_2" securityDescriptor="O:WDG:WDD:(A;;CC;;;WD)"/>
    <protectedRange algorithmName="SHA-512" hashValue="MFLjKkP3j2bCYY/rsU66Ear+QWyFGqlpqUS73X9E9d/1vT5OFOmgfVrdC68z5zAQfHqcIokKmJ7g+eBG5Ghmsw==" saltValue="hAB8VCYRMck/h73BgifDyQ==" spinCount="100000" sqref="B2:F2 A1:A1048576" name="non modif_2" securityDescriptor="O:WDG:WDD:(D;;CC;;;WD)"/>
    <protectedRange sqref="B46:F604" name="modifiable_3" securityDescriptor="O:WDG:WDD:(A;;CC;;;WD)"/>
    <protectedRange algorithmName="SHA-512" hashValue="MFLjKkP3j2bCYY/rsU66Ear+QWyFGqlpqUS73X9E9d/1vT5OFOmgfVrdC68z5zAQfHqcIokKmJ7g+eBG5Ghmsw==" saltValue="hAB8VCYRMck/h73BgifDyQ==" spinCount="100000" sqref="G1:G1048576" name="non modif_3" securityDescriptor="O:WDG:WDD:(D;;CC;;;WD)"/>
  </protectedRanges>
  <dataValidations count="1">
    <dataValidation type="list" allowBlank="1" showInputMessage="1" showErrorMessage="1" sqref="H1:H1048576" xr:uid="{00000000-0002-0000-0800-000000000000}">
      <formula1>$W$3:$W$7</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0"/>
  <dimension ref="A1:G772"/>
  <sheetViews>
    <sheetView zoomScale="70" zoomScaleNormal="70" workbookViewId="0">
      <selection sqref="A1:XFD1048576"/>
    </sheetView>
  </sheetViews>
  <sheetFormatPr baseColWidth="10" defaultColWidth="14.42578125" defaultRowHeight="12.75" x14ac:dyDescent="0.2"/>
  <cols>
    <col min="1" max="1" width="34.5703125" style="226" customWidth="1"/>
    <col min="2" max="2" width="20.28515625" style="227" customWidth="1"/>
    <col min="3" max="3" width="16.85546875" style="227" customWidth="1"/>
    <col min="4" max="4" width="51.42578125" style="228" customWidth="1"/>
    <col min="5" max="5" width="9.7109375" style="228" customWidth="1"/>
    <col min="6" max="6" width="24.5703125" style="228" customWidth="1"/>
    <col min="7" max="7" width="27.28515625" style="226" customWidth="1"/>
    <col min="8" max="16384" width="14.42578125" style="56"/>
  </cols>
  <sheetData>
    <row r="1" spans="1:7" ht="25.5" x14ac:dyDescent="0.2">
      <c r="A1" s="158" t="s">
        <v>0</v>
      </c>
      <c r="B1" s="157" t="s">
        <v>1</v>
      </c>
      <c r="C1" s="157" t="s">
        <v>2</v>
      </c>
      <c r="D1" s="157" t="s">
        <v>6</v>
      </c>
      <c r="E1" s="157" t="s">
        <v>628</v>
      </c>
      <c r="F1" s="157" t="s">
        <v>629</v>
      </c>
      <c r="G1" s="158" t="s">
        <v>641</v>
      </c>
    </row>
    <row r="2" spans="1:7" ht="15.75" customHeight="1" x14ac:dyDescent="0.2">
      <c r="A2" s="214" t="str">
        <f t="shared" ref="A2" si="0">B2&amp;" "&amp;C2</f>
        <v xml:space="preserve"> </v>
      </c>
      <c r="B2" s="215"/>
      <c r="C2" s="215"/>
      <c r="D2" s="215"/>
      <c r="E2" s="161"/>
      <c r="F2" s="161"/>
      <c r="G2" s="214" t="str">
        <f>IF(D2="","",VLOOKUP(D2,'Liste des clubs'!A:B,2,FALSE))</f>
        <v/>
      </c>
    </row>
    <row r="3" spans="1:7" ht="15.75" customHeight="1" x14ac:dyDescent="0.2">
      <c r="A3" s="216" t="str">
        <f>UPPER(B3)&amp;" "&amp;PROPER(C3)</f>
        <v>AMMEUX Nathan</v>
      </c>
      <c r="B3" s="146" t="s">
        <v>492</v>
      </c>
      <c r="C3" s="146" t="s">
        <v>493</v>
      </c>
      <c r="D3" s="146" t="s">
        <v>17</v>
      </c>
      <c r="E3" s="142" t="s">
        <v>18</v>
      </c>
      <c r="F3" s="144"/>
      <c r="G3" s="216" t="str">
        <f>IF(D3="","",VLOOKUP(D3,'Liste des clubs'!A:B,2,FALSE))</f>
        <v>HAZEBRO</v>
      </c>
    </row>
    <row r="4" spans="1:7" ht="15.75" customHeight="1" x14ac:dyDescent="0.2">
      <c r="A4" s="216" t="str">
        <f t="shared" ref="A4:A67" si="1">UPPER(B4)&amp;" "&amp;PROPER(C4)</f>
        <v>BOULIER Martin</v>
      </c>
      <c r="B4" s="146" t="s">
        <v>90</v>
      </c>
      <c r="C4" s="146" t="s">
        <v>494</v>
      </c>
      <c r="D4" s="146" t="s">
        <v>17</v>
      </c>
      <c r="E4" s="142" t="s">
        <v>18</v>
      </c>
      <c r="F4" s="142"/>
      <c r="G4" s="216" t="str">
        <f>IF(D4="","",VLOOKUP(D4,'Liste des clubs'!A:B,2,FALSE))</f>
        <v>HAZEBRO</v>
      </c>
    </row>
    <row r="5" spans="1:7" ht="15.75" customHeight="1" x14ac:dyDescent="0.2">
      <c r="A5" s="216" t="str">
        <f t="shared" si="1"/>
        <v>CHAVATTE Tom</v>
      </c>
      <c r="B5" s="146" t="s">
        <v>495</v>
      </c>
      <c r="C5" s="146" t="s">
        <v>496</v>
      </c>
      <c r="D5" s="146" t="s">
        <v>17</v>
      </c>
      <c r="E5" s="142" t="s">
        <v>18</v>
      </c>
      <c r="F5" s="142"/>
      <c r="G5" s="216" t="str">
        <f>IF(D5="","",VLOOKUP(D5,'Liste des clubs'!A:B,2,FALSE))</f>
        <v>HAZEBRO</v>
      </c>
    </row>
    <row r="6" spans="1:7" ht="15.75" customHeight="1" x14ac:dyDescent="0.2">
      <c r="A6" s="216" t="str">
        <f t="shared" si="1"/>
        <v>DOURLEN Gabin</v>
      </c>
      <c r="B6" s="146" t="s">
        <v>497</v>
      </c>
      <c r="C6" s="146" t="s">
        <v>498</v>
      </c>
      <c r="D6" s="146" t="s">
        <v>17</v>
      </c>
      <c r="E6" s="142" t="s">
        <v>18</v>
      </c>
      <c r="F6" s="142"/>
      <c r="G6" s="216" t="str">
        <f>IF(D6="","",VLOOKUP(D6,'Liste des clubs'!A:B,2,FALSE))</f>
        <v>HAZEBRO</v>
      </c>
    </row>
    <row r="7" spans="1:7" ht="15.75" customHeight="1" x14ac:dyDescent="0.2">
      <c r="A7" s="216" t="str">
        <f t="shared" si="1"/>
        <v>GAPILIAN Noé</v>
      </c>
      <c r="B7" s="146" t="s">
        <v>94</v>
      </c>
      <c r="C7" s="146" t="s">
        <v>499</v>
      </c>
      <c r="D7" s="146" t="s">
        <v>17</v>
      </c>
      <c r="E7" s="142" t="s">
        <v>18</v>
      </c>
      <c r="F7" s="142"/>
      <c r="G7" s="216" t="str">
        <f>IF(D7="","",VLOOKUP(D7,'Liste des clubs'!A:B,2,FALSE))</f>
        <v>HAZEBRO</v>
      </c>
    </row>
    <row r="8" spans="1:7" ht="15.75" customHeight="1" x14ac:dyDescent="0.2">
      <c r="A8" s="216" t="str">
        <f t="shared" si="1"/>
        <v>LAPOUILLE Marius</v>
      </c>
      <c r="B8" s="146" t="s">
        <v>163</v>
      </c>
      <c r="C8" s="146" t="s">
        <v>500</v>
      </c>
      <c r="D8" s="146" t="s">
        <v>17</v>
      </c>
      <c r="E8" s="142" t="s">
        <v>18</v>
      </c>
      <c r="F8" s="142"/>
      <c r="G8" s="216" t="str">
        <f>IF(D8="","",VLOOKUP(D8,'Liste des clubs'!A:B,2,FALSE))</f>
        <v>HAZEBRO</v>
      </c>
    </row>
    <row r="9" spans="1:7" ht="15.75" customHeight="1" x14ac:dyDescent="0.2">
      <c r="A9" s="216" t="str">
        <f t="shared" si="1"/>
        <v>MANGEZ-CROIZE Timéo</v>
      </c>
      <c r="B9" s="146" t="s">
        <v>501</v>
      </c>
      <c r="C9" s="146" t="s">
        <v>502</v>
      </c>
      <c r="D9" s="146" t="s">
        <v>17</v>
      </c>
      <c r="E9" s="142" t="s">
        <v>18</v>
      </c>
      <c r="F9" s="142"/>
      <c r="G9" s="216" t="str">
        <f>IF(D9="","",VLOOKUP(D9,'Liste des clubs'!A:B,2,FALSE))</f>
        <v>HAZEBRO</v>
      </c>
    </row>
    <row r="10" spans="1:7" ht="15.75" customHeight="1" x14ac:dyDescent="0.2">
      <c r="A10" s="216" t="str">
        <f t="shared" si="1"/>
        <v>AVEZ Eliott</v>
      </c>
      <c r="B10" s="146" t="s">
        <v>503</v>
      </c>
      <c r="C10" s="146" t="s">
        <v>504</v>
      </c>
      <c r="D10" s="146" t="s">
        <v>17</v>
      </c>
      <c r="E10" s="142" t="s">
        <v>49</v>
      </c>
      <c r="F10" s="142"/>
      <c r="G10" s="216" t="str">
        <f>IF(D10="","",VLOOKUP(D10,'Liste des clubs'!A:B,2,FALSE))</f>
        <v>HAZEBRO</v>
      </c>
    </row>
    <row r="11" spans="1:7" ht="15.75" customHeight="1" x14ac:dyDescent="0.2">
      <c r="A11" s="216" t="str">
        <f t="shared" si="1"/>
        <v>BODELE Louis</v>
      </c>
      <c r="B11" s="146" t="s">
        <v>505</v>
      </c>
      <c r="C11" s="146" t="s">
        <v>55</v>
      </c>
      <c r="D11" s="146" t="s">
        <v>17</v>
      </c>
      <c r="E11" s="142" t="s">
        <v>49</v>
      </c>
      <c r="F11" s="142"/>
      <c r="G11" s="216" t="str">
        <f>IF(D11="","",VLOOKUP(D11,'Liste des clubs'!A:B,2,FALSE))</f>
        <v>HAZEBRO</v>
      </c>
    </row>
    <row r="12" spans="1:7" ht="15.75" customHeight="1" x14ac:dyDescent="0.2">
      <c r="A12" s="216" t="str">
        <f t="shared" si="1"/>
        <v>CAPOEN Gaspard</v>
      </c>
      <c r="B12" s="146" t="s">
        <v>506</v>
      </c>
      <c r="C12" s="146" t="s">
        <v>507</v>
      </c>
      <c r="D12" s="146" t="s">
        <v>17</v>
      </c>
      <c r="E12" s="142" t="s">
        <v>49</v>
      </c>
      <c r="F12" s="142"/>
      <c r="G12" s="216" t="str">
        <f>IF(D12="","",VLOOKUP(D12,'Liste des clubs'!A:B,2,FALSE))</f>
        <v>HAZEBRO</v>
      </c>
    </row>
    <row r="13" spans="1:7" ht="15.75" customHeight="1" x14ac:dyDescent="0.2">
      <c r="A13" s="216" t="str">
        <f t="shared" si="1"/>
        <v>DÉTAILLEUR Adrien</v>
      </c>
      <c r="B13" s="146" t="s">
        <v>508</v>
      </c>
      <c r="C13" s="146" t="s">
        <v>91</v>
      </c>
      <c r="D13" s="146" t="s">
        <v>48</v>
      </c>
      <c r="E13" s="142" t="s">
        <v>49</v>
      </c>
      <c r="F13" s="142"/>
      <c r="G13" s="216" t="str">
        <f>IF(D13="","",VLOOKUP(D13,'Liste des clubs'!A:B,2,FALSE))</f>
        <v>MERVILL</v>
      </c>
    </row>
    <row r="14" spans="1:7" ht="15.75" customHeight="1" x14ac:dyDescent="0.2">
      <c r="A14" s="216" t="str">
        <f t="shared" si="1"/>
        <v>MOREEL Nicolas</v>
      </c>
      <c r="B14" s="146" t="s">
        <v>509</v>
      </c>
      <c r="C14" s="146" t="s">
        <v>51</v>
      </c>
      <c r="D14" s="146" t="s">
        <v>17</v>
      </c>
      <c r="E14" s="142" t="s">
        <v>49</v>
      </c>
      <c r="F14" s="142"/>
      <c r="G14" s="216" t="str">
        <f>IF(D14="","",VLOOKUP(D14,'Liste des clubs'!A:B,2,FALSE))</f>
        <v>HAZEBRO</v>
      </c>
    </row>
    <row r="15" spans="1:7" ht="15.75" customHeight="1" x14ac:dyDescent="0.2">
      <c r="A15" s="216" t="str">
        <f t="shared" si="1"/>
        <v>BRUNEL Sacha</v>
      </c>
      <c r="B15" s="146" t="s">
        <v>510</v>
      </c>
      <c r="C15" s="146" t="s">
        <v>511</v>
      </c>
      <c r="D15" s="146" t="s">
        <v>48</v>
      </c>
      <c r="E15" s="142" t="s">
        <v>52</v>
      </c>
      <c r="F15" s="142"/>
      <c r="G15" s="216" t="str">
        <f>IF(D15="","",VLOOKUP(D15,'Liste des clubs'!A:B,2,FALSE))</f>
        <v>MERVILL</v>
      </c>
    </row>
    <row r="16" spans="1:7" ht="15.75" customHeight="1" x14ac:dyDescent="0.2">
      <c r="A16" s="216" t="str">
        <f t="shared" si="1"/>
        <v>LACZNY Timéo</v>
      </c>
      <c r="B16" s="146" t="s">
        <v>512</v>
      </c>
      <c r="C16" s="146" t="s">
        <v>502</v>
      </c>
      <c r="D16" s="146" t="s">
        <v>17</v>
      </c>
      <c r="E16" s="142" t="s">
        <v>52</v>
      </c>
      <c r="F16" s="142"/>
      <c r="G16" s="216" t="str">
        <f>IF(D16="","",VLOOKUP(D16,'Liste des clubs'!A:B,2,FALSE))</f>
        <v>HAZEBRO</v>
      </c>
    </row>
    <row r="17" spans="1:7" ht="15.75" customHeight="1" x14ac:dyDescent="0.2">
      <c r="A17" s="216" t="str">
        <f t="shared" si="1"/>
        <v>LECLERCQ Louis</v>
      </c>
      <c r="B17" s="146" t="s">
        <v>491</v>
      </c>
      <c r="C17" s="146" t="s">
        <v>513</v>
      </c>
      <c r="D17" s="146" t="s">
        <v>352</v>
      </c>
      <c r="E17" s="142" t="s">
        <v>52</v>
      </c>
      <c r="F17" s="142"/>
      <c r="G17" s="216" t="str">
        <f>IF(D17="","",VLOOKUP(D17,'Liste des clubs'!A:B,2,FALSE))</f>
        <v>FLEURBAIX</v>
      </c>
    </row>
    <row r="18" spans="1:7" ht="15.75" customHeight="1" x14ac:dyDescent="0.2">
      <c r="A18" s="216" t="str">
        <f t="shared" si="1"/>
        <v>LESTRINGUEZ Victor</v>
      </c>
      <c r="B18" s="146" t="s">
        <v>514</v>
      </c>
      <c r="C18" s="146" t="s">
        <v>76</v>
      </c>
      <c r="D18" s="146" t="s">
        <v>17</v>
      </c>
      <c r="E18" s="142" t="s">
        <v>52</v>
      </c>
      <c r="F18" s="142"/>
      <c r="G18" s="216" t="str">
        <f>IF(D18="","",VLOOKUP(D18,'Liste des clubs'!A:B,2,FALSE))</f>
        <v>HAZEBRO</v>
      </c>
    </row>
    <row r="19" spans="1:7" ht="15.75" customHeight="1" x14ac:dyDescent="0.2">
      <c r="A19" s="216" t="str">
        <f t="shared" si="1"/>
        <v>LUITAUD Axel</v>
      </c>
      <c r="B19" s="146" t="s">
        <v>515</v>
      </c>
      <c r="C19" s="146" t="s">
        <v>516</v>
      </c>
      <c r="D19" s="146" t="s">
        <v>112</v>
      </c>
      <c r="E19" s="142" t="s">
        <v>52</v>
      </c>
      <c r="F19" s="142"/>
      <c r="G19" s="216" t="str">
        <f>IF(D19="","",VLOOKUP(D19,'Liste des clubs'!A:B,2,FALSE))</f>
        <v>AIRE/L</v>
      </c>
    </row>
    <row r="20" spans="1:7" ht="15.75" customHeight="1" x14ac:dyDescent="0.2">
      <c r="A20" s="216" t="str">
        <f t="shared" si="1"/>
        <v>RAMON Auguste</v>
      </c>
      <c r="B20" s="146" t="s">
        <v>87</v>
      </c>
      <c r="C20" s="146" t="s">
        <v>517</v>
      </c>
      <c r="D20" s="146" t="s">
        <v>75</v>
      </c>
      <c r="E20" s="142" t="s">
        <v>70</v>
      </c>
      <c r="F20" s="142"/>
      <c r="G20" s="216" t="str">
        <f>IF(D20="","",VLOOKUP(D20,'Liste des clubs'!A:B,2,FALSE))</f>
        <v>STEEN</v>
      </c>
    </row>
    <row r="21" spans="1:7" ht="15.75" customHeight="1" x14ac:dyDescent="0.2">
      <c r="A21" s="216" t="str">
        <f t="shared" si="1"/>
        <v>BRUNEL Eliot</v>
      </c>
      <c r="B21" s="146" t="s">
        <v>510</v>
      </c>
      <c r="C21" s="146" t="s">
        <v>518</v>
      </c>
      <c r="D21" s="146" t="s">
        <v>48</v>
      </c>
      <c r="E21" s="142" t="s">
        <v>67</v>
      </c>
      <c r="F21" s="142"/>
      <c r="G21" s="216" t="str">
        <f>IF(D21="","",VLOOKUP(D21,'Liste des clubs'!A:B,2,FALSE))</f>
        <v>MERVILL</v>
      </c>
    </row>
    <row r="22" spans="1:7" ht="15.75" customHeight="1" x14ac:dyDescent="0.2">
      <c r="A22" s="216" t="str">
        <f t="shared" si="1"/>
        <v>DELOBELLE Nicolas</v>
      </c>
      <c r="B22" s="146" t="s">
        <v>519</v>
      </c>
      <c r="C22" s="146" t="s">
        <v>51</v>
      </c>
      <c r="D22" s="146" t="s">
        <v>171</v>
      </c>
      <c r="E22" s="142" t="s">
        <v>67</v>
      </c>
      <c r="F22" s="142"/>
      <c r="G22" s="216" t="str">
        <f>IF(D22="","",VLOOKUP(D22,'Liste des clubs'!A:B,2,FALSE))</f>
        <v>St MARTIN</v>
      </c>
    </row>
    <row r="23" spans="1:7" ht="15.75" customHeight="1" x14ac:dyDescent="0.2">
      <c r="A23" s="216" t="str">
        <f t="shared" si="1"/>
        <v>DEQUIDT Enzo</v>
      </c>
      <c r="B23" s="146" t="s">
        <v>520</v>
      </c>
      <c r="C23" s="146" t="s">
        <v>488</v>
      </c>
      <c r="D23" s="146" t="s">
        <v>17</v>
      </c>
      <c r="E23" s="142" t="s">
        <v>67</v>
      </c>
      <c r="F23" s="142"/>
      <c r="G23" s="216" t="str">
        <f>IF(D23="","",VLOOKUP(D23,'Liste des clubs'!A:B,2,FALSE))</f>
        <v>HAZEBRO</v>
      </c>
    </row>
    <row r="24" spans="1:7" ht="15.75" customHeight="1" x14ac:dyDescent="0.2">
      <c r="A24" s="216" t="str">
        <f t="shared" si="1"/>
        <v>DESPREZ Victor</v>
      </c>
      <c r="B24" s="146" t="s">
        <v>521</v>
      </c>
      <c r="C24" s="146" t="s">
        <v>76</v>
      </c>
      <c r="D24" s="146" t="s">
        <v>112</v>
      </c>
      <c r="E24" s="142" t="s">
        <v>67</v>
      </c>
      <c r="F24" s="142"/>
      <c r="G24" s="216" t="str">
        <f>IF(D24="","",VLOOKUP(D24,'Liste des clubs'!A:B,2,FALSE))</f>
        <v>AIRE/L</v>
      </c>
    </row>
    <row r="25" spans="1:7" ht="15.75" customHeight="1" x14ac:dyDescent="0.2">
      <c r="A25" s="216" t="str">
        <f t="shared" si="1"/>
        <v>FASQUEL Benjamin</v>
      </c>
      <c r="B25" s="146" t="s">
        <v>522</v>
      </c>
      <c r="C25" s="146" t="s">
        <v>523</v>
      </c>
      <c r="D25" s="146" t="s">
        <v>365</v>
      </c>
      <c r="E25" s="142" t="s">
        <v>67</v>
      </c>
      <c r="F25" s="142"/>
      <c r="G25" s="216" t="str">
        <f>IF(D25="","",VLOOKUP(D25,'Liste des clubs'!A:B,2,FALSE))</f>
        <v>LOONPL</v>
      </c>
    </row>
    <row r="26" spans="1:7" ht="15.75" customHeight="1" x14ac:dyDescent="0.2">
      <c r="A26" s="216" t="str">
        <f t="shared" si="1"/>
        <v>MALINOWSKI Gabin</v>
      </c>
      <c r="B26" s="146" t="s">
        <v>524</v>
      </c>
      <c r="C26" s="146" t="s">
        <v>498</v>
      </c>
      <c r="D26" s="146" t="s">
        <v>166</v>
      </c>
      <c r="E26" s="142" t="s">
        <v>67</v>
      </c>
      <c r="F26" s="142"/>
      <c r="G26" s="216" t="str">
        <f>IF(D26="","",VLOOKUP(D26,'Liste des clubs'!A:B,2,FALSE))</f>
        <v>BETHUNE</v>
      </c>
    </row>
    <row r="27" spans="1:7" ht="15.75" customHeight="1" x14ac:dyDescent="0.2">
      <c r="A27" s="216" t="str">
        <f t="shared" si="1"/>
        <v>DEREPPE Louis</v>
      </c>
      <c r="B27" s="146" t="s">
        <v>106</v>
      </c>
      <c r="C27" s="146" t="s">
        <v>55</v>
      </c>
      <c r="D27" s="146" t="s">
        <v>17</v>
      </c>
      <c r="E27" s="142" t="s">
        <v>64</v>
      </c>
      <c r="F27" s="142"/>
      <c r="G27" s="216" t="str">
        <f>IF(D27="","",VLOOKUP(D27,'Liste des clubs'!A:B,2,FALSE))</f>
        <v>HAZEBRO</v>
      </c>
    </row>
    <row r="28" spans="1:7" ht="15.75" customHeight="1" x14ac:dyDescent="0.2">
      <c r="A28" s="216" t="str">
        <f t="shared" si="1"/>
        <v>HEIM Tanguy</v>
      </c>
      <c r="B28" s="146" t="s">
        <v>525</v>
      </c>
      <c r="C28" s="146" t="s">
        <v>526</v>
      </c>
      <c r="D28" s="146" t="s">
        <v>136</v>
      </c>
      <c r="E28" s="142" t="s">
        <v>64</v>
      </c>
      <c r="F28" s="142"/>
      <c r="G28" s="216" t="str">
        <f>IF(D28="","",VLOOKUP(D28,'Liste des clubs'!A:B,2,FALSE))</f>
        <v>LOMME</v>
      </c>
    </row>
    <row r="29" spans="1:7" ht="15.75" customHeight="1" x14ac:dyDescent="0.2">
      <c r="A29" s="216" t="str">
        <f t="shared" si="1"/>
        <v>MARTEL Corentin</v>
      </c>
      <c r="B29" s="146" t="s">
        <v>527</v>
      </c>
      <c r="C29" s="146" t="s">
        <v>528</v>
      </c>
      <c r="D29" s="146" t="s">
        <v>48</v>
      </c>
      <c r="E29" s="142" t="s">
        <v>64</v>
      </c>
      <c r="F29" s="142"/>
      <c r="G29" s="216" t="str">
        <f>IF(D29="","",VLOOKUP(D29,'Liste des clubs'!A:B,2,FALSE))</f>
        <v>MERVILL</v>
      </c>
    </row>
    <row r="30" spans="1:7" ht="15.75" customHeight="1" x14ac:dyDescent="0.2">
      <c r="A30" s="216" t="str">
        <f t="shared" si="1"/>
        <v>HOUYEZ Gabriel</v>
      </c>
      <c r="B30" s="146" t="s">
        <v>529</v>
      </c>
      <c r="C30" s="146" t="s">
        <v>530</v>
      </c>
      <c r="D30" s="146" t="s">
        <v>166</v>
      </c>
      <c r="E30" s="144" t="s">
        <v>61</v>
      </c>
      <c r="F30" s="144"/>
      <c r="G30" s="216" t="str">
        <f>IF(D30="","",VLOOKUP(D30,'Liste des clubs'!A:B,2,FALSE))</f>
        <v>BETHUNE</v>
      </c>
    </row>
    <row r="31" spans="1:7" ht="15.75" customHeight="1" x14ac:dyDescent="0.2">
      <c r="A31" s="216" t="str">
        <f t="shared" si="1"/>
        <v>LECLERCQ Maxence</v>
      </c>
      <c r="B31" s="146" t="s">
        <v>491</v>
      </c>
      <c r="C31" s="146" t="s">
        <v>489</v>
      </c>
      <c r="D31" s="146" t="s">
        <v>17</v>
      </c>
      <c r="E31" s="142" t="s">
        <v>61</v>
      </c>
      <c r="F31" s="142"/>
      <c r="G31" s="216" t="str">
        <f>IF(D31="","",VLOOKUP(D31,'Liste des clubs'!A:B,2,FALSE))</f>
        <v>HAZEBRO</v>
      </c>
    </row>
    <row r="32" spans="1:7" ht="15.75" customHeight="1" x14ac:dyDescent="0.2">
      <c r="A32" s="216" t="str">
        <f t="shared" si="1"/>
        <v>MANTE Louis</v>
      </c>
      <c r="B32" s="146" t="s">
        <v>531</v>
      </c>
      <c r="C32" s="146" t="s">
        <v>55</v>
      </c>
      <c r="D32" s="146" t="s">
        <v>17</v>
      </c>
      <c r="E32" s="142" t="s">
        <v>61</v>
      </c>
      <c r="F32" s="142"/>
      <c r="G32" s="216" t="str">
        <f>IF(D32="","",VLOOKUP(D32,'Liste des clubs'!A:B,2,FALSE))</f>
        <v>HAZEBRO</v>
      </c>
    </row>
    <row r="33" spans="1:7" x14ac:dyDescent="0.2">
      <c r="A33" s="216" t="str">
        <f t="shared" si="1"/>
        <v>LAIGLE Léo</v>
      </c>
      <c r="B33" s="146" t="s">
        <v>556</v>
      </c>
      <c r="C33" s="146" t="s">
        <v>535</v>
      </c>
      <c r="D33" s="146" t="s">
        <v>48</v>
      </c>
      <c r="E33" s="142" t="s">
        <v>67</v>
      </c>
      <c r="F33" s="142"/>
      <c r="G33" s="216" t="str">
        <f>IF(D33="","",VLOOKUP(D33,'Liste des clubs'!A:B,2,FALSE))</f>
        <v>MERVILL</v>
      </c>
    </row>
    <row r="34" spans="1:7" x14ac:dyDescent="0.2">
      <c r="A34" s="216" t="str">
        <f t="shared" si="1"/>
        <v>GRAYE Killian</v>
      </c>
      <c r="B34" s="146" t="s">
        <v>557</v>
      </c>
      <c r="C34" s="146" t="s">
        <v>558</v>
      </c>
      <c r="D34" s="146" t="s">
        <v>17</v>
      </c>
      <c r="E34" s="142" t="s">
        <v>67</v>
      </c>
      <c r="F34" s="142"/>
      <c r="G34" s="216" t="str">
        <f>IF(D34="","",VLOOKUP(D34,'Liste des clubs'!A:B,2,FALSE))</f>
        <v>HAZEBRO</v>
      </c>
    </row>
    <row r="35" spans="1:7" x14ac:dyDescent="0.2">
      <c r="A35" s="216" t="str">
        <f t="shared" si="1"/>
        <v>MANTE Jules</v>
      </c>
      <c r="B35" s="146" t="s">
        <v>531</v>
      </c>
      <c r="C35" s="146" t="s">
        <v>490</v>
      </c>
      <c r="D35" s="146" t="s">
        <v>17</v>
      </c>
      <c r="E35" s="142" t="s">
        <v>64</v>
      </c>
      <c r="F35" s="142"/>
      <c r="G35" s="216" t="str">
        <f>IF(D35="","",VLOOKUP(D35,'Liste des clubs'!A:B,2,FALSE))</f>
        <v>HAZEBRO</v>
      </c>
    </row>
    <row r="36" spans="1:7" x14ac:dyDescent="0.2">
      <c r="A36" s="216" t="str">
        <f t="shared" si="1"/>
        <v xml:space="preserve"> </v>
      </c>
      <c r="B36" s="146"/>
      <c r="C36" s="146"/>
      <c r="D36" s="146"/>
      <c r="E36" s="142"/>
      <c r="F36" s="142"/>
      <c r="G36" s="216" t="str">
        <f>IF(D36="","",VLOOKUP(D36,'Liste des clubs'!A:B,2,FALSE))</f>
        <v/>
      </c>
    </row>
    <row r="37" spans="1:7" x14ac:dyDescent="0.2">
      <c r="A37" s="216" t="str">
        <f t="shared" si="1"/>
        <v xml:space="preserve"> </v>
      </c>
      <c r="B37" s="146"/>
      <c r="C37" s="146"/>
      <c r="D37" s="146"/>
      <c r="E37" s="142"/>
      <c r="F37" s="142"/>
      <c r="G37" s="216" t="str">
        <f>IF(D37="","",VLOOKUP(D37,'Liste des clubs'!A:B,2,FALSE))</f>
        <v/>
      </c>
    </row>
    <row r="38" spans="1:7" x14ac:dyDescent="0.2">
      <c r="A38" s="216" t="str">
        <f t="shared" si="1"/>
        <v xml:space="preserve"> </v>
      </c>
      <c r="B38" s="146"/>
      <c r="C38" s="146"/>
      <c r="D38" s="146"/>
      <c r="E38" s="144"/>
      <c r="F38" s="144"/>
      <c r="G38" s="216" t="str">
        <f>IF(D38="","",VLOOKUP(D38,'Liste des clubs'!A:B,2,FALSE))</f>
        <v/>
      </c>
    </row>
    <row r="39" spans="1:7" x14ac:dyDescent="0.2">
      <c r="A39" s="216" t="str">
        <f t="shared" si="1"/>
        <v xml:space="preserve"> </v>
      </c>
      <c r="B39" s="146"/>
      <c r="C39" s="146"/>
      <c r="D39" s="146"/>
      <c r="E39" s="142"/>
      <c r="F39" s="142"/>
      <c r="G39" s="216" t="str">
        <f>IF(D39="","",VLOOKUP(D39,'Liste des clubs'!A:B,2,FALSE))</f>
        <v/>
      </c>
    </row>
    <row r="40" spans="1:7" x14ac:dyDescent="0.2">
      <c r="A40" s="216" t="str">
        <f t="shared" si="1"/>
        <v xml:space="preserve"> </v>
      </c>
      <c r="B40" s="217"/>
      <c r="C40" s="217"/>
      <c r="D40" s="146"/>
      <c r="E40" s="144"/>
      <c r="F40" s="144"/>
      <c r="G40" s="216" t="str">
        <f>IF(D40="","",VLOOKUP(D40,'Liste des clubs'!A:B,2,FALSE))</f>
        <v/>
      </c>
    </row>
    <row r="41" spans="1:7" x14ac:dyDescent="0.2">
      <c r="A41" s="216" t="str">
        <f t="shared" si="1"/>
        <v xml:space="preserve"> </v>
      </c>
      <c r="B41" s="146"/>
      <c r="C41" s="146"/>
      <c r="D41" s="146"/>
      <c r="E41" s="142"/>
      <c r="F41" s="142"/>
      <c r="G41" s="216" t="str">
        <f>IF(D41="","",VLOOKUP(D41,'Liste des clubs'!A:B,2,FALSE))</f>
        <v/>
      </c>
    </row>
    <row r="42" spans="1:7" x14ac:dyDescent="0.2">
      <c r="A42" s="216" t="str">
        <f t="shared" si="1"/>
        <v xml:space="preserve"> </v>
      </c>
      <c r="B42" s="146"/>
      <c r="C42" s="146"/>
      <c r="D42" s="146"/>
      <c r="E42" s="142"/>
      <c r="F42" s="142"/>
      <c r="G42" s="216" t="str">
        <f>IF(D42="","",VLOOKUP(D42,'Liste des clubs'!A:B,2,FALSE))</f>
        <v/>
      </c>
    </row>
    <row r="43" spans="1:7" x14ac:dyDescent="0.2">
      <c r="A43" s="216" t="str">
        <f t="shared" si="1"/>
        <v xml:space="preserve"> </v>
      </c>
      <c r="B43" s="146"/>
      <c r="C43" s="146"/>
      <c r="D43" s="146"/>
      <c r="E43" s="142"/>
      <c r="F43" s="142"/>
      <c r="G43" s="216" t="str">
        <f>IF(D43="","",VLOOKUP(D43,'Liste des clubs'!A:B,2,FALSE))</f>
        <v/>
      </c>
    </row>
    <row r="44" spans="1:7" x14ac:dyDescent="0.2">
      <c r="A44" s="216" t="str">
        <f t="shared" si="1"/>
        <v xml:space="preserve"> </v>
      </c>
      <c r="B44" s="146"/>
      <c r="C44" s="146"/>
      <c r="D44" s="146"/>
      <c r="E44" s="142"/>
      <c r="F44" s="142"/>
      <c r="G44" s="216" t="str">
        <f>IF(D44="","",VLOOKUP(D44,'Liste des clubs'!A:B,2,FALSE))</f>
        <v/>
      </c>
    </row>
    <row r="45" spans="1:7" x14ac:dyDescent="0.2">
      <c r="A45" s="216" t="str">
        <f t="shared" si="1"/>
        <v xml:space="preserve"> </v>
      </c>
      <c r="B45" s="146"/>
      <c r="C45" s="146"/>
      <c r="D45" s="146"/>
      <c r="E45" s="142"/>
      <c r="F45" s="142"/>
      <c r="G45" s="216" t="str">
        <f>IF(D45="","",VLOOKUP(D45,'Liste des clubs'!A:B,2,FALSE))</f>
        <v/>
      </c>
    </row>
    <row r="46" spans="1:7" x14ac:dyDescent="0.2">
      <c r="A46" s="216" t="str">
        <f t="shared" si="1"/>
        <v xml:space="preserve"> </v>
      </c>
      <c r="B46" s="146"/>
      <c r="C46" s="146"/>
      <c r="D46" s="146"/>
      <c r="E46" s="142"/>
      <c r="F46" s="142"/>
      <c r="G46" s="216" t="str">
        <f>IF(D46="","",VLOOKUP(D46,'Liste des clubs'!A:B,2,FALSE))</f>
        <v/>
      </c>
    </row>
    <row r="47" spans="1:7" x14ac:dyDescent="0.2">
      <c r="A47" s="216" t="str">
        <f t="shared" si="1"/>
        <v xml:space="preserve"> </v>
      </c>
      <c r="B47" s="146"/>
      <c r="C47" s="146"/>
      <c r="D47" s="146"/>
      <c r="E47" s="142"/>
      <c r="F47" s="142"/>
      <c r="G47" s="216" t="str">
        <f>IF(D47="","",VLOOKUP(D47,'Liste des clubs'!A:B,2,FALSE))</f>
        <v/>
      </c>
    </row>
    <row r="48" spans="1:7" x14ac:dyDescent="0.2">
      <c r="A48" s="216" t="str">
        <f t="shared" si="1"/>
        <v xml:space="preserve"> </v>
      </c>
      <c r="B48" s="146"/>
      <c r="C48" s="146"/>
      <c r="D48" s="146"/>
      <c r="E48" s="142"/>
      <c r="F48" s="142"/>
      <c r="G48" s="216" t="str">
        <f>IF(D48="","",VLOOKUP(D48,'Liste des clubs'!A:B,2,FALSE))</f>
        <v/>
      </c>
    </row>
    <row r="49" spans="1:7" x14ac:dyDescent="0.2">
      <c r="A49" s="216" t="str">
        <f t="shared" si="1"/>
        <v xml:space="preserve"> </v>
      </c>
      <c r="B49" s="146"/>
      <c r="C49" s="146"/>
      <c r="D49" s="146"/>
      <c r="E49" s="142"/>
      <c r="F49" s="142"/>
      <c r="G49" s="216" t="str">
        <f>IF(D49="","",VLOOKUP(D49,'Liste des clubs'!A:B,2,FALSE))</f>
        <v/>
      </c>
    </row>
    <row r="50" spans="1:7" x14ac:dyDescent="0.2">
      <c r="A50" s="216" t="str">
        <f t="shared" si="1"/>
        <v xml:space="preserve"> </v>
      </c>
      <c r="B50" s="146"/>
      <c r="C50" s="146"/>
      <c r="D50" s="146"/>
      <c r="E50" s="142"/>
      <c r="F50" s="142"/>
      <c r="G50" s="216" t="str">
        <f>IF(D50="","",VLOOKUP(D50,'Liste des clubs'!A:B,2,FALSE))</f>
        <v/>
      </c>
    </row>
    <row r="51" spans="1:7" x14ac:dyDescent="0.2">
      <c r="A51" s="216" t="str">
        <f t="shared" si="1"/>
        <v xml:space="preserve"> </v>
      </c>
      <c r="B51" s="146"/>
      <c r="C51" s="146"/>
      <c r="D51" s="146"/>
      <c r="E51" s="142"/>
      <c r="F51" s="142"/>
      <c r="G51" s="216" t="str">
        <f>IF(D51="","",VLOOKUP(D51,'Liste des clubs'!A:B,2,FALSE))</f>
        <v/>
      </c>
    </row>
    <row r="52" spans="1:7" x14ac:dyDescent="0.2">
      <c r="A52" s="216" t="str">
        <f t="shared" si="1"/>
        <v xml:space="preserve"> </v>
      </c>
      <c r="B52" s="146"/>
      <c r="C52" s="146"/>
      <c r="D52" s="146"/>
      <c r="E52" s="142"/>
      <c r="F52" s="142"/>
      <c r="G52" s="216" t="str">
        <f>IF(D52="","",VLOOKUP(D52,'Liste des clubs'!A:B,2,FALSE))</f>
        <v/>
      </c>
    </row>
    <row r="53" spans="1:7" x14ac:dyDescent="0.2">
      <c r="A53" s="216" t="str">
        <f t="shared" si="1"/>
        <v xml:space="preserve"> </v>
      </c>
      <c r="B53" s="146"/>
      <c r="C53" s="146"/>
      <c r="D53" s="146"/>
      <c r="E53" s="142"/>
      <c r="F53" s="142"/>
      <c r="G53" s="216" t="str">
        <f>IF(D53="","",VLOOKUP(D53,'Liste des clubs'!A:B,2,FALSE))</f>
        <v/>
      </c>
    </row>
    <row r="54" spans="1:7" x14ac:dyDescent="0.2">
      <c r="A54" s="216" t="str">
        <f t="shared" si="1"/>
        <v xml:space="preserve"> </v>
      </c>
      <c r="B54" s="146"/>
      <c r="C54" s="146"/>
      <c r="D54" s="146"/>
      <c r="E54" s="142"/>
      <c r="F54" s="142"/>
      <c r="G54" s="216" t="str">
        <f>IF(D54="","",VLOOKUP(D54,'Liste des clubs'!A:B,2,FALSE))</f>
        <v/>
      </c>
    </row>
    <row r="55" spans="1:7" x14ac:dyDescent="0.2">
      <c r="A55" s="216" t="str">
        <f t="shared" si="1"/>
        <v xml:space="preserve"> </v>
      </c>
      <c r="B55" s="146"/>
      <c r="C55" s="146"/>
      <c r="D55" s="146"/>
      <c r="E55" s="142"/>
      <c r="F55" s="142"/>
      <c r="G55" s="216" t="str">
        <f>IF(D55="","",VLOOKUP(D55,'Liste des clubs'!A:B,2,FALSE))</f>
        <v/>
      </c>
    </row>
    <row r="56" spans="1:7" x14ac:dyDescent="0.2">
      <c r="A56" s="216" t="str">
        <f t="shared" si="1"/>
        <v xml:space="preserve"> </v>
      </c>
      <c r="B56" s="146"/>
      <c r="C56" s="146"/>
      <c r="D56" s="217"/>
      <c r="E56" s="142"/>
      <c r="F56" s="142"/>
      <c r="G56" s="216" t="str">
        <f>IF(D56="","",VLOOKUP(D56,'Liste des clubs'!A:B,2,FALSE))</f>
        <v/>
      </c>
    </row>
    <row r="57" spans="1:7" x14ac:dyDescent="0.2">
      <c r="A57" s="216" t="str">
        <f t="shared" si="1"/>
        <v xml:space="preserve"> </v>
      </c>
      <c r="B57" s="146"/>
      <c r="C57" s="146"/>
      <c r="D57" s="146"/>
      <c r="E57" s="142"/>
      <c r="F57" s="142"/>
      <c r="G57" s="216" t="str">
        <f>IF(D57="","",VLOOKUP(D57,'Liste des clubs'!A:B,2,FALSE))</f>
        <v/>
      </c>
    </row>
    <row r="58" spans="1:7" x14ac:dyDescent="0.2">
      <c r="A58" s="216" t="str">
        <f t="shared" si="1"/>
        <v xml:space="preserve"> </v>
      </c>
      <c r="B58" s="146"/>
      <c r="C58" s="146"/>
      <c r="D58" s="146"/>
      <c r="E58" s="142"/>
      <c r="F58" s="142"/>
      <c r="G58" s="216" t="str">
        <f>IF(D58="","",VLOOKUP(D58,'Liste des clubs'!A:B,2,FALSE))</f>
        <v/>
      </c>
    </row>
    <row r="59" spans="1:7" x14ac:dyDescent="0.2">
      <c r="A59" s="216" t="str">
        <f t="shared" si="1"/>
        <v xml:space="preserve"> </v>
      </c>
      <c r="B59" s="146"/>
      <c r="C59" s="146"/>
      <c r="D59" s="146"/>
      <c r="E59" s="142"/>
      <c r="F59" s="142"/>
      <c r="G59" s="216" t="str">
        <f>IF(D59="","",VLOOKUP(D59,'Liste des clubs'!A:B,2,FALSE))</f>
        <v/>
      </c>
    </row>
    <row r="60" spans="1:7" x14ac:dyDescent="0.2">
      <c r="A60" s="216" t="str">
        <f t="shared" si="1"/>
        <v xml:space="preserve"> </v>
      </c>
      <c r="B60" s="146"/>
      <c r="C60" s="146"/>
      <c r="D60" s="146"/>
      <c r="E60" s="142"/>
      <c r="F60" s="142"/>
      <c r="G60" s="216" t="str">
        <f>IF(D60="","",VLOOKUP(D60,'Liste des clubs'!A:B,2,FALSE))</f>
        <v/>
      </c>
    </row>
    <row r="61" spans="1:7" x14ac:dyDescent="0.2">
      <c r="A61" s="216" t="str">
        <f t="shared" si="1"/>
        <v xml:space="preserve"> </v>
      </c>
      <c r="B61" s="146"/>
      <c r="C61" s="146"/>
      <c r="D61" s="146"/>
      <c r="E61" s="142"/>
      <c r="F61" s="142"/>
      <c r="G61" s="216" t="str">
        <f>IF(D61="","",VLOOKUP(D61,'Liste des clubs'!A:B,2,FALSE))</f>
        <v/>
      </c>
    </row>
    <row r="62" spans="1:7" x14ac:dyDescent="0.2">
      <c r="A62" s="216" t="str">
        <f t="shared" si="1"/>
        <v xml:space="preserve"> </v>
      </c>
      <c r="B62" s="146"/>
      <c r="C62" s="146"/>
      <c r="D62" s="146"/>
      <c r="E62" s="142"/>
      <c r="F62" s="142"/>
      <c r="G62" s="216" t="str">
        <f>IF(D62="","",VLOOKUP(D62,'Liste des clubs'!A:B,2,FALSE))</f>
        <v/>
      </c>
    </row>
    <row r="63" spans="1:7" x14ac:dyDescent="0.2">
      <c r="A63" s="216" t="str">
        <f t="shared" si="1"/>
        <v xml:space="preserve"> </v>
      </c>
      <c r="B63" s="146"/>
      <c r="C63" s="146"/>
      <c r="D63" s="146"/>
      <c r="E63" s="142"/>
      <c r="F63" s="142"/>
      <c r="G63" s="216" t="str">
        <f>IF(D63="","",VLOOKUP(D63,'Liste des clubs'!A:B,2,FALSE))</f>
        <v/>
      </c>
    </row>
    <row r="64" spans="1:7" x14ac:dyDescent="0.2">
      <c r="A64" s="216" t="str">
        <f t="shared" si="1"/>
        <v xml:space="preserve"> </v>
      </c>
      <c r="B64" s="146"/>
      <c r="C64" s="146"/>
      <c r="D64" s="146"/>
      <c r="E64" s="142"/>
      <c r="F64" s="142"/>
      <c r="G64" s="216" t="str">
        <f>IF(D64="","",VLOOKUP(D64,'Liste des clubs'!A:B,2,FALSE))</f>
        <v/>
      </c>
    </row>
    <row r="65" spans="1:7" x14ac:dyDescent="0.2">
      <c r="A65" s="216" t="str">
        <f t="shared" si="1"/>
        <v xml:space="preserve"> </v>
      </c>
      <c r="B65" s="146"/>
      <c r="C65" s="146"/>
      <c r="D65" s="146"/>
      <c r="E65" s="142"/>
      <c r="F65" s="142"/>
      <c r="G65" s="216" t="str">
        <f>IF(D65="","",VLOOKUP(D65,'Liste des clubs'!A:B,2,FALSE))</f>
        <v/>
      </c>
    </row>
    <row r="66" spans="1:7" x14ac:dyDescent="0.2">
      <c r="A66" s="216" t="str">
        <f t="shared" si="1"/>
        <v xml:space="preserve"> </v>
      </c>
      <c r="B66" s="146"/>
      <c r="C66" s="146"/>
      <c r="D66" s="146"/>
      <c r="E66" s="142"/>
      <c r="F66" s="142"/>
      <c r="G66" s="216" t="str">
        <f>IF(D66="","",VLOOKUP(D66,'Liste des clubs'!A:B,2,FALSE))</f>
        <v/>
      </c>
    </row>
    <row r="67" spans="1:7" x14ac:dyDescent="0.2">
      <c r="A67" s="216" t="str">
        <f t="shared" si="1"/>
        <v xml:space="preserve"> </v>
      </c>
      <c r="B67" s="146"/>
      <c r="C67" s="146"/>
      <c r="D67" s="146"/>
      <c r="E67" s="142"/>
      <c r="F67" s="142"/>
      <c r="G67" s="216" t="str">
        <f>IF(D67="","",VLOOKUP(D67,'Liste des clubs'!A:B,2,FALSE))</f>
        <v/>
      </c>
    </row>
    <row r="68" spans="1:7" x14ac:dyDescent="0.2">
      <c r="A68" s="216" t="str">
        <f t="shared" ref="A68:A131" si="2">UPPER(B68)&amp;" "&amp;PROPER(C68)</f>
        <v xml:space="preserve"> </v>
      </c>
      <c r="B68" s="146"/>
      <c r="C68" s="146"/>
      <c r="D68" s="146"/>
      <c r="E68" s="142"/>
      <c r="F68" s="142"/>
      <c r="G68" s="216" t="str">
        <f>IF(D68="","",VLOOKUP(D68,'Liste des clubs'!A:B,2,FALSE))</f>
        <v/>
      </c>
    </row>
    <row r="69" spans="1:7" x14ac:dyDescent="0.2">
      <c r="A69" s="216" t="str">
        <f t="shared" si="2"/>
        <v xml:space="preserve"> </v>
      </c>
      <c r="B69" s="146"/>
      <c r="C69" s="146"/>
      <c r="D69" s="146"/>
      <c r="E69" s="142"/>
      <c r="F69" s="142"/>
      <c r="G69" s="216" t="str">
        <f>IF(D69="","",VLOOKUP(D69,'Liste des clubs'!A:B,2,FALSE))</f>
        <v/>
      </c>
    </row>
    <row r="70" spans="1:7" x14ac:dyDescent="0.2">
      <c r="A70" s="216" t="str">
        <f t="shared" si="2"/>
        <v xml:space="preserve"> </v>
      </c>
      <c r="B70" s="146"/>
      <c r="C70" s="146"/>
      <c r="D70" s="146"/>
      <c r="E70" s="142"/>
      <c r="F70" s="142"/>
      <c r="G70" s="216" t="str">
        <f>IF(D70="","",VLOOKUP(D70,'Liste des clubs'!A:B,2,FALSE))</f>
        <v/>
      </c>
    </row>
    <row r="71" spans="1:7" x14ac:dyDescent="0.2">
      <c r="A71" s="216" t="str">
        <f t="shared" si="2"/>
        <v xml:space="preserve"> </v>
      </c>
      <c r="B71" s="146"/>
      <c r="C71" s="146"/>
      <c r="D71" s="146"/>
      <c r="E71" s="144"/>
      <c r="F71" s="144"/>
      <c r="G71" s="216" t="str">
        <f>IF(D71="","",VLOOKUP(D71,'Liste des clubs'!A:B,2,FALSE))</f>
        <v/>
      </c>
    </row>
    <row r="72" spans="1:7" x14ac:dyDescent="0.2">
      <c r="A72" s="216" t="str">
        <f t="shared" si="2"/>
        <v xml:space="preserve"> </v>
      </c>
      <c r="B72" s="146"/>
      <c r="C72" s="146"/>
      <c r="D72" s="146"/>
      <c r="E72" s="142"/>
      <c r="F72" s="142"/>
      <c r="G72" s="216" t="str">
        <f>IF(D72="","",VLOOKUP(D72,'Liste des clubs'!A:B,2,FALSE))</f>
        <v/>
      </c>
    </row>
    <row r="73" spans="1:7" x14ac:dyDescent="0.2">
      <c r="A73" s="216" t="str">
        <f t="shared" si="2"/>
        <v xml:space="preserve"> </v>
      </c>
      <c r="B73" s="146"/>
      <c r="C73" s="146"/>
      <c r="D73" s="146"/>
      <c r="E73" s="144"/>
      <c r="F73" s="144"/>
      <c r="G73" s="216" t="str">
        <f>IF(D73="","",VLOOKUP(D73,'Liste des clubs'!A:B,2,FALSE))</f>
        <v/>
      </c>
    </row>
    <row r="74" spans="1:7" x14ac:dyDescent="0.2">
      <c r="A74" s="216" t="str">
        <f t="shared" si="2"/>
        <v xml:space="preserve"> </v>
      </c>
      <c r="B74" s="146"/>
      <c r="C74" s="146"/>
      <c r="D74" s="146"/>
      <c r="E74" s="142"/>
      <c r="F74" s="142"/>
      <c r="G74" s="216" t="str">
        <f>IF(D74="","",VLOOKUP(D74,'Liste des clubs'!A:B,2,FALSE))</f>
        <v/>
      </c>
    </row>
    <row r="75" spans="1:7" x14ac:dyDescent="0.2">
      <c r="A75" s="216" t="str">
        <f t="shared" si="2"/>
        <v xml:space="preserve"> </v>
      </c>
      <c r="B75" s="146"/>
      <c r="C75" s="146"/>
      <c r="D75" s="146"/>
      <c r="E75" s="144"/>
      <c r="F75" s="144"/>
      <c r="G75" s="216" t="str">
        <f>IF(D75="","",VLOOKUP(D75,'Liste des clubs'!A:B,2,FALSE))</f>
        <v/>
      </c>
    </row>
    <row r="76" spans="1:7" x14ac:dyDescent="0.2">
      <c r="A76" s="216" t="str">
        <f t="shared" si="2"/>
        <v xml:space="preserve"> </v>
      </c>
      <c r="B76" s="146"/>
      <c r="C76" s="146"/>
      <c r="D76" s="146"/>
      <c r="E76" s="142"/>
      <c r="F76" s="142"/>
      <c r="G76" s="216" t="str">
        <f>IF(D76="","",VLOOKUP(D76,'Liste des clubs'!A:B,2,FALSE))</f>
        <v/>
      </c>
    </row>
    <row r="77" spans="1:7" x14ac:dyDescent="0.2">
      <c r="A77" s="216" t="str">
        <f t="shared" si="2"/>
        <v xml:space="preserve"> </v>
      </c>
      <c r="B77" s="146"/>
      <c r="C77" s="146"/>
      <c r="D77" s="146"/>
      <c r="E77" s="144"/>
      <c r="F77" s="144"/>
      <c r="G77" s="216" t="str">
        <f>IF(D77="","",VLOOKUP(D77,'Liste des clubs'!A:B,2,FALSE))</f>
        <v/>
      </c>
    </row>
    <row r="78" spans="1:7" x14ac:dyDescent="0.2">
      <c r="A78" s="216" t="str">
        <f t="shared" si="2"/>
        <v xml:space="preserve"> </v>
      </c>
      <c r="B78" s="146"/>
      <c r="C78" s="146"/>
      <c r="D78" s="146"/>
      <c r="E78" s="142"/>
      <c r="F78" s="142"/>
      <c r="G78" s="216" t="str">
        <f>IF(D78="","",VLOOKUP(D78,'Liste des clubs'!A:B,2,FALSE))</f>
        <v/>
      </c>
    </row>
    <row r="79" spans="1:7" x14ac:dyDescent="0.2">
      <c r="A79" s="216" t="str">
        <f t="shared" si="2"/>
        <v xml:space="preserve"> </v>
      </c>
      <c r="B79" s="146"/>
      <c r="C79" s="146"/>
      <c r="D79" s="146"/>
      <c r="E79" s="142"/>
      <c r="F79" s="142"/>
      <c r="G79" s="216" t="str">
        <f>IF(D79="","",VLOOKUP(D79,'Liste des clubs'!A:B,2,FALSE))</f>
        <v/>
      </c>
    </row>
    <row r="80" spans="1:7" x14ac:dyDescent="0.2">
      <c r="A80" s="216" t="str">
        <f t="shared" si="2"/>
        <v xml:space="preserve"> </v>
      </c>
      <c r="B80" s="146"/>
      <c r="C80" s="146"/>
      <c r="D80" s="146"/>
      <c r="E80" s="142"/>
      <c r="F80" s="142"/>
      <c r="G80" s="216" t="str">
        <f>IF(D80="","",VLOOKUP(D80,'Liste des clubs'!A:B,2,FALSE))</f>
        <v/>
      </c>
    </row>
    <row r="81" spans="1:7" x14ac:dyDescent="0.2">
      <c r="A81" s="216" t="str">
        <f t="shared" si="2"/>
        <v xml:space="preserve"> </v>
      </c>
      <c r="B81" s="146"/>
      <c r="C81" s="146"/>
      <c r="D81" s="146"/>
      <c r="E81" s="142"/>
      <c r="F81" s="142"/>
      <c r="G81" s="216" t="str">
        <f>IF(D81="","",VLOOKUP(D81,'Liste des clubs'!A:B,2,FALSE))</f>
        <v/>
      </c>
    </row>
    <row r="82" spans="1:7" x14ac:dyDescent="0.2">
      <c r="A82" s="216" t="str">
        <f t="shared" si="2"/>
        <v xml:space="preserve"> </v>
      </c>
      <c r="B82" s="146"/>
      <c r="C82" s="146"/>
      <c r="D82" s="146"/>
      <c r="E82" s="142"/>
      <c r="F82" s="142"/>
      <c r="G82" s="216" t="str">
        <f>IF(D82="","",VLOOKUP(D82,'Liste des clubs'!A:B,2,FALSE))</f>
        <v/>
      </c>
    </row>
    <row r="83" spans="1:7" x14ac:dyDescent="0.2">
      <c r="A83" s="216" t="str">
        <f t="shared" si="2"/>
        <v xml:space="preserve"> </v>
      </c>
      <c r="B83" s="146"/>
      <c r="C83" s="146"/>
      <c r="D83" s="146"/>
      <c r="E83" s="146"/>
      <c r="F83" s="146"/>
      <c r="G83" s="216" t="str">
        <f>IF(D83="","",VLOOKUP(D83,'Liste des clubs'!A:B,2,FALSE))</f>
        <v/>
      </c>
    </row>
    <row r="84" spans="1:7" x14ac:dyDescent="0.2">
      <c r="A84" s="216" t="str">
        <f t="shared" si="2"/>
        <v xml:space="preserve"> </v>
      </c>
      <c r="B84" s="146"/>
      <c r="C84" s="146"/>
      <c r="D84" s="146"/>
      <c r="E84" s="146"/>
      <c r="F84" s="146"/>
      <c r="G84" s="216" t="str">
        <f>IF(D84="","",VLOOKUP(D84,'Liste des clubs'!A:B,2,FALSE))</f>
        <v/>
      </c>
    </row>
    <row r="85" spans="1:7" x14ac:dyDescent="0.2">
      <c r="A85" s="216" t="str">
        <f t="shared" si="2"/>
        <v xml:space="preserve"> </v>
      </c>
      <c r="B85" s="146"/>
      <c r="C85" s="146"/>
      <c r="D85" s="146"/>
      <c r="E85" s="146"/>
      <c r="F85" s="146"/>
      <c r="G85" s="216" t="str">
        <f>IF(D85="","",VLOOKUP(D85,'Liste des clubs'!A:B,2,FALSE))</f>
        <v/>
      </c>
    </row>
    <row r="86" spans="1:7" x14ac:dyDescent="0.2">
      <c r="A86" s="216" t="str">
        <f t="shared" si="2"/>
        <v xml:space="preserve"> </v>
      </c>
      <c r="B86" s="146"/>
      <c r="C86" s="146"/>
      <c r="D86" s="146"/>
      <c r="E86" s="146"/>
      <c r="F86" s="146"/>
      <c r="G86" s="216" t="str">
        <f>IF(D86="","",VLOOKUP(D86,'Liste des clubs'!A:B,2,FALSE))</f>
        <v/>
      </c>
    </row>
    <row r="87" spans="1:7" x14ac:dyDescent="0.2">
      <c r="A87" s="216" t="str">
        <f t="shared" si="2"/>
        <v xml:space="preserve"> </v>
      </c>
      <c r="B87" s="146"/>
      <c r="C87" s="146"/>
      <c r="D87" s="146"/>
      <c r="E87" s="146"/>
      <c r="F87" s="146"/>
      <c r="G87" s="216" t="str">
        <f>IF(D87="","",VLOOKUP(D87,'Liste des clubs'!A:B,2,FALSE))</f>
        <v/>
      </c>
    </row>
    <row r="88" spans="1:7" x14ac:dyDescent="0.2">
      <c r="A88" s="216" t="str">
        <f t="shared" si="2"/>
        <v xml:space="preserve"> </v>
      </c>
      <c r="B88" s="146"/>
      <c r="C88" s="146"/>
      <c r="D88" s="146"/>
      <c r="E88" s="146"/>
      <c r="F88" s="146"/>
      <c r="G88" s="216" t="str">
        <f>IF(D88="","",VLOOKUP(D88,'Liste des clubs'!A:B,2,FALSE))</f>
        <v/>
      </c>
    </row>
    <row r="89" spans="1:7" x14ac:dyDescent="0.2">
      <c r="A89" s="216" t="str">
        <f t="shared" si="2"/>
        <v xml:space="preserve"> </v>
      </c>
      <c r="B89" s="146"/>
      <c r="C89" s="146"/>
      <c r="D89" s="146"/>
      <c r="E89" s="146"/>
      <c r="F89" s="146"/>
      <c r="G89" s="216" t="str">
        <f>IF(D89="","",VLOOKUP(D89,'Liste des clubs'!A:B,2,FALSE))</f>
        <v/>
      </c>
    </row>
    <row r="90" spans="1:7" x14ac:dyDescent="0.2">
      <c r="A90" s="216" t="str">
        <f t="shared" si="2"/>
        <v xml:space="preserve"> </v>
      </c>
      <c r="B90" s="146"/>
      <c r="C90" s="146"/>
      <c r="D90" s="146"/>
      <c r="E90" s="146"/>
      <c r="F90" s="146"/>
      <c r="G90" s="216" t="str">
        <f>IF(D90="","",VLOOKUP(D90,'Liste des clubs'!A:B,2,FALSE))</f>
        <v/>
      </c>
    </row>
    <row r="91" spans="1:7" x14ac:dyDescent="0.2">
      <c r="A91" s="216" t="str">
        <f t="shared" si="2"/>
        <v xml:space="preserve"> </v>
      </c>
      <c r="B91" s="146"/>
      <c r="C91" s="146"/>
      <c r="D91" s="146"/>
      <c r="E91" s="146"/>
      <c r="F91" s="146"/>
      <c r="G91" s="216" t="str">
        <f>IF(D91="","",VLOOKUP(D91,'Liste des clubs'!A:B,2,FALSE))</f>
        <v/>
      </c>
    </row>
    <row r="92" spans="1:7" x14ac:dyDescent="0.2">
      <c r="A92" s="216" t="str">
        <f t="shared" si="2"/>
        <v xml:space="preserve"> </v>
      </c>
      <c r="B92" s="146"/>
      <c r="C92" s="146"/>
      <c r="D92" s="146"/>
      <c r="E92" s="146"/>
      <c r="F92" s="146"/>
      <c r="G92" s="216" t="str">
        <f>IF(D92="","",VLOOKUP(D92,'Liste des clubs'!A:B,2,FALSE))</f>
        <v/>
      </c>
    </row>
    <row r="93" spans="1:7" x14ac:dyDescent="0.2">
      <c r="A93" s="216" t="str">
        <f t="shared" si="2"/>
        <v xml:space="preserve"> </v>
      </c>
      <c r="B93" s="146"/>
      <c r="C93" s="146"/>
      <c r="D93" s="146"/>
      <c r="E93" s="146"/>
      <c r="F93" s="146"/>
      <c r="G93" s="216" t="str">
        <f>IF(D93="","",VLOOKUP(D93,'Liste des clubs'!A:B,2,FALSE))</f>
        <v/>
      </c>
    </row>
    <row r="94" spans="1:7" x14ac:dyDescent="0.2">
      <c r="A94" s="216" t="str">
        <f t="shared" si="2"/>
        <v xml:space="preserve"> </v>
      </c>
      <c r="B94" s="146"/>
      <c r="C94" s="146"/>
      <c r="D94" s="146"/>
      <c r="E94" s="146"/>
      <c r="F94" s="146"/>
      <c r="G94" s="216" t="str">
        <f>IF(D94="","",VLOOKUP(D94,'Liste des clubs'!A:B,2,FALSE))</f>
        <v/>
      </c>
    </row>
    <row r="95" spans="1:7" x14ac:dyDescent="0.2">
      <c r="A95" s="216" t="str">
        <f t="shared" si="2"/>
        <v xml:space="preserve"> </v>
      </c>
      <c r="B95" s="146"/>
      <c r="C95" s="146"/>
      <c r="D95" s="146"/>
      <c r="E95" s="146"/>
      <c r="F95" s="146"/>
      <c r="G95" s="216" t="str">
        <f>IF(D95="","",VLOOKUP(D95,'Liste des clubs'!A:B,2,FALSE))</f>
        <v/>
      </c>
    </row>
    <row r="96" spans="1:7" x14ac:dyDescent="0.2">
      <c r="A96" s="216" t="str">
        <f t="shared" si="2"/>
        <v xml:space="preserve"> </v>
      </c>
      <c r="B96" s="146"/>
      <c r="C96" s="146"/>
      <c r="D96" s="146"/>
      <c r="E96" s="146"/>
      <c r="F96" s="146"/>
      <c r="G96" s="216" t="str">
        <f>IF(D96="","",VLOOKUP(D96,'Liste des clubs'!A:B,2,FALSE))</f>
        <v/>
      </c>
    </row>
    <row r="97" spans="1:7" x14ac:dyDescent="0.2">
      <c r="A97" s="216" t="str">
        <f t="shared" si="2"/>
        <v xml:space="preserve"> </v>
      </c>
      <c r="B97" s="146"/>
      <c r="C97" s="146"/>
      <c r="D97" s="146"/>
      <c r="E97" s="146"/>
      <c r="F97" s="146"/>
      <c r="G97" s="216" t="str">
        <f>IF(D97="","",VLOOKUP(D97,'Liste des clubs'!A:B,2,FALSE))</f>
        <v/>
      </c>
    </row>
    <row r="98" spans="1:7" x14ac:dyDescent="0.2">
      <c r="A98" s="216" t="str">
        <f t="shared" si="2"/>
        <v xml:space="preserve"> </v>
      </c>
      <c r="B98" s="146"/>
      <c r="C98" s="146"/>
      <c r="D98" s="146"/>
      <c r="E98" s="146"/>
      <c r="F98" s="146"/>
      <c r="G98" s="216" t="str">
        <f>IF(D98="","",VLOOKUP(D98,'Liste des clubs'!A:B,2,FALSE))</f>
        <v/>
      </c>
    </row>
    <row r="99" spans="1:7" x14ac:dyDescent="0.2">
      <c r="A99" s="216" t="str">
        <f t="shared" si="2"/>
        <v xml:space="preserve"> </v>
      </c>
      <c r="B99" s="146"/>
      <c r="C99" s="146"/>
      <c r="D99" s="146"/>
      <c r="E99" s="146"/>
      <c r="F99" s="146"/>
      <c r="G99" s="216" t="str">
        <f>IF(D99="","",VLOOKUP(D99,'Liste des clubs'!A:B,2,FALSE))</f>
        <v/>
      </c>
    </row>
    <row r="100" spans="1:7" x14ac:dyDescent="0.2">
      <c r="A100" s="216" t="str">
        <f t="shared" si="2"/>
        <v xml:space="preserve"> </v>
      </c>
      <c r="B100" s="146"/>
      <c r="C100" s="146"/>
      <c r="D100" s="146"/>
      <c r="E100" s="146"/>
      <c r="F100" s="146"/>
      <c r="G100" s="216" t="str">
        <f>IF(D100="","",VLOOKUP(D100,'Liste des clubs'!A:B,2,FALSE))</f>
        <v/>
      </c>
    </row>
    <row r="101" spans="1:7" x14ac:dyDescent="0.2">
      <c r="A101" s="216" t="str">
        <f t="shared" si="2"/>
        <v xml:space="preserve"> </v>
      </c>
      <c r="B101" s="146"/>
      <c r="C101" s="146"/>
      <c r="D101" s="146"/>
      <c r="E101" s="146"/>
      <c r="F101" s="146"/>
      <c r="G101" s="216" t="str">
        <f>IF(D101="","",VLOOKUP(D101,'Liste des clubs'!A:B,2,FALSE))</f>
        <v/>
      </c>
    </row>
    <row r="102" spans="1:7" x14ac:dyDescent="0.2">
      <c r="A102" s="216" t="str">
        <f t="shared" si="2"/>
        <v xml:space="preserve"> </v>
      </c>
      <c r="B102" s="146"/>
      <c r="C102" s="146"/>
      <c r="D102" s="146"/>
      <c r="E102" s="146"/>
      <c r="F102" s="146"/>
      <c r="G102" s="216" t="str">
        <f>IF(D102="","",VLOOKUP(D102,'Liste des clubs'!A:B,2,FALSE))</f>
        <v/>
      </c>
    </row>
    <row r="103" spans="1:7" x14ac:dyDescent="0.2">
      <c r="A103" s="216" t="str">
        <f t="shared" si="2"/>
        <v xml:space="preserve"> </v>
      </c>
      <c r="B103" s="146"/>
      <c r="C103" s="146"/>
      <c r="D103" s="146"/>
      <c r="E103" s="146"/>
      <c r="F103" s="146"/>
      <c r="G103" s="216" t="str">
        <f>IF(D103="","",VLOOKUP(D103,'Liste des clubs'!A:B,2,FALSE))</f>
        <v/>
      </c>
    </row>
    <row r="104" spans="1:7" x14ac:dyDescent="0.2">
      <c r="A104" s="216" t="str">
        <f t="shared" si="2"/>
        <v xml:space="preserve"> </v>
      </c>
      <c r="B104" s="146"/>
      <c r="C104" s="146"/>
      <c r="D104" s="146"/>
      <c r="E104" s="146"/>
      <c r="F104" s="146"/>
      <c r="G104" s="216" t="str">
        <f>IF(D104="","",VLOOKUP(D104,'Liste des clubs'!A:B,2,FALSE))</f>
        <v/>
      </c>
    </row>
    <row r="105" spans="1:7" x14ac:dyDescent="0.2">
      <c r="A105" s="216" t="str">
        <f t="shared" si="2"/>
        <v xml:space="preserve"> </v>
      </c>
      <c r="B105" s="146"/>
      <c r="C105" s="146"/>
      <c r="D105" s="146"/>
      <c r="E105" s="146"/>
      <c r="F105" s="146"/>
      <c r="G105" s="216" t="str">
        <f>IF(D105="","",VLOOKUP(D105,'Liste des clubs'!A:B,2,FALSE))</f>
        <v/>
      </c>
    </row>
    <row r="106" spans="1:7" x14ac:dyDescent="0.2">
      <c r="A106" s="216" t="str">
        <f t="shared" si="2"/>
        <v xml:space="preserve"> </v>
      </c>
      <c r="B106" s="146"/>
      <c r="C106" s="146"/>
      <c r="D106" s="146"/>
      <c r="E106" s="146"/>
      <c r="F106" s="146"/>
      <c r="G106" s="216" t="str">
        <f>IF(D106="","",VLOOKUP(D106,'Liste des clubs'!A:B,2,FALSE))</f>
        <v/>
      </c>
    </row>
    <row r="107" spans="1:7" x14ac:dyDescent="0.2">
      <c r="A107" s="216" t="str">
        <f t="shared" si="2"/>
        <v xml:space="preserve"> </v>
      </c>
      <c r="B107" s="146"/>
      <c r="C107" s="146"/>
      <c r="D107" s="146"/>
      <c r="E107" s="146"/>
      <c r="F107" s="146"/>
      <c r="G107" s="216" t="str">
        <f>IF(D107="","",VLOOKUP(D107,'Liste des clubs'!A:B,2,FALSE))</f>
        <v/>
      </c>
    </row>
    <row r="108" spans="1:7" x14ac:dyDescent="0.2">
      <c r="A108" s="216" t="str">
        <f t="shared" si="2"/>
        <v xml:space="preserve"> </v>
      </c>
      <c r="B108" s="146"/>
      <c r="C108" s="146"/>
      <c r="D108" s="146"/>
      <c r="E108" s="146"/>
      <c r="F108" s="146"/>
      <c r="G108" s="216" t="str">
        <f>IF(D108="","",VLOOKUP(D108,'Liste des clubs'!A:B,2,FALSE))</f>
        <v/>
      </c>
    </row>
    <row r="109" spans="1:7" x14ac:dyDescent="0.2">
      <c r="A109" s="216" t="str">
        <f t="shared" si="2"/>
        <v xml:space="preserve"> </v>
      </c>
      <c r="B109" s="146"/>
      <c r="C109" s="146"/>
      <c r="D109" s="146"/>
      <c r="E109" s="146"/>
      <c r="F109" s="146"/>
      <c r="G109" s="216" t="str">
        <f>IF(D109="","",VLOOKUP(D109,'Liste des clubs'!A:B,2,FALSE))</f>
        <v/>
      </c>
    </row>
    <row r="110" spans="1:7" x14ac:dyDescent="0.2">
      <c r="A110" s="216" t="str">
        <f t="shared" si="2"/>
        <v xml:space="preserve"> </v>
      </c>
      <c r="B110" s="146"/>
      <c r="C110" s="146"/>
      <c r="D110" s="146"/>
      <c r="E110" s="146"/>
      <c r="F110" s="146"/>
      <c r="G110" s="216" t="str">
        <f>IF(D110="","",VLOOKUP(D110,'Liste des clubs'!A:B,2,FALSE))</f>
        <v/>
      </c>
    </row>
    <row r="111" spans="1:7" x14ac:dyDescent="0.2">
      <c r="A111" s="216" t="str">
        <f t="shared" si="2"/>
        <v xml:space="preserve"> </v>
      </c>
      <c r="B111" s="144"/>
      <c r="C111" s="144"/>
      <c r="D111" s="146"/>
      <c r="E111" s="144"/>
      <c r="F111" s="144"/>
      <c r="G111" s="216" t="str">
        <f>IF(D111="","",VLOOKUP(D111,'Liste des clubs'!A:B,2,FALSE))</f>
        <v/>
      </c>
    </row>
    <row r="112" spans="1:7" x14ac:dyDescent="0.2">
      <c r="A112" s="216" t="str">
        <f t="shared" si="2"/>
        <v xml:space="preserve"> </v>
      </c>
      <c r="B112" s="217"/>
      <c r="C112" s="217"/>
      <c r="D112" s="146"/>
      <c r="E112" s="144"/>
      <c r="F112" s="144"/>
      <c r="G112" s="216" t="str">
        <f>IF(D112="","",VLOOKUP(D112,'Liste des clubs'!A:B,2,FALSE))</f>
        <v/>
      </c>
    </row>
    <row r="113" spans="1:7" x14ac:dyDescent="0.2">
      <c r="A113" s="216" t="str">
        <f t="shared" si="2"/>
        <v xml:space="preserve"> </v>
      </c>
      <c r="B113" s="217"/>
      <c r="C113" s="217"/>
      <c r="D113" s="146"/>
      <c r="E113" s="144"/>
      <c r="F113" s="144"/>
      <c r="G113" s="216" t="str">
        <f>IF(D113="","",VLOOKUP(D113,'Liste des clubs'!A:B,2,FALSE))</f>
        <v/>
      </c>
    </row>
    <row r="114" spans="1:7" x14ac:dyDescent="0.2">
      <c r="A114" s="216" t="str">
        <f t="shared" si="2"/>
        <v xml:space="preserve"> </v>
      </c>
      <c r="B114" s="144"/>
      <c r="C114" s="144"/>
      <c r="D114" s="146"/>
      <c r="E114" s="144"/>
      <c r="F114" s="144"/>
      <c r="G114" s="216" t="str">
        <f>IF(D114="","",VLOOKUP(D114,'Liste des clubs'!A:B,2,FALSE))</f>
        <v/>
      </c>
    </row>
    <row r="115" spans="1:7" x14ac:dyDescent="0.2">
      <c r="A115" s="216" t="str">
        <f t="shared" si="2"/>
        <v xml:space="preserve"> </v>
      </c>
      <c r="B115" s="217"/>
      <c r="C115" s="217"/>
      <c r="D115" s="146"/>
      <c r="E115" s="144"/>
      <c r="F115" s="144"/>
      <c r="G115" s="216" t="str">
        <f>IF(D115="","",VLOOKUP(D115,'Liste des clubs'!A:B,2,FALSE))</f>
        <v/>
      </c>
    </row>
    <row r="116" spans="1:7" x14ac:dyDescent="0.2">
      <c r="A116" s="216" t="str">
        <f t="shared" si="2"/>
        <v xml:space="preserve"> </v>
      </c>
      <c r="B116" s="146"/>
      <c r="C116" s="146"/>
      <c r="D116" s="146"/>
      <c r="E116" s="146"/>
      <c r="F116" s="146"/>
      <c r="G116" s="216" t="str">
        <f>IF(D116="","",VLOOKUP(D116,'Liste des clubs'!A:B,2,FALSE))</f>
        <v/>
      </c>
    </row>
    <row r="117" spans="1:7" x14ac:dyDescent="0.2">
      <c r="A117" s="216" t="str">
        <f t="shared" si="2"/>
        <v xml:space="preserve"> </v>
      </c>
      <c r="B117" s="146"/>
      <c r="C117" s="146"/>
      <c r="D117" s="146"/>
      <c r="E117" s="146"/>
      <c r="F117" s="146"/>
      <c r="G117" s="216" t="str">
        <f>IF(D117="","",VLOOKUP(D117,'Liste des clubs'!A:B,2,FALSE))</f>
        <v/>
      </c>
    </row>
    <row r="118" spans="1:7" x14ac:dyDescent="0.2">
      <c r="A118" s="216" t="str">
        <f t="shared" si="2"/>
        <v xml:space="preserve"> </v>
      </c>
      <c r="B118" s="146"/>
      <c r="C118" s="146"/>
      <c r="D118" s="146"/>
      <c r="E118" s="146"/>
      <c r="F118" s="146"/>
      <c r="G118" s="216" t="str">
        <f>IF(D118="","",VLOOKUP(D118,'Liste des clubs'!A:B,2,FALSE))</f>
        <v/>
      </c>
    </row>
    <row r="119" spans="1:7" x14ac:dyDescent="0.2">
      <c r="A119" s="216" t="str">
        <f t="shared" si="2"/>
        <v xml:space="preserve"> </v>
      </c>
      <c r="B119" s="146"/>
      <c r="C119" s="146"/>
      <c r="D119" s="146"/>
      <c r="E119" s="146"/>
      <c r="F119" s="146"/>
      <c r="G119" s="216" t="str">
        <f>IF(D119="","",VLOOKUP(D119,'Liste des clubs'!A:B,2,FALSE))</f>
        <v/>
      </c>
    </row>
    <row r="120" spans="1:7" x14ac:dyDescent="0.2">
      <c r="A120" s="216" t="str">
        <f t="shared" si="2"/>
        <v xml:space="preserve"> </v>
      </c>
      <c r="B120" s="146"/>
      <c r="C120" s="146"/>
      <c r="D120" s="146"/>
      <c r="E120" s="146"/>
      <c r="F120" s="146"/>
      <c r="G120" s="216" t="str">
        <f>IF(D120="","",VLOOKUP(D120,'Liste des clubs'!A:B,2,FALSE))</f>
        <v/>
      </c>
    </row>
    <row r="121" spans="1:7" x14ac:dyDescent="0.2">
      <c r="A121" s="216" t="str">
        <f t="shared" si="2"/>
        <v xml:space="preserve"> </v>
      </c>
      <c r="B121" s="146"/>
      <c r="C121" s="146"/>
      <c r="D121" s="146"/>
      <c r="E121" s="146"/>
      <c r="F121" s="146"/>
      <c r="G121" s="216" t="str">
        <f>IF(D121="","",VLOOKUP(D121,'Liste des clubs'!A:B,2,FALSE))</f>
        <v/>
      </c>
    </row>
    <row r="122" spans="1:7" x14ac:dyDescent="0.2">
      <c r="A122" s="216" t="str">
        <f t="shared" si="2"/>
        <v xml:space="preserve"> </v>
      </c>
      <c r="B122" s="146"/>
      <c r="C122" s="146"/>
      <c r="D122" s="146"/>
      <c r="E122" s="146"/>
      <c r="F122" s="146"/>
      <c r="G122" s="216" t="str">
        <f>IF(D122="","",VLOOKUP(D122,'Liste des clubs'!A:B,2,FALSE))</f>
        <v/>
      </c>
    </row>
    <row r="123" spans="1:7" x14ac:dyDescent="0.2">
      <c r="A123" s="216" t="str">
        <f t="shared" si="2"/>
        <v xml:space="preserve"> </v>
      </c>
      <c r="B123" s="146"/>
      <c r="C123" s="146"/>
      <c r="D123" s="146"/>
      <c r="E123" s="146"/>
      <c r="F123" s="146"/>
      <c r="G123" s="216" t="str">
        <f>IF(D123="","",VLOOKUP(D123,'Liste des clubs'!A:B,2,FALSE))</f>
        <v/>
      </c>
    </row>
    <row r="124" spans="1:7" x14ac:dyDescent="0.2">
      <c r="A124" s="216" t="str">
        <f t="shared" si="2"/>
        <v xml:space="preserve"> </v>
      </c>
      <c r="B124" s="146"/>
      <c r="C124" s="146"/>
      <c r="D124" s="146"/>
      <c r="E124" s="146"/>
      <c r="F124" s="146"/>
      <c r="G124" s="216" t="str">
        <f>IF(D124="","",VLOOKUP(D124,'Liste des clubs'!A:B,2,FALSE))</f>
        <v/>
      </c>
    </row>
    <row r="125" spans="1:7" x14ac:dyDescent="0.2">
      <c r="A125" s="216" t="str">
        <f t="shared" si="2"/>
        <v xml:space="preserve"> </v>
      </c>
      <c r="B125" s="146"/>
      <c r="C125" s="146"/>
      <c r="D125" s="146"/>
      <c r="E125" s="146"/>
      <c r="F125" s="146"/>
      <c r="G125" s="216" t="str">
        <f>IF(D125="","",VLOOKUP(D125,'Liste des clubs'!A:B,2,FALSE))</f>
        <v/>
      </c>
    </row>
    <row r="126" spans="1:7" x14ac:dyDescent="0.2">
      <c r="A126" s="216" t="str">
        <f t="shared" si="2"/>
        <v xml:space="preserve"> </v>
      </c>
      <c r="B126" s="146"/>
      <c r="C126" s="146"/>
      <c r="D126" s="146"/>
      <c r="E126" s="146"/>
      <c r="F126" s="146"/>
      <c r="G126" s="216" t="str">
        <f>IF(D126="","",VLOOKUP(D126,'Liste des clubs'!A:B,2,FALSE))</f>
        <v/>
      </c>
    </row>
    <row r="127" spans="1:7" x14ac:dyDescent="0.2">
      <c r="A127" s="216" t="str">
        <f t="shared" si="2"/>
        <v xml:space="preserve"> </v>
      </c>
      <c r="B127" s="146"/>
      <c r="C127" s="146"/>
      <c r="D127" s="146"/>
      <c r="E127" s="146"/>
      <c r="F127" s="146"/>
      <c r="G127" s="216" t="str">
        <f>IF(D127="","",VLOOKUP(D127,'Liste des clubs'!A:B,2,FALSE))</f>
        <v/>
      </c>
    </row>
    <row r="128" spans="1:7" x14ac:dyDescent="0.2">
      <c r="A128" s="216" t="str">
        <f t="shared" si="2"/>
        <v xml:space="preserve"> </v>
      </c>
      <c r="B128" s="146"/>
      <c r="C128" s="146"/>
      <c r="D128" s="146"/>
      <c r="E128" s="146"/>
      <c r="F128" s="146"/>
      <c r="G128" s="216" t="str">
        <f>IF(D128="","",VLOOKUP(D128,'Liste des clubs'!A:B,2,FALSE))</f>
        <v/>
      </c>
    </row>
    <row r="129" spans="1:7" x14ac:dyDescent="0.2">
      <c r="A129" s="216" t="str">
        <f t="shared" si="2"/>
        <v xml:space="preserve"> </v>
      </c>
      <c r="B129" s="146"/>
      <c r="C129" s="146"/>
      <c r="D129" s="146"/>
      <c r="E129" s="146"/>
      <c r="F129" s="146"/>
      <c r="G129" s="216" t="str">
        <f>IF(D129="","",VLOOKUP(D129,'Liste des clubs'!A:B,2,FALSE))</f>
        <v/>
      </c>
    </row>
    <row r="130" spans="1:7" x14ac:dyDescent="0.2">
      <c r="A130" s="216" t="str">
        <f t="shared" si="2"/>
        <v xml:space="preserve"> </v>
      </c>
      <c r="B130" s="146"/>
      <c r="C130" s="146"/>
      <c r="D130" s="146"/>
      <c r="E130" s="146"/>
      <c r="F130" s="146"/>
      <c r="G130" s="216" t="str">
        <f>IF(D130="","",VLOOKUP(D130,'Liste des clubs'!A:B,2,FALSE))</f>
        <v/>
      </c>
    </row>
    <row r="131" spans="1:7" x14ac:dyDescent="0.2">
      <c r="A131" s="216" t="str">
        <f t="shared" si="2"/>
        <v xml:space="preserve"> </v>
      </c>
      <c r="B131" s="146"/>
      <c r="C131" s="146"/>
      <c r="D131" s="146"/>
      <c r="E131" s="146"/>
      <c r="F131" s="146"/>
      <c r="G131" s="216" t="str">
        <f>IF(D131="","",VLOOKUP(D131,'Liste des clubs'!A:B,2,FALSE))</f>
        <v/>
      </c>
    </row>
    <row r="132" spans="1:7" x14ac:dyDescent="0.2">
      <c r="A132" s="216" t="str">
        <f t="shared" ref="A132:A195" si="3">UPPER(B132)&amp;" "&amp;PROPER(C132)</f>
        <v xml:space="preserve"> </v>
      </c>
      <c r="B132" s="146"/>
      <c r="C132" s="146"/>
      <c r="D132" s="146"/>
      <c r="E132" s="146"/>
      <c r="F132" s="146"/>
      <c r="G132" s="216" t="str">
        <f>IF(D132="","",VLOOKUP(D132,'Liste des clubs'!A:B,2,FALSE))</f>
        <v/>
      </c>
    </row>
    <row r="133" spans="1:7" x14ac:dyDescent="0.2">
      <c r="A133" s="216" t="str">
        <f t="shared" si="3"/>
        <v xml:space="preserve"> </v>
      </c>
      <c r="B133" s="146"/>
      <c r="C133" s="146"/>
      <c r="D133" s="146"/>
      <c r="E133" s="146"/>
      <c r="F133" s="146"/>
      <c r="G133" s="216" t="str">
        <f>IF(D133="","",VLOOKUP(D133,'Liste des clubs'!A:B,2,FALSE))</f>
        <v/>
      </c>
    </row>
    <row r="134" spans="1:7" x14ac:dyDescent="0.2">
      <c r="A134" s="216" t="str">
        <f t="shared" si="3"/>
        <v xml:space="preserve"> </v>
      </c>
      <c r="B134" s="146"/>
      <c r="C134" s="146"/>
      <c r="D134" s="146"/>
      <c r="E134" s="146"/>
      <c r="F134" s="146"/>
      <c r="G134" s="216" t="str">
        <f>IF(D134="","",VLOOKUP(D134,'Liste des clubs'!A:B,2,FALSE))</f>
        <v/>
      </c>
    </row>
    <row r="135" spans="1:7" x14ac:dyDescent="0.2">
      <c r="A135" s="216" t="str">
        <f t="shared" si="3"/>
        <v xml:space="preserve"> </v>
      </c>
      <c r="B135" s="146"/>
      <c r="C135" s="146"/>
      <c r="D135" s="146"/>
      <c r="E135" s="146"/>
      <c r="F135" s="146"/>
      <c r="G135" s="216" t="str">
        <f>IF(D135="","",VLOOKUP(D135,'Liste des clubs'!A:B,2,FALSE))</f>
        <v/>
      </c>
    </row>
    <row r="136" spans="1:7" x14ac:dyDescent="0.2">
      <c r="A136" s="216" t="str">
        <f t="shared" si="3"/>
        <v xml:space="preserve"> </v>
      </c>
      <c r="B136" s="146"/>
      <c r="C136" s="146"/>
      <c r="D136" s="146"/>
      <c r="E136" s="146"/>
      <c r="F136" s="146"/>
      <c r="G136" s="216" t="str">
        <f>IF(D136="","",VLOOKUP(D136,'Liste des clubs'!A:B,2,FALSE))</f>
        <v/>
      </c>
    </row>
    <row r="137" spans="1:7" x14ac:dyDescent="0.2">
      <c r="A137" s="216" t="str">
        <f t="shared" si="3"/>
        <v xml:space="preserve"> </v>
      </c>
      <c r="B137" s="146"/>
      <c r="C137" s="146"/>
      <c r="D137" s="146"/>
      <c r="E137" s="146"/>
      <c r="F137" s="146"/>
      <c r="G137" s="216" t="str">
        <f>IF(D137="","",VLOOKUP(D137,'Liste des clubs'!A:B,2,FALSE))</f>
        <v/>
      </c>
    </row>
    <row r="138" spans="1:7" x14ac:dyDescent="0.2">
      <c r="A138" s="216" t="str">
        <f t="shared" si="3"/>
        <v xml:space="preserve"> </v>
      </c>
      <c r="B138" s="144"/>
      <c r="C138" s="144"/>
      <c r="D138" s="146"/>
      <c r="E138" s="144"/>
      <c r="F138" s="144"/>
      <c r="G138" s="216" t="str">
        <f>IF(D138="","",VLOOKUP(D138,'Liste des clubs'!A:B,2,FALSE))</f>
        <v/>
      </c>
    </row>
    <row r="139" spans="1:7" x14ac:dyDescent="0.2">
      <c r="A139" s="216" t="str">
        <f t="shared" si="3"/>
        <v xml:space="preserve"> </v>
      </c>
      <c r="B139" s="144"/>
      <c r="C139" s="144"/>
      <c r="D139" s="144"/>
      <c r="E139" s="144"/>
      <c r="F139" s="144"/>
      <c r="G139" s="216" t="str">
        <f>IF(D139="","",VLOOKUP(D139,'Liste des clubs'!A:B,2,FALSE))</f>
        <v/>
      </c>
    </row>
    <row r="140" spans="1:7" x14ac:dyDescent="0.2">
      <c r="A140" s="216" t="str">
        <f t="shared" si="3"/>
        <v xml:space="preserve"> </v>
      </c>
      <c r="B140" s="146"/>
      <c r="C140" s="146"/>
      <c r="D140" s="146"/>
      <c r="E140" s="146"/>
      <c r="F140" s="146"/>
      <c r="G140" s="216" t="str">
        <f>IF(D140="","",VLOOKUP(D140,'Liste des clubs'!A:B,2,FALSE))</f>
        <v/>
      </c>
    </row>
    <row r="141" spans="1:7" x14ac:dyDescent="0.2">
      <c r="A141" s="216" t="str">
        <f t="shared" si="3"/>
        <v xml:space="preserve"> </v>
      </c>
      <c r="B141" s="146"/>
      <c r="C141" s="146"/>
      <c r="D141" s="146"/>
      <c r="E141" s="146"/>
      <c r="F141" s="146"/>
      <c r="G141" s="216" t="str">
        <f>IF(D141="","",VLOOKUP(D141,'Liste des clubs'!A:B,2,FALSE))</f>
        <v/>
      </c>
    </row>
    <row r="142" spans="1:7" x14ac:dyDescent="0.2">
      <c r="A142" s="216" t="str">
        <f t="shared" si="3"/>
        <v xml:space="preserve"> </v>
      </c>
      <c r="B142" s="146"/>
      <c r="C142" s="146"/>
      <c r="D142" s="146"/>
      <c r="E142" s="146"/>
      <c r="F142" s="146"/>
      <c r="G142" s="216" t="str">
        <f>IF(D142="","",VLOOKUP(D142,'Liste des clubs'!A:B,2,FALSE))</f>
        <v/>
      </c>
    </row>
    <row r="143" spans="1:7" x14ac:dyDescent="0.2">
      <c r="A143" s="216" t="str">
        <f t="shared" si="3"/>
        <v xml:space="preserve"> </v>
      </c>
      <c r="B143" s="146"/>
      <c r="C143" s="146"/>
      <c r="D143" s="146"/>
      <c r="E143" s="146"/>
      <c r="F143" s="146"/>
      <c r="G143" s="216" t="str">
        <f>IF(D143="","",VLOOKUP(D143,'Liste des clubs'!A:B,2,FALSE))</f>
        <v/>
      </c>
    </row>
    <row r="144" spans="1:7" x14ac:dyDescent="0.2">
      <c r="A144" s="216" t="str">
        <f t="shared" si="3"/>
        <v xml:space="preserve"> </v>
      </c>
      <c r="B144" s="146"/>
      <c r="C144" s="146"/>
      <c r="D144" s="146"/>
      <c r="E144" s="146"/>
      <c r="F144" s="146"/>
      <c r="G144" s="216" t="str">
        <f>IF(D144="","",VLOOKUP(D144,'Liste des clubs'!A:B,2,FALSE))</f>
        <v/>
      </c>
    </row>
    <row r="145" spans="1:7" x14ac:dyDescent="0.2">
      <c r="A145" s="216" t="str">
        <f t="shared" si="3"/>
        <v xml:space="preserve"> </v>
      </c>
      <c r="B145" s="146"/>
      <c r="C145" s="146"/>
      <c r="D145" s="146"/>
      <c r="E145" s="146"/>
      <c r="F145" s="146"/>
      <c r="G145" s="216" t="str">
        <f>IF(D145="","",VLOOKUP(D145,'Liste des clubs'!A:B,2,FALSE))</f>
        <v/>
      </c>
    </row>
    <row r="146" spans="1:7" x14ac:dyDescent="0.2">
      <c r="A146" s="216" t="str">
        <f t="shared" si="3"/>
        <v xml:space="preserve"> </v>
      </c>
      <c r="B146" s="146"/>
      <c r="C146" s="146"/>
      <c r="D146" s="146"/>
      <c r="E146" s="142"/>
      <c r="F146" s="142"/>
      <c r="G146" s="216" t="str">
        <f>IF(D146="","",VLOOKUP(D146,'Liste des clubs'!A:B,2,FALSE))</f>
        <v/>
      </c>
    </row>
    <row r="147" spans="1:7" x14ac:dyDescent="0.2">
      <c r="A147" s="216" t="str">
        <f t="shared" si="3"/>
        <v xml:space="preserve"> </v>
      </c>
      <c r="B147" s="144"/>
      <c r="C147" s="144"/>
      <c r="D147" s="144"/>
      <c r="E147" s="144"/>
      <c r="F147" s="144"/>
      <c r="G147" s="216" t="str">
        <f>IF(D147="","",VLOOKUP(D147,'Liste des clubs'!A:B,2,FALSE))</f>
        <v/>
      </c>
    </row>
    <row r="148" spans="1:7" x14ac:dyDescent="0.2">
      <c r="A148" s="216" t="str">
        <f t="shared" si="3"/>
        <v xml:space="preserve"> </v>
      </c>
      <c r="B148" s="146"/>
      <c r="C148" s="146"/>
      <c r="D148" s="146"/>
      <c r="E148" s="142"/>
      <c r="F148" s="142"/>
      <c r="G148" s="216" t="str">
        <f>IF(D148="","",VLOOKUP(D148,'Liste des clubs'!A:B,2,FALSE))</f>
        <v/>
      </c>
    </row>
    <row r="149" spans="1:7" x14ac:dyDescent="0.2">
      <c r="A149" s="216" t="str">
        <f t="shared" si="3"/>
        <v xml:space="preserve"> </v>
      </c>
      <c r="B149" s="144"/>
      <c r="C149" s="144"/>
      <c r="D149" s="144"/>
      <c r="E149" s="144"/>
      <c r="F149" s="144"/>
      <c r="G149" s="216" t="str">
        <f>IF(D149="","",VLOOKUP(D149,'Liste des clubs'!A:B,2,FALSE))</f>
        <v/>
      </c>
    </row>
    <row r="150" spans="1:7" x14ac:dyDescent="0.2">
      <c r="A150" s="216" t="str">
        <f t="shared" si="3"/>
        <v xml:space="preserve"> </v>
      </c>
      <c r="B150" s="146"/>
      <c r="C150" s="146"/>
      <c r="D150" s="146"/>
      <c r="E150" s="142"/>
      <c r="F150" s="142"/>
      <c r="G150" s="216" t="str">
        <f>IF(D150="","",VLOOKUP(D150,'Liste des clubs'!A:B,2,FALSE))</f>
        <v/>
      </c>
    </row>
    <row r="151" spans="1:7" x14ac:dyDescent="0.2">
      <c r="A151" s="216" t="str">
        <f t="shared" si="3"/>
        <v xml:space="preserve"> </v>
      </c>
      <c r="B151" s="144"/>
      <c r="C151" s="144"/>
      <c r="D151" s="144"/>
      <c r="E151" s="144"/>
      <c r="F151" s="144"/>
      <c r="G151" s="216" t="str">
        <f>IF(D151="","",VLOOKUP(D151,'Liste des clubs'!A:B,2,FALSE))</f>
        <v/>
      </c>
    </row>
    <row r="152" spans="1:7" x14ac:dyDescent="0.2">
      <c r="A152" s="216" t="str">
        <f t="shared" si="3"/>
        <v xml:space="preserve"> </v>
      </c>
      <c r="B152" s="144"/>
      <c r="C152" s="144"/>
      <c r="D152" s="144"/>
      <c r="E152" s="144"/>
      <c r="F152" s="144"/>
      <c r="G152" s="216" t="str">
        <f>IF(D152="","",VLOOKUP(D152,'Liste des clubs'!A:B,2,FALSE))</f>
        <v/>
      </c>
    </row>
    <row r="153" spans="1:7" x14ac:dyDescent="0.2">
      <c r="A153" s="216" t="str">
        <f t="shared" si="3"/>
        <v xml:space="preserve"> </v>
      </c>
      <c r="B153" s="144"/>
      <c r="C153" s="144"/>
      <c r="D153" s="144"/>
      <c r="E153" s="144"/>
      <c r="F153" s="144"/>
      <c r="G153" s="216" t="str">
        <f>IF(D153="","",VLOOKUP(D153,'Liste des clubs'!A:B,2,FALSE))</f>
        <v/>
      </c>
    </row>
    <row r="154" spans="1:7" x14ac:dyDescent="0.2">
      <c r="A154" s="216" t="str">
        <f t="shared" si="3"/>
        <v xml:space="preserve"> </v>
      </c>
      <c r="B154" s="144"/>
      <c r="C154" s="144"/>
      <c r="D154" s="144"/>
      <c r="E154" s="144"/>
      <c r="F154" s="144"/>
      <c r="G154" s="216" t="str">
        <f>IF(D154="","",VLOOKUP(D154,'Liste des clubs'!A:B,2,FALSE))</f>
        <v/>
      </c>
    </row>
    <row r="155" spans="1:7" x14ac:dyDescent="0.2">
      <c r="A155" s="216" t="str">
        <f t="shared" si="3"/>
        <v xml:space="preserve"> </v>
      </c>
      <c r="B155" s="146"/>
      <c r="C155" s="146"/>
      <c r="D155" s="146"/>
      <c r="E155" s="142"/>
      <c r="F155" s="142"/>
      <c r="G155" s="216" t="str">
        <f>IF(D155="","",VLOOKUP(D155,'Liste des clubs'!A:B,2,FALSE))</f>
        <v/>
      </c>
    </row>
    <row r="156" spans="1:7" x14ac:dyDescent="0.2">
      <c r="A156" s="216" t="str">
        <f t="shared" si="3"/>
        <v xml:space="preserve"> </v>
      </c>
      <c r="B156" s="146"/>
      <c r="C156" s="146"/>
      <c r="D156" s="146"/>
      <c r="E156" s="142"/>
      <c r="F156" s="142"/>
      <c r="G156" s="216" t="str">
        <f>IF(D156="","",VLOOKUP(D156,'Liste des clubs'!A:B,2,FALSE))</f>
        <v/>
      </c>
    </row>
    <row r="157" spans="1:7" x14ac:dyDescent="0.2">
      <c r="A157" s="216" t="str">
        <f t="shared" si="3"/>
        <v xml:space="preserve"> </v>
      </c>
      <c r="B157" s="146"/>
      <c r="C157" s="146"/>
      <c r="D157" s="146"/>
      <c r="E157" s="142"/>
      <c r="F157" s="142"/>
      <c r="G157" s="216" t="str">
        <f>IF(D157="","",VLOOKUP(D157,'Liste des clubs'!A:B,2,FALSE))</f>
        <v/>
      </c>
    </row>
    <row r="158" spans="1:7" x14ac:dyDescent="0.2">
      <c r="A158" s="216" t="str">
        <f t="shared" si="3"/>
        <v xml:space="preserve"> </v>
      </c>
      <c r="B158" s="144"/>
      <c r="C158" s="144"/>
      <c r="D158" s="144"/>
      <c r="E158" s="144"/>
      <c r="F158" s="144"/>
      <c r="G158" s="216" t="str">
        <f>IF(D158="","",VLOOKUP(D158,'Liste des clubs'!A:B,2,FALSE))</f>
        <v/>
      </c>
    </row>
    <row r="159" spans="1:7" x14ac:dyDescent="0.2">
      <c r="A159" s="216" t="str">
        <f t="shared" si="3"/>
        <v xml:space="preserve"> </v>
      </c>
      <c r="B159" s="146"/>
      <c r="C159" s="146"/>
      <c r="D159" s="146"/>
      <c r="E159" s="142"/>
      <c r="F159" s="142"/>
      <c r="G159" s="216" t="str">
        <f>IF(D159="","",VLOOKUP(D159,'Liste des clubs'!A:B,2,FALSE))</f>
        <v/>
      </c>
    </row>
    <row r="160" spans="1:7" x14ac:dyDescent="0.2">
      <c r="A160" s="216" t="str">
        <f t="shared" si="3"/>
        <v xml:space="preserve"> </v>
      </c>
      <c r="B160" s="146"/>
      <c r="C160" s="146"/>
      <c r="D160" s="146"/>
      <c r="E160" s="142"/>
      <c r="F160" s="142"/>
      <c r="G160" s="216" t="str">
        <f>IF(D160="","",VLOOKUP(D160,'Liste des clubs'!A:B,2,FALSE))</f>
        <v/>
      </c>
    </row>
    <row r="161" spans="1:7" x14ac:dyDescent="0.2">
      <c r="A161" s="216" t="str">
        <f t="shared" si="3"/>
        <v xml:space="preserve"> </v>
      </c>
      <c r="B161" s="146"/>
      <c r="C161" s="146"/>
      <c r="D161" s="146"/>
      <c r="E161" s="142"/>
      <c r="F161" s="142"/>
      <c r="G161" s="216" t="str">
        <f>IF(D161="","",VLOOKUP(D161,'Liste des clubs'!A:B,2,FALSE))</f>
        <v/>
      </c>
    </row>
    <row r="162" spans="1:7" x14ac:dyDescent="0.2">
      <c r="A162" s="216" t="str">
        <f t="shared" si="3"/>
        <v xml:space="preserve"> </v>
      </c>
      <c r="B162" s="144"/>
      <c r="C162" s="144"/>
      <c r="D162" s="144"/>
      <c r="E162" s="144"/>
      <c r="F162" s="144"/>
      <c r="G162" s="216" t="str">
        <f>IF(D162="","",VLOOKUP(D162,'Liste des clubs'!A:B,2,FALSE))</f>
        <v/>
      </c>
    </row>
    <row r="163" spans="1:7" x14ac:dyDescent="0.2">
      <c r="A163" s="216" t="str">
        <f t="shared" si="3"/>
        <v xml:space="preserve"> </v>
      </c>
      <c r="B163" s="144"/>
      <c r="C163" s="144"/>
      <c r="D163" s="144"/>
      <c r="E163" s="144"/>
      <c r="F163" s="144"/>
      <c r="G163" s="216" t="str">
        <f>IF(D163="","",VLOOKUP(D163,'Liste des clubs'!A:B,2,FALSE))</f>
        <v/>
      </c>
    </row>
    <row r="164" spans="1:7" x14ac:dyDescent="0.2">
      <c r="A164" s="216" t="str">
        <f t="shared" si="3"/>
        <v xml:space="preserve"> </v>
      </c>
      <c r="B164" s="144"/>
      <c r="C164" s="144"/>
      <c r="D164" s="144"/>
      <c r="E164" s="144"/>
      <c r="F164" s="144"/>
      <c r="G164" s="216" t="str">
        <f>IF(D164="","",VLOOKUP(D164,'Liste des clubs'!A:B,2,FALSE))</f>
        <v/>
      </c>
    </row>
    <row r="165" spans="1:7" x14ac:dyDescent="0.2">
      <c r="A165" s="216" t="str">
        <f t="shared" si="3"/>
        <v xml:space="preserve"> </v>
      </c>
      <c r="B165" s="146"/>
      <c r="C165" s="146"/>
      <c r="D165" s="146"/>
      <c r="E165" s="142"/>
      <c r="F165" s="142"/>
      <c r="G165" s="216" t="str">
        <f>IF(D165="","",VLOOKUP(D165,'Liste des clubs'!A:B,2,FALSE))</f>
        <v/>
      </c>
    </row>
    <row r="166" spans="1:7" x14ac:dyDescent="0.2">
      <c r="A166" s="216" t="str">
        <f t="shared" si="3"/>
        <v xml:space="preserve"> </v>
      </c>
      <c r="B166" s="144"/>
      <c r="C166" s="144"/>
      <c r="D166" s="144"/>
      <c r="E166" s="144"/>
      <c r="F166" s="144"/>
      <c r="G166" s="216" t="str">
        <f>IF(D166="","",VLOOKUP(D166,'Liste des clubs'!A:B,2,FALSE))</f>
        <v/>
      </c>
    </row>
    <row r="167" spans="1:7" x14ac:dyDescent="0.2">
      <c r="A167" s="216" t="str">
        <f t="shared" si="3"/>
        <v xml:space="preserve"> </v>
      </c>
      <c r="B167" s="146"/>
      <c r="C167" s="146"/>
      <c r="D167" s="146"/>
      <c r="E167" s="142"/>
      <c r="F167" s="142"/>
      <c r="G167" s="216" t="str">
        <f>IF(D167="","",VLOOKUP(D167,'Liste des clubs'!A:B,2,FALSE))</f>
        <v/>
      </c>
    </row>
    <row r="168" spans="1:7" x14ac:dyDescent="0.2">
      <c r="A168" s="216" t="str">
        <f t="shared" si="3"/>
        <v xml:space="preserve"> </v>
      </c>
      <c r="B168" s="146"/>
      <c r="C168" s="146"/>
      <c r="D168" s="146"/>
      <c r="E168" s="142"/>
      <c r="F168" s="142"/>
      <c r="G168" s="216" t="str">
        <f>IF(D168="","",VLOOKUP(D168,'Liste des clubs'!A:B,2,FALSE))</f>
        <v/>
      </c>
    </row>
    <row r="169" spans="1:7" x14ac:dyDescent="0.2">
      <c r="A169" s="216" t="str">
        <f t="shared" si="3"/>
        <v xml:space="preserve"> </v>
      </c>
      <c r="B169" s="146"/>
      <c r="C169" s="146"/>
      <c r="D169" s="146"/>
      <c r="E169" s="142"/>
      <c r="F169" s="142"/>
      <c r="G169" s="216" t="str">
        <f>IF(D169="","",VLOOKUP(D169,'Liste des clubs'!A:B,2,FALSE))</f>
        <v/>
      </c>
    </row>
    <row r="170" spans="1:7" x14ac:dyDescent="0.2">
      <c r="A170" s="216" t="str">
        <f t="shared" si="3"/>
        <v xml:space="preserve"> </v>
      </c>
      <c r="B170" s="146"/>
      <c r="C170" s="146"/>
      <c r="D170" s="146"/>
      <c r="E170" s="142"/>
      <c r="F170" s="142"/>
      <c r="G170" s="216" t="str">
        <f>IF(D170="","",VLOOKUP(D170,'Liste des clubs'!A:B,2,FALSE))</f>
        <v/>
      </c>
    </row>
    <row r="171" spans="1:7" x14ac:dyDescent="0.2">
      <c r="A171" s="216" t="str">
        <f t="shared" si="3"/>
        <v xml:space="preserve"> </v>
      </c>
      <c r="B171" s="144"/>
      <c r="C171" s="144"/>
      <c r="D171" s="144"/>
      <c r="E171" s="144"/>
      <c r="F171" s="144"/>
      <c r="G171" s="216" t="str">
        <f>IF(D171="","",VLOOKUP(D171,'Liste des clubs'!A:B,2,FALSE))</f>
        <v/>
      </c>
    </row>
    <row r="172" spans="1:7" x14ac:dyDescent="0.2">
      <c r="A172" s="216" t="str">
        <f t="shared" si="3"/>
        <v xml:space="preserve"> </v>
      </c>
      <c r="B172" s="146"/>
      <c r="C172" s="146"/>
      <c r="D172" s="146"/>
      <c r="E172" s="142"/>
      <c r="F172" s="142"/>
      <c r="G172" s="216" t="str">
        <f>IF(D172="","",VLOOKUP(D172,'Liste des clubs'!A:B,2,FALSE))</f>
        <v/>
      </c>
    </row>
    <row r="173" spans="1:7" x14ac:dyDescent="0.2">
      <c r="A173" s="216" t="str">
        <f t="shared" si="3"/>
        <v xml:space="preserve"> </v>
      </c>
      <c r="B173" s="144"/>
      <c r="C173" s="144"/>
      <c r="D173" s="144"/>
      <c r="E173" s="144"/>
      <c r="F173" s="144"/>
      <c r="G173" s="216" t="str">
        <f>IF(D173="","",VLOOKUP(D173,'Liste des clubs'!A:B,2,FALSE))</f>
        <v/>
      </c>
    </row>
    <row r="174" spans="1:7" x14ac:dyDescent="0.2">
      <c r="A174" s="216" t="str">
        <f t="shared" si="3"/>
        <v xml:space="preserve"> </v>
      </c>
      <c r="B174" s="144"/>
      <c r="C174" s="144"/>
      <c r="D174" s="144"/>
      <c r="E174" s="144"/>
      <c r="F174" s="144"/>
      <c r="G174" s="216" t="str">
        <f>IF(D174="","",VLOOKUP(D174,'Liste des clubs'!A:B,2,FALSE))</f>
        <v/>
      </c>
    </row>
    <row r="175" spans="1:7" x14ac:dyDescent="0.2">
      <c r="A175" s="216" t="str">
        <f t="shared" si="3"/>
        <v xml:space="preserve"> </v>
      </c>
      <c r="B175" s="144"/>
      <c r="C175" s="144"/>
      <c r="D175" s="144"/>
      <c r="E175" s="144"/>
      <c r="F175" s="144"/>
      <c r="G175" s="216" t="str">
        <f>IF(D175="","",VLOOKUP(D175,'Liste des clubs'!A:B,2,FALSE))</f>
        <v/>
      </c>
    </row>
    <row r="176" spans="1:7" x14ac:dyDescent="0.2">
      <c r="A176" s="216" t="str">
        <f t="shared" si="3"/>
        <v xml:space="preserve"> </v>
      </c>
      <c r="B176" s="146"/>
      <c r="C176" s="146"/>
      <c r="D176" s="146"/>
      <c r="E176" s="142"/>
      <c r="F176" s="142"/>
      <c r="G176" s="216" t="str">
        <f>IF(D176="","",VLOOKUP(D176,'Liste des clubs'!A:B,2,FALSE))</f>
        <v/>
      </c>
    </row>
    <row r="177" spans="1:7" x14ac:dyDescent="0.2">
      <c r="A177" s="216" t="str">
        <f t="shared" si="3"/>
        <v xml:space="preserve"> </v>
      </c>
      <c r="B177" s="146"/>
      <c r="C177" s="146"/>
      <c r="D177" s="146"/>
      <c r="E177" s="142"/>
      <c r="F177" s="142"/>
      <c r="G177" s="216" t="str">
        <f>IF(D177="","",VLOOKUP(D177,'Liste des clubs'!A:B,2,FALSE))</f>
        <v/>
      </c>
    </row>
    <row r="178" spans="1:7" x14ac:dyDescent="0.2">
      <c r="A178" s="216" t="str">
        <f t="shared" si="3"/>
        <v xml:space="preserve"> </v>
      </c>
      <c r="B178" s="146"/>
      <c r="C178" s="146"/>
      <c r="D178" s="146"/>
      <c r="E178" s="142"/>
      <c r="F178" s="142"/>
      <c r="G178" s="216" t="str">
        <f>IF(D178="","",VLOOKUP(D178,'Liste des clubs'!A:B,2,FALSE))</f>
        <v/>
      </c>
    </row>
    <row r="179" spans="1:7" x14ac:dyDescent="0.2">
      <c r="A179" s="216" t="str">
        <f t="shared" si="3"/>
        <v xml:space="preserve"> </v>
      </c>
      <c r="B179" s="144"/>
      <c r="C179" s="144"/>
      <c r="D179" s="144"/>
      <c r="E179" s="144"/>
      <c r="F179" s="144"/>
      <c r="G179" s="216" t="str">
        <f>IF(D179="","",VLOOKUP(D179,'Liste des clubs'!A:B,2,FALSE))</f>
        <v/>
      </c>
    </row>
    <row r="180" spans="1:7" x14ac:dyDescent="0.2">
      <c r="A180" s="216" t="str">
        <f t="shared" si="3"/>
        <v xml:space="preserve"> </v>
      </c>
      <c r="B180" s="146"/>
      <c r="C180" s="146"/>
      <c r="D180" s="146"/>
      <c r="E180" s="142"/>
      <c r="F180" s="142"/>
      <c r="G180" s="216" t="str">
        <f>IF(D180="","",VLOOKUP(D180,'Liste des clubs'!A:B,2,FALSE))</f>
        <v/>
      </c>
    </row>
    <row r="181" spans="1:7" x14ac:dyDescent="0.2">
      <c r="A181" s="216" t="str">
        <f t="shared" si="3"/>
        <v xml:space="preserve"> </v>
      </c>
      <c r="B181" s="146"/>
      <c r="C181" s="146"/>
      <c r="D181" s="146"/>
      <c r="E181" s="142"/>
      <c r="F181" s="142"/>
      <c r="G181" s="216" t="str">
        <f>IF(D181="","",VLOOKUP(D181,'Liste des clubs'!A:B,2,FALSE))</f>
        <v/>
      </c>
    </row>
    <row r="182" spans="1:7" x14ac:dyDescent="0.2">
      <c r="A182" s="216" t="str">
        <f t="shared" si="3"/>
        <v xml:space="preserve"> </v>
      </c>
      <c r="B182" s="144"/>
      <c r="C182" s="144"/>
      <c r="D182" s="144"/>
      <c r="E182" s="144"/>
      <c r="F182" s="144"/>
      <c r="G182" s="216" t="str">
        <f>IF(D182="","",VLOOKUP(D182,'Liste des clubs'!A:B,2,FALSE))</f>
        <v/>
      </c>
    </row>
    <row r="183" spans="1:7" x14ac:dyDescent="0.2">
      <c r="A183" s="216" t="str">
        <f t="shared" si="3"/>
        <v xml:space="preserve"> </v>
      </c>
      <c r="B183" s="144"/>
      <c r="C183" s="144"/>
      <c r="D183" s="144"/>
      <c r="E183" s="144"/>
      <c r="F183" s="144"/>
      <c r="G183" s="216" t="str">
        <f>IF(D183="","",VLOOKUP(D183,'Liste des clubs'!A:B,2,FALSE))</f>
        <v/>
      </c>
    </row>
    <row r="184" spans="1:7" x14ac:dyDescent="0.2">
      <c r="A184" s="216" t="str">
        <f t="shared" si="3"/>
        <v xml:space="preserve"> </v>
      </c>
      <c r="B184" s="144"/>
      <c r="C184" s="144"/>
      <c r="D184" s="144"/>
      <c r="E184" s="144"/>
      <c r="F184" s="144"/>
      <c r="G184" s="216" t="str">
        <f>IF(D184="","",VLOOKUP(D184,'Liste des clubs'!A:B,2,FALSE))</f>
        <v/>
      </c>
    </row>
    <row r="185" spans="1:7" x14ac:dyDescent="0.2">
      <c r="A185" s="216" t="str">
        <f t="shared" si="3"/>
        <v xml:space="preserve"> </v>
      </c>
      <c r="B185" s="144"/>
      <c r="C185" s="144"/>
      <c r="D185" s="144"/>
      <c r="E185" s="144"/>
      <c r="F185" s="144"/>
      <c r="G185" s="216" t="str">
        <f>IF(D185="","",VLOOKUP(D185,'Liste des clubs'!A:B,2,FALSE))</f>
        <v/>
      </c>
    </row>
    <row r="186" spans="1:7" x14ac:dyDescent="0.2">
      <c r="A186" s="216" t="str">
        <f t="shared" si="3"/>
        <v xml:space="preserve"> </v>
      </c>
      <c r="B186" s="144"/>
      <c r="C186" s="144"/>
      <c r="D186" s="144"/>
      <c r="E186" s="144"/>
      <c r="F186" s="144"/>
      <c r="G186" s="216" t="str">
        <f>IF(D186="","",VLOOKUP(D186,'Liste des clubs'!A:B,2,FALSE))</f>
        <v/>
      </c>
    </row>
    <row r="187" spans="1:7" x14ac:dyDescent="0.2">
      <c r="A187" s="216" t="str">
        <f t="shared" si="3"/>
        <v xml:space="preserve"> </v>
      </c>
      <c r="B187" s="144"/>
      <c r="C187" s="144"/>
      <c r="D187" s="144"/>
      <c r="E187" s="144"/>
      <c r="F187" s="144"/>
      <c r="G187" s="216" t="str">
        <f>IF(D187="","",VLOOKUP(D187,'Liste des clubs'!A:B,2,FALSE))</f>
        <v/>
      </c>
    </row>
    <row r="188" spans="1:7" x14ac:dyDescent="0.2">
      <c r="A188" s="216" t="str">
        <f t="shared" si="3"/>
        <v xml:space="preserve"> </v>
      </c>
      <c r="B188" s="146"/>
      <c r="C188" s="146"/>
      <c r="D188" s="146"/>
      <c r="E188" s="142"/>
      <c r="F188" s="142"/>
      <c r="G188" s="216" t="str">
        <f>IF(D188="","",VLOOKUP(D188,'Liste des clubs'!A:B,2,FALSE))</f>
        <v/>
      </c>
    </row>
    <row r="189" spans="1:7" x14ac:dyDescent="0.2">
      <c r="A189" s="216" t="str">
        <f t="shared" si="3"/>
        <v xml:space="preserve"> </v>
      </c>
      <c r="B189" s="146"/>
      <c r="C189" s="146"/>
      <c r="D189" s="146"/>
      <c r="E189" s="142"/>
      <c r="F189" s="142"/>
      <c r="G189" s="216" t="str">
        <f>IF(D189="","",VLOOKUP(D189,'Liste des clubs'!A:B,2,FALSE))</f>
        <v/>
      </c>
    </row>
    <row r="190" spans="1:7" x14ac:dyDescent="0.2">
      <c r="A190" s="216" t="str">
        <f t="shared" si="3"/>
        <v xml:space="preserve"> </v>
      </c>
      <c r="B190" s="144"/>
      <c r="C190" s="144"/>
      <c r="D190" s="144"/>
      <c r="E190" s="144"/>
      <c r="F190" s="144"/>
      <c r="G190" s="216" t="str">
        <f>IF(D190="","",VLOOKUP(D190,'Liste des clubs'!A:B,2,FALSE))</f>
        <v/>
      </c>
    </row>
    <row r="191" spans="1:7" x14ac:dyDescent="0.2">
      <c r="A191" s="216" t="str">
        <f t="shared" si="3"/>
        <v xml:space="preserve"> </v>
      </c>
      <c r="B191" s="144"/>
      <c r="C191" s="144"/>
      <c r="D191" s="144"/>
      <c r="E191" s="144"/>
      <c r="F191" s="144"/>
      <c r="G191" s="216" t="str">
        <f>IF(D191="","",VLOOKUP(D191,'Liste des clubs'!A:B,2,FALSE))</f>
        <v/>
      </c>
    </row>
    <row r="192" spans="1:7" x14ac:dyDescent="0.2">
      <c r="A192" s="216" t="str">
        <f t="shared" si="3"/>
        <v xml:space="preserve"> </v>
      </c>
      <c r="B192" s="146"/>
      <c r="C192" s="146"/>
      <c r="D192" s="146"/>
      <c r="E192" s="142"/>
      <c r="F192" s="142"/>
      <c r="G192" s="216" t="str">
        <f>IF(D192="","",VLOOKUP(D192,'Liste des clubs'!A:B,2,FALSE))</f>
        <v/>
      </c>
    </row>
    <row r="193" spans="1:7" x14ac:dyDescent="0.2">
      <c r="A193" s="216" t="str">
        <f t="shared" si="3"/>
        <v xml:space="preserve"> </v>
      </c>
      <c r="B193" s="146"/>
      <c r="C193" s="146"/>
      <c r="D193" s="146"/>
      <c r="E193" s="142"/>
      <c r="F193" s="142"/>
      <c r="G193" s="216" t="str">
        <f>IF(D193="","",VLOOKUP(D193,'Liste des clubs'!A:B,2,FALSE))</f>
        <v/>
      </c>
    </row>
    <row r="194" spans="1:7" x14ac:dyDescent="0.2">
      <c r="A194" s="216" t="str">
        <f t="shared" si="3"/>
        <v xml:space="preserve"> </v>
      </c>
      <c r="B194" s="146"/>
      <c r="C194" s="146"/>
      <c r="D194" s="146"/>
      <c r="E194" s="142"/>
      <c r="F194" s="142"/>
      <c r="G194" s="216" t="str">
        <f>IF(D194="","",VLOOKUP(D194,'Liste des clubs'!A:B,2,FALSE))</f>
        <v/>
      </c>
    </row>
    <row r="195" spans="1:7" x14ac:dyDescent="0.2">
      <c r="A195" s="216" t="str">
        <f t="shared" si="3"/>
        <v xml:space="preserve"> </v>
      </c>
      <c r="B195" s="144"/>
      <c r="C195" s="144"/>
      <c r="D195" s="144"/>
      <c r="E195" s="144"/>
      <c r="F195" s="144"/>
      <c r="G195" s="216" t="str">
        <f>IF(D195="","",VLOOKUP(D195,'Liste des clubs'!A:B,2,FALSE))</f>
        <v/>
      </c>
    </row>
    <row r="196" spans="1:7" x14ac:dyDescent="0.2">
      <c r="A196" s="216" t="str">
        <f t="shared" ref="A196:A259" si="4">UPPER(B196)&amp;" "&amp;PROPER(C196)</f>
        <v xml:space="preserve"> </v>
      </c>
      <c r="B196" s="144"/>
      <c r="C196" s="144"/>
      <c r="D196" s="144"/>
      <c r="E196" s="144"/>
      <c r="F196" s="144"/>
      <c r="G196" s="216" t="str">
        <f>IF(D196="","",VLOOKUP(D196,'Liste des clubs'!A:B,2,FALSE))</f>
        <v/>
      </c>
    </row>
    <row r="197" spans="1:7" x14ac:dyDescent="0.2">
      <c r="A197" s="216" t="str">
        <f t="shared" si="4"/>
        <v xml:space="preserve"> </v>
      </c>
      <c r="B197" s="144"/>
      <c r="C197" s="144"/>
      <c r="D197" s="144"/>
      <c r="E197" s="144"/>
      <c r="F197" s="144"/>
      <c r="G197" s="216" t="str">
        <f>IF(D197="","",VLOOKUP(D197,'Liste des clubs'!A:B,2,FALSE))</f>
        <v/>
      </c>
    </row>
    <row r="198" spans="1:7" x14ac:dyDescent="0.2">
      <c r="A198" s="216" t="str">
        <f t="shared" si="4"/>
        <v xml:space="preserve"> </v>
      </c>
      <c r="B198" s="146"/>
      <c r="C198" s="146"/>
      <c r="D198" s="146"/>
      <c r="E198" s="142"/>
      <c r="F198" s="142"/>
      <c r="G198" s="216" t="str">
        <f>IF(D198="","",VLOOKUP(D198,'Liste des clubs'!A:B,2,FALSE))</f>
        <v/>
      </c>
    </row>
    <row r="199" spans="1:7" x14ac:dyDescent="0.2">
      <c r="A199" s="216" t="str">
        <f t="shared" si="4"/>
        <v xml:space="preserve"> </v>
      </c>
      <c r="B199" s="146"/>
      <c r="C199" s="146"/>
      <c r="D199" s="146"/>
      <c r="E199" s="142"/>
      <c r="F199" s="142"/>
      <c r="G199" s="216" t="str">
        <f>IF(D199="","",VLOOKUP(D199,'Liste des clubs'!A:B,2,FALSE))</f>
        <v/>
      </c>
    </row>
    <row r="200" spans="1:7" x14ac:dyDescent="0.2">
      <c r="A200" s="216" t="str">
        <f t="shared" si="4"/>
        <v xml:space="preserve"> </v>
      </c>
      <c r="B200" s="144"/>
      <c r="C200" s="144"/>
      <c r="D200" s="144"/>
      <c r="E200" s="144"/>
      <c r="F200" s="144"/>
      <c r="G200" s="216" t="str">
        <f>IF(D200="","",VLOOKUP(D200,'Liste des clubs'!A:B,2,FALSE))</f>
        <v/>
      </c>
    </row>
    <row r="201" spans="1:7" x14ac:dyDescent="0.2">
      <c r="A201" s="216" t="str">
        <f t="shared" si="4"/>
        <v xml:space="preserve"> </v>
      </c>
      <c r="B201" s="144"/>
      <c r="C201" s="144"/>
      <c r="D201" s="144"/>
      <c r="E201" s="144"/>
      <c r="F201" s="144"/>
      <c r="G201" s="216" t="str">
        <f>IF(D201="","",VLOOKUP(D201,'Liste des clubs'!A:B,2,FALSE))</f>
        <v/>
      </c>
    </row>
    <row r="202" spans="1:7" x14ac:dyDescent="0.2">
      <c r="A202" s="216" t="str">
        <f t="shared" si="4"/>
        <v xml:space="preserve"> </v>
      </c>
      <c r="B202" s="146"/>
      <c r="C202" s="146"/>
      <c r="D202" s="146"/>
      <c r="E202" s="142"/>
      <c r="F202" s="142"/>
      <c r="G202" s="216" t="str">
        <f>IF(D202="","",VLOOKUP(D202,'Liste des clubs'!A:B,2,FALSE))</f>
        <v/>
      </c>
    </row>
    <row r="203" spans="1:7" x14ac:dyDescent="0.2">
      <c r="A203" s="216" t="str">
        <f t="shared" si="4"/>
        <v xml:space="preserve"> </v>
      </c>
      <c r="B203" s="146"/>
      <c r="C203" s="146"/>
      <c r="D203" s="146"/>
      <c r="E203" s="142"/>
      <c r="F203" s="142"/>
      <c r="G203" s="216" t="str">
        <f>IF(D203="","",VLOOKUP(D203,'Liste des clubs'!A:B,2,FALSE))</f>
        <v/>
      </c>
    </row>
    <row r="204" spans="1:7" x14ac:dyDescent="0.2">
      <c r="A204" s="216" t="str">
        <f t="shared" si="4"/>
        <v xml:space="preserve"> </v>
      </c>
      <c r="B204" s="146"/>
      <c r="C204" s="146"/>
      <c r="D204" s="146"/>
      <c r="E204" s="142"/>
      <c r="F204" s="142"/>
      <c r="G204" s="216" t="str">
        <f>IF(D204="","",VLOOKUP(D204,'Liste des clubs'!A:B,2,FALSE))</f>
        <v/>
      </c>
    </row>
    <row r="205" spans="1:7" x14ac:dyDescent="0.2">
      <c r="A205" s="216" t="str">
        <f t="shared" si="4"/>
        <v xml:space="preserve"> </v>
      </c>
      <c r="B205" s="144"/>
      <c r="C205" s="144"/>
      <c r="D205" s="144"/>
      <c r="E205" s="144"/>
      <c r="F205" s="144"/>
      <c r="G205" s="216" t="str">
        <f>IF(D205="","",VLOOKUP(D205,'Liste des clubs'!A:B,2,FALSE))</f>
        <v/>
      </c>
    </row>
    <row r="206" spans="1:7" x14ac:dyDescent="0.2">
      <c r="A206" s="216" t="str">
        <f t="shared" si="4"/>
        <v xml:space="preserve"> </v>
      </c>
      <c r="B206" s="144"/>
      <c r="C206" s="144"/>
      <c r="D206" s="144"/>
      <c r="E206" s="144"/>
      <c r="F206" s="144"/>
      <c r="G206" s="216" t="str">
        <f>IF(D206="","",VLOOKUP(D206,'Liste des clubs'!A:B,2,FALSE))</f>
        <v/>
      </c>
    </row>
    <row r="207" spans="1:7" x14ac:dyDescent="0.2">
      <c r="A207" s="216" t="str">
        <f t="shared" si="4"/>
        <v xml:space="preserve"> </v>
      </c>
      <c r="B207" s="144"/>
      <c r="C207" s="144"/>
      <c r="D207" s="144"/>
      <c r="E207" s="144"/>
      <c r="F207" s="144"/>
      <c r="G207" s="216" t="str">
        <f>IF(D207="","",VLOOKUP(D207,'Liste des clubs'!A:B,2,FALSE))</f>
        <v/>
      </c>
    </row>
    <row r="208" spans="1:7" x14ac:dyDescent="0.2">
      <c r="A208" s="216" t="str">
        <f t="shared" si="4"/>
        <v xml:space="preserve"> </v>
      </c>
      <c r="B208" s="144"/>
      <c r="C208" s="144"/>
      <c r="D208" s="144"/>
      <c r="E208" s="144"/>
      <c r="F208" s="144"/>
      <c r="G208" s="216" t="str">
        <f>IF(D208="","",VLOOKUP(D208,'Liste des clubs'!A:B,2,FALSE))</f>
        <v/>
      </c>
    </row>
    <row r="209" spans="1:7" x14ac:dyDescent="0.2">
      <c r="A209" s="216" t="str">
        <f t="shared" si="4"/>
        <v xml:space="preserve"> </v>
      </c>
      <c r="B209" s="144"/>
      <c r="C209" s="144"/>
      <c r="D209" s="144"/>
      <c r="E209" s="144"/>
      <c r="F209" s="144"/>
      <c r="G209" s="216" t="str">
        <f>IF(D209="","",VLOOKUP(D209,'Liste des clubs'!A:B,2,FALSE))</f>
        <v/>
      </c>
    </row>
    <row r="210" spans="1:7" x14ac:dyDescent="0.2">
      <c r="A210" s="216" t="str">
        <f t="shared" si="4"/>
        <v xml:space="preserve"> </v>
      </c>
      <c r="B210" s="146"/>
      <c r="C210" s="146"/>
      <c r="D210" s="146"/>
      <c r="E210" s="142"/>
      <c r="F210" s="142"/>
      <c r="G210" s="216" t="str">
        <f>IF(D210="","",VLOOKUP(D210,'Liste des clubs'!A:B,2,FALSE))</f>
        <v/>
      </c>
    </row>
    <row r="211" spans="1:7" x14ac:dyDescent="0.2">
      <c r="A211" s="216" t="str">
        <f t="shared" si="4"/>
        <v xml:space="preserve"> </v>
      </c>
      <c r="B211" s="144"/>
      <c r="C211" s="144"/>
      <c r="D211" s="144"/>
      <c r="E211" s="144"/>
      <c r="F211" s="144"/>
      <c r="G211" s="216" t="str">
        <f>IF(D211="","",VLOOKUP(D211,'Liste des clubs'!A:B,2,FALSE))</f>
        <v/>
      </c>
    </row>
    <row r="212" spans="1:7" x14ac:dyDescent="0.2">
      <c r="A212" s="216" t="str">
        <f t="shared" si="4"/>
        <v xml:space="preserve"> </v>
      </c>
      <c r="B212" s="144"/>
      <c r="C212" s="144"/>
      <c r="D212" s="144"/>
      <c r="E212" s="144"/>
      <c r="F212" s="144"/>
      <c r="G212" s="216" t="str">
        <f>IF(D212="","",VLOOKUP(D212,'Liste des clubs'!A:B,2,FALSE))</f>
        <v/>
      </c>
    </row>
    <row r="213" spans="1:7" x14ac:dyDescent="0.2">
      <c r="A213" s="216" t="str">
        <f t="shared" si="4"/>
        <v xml:space="preserve"> </v>
      </c>
      <c r="B213" s="146"/>
      <c r="C213" s="146"/>
      <c r="D213" s="146"/>
      <c r="E213" s="142"/>
      <c r="F213" s="142"/>
      <c r="G213" s="216" t="str">
        <f>IF(D213="","",VLOOKUP(D213,'Liste des clubs'!A:B,2,FALSE))</f>
        <v/>
      </c>
    </row>
    <row r="214" spans="1:7" x14ac:dyDescent="0.2">
      <c r="A214" s="216" t="str">
        <f t="shared" si="4"/>
        <v xml:space="preserve"> </v>
      </c>
      <c r="B214" s="144"/>
      <c r="C214" s="144"/>
      <c r="D214" s="144"/>
      <c r="E214" s="144"/>
      <c r="F214" s="144"/>
      <c r="G214" s="216" t="str">
        <f>IF(D214="","",VLOOKUP(D214,'Liste des clubs'!A:B,2,FALSE))</f>
        <v/>
      </c>
    </row>
    <row r="215" spans="1:7" x14ac:dyDescent="0.2">
      <c r="A215" s="216" t="str">
        <f t="shared" si="4"/>
        <v xml:space="preserve"> </v>
      </c>
      <c r="B215" s="144"/>
      <c r="C215" s="144"/>
      <c r="D215" s="144"/>
      <c r="E215" s="144"/>
      <c r="F215" s="144"/>
      <c r="G215" s="216" t="str">
        <f>IF(D215="","",VLOOKUP(D215,'Liste des clubs'!A:B,2,FALSE))</f>
        <v/>
      </c>
    </row>
    <row r="216" spans="1:7" x14ac:dyDescent="0.2">
      <c r="A216" s="216" t="str">
        <f t="shared" si="4"/>
        <v xml:space="preserve"> </v>
      </c>
      <c r="B216" s="144"/>
      <c r="C216" s="144"/>
      <c r="D216" s="144"/>
      <c r="E216" s="144"/>
      <c r="F216" s="144"/>
      <c r="G216" s="216" t="str">
        <f>IF(D216="","",VLOOKUP(D216,'Liste des clubs'!A:B,2,FALSE))</f>
        <v/>
      </c>
    </row>
    <row r="217" spans="1:7" x14ac:dyDescent="0.2">
      <c r="A217" s="216" t="str">
        <f t="shared" si="4"/>
        <v xml:space="preserve"> </v>
      </c>
      <c r="B217" s="144"/>
      <c r="C217" s="144"/>
      <c r="D217" s="144"/>
      <c r="E217" s="144"/>
      <c r="F217" s="144"/>
      <c r="G217" s="216" t="str">
        <f>IF(D217="","",VLOOKUP(D217,'Liste des clubs'!A:B,2,FALSE))</f>
        <v/>
      </c>
    </row>
    <row r="218" spans="1:7" x14ac:dyDescent="0.2">
      <c r="A218" s="216" t="str">
        <f t="shared" si="4"/>
        <v xml:space="preserve"> </v>
      </c>
      <c r="B218" s="146"/>
      <c r="C218" s="146"/>
      <c r="D218" s="146"/>
      <c r="E218" s="142"/>
      <c r="F218" s="142"/>
      <c r="G218" s="216" t="str">
        <f>IF(D218="","",VLOOKUP(D218,'Liste des clubs'!A:B,2,FALSE))</f>
        <v/>
      </c>
    </row>
    <row r="219" spans="1:7" x14ac:dyDescent="0.2">
      <c r="A219" s="216" t="str">
        <f t="shared" si="4"/>
        <v xml:space="preserve"> </v>
      </c>
      <c r="B219" s="144"/>
      <c r="C219" s="144"/>
      <c r="D219" s="144"/>
      <c r="E219" s="144"/>
      <c r="F219" s="144"/>
      <c r="G219" s="216" t="str">
        <f>IF(D219="","",VLOOKUP(D219,'Liste des clubs'!A:B,2,FALSE))</f>
        <v/>
      </c>
    </row>
    <row r="220" spans="1:7" x14ac:dyDescent="0.2">
      <c r="A220" s="216" t="str">
        <f t="shared" si="4"/>
        <v xml:space="preserve"> </v>
      </c>
      <c r="B220" s="144"/>
      <c r="C220" s="144"/>
      <c r="D220" s="144"/>
      <c r="E220" s="144"/>
      <c r="F220" s="144"/>
      <c r="G220" s="216" t="str">
        <f>IF(D220="","",VLOOKUP(D220,'Liste des clubs'!A:B,2,FALSE))</f>
        <v/>
      </c>
    </row>
    <row r="221" spans="1:7" x14ac:dyDescent="0.2">
      <c r="A221" s="216" t="str">
        <f t="shared" si="4"/>
        <v xml:space="preserve"> </v>
      </c>
      <c r="B221" s="217"/>
      <c r="C221" s="217"/>
      <c r="D221" s="144"/>
      <c r="E221" s="144"/>
      <c r="F221" s="144"/>
      <c r="G221" s="216" t="str">
        <f>IF(D221="","",VLOOKUP(D221,'Liste des clubs'!A:B,2,FALSE))</f>
        <v/>
      </c>
    </row>
    <row r="222" spans="1:7" x14ac:dyDescent="0.2">
      <c r="A222" s="216" t="str">
        <f t="shared" si="4"/>
        <v xml:space="preserve"> </v>
      </c>
      <c r="B222" s="217"/>
      <c r="C222" s="217"/>
      <c r="D222" s="144"/>
      <c r="E222" s="144"/>
      <c r="F222" s="144"/>
      <c r="G222" s="216" t="str">
        <f>IF(D222="","",VLOOKUP(D222,'Liste des clubs'!A:B,2,FALSE))</f>
        <v/>
      </c>
    </row>
    <row r="223" spans="1:7" x14ac:dyDescent="0.2">
      <c r="A223" s="216" t="str">
        <f t="shared" si="4"/>
        <v xml:space="preserve"> </v>
      </c>
      <c r="B223" s="217"/>
      <c r="C223" s="217"/>
      <c r="D223" s="144"/>
      <c r="E223" s="144"/>
      <c r="F223" s="144"/>
      <c r="G223" s="216" t="str">
        <f>IF(D223="","",VLOOKUP(D223,'Liste des clubs'!A:B,2,FALSE))</f>
        <v/>
      </c>
    </row>
    <row r="224" spans="1:7" x14ac:dyDescent="0.2">
      <c r="A224" s="216" t="str">
        <f t="shared" si="4"/>
        <v xml:space="preserve"> </v>
      </c>
      <c r="B224" s="217"/>
      <c r="C224" s="217"/>
      <c r="D224" s="144"/>
      <c r="E224" s="144"/>
      <c r="F224" s="144"/>
      <c r="G224" s="216" t="str">
        <f>IF(D224="","",VLOOKUP(D224,'Liste des clubs'!A:B,2,FALSE))</f>
        <v/>
      </c>
    </row>
    <row r="225" spans="1:7" x14ac:dyDescent="0.2">
      <c r="A225" s="216" t="str">
        <f t="shared" si="4"/>
        <v xml:space="preserve"> </v>
      </c>
      <c r="B225" s="217"/>
      <c r="C225" s="217"/>
      <c r="D225" s="144"/>
      <c r="E225" s="144"/>
      <c r="F225" s="144"/>
      <c r="G225" s="216" t="str">
        <f>IF(D225="","",VLOOKUP(D225,'Liste des clubs'!A:B,2,FALSE))</f>
        <v/>
      </c>
    </row>
    <row r="226" spans="1:7" x14ac:dyDescent="0.2">
      <c r="A226" s="216" t="str">
        <f t="shared" si="4"/>
        <v xml:space="preserve"> </v>
      </c>
      <c r="B226" s="217"/>
      <c r="C226" s="217"/>
      <c r="D226" s="144"/>
      <c r="E226" s="144"/>
      <c r="F226" s="144"/>
      <c r="G226" s="216" t="str">
        <f>IF(D226="","",VLOOKUP(D226,'Liste des clubs'!A:B,2,FALSE))</f>
        <v/>
      </c>
    </row>
    <row r="227" spans="1:7" x14ac:dyDescent="0.2">
      <c r="A227" s="216" t="str">
        <f t="shared" si="4"/>
        <v xml:space="preserve"> </v>
      </c>
      <c r="B227" s="217"/>
      <c r="C227" s="217"/>
      <c r="D227" s="144"/>
      <c r="E227" s="144"/>
      <c r="F227" s="144"/>
      <c r="G227" s="216" t="str">
        <f>IF(D227="","",VLOOKUP(D227,'Liste des clubs'!A:B,2,FALSE))</f>
        <v/>
      </c>
    </row>
    <row r="228" spans="1:7" x14ac:dyDescent="0.2">
      <c r="A228" s="216" t="str">
        <f t="shared" si="4"/>
        <v xml:space="preserve"> </v>
      </c>
      <c r="B228" s="217"/>
      <c r="C228" s="217"/>
      <c r="D228" s="144"/>
      <c r="E228" s="144"/>
      <c r="F228" s="144"/>
      <c r="G228" s="216" t="str">
        <f>IF(D228="","",VLOOKUP(D228,'Liste des clubs'!A:B,2,FALSE))</f>
        <v/>
      </c>
    </row>
    <row r="229" spans="1:7" x14ac:dyDescent="0.2">
      <c r="A229" s="216" t="str">
        <f t="shared" si="4"/>
        <v xml:space="preserve"> </v>
      </c>
      <c r="B229" s="217"/>
      <c r="C229" s="217"/>
      <c r="D229" s="144"/>
      <c r="E229" s="144"/>
      <c r="F229" s="144"/>
      <c r="G229" s="216" t="str">
        <f>IF(D229="","",VLOOKUP(D229,'Liste des clubs'!A:B,2,FALSE))</f>
        <v/>
      </c>
    </row>
    <row r="230" spans="1:7" x14ac:dyDescent="0.2">
      <c r="A230" s="216" t="str">
        <f t="shared" si="4"/>
        <v xml:space="preserve"> </v>
      </c>
      <c r="B230" s="217"/>
      <c r="C230" s="217"/>
      <c r="D230" s="144"/>
      <c r="E230" s="144"/>
      <c r="F230" s="144"/>
      <c r="G230" s="216" t="str">
        <f>IF(D230="","",VLOOKUP(D230,'Liste des clubs'!A:B,2,FALSE))</f>
        <v/>
      </c>
    </row>
    <row r="231" spans="1:7" x14ac:dyDescent="0.2">
      <c r="A231" s="216" t="str">
        <f t="shared" si="4"/>
        <v xml:space="preserve"> </v>
      </c>
      <c r="B231" s="217"/>
      <c r="C231" s="217"/>
      <c r="D231" s="144"/>
      <c r="E231" s="144"/>
      <c r="F231" s="144"/>
      <c r="G231" s="216" t="str">
        <f>IF(D231="","",VLOOKUP(D231,'Liste des clubs'!A:B,2,FALSE))</f>
        <v/>
      </c>
    </row>
    <row r="232" spans="1:7" x14ac:dyDescent="0.2">
      <c r="A232" s="216" t="str">
        <f t="shared" si="4"/>
        <v xml:space="preserve"> </v>
      </c>
      <c r="B232" s="217"/>
      <c r="C232" s="217"/>
      <c r="D232" s="144"/>
      <c r="E232" s="144"/>
      <c r="F232" s="144"/>
      <c r="G232" s="216" t="str">
        <f>IF(D232="","",VLOOKUP(D232,'Liste des clubs'!A:B,2,FALSE))</f>
        <v/>
      </c>
    </row>
    <row r="233" spans="1:7" x14ac:dyDescent="0.2">
      <c r="A233" s="216" t="str">
        <f t="shared" si="4"/>
        <v xml:space="preserve"> </v>
      </c>
      <c r="B233" s="217"/>
      <c r="C233" s="217"/>
      <c r="D233" s="144"/>
      <c r="E233" s="144"/>
      <c r="F233" s="144"/>
      <c r="G233" s="216" t="str">
        <f>IF(D233="","",VLOOKUP(D233,'Liste des clubs'!A:B,2,FALSE))</f>
        <v/>
      </c>
    </row>
    <row r="234" spans="1:7" x14ac:dyDescent="0.2">
      <c r="A234" s="216" t="str">
        <f t="shared" si="4"/>
        <v xml:space="preserve"> </v>
      </c>
      <c r="B234" s="217"/>
      <c r="C234" s="217"/>
      <c r="D234" s="144"/>
      <c r="E234" s="144"/>
      <c r="F234" s="144"/>
      <c r="G234" s="216" t="str">
        <f>IF(D234="","",VLOOKUP(D234,'Liste des clubs'!A:B,2,FALSE))</f>
        <v/>
      </c>
    </row>
    <row r="235" spans="1:7" x14ac:dyDescent="0.2">
      <c r="A235" s="216" t="str">
        <f t="shared" si="4"/>
        <v xml:space="preserve"> </v>
      </c>
      <c r="B235" s="217"/>
      <c r="C235" s="217"/>
      <c r="D235" s="144"/>
      <c r="E235" s="144"/>
      <c r="F235" s="144"/>
      <c r="G235" s="216" t="str">
        <f>IF(D235="","",VLOOKUP(D235,'Liste des clubs'!A:B,2,FALSE))</f>
        <v/>
      </c>
    </row>
    <row r="236" spans="1:7" x14ac:dyDescent="0.2">
      <c r="A236" s="216" t="str">
        <f t="shared" si="4"/>
        <v xml:space="preserve"> </v>
      </c>
      <c r="B236" s="217"/>
      <c r="C236" s="217"/>
      <c r="D236" s="144"/>
      <c r="E236" s="144"/>
      <c r="F236" s="144"/>
      <c r="G236" s="216" t="str">
        <f>IF(D236="","",VLOOKUP(D236,'Liste des clubs'!A:B,2,FALSE))</f>
        <v/>
      </c>
    </row>
    <row r="237" spans="1:7" x14ac:dyDescent="0.2">
      <c r="A237" s="216" t="str">
        <f t="shared" si="4"/>
        <v xml:space="preserve"> </v>
      </c>
      <c r="B237" s="217"/>
      <c r="C237" s="217"/>
      <c r="D237" s="144"/>
      <c r="E237" s="144"/>
      <c r="F237" s="144"/>
      <c r="G237" s="216" t="str">
        <f>IF(D237="","",VLOOKUP(D237,'Liste des clubs'!A:B,2,FALSE))</f>
        <v/>
      </c>
    </row>
    <row r="238" spans="1:7" x14ac:dyDescent="0.2">
      <c r="A238" s="216" t="str">
        <f t="shared" si="4"/>
        <v xml:space="preserve"> </v>
      </c>
      <c r="B238" s="217"/>
      <c r="C238" s="217"/>
      <c r="D238" s="144"/>
      <c r="E238" s="144"/>
      <c r="F238" s="144"/>
      <c r="G238" s="216" t="str">
        <f>IF(D238="","",VLOOKUP(D238,'Liste des clubs'!A:B,2,FALSE))</f>
        <v/>
      </c>
    </row>
    <row r="239" spans="1:7" x14ac:dyDescent="0.2">
      <c r="A239" s="216" t="str">
        <f t="shared" si="4"/>
        <v xml:space="preserve"> </v>
      </c>
      <c r="B239" s="217"/>
      <c r="C239" s="217"/>
      <c r="D239" s="144"/>
      <c r="E239" s="144"/>
      <c r="F239" s="144"/>
      <c r="G239" s="216" t="str">
        <f>IF(D239="","",VLOOKUP(D239,'Liste des clubs'!A:B,2,FALSE))</f>
        <v/>
      </c>
    </row>
    <row r="240" spans="1:7" x14ac:dyDescent="0.2">
      <c r="A240" s="216" t="str">
        <f t="shared" si="4"/>
        <v xml:space="preserve"> </v>
      </c>
      <c r="B240" s="217"/>
      <c r="C240" s="217"/>
      <c r="D240" s="144"/>
      <c r="E240" s="144"/>
      <c r="F240" s="144"/>
      <c r="G240" s="216" t="str">
        <f>IF(D240="","",VLOOKUP(D240,'Liste des clubs'!A:B,2,FALSE))</f>
        <v/>
      </c>
    </row>
    <row r="241" spans="1:7" x14ac:dyDescent="0.2">
      <c r="A241" s="216" t="str">
        <f t="shared" si="4"/>
        <v xml:space="preserve"> </v>
      </c>
      <c r="B241" s="217"/>
      <c r="C241" s="217"/>
      <c r="D241" s="144"/>
      <c r="E241" s="144"/>
      <c r="F241" s="144"/>
      <c r="G241" s="216" t="str">
        <f>IF(D241="","",VLOOKUP(D241,'Liste des clubs'!A:B,2,FALSE))</f>
        <v/>
      </c>
    </row>
    <row r="242" spans="1:7" x14ac:dyDescent="0.2">
      <c r="A242" s="216" t="str">
        <f t="shared" si="4"/>
        <v xml:space="preserve"> </v>
      </c>
      <c r="B242" s="217"/>
      <c r="C242" s="217"/>
      <c r="D242" s="144"/>
      <c r="E242" s="144"/>
      <c r="F242" s="144"/>
      <c r="G242" s="216" t="str">
        <f>IF(D242="","",VLOOKUP(D242,'Liste des clubs'!A:B,2,FALSE))</f>
        <v/>
      </c>
    </row>
    <row r="243" spans="1:7" x14ac:dyDescent="0.2">
      <c r="A243" s="216" t="str">
        <f t="shared" si="4"/>
        <v xml:space="preserve"> </v>
      </c>
      <c r="B243" s="217"/>
      <c r="C243" s="217"/>
      <c r="D243" s="144"/>
      <c r="E243" s="144"/>
      <c r="F243" s="144"/>
      <c r="G243" s="216" t="str">
        <f>IF(D243="","",VLOOKUP(D243,'Liste des clubs'!A:B,2,FALSE))</f>
        <v/>
      </c>
    </row>
    <row r="244" spans="1:7" x14ac:dyDescent="0.2">
      <c r="A244" s="216" t="str">
        <f t="shared" si="4"/>
        <v xml:space="preserve"> </v>
      </c>
      <c r="B244" s="217"/>
      <c r="C244" s="217"/>
      <c r="D244" s="144"/>
      <c r="E244" s="144"/>
      <c r="F244" s="144"/>
      <c r="G244" s="216" t="str">
        <f>IF(D244="","",VLOOKUP(D244,'Liste des clubs'!A:B,2,FALSE))</f>
        <v/>
      </c>
    </row>
    <row r="245" spans="1:7" x14ac:dyDescent="0.2">
      <c r="A245" s="216" t="str">
        <f t="shared" si="4"/>
        <v xml:space="preserve"> </v>
      </c>
      <c r="B245" s="217"/>
      <c r="C245" s="217"/>
      <c r="D245" s="144"/>
      <c r="E245" s="144"/>
      <c r="F245" s="144"/>
      <c r="G245" s="216" t="str">
        <f>IF(D245="","",VLOOKUP(D245,'Liste des clubs'!A:B,2,FALSE))</f>
        <v/>
      </c>
    </row>
    <row r="246" spans="1:7" x14ac:dyDescent="0.2">
      <c r="A246" s="216" t="str">
        <f t="shared" si="4"/>
        <v xml:space="preserve"> </v>
      </c>
      <c r="B246" s="217"/>
      <c r="C246" s="217"/>
      <c r="D246" s="144"/>
      <c r="E246" s="144"/>
      <c r="F246" s="144"/>
      <c r="G246" s="216" t="str">
        <f>IF(D246="","",VLOOKUP(D246,'Liste des clubs'!A:B,2,FALSE))</f>
        <v/>
      </c>
    </row>
    <row r="247" spans="1:7" x14ac:dyDescent="0.2">
      <c r="A247" s="216" t="str">
        <f t="shared" si="4"/>
        <v xml:space="preserve"> </v>
      </c>
      <c r="B247" s="217"/>
      <c r="C247" s="217"/>
      <c r="D247" s="144"/>
      <c r="E247" s="144"/>
      <c r="F247" s="144"/>
      <c r="G247" s="216" t="str">
        <f>IF(D247="","",VLOOKUP(D247,'Liste des clubs'!A:B,2,FALSE))</f>
        <v/>
      </c>
    </row>
    <row r="248" spans="1:7" x14ac:dyDescent="0.2">
      <c r="A248" s="216" t="str">
        <f t="shared" si="4"/>
        <v xml:space="preserve"> </v>
      </c>
      <c r="B248" s="217"/>
      <c r="C248" s="217"/>
      <c r="D248" s="144"/>
      <c r="E248" s="144"/>
      <c r="F248" s="144"/>
      <c r="G248" s="216" t="str">
        <f>IF(D248="","",VLOOKUP(D248,'Liste des clubs'!A:B,2,FALSE))</f>
        <v/>
      </c>
    </row>
    <row r="249" spans="1:7" x14ac:dyDescent="0.2">
      <c r="A249" s="216" t="str">
        <f t="shared" si="4"/>
        <v xml:space="preserve"> </v>
      </c>
      <c r="B249" s="217"/>
      <c r="C249" s="217"/>
      <c r="D249" s="144"/>
      <c r="E249" s="144"/>
      <c r="F249" s="144"/>
      <c r="G249" s="216" t="str">
        <f>IF(D249="","",VLOOKUP(D249,'Liste des clubs'!A:B,2,FALSE))</f>
        <v/>
      </c>
    </row>
    <row r="250" spans="1:7" x14ac:dyDescent="0.2">
      <c r="A250" s="216" t="str">
        <f t="shared" si="4"/>
        <v xml:space="preserve"> </v>
      </c>
      <c r="B250" s="217"/>
      <c r="C250" s="217"/>
      <c r="D250" s="144"/>
      <c r="E250" s="144"/>
      <c r="F250" s="144"/>
      <c r="G250" s="216" t="str">
        <f>IF(D250="","",VLOOKUP(D250,'Liste des clubs'!A:B,2,FALSE))</f>
        <v/>
      </c>
    </row>
    <row r="251" spans="1:7" x14ac:dyDescent="0.2">
      <c r="A251" s="216" t="str">
        <f t="shared" si="4"/>
        <v xml:space="preserve"> </v>
      </c>
      <c r="B251" s="217"/>
      <c r="C251" s="217"/>
      <c r="D251" s="144"/>
      <c r="E251" s="144"/>
      <c r="F251" s="144"/>
      <c r="G251" s="216" t="str">
        <f>IF(D251="","",VLOOKUP(D251,'Liste des clubs'!A:B,2,FALSE))</f>
        <v/>
      </c>
    </row>
    <row r="252" spans="1:7" x14ac:dyDescent="0.2">
      <c r="A252" s="216" t="str">
        <f t="shared" si="4"/>
        <v xml:space="preserve"> </v>
      </c>
      <c r="B252" s="217"/>
      <c r="C252" s="217"/>
      <c r="D252" s="144"/>
      <c r="E252" s="144"/>
      <c r="F252" s="144"/>
      <c r="G252" s="216" t="str">
        <f>IF(D252="","",VLOOKUP(D252,'Liste des clubs'!A:B,2,FALSE))</f>
        <v/>
      </c>
    </row>
    <row r="253" spans="1:7" x14ac:dyDescent="0.2">
      <c r="A253" s="216" t="str">
        <f t="shared" si="4"/>
        <v xml:space="preserve"> </v>
      </c>
      <c r="B253" s="217"/>
      <c r="C253" s="217"/>
      <c r="D253" s="144"/>
      <c r="E253" s="144"/>
      <c r="F253" s="144"/>
      <c r="G253" s="216" t="str">
        <f>IF(D253="","",VLOOKUP(D253,'Liste des clubs'!A:B,2,FALSE))</f>
        <v/>
      </c>
    </row>
    <row r="254" spans="1:7" x14ac:dyDescent="0.2">
      <c r="A254" s="216" t="str">
        <f t="shared" si="4"/>
        <v xml:space="preserve"> </v>
      </c>
      <c r="B254" s="217"/>
      <c r="C254" s="217"/>
      <c r="D254" s="144"/>
      <c r="E254" s="144"/>
      <c r="F254" s="144"/>
      <c r="G254" s="216" t="str">
        <f>IF(D254="","",VLOOKUP(D254,'Liste des clubs'!A:B,2,FALSE))</f>
        <v/>
      </c>
    </row>
    <row r="255" spans="1:7" x14ac:dyDescent="0.2">
      <c r="A255" s="216" t="str">
        <f t="shared" si="4"/>
        <v xml:space="preserve"> </v>
      </c>
      <c r="B255" s="217"/>
      <c r="C255" s="217"/>
      <c r="D255" s="144"/>
      <c r="E255" s="144"/>
      <c r="F255" s="144"/>
      <c r="G255" s="216" t="str">
        <f>IF(D255="","",VLOOKUP(D255,'Liste des clubs'!A:B,2,FALSE))</f>
        <v/>
      </c>
    </row>
    <row r="256" spans="1:7" x14ac:dyDescent="0.2">
      <c r="A256" s="216" t="str">
        <f t="shared" si="4"/>
        <v xml:space="preserve"> </v>
      </c>
      <c r="B256" s="217"/>
      <c r="C256" s="217"/>
      <c r="D256" s="144"/>
      <c r="E256" s="144"/>
      <c r="F256" s="144"/>
      <c r="G256" s="216" t="str">
        <f>IF(D256="","",VLOOKUP(D256,'Liste des clubs'!A:B,2,FALSE))</f>
        <v/>
      </c>
    </row>
    <row r="257" spans="1:7" x14ac:dyDescent="0.2">
      <c r="A257" s="216" t="str">
        <f t="shared" si="4"/>
        <v xml:space="preserve"> </v>
      </c>
      <c r="B257" s="217"/>
      <c r="C257" s="217"/>
      <c r="D257" s="144"/>
      <c r="E257" s="144"/>
      <c r="F257" s="144"/>
      <c r="G257" s="216" t="str">
        <f>IF(D257="","",VLOOKUP(D257,'Liste des clubs'!A:B,2,FALSE))</f>
        <v/>
      </c>
    </row>
    <row r="258" spans="1:7" x14ac:dyDescent="0.2">
      <c r="A258" s="216" t="str">
        <f t="shared" si="4"/>
        <v xml:space="preserve"> </v>
      </c>
      <c r="B258" s="217"/>
      <c r="C258" s="217"/>
      <c r="D258" s="144"/>
      <c r="E258" s="144"/>
      <c r="F258" s="144"/>
      <c r="G258" s="216" t="str">
        <f>IF(D258="","",VLOOKUP(D258,'Liste des clubs'!A:B,2,FALSE))</f>
        <v/>
      </c>
    </row>
    <row r="259" spans="1:7" x14ac:dyDescent="0.2">
      <c r="A259" s="216" t="str">
        <f t="shared" si="4"/>
        <v xml:space="preserve"> </v>
      </c>
      <c r="B259" s="217"/>
      <c r="C259" s="217"/>
      <c r="D259" s="144"/>
      <c r="E259" s="144"/>
      <c r="F259" s="144"/>
      <c r="G259" s="216" t="str">
        <f>IF(D259="","",VLOOKUP(D259,'Liste des clubs'!A:B,2,FALSE))</f>
        <v/>
      </c>
    </row>
    <row r="260" spans="1:7" x14ac:dyDescent="0.2">
      <c r="A260" s="216" t="str">
        <f t="shared" ref="A260:A323" si="5">UPPER(B260)&amp;" "&amp;PROPER(C260)</f>
        <v xml:space="preserve"> </v>
      </c>
      <c r="B260" s="217"/>
      <c r="C260" s="217"/>
      <c r="D260" s="144"/>
      <c r="E260" s="144"/>
      <c r="F260" s="144"/>
      <c r="G260" s="216" t="str">
        <f>IF(D260="","",VLOOKUP(D260,'Liste des clubs'!A:B,2,FALSE))</f>
        <v/>
      </c>
    </row>
    <row r="261" spans="1:7" x14ac:dyDescent="0.2">
      <c r="A261" s="216" t="str">
        <f t="shared" si="5"/>
        <v xml:space="preserve"> </v>
      </c>
      <c r="B261" s="217"/>
      <c r="C261" s="217"/>
      <c r="D261" s="144"/>
      <c r="E261" s="144"/>
      <c r="F261" s="144"/>
      <c r="G261" s="216" t="str">
        <f>IF(D261="","",VLOOKUP(D261,'Liste des clubs'!A:B,2,FALSE))</f>
        <v/>
      </c>
    </row>
    <row r="262" spans="1:7" x14ac:dyDescent="0.2">
      <c r="A262" s="216" t="str">
        <f t="shared" si="5"/>
        <v xml:space="preserve"> </v>
      </c>
      <c r="B262" s="217"/>
      <c r="C262" s="217"/>
      <c r="D262" s="144"/>
      <c r="E262" s="144"/>
      <c r="F262" s="144"/>
      <c r="G262" s="216" t="str">
        <f>IF(D262="","",VLOOKUP(D262,'Liste des clubs'!A:B,2,FALSE))</f>
        <v/>
      </c>
    </row>
    <row r="263" spans="1:7" x14ac:dyDescent="0.2">
      <c r="A263" s="216" t="str">
        <f t="shared" si="5"/>
        <v xml:space="preserve"> </v>
      </c>
      <c r="B263" s="217"/>
      <c r="C263" s="217"/>
      <c r="D263" s="144"/>
      <c r="E263" s="144"/>
      <c r="F263" s="144"/>
      <c r="G263" s="216" t="str">
        <f>IF(D263="","",VLOOKUP(D263,'Liste des clubs'!A:B,2,FALSE))</f>
        <v/>
      </c>
    </row>
    <row r="264" spans="1:7" x14ac:dyDescent="0.2">
      <c r="A264" s="216" t="str">
        <f t="shared" si="5"/>
        <v xml:space="preserve"> </v>
      </c>
      <c r="B264" s="217"/>
      <c r="C264" s="217"/>
      <c r="D264" s="144"/>
      <c r="E264" s="144"/>
      <c r="F264" s="144"/>
      <c r="G264" s="216" t="str">
        <f>IF(D264="","",VLOOKUP(D264,'Liste des clubs'!A:B,2,FALSE))</f>
        <v/>
      </c>
    </row>
    <row r="265" spans="1:7" x14ac:dyDescent="0.2">
      <c r="A265" s="216" t="str">
        <f t="shared" si="5"/>
        <v xml:space="preserve"> </v>
      </c>
      <c r="B265" s="217"/>
      <c r="C265" s="217"/>
      <c r="D265" s="144"/>
      <c r="E265" s="144"/>
      <c r="F265" s="144"/>
      <c r="G265" s="216" t="str">
        <f>IF(D265="","",VLOOKUP(D265,'Liste des clubs'!A:B,2,FALSE))</f>
        <v/>
      </c>
    </row>
    <row r="266" spans="1:7" x14ac:dyDescent="0.2">
      <c r="A266" s="216" t="str">
        <f t="shared" si="5"/>
        <v xml:space="preserve"> </v>
      </c>
      <c r="B266" s="217"/>
      <c r="C266" s="217"/>
      <c r="D266" s="144"/>
      <c r="E266" s="144"/>
      <c r="F266" s="144"/>
      <c r="G266" s="216" t="str">
        <f>IF(D266="","",VLOOKUP(D266,'Liste des clubs'!A:B,2,FALSE))</f>
        <v/>
      </c>
    </row>
    <row r="267" spans="1:7" x14ac:dyDescent="0.2">
      <c r="A267" s="216" t="str">
        <f t="shared" si="5"/>
        <v xml:space="preserve"> </v>
      </c>
      <c r="B267" s="217"/>
      <c r="C267" s="217"/>
      <c r="D267" s="144"/>
      <c r="E267" s="144"/>
      <c r="F267" s="144"/>
      <c r="G267" s="216" t="str">
        <f>IF(D267="","",VLOOKUP(D267,'Liste des clubs'!A:B,2,FALSE))</f>
        <v/>
      </c>
    </row>
    <row r="268" spans="1:7" x14ac:dyDescent="0.2">
      <c r="A268" s="216" t="str">
        <f t="shared" si="5"/>
        <v xml:space="preserve"> </v>
      </c>
      <c r="B268" s="217"/>
      <c r="C268" s="217"/>
      <c r="D268" s="144"/>
      <c r="E268" s="144"/>
      <c r="F268" s="144"/>
      <c r="G268" s="216" t="str">
        <f>IF(D268="","",VLOOKUP(D268,'Liste des clubs'!A:B,2,FALSE))</f>
        <v/>
      </c>
    </row>
    <row r="269" spans="1:7" x14ac:dyDescent="0.2">
      <c r="A269" s="216" t="str">
        <f t="shared" si="5"/>
        <v xml:space="preserve"> </v>
      </c>
      <c r="B269" s="217"/>
      <c r="C269" s="217"/>
      <c r="D269" s="144"/>
      <c r="E269" s="144"/>
      <c r="F269" s="144"/>
      <c r="G269" s="216" t="str">
        <f>IF(D269="","",VLOOKUP(D269,'Liste des clubs'!A:B,2,FALSE))</f>
        <v/>
      </c>
    </row>
    <row r="270" spans="1:7" x14ac:dyDescent="0.2">
      <c r="A270" s="216" t="str">
        <f t="shared" si="5"/>
        <v xml:space="preserve"> </v>
      </c>
      <c r="B270" s="217"/>
      <c r="C270" s="217"/>
      <c r="D270" s="144"/>
      <c r="E270" s="144"/>
      <c r="F270" s="144"/>
      <c r="G270" s="216" t="str">
        <f>IF(D270="","",VLOOKUP(D270,'Liste des clubs'!A:B,2,FALSE))</f>
        <v/>
      </c>
    </row>
    <row r="271" spans="1:7" x14ac:dyDescent="0.2">
      <c r="A271" s="216" t="str">
        <f t="shared" si="5"/>
        <v xml:space="preserve"> </v>
      </c>
      <c r="B271" s="217"/>
      <c r="C271" s="217"/>
      <c r="D271" s="144"/>
      <c r="E271" s="144"/>
      <c r="F271" s="144"/>
      <c r="G271" s="216" t="str">
        <f>IF(D271="","",VLOOKUP(D271,'Liste des clubs'!A:B,2,FALSE))</f>
        <v/>
      </c>
    </row>
    <row r="272" spans="1:7" x14ac:dyDescent="0.2">
      <c r="A272" s="216" t="str">
        <f t="shared" si="5"/>
        <v xml:space="preserve"> </v>
      </c>
      <c r="B272" s="217"/>
      <c r="C272" s="217"/>
      <c r="D272" s="144"/>
      <c r="E272" s="144"/>
      <c r="F272" s="144"/>
      <c r="G272" s="216" t="str">
        <f>IF(D272="","",VLOOKUP(D272,'Liste des clubs'!A:B,2,FALSE))</f>
        <v/>
      </c>
    </row>
    <row r="273" spans="1:7" x14ac:dyDescent="0.2">
      <c r="A273" s="216" t="str">
        <f t="shared" si="5"/>
        <v xml:space="preserve"> </v>
      </c>
      <c r="B273" s="217"/>
      <c r="C273" s="217"/>
      <c r="D273" s="144"/>
      <c r="E273" s="144"/>
      <c r="F273" s="144"/>
      <c r="G273" s="216" t="str">
        <f>IF(D273="","",VLOOKUP(D273,'Liste des clubs'!A:B,2,FALSE))</f>
        <v/>
      </c>
    </row>
    <row r="274" spans="1:7" x14ac:dyDescent="0.2">
      <c r="A274" s="216" t="str">
        <f t="shared" si="5"/>
        <v xml:space="preserve"> </v>
      </c>
      <c r="B274" s="217"/>
      <c r="C274" s="217"/>
      <c r="D274" s="144"/>
      <c r="E274" s="144"/>
      <c r="F274" s="144"/>
      <c r="G274" s="216" t="str">
        <f>IF(D274="","",VLOOKUP(D274,'Liste des clubs'!A:B,2,FALSE))</f>
        <v/>
      </c>
    </row>
    <row r="275" spans="1:7" x14ac:dyDescent="0.2">
      <c r="A275" s="216" t="str">
        <f t="shared" si="5"/>
        <v xml:space="preserve"> </v>
      </c>
      <c r="B275" s="217"/>
      <c r="C275" s="217"/>
      <c r="D275" s="144"/>
      <c r="E275" s="144"/>
      <c r="F275" s="144"/>
      <c r="G275" s="216" t="str">
        <f>IF(D275="","",VLOOKUP(D275,'Liste des clubs'!A:B,2,FALSE))</f>
        <v/>
      </c>
    </row>
    <row r="276" spans="1:7" x14ac:dyDescent="0.2">
      <c r="A276" s="216" t="str">
        <f t="shared" si="5"/>
        <v xml:space="preserve"> </v>
      </c>
      <c r="B276" s="217"/>
      <c r="C276" s="217"/>
      <c r="D276" s="144"/>
      <c r="E276" s="144"/>
      <c r="F276" s="144"/>
      <c r="G276" s="216" t="str">
        <f>IF(D276="","",VLOOKUP(D276,'Liste des clubs'!A:B,2,FALSE))</f>
        <v/>
      </c>
    </row>
    <row r="277" spans="1:7" x14ac:dyDescent="0.2">
      <c r="A277" s="216" t="str">
        <f t="shared" si="5"/>
        <v xml:space="preserve"> </v>
      </c>
      <c r="B277" s="217"/>
      <c r="C277" s="217"/>
      <c r="D277" s="144"/>
      <c r="E277" s="144"/>
      <c r="F277" s="144"/>
      <c r="G277" s="216" t="str">
        <f>IF(D277="","",VLOOKUP(D277,'Liste des clubs'!A:B,2,FALSE))</f>
        <v/>
      </c>
    </row>
    <row r="278" spans="1:7" x14ac:dyDescent="0.2">
      <c r="A278" s="216" t="str">
        <f t="shared" si="5"/>
        <v xml:space="preserve"> </v>
      </c>
      <c r="B278" s="217"/>
      <c r="C278" s="217"/>
      <c r="D278" s="144"/>
      <c r="E278" s="144"/>
      <c r="F278" s="144"/>
      <c r="G278" s="216" t="str">
        <f>IF(D278="","",VLOOKUP(D278,'Liste des clubs'!A:B,2,FALSE))</f>
        <v/>
      </c>
    </row>
    <row r="279" spans="1:7" x14ac:dyDescent="0.2">
      <c r="A279" s="216" t="str">
        <f t="shared" si="5"/>
        <v xml:space="preserve"> </v>
      </c>
      <c r="B279" s="217"/>
      <c r="C279" s="217"/>
      <c r="D279" s="144"/>
      <c r="E279" s="144"/>
      <c r="F279" s="144"/>
      <c r="G279" s="216" t="str">
        <f>IF(D279="","",VLOOKUP(D279,'Liste des clubs'!A:B,2,FALSE))</f>
        <v/>
      </c>
    </row>
    <row r="280" spans="1:7" x14ac:dyDescent="0.2">
      <c r="A280" s="216" t="str">
        <f t="shared" si="5"/>
        <v xml:space="preserve"> </v>
      </c>
      <c r="B280" s="217"/>
      <c r="C280" s="217"/>
      <c r="D280" s="144"/>
      <c r="E280" s="144"/>
      <c r="F280" s="144"/>
      <c r="G280" s="216" t="str">
        <f>IF(D280="","",VLOOKUP(D280,'Liste des clubs'!A:B,2,FALSE))</f>
        <v/>
      </c>
    </row>
    <row r="281" spans="1:7" x14ac:dyDescent="0.2">
      <c r="A281" s="216" t="str">
        <f t="shared" si="5"/>
        <v xml:space="preserve"> </v>
      </c>
      <c r="B281" s="217"/>
      <c r="C281" s="217"/>
      <c r="D281" s="144"/>
      <c r="E281" s="144"/>
      <c r="F281" s="144"/>
      <c r="G281" s="216" t="str">
        <f>IF(D281="","",VLOOKUP(D281,'Liste des clubs'!A:B,2,FALSE))</f>
        <v/>
      </c>
    </row>
    <row r="282" spans="1:7" x14ac:dyDescent="0.2">
      <c r="A282" s="216" t="str">
        <f t="shared" si="5"/>
        <v xml:space="preserve"> </v>
      </c>
      <c r="B282" s="217"/>
      <c r="C282" s="217"/>
      <c r="D282" s="144"/>
      <c r="E282" s="144"/>
      <c r="F282" s="144"/>
      <c r="G282" s="216" t="str">
        <f>IF(D282="","",VLOOKUP(D282,'Liste des clubs'!A:B,2,FALSE))</f>
        <v/>
      </c>
    </row>
    <row r="283" spans="1:7" x14ac:dyDescent="0.2">
      <c r="A283" s="216" t="str">
        <f t="shared" si="5"/>
        <v xml:space="preserve"> </v>
      </c>
      <c r="B283" s="217"/>
      <c r="C283" s="217"/>
      <c r="D283" s="144"/>
      <c r="E283" s="144"/>
      <c r="F283" s="144"/>
      <c r="G283" s="216" t="str">
        <f>IF(D283="","",VLOOKUP(D283,'Liste des clubs'!A:B,2,FALSE))</f>
        <v/>
      </c>
    </row>
    <row r="284" spans="1:7" x14ac:dyDescent="0.2">
      <c r="A284" s="216" t="str">
        <f t="shared" si="5"/>
        <v xml:space="preserve"> </v>
      </c>
      <c r="B284" s="217"/>
      <c r="C284" s="217"/>
      <c r="D284" s="144"/>
      <c r="E284" s="144"/>
      <c r="F284" s="144"/>
      <c r="G284" s="216" t="str">
        <f>IF(D284="","",VLOOKUP(D284,'Liste des clubs'!A:B,2,FALSE))</f>
        <v/>
      </c>
    </row>
    <row r="285" spans="1:7" x14ac:dyDescent="0.2">
      <c r="A285" s="216" t="str">
        <f t="shared" si="5"/>
        <v xml:space="preserve"> </v>
      </c>
      <c r="B285" s="217"/>
      <c r="C285" s="217"/>
      <c r="D285" s="144"/>
      <c r="E285" s="144"/>
      <c r="F285" s="144"/>
      <c r="G285" s="216" t="str">
        <f>IF(D285="","",VLOOKUP(D285,'Liste des clubs'!A:B,2,FALSE))</f>
        <v/>
      </c>
    </row>
    <row r="286" spans="1:7" x14ac:dyDescent="0.2">
      <c r="A286" s="216" t="str">
        <f t="shared" si="5"/>
        <v xml:space="preserve"> </v>
      </c>
      <c r="B286" s="217"/>
      <c r="C286" s="217"/>
      <c r="D286" s="144"/>
      <c r="E286" s="144"/>
      <c r="F286" s="144"/>
      <c r="G286" s="216" t="str">
        <f>IF(D286="","",VLOOKUP(D286,'Liste des clubs'!A:B,2,FALSE))</f>
        <v/>
      </c>
    </row>
    <row r="287" spans="1:7" x14ac:dyDescent="0.2">
      <c r="A287" s="216" t="str">
        <f t="shared" si="5"/>
        <v xml:space="preserve"> </v>
      </c>
      <c r="B287" s="217"/>
      <c r="C287" s="217"/>
      <c r="D287" s="144"/>
      <c r="E287" s="144"/>
      <c r="F287" s="144"/>
      <c r="G287" s="216" t="str">
        <f>IF(D287="","",VLOOKUP(D287,'Liste des clubs'!A:B,2,FALSE))</f>
        <v/>
      </c>
    </row>
    <row r="288" spans="1:7" x14ac:dyDescent="0.2">
      <c r="A288" s="216" t="str">
        <f t="shared" si="5"/>
        <v xml:space="preserve"> </v>
      </c>
      <c r="B288" s="217"/>
      <c r="C288" s="217"/>
      <c r="D288" s="144"/>
      <c r="E288" s="144"/>
      <c r="F288" s="144"/>
      <c r="G288" s="216" t="str">
        <f>IF(D288="","",VLOOKUP(D288,'Liste des clubs'!A:B,2,FALSE))</f>
        <v/>
      </c>
    </row>
    <row r="289" spans="1:7" x14ac:dyDescent="0.2">
      <c r="A289" s="216" t="str">
        <f t="shared" si="5"/>
        <v xml:space="preserve"> </v>
      </c>
      <c r="B289" s="217"/>
      <c r="C289" s="217"/>
      <c r="D289" s="144"/>
      <c r="E289" s="144"/>
      <c r="F289" s="144"/>
      <c r="G289" s="216" t="str">
        <f>IF(D289="","",VLOOKUP(D289,'Liste des clubs'!A:B,2,FALSE))</f>
        <v/>
      </c>
    </row>
    <row r="290" spans="1:7" x14ac:dyDescent="0.2">
      <c r="A290" s="216" t="str">
        <f t="shared" si="5"/>
        <v xml:space="preserve"> </v>
      </c>
      <c r="B290" s="217"/>
      <c r="C290" s="217"/>
      <c r="D290" s="144"/>
      <c r="E290" s="144"/>
      <c r="F290" s="144"/>
      <c r="G290" s="216" t="str">
        <f>IF(D290="","",VLOOKUP(D290,'Liste des clubs'!A:B,2,FALSE))</f>
        <v/>
      </c>
    </row>
    <row r="291" spans="1:7" x14ac:dyDescent="0.2">
      <c r="A291" s="216" t="str">
        <f t="shared" si="5"/>
        <v xml:space="preserve"> </v>
      </c>
      <c r="B291" s="217"/>
      <c r="C291" s="217"/>
      <c r="D291" s="144"/>
      <c r="E291" s="144"/>
      <c r="F291" s="144"/>
      <c r="G291" s="216" t="str">
        <f>IF(D291="","",VLOOKUP(D291,'Liste des clubs'!A:B,2,FALSE))</f>
        <v/>
      </c>
    </row>
    <row r="292" spans="1:7" x14ac:dyDescent="0.2">
      <c r="A292" s="216" t="str">
        <f t="shared" si="5"/>
        <v xml:space="preserve"> </v>
      </c>
      <c r="B292" s="217"/>
      <c r="C292" s="217"/>
      <c r="D292" s="144"/>
      <c r="E292" s="144"/>
      <c r="F292" s="144"/>
      <c r="G292" s="216" t="str">
        <f>IF(D292="","",VLOOKUP(D292,'Liste des clubs'!A:B,2,FALSE))</f>
        <v/>
      </c>
    </row>
    <row r="293" spans="1:7" x14ac:dyDescent="0.2">
      <c r="A293" s="216" t="str">
        <f t="shared" si="5"/>
        <v xml:space="preserve"> </v>
      </c>
      <c r="B293" s="217"/>
      <c r="C293" s="217"/>
      <c r="D293" s="144"/>
      <c r="E293" s="144"/>
      <c r="F293" s="144"/>
      <c r="G293" s="216" t="str">
        <f>IF(D293="","",VLOOKUP(D293,'Liste des clubs'!A:B,2,FALSE))</f>
        <v/>
      </c>
    </row>
    <row r="294" spans="1:7" x14ac:dyDescent="0.2">
      <c r="A294" s="216" t="str">
        <f t="shared" si="5"/>
        <v xml:space="preserve"> </v>
      </c>
      <c r="B294" s="217"/>
      <c r="C294" s="217"/>
      <c r="D294" s="144"/>
      <c r="E294" s="144"/>
      <c r="F294" s="144"/>
      <c r="G294" s="216" t="str">
        <f>IF(D294="","",VLOOKUP(D294,'Liste des clubs'!A:B,2,FALSE))</f>
        <v/>
      </c>
    </row>
    <row r="295" spans="1:7" x14ac:dyDescent="0.2">
      <c r="A295" s="216" t="str">
        <f t="shared" si="5"/>
        <v xml:space="preserve"> </v>
      </c>
      <c r="B295" s="217"/>
      <c r="C295" s="217"/>
      <c r="D295" s="144"/>
      <c r="E295" s="144"/>
      <c r="F295" s="144"/>
      <c r="G295" s="216" t="str">
        <f>IF(D295="","",VLOOKUP(D295,'Liste des clubs'!A:B,2,FALSE))</f>
        <v/>
      </c>
    </row>
    <row r="296" spans="1:7" x14ac:dyDescent="0.2">
      <c r="A296" s="216" t="str">
        <f t="shared" si="5"/>
        <v xml:space="preserve"> </v>
      </c>
      <c r="B296" s="217"/>
      <c r="C296" s="217"/>
      <c r="D296" s="144"/>
      <c r="E296" s="144"/>
      <c r="F296" s="144"/>
      <c r="G296" s="216" t="str">
        <f>IF(D296="","",VLOOKUP(D296,'Liste des clubs'!A:B,2,FALSE))</f>
        <v/>
      </c>
    </row>
    <row r="297" spans="1:7" x14ac:dyDescent="0.2">
      <c r="A297" s="216" t="str">
        <f t="shared" si="5"/>
        <v xml:space="preserve"> </v>
      </c>
      <c r="B297" s="217"/>
      <c r="C297" s="217"/>
      <c r="D297" s="144"/>
      <c r="E297" s="144"/>
      <c r="F297" s="144"/>
      <c r="G297" s="216" t="str">
        <f>IF(D297="","",VLOOKUP(D297,'Liste des clubs'!A:B,2,FALSE))</f>
        <v/>
      </c>
    </row>
    <row r="298" spans="1:7" x14ac:dyDescent="0.2">
      <c r="A298" s="216" t="str">
        <f t="shared" si="5"/>
        <v xml:space="preserve"> </v>
      </c>
      <c r="B298" s="217"/>
      <c r="C298" s="217"/>
      <c r="D298" s="144"/>
      <c r="E298" s="144"/>
      <c r="F298" s="144"/>
      <c r="G298" s="216" t="str">
        <f>IF(D298="","",VLOOKUP(D298,'Liste des clubs'!A:B,2,FALSE))</f>
        <v/>
      </c>
    </row>
    <row r="299" spans="1:7" x14ac:dyDescent="0.2">
      <c r="A299" s="216" t="str">
        <f t="shared" si="5"/>
        <v xml:space="preserve"> </v>
      </c>
      <c r="B299" s="217"/>
      <c r="C299" s="217"/>
      <c r="D299" s="144"/>
      <c r="E299" s="144"/>
      <c r="F299" s="144"/>
      <c r="G299" s="216" t="str">
        <f>IF(D299="","",VLOOKUP(D299,'Liste des clubs'!A:B,2,FALSE))</f>
        <v/>
      </c>
    </row>
    <row r="300" spans="1:7" x14ac:dyDescent="0.2">
      <c r="A300" s="216" t="str">
        <f t="shared" si="5"/>
        <v xml:space="preserve"> </v>
      </c>
      <c r="B300" s="217"/>
      <c r="C300" s="217"/>
      <c r="D300" s="144"/>
      <c r="E300" s="144"/>
      <c r="F300" s="144"/>
      <c r="G300" s="216" t="str">
        <f>IF(D300="","",VLOOKUP(D300,'Liste des clubs'!A:B,2,FALSE))</f>
        <v/>
      </c>
    </row>
    <row r="301" spans="1:7" x14ac:dyDescent="0.2">
      <c r="A301" s="216" t="str">
        <f t="shared" si="5"/>
        <v xml:space="preserve"> </v>
      </c>
      <c r="B301" s="217"/>
      <c r="C301" s="217"/>
      <c r="D301" s="144"/>
      <c r="E301" s="144"/>
      <c r="F301" s="144"/>
      <c r="G301" s="216" t="str">
        <f>IF(D301="","",VLOOKUP(D301,'Liste des clubs'!A:B,2,FALSE))</f>
        <v/>
      </c>
    </row>
    <row r="302" spans="1:7" x14ac:dyDescent="0.2">
      <c r="A302" s="216" t="str">
        <f t="shared" si="5"/>
        <v xml:space="preserve"> </v>
      </c>
      <c r="B302" s="217"/>
      <c r="C302" s="217"/>
      <c r="D302" s="144"/>
      <c r="E302" s="144"/>
      <c r="F302" s="144"/>
      <c r="G302" s="216" t="str">
        <f>IF(D302="","",VLOOKUP(D302,'Liste des clubs'!A:B,2,FALSE))</f>
        <v/>
      </c>
    </row>
    <row r="303" spans="1:7" x14ac:dyDescent="0.2">
      <c r="A303" s="216" t="str">
        <f t="shared" si="5"/>
        <v xml:space="preserve"> </v>
      </c>
      <c r="B303" s="217"/>
      <c r="C303" s="217"/>
      <c r="D303" s="144"/>
      <c r="E303" s="144"/>
      <c r="F303" s="144"/>
      <c r="G303" s="216" t="str">
        <f>IF(D303="","",VLOOKUP(D303,'Liste des clubs'!A:B,2,FALSE))</f>
        <v/>
      </c>
    </row>
    <row r="304" spans="1:7" x14ac:dyDescent="0.2">
      <c r="A304" s="216" t="str">
        <f t="shared" si="5"/>
        <v xml:space="preserve"> </v>
      </c>
      <c r="B304" s="217"/>
      <c r="C304" s="217"/>
      <c r="D304" s="144"/>
      <c r="E304" s="144"/>
      <c r="F304" s="144"/>
      <c r="G304" s="216" t="str">
        <f>IF(D304="","",VLOOKUP(D304,'Liste des clubs'!A:B,2,FALSE))</f>
        <v/>
      </c>
    </row>
    <row r="305" spans="1:7" x14ac:dyDescent="0.2">
      <c r="A305" s="216" t="str">
        <f t="shared" si="5"/>
        <v xml:space="preserve"> </v>
      </c>
      <c r="B305" s="217"/>
      <c r="C305" s="217"/>
      <c r="D305" s="144"/>
      <c r="E305" s="144"/>
      <c r="F305" s="144"/>
      <c r="G305" s="216" t="str">
        <f>IF(D305="","",VLOOKUP(D305,'Liste des clubs'!A:B,2,FALSE))</f>
        <v/>
      </c>
    </row>
    <row r="306" spans="1:7" x14ac:dyDescent="0.2">
      <c r="A306" s="216" t="str">
        <f t="shared" si="5"/>
        <v xml:space="preserve"> </v>
      </c>
      <c r="B306" s="217"/>
      <c r="C306" s="217"/>
      <c r="D306" s="144"/>
      <c r="E306" s="144"/>
      <c r="F306" s="144"/>
      <c r="G306" s="216" t="str">
        <f>IF(D306="","",VLOOKUP(D306,'Liste des clubs'!A:B,2,FALSE))</f>
        <v/>
      </c>
    </row>
    <row r="307" spans="1:7" x14ac:dyDescent="0.2">
      <c r="A307" s="216" t="str">
        <f t="shared" si="5"/>
        <v xml:space="preserve"> </v>
      </c>
      <c r="B307" s="217"/>
      <c r="C307" s="217"/>
      <c r="D307" s="144"/>
      <c r="E307" s="144"/>
      <c r="F307" s="144"/>
      <c r="G307" s="216" t="str">
        <f>IF(D307="","",VLOOKUP(D307,'Liste des clubs'!A:B,2,FALSE))</f>
        <v/>
      </c>
    </row>
    <row r="308" spans="1:7" x14ac:dyDescent="0.2">
      <c r="A308" s="216" t="str">
        <f t="shared" si="5"/>
        <v xml:space="preserve"> </v>
      </c>
      <c r="B308" s="217"/>
      <c r="C308" s="217"/>
      <c r="D308" s="144"/>
      <c r="E308" s="144"/>
      <c r="F308" s="144"/>
      <c r="G308" s="216" t="str">
        <f>IF(D308="","",VLOOKUP(D308,'Liste des clubs'!A:B,2,FALSE))</f>
        <v/>
      </c>
    </row>
    <row r="309" spans="1:7" x14ac:dyDescent="0.2">
      <c r="A309" s="216" t="str">
        <f t="shared" si="5"/>
        <v xml:space="preserve"> </v>
      </c>
      <c r="B309" s="217"/>
      <c r="C309" s="217"/>
      <c r="D309" s="144"/>
      <c r="E309" s="144"/>
      <c r="F309" s="144"/>
      <c r="G309" s="216" t="str">
        <f>IF(D309="","",VLOOKUP(D309,'Liste des clubs'!A:B,2,FALSE))</f>
        <v/>
      </c>
    </row>
    <row r="310" spans="1:7" x14ac:dyDescent="0.2">
      <c r="A310" s="216" t="str">
        <f t="shared" si="5"/>
        <v xml:space="preserve"> </v>
      </c>
      <c r="B310" s="217"/>
      <c r="C310" s="217"/>
      <c r="D310" s="144"/>
      <c r="E310" s="144"/>
      <c r="F310" s="144"/>
      <c r="G310" s="216" t="str">
        <f>IF(D310="","",VLOOKUP(D310,'Liste des clubs'!A:B,2,FALSE))</f>
        <v/>
      </c>
    </row>
    <row r="311" spans="1:7" x14ac:dyDescent="0.2">
      <c r="A311" s="216" t="str">
        <f t="shared" si="5"/>
        <v xml:space="preserve"> </v>
      </c>
      <c r="B311" s="217"/>
      <c r="C311" s="217"/>
      <c r="D311" s="144"/>
      <c r="E311" s="144"/>
      <c r="F311" s="144"/>
      <c r="G311" s="216" t="str">
        <f>IF(D311="","",VLOOKUP(D311,'Liste des clubs'!A:B,2,FALSE))</f>
        <v/>
      </c>
    </row>
    <row r="312" spans="1:7" x14ac:dyDescent="0.2">
      <c r="A312" s="216" t="str">
        <f t="shared" si="5"/>
        <v xml:space="preserve"> </v>
      </c>
      <c r="B312" s="217"/>
      <c r="C312" s="217"/>
      <c r="D312" s="144"/>
      <c r="E312" s="144"/>
      <c r="F312" s="144"/>
      <c r="G312" s="216" t="str">
        <f>IF(D312="","",VLOOKUP(D312,'Liste des clubs'!A:B,2,FALSE))</f>
        <v/>
      </c>
    </row>
    <row r="313" spans="1:7" x14ac:dyDescent="0.2">
      <c r="A313" s="216" t="str">
        <f t="shared" si="5"/>
        <v xml:space="preserve"> </v>
      </c>
      <c r="B313" s="217"/>
      <c r="C313" s="217"/>
      <c r="D313" s="144"/>
      <c r="E313" s="144"/>
      <c r="F313" s="144"/>
      <c r="G313" s="216" t="str">
        <f>IF(D313="","",VLOOKUP(D313,'Liste des clubs'!A:B,2,FALSE))</f>
        <v/>
      </c>
    </row>
    <row r="314" spans="1:7" x14ac:dyDescent="0.2">
      <c r="A314" s="216" t="str">
        <f t="shared" si="5"/>
        <v xml:space="preserve"> </v>
      </c>
      <c r="B314" s="217"/>
      <c r="C314" s="217"/>
      <c r="D314" s="144"/>
      <c r="E314" s="144"/>
      <c r="F314" s="144"/>
      <c r="G314" s="216" t="str">
        <f>IF(D314="","",VLOOKUP(D314,'Liste des clubs'!A:B,2,FALSE))</f>
        <v/>
      </c>
    </row>
    <row r="315" spans="1:7" x14ac:dyDescent="0.2">
      <c r="A315" s="216" t="str">
        <f t="shared" si="5"/>
        <v xml:space="preserve"> </v>
      </c>
      <c r="B315" s="217"/>
      <c r="C315" s="217"/>
      <c r="D315" s="144"/>
      <c r="E315" s="144"/>
      <c r="F315" s="144"/>
      <c r="G315" s="216" t="str">
        <f>IF(D315="","",VLOOKUP(D315,'Liste des clubs'!A:B,2,FALSE))</f>
        <v/>
      </c>
    </row>
    <row r="316" spans="1:7" x14ac:dyDescent="0.2">
      <c r="A316" s="216" t="str">
        <f t="shared" si="5"/>
        <v xml:space="preserve"> </v>
      </c>
      <c r="B316" s="217"/>
      <c r="C316" s="217"/>
      <c r="D316" s="144"/>
      <c r="E316" s="144"/>
      <c r="F316" s="144"/>
      <c r="G316" s="216" t="str">
        <f>IF(D316="","",VLOOKUP(D316,'Liste des clubs'!A:B,2,FALSE))</f>
        <v/>
      </c>
    </row>
    <row r="317" spans="1:7" x14ac:dyDescent="0.2">
      <c r="A317" s="216" t="str">
        <f t="shared" si="5"/>
        <v xml:space="preserve"> </v>
      </c>
      <c r="B317" s="217"/>
      <c r="C317" s="217"/>
      <c r="D317" s="144"/>
      <c r="E317" s="144"/>
      <c r="F317" s="144"/>
      <c r="G317" s="216" t="str">
        <f>IF(D317="","",VLOOKUP(D317,'Liste des clubs'!A:B,2,FALSE))</f>
        <v/>
      </c>
    </row>
    <row r="318" spans="1:7" x14ac:dyDescent="0.2">
      <c r="A318" s="216" t="str">
        <f t="shared" si="5"/>
        <v xml:space="preserve"> </v>
      </c>
      <c r="B318" s="217"/>
      <c r="C318" s="217"/>
      <c r="D318" s="144"/>
      <c r="E318" s="144"/>
      <c r="F318" s="144"/>
      <c r="G318" s="216" t="str">
        <f>IF(D318="","",VLOOKUP(D318,'Liste des clubs'!A:B,2,FALSE))</f>
        <v/>
      </c>
    </row>
    <row r="319" spans="1:7" x14ac:dyDescent="0.2">
      <c r="A319" s="216" t="str">
        <f t="shared" si="5"/>
        <v xml:space="preserve"> </v>
      </c>
      <c r="B319" s="217"/>
      <c r="C319" s="217"/>
      <c r="D319" s="144"/>
      <c r="E319" s="144"/>
      <c r="F319" s="144"/>
      <c r="G319" s="216" t="str">
        <f>IF(D319="","",VLOOKUP(D319,'Liste des clubs'!A:B,2,FALSE))</f>
        <v/>
      </c>
    </row>
    <row r="320" spans="1:7" x14ac:dyDescent="0.2">
      <c r="A320" s="216" t="str">
        <f t="shared" si="5"/>
        <v xml:space="preserve"> </v>
      </c>
      <c r="B320" s="217"/>
      <c r="C320" s="217"/>
      <c r="D320" s="144"/>
      <c r="E320" s="144"/>
      <c r="F320" s="144"/>
      <c r="G320" s="216" t="str">
        <f>IF(D320="","",VLOOKUP(D320,'Liste des clubs'!A:B,2,FALSE))</f>
        <v/>
      </c>
    </row>
    <row r="321" spans="1:7" x14ac:dyDescent="0.2">
      <c r="A321" s="216" t="str">
        <f t="shared" si="5"/>
        <v xml:space="preserve"> </v>
      </c>
      <c r="B321" s="217"/>
      <c r="C321" s="217"/>
      <c r="D321" s="144"/>
      <c r="E321" s="144"/>
      <c r="F321" s="144"/>
      <c r="G321" s="216" t="str">
        <f>IF(D321="","",VLOOKUP(D321,'Liste des clubs'!A:B,2,FALSE))</f>
        <v/>
      </c>
    </row>
    <row r="322" spans="1:7" x14ac:dyDescent="0.2">
      <c r="A322" s="216" t="str">
        <f t="shared" si="5"/>
        <v xml:space="preserve"> </v>
      </c>
      <c r="B322" s="217"/>
      <c r="C322" s="217"/>
      <c r="D322" s="144"/>
      <c r="E322" s="144"/>
      <c r="F322" s="144"/>
      <c r="G322" s="216" t="str">
        <f>IF(D322="","",VLOOKUP(D322,'Liste des clubs'!A:B,2,FALSE))</f>
        <v/>
      </c>
    </row>
    <row r="323" spans="1:7" x14ac:dyDescent="0.2">
      <c r="A323" s="216" t="str">
        <f t="shared" si="5"/>
        <v xml:space="preserve"> </v>
      </c>
      <c r="B323" s="217"/>
      <c r="C323" s="217"/>
      <c r="D323" s="144"/>
      <c r="E323" s="144"/>
      <c r="F323" s="144"/>
      <c r="G323" s="216" t="str">
        <f>IF(D323="","",VLOOKUP(D323,'Liste des clubs'!A:B,2,FALSE))</f>
        <v/>
      </c>
    </row>
    <row r="324" spans="1:7" x14ac:dyDescent="0.2">
      <c r="A324" s="216" t="str">
        <f t="shared" ref="A324:A387" si="6">UPPER(B324)&amp;" "&amp;PROPER(C324)</f>
        <v xml:space="preserve"> </v>
      </c>
      <c r="B324" s="217"/>
      <c r="C324" s="217"/>
      <c r="D324" s="144"/>
      <c r="E324" s="144"/>
      <c r="F324" s="144"/>
      <c r="G324" s="216" t="str">
        <f>IF(D324="","",VLOOKUP(D324,'Liste des clubs'!A:B,2,FALSE))</f>
        <v/>
      </c>
    </row>
    <row r="325" spans="1:7" x14ac:dyDescent="0.2">
      <c r="A325" s="216" t="str">
        <f t="shared" si="6"/>
        <v xml:space="preserve"> </v>
      </c>
      <c r="B325" s="217"/>
      <c r="C325" s="217"/>
      <c r="D325" s="144"/>
      <c r="E325" s="144"/>
      <c r="F325" s="144"/>
      <c r="G325" s="216" t="str">
        <f>IF(D325="","",VLOOKUP(D325,'Liste des clubs'!A:B,2,FALSE))</f>
        <v/>
      </c>
    </row>
    <row r="326" spans="1:7" x14ac:dyDescent="0.2">
      <c r="A326" s="216" t="str">
        <f t="shared" si="6"/>
        <v xml:space="preserve"> </v>
      </c>
      <c r="B326" s="217"/>
      <c r="C326" s="217"/>
      <c r="D326" s="144"/>
      <c r="E326" s="144"/>
      <c r="F326" s="144"/>
      <c r="G326" s="216" t="str">
        <f>IF(D326="","",VLOOKUP(D326,'Liste des clubs'!A:B,2,FALSE))</f>
        <v/>
      </c>
    </row>
    <row r="327" spans="1:7" x14ac:dyDescent="0.2">
      <c r="A327" s="216" t="str">
        <f t="shared" si="6"/>
        <v xml:space="preserve"> </v>
      </c>
      <c r="B327" s="217"/>
      <c r="C327" s="217"/>
      <c r="D327" s="144"/>
      <c r="E327" s="144"/>
      <c r="F327" s="144"/>
      <c r="G327" s="216" t="str">
        <f>IF(D327="","",VLOOKUP(D327,'Liste des clubs'!A:B,2,FALSE))</f>
        <v/>
      </c>
    </row>
    <row r="328" spans="1:7" x14ac:dyDescent="0.2">
      <c r="A328" s="216" t="str">
        <f t="shared" si="6"/>
        <v xml:space="preserve"> </v>
      </c>
      <c r="B328" s="217"/>
      <c r="C328" s="217"/>
      <c r="D328" s="144"/>
      <c r="E328" s="144"/>
      <c r="F328" s="144"/>
      <c r="G328" s="216" t="str">
        <f>IF(D328="","",VLOOKUP(D328,'Liste des clubs'!A:B,2,FALSE))</f>
        <v/>
      </c>
    </row>
    <row r="329" spans="1:7" x14ac:dyDescent="0.2">
      <c r="A329" s="216" t="str">
        <f t="shared" si="6"/>
        <v xml:space="preserve"> </v>
      </c>
      <c r="B329" s="217"/>
      <c r="C329" s="217"/>
      <c r="D329" s="144"/>
      <c r="E329" s="144"/>
      <c r="F329" s="144"/>
      <c r="G329" s="216" t="str">
        <f>IF(D329="","",VLOOKUP(D329,'Liste des clubs'!A:B,2,FALSE))</f>
        <v/>
      </c>
    </row>
    <row r="330" spans="1:7" x14ac:dyDescent="0.2">
      <c r="A330" s="216" t="str">
        <f t="shared" si="6"/>
        <v xml:space="preserve"> </v>
      </c>
      <c r="B330" s="217"/>
      <c r="C330" s="217"/>
      <c r="D330" s="144"/>
      <c r="E330" s="144"/>
      <c r="F330" s="144"/>
      <c r="G330" s="216" t="str">
        <f>IF(D330="","",VLOOKUP(D330,'Liste des clubs'!A:B,2,FALSE))</f>
        <v/>
      </c>
    </row>
    <row r="331" spans="1:7" x14ac:dyDescent="0.2">
      <c r="A331" s="216" t="str">
        <f t="shared" si="6"/>
        <v xml:space="preserve"> </v>
      </c>
      <c r="B331" s="217"/>
      <c r="C331" s="217"/>
      <c r="D331" s="144"/>
      <c r="E331" s="144"/>
      <c r="F331" s="144"/>
      <c r="G331" s="216" t="str">
        <f>IF(D331="","",VLOOKUP(D331,'Liste des clubs'!A:B,2,FALSE))</f>
        <v/>
      </c>
    </row>
    <row r="332" spans="1:7" x14ac:dyDescent="0.2">
      <c r="A332" s="216" t="str">
        <f t="shared" si="6"/>
        <v xml:space="preserve"> </v>
      </c>
      <c r="B332" s="217"/>
      <c r="C332" s="217"/>
      <c r="D332" s="144"/>
      <c r="E332" s="144"/>
      <c r="F332" s="144"/>
      <c r="G332" s="216" t="str">
        <f>IF(D332="","",VLOOKUP(D332,'Liste des clubs'!A:B,2,FALSE))</f>
        <v/>
      </c>
    </row>
    <row r="333" spans="1:7" x14ac:dyDescent="0.2">
      <c r="A333" s="216" t="str">
        <f t="shared" si="6"/>
        <v xml:space="preserve"> </v>
      </c>
      <c r="B333" s="217"/>
      <c r="C333" s="217"/>
      <c r="D333" s="144"/>
      <c r="E333" s="144"/>
      <c r="F333" s="144"/>
      <c r="G333" s="216" t="str">
        <f>IF(D333="","",VLOOKUP(D333,'Liste des clubs'!A:B,2,FALSE))</f>
        <v/>
      </c>
    </row>
    <row r="334" spans="1:7" x14ac:dyDescent="0.2">
      <c r="A334" s="216" t="str">
        <f t="shared" si="6"/>
        <v xml:space="preserve"> </v>
      </c>
      <c r="B334" s="217"/>
      <c r="C334" s="217"/>
      <c r="D334" s="144"/>
      <c r="E334" s="144"/>
      <c r="F334" s="144"/>
      <c r="G334" s="216" t="str">
        <f>IF(D334="","",VLOOKUP(D334,'Liste des clubs'!A:B,2,FALSE))</f>
        <v/>
      </c>
    </row>
    <row r="335" spans="1:7" x14ac:dyDescent="0.2">
      <c r="A335" s="216" t="str">
        <f t="shared" si="6"/>
        <v xml:space="preserve"> </v>
      </c>
      <c r="B335" s="217"/>
      <c r="C335" s="217"/>
      <c r="D335" s="144"/>
      <c r="E335" s="144"/>
      <c r="F335" s="144"/>
      <c r="G335" s="216" t="str">
        <f>IF(D335="","",VLOOKUP(D335,'Liste des clubs'!A:B,2,FALSE))</f>
        <v/>
      </c>
    </row>
    <row r="336" spans="1:7" x14ac:dyDescent="0.2">
      <c r="A336" s="216" t="str">
        <f t="shared" si="6"/>
        <v xml:space="preserve"> </v>
      </c>
      <c r="B336" s="217"/>
      <c r="C336" s="217"/>
      <c r="D336" s="144"/>
      <c r="E336" s="144"/>
      <c r="F336" s="144"/>
      <c r="G336" s="216" t="str">
        <f>IF(D336="","",VLOOKUP(D336,'Liste des clubs'!A:B,2,FALSE))</f>
        <v/>
      </c>
    </row>
    <row r="337" spans="1:7" x14ac:dyDescent="0.2">
      <c r="A337" s="216" t="str">
        <f t="shared" si="6"/>
        <v xml:space="preserve"> </v>
      </c>
      <c r="B337" s="217"/>
      <c r="C337" s="217"/>
      <c r="D337" s="144"/>
      <c r="E337" s="144"/>
      <c r="F337" s="144"/>
      <c r="G337" s="216" t="str">
        <f>IF(D337="","",VLOOKUP(D337,'Liste des clubs'!A:B,2,FALSE))</f>
        <v/>
      </c>
    </row>
    <row r="338" spans="1:7" x14ac:dyDescent="0.2">
      <c r="A338" s="216" t="str">
        <f t="shared" si="6"/>
        <v xml:space="preserve"> </v>
      </c>
      <c r="B338" s="217"/>
      <c r="C338" s="217"/>
      <c r="D338" s="144"/>
      <c r="E338" s="144"/>
      <c r="F338" s="144"/>
      <c r="G338" s="216" t="str">
        <f>IF(D338="","",VLOOKUP(D338,'Liste des clubs'!A:B,2,FALSE))</f>
        <v/>
      </c>
    </row>
    <row r="339" spans="1:7" x14ac:dyDescent="0.2">
      <c r="A339" s="216" t="str">
        <f t="shared" si="6"/>
        <v xml:space="preserve"> </v>
      </c>
      <c r="B339" s="217"/>
      <c r="C339" s="217"/>
      <c r="D339" s="144"/>
      <c r="E339" s="144"/>
      <c r="F339" s="144"/>
      <c r="G339" s="216" t="str">
        <f>IF(D339="","",VLOOKUP(D339,'Liste des clubs'!A:B,2,FALSE))</f>
        <v/>
      </c>
    </row>
    <row r="340" spans="1:7" x14ac:dyDescent="0.2">
      <c r="A340" s="216" t="str">
        <f t="shared" si="6"/>
        <v xml:space="preserve"> </v>
      </c>
      <c r="B340" s="217"/>
      <c r="C340" s="217"/>
      <c r="D340" s="144"/>
      <c r="E340" s="144"/>
      <c r="F340" s="144"/>
      <c r="G340" s="216" t="str">
        <f>IF(D340="","",VLOOKUP(D340,'Liste des clubs'!A:B,2,FALSE))</f>
        <v/>
      </c>
    </row>
    <row r="341" spans="1:7" x14ac:dyDescent="0.2">
      <c r="A341" s="216" t="str">
        <f t="shared" si="6"/>
        <v xml:space="preserve"> </v>
      </c>
      <c r="B341" s="217"/>
      <c r="C341" s="217"/>
      <c r="D341" s="144"/>
      <c r="E341" s="144"/>
      <c r="F341" s="144"/>
      <c r="G341" s="216" t="str">
        <f>IF(D341="","",VLOOKUP(D341,'Liste des clubs'!A:B,2,FALSE))</f>
        <v/>
      </c>
    </row>
    <row r="342" spans="1:7" x14ac:dyDescent="0.2">
      <c r="A342" s="216" t="str">
        <f t="shared" si="6"/>
        <v xml:space="preserve"> </v>
      </c>
      <c r="B342" s="217"/>
      <c r="C342" s="217"/>
      <c r="D342" s="144"/>
      <c r="E342" s="144"/>
      <c r="F342" s="144"/>
      <c r="G342" s="216" t="str">
        <f>IF(D342="","",VLOOKUP(D342,'Liste des clubs'!A:B,2,FALSE))</f>
        <v/>
      </c>
    </row>
    <row r="343" spans="1:7" x14ac:dyDescent="0.2">
      <c r="A343" s="216" t="str">
        <f t="shared" si="6"/>
        <v xml:space="preserve"> </v>
      </c>
      <c r="B343" s="217"/>
      <c r="C343" s="217"/>
      <c r="D343" s="144"/>
      <c r="E343" s="144"/>
      <c r="F343" s="144"/>
      <c r="G343" s="216" t="str">
        <f>IF(D343="","",VLOOKUP(D343,'Liste des clubs'!A:B,2,FALSE))</f>
        <v/>
      </c>
    </row>
    <row r="344" spans="1:7" x14ac:dyDescent="0.2">
      <c r="A344" s="216" t="str">
        <f t="shared" si="6"/>
        <v xml:space="preserve"> </v>
      </c>
      <c r="B344" s="217"/>
      <c r="C344" s="217"/>
      <c r="D344" s="144"/>
      <c r="E344" s="144"/>
      <c r="F344" s="144"/>
      <c r="G344" s="216" t="str">
        <f>IF(D344="","",VLOOKUP(D344,'Liste des clubs'!A:B,2,FALSE))</f>
        <v/>
      </c>
    </row>
    <row r="345" spans="1:7" x14ac:dyDescent="0.2">
      <c r="A345" s="216" t="str">
        <f t="shared" si="6"/>
        <v xml:space="preserve"> </v>
      </c>
      <c r="B345" s="217"/>
      <c r="C345" s="217"/>
      <c r="D345" s="144"/>
      <c r="E345" s="144"/>
      <c r="F345" s="144"/>
      <c r="G345" s="216" t="str">
        <f>IF(D345="","",VLOOKUP(D345,'Liste des clubs'!A:B,2,FALSE))</f>
        <v/>
      </c>
    </row>
    <row r="346" spans="1:7" x14ac:dyDescent="0.2">
      <c r="A346" s="216" t="str">
        <f t="shared" si="6"/>
        <v xml:space="preserve"> </v>
      </c>
      <c r="B346" s="217"/>
      <c r="C346" s="217"/>
      <c r="D346" s="144"/>
      <c r="E346" s="144"/>
      <c r="F346" s="144"/>
      <c r="G346" s="216" t="str">
        <f>IF(D346="","",VLOOKUP(D346,'Liste des clubs'!A:B,2,FALSE))</f>
        <v/>
      </c>
    </row>
    <row r="347" spans="1:7" x14ac:dyDescent="0.2">
      <c r="A347" s="216" t="str">
        <f t="shared" si="6"/>
        <v xml:space="preserve"> </v>
      </c>
      <c r="B347" s="217"/>
      <c r="C347" s="217"/>
      <c r="D347" s="144"/>
      <c r="E347" s="144"/>
      <c r="F347" s="144"/>
      <c r="G347" s="216" t="str">
        <f>IF(D347="","",VLOOKUP(D347,'Liste des clubs'!A:B,2,FALSE))</f>
        <v/>
      </c>
    </row>
    <row r="348" spans="1:7" x14ac:dyDescent="0.2">
      <c r="A348" s="216" t="str">
        <f t="shared" si="6"/>
        <v xml:space="preserve"> </v>
      </c>
      <c r="B348" s="217"/>
      <c r="C348" s="217"/>
      <c r="D348" s="144"/>
      <c r="E348" s="144"/>
      <c r="F348" s="144"/>
      <c r="G348" s="216" t="str">
        <f>IF(D348="","",VLOOKUP(D348,'Liste des clubs'!A:B,2,FALSE))</f>
        <v/>
      </c>
    </row>
    <row r="349" spans="1:7" x14ac:dyDescent="0.2">
      <c r="A349" s="216" t="str">
        <f t="shared" si="6"/>
        <v xml:space="preserve"> </v>
      </c>
      <c r="B349" s="217"/>
      <c r="C349" s="217"/>
      <c r="D349" s="144"/>
      <c r="E349" s="144"/>
      <c r="F349" s="144"/>
      <c r="G349" s="216" t="str">
        <f>IF(D349="","",VLOOKUP(D349,'Liste des clubs'!A:B,2,FALSE))</f>
        <v/>
      </c>
    </row>
    <row r="350" spans="1:7" x14ac:dyDescent="0.2">
      <c r="A350" s="216" t="str">
        <f t="shared" si="6"/>
        <v xml:space="preserve"> </v>
      </c>
      <c r="B350" s="217"/>
      <c r="C350" s="217"/>
      <c r="D350" s="144"/>
      <c r="E350" s="144"/>
      <c r="F350" s="144"/>
      <c r="G350" s="216" t="str">
        <f>IF(D350="","",VLOOKUP(D350,'Liste des clubs'!A:B,2,FALSE))</f>
        <v/>
      </c>
    </row>
    <row r="351" spans="1:7" x14ac:dyDescent="0.2">
      <c r="A351" s="216" t="str">
        <f t="shared" si="6"/>
        <v xml:space="preserve"> </v>
      </c>
      <c r="B351" s="217"/>
      <c r="C351" s="217"/>
      <c r="D351" s="144"/>
      <c r="E351" s="144"/>
      <c r="F351" s="144"/>
      <c r="G351" s="216" t="str">
        <f>IF(D351="","",VLOOKUP(D351,'Liste des clubs'!A:B,2,FALSE))</f>
        <v/>
      </c>
    </row>
    <row r="352" spans="1:7" x14ac:dyDescent="0.2">
      <c r="A352" s="216" t="str">
        <f t="shared" si="6"/>
        <v xml:space="preserve"> </v>
      </c>
      <c r="B352" s="217"/>
      <c r="C352" s="217"/>
      <c r="D352" s="144"/>
      <c r="E352" s="144"/>
      <c r="F352" s="144"/>
      <c r="G352" s="216" t="str">
        <f>IF(D352="","",VLOOKUP(D352,'Liste des clubs'!A:B,2,FALSE))</f>
        <v/>
      </c>
    </row>
    <row r="353" spans="1:7" x14ac:dyDescent="0.2">
      <c r="A353" s="216" t="str">
        <f t="shared" si="6"/>
        <v xml:space="preserve"> </v>
      </c>
      <c r="B353" s="217"/>
      <c r="C353" s="217"/>
      <c r="D353" s="144"/>
      <c r="E353" s="144"/>
      <c r="F353" s="144"/>
      <c r="G353" s="216" t="str">
        <f>IF(D353="","",VLOOKUP(D353,'Liste des clubs'!A:B,2,FALSE))</f>
        <v/>
      </c>
    </row>
    <row r="354" spans="1:7" x14ac:dyDescent="0.2">
      <c r="A354" s="216" t="str">
        <f t="shared" si="6"/>
        <v xml:space="preserve"> </v>
      </c>
      <c r="B354" s="217"/>
      <c r="C354" s="217"/>
      <c r="D354" s="144"/>
      <c r="E354" s="144"/>
      <c r="F354" s="144"/>
      <c r="G354" s="216" t="str">
        <f>IF(D354="","",VLOOKUP(D354,'Liste des clubs'!A:B,2,FALSE))</f>
        <v/>
      </c>
    </row>
    <row r="355" spans="1:7" x14ac:dyDescent="0.2">
      <c r="A355" s="216" t="str">
        <f t="shared" si="6"/>
        <v xml:space="preserve"> </v>
      </c>
      <c r="B355" s="217"/>
      <c r="C355" s="217"/>
      <c r="D355" s="144"/>
      <c r="E355" s="144"/>
      <c r="F355" s="144"/>
      <c r="G355" s="216" t="str">
        <f>IF(D355="","",VLOOKUP(D355,'Liste des clubs'!A:B,2,FALSE))</f>
        <v/>
      </c>
    </row>
    <row r="356" spans="1:7" x14ac:dyDescent="0.2">
      <c r="A356" s="216" t="str">
        <f t="shared" si="6"/>
        <v xml:space="preserve"> </v>
      </c>
      <c r="B356" s="217"/>
      <c r="C356" s="217"/>
      <c r="D356" s="144"/>
      <c r="E356" s="144"/>
      <c r="F356" s="144"/>
      <c r="G356" s="216" t="str">
        <f>IF(D356="","",VLOOKUP(D356,'Liste des clubs'!A:B,2,FALSE))</f>
        <v/>
      </c>
    </row>
    <row r="357" spans="1:7" x14ac:dyDescent="0.2">
      <c r="A357" s="216" t="str">
        <f t="shared" si="6"/>
        <v xml:space="preserve"> </v>
      </c>
      <c r="B357" s="217"/>
      <c r="C357" s="217"/>
      <c r="D357" s="144"/>
      <c r="E357" s="144"/>
      <c r="F357" s="144"/>
      <c r="G357" s="216" t="str">
        <f>IF(D357="","",VLOOKUP(D357,'Liste des clubs'!A:B,2,FALSE))</f>
        <v/>
      </c>
    </row>
    <row r="358" spans="1:7" x14ac:dyDescent="0.2">
      <c r="A358" s="216" t="str">
        <f t="shared" si="6"/>
        <v xml:space="preserve"> </v>
      </c>
      <c r="B358" s="217"/>
      <c r="C358" s="217"/>
      <c r="D358" s="144"/>
      <c r="E358" s="144"/>
      <c r="F358" s="144"/>
      <c r="G358" s="216" t="str">
        <f>IF(D358="","",VLOOKUP(D358,'Liste des clubs'!A:B,2,FALSE))</f>
        <v/>
      </c>
    </row>
    <row r="359" spans="1:7" x14ac:dyDescent="0.2">
      <c r="A359" s="216" t="str">
        <f t="shared" si="6"/>
        <v xml:space="preserve"> </v>
      </c>
      <c r="B359" s="217"/>
      <c r="C359" s="217"/>
      <c r="D359" s="144"/>
      <c r="E359" s="144"/>
      <c r="F359" s="144"/>
      <c r="G359" s="216" t="str">
        <f>IF(D359="","",VLOOKUP(D359,'Liste des clubs'!A:B,2,FALSE))</f>
        <v/>
      </c>
    </row>
    <row r="360" spans="1:7" x14ac:dyDescent="0.2">
      <c r="A360" s="216" t="str">
        <f t="shared" si="6"/>
        <v xml:space="preserve"> </v>
      </c>
      <c r="B360" s="217"/>
      <c r="C360" s="217"/>
      <c r="D360" s="144"/>
      <c r="E360" s="144"/>
      <c r="F360" s="144"/>
      <c r="G360" s="216" t="str">
        <f>IF(D360="","",VLOOKUP(D360,'Liste des clubs'!A:B,2,FALSE))</f>
        <v/>
      </c>
    </row>
    <row r="361" spans="1:7" x14ac:dyDescent="0.2">
      <c r="A361" s="216" t="str">
        <f t="shared" si="6"/>
        <v xml:space="preserve"> </v>
      </c>
      <c r="B361" s="217"/>
      <c r="C361" s="217"/>
      <c r="D361" s="144"/>
      <c r="E361" s="144"/>
      <c r="F361" s="144"/>
      <c r="G361" s="216" t="str">
        <f>IF(D361="","",VLOOKUP(D361,'Liste des clubs'!A:B,2,FALSE))</f>
        <v/>
      </c>
    </row>
    <row r="362" spans="1:7" x14ac:dyDescent="0.2">
      <c r="A362" s="216" t="str">
        <f t="shared" si="6"/>
        <v xml:space="preserve"> </v>
      </c>
      <c r="B362" s="217"/>
      <c r="C362" s="217"/>
      <c r="D362" s="144"/>
      <c r="E362" s="144"/>
      <c r="F362" s="144"/>
      <c r="G362" s="216" t="str">
        <f>IF(D362="","",VLOOKUP(D362,'Liste des clubs'!A:B,2,FALSE))</f>
        <v/>
      </c>
    </row>
    <row r="363" spans="1:7" x14ac:dyDescent="0.2">
      <c r="A363" s="216" t="str">
        <f t="shared" si="6"/>
        <v xml:space="preserve"> </v>
      </c>
      <c r="B363" s="217"/>
      <c r="C363" s="217"/>
      <c r="D363" s="144"/>
      <c r="E363" s="144"/>
      <c r="F363" s="144"/>
      <c r="G363" s="216" t="str">
        <f>IF(D363="","",VLOOKUP(D363,'Liste des clubs'!A:B,2,FALSE))</f>
        <v/>
      </c>
    </row>
    <row r="364" spans="1:7" x14ac:dyDescent="0.2">
      <c r="A364" s="216" t="str">
        <f t="shared" si="6"/>
        <v xml:space="preserve"> </v>
      </c>
      <c r="B364" s="217"/>
      <c r="C364" s="217"/>
      <c r="D364" s="144"/>
      <c r="E364" s="144"/>
      <c r="F364" s="144"/>
      <c r="G364" s="216" t="str">
        <f>IF(D364="","",VLOOKUP(D364,'Liste des clubs'!A:B,2,FALSE))</f>
        <v/>
      </c>
    </row>
    <row r="365" spans="1:7" x14ac:dyDescent="0.2">
      <c r="A365" s="216" t="str">
        <f t="shared" si="6"/>
        <v xml:space="preserve"> </v>
      </c>
      <c r="B365" s="217"/>
      <c r="C365" s="217"/>
      <c r="D365" s="144"/>
      <c r="E365" s="144"/>
      <c r="F365" s="144"/>
      <c r="G365" s="216" t="str">
        <f>IF(D365="","",VLOOKUP(D365,'Liste des clubs'!A:B,2,FALSE))</f>
        <v/>
      </c>
    </row>
    <row r="366" spans="1:7" x14ac:dyDescent="0.2">
      <c r="A366" s="216" t="str">
        <f t="shared" si="6"/>
        <v xml:space="preserve"> </v>
      </c>
      <c r="B366" s="217"/>
      <c r="C366" s="217"/>
      <c r="D366" s="144"/>
      <c r="E366" s="144"/>
      <c r="F366" s="144"/>
      <c r="G366" s="216" t="str">
        <f>IF(D366="","",VLOOKUP(D366,'Liste des clubs'!A:B,2,FALSE))</f>
        <v/>
      </c>
    </row>
    <row r="367" spans="1:7" x14ac:dyDescent="0.2">
      <c r="A367" s="216" t="str">
        <f t="shared" si="6"/>
        <v xml:space="preserve"> </v>
      </c>
      <c r="B367" s="217"/>
      <c r="C367" s="217"/>
      <c r="D367" s="144"/>
      <c r="E367" s="144"/>
      <c r="F367" s="144"/>
      <c r="G367" s="216" t="str">
        <f>IF(D367="","",VLOOKUP(D367,'Liste des clubs'!A:B,2,FALSE))</f>
        <v/>
      </c>
    </row>
    <row r="368" spans="1:7" x14ac:dyDescent="0.2">
      <c r="A368" s="216" t="str">
        <f t="shared" si="6"/>
        <v xml:space="preserve"> </v>
      </c>
      <c r="B368" s="217"/>
      <c r="C368" s="217"/>
      <c r="D368" s="144"/>
      <c r="E368" s="144"/>
      <c r="F368" s="144"/>
      <c r="G368" s="216" t="str">
        <f>IF(D368="","",VLOOKUP(D368,'Liste des clubs'!A:B,2,FALSE))</f>
        <v/>
      </c>
    </row>
    <row r="369" spans="1:7" x14ac:dyDescent="0.2">
      <c r="A369" s="216" t="str">
        <f t="shared" si="6"/>
        <v xml:space="preserve"> </v>
      </c>
      <c r="B369" s="217"/>
      <c r="C369" s="217"/>
      <c r="D369" s="144"/>
      <c r="E369" s="144"/>
      <c r="F369" s="144"/>
      <c r="G369" s="216" t="str">
        <f>IF(D369="","",VLOOKUP(D369,'Liste des clubs'!A:B,2,FALSE))</f>
        <v/>
      </c>
    </row>
    <row r="370" spans="1:7" x14ac:dyDescent="0.2">
      <c r="A370" s="216" t="str">
        <f t="shared" si="6"/>
        <v xml:space="preserve"> </v>
      </c>
      <c r="B370" s="217"/>
      <c r="C370" s="217"/>
      <c r="D370" s="144"/>
      <c r="E370" s="144"/>
      <c r="F370" s="144"/>
      <c r="G370" s="216" t="str">
        <f>IF(D370="","",VLOOKUP(D370,'Liste des clubs'!A:B,2,FALSE))</f>
        <v/>
      </c>
    </row>
    <row r="371" spans="1:7" x14ac:dyDescent="0.2">
      <c r="A371" s="216" t="str">
        <f t="shared" si="6"/>
        <v xml:space="preserve"> </v>
      </c>
      <c r="B371" s="217"/>
      <c r="C371" s="217"/>
      <c r="D371" s="144"/>
      <c r="E371" s="144"/>
      <c r="F371" s="144"/>
      <c r="G371" s="216" t="str">
        <f>IF(D371="","",VLOOKUP(D371,'Liste des clubs'!A:B,2,FALSE))</f>
        <v/>
      </c>
    </row>
    <row r="372" spans="1:7" x14ac:dyDescent="0.2">
      <c r="A372" s="216" t="str">
        <f t="shared" si="6"/>
        <v xml:space="preserve"> </v>
      </c>
      <c r="B372" s="217"/>
      <c r="C372" s="217"/>
      <c r="D372" s="144"/>
      <c r="E372" s="144"/>
      <c r="F372" s="144"/>
      <c r="G372" s="216" t="str">
        <f>IF(D372="","",VLOOKUP(D372,'Liste des clubs'!A:B,2,FALSE))</f>
        <v/>
      </c>
    </row>
    <row r="373" spans="1:7" x14ac:dyDescent="0.2">
      <c r="A373" s="216" t="str">
        <f t="shared" si="6"/>
        <v xml:space="preserve"> </v>
      </c>
      <c r="B373" s="217"/>
      <c r="C373" s="217"/>
      <c r="D373" s="144"/>
      <c r="E373" s="144"/>
      <c r="F373" s="144"/>
      <c r="G373" s="216" t="str">
        <f>IF(D373="","",VLOOKUP(D373,'Liste des clubs'!A:B,2,FALSE))</f>
        <v/>
      </c>
    </row>
    <row r="374" spans="1:7" x14ac:dyDescent="0.2">
      <c r="A374" s="216" t="str">
        <f t="shared" si="6"/>
        <v xml:space="preserve"> </v>
      </c>
      <c r="B374" s="217"/>
      <c r="C374" s="217"/>
      <c r="D374" s="144"/>
      <c r="E374" s="144"/>
      <c r="F374" s="144"/>
      <c r="G374" s="216" t="str">
        <f>IF(D374="","",VLOOKUP(D374,'Liste des clubs'!A:B,2,FALSE))</f>
        <v/>
      </c>
    </row>
    <row r="375" spans="1:7" x14ac:dyDescent="0.2">
      <c r="A375" s="216" t="str">
        <f t="shared" si="6"/>
        <v xml:space="preserve"> </v>
      </c>
      <c r="B375" s="217"/>
      <c r="C375" s="217"/>
      <c r="D375" s="144"/>
      <c r="E375" s="144"/>
      <c r="F375" s="144"/>
      <c r="G375" s="216" t="str">
        <f>IF(D375="","",VLOOKUP(D375,'Liste des clubs'!A:B,2,FALSE))</f>
        <v/>
      </c>
    </row>
    <row r="376" spans="1:7" x14ac:dyDescent="0.2">
      <c r="A376" s="216" t="str">
        <f t="shared" si="6"/>
        <v xml:space="preserve"> </v>
      </c>
      <c r="B376" s="217"/>
      <c r="C376" s="217"/>
      <c r="D376" s="144"/>
      <c r="E376" s="144"/>
      <c r="F376" s="144"/>
      <c r="G376" s="216" t="str">
        <f>IF(D376="","",VLOOKUP(D376,'Liste des clubs'!A:B,2,FALSE))</f>
        <v/>
      </c>
    </row>
    <row r="377" spans="1:7" x14ac:dyDescent="0.2">
      <c r="A377" s="216" t="str">
        <f t="shared" si="6"/>
        <v xml:space="preserve"> </v>
      </c>
      <c r="B377" s="217"/>
      <c r="C377" s="217"/>
      <c r="D377" s="144"/>
      <c r="E377" s="144"/>
      <c r="F377" s="144"/>
      <c r="G377" s="216" t="str">
        <f>IF(D377="","",VLOOKUP(D377,'Liste des clubs'!A:B,2,FALSE))</f>
        <v/>
      </c>
    </row>
    <row r="378" spans="1:7" x14ac:dyDescent="0.2">
      <c r="A378" s="216" t="str">
        <f t="shared" si="6"/>
        <v xml:space="preserve"> </v>
      </c>
      <c r="B378" s="217"/>
      <c r="C378" s="217"/>
      <c r="D378" s="144"/>
      <c r="E378" s="144"/>
      <c r="F378" s="144"/>
      <c r="G378" s="216" t="str">
        <f>IF(D378="","",VLOOKUP(D378,'Liste des clubs'!A:B,2,FALSE))</f>
        <v/>
      </c>
    </row>
    <row r="379" spans="1:7" x14ac:dyDescent="0.2">
      <c r="A379" s="216" t="str">
        <f t="shared" si="6"/>
        <v xml:space="preserve"> </v>
      </c>
      <c r="B379" s="217"/>
      <c r="C379" s="217"/>
      <c r="D379" s="144"/>
      <c r="E379" s="144"/>
      <c r="F379" s="144"/>
      <c r="G379" s="216" t="str">
        <f>IF(D379="","",VLOOKUP(D379,'Liste des clubs'!A:B,2,FALSE))</f>
        <v/>
      </c>
    </row>
    <row r="380" spans="1:7" x14ac:dyDescent="0.2">
      <c r="A380" s="216" t="str">
        <f t="shared" si="6"/>
        <v xml:space="preserve"> </v>
      </c>
      <c r="B380" s="217"/>
      <c r="C380" s="217"/>
      <c r="D380" s="144"/>
      <c r="E380" s="144"/>
      <c r="F380" s="144"/>
      <c r="G380" s="216" t="str">
        <f>IF(D380="","",VLOOKUP(D380,'Liste des clubs'!A:B,2,FALSE))</f>
        <v/>
      </c>
    </row>
    <row r="381" spans="1:7" x14ac:dyDescent="0.2">
      <c r="A381" s="216" t="str">
        <f t="shared" si="6"/>
        <v xml:space="preserve"> </v>
      </c>
      <c r="B381" s="217"/>
      <c r="C381" s="217"/>
      <c r="D381" s="144"/>
      <c r="E381" s="144"/>
      <c r="F381" s="144"/>
      <c r="G381" s="216" t="str">
        <f>IF(D381="","",VLOOKUP(D381,'Liste des clubs'!A:B,2,FALSE))</f>
        <v/>
      </c>
    </row>
    <row r="382" spans="1:7" x14ac:dyDescent="0.2">
      <c r="A382" s="216" t="str">
        <f t="shared" si="6"/>
        <v xml:space="preserve"> </v>
      </c>
      <c r="B382" s="217"/>
      <c r="C382" s="217"/>
      <c r="D382" s="144"/>
      <c r="E382" s="144"/>
      <c r="F382" s="144"/>
      <c r="G382" s="216" t="str">
        <f>IF(D382="","",VLOOKUP(D382,'Liste des clubs'!A:B,2,FALSE))</f>
        <v/>
      </c>
    </row>
    <row r="383" spans="1:7" x14ac:dyDescent="0.2">
      <c r="A383" s="216" t="str">
        <f t="shared" si="6"/>
        <v xml:space="preserve"> </v>
      </c>
      <c r="B383" s="217"/>
      <c r="C383" s="217"/>
      <c r="D383" s="144"/>
      <c r="E383" s="144"/>
      <c r="F383" s="144"/>
      <c r="G383" s="216" t="str">
        <f>IF(D383="","",VLOOKUP(D383,'Liste des clubs'!A:B,2,FALSE))</f>
        <v/>
      </c>
    </row>
    <row r="384" spans="1:7" x14ac:dyDescent="0.2">
      <c r="A384" s="216" t="str">
        <f t="shared" si="6"/>
        <v xml:space="preserve"> </v>
      </c>
      <c r="B384" s="217"/>
      <c r="C384" s="217"/>
      <c r="D384" s="144"/>
      <c r="E384" s="144"/>
      <c r="F384" s="144"/>
      <c r="G384" s="216" t="str">
        <f>IF(D384="","",VLOOKUP(D384,'Liste des clubs'!A:B,2,FALSE))</f>
        <v/>
      </c>
    </row>
    <row r="385" spans="1:7" x14ac:dyDescent="0.2">
      <c r="A385" s="216" t="str">
        <f t="shared" si="6"/>
        <v xml:space="preserve"> </v>
      </c>
      <c r="B385" s="217"/>
      <c r="C385" s="217"/>
      <c r="D385" s="144"/>
      <c r="E385" s="144"/>
      <c r="F385" s="144"/>
      <c r="G385" s="216" t="str">
        <f>IF(D385="","",VLOOKUP(D385,'Liste des clubs'!A:B,2,FALSE))</f>
        <v/>
      </c>
    </row>
    <row r="386" spans="1:7" x14ac:dyDescent="0.2">
      <c r="A386" s="216" t="str">
        <f t="shared" si="6"/>
        <v xml:space="preserve"> </v>
      </c>
      <c r="B386" s="217"/>
      <c r="C386" s="217"/>
      <c r="D386" s="144"/>
      <c r="E386" s="144"/>
      <c r="F386" s="144"/>
      <c r="G386" s="216" t="str">
        <f>IF(D386="","",VLOOKUP(D386,'Liste des clubs'!A:B,2,FALSE))</f>
        <v/>
      </c>
    </row>
    <row r="387" spans="1:7" x14ac:dyDescent="0.2">
      <c r="A387" s="216" t="str">
        <f t="shared" si="6"/>
        <v xml:space="preserve"> </v>
      </c>
      <c r="B387" s="217"/>
      <c r="C387" s="217"/>
      <c r="D387" s="144"/>
      <c r="E387" s="144"/>
      <c r="F387" s="144"/>
      <c r="G387" s="216" t="str">
        <f>IF(D387="","",VLOOKUP(D387,'Liste des clubs'!A:B,2,FALSE))</f>
        <v/>
      </c>
    </row>
    <row r="388" spans="1:7" x14ac:dyDescent="0.2">
      <c r="A388" s="216" t="str">
        <f t="shared" ref="A388:A451" si="7">UPPER(B388)&amp;" "&amp;PROPER(C388)</f>
        <v xml:space="preserve"> </v>
      </c>
      <c r="B388" s="217"/>
      <c r="C388" s="217"/>
      <c r="D388" s="144"/>
      <c r="E388" s="144"/>
      <c r="F388" s="144"/>
      <c r="G388" s="216" t="str">
        <f>IF(D388="","",VLOOKUP(D388,'Liste des clubs'!A:B,2,FALSE))</f>
        <v/>
      </c>
    </row>
    <row r="389" spans="1:7" x14ac:dyDescent="0.2">
      <c r="A389" s="216" t="str">
        <f t="shared" si="7"/>
        <v xml:space="preserve"> </v>
      </c>
      <c r="B389" s="217"/>
      <c r="C389" s="217"/>
      <c r="D389" s="144"/>
      <c r="E389" s="144"/>
      <c r="F389" s="144"/>
      <c r="G389" s="216" t="str">
        <f>IF(D389="","",VLOOKUP(D389,'Liste des clubs'!A:B,2,FALSE))</f>
        <v/>
      </c>
    </row>
    <row r="390" spans="1:7" x14ac:dyDescent="0.2">
      <c r="A390" s="216" t="str">
        <f t="shared" si="7"/>
        <v xml:space="preserve"> </v>
      </c>
      <c r="B390" s="217"/>
      <c r="C390" s="217"/>
      <c r="D390" s="144"/>
      <c r="E390" s="144"/>
      <c r="F390" s="144"/>
      <c r="G390" s="216" t="str">
        <f>IF(D390="","",VLOOKUP(D390,'Liste des clubs'!A:B,2,FALSE))</f>
        <v/>
      </c>
    </row>
    <row r="391" spans="1:7" x14ac:dyDescent="0.2">
      <c r="A391" s="216" t="str">
        <f t="shared" si="7"/>
        <v xml:space="preserve"> </v>
      </c>
      <c r="B391" s="217"/>
      <c r="C391" s="217"/>
      <c r="D391" s="144"/>
      <c r="E391" s="144"/>
      <c r="F391" s="144"/>
      <c r="G391" s="216" t="str">
        <f>IF(D391="","",VLOOKUP(D391,'Liste des clubs'!A:B,2,FALSE))</f>
        <v/>
      </c>
    </row>
    <row r="392" spans="1:7" x14ac:dyDescent="0.2">
      <c r="A392" s="216" t="str">
        <f t="shared" si="7"/>
        <v xml:space="preserve"> </v>
      </c>
      <c r="B392" s="217"/>
      <c r="C392" s="217"/>
      <c r="D392" s="144"/>
      <c r="E392" s="144"/>
      <c r="F392" s="144"/>
      <c r="G392" s="216" t="str">
        <f>IF(D392="","",VLOOKUP(D392,'Liste des clubs'!A:B,2,FALSE))</f>
        <v/>
      </c>
    </row>
    <row r="393" spans="1:7" x14ac:dyDescent="0.2">
      <c r="A393" s="216" t="str">
        <f t="shared" si="7"/>
        <v xml:space="preserve"> </v>
      </c>
      <c r="B393" s="217"/>
      <c r="C393" s="217"/>
      <c r="D393" s="144"/>
      <c r="E393" s="144"/>
      <c r="F393" s="144"/>
      <c r="G393" s="216" t="str">
        <f>IF(D393="","",VLOOKUP(D393,'Liste des clubs'!A:B,2,FALSE))</f>
        <v/>
      </c>
    </row>
    <row r="394" spans="1:7" x14ac:dyDescent="0.2">
      <c r="A394" s="216" t="str">
        <f t="shared" si="7"/>
        <v xml:space="preserve"> </v>
      </c>
      <c r="B394" s="217"/>
      <c r="C394" s="217"/>
      <c r="D394" s="144"/>
      <c r="E394" s="144"/>
      <c r="F394" s="144"/>
      <c r="G394" s="216" t="str">
        <f>IF(D394="","",VLOOKUP(D394,'Liste des clubs'!A:B,2,FALSE))</f>
        <v/>
      </c>
    </row>
    <row r="395" spans="1:7" x14ac:dyDescent="0.2">
      <c r="A395" s="216" t="str">
        <f t="shared" si="7"/>
        <v xml:space="preserve"> </v>
      </c>
      <c r="B395" s="217"/>
      <c r="C395" s="217"/>
      <c r="D395" s="144"/>
      <c r="E395" s="144"/>
      <c r="F395" s="144"/>
      <c r="G395" s="216" t="str">
        <f>IF(D395="","",VLOOKUP(D395,'Liste des clubs'!A:B,2,FALSE))</f>
        <v/>
      </c>
    </row>
    <row r="396" spans="1:7" x14ac:dyDescent="0.2">
      <c r="A396" s="216" t="str">
        <f t="shared" si="7"/>
        <v xml:space="preserve"> </v>
      </c>
      <c r="B396" s="217"/>
      <c r="C396" s="217"/>
      <c r="D396" s="144"/>
      <c r="E396" s="144"/>
      <c r="F396" s="144"/>
      <c r="G396" s="216" t="str">
        <f>IF(D396="","",VLOOKUP(D396,'Liste des clubs'!A:B,2,FALSE))</f>
        <v/>
      </c>
    </row>
    <row r="397" spans="1:7" x14ac:dyDescent="0.2">
      <c r="A397" s="216" t="str">
        <f t="shared" si="7"/>
        <v xml:space="preserve"> </v>
      </c>
      <c r="B397" s="217"/>
      <c r="C397" s="217"/>
      <c r="D397" s="144"/>
      <c r="E397" s="144"/>
      <c r="F397" s="144"/>
      <c r="G397" s="216" t="str">
        <f>IF(D397="","",VLOOKUP(D397,'Liste des clubs'!A:B,2,FALSE))</f>
        <v/>
      </c>
    </row>
    <row r="398" spans="1:7" x14ac:dyDescent="0.2">
      <c r="A398" s="216" t="str">
        <f t="shared" si="7"/>
        <v xml:space="preserve"> </v>
      </c>
      <c r="B398" s="217"/>
      <c r="C398" s="217"/>
      <c r="D398" s="144"/>
      <c r="E398" s="144"/>
      <c r="F398" s="144"/>
      <c r="G398" s="216" t="str">
        <f>IF(D398="","",VLOOKUP(D398,'Liste des clubs'!A:B,2,FALSE))</f>
        <v/>
      </c>
    </row>
    <row r="399" spans="1:7" x14ac:dyDescent="0.2">
      <c r="A399" s="216" t="str">
        <f t="shared" si="7"/>
        <v xml:space="preserve"> </v>
      </c>
      <c r="B399" s="217"/>
      <c r="C399" s="217"/>
      <c r="D399" s="144"/>
      <c r="E399" s="144"/>
      <c r="F399" s="144"/>
      <c r="G399" s="216" t="str">
        <f>IF(D399="","",VLOOKUP(D399,'Liste des clubs'!A:B,2,FALSE))</f>
        <v/>
      </c>
    </row>
    <row r="400" spans="1:7" x14ac:dyDescent="0.2">
      <c r="A400" s="216" t="str">
        <f t="shared" si="7"/>
        <v xml:space="preserve"> </v>
      </c>
      <c r="B400" s="217"/>
      <c r="C400" s="217"/>
      <c r="D400" s="144"/>
      <c r="E400" s="144"/>
      <c r="F400" s="144"/>
      <c r="G400" s="216" t="str">
        <f>IF(D400="","",VLOOKUP(D400,'Liste des clubs'!A:B,2,FALSE))</f>
        <v/>
      </c>
    </row>
    <row r="401" spans="1:7" x14ac:dyDescent="0.2">
      <c r="A401" s="216" t="str">
        <f t="shared" si="7"/>
        <v xml:space="preserve"> </v>
      </c>
      <c r="B401" s="217"/>
      <c r="C401" s="217"/>
      <c r="D401" s="144"/>
      <c r="E401" s="144"/>
      <c r="F401" s="144"/>
      <c r="G401" s="216" t="str">
        <f>IF(D401="","",VLOOKUP(D401,'Liste des clubs'!A:B,2,FALSE))</f>
        <v/>
      </c>
    </row>
    <row r="402" spans="1:7" x14ac:dyDescent="0.2">
      <c r="A402" s="216" t="str">
        <f t="shared" si="7"/>
        <v xml:space="preserve"> </v>
      </c>
      <c r="B402" s="217"/>
      <c r="C402" s="217"/>
      <c r="D402" s="144"/>
      <c r="E402" s="144"/>
      <c r="F402" s="144"/>
      <c r="G402" s="216" t="str">
        <f>IF(D402="","",VLOOKUP(D402,'Liste des clubs'!A:B,2,FALSE))</f>
        <v/>
      </c>
    </row>
    <row r="403" spans="1:7" x14ac:dyDescent="0.2">
      <c r="A403" s="216" t="str">
        <f t="shared" si="7"/>
        <v xml:space="preserve"> </v>
      </c>
      <c r="B403" s="217"/>
      <c r="C403" s="217"/>
      <c r="D403" s="144"/>
      <c r="E403" s="144"/>
      <c r="F403" s="144"/>
      <c r="G403" s="216" t="str">
        <f>IF(D403="","",VLOOKUP(D403,'Liste des clubs'!A:B,2,FALSE))</f>
        <v/>
      </c>
    </row>
    <row r="404" spans="1:7" x14ac:dyDescent="0.2">
      <c r="A404" s="216" t="str">
        <f t="shared" si="7"/>
        <v xml:space="preserve"> </v>
      </c>
      <c r="B404" s="217"/>
      <c r="C404" s="217"/>
      <c r="D404" s="144"/>
      <c r="E404" s="144"/>
      <c r="F404" s="144"/>
      <c r="G404" s="216" t="str">
        <f>IF(D404="","",VLOOKUP(D404,'Liste des clubs'!A:B,2,FALSE))</f>
        <v/>
      </c>
    </row>
    <row r="405" spans="1:7" x14ac:dyDescent="0.2">
      <c r="A405" s="216" t="str">
        <f t="shared" si="7"/>
        <v xml:space="preserve"> </v>
      </c>
      <c r="B405" s="217"/>
      <c r="C405" s="217"/>
      <c r="D405" s="144"/>
      <c r="E405" s="144"/>
      <c r="F405" s="144"/>
      <c r="G405" s="216" t="str">
        <f>IF(D405="","",VLOOKUP(D405,'Liste des clubs'!A:B,2,FALSE))</f>
        <v/>
      </c>
    </row>
    <row r="406" spans="1:7" x14ac:dyDescent="0.2">
      <c r="A406" s="216" t="str">
        <f t="shared" si="7"/>
        <v xml:space="preserve"> </v>
      </c>
      <c r="B406" s="217"/>
      <c r="C406" s="217"/>
      <c r="D406" s="144"/>
      <c r="E406" s="144"/>
      <c r="F406" s="144"/>
      <c r="G406" s="216" t="str">
        <f>IF(D406="","",VLOOKUP(D406,'Liste des clubs'!A:B,2,FALSE))</f>
        <v/>
      </c>
    </row>
    <row r="407" spans="1:7" x14ac:dyDescent="0.2">
      <c r="A407" s="216" t="str">
        <f t="shared" si="7"/>
        <v xml:space="preserve"> </v>
      </c>
      <c r="B407" s="217"/>
      <c r="C407" s="217"/>
      <c r="D407" s="144"/>
      <c r="E407" s="144"/>
      <c r="F407" s="144"/>
      <c r="G407" s="216" t="str">
        <f>IF(D407="","",VLOOKUP(D407,'Liste des clubs'!A:B,2,FALSE))</f>
        <v/>
      </c>
    </row>
    <row r="408" spans="1:7" x14ac:dyDescent="0.2">
      <c r="A408" s="216" t="str">
        <f t="shared" si="7"/>
        <v xml:space="preserve"> </v>
      </c>
      <c r="B408" s="217"/>
      <c r="C408" s="217"/>
      <c r="D408" s="144"/>
      <c r="E408" s="144"/>
      <c r="F408" s="144"/>
      <c r="G408" s="216" t="str">
        <f>IF(D408="","",VLOOKUP(D408,'Liste des clubs'!A:B,2,FALSE))</f>
        <v/>
      </c>
    </row>
    <row r="409" spans="1:7" x14ac:dyDescent="0.2">
      <c r="A409" s="216" t="str">
        <f t="shared" si="7"/>
        <v xml:space="preserve"> </v>
      </c>
      <c r="B409" s="217"/>
      <c r="C409" s="217"/>
      <c r="D409" s="144"/>
      <c r="E409" s="144"/>
      <c r="F409" s="144"/>
      <c r="G409" s="216" t="str">
        <f>IF(D409="","",VLOOKUP(D409,'Liste des clubs'!A:B,2,FALSE))</f>
        <v/>
      </c>
    </row>
    <row r="410" spans="1:7" x14ac:dyDescent="0.2">
      <c r="A410" s="216" t="str">
        <f t="shared" si="7"/>
        <v xml:space="preserve"> </v>
      </c>
      <c r="B410" s="217"/>
      <c r="C410" s="217"/>
      <c r="D410" s="144"/>
      <c r="E410" s="144"/>
      <c r="F410" s="144"/>
      <c r="G410" s="216" t="str">
        <f>IF(D410="","",VLOOKUP(D410,'Liste des clubs'!A:B,2,FALSE))</f>
        <v/>
      </c>
    </row>
    <row r="411" spans="1:7" x14ac:dyDescent="0.2">
      <c r="A411" s="216" t="str">
        <f t="shared" si="7"/>
        <v xml:space="preserve"> </v>
      </c>
      <c r="B411" s="217"/>
      <c r="C411" s="217"/>
      <c r="D411" s="144"/>
      <c r="E411" s="144"/>
      <c r="F411" s="144"/>
      <c r="G411" s="216" t="str">
        <f>IF(D411="","",VLOOKUP(D411,'Liste des clubs'!A:B,2,FALSE))</f>
        <v/>
      </c>
    </row>
    <row r="412" spans="1:7" x14ac:dyDescent="0.2">
      <c r="A412" s="216" t="str">
        <f t="shared" si="7"/>
        <v xml:space="preserve"> </v>
      </c>
      <c r="B412" s="217"/>
      <c r="C412" s="217"/>
      <c r="D412" s="144"/>
      <c r="E412" s="144"/>
      <c r="F412" s="144"/>
      <c r="G412" s="216" t="str">
        <f>IF(D412="","",VLOOKUP(D412,'Liste des clubs'!A:B,2,FALSE))</f>
        <v/>
      </c>
    </row>
    <row r="413" spans="1:7" x14ac:dyDescent="0.2">
      <c r="A413" s="216" t="str">
        <f t="shared" si="7"/>
        <v xml:space="preserve"> </v>
      </c>
      <c r="B413" s="217"/>
      <c r="C413" s="217"/>
      <c r="D413" s="144"/>
      <c r="E413" s="144"/>
      <c r="F413" s="144"/>
      <c r="G413" s="216" t="str">
        <f>IF(D413="","",VLOOKUP(D413,'Liste des clubs'!A:B,2,FALSE))</f>
        <v/>
      </c>
    </row>
    <row r="414" spans="1:7" x14ac:dyDescent="0.2">
      <c r="A414" s="216" t="str">
        <f t="shared" si="7"/>
        <v xml:space="preserve"> </v>
      </c>
      <c r="B414" s="217"/>
      <c r="C414" s="217"/>
      <c r="D414" s="144"/>
      <c r="E414" s="144"/>
      <c r="F414" s="144"/>
      <c r="G414" s="216" t="str">
        <f>IF(D414="","",VLOOKUP(D414,'Liste des clubs'!A:B,2,FALSE))</f>
        <v/>
      </c>
    </row>
    <row r="415" spans="1:7" x14ac:dyDescent="0.2">
      <c r="A415" s="216" t="str">
        <f t="shared" si="7"/>
        <v xml:space="preserve"> </v>
      </c>
      <c r="B415" s="217"/>
      <c r="C415" s="217"/>
      <c r="D415" s="144"/>
      <c r="E415" s="144"/>
      <c r="F415" s="144"/>
      <c r="G415" s="216" t="str">
        <f>IF(D415="","",VLOOKUP(D415,'Liste des clubs'!A:B,2,FALSE))</f>
        <v/>
      </c>
    </row>
    <row r="416" spans="1:7" x14ac:dyDescent="0.2">
      <c r="A416" s="216" t="str">
        <f t="shared" si="7"/>
        <v xml:space="preserve"> </v>
      </c>
      <c r="B416" s="217"/>
      <c r="C416" s="217"/>
      <c r="D416" s="144"/>
      <c r="E416" s="144"/>
      <c r="F416" s="144"/>
      <c r="G416" s="216" t="str">
        <f>IF(D416="","",VLOOKUP(D416,'Liste des clubs'!A:B,2,FALSE))</f>
        <v/>
      </c>
    </row>
    <row r="417" spans="1:7" x14ac:dyDescent="0.2">
      <c r="A417" s="216" t="str">
        <f t="shared" si="7"/>
        <v xml:space="preserve"> </v>
      </c>
      <c r="B417" s="217"/>
      <c r="C417" s="217"/>
      <c r="D417" s="144"/>
      <c r="E417" s="144"/>
      <c r="F417" s="144"/>
      <c r="G417" s="216" t="str">
        <f>IF(D417="","",VLOOKUP(D417,'Liste des clubs'!A:B,2,FALSE))</f>
        <v/>
      </c>
    </row>
    <row r="418" spans="1:7" x14ac:dyDescent="0.2">
      <c r="A418" s="216" t="str">
        <f t="shared" si="7"/>
        <v xml:space="preserve"> </v>
      </c>
      <c r="B418" s="217"/>
      <c r="C418" s="217"/>
      <c r="D418" s="144"/>
      <c r="E418" s="144"/>
      <c r="F418" s="144"/>
      <c r="G418" s="216" t="str">
        <f>IF(D418="","",VLOOKUP(D418,'Liste des clubs'!A:B,2,FALSE))</f>
        <v/>
      </c>
    </row>
    <row r="419" spans="1:7" x14ac:dyDescent="0.2">
      <c r="A419" s="216" t="str">
        <f t="shared" si="7"/>
        <v xml:space="preserve"> </v>
      </c>
      <c r="B419" s="217"/>
      <c r="C419" s="217"/>
      <c r="D419" s="144"/>
      <c r="E419" s="144"/>
      <c r="F419" s="144"/>
      <c r="G419" s="216" t="str">
        <f>IF(D419="","",VLOOKUP(D419,'Liste des clubs'!A:B,2,FALSE))</f>
        <v/>
      </c>
    </row>
    <row r="420" spans="1:7" x14ac:dyDescent="0.2">
      <c r="A420" s="216" t="str">
        <f t="shared" si="7"/>
        <v xml:space="preserve"> </v>
      </c>
      <c r="B420" s="217"/>
      <c r="C420" s="217"/>
      <c r="D420" s="144"/>
      <c r="E420" s="144"/>
      <c r="F420" s="144"/>
      <c r="G420" s="216" t="str">
        <f>IF(D420="","",VLOOKUP(D420,'Liste des clubs'!A:B,2,FALSE))</f>
        <v/>
      </c>
    </row>
    <row r="421" spans="1:7" x14ac:dyDescent="0.2">
      <c r="A421" s="216" t="str">
        <f t="shared" si="7"/>
        <v xml:space="preserve"> </v>
      </c>
      <c r="B421" s="217"/>
      <c r="C421" s="217"/>
      <c r="D421" s="144"/>
      <c r="E421" s="144"/>
      <c r="F421" s="144"/>
      <c r="G421" s="216" t="str">
        <f>IF(D421="","",VLOOKUP(D421,'Liste des clubs'!A:B,2,FALSE))</f>
        <v/>
      </c>
    </row>
    <row r="422" spans="1:7" x14ac:dyDescent="0.2">
      <c r="A422" s="216" t="str">
        <f t="shared" si="7"/>
        <v xml:space="preserve"> </v>
      </c>
      <c r="B422" s="217"/>
      <c r="C422" s="217"/>
      <c r="D422" s="144"/>
      <c r="E422" s="144"/>
      <c r="F422" s="144"/>
      <c r="G422" s="216" t="str">
        <f>IF(D422="","",VLOOKUP(D422,'Liste des clubs'!A:B,2,FALSE))</f>
        <v/>
      </c>
    </row>
    <row r="423" spans="1:7" x14ac:dyDescent="0.2">
      <c r="A423" s="216" t="str">
        <f t="shared" si="7"/>
        <v xml:space="preserve"> </v>
      </c>
      <c r="B423" s="217"/>
      <c r="C423" s="217"/>
      <c r="D423" s="144"/>
      <c r="E423" s="144"/>
      <c r="F423" s="144"/>
      <c r="G423" s="216" t="str">
        <f>IF(D423="","",VLOOKUP(D423,'Liste des clubs'!A:B,2,FALSE))</f>
        <v/>
      </c>
    </row>
    <row r="424" spans="1:7" x14ac:dyDescent="0.2">
      <c r="A424" s="216" t="str">
        <f t="shared" si="7"/>
        <v xml:space="preserve"> </v>
      </c>
      <c r="B424" s="217"/>
      <c r="C424" s="217"/>
      <c r="D424" s="144"/>
      <c r="E424" s="144"/>
      <c r="F424" s="144"/>
      <c r="G424" s="216" t="str">
        <f>IF(D424="","",VLOOKUP(D424,'Liste des clubs'!A:B,2,FALSE))</f>
        <v/>
      </c>
    </row>
    <row r="425" spans="1:7" x14ac:dyDescent="0.2">
      <c r="A425" s="216" t="str">
        <f t="shared" si="7"/>
        <v xml:space="preserve"> </v>
      </c>
      <c r="B425" s="217"/>
      <c r="C425" s="217"/>
      <c r="D425" s="144"/>
      <c r="E425" s="144"/>
      <c r="F425" s="144"/>
      <c r="G425" s="216" t="str">
        <f>IF(D425="","",VLOOKUP(D425,'Liste des clubs'!A:B,2,FALSE))</f>
        <v/>
      </c>
    </row>
    <row r="426" spans="1:7" x14ac:dyDescent="0.2">
      <c r="A426" s="216" t="str">
        <f t="shared" si="7"/>
        <v xml:space="preserve"> </v>
      </c>
      <c r="B426" s="217"/>
      <c r="C426" s="217"/>
      <c r="D426" s="144"/>
      <c r="E426" s="144"/>
      <c r="F426" s="144"/>
      <c r="G426" s="216" t="str">
        <f>IF(D426="","",VLOOKUP(D426,'Liste des clubs'!A:B,2,FALSE))</f>
        <v/>
      </c>
    </row>
    <row r="427" spans="1:7" x14ac:dyDescent="0.2">
      <c r="A427" s="216" t="str">
        <f t="shared" si="7"/>
        <v xml:space="preserve"> </v>
      </c>
      <c r="B427" s="217"/>
      <c r="C427" s="217"/>
      <c r="D427" s="144"/>
      <c r="E427" s="144"/>
      <c r="F427" s="144"/>
      <c r="G427" s="216" t="str">
        <f>IF(D427="","",VLOOKUP(D427,'Liste des clubs'!A:B,2,FALSE))</f>
        <v/>
      </c>
    </row>
    <row r="428" spans="1:7" x14ac:dyDescent="0.2">
      <c r="A428" s="216" t="str">
        <f t="shared" si="7"/>
        <v xml:space="preserve"> </v>
      </c>
      <c r="B428" s="217"/>
      <c r="C428" s="217"/>
      <c r="D428" s="144"/>
      <c r="E428" s="144"/>
      <c r="F428" s="144"/>
      <c r="G428" s="216" t="str">
        <f>IF(D428="","",VLOOKUP(D428,'Liste des clubs'!A:B,2,FALSE))</f>
        <v/>
      </c>
    </row>
    <row r="429" spans="1:7" x14ac:dyDescent="0.2">
      <c r="A429" s="216" t="str">
        <f t="shared" si="7"/>
        <v xml:space="preserve"> </v>
      </c>
      <c r="B429" s="217"/>
      <c r="C429" s="217"/>
      <c r="D429" s="144"/>
      <c r="E429" s="144"/>
      <c r="F429" s="144"/>
      <c r="G429" s="216" t="str">
        <f>IF(D429="","",VLOOKUP(D429,'Liste des clubs'!A:B,2,FALSE))</f>
        <v/>
      </c>
    </row>
    <row r="430" spans="1:7" x14ac:dyDescent="0.2">
      <c r="A430" s="216" t="str">
        <f t="shared" si="7"/>
        <v xml:space="preserve"> </v>
      </c>
      <c r="B430" s="217"/>
      <c r="C430" s="217"/>
      <c r="D430" s="144"/>
      <c r="E430" s="144"/>
      <c r="F430" s="144"/>
      <c r="G430" s="216" t="str">
        <f>IF(D430="","",VLOOKUP(D430,'Liste des clubs'!A:B,2,FALSE))</f>
        <v/>
      </c>
    </row>
    <row r="431" spans="1:7" x14ac:dyDescent="0.2">
      <c r="A431" s="216" t="str">
        <f t="shared" si="7"/>
        <v xml:space="preserve"> </v>
      </c>
      <c r="B431" s="217"/>
      <c r="C431" s="217"/>
      <c r="D431" s="144"/>
      <c r="E431" s="144"/>
      <c r="F431" s="144"/>
      <c r="G431" s="216" t="str">
        <f>IF(D431="","",VLOOKUP(D431,'Liste des clubs'!A:B,2,FALSE))</f>
        <v/>
      </c>
    </row>
    <row r="432" spans="1:7" x14ac:dyDescent="0.2">
      <c r="A432" s="216" t="str">
        <f t="shared" si="7"/>
        <v xml:space="preserve"> </v>
      </c>
      <c r="B432" s="217"/>
      <c r="C432" s="217"/>
      <c r="D432" s="144"/>
      <c r="E432" s="144"/>
      <c r="F432" s="144"/>
      <c r="G432" s="216" t="str">
        <f>IF(D432="","",VLOOKUP(D432,'Liste des clubs'!A:B,2,FALSE))</f>
        <v/>
      </c>
    </row>
    <row r="433" spans="1:7" x14ac:dyDescent="0.2">
      <c r="A433" s="216" t="str">
        <f t="shared" si="7"/>
        <v xml:space="preserve"> </v>
      </c>
      <c r="B433" s="217"/>
      <c r="C433" s="217"/>
      <c r="D433" s="144"/>
      <c r="E433" s="144"/>
      <c r="F433" s="144"/>
      <c r="G433" s="216" t="str">
        <f>IF(D433="","",VLOOKUP(D433,'Liste des clubs'!A:B,2,FALSE))</f>
        <v/>
      </c>
    </row>
    <row r="434" spans="1:7" x14ac:dyDescent="0.2">
      <c r="A434" s="216" t="str">
        <f t="shared" si="7"/>
        <v xml:space="preserve"> </v>
      </c>
      <c r="B434" s="217"/>
      <c r="C434" s="217"/>
      <c r="D434" s="144"/>
      <c r="E434" s="144"/>
      <c r="F434" s="144"/>
      <c r="G434" s="216" t="str">
        <f>IF(D434="","",VLOOKUP(D434,'Liste des clubs'!A:B,2,FALSE))</f>
        <v/>
      </c>
    </row>
    <row r="435" spans="1:7" x14ac:dyDescent="0.2">
      <c r="A435" s="216" t="str">
        <f t="shared" si="7"/>
        <v xml:space="preserve"> </v>
      </c>
      <c r="B435" s="217"/>
      <c r="C435" s="217"/>
      <c r="D435" s="144"/>
      <c r="E435" s="144"/>
      <c r="F435" s="144"/>
      <c r="G435" s="216" t="str">
        <f>IF(D435="","",VLOOKUP(D435,'Liste des clubs'!A:B,2,FALSE))</f>
        <v/>
      </c>
    </row>
    <row r="436" spans="1:7" x14ac:dyDescent="0.2">
      <c r="A436" s="216" t="str">
        <f t="shared" si="7"/>
        <v xml:space="preserve"> </v>
      </c>
      <c r="B436" s="217"/>
      <c r="C436" s="217"/>
      <c r="D436" s="144"/>
      <c r="E436" s="144"/>
      <c r="F436" s="144"/>
      <c r="G436" s="216" t="str">
        <f>IF(D436="","",VLOOKUP(D436,'Liste des clubs'!A:B,2,FALSE))</f>
        <v/>
      </c>
    </row>
    <row r="437" spans="1:7" x14ac:dyDescent="0.2">
      <c r="A437" s="216" t="str">
        <f t="shared" si="7"/>
        <v xml:space="preserve"> </v>
      </c>
      <c r="B437" s="217"/>
      <c r="C437" s="217"/>
      <c r="D437" s="144"/>
      <c r="E437" s="144"/>
      <c r="F437" s="144"/>
      <c r="G437" s="216" t="str">
        <f>IF(D437="","",VLOOKUP(D437,'Liste des clubs'!A:B,2,FALSE))</f>
        <v/>
      </c>
    </row>
    <row r="438" spans="1:7" x14ac:dyDescent="0.2">
      <c r="A438" s="216" t="str">
        <f t="shared" si="7"/>
        <v xml:space="preserve"> </v>
      </c>
      <c r="B438" s="217"/>
      <c r="C438" s="217"/>
      <c r="D438" s="144"/>
      <c r="E438" s="144"/>
      <c r="F438" s="144"/>
      <c r="G438" s="216" t="str">
        <f>IF(D438="","",VLOOKUP(D438,'Liste des clubs'!A:B,2,FALSE))</f>
        <v/>
      </c>
    </row>
    <row r="439" spans="1:7" x14ac:dyDescent="0.2">
      <c r="A439" s="216" t="str">
        <f t="shared" si="7"/>
        <v xml:space="preserve"> </v>
      </c>
      <c r="B439" s="217"/>
      <c r="C439" s="217"/>
      <c r="D439" s="144"/>
      <c r="E439" s="144"/>
      <c r="F439" s="144"/>
      <c r="G439" s="216" t="str">
        <f>IF(D439="","",VLOOKUP(D439,'Liste des clubs'!A:B,2,FALSE))</f>
        <v/>
      </c>
    </row>
    <row r="440" spans="1:7" x14ac:dyDescent="0.2">
      <c r="A440" s="216" t="str">
        <f t="shared" si="7"/>
        <v xml:space="preserve"> </v>
      </c>
      <c r="B440" s="217"/>
      <c r="C440" s="217"/>
      <c r="D440" s="144"/>
      <c r="E440" s="144"/>
      <c r="F440" s="144"/>
      <c r="G440" s="216" t="str">
        <f>IF(D440="","",VLOOKUP(D440,'Liste des clubs'!A:B,2,FALSE))</f>
        <v/>
      </c>
    </row>
    <row r="441" spans="1:7" x14ac:dyDescent="0.2">
      <c r="A441" s="216" t="str">
        <f t="shared" si="7"/>
        <v xml:space="preserve"> </v>
      </c>
      <c r="B441" s="217"/>
      <c r="C441" s="217"/>
      <c r="D441" s="144"/>
      <c r="E441" s="144"/>
      <c r="F441" s="144"/>
      <c r="G441" s="216" t="str">
        <f>IF(D441="","",VLOOKUP(D441,'Liste des clubs'!A:B,2,FALSE))</f>
        <v/>
      </c>
    </row>
    <row r="442" spans="1:7" x14ac:dyDescent="0.2">
      <c r="A442" s="216" t="str">
        <f t="shared" si="7"/>
        <v xml:space="preserve"> </v>
      </c>
      <c r="B442" s="217"/>
      <c r="C442" s="217"/>
      <c r="D442" s="144"/>
      <c r="E442" s="144"/>
      <c r="F442" s="144"/>
      <c r="G442" s="216" t="str">
        <f>IF(D442="","",VLOOKUP(D442,'Liste des clubs'!A:B,2,FALSE))</f>
        <v/>
      </c>
    </row>
    <row r="443" spans="1:7" x14ac:dyDescent="0.2">
      <c r="A443" s="216" t="str">
        <f t="shared" si="7"/>
        <v xml:space="preserve"> </v>
      </c>
      <c r="B443" s="217"/>
      <c r="C443" s="217"/>
      <c r="D443" s="144"/>
      <c r="E443" s="144"/>
      <c r="F443" s="144"/>
      <c r="G443" s="216" t="str">
        <f>IF(D443="","",VLOOKUP(D443,'Liste des clubs'!A:B,2,FALSE))</f>
        <v/>
      </c>
    </row>
    <row r="444" spans="1:7" x14ac:dyDescent="0.2">
      <c r="A444" s="216" t="str">
        <f t="shared" si="7"/>
        <v xml:space="preserve"> </v>
      </c>
      <c r="B444" s="217"/>
      <c r="C444" s="217"/>
      <c r="D444" s="144"/>
      <c r="E444" s="144"/>
      <c r="F444" s="144"/>
      <c r="G444" s="216" t="str">
        <f>IF(D444="","",VLOOKUP(D444,'Liste des clubs'!A:B,2,FALSE))</f>
        <v/>
      </c>
    </row>
    <row r="445" spans="1:7" x14ac:dyDescent="0.2">
      <c r="A445" s="216" t="str">
        <f t="shared" si="7"/>
        <v xml:space="preserve"> </v>
      </c>
      <c r="B445" s="217"/>
      <c r="C445" s="217"/>
      <c r="D445" s="144"/>
      <c r="E445" s="144"/>
      <c r="F445" s="144"/>
      <c r="G445" s="216" t="str">
        <f>IF(D445="","",VLOOKUP(D445,'Liste des clubs'!A:B,2,FALSE))</f>
        <v/>
      </c>
    </row>
    <row r="446" spans="1:7" x14ac:dyDescent="0.2">
      <c r="A446" s="216" t="str">
        <f t="shared" si="7"/>
        <v xml:space="preserve"> </v>
      </c>
      <c r="B446" s="217"/>
      <c r="C446" s="217"/>
      <c r="D446" s="144"/>
      <c r="E446" s="144"/>
      <c r="F446" s="144"/>
      <c r="G446" s="216" t="str">
        <f>IF(D446="","",VLOOKUP(D446,'Liste des clubs'!A:B,2,FALSE))</f>
        <v/>
      </c>
    </row>
    <row r="447" spans="1:7" x14ac:dyDescent="0.2">
      <c r="A447" s="216" t="str">
        <f t="shared" si="7"/>
        <v xml:space="preserve"> </v>
      </c>
      <c r="B447" s="217"/>
      <c r="C447" s="217"/>
      <c r="D447" s="144"/>
      <c r="E447" s="144"/>
      <c r="F447" s="144"/>
      <c r="G447" s="216" t="str">
        <f>IF(D447="","",VLOOKUP(D447,'Liste des clubs'!A:B,2,FALSE))</f>
        <v/>
      </c>
    </row>
    <row r="448" spans="1:7" x14ac:dyDescent="0.2">
      <c r="A448" s="216" t="str">
        <f t="shared" si="7"/>
        <v xml:space="preserve"> </v>
      </c>
      <c r="B448" s="217"/>
      <c r="C448" s="217"/>
      <c r="D448" s="144"/>
      <c r="E448" s="144"/>
      <c r="F448" s="144"/>
      <c r="G448" s="216" t="str">
        <f>IF(D448="","",VLOOKUP(D448,'Liste des clubs'!A:B,2,FALSE))</f>
        <v/>
      </c>
    </row>
    <row r="449" spans="1:7" x14ac:dyDescent="0.2">
      <c r="A449" s="216" t="str">
        <f t="shared" si="7"/>
        <v xml:space="preserve"> </v>
      </c>
      <c r="B449" s="217"/>
      <c r="C449" s="217"/>
      <c r="D449" s="144"/>
      <c r="E449" s="144"/>
      <c r="F449" s="144"/>
      <c r="G449" s="216" t="str">
        <f>IF(D449="","",VLOOKUP(D449,'Liste des clubs'!A:B,2,FALSE))</f>
        <v/>
      </c>
    </row>
    <row r="450" spans="1:7" x14ac:dyDescent="0.2">
      <c r="A450" s="216" t="str">
        <f t="shared" si="7"/>
        <v xml:space="preserve"> </v>
      </c>
      <c r="B450" s="217"/>
      <c r="C450" s="217"/>
      <c r="D450" s="144"/>
      <c r="E450" s="144"/>
      <c r="F450" s="144"/>
      <c r="G450" s="216" t="str">
        <f>IF(D450="","",VLOOKUP(D450,'Liste des clubs'!A:B,2,FALSE))</f>
        <v/>
      </c>
    </row>
    <row r="451" spans="1:7" x14ac:dyDescent="0.2">
      <c r="A451" s="216" t="str">
        <f t="shared" si="7"/>
        <v xml:space="preserve"> </v>
      </c>
      <c r="B451" s="217"/>
      <c r="C451" s="217"/>
      <c r="D451" s="144"/>
      <c r="E451" s="144"/>
      <c r="F451" s="144"/>
      <c r="G451" s="216" t="str">
        <f>IF(D451="","",VLOOKUP(D451,'Liste des clubs'!A:B,2,FALSE))</f>
        <v/>
      </c>
    </row>
    <row r="452" spans="1:7" x14ac:dyDescent="0.2">
      <c r="A452" s="216" t="str">
        <f t="shared" ref="A452:A515" si="8">UPPER(B452)&amp;" "&amp;PROPER(C452)</f>
        <v xml:space="preserve"> </v>
      </c>
      <c r="B452" s="217"/>
      <c r="C452" s="217"/>
      <c r="D452" s="144"/>
      <c r="E452" s="144"/>
      <c r="F452" s="144"/>
      <c r="G452" s="216" t="str">
        <f>IF(D452="","",VLOOKUP(D452,'Liste des clubs'!A:B,2,FALSE))</f>
        <v/>
      </c>
    </row>
    <row r="453" spans="1:7" x14ac:dyDescent="0.2">
      <c r="A453" s="216" t="str">
        <f t="shared" si="8"/>
        <v xml:space="preserve"> </v>
      </c>
      <c r="B453" s="217"/>
      <c r="C453" s="217"/>
      <c r="D453" s="144"/>
      <c r="E453" s="144"/>
      <c r="F453" s="144"/>
      <c r="G453" s="216" t="str">
        <f>IF(D453="","",VLOOKUP(D453,'Liste des clubs'!A:B,2,FALSE))</f>
        <v/>
      </c>
    </row>
    <row r="454" spans="1:7" x14ac:dyDescent="0.2">
      <c r="A454" s="216" t="str">
        <f t="shared" si="8"/>
        <v xml:space="preserve"> </v>
      </c>
      <c r="B454" s="217"/>
      <c r="C454" s="217"/>
      <c r="D454" s="144"/>
      <c r="E454" s="144"/>
      <c r="F454" s="144"/>
      <c r="G454" s="216" t="str">
        <f>IF(D454="","",VLOOKUP(D454,'Liste des clubs'!A:B,2,FALSE))</f>
        <v/>
      </c>
    </row>
    <row r="455" spans="1:7" x14ac:dyDescent="0.2">
      <c r="A455" s="216" t="str">
        <f t="shared" si="8"/>
        <v xml:space="preserve"> </v>
      </c>
      <c r="B455" s="217"/>
      <c r="C455" s="217"/>
      <c r="D455" s="144"/>
      <c r="E455" s="144"/>
      <c r="F455" s="144"/>
      <c r="G455" s="216" t="str">
        <f>IF(D455="","",VLOOKUP(D455,'Liste des clubs'!A:B,2,FALSE))</f>
        <v/>
      </c>
    </row>
    <row r="456" spans="1:7" x14ac:dyDescent="0.2">
      <c r="A456" s="216" t="str">
        <f t="shared" si="8"/>
        <v xml:space="preserve"> </v>
      </c>
      <c r="B456" s="217"/>
      <c r="C456" s="217"/>
      <c r="D456" s="144"/>
      <c r="E456" s="144"/>
      <c r="F456" s="144"/>
      <c r="G456" s="216" t="str">
        <f>IF(D456="","",VLOOKUP(D456,'Liste des clubs'!A:B,2,FALSE))</f>
        <v/>
      </c>
    </row>
    <row r="457" spans="1:7" x14ac:dyDescent="0.2">
      <c r="A457" s="216" t="str">
        <f t="shared" si="8"/>
        <v xml:space="preserve"> </v>
      </c>
      <c r="B457" s="217"/>
      <c r="C457" s="217"/>
      <c r="D457" s="144"/>
      <c r="E457" s="144"/>
      <c r="F457" s="144"/>
      <c r="G457" s="216" t="str">
        <f>IF(D457="","",VLOOKUP(D457,'Liste des clubs'!A:B,2,FALSE))</f>
        <v/>
      </c>
    </row>
    <row r="458" spans="1:7" x14ac:dyDescent="0.2">
      <c r="A458" s="216" t="str">
        <f t="shared" si="8"/>
        <v xml:space="preserve"> </v>
      </c>
      <c r="B458" s="217"/>
      <c r="C458" s="217"/>
      <c r="D458" s="144"/>
      <c r="E458" s="144"/>
      <c r="F458" s="144"/>
      <c r="G458" s="216" t="str">
        <f>IF(D458="","",VLOOKUP(D458,'Liste des clubs'!A:B,2,FALSE))</f>
        <v/>
      </c>
    </row>
    <row r="459" spans="1:7" x14ac:dyDescent="0.2">
      <c r="A459" s="216" t="str">
        <f t="shared" si="8"/>
        <v xml:space="preserve"> </v>
      </c>
      <c r="B459" s="217"/>
      <c r="C459" s="217"/>
      <c r="D459" s="144"/>
      <c r="E459" s="144"/>
      <c r="F459" s="144"/>
      <c r="G459" s="216" t="str">
        <f>IF(D459="","",VLOOKUP(D459,'Liste des clubs'!A:B,2,FALSE))</f>
        <v/>
      </c>
    </row>
    <row r="460" spans="1:7" x14ac:dyDescent="0.2">
      <c r="A460" s="216" t="str">
        <f t="shared" si="8"/>
        <v xml:space="preserve"> </v>
      </c>
      <c r="B460" s="217"/>
      <c r="C460" s="217"/>
      <c r="D460" s="144"/>
      <c r="E460" s="144"/>
      <c r="F460" s="144"/>
      <c r="G460" s="216" t="str">
        <f>IF(D460="","",VLOOKUP(D460,'Liste des clubs'!A:B,2,FALSE))</f>
        <v/>
      </c>
    </row>
    <row r="461" spans="1:7" x14ac:dyDescent="0.2">
      <c r="A461" s="216" t="str">
        <f t="shared" si="8"/>
        <v xml:space="preserve"> </v>
      </c>
      <c r="B461" s="217"/>
      <c r="C461" s="217"/>
      <c r="D461" s="144"/>
      <c r="E461" s="144"/>
      <c r="F461" s="144"/>
      <c r="G461" s="216" t="str">
        <f>IF(D461="","",VLOOKUP(D461,'Liste des clubs'!A:B,2,FALSE))</f>
        <v/>
      </c>
    </row>
    <row r="462" spans="1:7" x14ac:dyDescent="0.2">
      <c r="A462" s="216" t="str">
        <f t="shared" si="8"/>
        <v xml:space="preserve"> </v>
      </c>
      <c r="B462" s="217"/>
      <c r="C462" s="217"/>
      <c r="D462" s="144"/>
      <c r="E462" s="144"/>
      <c r="F462" s="144"/>
      <c r="G462" s="216" t="str">
        <f>IF(D462="","",VLOOKUP(D462,'Liste des clubs'!A:B,2,FALSE))</f>
        <v/>
      </c>
    </row>
    <row r="463" spans="1:7" x14ac:dyDescent="0.2">
      <c r="A463" s="216" t="str">
        <f t="shared" si="8"/>
        <v xml:space="preserve"> </v>
      </c>
      <c r="B463" s="217"/>
      <c r="C463" s="217"/>
      <c r="D463" s="144"/>
      <c r="E463" s="144"/>
      <c r="F463" s="144"/>
      <c r="G463" s="216" t="str">
        <f>IF(D463="","",VLOOKUP(D463,'Liste des clubs'!A:B,2,FALSE))</f>
        <v/>
      </c>
    </row>
    <row r="464" spans="1:7" x14ac:dyDescent="0.2">
      <c r="A464" s="216" t="str">
        <f t="shared" si="8"/>
        <v xml:space="preserve"> </v>
      </c>
      <c r="B464" s="217"/>
      <c r="C464" s="217"/>
      <c r="D464" s="144"/>
      <c r="E464" s="144"/>
      <c r="F464" s="144"/>
      <c r="G464" s="216" t="str">
        <f>IF(D464="","",VLOOKUP(D464,'Liste des clubs'!A:B,2,FALSE))</f>
        <v/>
      </c>
    </row>
    <row r="465" spans="1:7" x14ac:dyDescent="0.2">
      <c r="A465" s="216" t="str">
        <f t="shared" si="8"/>
        <v xml:space="preserve"> </v>
      </c>
      <c r="B465" s="217"/>
      <c r="C465" s="217"/>
      <c r="D465" s="144"/>
      <c r="E465" s="144"/>
      <c r="F465" s="144"/>
      <c r="G465" s="216" t="str">
        <f>IF(D465="","",VLOOKUP(D465,'Liste des clubs'!A:B,2,FALSE))</f>
        <v/>
      </c>
    </row>
    <row r="466" spans="1:7" x14ac:dyDescent="0.2">
      <c r="A466" s="216" t="str">
        <f t="shared" si="8"/>
        <v xml:space="preserve"> </v>
      </c>
      <c r="B466" s="217"/>
      <c r="C466" s="217"/>
      <c r="D466" s="144"/>
      <c r="E466" s="144"/>
      <c r="F466" s="144"/>
      <c r="G466" s="216" t="str">
        <f>IF(D466="","",VLOOKUP(D466,'Liste des clubs'!A:B,2,FALSE))</f>
        <v/>
      </c>
    </row>
    <row r="467" spans="1:7" x14ac:dyDescent="0.2">
      <c r="A467" s="216" t="str">
        <f t="shared" si="8"/>
        <v xml:space="preserve"> </v>
      </c>
      <c r="B467" s="217"/>
      <c r="C467" s="217"/>
      <c r="D467" s="144"/>
      <c r="E467" s="144"/>
      <c r="F467" s="144"/>
      <c r="G467" s="216" t="str">
        <f>IF(D467="","",VLOOKUP(D467,'Liste des clubs'!A:B,2,FALSE))</f>
        <v/>
      </c>
    </row>
    <row r="468" spans="1:7" x14ac:dyDescent="0.2">
      <c r="A468" s="216" t="str">
        <f t="shared" si="8"/>
        <v xml:space="preserve"> </v>
      </c>
      <c r="B468" s="217"/>
      <c r="C468" s="217"/>
      <c r="D468" s="144"/>
      <c r="E468" s="144"/>
      <c r="F468" s="144"/>
      <c r="G468" s="216" t="str">
        <f>IF(D468="","",VLOOKUP(D468,'Liste des clubs'!A:B,2,FALSE))</f>
        <v/>
      </c>
    </row>
    <row r="469" spans="1:7" x14ac:dyDescent="0.2">
      <c r="A469" s="216" t="str">
        <f t="shared" si="8"/>
        <v xml:space="preserve"> </v>
      </c>
      <c r="B469" s="217"/>
      <c r="C469" s="217"/>
      <c r="D469" s="144"/>
      <c r="E469" s="144"/>
      <c r="F469" s="144"/>
      <c r="G469" s="216" t="str">
        <f>IF(D469="","",VLOOKUP(D469,'Liste des clubs'!A:B,2,FALSE))</f>
        <v/>
      </c>
    </row>
    <row r="470" spans="1:7" x14ac:dyDescent="0.2">
      <c r="A470" s="216" t="str">
        <f t="shared" si="8"/>
        <v xml:space="preserve"> </v>
      </c>
      <c r="B470" s="217"/>
      <c r="C470" s="217"/>
      <c r="D470" s="144"/>
      <c r="E470" s="144"/>
      <c r="F470" s="144"/>
      <c r="G470" s="216" t="str">
        <f>IF(D470="","",VLOOKUP(D470,'Liste des clubs'!A:B,2,FALSE))</f>
        <v/>
      </c>
    </row>
    <row r="471" spans="1:7" x14ac:dyDescent="0.2">
      <c r="A471" s="216" t="str">
        <f t="shared" si="8"/>
        <v xml:space="preserve"> </v>
      </c>
      <c r="B471" s="217"/>
      <c r="C471" s="217"/>
      <c r="D471" s="144"/>
      <c r="E471" s="144"/>
      <c r="F471" s="144"/>
      <c r="G471" s="216" t="str">
        <f>IF(D471="","",VLOOKUP(D471,'Liste des clubs'!A:B,2,FALSE))</f>
        <v/>
      </c>
    </row>
    <row r="472" spans="1:7" x14ac:dyDescent="0.2">
      <c r="A472" s="216" t="str">
        <f t="shared" si="8"/>
        <v xml:space="preserve"> </v>
      </c>
      <c r="B472" s="217"/>
      <c r="C472" s="217"/>
      <c r="D472" s="144"/>
      <c r="E472" s="144"/>
      <c r="F472" s="144"/>
      <c r="G472" s="216" t="str">
        <f>IF(D472="","",VLOOKUP(D472,'Liste des clubs'!A:B,2,FALSE))</f>
        <v/>
      </c>
    </row>
    <row r="473" spans="1:7" x14ac:dyDescent="0.2">
      <c r="A473" s="216" t="str">
        <f t="shared" si="8"/>
        <v xml:space="preserve"> </v>
      </c>
      <c r="B473" s="217"/>
      <c r="C473" s="217"/>
      <c r="D473" s="144"/>
      <c r="E473" s="144"/>
      <c r="F473" s="144"/>
      <c r="G473" s="216" t="str">
        <f>IF(D473="","",VLOOKUP(D473,'Liste des clubs'!A:B,2,FALSE))</f>
        <v/>
      </c>
    </row>
    <row r="474" spans="1:7" x14ac:dyDescent="0.2">
      <c r="A474" s="216" t="str">
        <f t="shared" si="8"/>
        <v xml:space="preserve"> </v>
      </c>
      <c r="B474" s="217"/>
      <c r="C474" s="217"/>
      <c r="D474" s="144"/>
      <c r="E474" s="144"/>
      <c r="F474" s="144"/>
      <c r="G474" s="216" t="str">
        <f>IF(D474="","",VLOOKUP(D474,'Liste des clubs'!A:B,2,FALSE))</f>
        <v/>
      </c>
    </row>
    <row r="475" spans="1:7" x14ac:dyDescent="0.2">
      <c r="A475" s="216" t="str">
        <f t="shared" si="8"/>
        <v xml:space="preserve"> </v>
      </c>
      <c r="B475" s="217"/>
      <c r="C475" s="217"/>
      <c r="D475" s="144"/>
      <c r="E475" s="144"/>
      <c r="F475" s="144"/>
      <c r="G475" s="216" t="str">
        <f>IF(D475="","",VLOOKUP(D475,'Liste des clubs'!A:B,2,FALSE))</f>
        <v/>
      </c>
    </row>
    <row r="476" spans="1:7" x14ac:dyDescent="0.2">
      <c r="A476" s="216" t="str">
        <f t="shared" si="8"/>
        <v xml:space="preserve"> </v>
      </c>
      <c r="B476" s="217"/>
      <c r="C476" s="217"/>
      <c r="D476" s="144"/>
      <c r="E476" s="144"/>
      <c r="F476" s="144"/>
      <c r="G476" s="216" t="str">
        <f>IF(D476="","",VLOOKUP(D476,'Liste des clubs'!A:B,2,FALSE))</f>
        <v/>
      </c>
    </row>
    <row r="477" spans="1:7" x14ac:dyDescent="0.2">
      <c r="A477" s="216" t="str">
        <f t="shared" si="8"/>
        <v xml:space="preserve"> </v>
      </c>
      <c r="B477" s="217"/>
      <c r="C477" s="217"/>
      <c r="D477" s="144"/>
      <c r="E477" s="144"/>
      <c r="F477" s="144"/>
      <c r="G477" s="216" t="str">
        <f>IF(D477="","",VLOOKUP(D477,'Liste des clubs'!A:B,2,FALSE))</f>
        <v/>
      </c>
    </row>
    <row r="478" spans="1:7" x14ac:dyDescent="0.2">
      <c r="A478" s="216" t="str">
        <f t="shared" si="8"/>
        <v xml:space="preserve"> </v>
      </c>
      <c r="B478" s="217"/>
      <c r="C478" s="217"/>
      <c r="D478" s="144"/>
      <c r="E478" s="144"/>
      <c r="F478" s="144"/>
      <c r="G478" s="216" t="str">
        <f>IF(D478="","",VLOOKUP(D478,'Liste des clubs'!A:B,2,FALSE))</f>
        <v/>
      </c>
    </row>
    <row r="479" spans="1:7" x14ac:dyDescent="0.2">
      <c r="A479" s="216" t="str">
        <f t="shared" si="8"/>
        <v xml:space="preserve"> </v>
      </c>
      <c r="B479" s="217"/>
      <c r="C479" s="217"/>
      <c r="D479" s="144"/>
      <c r="E479" s="144"/>
      <c r="F479" s="144"/>
      <c r="G479" s="216" t="str">
        <f>IF(D479="","",VLOOKUP(D479,'Liste des clubs'!A:B,2,FALSE))</f>
        <v/>
      </c>
    </row>
    <row r="480" spans="1:7" x14ac:dyDescent="0.2">
      <c r="A480" s="216" t="str">
        <f t="shared" si="8"/>
        <v xml:space="preserve"> </v>
      </c>
      <c r="B480" s="217"/>
      <c r="C480" s="217"/>
      <c r="D480" s="144"/>
      <c r="E480" s="144"/>
      <c r="F480" s="144"/>
      <c r="G480" s="216" t="str">
        <f>IF(D480="","",VLOOKUP(D480,'Liste des clubs'!A:B,2,FALSE))</f>
        <v/>
      </c>
    </row>
    <row r="481" spans="1:7" x14ac:dyDescent="0.2">
      <c r="A481" s="216" t="str">
        <f t="shared" si="8"/>
        <v xml:space="preserve"> </v>
      </c>
      <c r="B481" s="217"/>
      <c r="C481" s="217"/>
      <c r="D481" s="144"/>
      <c r="E481" s="144"/>
      <c r="F481" s="144"/>
      <c r="G481" s="216" t="str">
        <f>IF(D481="","",VLOOKUP(D481,'Liste des clubs'!A:B,2,FALSE))</f>
        <v/>
      </c>
    </row>
    <row r="482" spans="1:7" x14ac:dyDescent="0.2">
      <c r="A482" s="216" t="str">
        <f t="shared" si="8"/>
        <v xml:space="preserve"> </v>
      </c>
      <c r="B482" s="217"/>
      <c r="C482" s="217"/>
      <c r="D482" s="144"/>
      <c r="E482" s="144"/>
      <c r="F482" s="144"/>
      <c r="G482" s="216" t="str">
        <f>IF(D482="","",VLOOKUP(D482,'Liste des clubs'!A:B,2,FALSE))</f>
        <v/>
      </c>
    </row>
    <row r="483" spans="1:7" x14ac:dyDescent="0.2">
      <c r="A483" s="216" t="str">
        <f t="shared" si="8"/>
        <v xml:space="preserve"> </v>
      </c>
      <c r="B483" s="217"/>
      <c r="C483" s="217"/>
      <c r="D483" s="144"/>
      <c r="E483" s="144"/>
      <c r="F483" s="144"/>
      <c r="G483" s="216" t="str">
        <f>IF(D483="","",VLOOKUP(D483,'Liste des clubs'!A:B,2,FALSE))</f>
        <v/>
      </c>
    </row>
    <row r="484" spans="1:7" x14ac:dyDescent="0.2">
      <c r="A484" s="216" t="str">
        <f t="shared" si="8"/>
        <v xml:space="preserve"> </v>
      </c>
      <c r="B484" s="217"/>
      <c r="C484" s="217"/>
      <c r="D484" s="144"/>
      <c r="E484" s="144"/>
      <c r="F484" s="144"/>
      <c r="G484" s="216" t="str">
        <f>IF(D484="","",VLOOKUP(D484,'Liste des clubs'!A:B,2,FALSE))</f>
        <v/>
      </c>
    </row>
    <row r="485" spans="1:7" x14ac:dyDescent="0.2">
      <c r="A485" s="216" t="str">
        <f t="shared" si="8"/>
        <v xml:space="preserve"> </v>
      </c>
      <c r="B485" s="217"/>
      <c r="C485" s="217"/>
      <c r="D485" s="144"/>
      <c r="E485" s="144"/>
      <c r="F485" s="144"/>
      <c r="G485" s="216" t="str">
        <f>IF(D485="","",VLOOKUP(D485,'Liste des clubs'!A:B,2,FALSE))</f>
        <v/>
      </c>
    </row>
    <row r="486" spans="1:7" x14ac:dyDescent="0.2">
      <c r="A486" s="216" t="str">
        <f t="shared" si="8"/>
        <v xml:space="preserve"> </v>
      </c>
      <c r="B486" s="217"/>
      <c r="C486" s="217"/>
      <c r="D486" s="144"/>
      <c r="E486" s="144"/>
      <c r="F486" s="144"/>
      <c r="G486" s="216" t="str">
        <f>IF(D486="","",VLOOKUP(D486,'Liste des clubs'!A:B,2,FALSE))</f>
        <v/>
      </c>
    </row>
    <row r="487" spans="1:7" x14ac:dyDescent="0.2">
      <c r="A487" s="216" t="str">
        <f t="shared" si="8"/>
        <v xml:space="preserve"> </v>
      </c>
      <c r="B487" s="217"/>
      <c r="C487" s="217"/>
      <c r="D487" s="144"/>
      <c r="E487" s="144"/>
      <c r="F487" s="144"/>
      <c r="G487" s="216" t="str">
        <f>IF(D487="","",VLOOKUP(D487,'Liste des clubs'!A:B,2,FALSE))</f>
        <v/>
      </c>
    </row>
    <row r="488" spans="1:7" x14ac:dyDescent="0.2">
      <c r="A488" s="216" t="str">
        <f t="shared" si="8"/>
        <v xml:space="preserve"> </v>
      </c>
      <c r="B488" s="217"/>
      <c r="C488" s="217"/>
      <c r="D488" s="144"/>
      <c r="E488" s="144"/>
      <c r="F488" s="144"/>
      <c r="G488" s="216" t="str">
        <f>IF(D488="","",VLOOKUP(D488,'Liste des clubs'!A:B,2,FALSE))</f>
        <v/>
      </c>
    </row>
    <row r="489" spans="1:7" x14ac:dyDescent="0.2">
      <c r="A489" s="216" t="str">
        <f t="shared" si="8"/>
        <v xml:space="preserve"> </v>
      </c>
      <c r="B489" s="217"/>
      <c r="C489" s="217"/>
      <c r="D489" s="144"/>
      <c r="E489" s="144"/>
      <c r="F489" s="144"/>
      <c r="G489" s="216" t="str">
        <f>IF(D489="","",VLOOKUP(D489,'Liste des clubs'!A:B,2,FALSE))</f>
        <v/>
      </c>
    </row>
    <row r="490" spans="1:7" x14ac:dyDescent="0.2">
      <c r="A490" s="216" t="str">
        <f t="shared" si="8"/>
        <v xml:space="preserve"> </v>
      </c>
      <c r="B490" s="217"/>
      <c r="C490" s="217"/>
      <c r="D490" s="144"/>
      <c r="E490" s="144"/>
      <c r="F490" s="144"/>
      <c r="G490" s="216" t="str">
        <f>IF(D490="","",VLOOKUP(D490,'Liste des clubs'!A:B,2,FALSE))</f>
        <v/>
      </c>
    </row>
    <row r="491" spans="1:7" x14ac:dyDescent="0.2">
      <c r="A491" s="216" t="str">
        <f t="shared" si="8"/>
        <v xml:space="preserve"> </v>
      </c>
      <c r="B491" s="217"/>
      <c r="C491" s="217"/>
      <c r="D491" s="144"/>
      <c r="E491" s="144"/>
      <c r="F491" s="144"/>
      <c r="G491" s="216" t="str">
        <f>IF(D491="","",VLOOKUP(D491,'Liste des clubs'!A:B,2,FALSE))</f>
        <v/>
      </c>
    </row>
    <row r="492" spans="1:7" x14ac:dyDescent="0.2">
      <c r="A492" s="216" t="str">
        <f t="shared" si="8"/>
        <v xml:space="preserve"> </v>
      </c>
      <c r="B492" s="217"/>
      <c r="C492" s="217"/>
      <c r="D492" s="144"/>
      <c r="E492" s="144"/>
      <c r="F492" s="144"/>
      <c r="G492" s="216" t="str">
        <f>IF(D492="","",VLOOKUP(D492,'Liste des clubs'!A:B,2,FALSE))</f>
        <v/>
      </c>
    </row>
    <row r="493" spans="1:7" x14ac:dyDescent="0.2">
      <c r="A493" s="216" t="str">
        <f t="shared" si="8"/>
        <v xml:space="preserve"> </v>
      </c>
      <c r="B493" s="217"/>
      <c r="C493" s="217"/>
      <c r="D493" s="144"/>
      <c r="E493" s="144"/>
      <c r="F493" s="144"/>
      <c r="G493" s="216" t="str">
        <f>IF(D493="","",VLOOKUP(D493,'Liste des clubs'!A:B,2,FALSE))</f>
        <v/>
      </c>
    </row>
    <row r="494" spans="1:7" x14ac:dyDescent="0.2">
      <c r="A494" s="216" t="str">
        <f t="shared" si="8"/>
        <v xml:space="preserve"> </v>
      </c>
      <c r="B494" s="217"/>
      <c r="C494" s="217"/>
      <c r="D494" s="144"/>
      <c r="E494" s="144"/>
      <c r="F494" s="144"/>
      <c r="G494" s="216" t="str">
        <f>IF(D494="","",VLOOKUP(D494,'Liste des clubs'!A:B,2,FALSE))</f>
        <v/>
      </c>
    </row>
    <row r="495" spans="1:7" x14ac:dyDescent="0.2">
      <c r="A495" s="216" t="str">
        <f t="shared" si="8"/>
        <v xml:space="preserve"> </v>
      </c>
      <c r="B495" s="217"/>
      <c r="C495" s="217"/>
      <c r="D495" s="144"/>
      <c r="E495" s="144"/>
      <c r="F495" s="144"/>
      <c r="G495" s="216" t="str">
        <f>IF(D495="","",VLOOKUP(D495,'Liste des clubs'!A:B,2,FALSE))</f>
        <v/>
      </c>
    </row>
    <row r="496" spans="1:7" x14ac:dyDescent="0.2">
      <c r="A496" s="216" t="str">
        <f t="shared" si="8"/>
        <v xml:space="preserve"> </v>
      </c>
      <c r="B496" s="217"/>
      <c r="C496" s="217"/>
      <c r="D496" s="144"/>
      <c r="E496" s="144"/>
      <c r="F496" s="144"/>
      <c r="G496" s="216" t="str">
        <f>IF(D496="","",VLOOKUP(D496,'Liste des clubs'!A:B,2,FALSE))</f>
        <v/>
      </c>
    </row>
    <row r="497" spans="1:7" x14ac:dyDescent="0.2">
      <c r="A497" s="216" t="str">
        <f t="shared" si="8"/>
        <v xml:space="preserve"> </v>
      </c>
      <c r="B497" s="217"/>
      <c r="C497" s="217"/>
      <c r="D497" s="144"/>
      <c r="E497" s="144"/>
      <c r="F497" s="144"/>
      <c r="G497" s="216" t="str">
        <f>IF(D497="","",VLOOKUP(D497,'Liste des clubs'!A:B,2,FALSE))</f>
        <v/>
      </c>
    </row>
    <row r="498" spans="1:7" x14ac:dyDescent="0.2">
      <c r="A498" s="216" t="str">
        <f t="shared" si="8"/>
        <v xml:space="preserve"> </v>
      </c>
      <c r="B498" s="217"/>
      <c r="C498" s="217"/>
      <c r="D498" s="144"/>
      <c r="E498" s="144"/>
      <c r="F498" s="144"/>
      <c r="G498" s="216" t="str">
        <f>IF(D498="","",VLOOKUP(D498,'Liste des clubs'!A:B,2,FALSE))</f>
        <v/>
      </c>
    </row>
    <row r="499" spans="1:7" x14ac:dyDescent="0.2">
      <c r="A499" s="216" t="str">
        <f t="shared" si="8"/>
        <v xml:space="preserve"> </v>
      </c>
      <c r="B499" s="217"/>
      <c r="C499" s="217"/>
      <c r="D499" s="144"/>
      <c r="E499" s="144"/>
      <c r="F499" s="144"/>
      <c r="G499" s="216" t="str">
        <f>IF(D499="","",VLOOKUP(D499,'Liste des clubs'!A:B,2,FALSE))</f>
        <v/>
      </c>
    </row>
    <row r="500" spans="1:7" x14ac:dyDescent="0.2">
      <c r="A500" s="216" t="str">
        <f t="shared" si="8"/>
        <v xml:space="preserve"> </v>
      </c>
      <c r="B500" s="217"/>
      <c r="C500" s="217"/>
      <c r="D500" s="144"/>
      <c r="E500" s="144"/>
      <c r="F500" s="144"/>
      <c r="G500" s="216" t="str">
        <f>IF(D500="","",VLOOKUP(D500,'Liste des clubs'!A:B,2,FALSE))</f>
        <v/>
      </c>
    </row>
    <row r="501" spans="1:7" x14ac:dyDescent="0.2">
      <c r="A501" s="216" t="str">
        <f t="shared" si="8"/>
        <v xml:space="preserve"> </v>
      </c>
      <c r="B501" s="217"/>
      <c r="C501" s="217"/>
      <c r="D501" s="144"/>
      <c r="E501" s="144"/>
      <c r="F501" s="144"/>
      <c r="G501" s="216" t="str">
        <f>IF(D501="","",VLOOKUP(D501,'Liste des clubs'!A:B,2,FALSE))</f>
        <v/>
      </c>
    </row>
    <row r="502" spans="1:7" x14ac:dyDescent="0.2">
      <c r="A502" s="216" t="str">
        <f t="shared" si="8"/>
        <v xml:space="preserve"> </v>
      </c>
      <c r="B502" s="217"/>
      <c r="C502" s="217"/>
      <c r="D502" s="144"/>
      <c r="E502" s="144"/>
      <c r="F502" s="144"/>
      <c r="G502" s="216" t="str">
        <f>IF(D502="","",VLOOKUP(D502,'Liste des clubs'!A:B,2,FALSE))</f>
        <v/>
      </c>
    </row>
    <row r="503" spans="1:7" x14ac:dyDescent="0.2">
      <c r="A503" s="216" t="str">
        <f t="shared" si="8"/>
        <v xml:space="preserve"> </v>
      </c>
      <c r="B503" s="217"/>
      <c r="C503" s="217"/>
      <c r="D503" s="144"/>
      <c r="E503" s="144"/>
      <c r="F503" s="144"/>
      <c r="G503" s="216" t="str">
        <f>IF(D503="","",VLOOKUP(D503,'Liste des clubs'!A:B,2,FALSE))</f>
        <v/>
      </c>
    </row>
    <row r="504" spans="1:7" x14ac:dyDescent="0.2">
      <c r="A504" s="216" t="str">
        <f t="shared" si="8"/>
        <v xml:space="preserve"> </v>
      </c>
      <c r="B504" s="217"/>
      <c r="C504" s="217"/>
      <c r="D504" s="144"/>
      <c r="E504" s="144"/>
      <c r="F504" s="144"/>
      <c r="G504" s="216" t="str">
        <f>IF(D504="","",VLOOKUP(D504,'Liste des clubs'!A:B,2,FALSE))</f>
        <v/>
      </c>
    </row>
    <row r="505" spans="1:7" x14ac:dyDescent="0.2">
      <c r="A505" s="216" t="str">
        <f t="shared" si="8"/>
        <v xml:space="preserve"> </v>
      </c>
      <c r="B505" s="217"/>
      <c r="C505" s="217"/>
      <c r="D505" s="144"/>
      <c r="E505" s="144"/>
      <c r="F505" s="144"/>
      <c r="G505" s="216" t="str">
        <f>IF(D505="","",VLOOKUP(D505,'Liste des clubs'!A:B,2,FALSE))</f>
        <v/>
      </c>
    </row>
    <row r="506" spans="1:7" x14ac:dyDescent="0.2">
      <c r="A506" s="216" t="str">
        <f t="shared" si="8"/>
        <v xml:space="preserve"> </v>
      </c>
      <c r="B506" s="217"/>
      <c r="C506" s="217"/>
      <c r="D506" s="144"/>
      <c r="E506" s="144"/>
      <c r="F506" s="144"/>
      <c r="G506" s="216" t="str">
        <f>IF(D506="","",VLOOKUP(D506,'Liste des clubs'!A:B,2,FALSE))</f>
        <v/>
      </c>
    </row>
    <row r="507" spans="1:7" x14ac:dyDescent="0.2">
      <c r="A507" s="216" t="str">
        <f t="shared" si="8"/>
        <v xml:space="preserve"> </v>
      </c>
      <c r="B507" s="217"/>
      <c r="C507" s="217"/>
      <c r="D507" s="144"/>
      <c r="E507" s="144"/>
      <c r="F507" s="144"/>
      <c r="G507" s="216" t="str">
        <f>IF(D507="","",VLOOKUP(D507,'Liste des clubs'!A:B,2,FALSE))</f>
        <v/>
      </c>
    </row>
    <row r="508" spans="1:7" x14ac:dyDescent="0.2">
      <c r="A508" s="216" t="str">
        <f t="shared" si="8"/>
        <v xml:space="preserve"> </v>
      </c>
      <c r="B508" s="217"/>
      <c r="C508" s="217"/>
      <c r="D508" s="144"/>
      <c r="E508" s="144"/>
      <c r="F508" s="144"/>
      <c r="G508" s="216" t="str">
        <f>IF(D508="","",VLOOKUP(D508,'Liste des clubs'!A:B,2,FALSE))</f>
        <v/>
      </c>
    </row>
    <row r="509" spans="1:7" x14ac:dyDescent="0.2">
      <c r="A509" s="216" t="str">
        <f t="shared" si="8"/>
        <v xml:space="preserve"> </v>
      </c>
      <c r="B509" s="217"/>
      <c r="C509" s="217"/>
      <c r="D509" s="144"/>
      <c r="E509" s="144"/>
      <c r="F509" s="144"/>
      <c r="G509" s="216" t="str">
        <f>IF(D509="","",VLOOKUP(D509,'Liste des clubs'!A:B,2,FALSE))</f>
        <v/>
      </c>
    </row>
    <row r="510" spans="1:7" x14ac:dyDescent="0.2">
      <c r="A510" s="216" t="str">
        <f t="shared" si="8"/>
        <v xml:space="preserve"> </v>
      </c>
      <c r="B510" s="217"/>
      <c r="C510" s="217"/>
      <c r="D510" s="144"/>
      <c r="E510" s="144"/>
      <c r="F510" s="144"/>
      <c r="G510" s="216" t="str">
        <f>IF(D510="","",VLOOKUP(D510,'Liste des clubs'!A:B,2,FALSE))</f>
        <v/>
      </c>
    </row>
    <row r="511" spans="1:7" x14ac:dyDescent="0.2">
      <c r="A511" s="216" t="str">
        <f t="shared" si="8"/>
        <v xml:space="preserve"> </v>
      </c>
      <c r="B511" s="217"/>
      <c r="C511" s="217"/>
      <c r="D511" s="144"/>
      <c r="E511" s="144"/>
      <c r="F511" s="144"/>
      <c r="G511" s="216" t="str">
        <f>IF(D511="","",VLOOKUP(D511,'Liste des clubs'!A:B,2,FALSE))</f>
        <v/>
      </c>
    </row>
    <row r="512" spans="1:7" x14ac:dyDescent="0.2">
      <c r="A512" s="216" t="str">
        <f t="shared" si="8"/>
        <v xml:space="preserve"> </v>
      </c>
      <c r="B512" s="217"/>
      <c r="C512" s="217"/>
      <c r="D512" s="144"/>
      <c r="E512" s="144"/>
      <c r="F512" s="144"/>
      <c r="G512" s="216" t="str">
        <f>IF(D512="","",VLOOKUP(D512,'Liste des clubs'!A:B,2,FALSE))</f>
        <v/>
      </c>
    </row>
    <row r="513" spans="1:7" x14ac:dyDescent="0.2">
      <c r="A513" s="216" t="str">
        <f t="shared" si="8"/>
        <v xml:space="preserve"> </v>
      </c>
      <c r="B513" s="217"/>
      <c r="C513" s="217"/>
      <c r="D513" s="144"/>
      <c r="E513" s="144"/>
      <c r="F513" s="144"/>
      <c r="G513" s="216" t="str">
        <f>IF(D513="","",VLOOKUP(D513,'Liste des clubs'!A:B,2,FALSE))</f>
        <v/>
      </c>
    </row>
    <row r="514" spans="1:7" x14ac:dyDescent="0.2">
      <c r="A514" s="216" t="str">
        <f t="shared" si="8"/>
        <v xml:space="preserve"> </v>
      </c>
      <c r="B514" s="217"/>
      <c r="C514" s="217"/>
      <c r="D514" s="144"/>
      <c r="E514" s="144"/>
      <c r="F514" s="144"/>
      <c r="G514" s="216" t="str">
        <f>IF(D514="","",VLOOKUP(D514,'Liste des clubs'!A:B,2,FALSE))</f>
        <v/>
      </c>
    </row>
    <row r="515" spans="1:7" x14ac:dyDescent="0.2">
      <c r="A515" s="216" t="str">
        <f t="shared" si="8"/>
        <v xml:space="preserve"> </v>
      </c>
      <c r="B515" s="217"/>
      <c r="C515" s="217"/>
      <c r="D515" s="144"/>
      <c r="E515" s="144"/>
      <c r="F515" s="144"/>
      <c r="G515" s="216" t="str">
        <f>IF(D515="","",VLOOKUP(D515,'Liste des clubs'!A:B,2,FALSE))</f>
        <v/>
      </c>
    </row>
    <row r="516" spans="1:7" x14ac:dyDescent="0.2">
      <c r="A516" s="216" t="str">
        <f t="shared" ref="A516:A579" si="9">UPPER(B516)&amp;" "&amp;PROPER(C516)</f>
        <v xml:space="preserve"> </v>
      </c>
      <c r="B516" s="217"/>
      <c r="C516" s="217"/>
      <c r="D516" s="144"/>
      <c r="E516" s="144"/>
      <c r="F516" s="144"/>
      <c r="G516" s="216" t="str">
        <f>IF(D516="","",VLOOKUP(D516,'Liste des clubs'!A:B,2,FALSE))</f>
        <v/>
      </c>
    </row>
    <row r="517" spans="1:7" x14ac:dyDescent="0.2">
      <c r="A517" s="216" t="str">
        <f t="shared" si="9"/>
        <v xml:space="preserve"> </v>
      </c>
      <c r="B517" s="217"/>
      <c r="C517" s="217"/>
      <c r="D517" s="144"/>
      <c r="E517" s="144"/>
      <c r="F517" s="144"/>
      <c r="G517" s="216" t="str">
        <f>IF(D517="","",VLOOKUP(D517,'Liste des clubs'!A:B,2,FALSE))</f>
        <v/>
      </c>
    </row>
    <row r="518" spans="1:7" x14ac:dyDescent="0.2">
      <c r="A518" s="216" t="str">
        <f t="shared" si="9"/>
        <v xml:space="preserve"> </v>
      </c>
      <c r="B518" s="217"/>
      <c r="C518" s="217"/>
      <c r="D518" s="144"/>
      <c r="E518" s="144"/>
      <c r="F518" s="144"/>
      <c r="G518" s="216" t="str">
        <f>IF(D518="","",VLOOKUP(D518,'Liste des clubs'!A:B,2,FALSE))</f>
        <v/>
      </c>
    </row>
    <row r="519" spans="1:7" x14ac:dyDescent="0.2">
      <c r="A519" s="216" t="str">
        <f t="shared" si="9"/>
        <v xml:space="preserve"> </v>
      </c>
      <c r="B519" s="217"/>
      <c r="C519" s="217"/>
      <c r="D519" s="144"/>
      <c r="E519" s="144"/>
      <c r="F519" s="144"/>
      <c r="G519" s="216" t="str">
        <f>IF(D519="","",VLOOKUP(D519,'Liste des clubs'!A:B,2,FALSE))</f>
        <v/>
      </c>
    </row>
    <row r="520" spans="1:7" x14ac:dyDescent="0.2">
      <c r="A520" s="216" t="str">
        <f t="shared" si="9"/>
        <v xml:space="preserve"> </v>
      </c>
      <c r="B520" s="217"/>
      <c r="C520" s="217"/>
      <c r="D520" s="144"/>
      <c r="E520" s="144"/>
      <c r="F520" s="144"/>
      <c r="G520" s="216" t="str">
        <f>IF(D520="","",VLOOKUP(D520,'Liste des clubs'!A:B,2,FALSE))</f>
        <v/>
      </c>
    </row>
    <row r="521" spans="1:7" x14ac:dyDescent="0.2">
      <c r="A521" s="216" t="str">
        <f t="shared" si="9"/>
        <v xml:space="preserve"> </v>
      </c>
      <c r="B521" s="217"/>
      <c r="C521" s="217"/>
      <c r="D521" s="144"/>
      <c r="E521" s="144"/>
      <c r="F521" s="144"/>
      <c r="G521" s="216" t="str">
        <f>IF(D521="","",VLOOKUP(D521,'Liste des clubs'!A:B,2,FALSE))</f>
        <v/>
      </c>
    </row>
    <row r="522" spans="1:7" x14ac:dyDescent="0.2">
      <c r="A522" s="216" t="str">
        <f t="shared" si="9"/>
        <v xml:space="preserve"> </v>
      </c>
      <c r="B522" s="217"/>
      <c r="C522" s="217"/>
      <c r="D522" s="144"/>
      <c r="E522" s="144"/>
      <c r="F522" s="144"/>
      <c r="G522" s="216" t="str">
        <f>IF(D522="","",VLOOKUP(D522,'Liste des clubs'!A:B,2,FALSE))</f>
        <v/>
      </c>
    </row>
    <row r="523" spans="1:7" x14ac:dyDescent="0.2">
      <c r="A523" s="216" t="str">
        <f t="shared" si="9"/>
        <v xml:space="preserve"> </v>
      </c>
      <c r="B523" s="217"/>
      <c r="C523" s="217"/>
      <c r="D523" s="144"/>
      <c r="E523" s="144"/>
      <c r="F523" s="144"/>
      <c r="G523" s="216" t="str">
        <f>IF(D523="","",VLOOKUP(D523,'Liste des clubs'!A:B,2,FALSE))</f>
        <v/>
      </c>
    </row>
    <row r="524" spans="1:7" x14ac:dyDescent="0.2">
      <c r="A524" s="216" t="str">
        <f t="shared" si="9"/>
        <v xml:space="preserve"> </v>
      </c>
      <c r="B524" s="217"/>
      <c r="C524" s="217"/>
      <c r="D524" s="144"/>
      <c r="E524" s="144"/>
      <c r="F524" s="144"/>
      <c r="G524" s="216" t="str">
        <f>IF(D524="","",VLOOKUP(D524,'Liste des clubs'!A:B,2,FALSE))</f>
        <v/>
      </c>
    </row>
    <row r="525" spans="1:7" x14ac:dyDescent="0.2">
      <c r="A525" s="216" t="str">
        <f t="shared" si="9"/>
        <v xml:space="preserve"> </v>
      </c>
      <c r="B525" s="217"/>
      <c r="C525" s="217"/>
      <c r="D525" s="144"/>
      <c r="E525" s="144"/>
      <c r="F525" s="144"/>
      <c r="G525" s="216" t="str">
        <f>IF(D525="","",VLOOKUP(D525,'Liste des clubs'!A:B,2,FALSE))</f>
        <v/>
      </c>
    </row>
    <row r="526" spans="1:7" x14ac:dyDescent="0.2">
      <c r="A526" s="216" t="str">
        <f t="shared" si="9"/>
        <v xml:space="preserve"> </v>
      </c>
      <c r="B526" s="217"/>
      <c r="C526" s="217"/>
      <c r="D526" s="144"/>
      <c r="E526" s="144"/>
      <c r="F526" s="144"/>
      <c r="G526" s="216" t="str">
        <f>IF(D526="","",VLOOKUP(D526,'Liste des clubs'!A:B,2,FALSE))</f>
        <v/>
      </c>
    </row>
    <row r="527" spans="1:7" x14ac:dyDescent="0.2">
      <c r="A527" s="216" t="str">
        <f t="shared" si="9"/>
        <v xml:space="preserve"> </v>
      </c>
      <c r="B527" s="217"/>
      <c r="C527" s="217"/>
      <c r="D527" s="144"/>
      <c r="E527" s="144"/>
      <c r="F527" s="144"/>
      <c r="G527" s="216" t="str">
        <f>IF(D527="","",VLOOKUP(D527,'Liste des clubs'!A:B,2,FALSE))</f>
        <v/>
      </c>
    </row>
    <row r="528" spans="1:7" x14ac:dyDescent="0.2">
      <c r="A528" s="216" t="str">
        <f t="shared" si="9"/>
        <v xml:space="preserve"> </v>
      </c>
      <c r="B528" s="217"/>
      <c r="C528" s="217"/>
      <c r="D528" s="144"/>
      <c r="E528" s="144"/>
      <c r="F528" s="144"/>
      <c r="G528" s="216" t="str">
        <f>IF(D528="","",VLOOKUP(D528,'Liste des clubs'!A:B,2,FALSE))</f>
        <v/>
      </c>
    </row>
    <row r="529" spans="1:7" x14ac:dyDescent="0.2">
      <c r="A529" s="216" t="str">
        <f t="shared" si="9"/>
        <v xml:space="preserve"> </v>
      </c>
      <c r="B529" s="217"/>
      <c r="C529" s="217"/>
      <c r="D529" s="144"/>
      <c r="E529" s="144"/>
      <c r="F529" s="144"/>
      <c r="G529" s="216" t="str">
        <f>IF(D529="","",VLOOKUP(D529,'Liste des clubs'!A:B,2,FALSE))</f>
        <v/>
      </c>
    </row>
    <row r="530" spans="1:7" x14ac:dyDescent="0.2">
      <c r="A530" s="216" t="str">
        <f t="shared" si="9"/>
        <v xml:space="preserve"> </v>
      </c>
      <c r="B530" s="217"/>
      <c r="C530" s="217"/>
      <c r="D530" s="144"/>
      <c r="E530" s="144"/>
      <c r="F530" s="144"/>
      <c r="G530" s="216" t="str">
        <f>IF(D530="","",VLOOKUP(D530,'Liste des clubs'!A:B,2,FALSE))</f>
        <v/>
      </c>
    </row>
    <row r="531" spans="1:7" x14ac:dyDescent="0.2">
      <c r="A531" s="216" t="str">
        <f t="shared" si="9"/>
        <v xml:space="preserve"> </v>
      </c>
      <c r="B531" s="217"/>
      <c r="C531" s="217"/>
      <c r="D531" s="144"/>
      <c r="E531" s="144"/>
      <c r="F531" s="144"/>
      <c r="G531" s="216" t="str">
        <f>IF(D531="","",VLOOKUP(D531,'Liste des clubs'!A:B,2,FALSE))</f>
        <v/>
      </c>
    </row>
    <row r="532" spans="1:7" x14ac:dyDescent="0.2">
      <c r="A532" s="216" t="str">
        <f t="shared" si="9"/>
        <v xml:space="preserve"> </v>
      </c>
      <c r="B532" s="217"/>
      <c r="C532" s="217"/>
      <c r="D532" s="144"/>
      <c r="E532" s="144"/>
      <c r="F532" s="144"/>
      <c r="G532" s="216" t="str">
        <f>IF(D532="","",VLOOKUP(D532,'Liste des clubs'!A:B,2,FALSE))</f>
        <v/>
      </c>
    </row>
    <row r="533" spans="1:7" x14ac:dyDescent="0.2">
      <c r="A533" s="216" t="str">
        <f t="shared" si="9"/>
        <v xml:space="preserve"> </v>
      </c>
      <c r="B533" s="217"/>
      <c r="C533" s="217"/>
      <c r="D533" s="144"/>
      <c r="E533" s="144"/>
      <c r="F533" s="144"/>
      <c r="G533" s="216" t="str">
        <f>IF(D533="","",VLOOKUP(D533,'Liste des clubs'!A:B,2,FALSE))</f>
        <v/>
      </c>
    </row>
    <row r="534" spans="1:7" x14ac:dyDescent="0.2">
      <c r="A534" s="216" t="str">
        <f t="shared" si="9"/>
        <v xml:space="preserve"> </v>
      </c>
      <c r="B534" s="217"/>
      <c r="C534" s="217"/>
      <c r="D534" s="144"/>
      <c r="E534" s="144"/>
      <c r="F534" s="144"/>
      <c r="G534" s="216" t="str">
        <f>IF(D534="","",VLOOKUP(D534,'Liste des clubs'!A:B,2,FALSE))</f>
        <v/>
      </c>
    </row>
    <row r="535" spans="1:7" x14ac:dyDescent="0.2">
      <c r="A535" s="216" t="str">
        <f t="shared" si="9"/>
        <v xml:space="preserve"> </v>
      </c>
      <c r="B535" s="217"/>
      <c r="C535" s="217"/>
      <c r="D535" s="144"/>
      <c r="E535" s="144"/>
      <c r="F535" s="144"/>
      <c r="G535" s="216" t="str">
        <f>IF(D535="","",VLOOKUP(D535,'Liste des clubs'!A:B,2,FALSE))</f>
        <v/>
      </c>
    </row>
    <row r="536" spans="1:7" x14ac:dyDescent="0.2">
      <c r="A536" s="216" t="str">
        <f t="shared" si="9"/>
        <v xml:space="preserve"> </v>
      </c>
      <c r="B536" s="217"/>
      <c r="C536" s="217"/>
      <c r="D536" s="144"/>
      <c r="E536" s="144"/>
      <c r="F536" s="144"/>
      <c r="G536" s="216" t="str">
        <f>IF(D536="","",VLOOKUP(D536,'Liste des clubs'!A:B,2,FALSE))</f>
        <v/>
      </c>
    </row>
    <row r="537" spans="1:7" x14ac:dyDescent="0.2">
      <c r="A537" s="216" t="str">
        <f t="shared" si="9"/>
        <v xml:space="preserve"> </v>
      </c>
      <c r="B537" s="217"/>
      <c r="C537" s="217"/>
      <c r="D537" s="144"/>
      <c r="E537" s="144"/>
      <c r="F537" s="144"/>
      <c r="G537" s="216" t="str">
        <f>IF(D537="","",VLOOKUP(D537,'Liste des clubs'!A:B,2,FALSE))</f>
        <v/>
      </c>
    </row>
    <row r="538" spans="1:7" x14ac:dyDescent="0.2">
      <c r="A538" s="216" t="str">
        <f t="shared" si="9"/>
        <v xml:space="preserve"> </v>
      </c>
      <c r="B538" s="218"/>
      <c r="C538" s="218"/>
      <c r="D538" s="219"/>
      <c r="E538" s="219"/>
      <c r="F538" s="219"/>
      <c r="G538" s="216" t="str">
        <f>IF(D538="","",VLOOKUP(D538,'Liste des clubs'!A:B,2,FALSE))</f>
        <v/>
      </c>
    </row>
    <row r="539" spans="1:7" x14ac:dyDescent="0.2">
      <c r="A539" s="216" t="str">
        <f t="shared" si="9"/>
        <v xml:space="preserve"> </v>
      </c>
      <c r="B539" s="218"/>
      <c r="C539" s="218"/>
      <c r="D539" s="219"/>
      <c r="E539" s="219"/>
      <c r="F539" s="219"/>
      <c r="G539" s="216" t="str">
        <f>IF(D539="","",VLOOKUP(D539,'Liste des clubs'!A:B,2,FALSE))</f>
        <v/>
      </c>
    </row>
    <row r="540" spans="1:7" x14ac:dyDescent="0.2">
      <c r="A540" s="216" t="str">
        <f t="shared" si="9"/>
        <v xml:space="preserve"> </v>
      </c>
      <c r="B540" s="218"/>
      <c r="C540" s="218"/>
      <c r="D540" s="219"/>
      <c r="E540" s="219"/>
      <c r="F540" s="219"/>
      <c r="G540" s="216" t="str">
        <f>IF(D540="","",VLOOKUP(D540,'Liste des clubs'!A:B,2,FALSE))</f>
        <v/>
      </c>
    </row>
    <row r="541" spans="1:7" x14ac:dyDescent="0.2">
      <c r="A541" s="216" t="str">
        <f t="shared" si="9"/>
        <v xml:space="preserve"> </v>
      </c>
      <c r="B541" s="218"/>
      <c r="C541" s="218"/>
      <c r="D541" s="219"/>
      <c r="E541" s="219"/>
      <c r="F541" s="219"/>
      <c r="G541" s="216" t="str">
        <f>IF(D541="","",VLOOKUP(D541,'Liste des clubs'!A:B,2,FALSE))</f>
        <v/>
      </c>
    </row>
    <row r="542" spans="1:7" x14ac:dyDescent="0.2">
      <c r="A542" s="216" t="str">
        <f t="shared" si="9"/>
        <v xml:space="preserve"> </v>
      </c>
      <c r="B542" s="218"/>
      <c r="C542" s="218"/>
      <c r="D542" s="219"/>
      <c r="E542" s="219"/>
      <c r="F542" s="219"/>
      <c r="G542" s="216" t="str">
        <f>IF(D542="","",VLOOKUP(D542,'Liste des clubs'!A:B,2,FALSE))</f>
        <v/>
      </c>
    </row>
    <row r="543" spans="1:7" x14ac:dyDescent="0.2">
      <c r="A543" s="216" t="str">
        <f t="shared" si="9"/>
        <v xml:space="preserve"> </v>
      </c>
      <c r="B543" s="218"/>
      <c r="C543" s="218"/>
      <c r="D543" s="219"/>
      <c r="E543" s="219"/>
      <c r="F543" s="219"/>
      <c r="G543" s="216" t="str">
        <f>IF(D543="","",VLOOKUP(D543,'Liste des clubs'!A:B,2,FALSE))</f>
        <v/>
      </c>
    </row>
    <row r="544" spans="1:7" x14ac:dyDescent="0.2">
      <c r="A544" s="216" t="str">
        <f t="shared" si="9"/>
        <v xml:space="preserve"> </v>
      </c>
      <c r="B544" s="218"/>
      <c r="C544" s="218"/>
      <c r="D544" s="219"/>
      <c r="E544" s="219"/>
      <c r="F544" s="219"/>
      <c r="G544" s="216" t="str">
        <f>IF(D544="","",VLOOKUP(D544,'Liste des clubs'!A:B,2,FALSE))</f>
        <v/>
      </c>
    </row>
    <row r="545" spans="1:7" x14ac:dyDescent="0.2">
      <c r="A545" s="216" t="str">
        <f t="shared" si="9"/>
        <v xml:space="preserve"> </v>
      </c>
      <c r="B545" s="218"/>
      <c r="C545" s="218"/>
      <c r="D545" s="219"/>
      <c r="E545" s="219"/>
      <c r="F545" s="219"/>
      <c r="G545" s="216" t="str">
        <f>IF(D545="","",VLOOKUP(D545,'Liste des clubs'!A:B,2,FALSE))</f>
        <v/>
      </c>
    </row>
    <row r="546" spans="1:7" x14ac:dyDescent="0.2">
      <c r="A546" s="216" t="str">
        <f t="shared" si="9"/>
        <v xml:space="preserve"> </v>
      </c>
      <c r="B546" s="218"/>
      <c r="C546" s="218"/>
      <c r="D546" s="219"/>
      <c r="E546" s="219"/>
      <c r="F546" s="219"/>
      <c r="G546" s="216" t="str">
        <f>IF(D546="","",VLOOKUP(D546,'Liste des clubs'!A:B,2,FALSE))</f>
        <v/>
      </c>
    </row>
    <row r="547" spans="1:7" x14ac:dyDescent="0.2">
      <c r="A547" s="216" t="str">
        <f t="shared" si="9"/>
        <v xml:space="preserve"> </v>
      </c>
      <c r="B547" s="218"/>
      <c r="C547" s="218"/>
      <c r="D547" s="219"/>
      <c r="E547" s="219"/>
      <c r="F547" s="219"/>
      <c r="G547" s="216" t="str">
        <f>IF(D547="","",VLOOKUP(D547,'Liste des clubs'!A:B,2,FALSE))</f>
        <v/>
      </c>
    </row>
    <row r="548" spans="1:7" x14ac:dyDescent="0.2">
      <c r="A548" s="216" t="str">
        <f t="shared" si="9"/>
        <v xml:space="preserve"> </v>
      </c>
      <c r="B548" s="218"/>
      <c r="C548" s="218"/>
      <c r="D548" s="219"/>
      <c r="E548" s="219"/>
      <c r="F548" s="219"/>
      <c r="G548" s="216" t="str">
        <f>IF(D548="","",VLOOKUP(D548,'Liste des clubs'!A:B,2,FALSE))</f>
        <v/>
      </c>
    </row>
    <row r="549" spans="1:7" x14ac:dyDescent="0.2">
      <c r="A549" s="216" t="str">
        <f t="shared" si="9"/>
        <v xml:space="preserve"> </v>
      </c>
      <c r="B549" s="218"/>
      <c r="C549" s="218"/>
      <c r="D549" s="219"/>
      <c r="E549" s="219"/>
      <c r="F549" s="219"/>
      <c r="G549" s="216" t="str">
        <f>IF(D549="","",VLOOKUP(D549,'Liste des clubs'!A:B,2,FALSE))</f>
        <v/>
      </c>
    </row>
    <row r="550" spans="1:7" x14ac:dyDescent="0.2">
      <c r="A550" s="216" t="str">
        <f t="shared" si="9"/>
        <v xml:space="preserve"> </v>
      </c>
      <c r="B550" s="218"/>
      <c r="C550" s="218"/>
      <c r="D550" s="219"/>
      <c r="E550" s="219"/>
      <c r="F550" s="219"/>
      <c r="G550" s="216" t="str">
        <f>IF(D550="","",VLOOKUP(D550,'Liste des clubs'!A:B,2,FALSE))</f>
        <v/>
      </c>
    </row>
    <row r="551" spans="1:7" x14ac:dyDescent="0.2">
      <c r="A551" s="216" t="str">
        <f t="shared" si="9"/>
        <v xml:space="preserve"> </v>
      </c>
      <c r="B551" s="218"/>
      <c r="C551" s="218"/>
      <c r="D551" s="219"/>
      <c r="E551" s="219"/>
      <c r="F551" s="219"/>
      <c r="G551" s="216" t="str">
        <f>IF(D551="","",VLOOKUP(D551,'Liste des clubs'!A:B,2,FALSE))</f>
        <v/>
      </c>
    </row>
    <row r="552" spans="1:7" x14ac:dyDescent="0.2">
      <c r="A552" s="216" t="str">
        <f t="shared" si="9"/>
        <v xml:space="preserve"> </v>
      </c>
      <c r="B552" s="218"/>
      <c r="C552" s="218"/>
      <c r="D552" s="219"/>
      <c r="E552" s="219"/>
      <c r="F552" s="219"/>
      <c r="G552" s="216" t="str">
        <f>IF(D552="","",VLOOKUP(D552,'Liste des clubs'!A:B,2,FALSE))</f>
        <v/>
      </c>
    </row>
    <row r="553" spans="1:7" x14ac:dyDescent="0.2">
      <c r="A553" s="216" t="str">
        <f t="shared" si="9"/>
        <v xml:space="preserve"> </v>
      </c>
      <c r="B553" s="218"/>
      <c r="C553" s="218"/>
      <c r="D553" s="219"/>
      <c r="E553" s="219"/>
      <c r="F553" s="219"/>
      <c r="G553" s="216" t="str">
        <f>IF(D553="","",VLOOKUP(D553,'Liste des clubs'!A:B,2,FALSE))</f>
        <v/>
      </c>
    </row>
    <row r="554" spans="1:7" x14ac:dyDescent="0.2">
      <c r="A554" s="216" t="str">
        <f t="shared" si="9"/>
        <v xml:space="preserve"> </v>
      </c>
      <c r="B554" s="218"/>
      <c r="C554" s="218"/>
      <c r="D554" s="219"/>
      <c r="E554" s="219"/>
      <c r="F554" s="219"/>
      <c r="G554" s="216" t="str">
        <f>IF(D554="","",VLOOKUP(D554,'Liste des clubs'!A:B,2,FALSE))</f>
        <v/>
      </c>
    </row>
    <row r="555" spans="1:7" x14ac:dyDescent="0.2">
      <c r="A555" s="216" t="str">
        <f t="shared" si="9"/>
        <v xml:space="preserve"> </v>
      </c>
      <c r="B555" s="218"/>
      <c r="C555" s="218"/>
      <c r="D555" s="219"/>
      <c r="E555" s="219"/>
      <c r="F555" s="219"/>
      <c r="G555" s="216" t="str">
        <f>IF(D555="","",VLOOKUP(D555,'Liste des clubs'!A:B,2,FALSE))</f>
        <v/>
      </c>
    </row>
    <row r="556" spans="1:7" x14ac:dyDescent="0.2">
      <c r="A556" s="216" t="str">
        <f t="shared" si="9"/>
        <v xml:space="preserve"> </v>
      </c>
      <c r="B556" s="218"/>
      <c r="C556" s="218"/>
      <c r="D556" s="219"/>
      <c r="E556" s="219"/>
      <c r="F556" s="219"/>
      <c r="G556" s="216" t="str">
        <f>IF(D556="","",VLOOKUP(D556,'Liste des clubs'!A:B,2,FALSE))</f>
        <v/>
      </c>
    </row>
    <row r="557" spans="1:7" x14ac:dyDescent="0.2">
      <c r="A557" s="216" t="str">
        <f t="shared" si="9"/>
        <v xml:space="preserve"> </v>
      </c>
      <c r="B557" s="218"/>
      <c r="C557" s="218"/>
      <c r="D557" s="219"/>
      <c r="E557" s="219"/>
      <c r="F557" s="219"/>
      <c r="G557" s="216" t="str">
        <f>IF(D557="","",VLOOKUP(D557,'Liste des clubs'!A:B,2,FALSE))</f>
        <v/>
      </c>
    </row>
    <row r="558" spans="1:7" x14ac:dyDescent="0.2">
      <c r="A558" s="216" t="str">
        <f t="shared" si="9"/>
        <v xml:space="preserve"> </v>
      </c>
      <c r="B558" s="218"/>
      <c r="C558" s="218"/>
      <c r="D558" s="219"/>
      <c r="E558" s="219"/>
      <c r="F558" s="219"/>
      <c r="G558" s="216" t="str">
        <f>IF(D558="","",VLOOKUP(D558,'Liste des clubs'!A:B,2,FALSE))</f>
        <v/>
      </c>
    </row>
    <row r="559" spans="1:7" x14ac:dyDescent="0.2">
      <c r="A559" s="216" t="str">
        <f t="shared" si="9"/>
        <v xml:space="preserve"> </v>
      </c>
      <c r="B559" s="218"/>
      <c r="C559" s="218"/>
      <c r="D559" s="219"/>
      <c r="E559" s="219"/>
      <c r="F559" s="219"/>
      <c r="G559" s="216" t="str">
        <f>IF(D559="","",VLOOKUP(D559,'Liste des clubs'!A:B,2,FALSE))</f>
        <v/>
      </c>
    </row>
    <row r="560" spans="1:7" x14ac:dyDescent="0.2">
      <c r="A560" s="216" t="str">
        <f t="shared" si="9"/>
        <v xml:space="preserve"> </v>
      </c>
      <c r="B560" s="218"/>
      <c r="C560" s="218"/>
      <c r="D560" s="219"/>
      <c r="E560" s="219"/>
      <c r="F560" s="219"/>
      <c r="G560" s="216" t="str">
        <f>IF(D560="","",VLOOKUP(D560,'Liste des clubs'!A:B,2,FALSE))</f>
        <v/>
      </c>
    </row>
    <row r="561" spans="1:7" x14ac:dyDescent="0.2">
      <c r="A561" s="216" t="str">
        <f t="shared" si="9"/>
        <v xml:space="preserve"> </v>
      </c>
      <c r="B561" s="218"/>
      <c r="C561" s="218"/>
      <c r="D561" s="219"/>
      <c r="E561" s="219"/>
      <c r="F561" s="219"/>
      <c r="G561" s="216" t="str">
        <f>IF(D561="","",VLOOKUP(D561,'Liste des clubs'!A:B,2,FALSE))</f>
        <v/>
      </c>
    </row>
    <row r="562" spans="1:7" x14ac:dyDescent="0.2">
      <c r="A562" s="216" t="str">
        <f t="shared" si="9"/>
        <v xml:space="preserve"> </v>
      </c>
      <c r="B562" s="218"/>
      <c r="C562" s="218"/>
      <c r="D562" s="219"/>
      <c r="E562" s="219"/>
      <c r="F562" s="219"/>
      <c r="G562" s="216" t="str">
        <f>IF(D562="","",VLOOKUP(D562,'Liste des clubs'!A:B,2,FALSE))</f>
        <v/>
      </c>
    </row>
    <row r="563" spans="1:7" x14ac:dyDescent="0.2">
      <c r="A563" s="216" t="str">
        <f t="shared" si="9"/>
        <v xml:space="preserve"> </v>
      </c>
      <c r="B563" s="218"/>
      <c r="C563" s="218"/>
      <c r="D563" s="219"/>
      <c r="E563" s="219"/>
      <c r="F563" s="219"/>
      <c r="G563" s="216" t="str">
        <f>IF(D563="","",VLOOKUP(D563,'Liste des clubs'!A:B,2,FALSE))</f>
        <v/>
      </c>
    </row>
    <row r="564" spans="1:7" x14ac:dyDescent="0.2">
      <c r="A564" s="216" t="str">
        <f t="shared" si="9"/>
        <v xml:space="preserve"> </v>
      </c>
      <c r="B564" s="218"/>
      <c r="C564" s="218"/>
      <c r="D564" s="219"/>
      <c r="E564" s="219"/>
      <c r="F564" s="219"/>
      <c r="G564" s="216" t="str">
        <f>IF(D564="","",VLOOKUP(D564,'Liste des clubs'!A:B,2,FALSE))</f>
        <v/>
      </c>
    </row>
    <row r="565" spans="1:7" x14ac:dyDescent="0.2">
      <c r="A565" s="216" t="str">
        <f t="shared" si="9"/>
        <v xml:space="preserve"> </v>
      </c>
      <c r="B565" s="218"/>
      <c r="C565" s="218"/>
      <c r="D565" s="219"/>
      <c r="E565" s="219"/>
      <c r="F565" s="219"/>
      <c r="G565" s="216" t="str">
        <f>IF(D565="","",VLOOKUP(D565,'Liste des clubs'!A:B,2,FALSE))</f>
        <v/>
      </c>
    </row>
    <row r="566" spans="1:7" x14ac:dyDescent="0.2">
      <c r="A566" s="216" t="str">
        <f t="shared" si="9"/>
        <v xml:space="preserve"> </v>
      </c>
      <c r="B566" s="218"/>
      <c r="C566" s="218"/>
      <c r="D566" s="219"/>
      <c r="E566" s="219"/>
      <c r="F566" s="219"/>
      <c r="G566" s="216" t="str">
        <f>IF(D566="","",VLOOKUP(D566,'Liste des clubs'!A:B,2,FALSE))</f>
        <v/>
      </c>
    </row>
    <row r="567" spans="1:7" x14ac:dyDescent="0.2">
      <c r="A567" s="216" t="str">
        <f t="shared" si="9"/>
        <v xml:space="preserve"> </v>
      </c>
      <c r="B567" s="218"/>
      <c r="C567" s="218"/>
      <c r="D567" s="219"/>
      <c r="E567" s="219"/>
      <c r="F567" s="219"/>
      <c r="G567" s="216" t="str">
        <f>IF(D567="","",VLOOKUP(D567,'Liste des clubs'!A:B,2,FALSE))</f>
        <v/>
      </c>
    </row>
    <row r="568" spans="1:7" x14ac:dyDescent="0.2">
      <c r="A568" s="216" t="str">
        <f t="shared" si="9"/>
        <v xml:space="preserve"> </v>
      </c>
      <c r="B568" s="218"/>
      <c r="C568" s="218"/>
      <c r="D568" s="219"/>
      <c r="E568" s="219"/>
      <c r="F568" s="219"/>
      <c r="G568" s="216" t="str">
        <f>IF(D568="","",VLOOKUP(D568,'Liste des clubs'!A:B,2,FALSE))</f>
        <v/>
      </c>
    </row>
    <row r="569" spans="1:7" x14ac:dyDescent="0.2">
      <c r="A569" s="216" t="str">
        <f t="shared" si="9"/>
        <v xml:space="preserve"> </v>
      </c>
      <c r="B569" s="218"/>
      <c r="C569" s="218"/>
      <c r="D569" s="219"/>
      <c r="E569" s="219"/>
      <c r="F569" s="219"/>
      <c r="G569" s="216" t="str">
        <f>IF(D569="","",VLOOKUP(D569,'Liste des clubs'!A:B,2,FALSE))</f>
        <v/>
      </c>
    </row>
    <row r="570" spans="1:7" x14ac:dyDescent="0.2">
      <c r="A570" s="216" t="str">
        <f t="shared" si="9"/>
        <v xml:space="preserve"> </v>
      </c>
      <c r="B570" s="218"/>
      <c r="C570" s="218"/>
      <c r="D570" s="219"/>
      <c r="E570" s="219"/>
      <c r="F570" s="219"/>
      <c r="G570" s="216" t="str">
        <f>IF(D570="","",VLOOKUP(D570,'Liste des clubs'!A:B,2,FALSE))</f>
        <v/>
      </c>
    </row>
    <row r="571" spans="1:7" x14ac:dyDescent="0.2">
      <c r="A571" s="216" t="str">
        <f t="shared" si="9"/>
        <v xml:space="preserve"> </v>
      </c>
      <c r="B571" s="218"/>
      <c r="C571" s="218"/>
      <c r="D571" s="219"/>
      <c r="E571" s="219"/>
      <c r="F571" s="219"/>
      <c r="G571" s="216" t="str">
        <f>IF(D571="","",VLOOKUP(D571,'Liste des clubs'!A:B,2,FALSE))</f>
        <v/>
      </c>
    </row>
    <row r="572" spans="1:7" x14ac:dyDescent="0.2">
      <c r="A572" s="216" t="str">
        <f t="shared" si="9"/>
        <v xml:space="preserve"> </v>
      </c>
      <c r="B572" s="218"/>
      <c r="C572" s="218"/>
      <c r="D572" s="219"/>
      <c r="E572" s="219"/>
      <c r="F572" s="219"/>
      <c r="G572" s="216" t="str">
        <f>IF(D572="","",VLOOKUP(D572,'Liste des clubs'!A:B,2,FALSE))</f>
        <v/>
      </c>
    </row>
    <row r="573" spans="1:7" x14ac:dyDescent="0.2">
      <c r="A573" s="216" t="str">
        <f t="shared" si="9"/>
        <v xml:space="preserve"> </v>
      </c>
      <c r="B573" s="218"/>
      <c r="C573" s="218"/>
      <c r="D573" s="219"/>
      <c r="E573" s="219"/>
      <c r="F573" s="219"/>
      <c r="G573" s="216" t="str">
        <f>IF(D573="","",VLOOKUP(D573,'Liste des clubs'!A:B,2,FALSE))</f>
        <v/>
      </c>
    </row>
    <row r="574" spans="1:7" x14ac:dyDescent="0.2">
      <c r="A574" s="216" t="str">
        <f t="shared" si="9"/>
        <v xml:space="preserve"> </v>
      </c>
      <c r="B574" s="218"/>
      <c r="C574" s="218"/>
      <c r="D574" s="219"/>
      <c r="E574" s="219"/>
      <c r="F574" s="219"/>
      <c r="G574" s="216" t="str">
        <f>IF(D574="","",VLOOKUP(D574,'Liste des clubs'!A:B,2,FALSE))</f>
        <v/>
      </c>
    </row>
    <row r="575" spans="1:7" x14ac:dyDescent="0.2">
      <c r="A575" s="216" t="str">
        <f t="shared" si="9"/>
        <v xml:space="preserve"> </v>
      </c>
      <c r="B575" s="218"/>
      <c r="C575" s="218"/>
      <c r="D575" s="219"/>
      <c r="E575" s="219"/>
      <c r="F575" s="219"/>
      <c r="G575" s="216" t="str">
        <f>IF(D575="","",VLOOKUP(D575,'Liste des clubs'!A:B,2,FALSE))</f>
        <v/>
      </c>
    </row>
    <row r="576" spans="1:7" x14ac:dyDescent="0.2">
      <c r="A576" s="216" t="str">
        <f t="shared" si="9"/>
        <v xml:space="preserve"> </v>
      </c>
      <c r="B576" s="218"/>
      <c r="C576" s="218"/>
      <c r="D576" s="219"/>
      <c r="E576" s="219"/>
      <c r="F576" s="219"/>
      <c r="G576" s="216" t="str">
        <f>IF(D576="","",VLOOKUP(D576,'Liste des clubs'!A:B,2,FALSE))</f>
        <v/>
      </c>
    </row>
    <row r="577" spans="1:7" x14ac:dyDescent="0.2">
      <c r="A577" s="216" t="str">
        <f t="shared" si="9"/>
        <v xml:space="preserve"> </v>
      </c>
      <c r="B577" s="218"/>
      <c r="C577" s="218"/>
      <c r="D577" s="219"/>
      <c r="E577" s="219"/>
      <c r="F577" s="219"/>
      <c r="G577" s="216" t="str">
        <f>IF(D577="","",VLOOKUP(D577,'Liste des clubs'!A:B,2,FALSE))</f>
        <v/>
      </c>
    </row>
    <row r="578" spans="1:7" x14ac:dyDescent="0.2">
      <c r="A578" s="216" t="str">
        <f t="shared" si="9"/>
        <v xml:space="preserve"> </v>
      </c>
      <c r="B578" s="218"/>
      <c r="C578" s="218"/>
      <c r="D578" s="219"/>
      <c r="E578" s="219"/>
      <c r="F578" s="219"/>
      <c r="G578" s="216" t="str">
        <f>IF(D578="","",VLOOKUP(D578,'Liste des clubs'!A:B,2,FALSE))</f>
        <v/>
      </c>
    </row>
    <row r="579" spans="1:7" x14ac:dyDescent="0.2">
      <c r="A579" s="216" t="str">
        <f t="shared" si="9"/>
        <v xml:space="preserve"> </v>
      </c>
      <c r="B579" s="218"/>
      <c r="C579" s="218"/>
      <c r="D579" s="219"/>
      <c r="E579" s="219"/>
      <c r="F579" s="219"/>
      <c r="G579" s="216" t="str">
        <f>IF(D579="","",VLOOKUP(D579,'Liste des clubs'!A:B,2,FALSE))</f>
        <v/>
      </c>
    </row>
    <row r="580" spans="1:7" x14ac:dyDescent="0.2">
      <c r="A580" s="216" t="str">
        <f t="shared" ref="A580:A643" si="10">UPPER(B580)&amp;" "&amp;PROPER(C580)</f>
        <v xml:space="preserve"> </v>
      </c>
      <c r="B580" s="218"/>
      <c r="C580" s="218"/>
      <c r="D580" s="219"/>
      <c r="E580" s="219"/>
      <c r="F580" s="219"/>
      <c r="G580" s="216" t="str">
        <f>IF(D580="","",VLOOKUP(D580,'Liste des clubs'!A:B,2,FALSE))</f>
        <v/>
      </c>
    </row>
    <row r="581" spans="1:7" x14ac:dyDescent="0.2">
      <c r="A581" s="216" t="str">
        <f t="shared" si="10"/>
        <v xml:space="preserve"> </v>
      </c>
      <c r="B581" s="218"/>
      <c r="C581" s="218"/>
      <c r="D581" s="219"/>
      <c r="E581" s="219"/>
      <c r="F581" s="219"/>
      <c r="G581" s="216" t="str">
        <f>IF(D581="","",VLOOKUP(D581,'Liste des clubs'!A:B,2,FALSE))</f>
        <v/>
      </c>
    </row>
    <row r="582" spans="1:7" x14ac:dyDescent="0.2">
      <c r="A582" s="216" t="str">
        <f t="shared" si="10"/>
        <v xml:space="preserve"> </v>
      </c>
      <c r="B582" s="218"/>
      <c r="C582" s="218"/>
      <c r="D582" s="219"/>
      <c r="E582" s="219"/>
      <c r="F582" s="219"/>
      <c r="G582" s="216" t="str">
        <f>IF(D582="","",VLOOKUP(D582,'Liste des clubs'!A:B,2,FALSE))</f>
        <v/>
      </c>
    </row>
    <row r="583" spans="1:7" x14ac:dyDescent="0.2">
      <c r="A583" s="216" t="str">
        <f t="shared" si="10"/>
        <v xml:space="preserve"> </v>
      </c>
      <c r="B583" s="218"/>
      <c r="C583" s="218"/>
      <c r="D583" s="219"/>
      <c r="E583" s="219"/>
      <c r="F583" s="219"/>
      <c r="G583" s="216" t="str">
        <f>IF(D583="","",VLOOKUP(D583,'Liste des clubs'!A:B,2,FALSE))</f>
        <v/>
      </c>
    </row>
    <row r="584" spans="1:7" x14ac:dyDescent="0.2">
      <c r="A584" s="216" t="str">
        <f t="shared" si="10"/>
        <v xml:space="preserve"> </v>
      </c>
      <c r="B584" s="218"/>
      <c r="C584" s="218"/>
      <c r="D584" s="219"/>
      <c r="E584" s="219"/>
      <c r="F584" s="219"/>
      <c r="G584" s="216" t="str">
        <f>IF(D584="","",VLOOKUP(D584,'Liste des clubs'!A:B,2,FALSE))</f>
        <v/>
      </c>
    </row>
    <row r="585" spans="1:7" x14ac:dyDescent="0.2">
      <c r="A585" s="216" t="str">
        <f t="shared" si="10"/>
        <v xml:space="preserve"> </v>
      </c>
      <c r="B585" s="218"/>
      <c r="C585" s="218"/>
      <c r="D585" s="219"/>
      <c r="E585" s="219"/>
      <c r="F585" s="219"/>
      <c r="G585" s="216" t="str">
        <f>IF(D585="","",VLOOKUP(D585,'Liste des clubs'!A:B,2,FALSE))</f>
        <v/>
      </c>
    </row>
    <row r="586" spans="1:7" x14ac:dyDescent="0.2">
      <c r="A586" s="216" t="str">
        <f t="shared" si="10"/>
        <v xml:space="preserve"> </v>
      </c>
      <c r="B586" s="218"/>
      <c r="C586" s="218"/>
      <c r="D586" s="219"/>
      <c r="E586" s="219"/>
      <c r="F586" s="219"/>
      <c r="G586" s="216" t="str">
        <f>IF(D586="","",VLOOKUP(D586,'Liste des clubs'!A:B,2,FALSE))</f>
        <v/>
      </c>
    </row>
    <row r="587" spans="1:7" x14ac:dyDescent="0.2">
      <c r="A587" s="216" t="str">
        <f t="shared" si="10"/>
        <v xml:space="preserve"> </v>
      </c>
      <c r="B587" s="218"/>
      <c r="C587" s="218"/>
      <c r="D587" s="219"/>
      <c r="E587" s="219"/>
      <c r="F587" s="219"/>
      <c r="G587" s="216" t="str">
        <f>IF(D587="","",VLOOKUP(D587,'Liste des clubs'!A:B,2,FALSE))</f>
        <v/>
      </c>
    </row>
    <row r="588" spans="1:7" x14ac:dyDescent="0.2">
      <c r="A588" s="216" t="str">
        <f t="shared" si="10"/>
        <v xml:space="preserve"> </v>
      </c>
      <c r="B588" s="218"/>
      <c r="C588" s="218"/>
      <c r="D588" s="219"/>
      <c r="E588" s="219"/>
      <c r="F588" s="219"/>
      <c r="G588" s="216" t="str">
        <f>IF(D588="","",VLOOKUP(D588,'Liste des clubs'!A:B,2,FALSE))</f>
        <v/>
      </c>
    </row>
    <row r="589" spans="1:7" x14ac:dyDescent="0.2">
      <c r="A589" s="216" t="str">
        <f t="shared" si="10"/>
        <v xml:space="preserve"> </v>
      </c>
      <c r="B589" s="218"/>
      <c r="C589" s="218"/>
      <c r="D589" s="219"/>
      <c r="E589" s="219"/>
      <c r="F589" s="219"/>
      <c r="G589" s="216" t="str">
        <f>IF(D589="","",VLOOKUP(D589,'Liste des clubs'!A:B,2,FALSE))</f>
        <v/>
      </c>
    </row>
    <row r="590" spans="1:7" x14ac:dyDescent="0.2">
      <c r="A590" s="216" t="str">
        <f t="shared" si="10"/>
        <v xml:space="preserve"> </v>
      </c>
      <c r="B590" s="218"/>
      <c r="C590" s="218"/>
      <c r="D590" s="219"/>
      <c r="E590" s="219"/>
      <c r="F590" s="219"/>
      <c r="G590" s="216" t="str">
        <f>IF(D590="","",VLOOKUP(D590,'Liste des clubs'!A:B,2,FALSE))</f>
        <v/>
      </c>
    </row>
    <row r="591" spans="1:7" x14ac:dyDescent="0.2">
      <c r="A591" s="216" t="str">
        <f t="shared" si="10"/>
        <v xml:space="preserve"> </v>
      </c>
      <c r="B591" s="218"/>
      <c r="C591" s="218"/>
      <c r="D591" s="219"/>
      <c r="E591" s="219"/>
      <c r="F591" s="219"/>
      <c r="G591" s="216" t="str">
        <f>IF(D591="","",VLOOKUP(D591,'Liste des clubs'!A:B,2,FALSE))</f>
        <v/>
      </c>
    </row>
    <row r="592" spans="1:7" x14ac:dyDescent="0.2">
      <c r="A592" s="216" t="str">
        <f t="shared" si="10"/>
        <v xml:space="preserve"> </v>
      </c>
      <c r="B592" s="218"/>
      <c r="C592" s="218"/>
      <c r="D592" s="219"/>
      <c r="E592" s="219"/>
      <c r="F592" s="219"/>
      <c r="G592" s="216" t="str">
        <f>IF(D592="","",VLOOKUP(D592,'Liste des clubs'!A:B,2,FALSE))</f>
        <v/>
      </c>
    </row>
    <row r="593" spans="1:7" x14ac:dyDescent="0.2">
      <c r="A593" s="216" t="str">
        <f t="shared" si="10"/>
        <v xml:space="preserve"> </v>
      </c>
      <c r="B593" s="218"/>
      <c r="C593" s="218"/>
      <c r="D593" s="219"/>
      <c r="E593" s="219"/>
      <c r="F593" s="219"/>
      <c r="G593" s="216" t="str">
        <f>IF(D593="","",VLOOKUP(D593,'Liste des clubs'!A:B,2,FALSE))</f>
        <v/>
      </c>
    </row>
    <row r="594" spans="1:7" x14ac:dyDescent="0.2">
      <c r="A594" s="216" t="str">
        <f t="shared" si="10"/>
        <v xml:space="preserve"> </v>
      </c>
      <c r="B594" s="218"/>
      <c r="C594" s="218"/>
      <c r="D594" s="219"/>
      <c r="E594" s="219"/>
      <c r="F594" s="219"/>
      <c r="G594" s="216" t="str">
        <f>IF(D594="","",VLOOKUP(D594,'Liste des clubs'!A:B,2,FALSE))</f>
        <v/>
      </c>
    </row>
    <row r="595" spans="1:7" x14ac:dyDescent="0.2">
      <c r="A595" s="216" t="str">
        <f t="shared" si="10"/>
        <v xml:space="preserve"> </v>
      </c>
      <c r="B595" s="218"/>
      <c r="C595" s="218"/>
      <c r="D595" s="219"/>
      <c r="E595" s="219"/>
      <c r="F595" s="219"/>
      <c r="G595" s="216" t="str">
        <f>IF(D595="","",VLOOKUP(D595,'Liste des clubs'!A:B,2,FALSE))</f>
        <v/>
      </c>
    </row>
    <row r="596" spans="1:7" x14ac:dyDescent="0.2">
      <c r="A596" s="216" t="str">
        <f t="shared" si="10"/>
        <v xml:space="preserve"> </v>
      </c>
      <c r="B596" s="218"/>
      <c r="C596" s="218"/>
      <c r="D596" s="219"/>
      <c r="E596" s="219"/>
      <c r="F596" s="219"/>
      <c r="G596" s="216" t="str">
        <f>IF(D596="","",VLOOKUP(D596,'Liste des clubs'!A:B,2,FALSE))</f>
        <v/>
      </c>
    </row>
    <row r="597" spans="1:7" x14ac:dyDescent="0.2">
      <c r="A597" s="216" t="str">
        <f t="shared" si="10"/>
        <v xml:space="preserve"> </v>
      </c>
      <c r="B597" s="218"/>
      <c r="C597" s="218"/>
      <c r="D597" s="219"/>
      <c r="E597" s="219"/>
      <c r="F597" s="219"/>
      <c r="G597" s="216" t="str">
        <f>IF(D597="","",VLOOKUP(D597,'Liste des clubs'!A:B,2,FALSE))</f>
        <v/>
      </c>
    </row>
    <row r="598" spans="1:7" x14ac:dyDescent="0.2">
      <c r="A598" s="216" t="str">
        <f t="shared" si="10"/>
        <v xml:space="preserve"> </v>
      </c>
      <c r="B598" s="218"/>
      <c r="C598" s="218"/>
      <c r="D598" s="219"/>
      <c r="E598" s="219"/>
      <c r="F598" s="219"/>
      <c r="G598" s="216" t="str">
        <f>IF(D598="","",VLOOKUP(D598,'Liste des clubs'!A:B,2,FALSE))</f>
        <v/>
      </c>
    </row>
    <row r="599" spans="1:7" x14ac:dyDescent="0.2">
      <c r="A599" s="216" t="str">
        <f t="shared" si="10"/>
        <v xml:space="preserve"> </v>
      </c>
      <c r="B599" s="218"/>
      <c r="C599" s="218"/>
      <c r="D599" s="219"/>
      <c r="E599" s="219"/>
      <c r="F599" s="219"/>
      <c r="G599" s="216" t="str">
        <f>IF(D599="","",VLOOKUP(D599,'Liste des clubs'!A:B,2,FALSE))</f>
        <v/>
      </c>
    </row>
    <row r="600" spans="1:7" x14ac:dyDescent="0.2">
      <c r="A600" s="216" t="str">
        <f t="shared" si="10"/>
        <v xml:space="preserve"> </v>
      </c>
      <c r="B600" s="218"/>
      <c r="C600" s="218"/>
      <c r="D600" s="219"/>
      <c r="E600" s="219"/>
      <c r="F600" s="219"/>
      <c r="G600" s="216" t="str">
        <f>IF(D600="","",VLOOKUP(D600,'Liste des clubs'!A:B,2,FALSE))</f>
        <v/>
      </c>
    </row>
    <row r="601" spans="1:7" x14ac:dyDescent="0.2">
      <c r="A601" s="216" t="str">
        <f t="shared" si="10"/>
        <v xml:space="preserve"> </v>
      </c>
      <c r="B601" s="218"/>
      <c r="C601" s="218"/>
      <c r="D601" s="219"/>
      <c r="E601" s="219"/>
      <c r="F601" s="219"/>
      <c r="G601" s="216" t="str">
        <f>IF(D601="","",VLOOKUP(D601,'Liste des clubs'!A:B,2,FALSE))</f>
        <v/>
      </c>
    </row>
    <row r="602" spans="1:7" x14ac:dyDescent="0.2">
      <c r="A602" s="216" t="str">
        <f t="shared" si="10"/>
        <v xml:space="preserve"> </v>
      </c>
      <c r="B602" s="218"/>
      <c r="C602" s="218"/>
      <c r="D602" s="219"/>
      <c r="E602" s="219"/>
      <c r="F602" s="219"/>
      <c r="G602" s="216" t="str">
        <f>IF(D602="","",VLOOKUP(D602,'Liste des clubs'!A:B,2,FALSE))</f>
        <v/>
      </c>
    </row>
    <row r="603" spans="1:7" x14ac:dyDescent="0.2">
      <c r="A603" s="216" t="str">
        <f t="shared" si="10"/>
        <v xml:space="preserve"> </v>
      </c>
      <c r="B603" s="218"/>
      <c r="C603" s="218"/>
      <c r="D603" s="219"/>
      <c r="E603" s="219"/>
      <c r="F603" s="219"/>
      <c r="G603" s="216" t="str">
        <f>IF(D603="","",VLOOKUP(D603,'Liste des clubs'!A:B,2,FALSE))</f>
        <v/>
      </c>
    </row>
    <row r="604" spans="1:7" x14ac:dyDescent="0.2">
      <c r="A604" s="216" t="str">
        <f t="shared" si="10"/>
        <v xml:space="preserve"> </v>
      </c>
      <c r="B604" s="218"/>
      <c r="C604" s="218"/>
      <c r="D604" s="219"/>
      <c r="E604" s="219"/>
      <c r="F604" s="219"/>
      <c r="G604" s="216" t="str">
        <f>IF(D604="","",VLOOKUP(D604,'Liste des clubs'!A:B,2,FALSE))</f>
        <v/>
      </c>
    </row>
    <row r="605" spans="1:7" x14ac:dyDescent="0.2">
      <c r="A605" s="216" t="str">
        <f t="shared" si="10"/>
        <v xml:space="preserve"> </v>
      </c>
      <c r="B605" s="218"/>
      <c r="C605" s="218"/>
      <c r="D605" s="219"/>
      <c r="E605" s="219"/>
      <c r="F605" s="219"/>
      <c r="G605" s="216" t="str">
        <f>IF(D605="","",VLOOKUP(D605,'Liste des clubs'!A:B,2,FALSE))</f>
        <v/>
      </c>
    </row>
    <row r="606" spans="1:7" x14ac:dyDescent="0.2">
      <c r="A606" s="216" t="str">
        <f t="shared" si="10"/>
        <v xml:space="preserve"> </v>
      </c>
      <c r="B606" s="218"/>
      <c r="C606" s="218"/>
      <c r="D606" s="219"/>
      <c r="E606" s="219"/>
      <c r="F606" s="219"/>
      <c r="G606" s="216" t="str">
        <f>IF(D606="","",VLOOKUP(D606,'Liste des clubs'!A:B,2,FALSE))</f>
        <v/>
      </c>
    </row>
    <row r="607" spans="1:7" x14ac:dyDescent="0.2">
      <c r="A607" s="216" t="str">
        <f t="shared" si="10"/>
        <v xml:space="preserve"> </v>
      </c>
      <c r="B607" s="218"/>
      <c r="C607" s="218"/>
      <c r="D607" s="219"/>
      <c r="E607" s="219"/>
      <c r="F607" s="219"/>
      <c r="G607" s="216" t="str">
        <f>IF(D607="","",VLOOKUP(D607,'Liste des clubs'!A:B,2,FALSE))</f>
        <v/>
      </c>
    </row>
    <row r="608" spans="1:7" x14ac:dyDescent="0.2">
      <c r="A608" s="216" t="str">
        <f t="shared" si="10"/>
        <v xml:space="preserve"> </v>
      </c>
      <c r="B608" s="218"/>
      <c r="C608" s="218"/>
      <c r="D608" s="219"/>
      <c r="E608" s="219"/>
      <c r="F608" s="219"/>
      <c r="G608" s="216" t="str">
        <f>IF(D608="","",VLOOKUP(D608,'Liste des clubs'!A:B,2,FALSE))</f>
        <v/>
      </c>
    </row>
    <row r="609" spans="1:7" x14ac:dyDescent="0.2">
      <c r="A609" s="216" t="str">
        <f t="shared" si="10"/>
        <v xml:space="preserve"> </v>
      </c>
      <c r="B609" s="218"/>
      <c r="C609" s="218"/>
      <c r="D609" s="219"/>
      <c r="E609" s="219"/>
      <c r="F609" s="219"/>
      <c r="G609" s="216" t="str">
        <f>IF(D609="","",VLOOKUP(D609,'Liste des clubs'!A:B,2,FALSE))</f>
        <v/>
      </c>
    </row>
    <row r="610" spans="1:7" x14ac:dyDescent="0.2">
      <c r="A610" s="216" t="str">
        <f t="shared" si="10"/>
        <v xml:space="preserve"> </v>
      </c>
      <c r="B610" s="218"/>
      <c r="C610" s="218"/>
      <c r="D610" s="219"/>
      <c r="E610" s="219"/>
      <c r="F610" s="219"/>
      <c r="G610" s="216" t="str">
        <f>IF(D610="","",VLOOKUP(D610,'Liste des clubs'!A:B,2,FALSE))</f>
        <v/>
      </c>
    </row>
    <row r="611" spans="1:7" x14ac:dyDescent="0.2">
      <c r="A611" s="216" t="str">
        <f t="shared" si="10"/>
        <v xml:space="preserve"> </v>
      </c>
      <c r="B611" s="218"/>
      <c r="C611" s="218"/>
      <c r="D611" s="219"/>
      <c r="E611" s="219"/>
      <c r="F611" s="219"/>
      <c r="G611" s="216" t="str">
        <f>IF(D611="","",VLOOKUP(D611,'Liste des clubs'!A:B,2,FALSE))</f>
        <v/>
      </c>
    </row>
    <row r="612" spans="1:7" x14ac:dyDescent="0.2">
      <c r="A612" s="216" t="str">
        <f t="shared" si="10"/>
        <v xml:space="preserve"> </v>
      </c>
      <c r="B612" s="218"/>
      <c r="C612" s="218"/>
      <c r="D612" s="219"/>
      <c r="E612" s="219"/>
      <c r="F612" s="219"/>
      <c r="G612" s="216" t="str">
        <f>IF(D612="","",VLOOKUP(D612,'Liste des clubs'!A:B,2,FALSE))</f>
        <v/>
      </c>
    </row>
    <row r="613" spans="1:7" x14ac:dyDescent="0.2">
      <c r="A613" s="216" t="str">
        <f t="shared" si="10"/>
        <v xml:space="preserve"> </v>
      </c>
      <c r="B613" s="218"/>
      <c r="C613" s="218"/>
      <c r="D613" s="219"/>
      <c r="E613" s="219"/>
      <c r="F613" s="219"/>
      <c r="G613" s="216" t="str">
        <f>IF(D613="","",VLOOKUP(D613,'Liste des clubs'!A:B,2,FALSE))</f>
        <v/>
      </c>
    </row>
    <row r="614" spans="1:7" x14ac:dyDescent="0.2">
      <c r="A614" s="216" t="str">
        <f t="shared" si="10"/>
        <v xml:space="preserve"> </v>
      </c>
      <c r="B614" s="218"/>
      <c r="C614" s="218"/>
      <c r="D614" s="219"/>
      <c r="E614" s="219"/>
      <c r="F614" s="219"/>
      <c r="G614" s="216" t="str">
        <f>IF(D614="","",VLOOKUP(D614,'Liste des clubs'!A:B,2,FALSE))</f>
        <v/>
      </c>
    </row>
    <row r="615" spans="1:7" x14ac:dyDescent="0.2">
      <c r="A615" s="216" t="str">
        <f t="shared" si="10"/>
        <v xml:space="preserve"> </v>
      </c>
      <c r="B615" s="218"/>
      <c r="C615" s="218"/>
      <c r="D615" s="219"/>
      <c r="E615" s="219"/>
      <c r="F615" s="219"/>
      <c r="G615" s="216" t="str">
        <f>IF(D615="","",VLOOKUP(D615,'Liste des clubs'!A:B,2,FALSE))</f>
        <v/>
      </c>
    </row>
    <row r="616" spans="1:7" x14ac:dyDescent="0.2">
      <c r="A616" s="216" t="str">
        <f t="shared" si="10"/>
        <v xml:space="preserve"> </v>
      </c>
      <c r="B616" s="218"/>
      <c r="C616" s="218"/>
      <c r="D616" s="219"/>
      <c r="E616" s="219"/>
      <c r="F616" s="219"/>
      <c r="G616" s="216" t="str">
        <f>IF(D616="","",VLOOKUP(D616,'Liste des clubs'!A:B,2,FALSE))</f>
        <v/>
      </c>
    </row>
    <row r="617" spans="1:7" x14ac:dyDescent="0.2">
      <c r="A617" s="216" t="str">
        <f t="shared" si="10"/>
        <v xml:space="preserve"> </v>
      </c>
      <c r="B617" s="218"/>
      <c r="C617" s="218"/>
      <c r="D617" s="219"/>
      <c r="E617" s="219"/>
      <c r="F617" s="219"/>
      <c r="G617" s="216" t="str">
        <f>IF(D617="","",VLOOKUP(D617,'Liste des clubs'!A:B,2,FALSE))</f>
        <v/>
      </c>
    </row>
    <row r="618" spans="1:7" x14ac:dyDescent="0.2">
      <c r="A618" s="216" t="str">
        <f t="shared" si="10"/>
        <v xml:space="preserve"> </v>
      </c>
      <c r="B618" s="218"/>
      <c r="C618" s="218"/>
      <c r="D618" s="219"/>
      <c r="E618" s="219"/>
      <c r="F618" s="219"/>
      <c r="G618" s="216" t="str">
        <f>IF(D618="","",VLOOKUP(D618,'Liste des clubs'!A:B,2,FALSE))</f>
        <v/>
      </c>
    </row>
    <row r="619" spans="1:7" x14ac:dyDescent="0.2">
      <c r="A619" s="216" t="str">
        <f t="shared" si="10"/>
        <v xml:space="preserve"> </v>
      </c>
      <c r="B619" s="218"/>
      <c r="C619" s="218"/>
      <c r="D619" s="219"/>
      <c r="E619" s="219"/>
      <c r="F619" s="219"/>
      <c r="G619" s="216" t="str">
        <f>IF(D619="","",VLOOKUP(D619,'Liste des clubs'!A:B,2,FALSE))</f>
        <v/>
      </c>
    </row>
    <row r="620" spans="1:7" x14ac:dyDescent="0.2">
      <c r="A620" s="216" t="str">
        <f t="shared" si="10"/>
        <v xml:space="preserve"> </v>
      </c>
      <c r="B620" s="218"/>
      <c r="C620" s="218"/>
      <c r="D620" s="219"/>
      <c r="E620" s="219"/>
      <c r="F620" s="219"/>
      <c r="G620" s="216" t="str">
        <f>IF(D620="","",VLOOKUP(D620,'Liste des clubs'!A:B,2,FALSE))</f>
        <v/>
      </c>
    </row>
    <row r="621" spans="1:7" x14ac:dyDescent="0.2">
      <c r="A621" s="216" t="str">
        <f t="shared" si="10"/>
        <v xml:space="preserve"> </v>
      </c>
      <c r="B621" s="218"/>
      <c r="C621" s="218"/>
      <c r="D621" s="219"/>
      <c r="E621" s="219"/>
      <c r="F621" s="219"/>
      <c r="G621" s="216" t="str">
        <f>IF(D621="","",VLOOKUP(D621,'Liste des clubs'!A:B,2,FALSE))</f>
        <v/>
      </c>
    </row>
    <row r="622" spans="1:7" x14ac:dyDescent="0.2">
      <c r="A622" s="216" t="str">
        <f t="shared" si="10"/>
        <v xml:space="preserve"> </v>
      </c>
      <c r="B622" s="218"/>
      <c r="C622" s="218"/>
      <c r="D622" s="219"/>
      <c r="E622" s="219"/>
      <c r="F622" s="219"/>
      <c r="G622" s="216" t="str">
        <f>IF(D622="","",VLOOKUP(D622,'Liste des clubs'!A:B,2,FALSE))</f>
        <v/>
      </c>
    </row>
    <row r="623" spans="1:7" x14ac:dyDescent="0.2">
      <c r="A623" s="216" t="str">
        <f t="shared" si="10"/>
        <v xml:space="preserve"> </v>
      </c>
      <c r="B623" s="218"/>
      <c r="C623" s="218"/>
      <c r="D623" s="219"/>
      <c r="E623" s="219"/>
      <c r="F623" s="219"/>
      <c r="G623" s="216" t="str">
        <f>IF(D623="","",VLOOKUP(D623,'Liste des clubs'!A:B,2,FALSE))</f>
        <v/>
      </c>
    </row>
    <row r="624" spans="1:7" x14ac:dyDescent="0.2">
      <c r="A624" s="216" t="str">
        <f t="shared" si="10"/>
        <v xml:space="preserve"> </v>
      </c>
      <c r="B624" s="218"/>
      <c r="C624" s="218"/>
      <c r="D624" s="219"/>
      <c r="E624" s="219"/>
      <c r="F624" s="219"/>
      <c r="G624" s="216" t="str">
        <f>IF(D624="","",VLOOKUP(D624,'Liste des clubs'!A:B,2,FALSE))</f>
        <v/>
      </c>
    </row>
    <row r="625" spans="1:7" x14ac:dyDescent="0.2">
      <c r="A625" s="216" t="str">
        <f t="shared" si="10"/>
        <v xml:space="preserve"> </v>
      </c>
      <c r="B625" s="218"/>
      <c r="C625" s="218"/>
      <c r="D625" s="219"/>
      <c r="E625" s="219"/>
      <c r="F625" s="219"/>
      <c r="G625" s="216" t="str">
        <f>IF(D625="","",VLOOKUP(D625,'Liste des clubs'!A:B,2,FALSE))</f>
        <v/>
      </c>
    </row>
    <row r="626" spans="1:7" x14ac:dyDescent="0.2">
      <c r="A626" s="216" t="str">
        <f t="shared" si="10"/>
        <v xml:space="preserve"> </v>
      </c>
      <c r="B626" s="218"/>
      <c r="C626" s="218"/>
      <c r="D626" s="219"/>
      <c r="E626" s="219"/>
      <c r="F626" s="219"/>
      <c r="G626" s="216" t="str">
        <f>IF(D626="","",VLOOKUP(D626,'Liste des clubs'!A:B,2,FALSE))</f>
        <v/>
      </c>
    </row>
    <row r="627" spans="1:7" x14ac:dyDescent="0.2">
      <c r="A627" s="216" t="str">
        <f t="shared" si="10"/>
        <v xml:space="preserve"> </v>
      </c>
      <c r="B627" s="218"/>
      <c r="C627" s="218"/>
      <c r="D627" s="219"/>
      <c r="E627" s="219"/>
      <c r="F627" s="219"/>
      <c r="G627" s="216" t="str">
        <f>IF(D627="","",VLOOKUP(D627,'Liste des clubs'!A:B,2,FALSE))</f>
        <v/>
      </c>
    </row>
    <row r="628" spans="1:7" x14ac:dyDescent="0.2">
      <c r="A628" s="216" t="str">
        <f t="shared" si="10"/>
        <v xml:space="preserve"> </v>
      </c>
      <c r="B628" s="218"/>
      <c r="C628" s="218"/>
      <c r="D628" s="219"/>
      <c r="E628" s="219"/>
      <c r="F628" s="219"/>
      <c r="G628" s="216" t="str">
        <f>IF(D628="","",VLOOKUP(D628,'Liste des clubs'!A:B,2,FALSE))</f>
        <v/>
      </c>
    </row>
    <row r="629" spans="1:7" x14ac:dyDescent="0.2">
      <c r="A629" s="216" t="str">
        <f t="shared" si="10"/>
        <v xml:space="preserve"> </v>
      </c>
      <c r="B629" s="218"/>
      <c r="C629" s="218"/>
      <c r="D629" s="219"/>
      <c r="E629" s="219"/>
      <c r="F629" s="219"/>
      <c r="G629" s="216" t="str">
        <f>IF(D629="","",VLOOKUP(D629,'Liste des clubs'!A:B,2,FALSE))</f>
        <v/>
      </c>
    </row>
    <row r="630" spans="1:7" x14ac:dyDescent="0.2">
      <c r="A630" s="216" t="str">
        <f t="shared" si="10"/>
        <v xml:space="preserve"> </v>
      </c>
      <c r="B630" s="218"/>
      <c r="C630" s="218"/>
      <c r="D630" s="219"/>
      <c r="E630" s="219"/>
      <c r="F630" s="219"/>
      <c r="G630" s="216" t="str">
        <f>IF(D630="","",VLOOKUP(D630,'Liste des clubs'!A:B,2,FALSE))</f>
        <v/>
      </c>
    </row>
    <row r="631" spans="1:7" x14ac:dyDescent="0.2">
      <c r="A631" s="216" t="str">
        <f t="shared" si="10"/>
        <v xml:space="preserve"> </v>
      </c>
      <c r="B631" s="218"/>
      <c r="C631" s="218"/>
      <c r="D631" s="219"/>
      <c r="E631" s="219"/>
      <c r="F631" s="219"/>
      <c r="G631" s="216" t="str">
        <f>IF(D631="","",VLOOKUP(D631,'Liste des clubs'!A:B,2,FALSE))</f>
        <v/>
      </c>
    </row>
    <row r="632" spans="1:7" x14ac:dyDescent="0.2">
      <c r="A632" s="216" t="str">
        <f t="shared" si="10"/>
        <v xml:space="preserve"> </v>
      </c>
      <c r="B632" s="218"/>
      <c r="C632" s="218"/>
      <c r="D632" s="219"/>
      <c r="E632" s="219"/>
      <c r="F632" s="219"/>
      <c r="G632" s="216" t="str">
        <f>IF(D632="","",VLOOKUP(D632,'Liste des clubs'!A:B,2,FALSE))</f>
        <v/>
      </c>
    </row>
    <row r="633" spans="1:7" x14ac:dyDescent="0.2">
      <c r="A633" s="216" t="str">
        <f t="shared" si="10"/>
        <v xml:space="preserve"> </v>
      </c>
      <c r="B633" s="218"/>
      <c r="C633" s="218"/>
      <c r="D633" s="219"/>
      <c r="E633" s="219"/>
      <c r="F633" s="219"/>
      <c r="G633" s="216" t="str">
        <f>IF(D633="","",VLOOKUP(D633,'Liste des clubs'!A:B,2,FALSE))</f>
        <v/>
      </c>
    </row>
    <row r="634" spans="1:7" x14ac:dyDescent="0.2">
      <c r="A634" s="216" t="str">
        <f t="shared" si="10"/>
        <v xml:space="preserve"> </v>
      </c>
      <c r="B634" s="218"/>
      <c r="C634" s="218"/>
      <c r="D634" s="219"/>
      <c r="E634" s="219"/>
      <c r="F634" s="219"/>
      <c r="G634" s="216" t="str">
        <f>IF(D634="","",VLOOKUP(D634,'Liste des clubs'!A:B,2,FALSE))</f>
        <v/>
      </c>
    </row>
    <row r="635" spans="1:7" x14ac:dyDescent="0.2">
      <c r="A635" s="216" t="str">
        <f t="shared" si="10"/>
        <v xml:space="preserve"> </v>
      </c>
      <c r="B635" s="218"/>
      <c r="C635" s="218"/>
      <c r="D635" s="219"/>
      <c r="E635" s="219"/>
      <c r="F635" s="219"/>
      <c r="G635" s="216" t="str">
        <f>IF(D635="","",VLOOKUP(D635,'Liste des clubs'!A:B,2,FALSE))</f>
        <v/>
      </c>
    </row>
    <row r="636" spans="1:7" x14ac:dyDescent="0.2">
      <c r="A636" s="216" t="str">
        <f t="shared" si="10"/>
        <v xml:space="preserve"> </v>
      </c>
      <c r="B636" s="218"/>
      <c r="C636" s="218"/>
      <c r="D636" s="219"/>
      <c r="E636" s="219"/>
      <c r="F636" s="219"/>
      <c r="G636" s="216" t="str">
        <f>IF(D636="","",VLOOKUP(D636,'Liste des clubs'!A:B,2,FALSE))</f>
        <v/>
      </c>
    </row>
    <row r="637" spans="1:7" x14ac:dyDescent="0.2">
      <c r="A637" s="216" t="str">
        <f t="shared" si="10"/>
        <v xml:space="preserve"> </v>
      </c>
      <c r="B637" s="218"/>
      <c r="C637" s="218"/>
      <c r="D637" s="219"/>
      <c r="E637" s="219"/>
      <c r="F637" s="219"/>
      <c r="G637" s="216" t="str">
        <f>IF(D637="","",VLOOKUP(D637,'Liste des clubs'!A:B,2,FALSE))</f>
        <v/>
      </c>
    </row>
    <row r="638" spans="1:7" x14ac:dyDescent="0.2">
      <c r="A638" s="216" t="str">
        <f t="shared" si="10"/>
        <v xml:space="preserve"> </v>
      </c>
      <c r="B638" s="218"/>
      <c r="C638" s="218"/>
      <c r="D638" s="219"/>
      <c r="E638" s="219"/>
      <c r="F638" s="219"/>
      <c r="G638" s="216" t="str">
        <f>IF(D638="","",VLOOKUP(D638,'Liste des clubs'!A:B,2,FALSE))</f>
        <v/>
      </c>
    </row>
    <row r="639" spans="1:7" x14ac:dyDescent="0.2">
      <c r="A639" s="216" t="str">
        <f t="shared" si="10"/>
        <v xml:space="preserve"> </v>
      </c>
      <c r="B639" s="218"/>
      <c r="C639" s="218"/>
      <c r="D639" s="219"/>
      <c r="E639" s="219"/>
      <c r="F639" s="219"/>
      <c r="G639" s="216" t="str">
        <f>IF(D639="","",VLOOKUP(D639,'Liste des clubs'!A:B,2,FALSE))</f>
        <v/>
      </c>
    </row>
    <row r="640" spans="1:7" x14ac:dyDescent="0.2">
      <c r="A640" s="216" t="str">
        <f t="shared" si="10"/>
        <v xml:space="preserve"> </v>
      </c>
      <c r="B640" s="218"/>
      <c r="C640" s="218"/>
      <c r="D640" s="219"/>
      <c r="E640" s="219"/>
      <c r="F640" s="219"/>
      <c r="G640" s="216" t="str">
        <f>IF(D640="","",VLOOKUP(D640,'Liste des clubs'!A:B,2,FALSE))</f>
        <v/>
      </c>
    </row>
    <row r="641" spans="1:7" x14ac:dyDescent="0.2">
      <c r="A641" s="216" t="str">
        <f t="shared" si="10"/>
        <v xml:space="preserve"> </v>
      </c>
      <c r="B641" s="218"/>
      <c r="C641" s="218"/>
      <c r="D641" s="219"/>
      <c r="E641" s="219"/>
      <c r="F641" s="219"/>
      <c r="G641" s="216" t="str">
        <f>IF(D641="","",VLOOKUP(D641,'Liste des clubs'!A:B,2,FALSE))</f>
        <v/>
      </c>
    </row>
    <row r="642" spans="1:7" x14ac:dyDescent="0.2">
      <c r="A642" s="216" t="str">
        <f t="shared" si="10"/>
        <v xml:space="preserve"> </v>
      </c>
      <c r="B642" s="218"/>
      <c r="C642" s="218"/>
      <c r="D642" s="219"/>
      <c r="E642" s="219"/>
      <c r="F642" s="219"/>
      <c r="G642" s="216" t="str">
        <f>IF(D642="","",VLOOKUP(D642,'Liste des clubs'!A:B,2,FALSE))</f>
        <v/>
      </c>
    </row>
    <row r="643" spans="1:7" x14ac:dyDescent="0.2">
      <c r="A643" s="216" t="str">
        <f t="shared" si="10"/>
        <v xml:space="preserve"> </v>
      </c>
      <c r="B643" s="218"/>
      <c r="C643" s="218"/>
      <c r="D643" s="219"/>
      <c r="E643" s="219"/>
      <c r="F643" s="219"/>
      <c r="G643" s="216" t="str">
        <f>IF(D643="","",VLOOKUP(D643,'Liste des clubs'!A:B,2,FALSE))</f>
        <v/>
      </c>
    </row>
    <row r="644" spans="1:7" x14ac:dyDescent="0.2">
      <c r="A644" s="216" t="str">
        <f t="shared" ref="A644:A700" si="11">UPPER(B644)&amp;" "&amp;PROPER(C644)</f>
        <v xml:space="preserve"> </v>
      </c>
      <c r="B644" s="218"/>
      <c r="C644" s="218"/>
      <c r="D644" s="219"/>
      <c r="E644" s="219"/>
      <c r="F644" s="219"/>
      <c r="G644" s="216" t="str">
        <f>IF(D644="","",VLOOKUP(D644,'Liste des clubs'!A:B,2,FALSE))</f>
        <v/>
      </c>
    </row>
    <row r="645" spans="1:7" x14ac:dyDescent="0.2">
      <c r="A645" s="216" t="str">
        <f t="shared" si="11"/>
        <v xml:space="preserve"> </v>
      </c>
      <c r="B645" s="218"/>
      <c r="C645" s="218"/>
      <c r="D645" s="219"/>
      <c r="E645" s="219"/>
      <c r="F645" s="219"/>
      <c r="G645" s="216" t="str">
        <f>IF(D645="","",VLOOKUP(D645,'Liste des clubs'!A:B,2,FALSE))</f>
        <v/>
      </c>
    </row>
    <row r="646" spans="1:7" x14ac:dyDescent="0.2">
      <c r="A646" s="216" t="str">
        <f t="shared" si="11"/>
        <v xml:space="preserve"> </v>
      </c>
      <c r="B646" s="218"/>
      <c r="C646" s="218"/>
      <c r="D646" s="219"/>
      <c r="E646" s="219"/>
      <c r="F646" s="219"/>
      <c r="G646" s="216" t="str">
        <f>IF(D646="","",VLOOKUP(D646,'Liste des clubs'!A:B,2,FALSE))</f>
        <v/>
      </c>
    </row>
    <row r="647" spans="1:7" x14ac:dyDescent="0.2">
      <c r="A647" s="216" t="str">
        <f t="shared" si="11"/>
        <v xml:space="preserve"> </v>
      </c>
      <c r="B647" s="218"/>
      <c r="C647" s="218"/>
      <c r="D647" s="219"/>
      <c r="E647" s="219"/>
      <c r="F647" s="219"/>
      <c r="G647" s="216" t="str">
        <f>IF(D647="","",VLOOKUP(D647,'Liste des clubs'!A:B,2,FALSE))</f>
        <v/>
      </c>
    </row>
    <row r="648" spans="1:7" x14ac:dyDescent="0.2">
      <c r="A648" s="216" t="str">
        <f t="shared" si="11"/>
        <v xml:space="preserve"> </v>
      </c>
      <c r="B648" s="218"/>
      <c r="C648" s="218"/>
      <c r="D648" s="219"/>
      <c r="E648" s="219"/>
      <c r="F648" s="219"/>
      <c r="G648" s="216" t="str">
        <f>IF(D648="","",VLOOKUP(D648,'Liste des clubs'!A:B,2,FALSE))</f>
        <v/>
      </c>
    </row>
    <row r="649" spans="1:7" x14ac:dyDescent="0.2">
      <c r="A649" s="216" t="str">
        <f t="shared" si="11"/>
        <v xml:space="preserve"> </v>
      </c>
      <c r="B649" s="218"/>
      <c r="C649" s="218"/>
      <c r="D649" s="219"/>
      <c r="E649" s="219"/>
      <c r="F649" s="219"/>
      <c r="G649" s="216" t="str">
        <f>IF(D649="","",VLOOKUP(D649,'Liste des clubs'!A:B,2,FALSE))</f>
        <v/>
      </c>
    </row>
    <row r="650" spans="1:7" x14ac:dyDescent="0.2">
      <c r="A650" s="216" t="str">
        <f t="shared" si="11"/>
        <v xml:space="preserve"> </v>
      </c>
      <c r="B650" s="218"/>
      <c r="C650" s="218"/>
      <c r="D650" s="219"/>
      <c r="E650" s="219"/>
      <c r="F650" s="219"/>
      <c r="G650" s="216" t="str">
        <f>IF(D650="","",VLOOKUP(D650,'Liste des clubs'!A:B,2,FALSE))</f>
        <v/>
      </c>
    </row>
    <row r="651" spans="1:7" x14ac:dyDescent="0.2">
      <c r="A651" s="216" t="str">
        <f t="shared" si="11"/>
        <v xml:space="preserve"> </v>
      </c>
      <c r="B651" s="218"/>
      <c r="C651" s="218"/>
      <c r="D651" s="219"/>
      <c r="E651" s="219"/>
      <c r="F651" s="219"/>
      <c r="G651" s="216" t="str">
        <f>IF(D651="","",VLOOKUP(D651,'Liste des clubs'!A:B,2,FALSE))</f>
        <v/>
      </c>
    </row>
    <row r="652" spans="1:7" x14ac:dyDescent="0.2">
      <c r="A652" s="216" t="str">
        <f t="shared" si="11"/>
        <v xml:space="preserve"> </v>
      </c>
      <c r="B652" s="218"/>
      <c r="C652" s="218"/>
      <c r="D652" s="219"/>
      <c r="E652" s="219"/>
      <c r="F652" s="219"/>
      <c r="G652" s="216" t="str">
        <f>IF(D652="","",VLOOKUP(D652,'Liste des clubs'!A:B,2,FALSE))</f>
        <v/>
      </c>
    </row>
    <row r="653" spans="1:7" x14ac:dyDescent="0.2">
      <c r="A653" s="216" t="str">
        <f t="shared" si="11"/>
        <v xml:space="preserve"> </v>
      </c>
      <c r="B653" s="218"/>
      <c r="C653" s="218"/>
      <c r="D653" s="219"/>
      <c r="E653" s="219"/>
      <c r="F653" s="219"/>
      <c r="G653" s="216" t="str">
        <f>IF(D653="","",VLOOKUP(D653,'Liste des clubs'!A:B,2,FALSE))</f>
        <v/>
      </c>
    </row>
    <row r="654" spans="1:7" x14ac:dyDescent="0.2">
      <c r="A654" s="216" t="str">
        <f t="shared" si="11"/>
        <v xml:space="preserve"> </v>
      </c>
      <c r="B654" s="218"/>
      <c r="C654" s="218"/>
      <c r="D654" s="219"/>
      <c r="E654" s="219"/>
      <c r="F654" s="219"/>
      <c r="G654" s="216" t="str">
        <f>IF(D654="","",VLOOKUP(D654,'Liste des clubs'!A:B,2,FALSE))</f>
        <v/>
      </c>
    </row>
    <row r="655" spans="1:7" x14ac:dyDescent="0.2">
      <c r="A655" s="216" t="str">
        <f t="shared" si="11"/>
        <v xml:space="preserve"> </v>
      </c>
      <c r="B655" s="218"/>
      <c r="C655" s="218"/>
      <c r="D655" s="219"/>
      <c r="E655" s="219"/>
      <c r="F655" s="219"/>
      <c r="G655" s="216" t="str">
        <f>IF(D655="","",VLOOKUP(D655,'Liste des clubs'!A:B,2,FALSE))</f>
        <v/>
      </c>
    </row>
    <row r="656" spans="1:7" x14ac:dyDescent="0.2">
      <c r="A656" s="216" t="str">
        <f t="shared" si="11"/>
        <v xml:space="preserve"> </v>
      </c>
      <c r="B656" s="218"/>
      <c r="C656" s="218"/>
      <c r="D656" s="219"/>
      <c r="E656" s="219"/>
      <c r="F656" s="219"/>
      <c r="G656" s="216" t="str">
        <f>IF(D656="","",VLOOKUP(D656,'Liste des clubs'!A:B,2,FALSE))</f>
        <v/>
      </c>
    </row>
    <row r="657" spans="1:7" x14ac:dyDescent="0.2">
      <c r="A657" s="216" t="str">
        <f t="shared" si="11"/>
        <v xml:space="preserve"> </v>
      </c>
      <c r="B657" s="218"/>
      <c r="C657" s="218"/>
      <c r="D657" s="219"/>
      <c r="E657" s="219"/>
      <c r="F657" s="219"/>
      <c r="G657" s="216" t="str">
        <f>IF(D657="","",VLOOKUP(D657,'Liste des clubs'!A:B,2,FALSE))</f>
        <v/>
      </c>
    </row>
    <row r="658" spans="1:7" x14ac:dyDescent="0.2">
      <c r="A658" s="216" t="str">
        <f t="shared" si="11"/>
        <v xml:space="preserve"> </v>
      </c>
      <c r="B658" s="218"/>
      <c r="C658" s="218"/>
      <c r="D658" s="219"/>
      <c r="E658" s="219"/>
      <c r="F658" s="219"/>
      <c r="G658" s="216" t="str">
        <f>IF(D658="","",VLOOKUP(D658,'Liste des clubs'!A:B,2,FALSE))</f>
        <v/>
      </c>
    </row>
    <row r="659" spans="1:7" x14ac:dyDescent="0.2">
      <c r="A659" s="216" t="str">
        <f t="shared" si="11"/>
        <v xml:space="preserve"> </v>
      </c>
      <c r="B659" s="218"/>
      <c r="C659" s="218"/>
      <c r="D659" s="219"/>
      <c r="E659" s="219"/>
      <c r="F659" s="219"/>
      <c r="G659" s="216" t="str">
        <f>IF(D659="","",VLOOKUP(D659,'Liste des clubs'!A:B,2,FALSE))</f>
        <v/>
      </c>
    </row>
    <row r="660" spans="1:7" x14ac:dyDescent="0.2">
      <c r="A660" s="216" t="str">
        <f t="shared" si="11"/>
        <v xml:space="preserve"> </v>
      </c>
      <c r="B660" s="218"/>
      <c r="C660" s="218"/>
      <c r="D660" s="219"/>
      <c r="E660" s="219"/>
      <c r="F660" s="219"/>
      <c r="G660" s="216" t="str">
        <f>IF(D660="","",VLOOKUP(D660,'Liste des clubs'!A:B,2,FALSE))</f>
        <v/>
      </c>
    </row>
    <row r="661" spans="1:7" x14ac:dyDescent="0.2">
      <c r="A661" s="216" t="str">
        <f t="shared" si="11"/>
        <v xml:space="preserve"> </v>
      </c>
      <c r="B661" s="218"/>
      <c r="C661" s="218"/>
      <c r="D661" s="219"/>
      <c r="E661" s="219"/>
      <c r="F661" s="219"/>
      <c r="G661" s="216" t="str">
        <f>IF(D661="","",VLOOKUP(D661,'Liste des clubs'!A:B,2,FALSE))</f>
        <v/>
      </c>
    </row>
    <row r="662" spans="1:7" x14ac:dyDescent="0.2">
      <c r="A662" s="216" t="str">
        <f t="shared" si="11"/>
        <v xml:space="preserve"> </v>
      </c>
      <c r="B662" s="218"/>
      <c r="C662" s="218"/>
      <c r="D662" s="219"/>
      <c r="E662" s="219"/>
      <c r="F662" s="219"/>
      <c r="G662" s="216" t="str">
        <f>IF(D662="","",VLOOKUP(D662,'Liste des clubs'!A:B,2,FALSE))</f>
        <v/>
      </c>
    </row>
    <row r="663" spans="1:7" x14ac:dyDescent="0.2">
      <c r="A663" s="216" t="str">
        <f t="shared" si="11"/>
        <v xml:space="preserve"> </v>
      </c>
      <c r="B663" s="218"/>
      <c r="C663" s="218"/>
      <c r="D663" s="219"/>
      <c r="E663" s="219"/>
      <c r="F663" s="219"/>
      <c r="G663" s="216" t="str">
        <f>IF(D663="","",VLOOKUP(D663,'Liste des clubs'!A:B,2,FALSE))</f>
        <v/>
      </c>
    </row>
    <row r="664" spans="1:7" x14ac:dyDescent="0.2">
      <c r="A664" s="216" t="str">
        <f t="shared" si="11"/>
        <v xml:space="preserve"> </v>
      </c>
      <c r="B664" s="218"/>
      <c r="C664" s="218"/>
      <c r="D664" s="219"/>
      <c r="E664" s="219"/>
      <c r="F664" s="219"/>
      <c r="G664" s="216" t="str">
        <f>IF(D664="","",VLOOKUP(D664,'Liste des clubs'!A:B,2,FALSE))</f>
        <v/>
      </c>
    </row>
    <row r="665" spans="1:7" x14ac:dyDescent="0.2">
      <c r="A665" s="216" t="str">
        <f t="shared" si="11"/>
        <v xml:space="preserve"> </v>
      </c>
      <c r="B665" s="218"/>
      <c r="C665" s="218"/>
      <c r="D665" s="219"/>
      <c r="E665" s="219"/>
      <c r="F665" s="219"/>
      <c r="G665" s="216" t="str">
        <f>IF(D665="","",VLOOKUP(D665,'Liste des clubs'!A:B,2,FALSE))</f>
        <v/>
      </c>
    </row>
    <row r="666" spans="1:7" x14ac:dyDescent="0.2">
      <c r="A666" s="216" t="str">
        <f t="shared" si="11"/>
        <v xml:space="preserve"> </v>
      </c>
      <c r="B666" s="218"/>
      <c r="C666" s="218"/>
      <c r="D666" s="219"/>
      <c r="E666" s="219"/>
      <c r="F666" s="219"/>
      <c r="G666" s="216" t="str">
        <f>IF(D666="","",VLOOKUP(D666,'Liste des clubs'!A:B,2,FALSE))</f>
        <v/>
      </c>
    </row>
    <row r="667" spans="1:7" x14ac:dyDescent="0.2">
      <c r="A667" s="216" t="str">
        <f t="shared" si="11"/>
        <v xml:space="preserve"> </v>
      </c>
      <c r="B667" s="218"/>
      <c r="C667" s="218"/>
      <c r="D667" s="219"/>
      <c r="E667" s="219"/>
      <c r="F667" s="219"/>
      <c r="G667" s="216" t="str">
        <f>IF(D667="","",VLOOKUP(D667,'Liste des clubs'!A:B,2,FALSE))</f>
        <v/>
      </c>
    </row>
    <row r="668" spans="1:7" x14ac:dyDescent="0.2">
      <c r="A668" s="216" t="str">
        <f t="shared" si="11"/>
        <v xml:space="preserve"> </v>
      </c>
      <c r="B668" s="218"/>
      <c r="C668" s="218"/>
      <c r="D668" s="219"/>
      <c r="E668" s="219"/>
      <c r="F668" s="219"/>
      <c r="G668" s="216" t="str">
        <f>IF(D668="","",VLOOKUP(D668,'Liste des clubs'!A:B,2,FALSE))</f>
        <v/>
      </c>
    </row>
    <row r="669" spans="1:7" x14ac:dyDescent="0.2">
      <c r="A669" s="216" t="str">
        <f t="shared" si="11"/>
        <v xml:space="preserve"> </v>
      </c>
      <c r="B669" s="218"/>
      <c r="C669" s="218"/>
      <c r="D669" s="219"/>
      <c r="E669" s="219"/>
      <c r="F669" s="219"/>
      <c r="G669" s="216" t="str">
        <f>IF(D669="","",VLOOKUP(D669,'Liste des clubs'!A:B,2,FALSE))</f>
        <v/>
      </c>
    </row>
    <row r="670" spans="1:7" x14ac:dyDescent="0.2">
      <c r="A670" s="216" t="str">
        <f t="shared" si="11"/>
        <v xml:space="preserve"> </v>
      </c>
      <c r="B670" s="218"/>
      <c r="C670" s="218"/>
      <c r="D670" s="219"/>
      <c r="E670" s="219"/>
      <c r="F670" s="219"/>
      <c r="G670" s="216" t="str">
        <f>IF(D670="","",VLOOKUP(D670,'Liste des clubs'!A:B,2,FALSE))</f>
        <v/>
      </c>
    </row>
    <row r="671" spans="1:7" x14ac:dyDescent="0.2">
      <c r="A671" s="216" t="str">
        <f t="shared" si="11"/>
        <v xml:space="preserve"> </v>
      </c>
      <c r="B671" s="218"/>
      <c r="C671" s="218"/>
      <c r="D671" s="219"/>
      <c r="E671" s="219"/>
      <c r="F671" s="219"/>
      <c r="G671" s="216" t="str">
        <f>IF(D671="","",VLOOKUP(D671,'Liste des clubs'!A:B,2,FALSE))</f>
        <v/>
      </c>
    </row>
    <row r="672" spans="1:7" x14ac:dyDescent="0.2">
      <c r="A672" s="216" t="str">
        <f t="shared" si="11"/>
        <v xml:space="preserve"> </v>
      </c>
      <c r="B672" s="218"/>
      <c r="C672" s="218"/>
      <c r="D672" s="219"/>
      <c r="E672" s="219"/>
      <c r="F672" s="219"/>
      <c r="G672" s="216" t="str">
        <f>IF(D672="","",VLOOKUP(D672,'Liste des clubs'!A:B,2,FALSE))</f>
        <v/>
      </c>
    </row>
    <row r="673" spans="1:7" x14ac:dyDescent="0.2">
      <c r="A673" s="216" t="str">
        <f t="shared" si="11"/>
        <v xml:space="preserve"> </v>
      </c>
      <c r="B673" s="218"/>
      <c r="C673" s="218"/>
      <c r="D673" s="219"/>
      <c r="E673" s="219"/>
      <c r="F673" s="219"/>
      <c r="G673" s="216" t="str">
        <f>IF(D673="","",VLOOKUP(D673,'Liste des clubs'!A:B,2,FALSE))</f>
        <v/>
      </c>
    </row>
    <row r="674" spans="1:7" x14ac:dyDescent="0.2">
      <c r="A674" s="216" t="str">
        <f t="shared" si="11"/>
        <v xml:space="preserve"> </v>
      </c>
      <c r="B674" s="218"/>
      <c r="C674" s="218"/>
      <c r="D674" s="219"/>
      <c r="E674" s="219"/>
      <c r="F674" s="219"/>
      <c r="G674" s="216" t="str">
        <f>IF(D674="","",VLOOKUP(D674,'Liste des clubs'!A:B,2,FALSE))</f>
        <v/>
      </c>
    </row>
    <row r="675" spans="1:7" x14ac:dyDescent="0.2">
      <c r="A675" s="216" t="str">
        <f t="shared" si="11"/>
        <v xml:space="preserve"> </v>
      </c>
      <c r="B675" s="218"/>
      <c r="C675" s="218"/>
      <c r="D675" s="219"/>
      <c r="E675" s="219"/>
      <c r="F675" s="219"/>
      <c r="G675" s="216" t="str">
        <f>IF(D675="","",VLOOKUP(D675,'Liste des clubs'!A:B,2,FALSE))</f>
        <v/>
      </c>
    </row>
    <row r="676" spans="1:7" x14ac:dyDescent="0.2">
      <c r="A676" s="216" t="str">
        <f t="shared" si="11"/>
        <v xml:space="preserve"> </v>
      </c>
      <c r="B676" s="218"/>
      <c r="C676" s="218"/>
      <c r="D676" s="219"/>
      <c r="E676" s="219"/>
      <c r="F676" s="219"/>
      <c r="G676" s="216" t="str">
        <f>IF(D676="","",VLOOKUP(D676,'Liste des clubs'!A:B,2,FALSE))</f>
        <v/>
      </c>
    </row>
    <row r="677" spans="1:7" x14ac:dyDescent="0.2">
      <c r="A677" s="216" t="str">
        <f t="shared" si="11"/>
        <v xml:space="preserve"> </v>
      </c>
      <c r="B677" s="218"/>
      <c r="C677" s="218"/>
      <c r="D677" s="219"/>
      <c r="E677" s="219"/>
      <c r="F677" s="219"/>
      <c r="G677" s="216" t="str">
        <f>IF(D677="","",VLOOKUP(D677,'Liste des clubs'!A:B,2,FALSE))</f>
        <v/>
      </c>
    </row>
    <row r="678" spans="1:7" x14ac:dyDescent="0.2">
      <c r="A678" s="216" t="str">
        <f t="shared" si="11"/>
        <v xml:space="preserve"> </v>
      </c>
      <c r="B678" s="218"/>
      <c r="C678" s="218"/>
      <c r="D678" s="219"/>
      <c r="E678" s="219"/>
      <c r="F678" s="219"/>
      <c r="G678" s="216" t="str">
        <f>IF(D678="","",VLOOKUP(D678,'Liste des clubs'!A:B,2,FALSE))</f>
        <v/>
      </c>
    </row>
    <row r="679" spans="1:7" x14ac:dyDescent="0.2">
      <c r="A679" s="216" t="str">
        <f t="shared" si="11"/>
        <v xml:space="preserve"> </v>
      </c>
      <c r="B679" s="218"/>
      <c r="C679" s="218"/>
      <c r="D679" s="219"/>
      <c r="E679" s="219"/>
      <c r="F679" s="219"/>
      <c r="G679" s="216" t="str">
        <f>IF(D679="","",VLOOKUP(D679,'Liste des clubs'!A:B,2,FALSE))</f>
        <v/>
      </c>
    </row>
    <row r="680" spans="1:7" x14ac:dyDescent="0.2">
      <c r="A680" s="216" t="str">
        <f t="shared" si="11"/>
        <v xml:space="preserve"> </v>
      </c>
      <c r="B680" s="218"/>
      <c r="C680" s="218"/>
      <c r="D680" s="219"/>
      <c r="E680" s="219"/>
      <c r="F680" s="219"/>
      <c r="G680" s="216" t="str">
        <f>IF(D680="","",VLOOKUP(D680,'Liste des clubs'!A:B,2,FALSE))</f>
        <v/>
      </c>
    </row>
    <row r="681" spans="1:7" x14ac:dyDescent="0.2">
      <c r="A681" s="216" t="str">
        <f t="shared" si="11"/>
        <v xml:space="preserve"> </v>
      </c>
      <c r="B681" s="218"/>
      <c r="C681" s="218"/>
      <c r="D681" s="219"/>
      <c r="E681" s="219"/>
      <c r="F681" s="219"/>
      <c r="G681" s="216" t="str">
        <f>IF(D681="","",VLOOKUP(D681,'Liste des clubs'!A:B,2,FALSE))</f>
        <v/>
      </c>
    </row>
    <row r="682" spans="1:7" x14ac:dyDescent="0.2">
      <c r="A682" s="216" t="str">
        <f t="shared" si="11"/>
        <v xml:space="preserve"> </v>
      </c>
      <c r="B682" s="218"/>
      <c r="C682" s="218"/>
      <c r="D682" s="219"/>
      <c r="E682" s="219"/>
      <c r="F682" s="219"/>
      <c r="G682" s="216" t="str">
        <f>IF(D682="","",VLOOKUP(D682,'Liste des clubs'!A:B,2,FALSE))</f>
        <v/>
      </c>
    </row>
    <row r="683" spans="1:7" x14ac:dyDescent="0.2">
      <c r="A683" s="216" t="str">
        <f t="shared" si="11"/>
        <v xml:space="preserve"> </v>
      </c>
      <c r="B683" s="218"/>
      <c r="C683" s="218"/>
      <c r="D683" s="219"/>
      <c r="E683" s="219"/>
      <c r="F683" s="219"/>
      <c r="G683" s="216" t="str">
        <f>IF(D683="","",VLOOKUP(D683,'Liste des clubs'!A:B,2,FALSE))</f>
        <v/>
      </c>
    </row>
    <row r="684" spans="1:7" x14ac:dyDescent="0.2">
      <c r="A684" s="216" t="str">
        <f t="shared" si="11"/>
        <v xml:space="preserve"> </v>
      </c>
      <c r="B684" s="218"/>
      <c r="C684" s="218"/>
      <c r="D684" s="219"/>
      <c r="E684" s="219"/>
      <c r="F684" s="219"/>
      <c r="G684" s="216" t="str">
        <f>IF(D684="","",VLOOKUP(D684,'Liste des clubs'!A:B,2,FALSE))</f>
        <v/>
      </c>
    </row>
    <row r="685" spans="1:7" x14ac:dyDescent="0.2">
      <c r="A685" s="216" t="str">
        <f t="shared" si="11"/>
        <v xml:space="preserve"> </v>
      </c>
      <c r="B685" s="218"/>
      <c r="C685" s="218"/>
      <c r="D685" s="219"/>
      <c r="E685" s="219"/>
      <c r="F685" s="219"/>
      <c r="G685" s="216" t="str">
        <f>IF(D685="","",VLOOKUP(D685,'Liste des clubs'!A:B,2,FALSE))</f>
        <v/>
      </c>
    </row>
    <row r="686" spans="1:7" x14ac:dyDescent="0.2">
      <c r="A686" s="216" t="str">
        <f t="shared" si="11"/>
        <v xml:space="preserve"> </v>
      </c>
      <c r="B686" s="218"/>
      <c r="C686" s="218"/>
      <c r="D686" s="219"/>
      <c r="E686" s="219"/>
      <c r="F686" s="219"/>
      <c r="G686" s="216" t="str">
        <f>IF(D686="","",VLOOKUP(D686,'Liste des clubs'!A:B,2,FALSE))</f>
        <v/>
      </c>
    </row>
    <row r="687" spans="1:7" x14ac:dyDescent="0.2">
      <c r="A687" s="216" t="str">
        <f t="shared" si="11"/>
        <v xml:space="preserve"> </v>
      </c>
      <c r="B687" s="218"/>
      <c r="C687" s="218"/>
      <c r="D687" s="219"/>
      <c r="E687" s="219"/>
      <c r="F687" s="219"/>
      <c r="G687" s="216" t="str">
        <f>IF(D687="","",VLOOKUP(D687,'Liste des clubs'!A:B,2,FALSE))</f>
        <v/>
      </c>
    </row>
    <row r="688" spans="1:7" x14ac:dyDescent="0.2">
      <c r="A688" s="216" t="str">
        <f t="shared" si="11"/>
        <v xml:space="preserve"> </v>
      </c>
      <c r="B688" s="218"/>
      <c r="C688" s="218"/>
      <c r="D688" s="219"/>
      <c r="E688" s="219"/>
      <c r="F688" s="219"/>
      <c r="G688" s="216" t="str">
        <f>IF(D688="","",VLOOKUP(D688,'Liste des clubs'!A:B,2,FALSE))</f>
        <v/>
      </c>
    </row>
    <row r="689" spans="1:7" x14ac:dyDescent="0.2">
      <c r="A689" s="216" t="str">
        <f t="shared" si="11"/>
        <v xml:space="preserve"> </v>
      </c>
      <c r="B689" s="218"/>
      <c r="C689" s="218"/>
      <c r="D689" s="219"/>
      <c r="E689" s="219"/>
      <c r="F689" s="219"/>
      <c r="G689" s="216" t="str">
        <f>IF(D689="","",VLOOKUP(D689,'Liste des clubs'!A:B,2,FALSE))</f>
        <v/>
      </c>
    </row>
    <row r="690" spans="1:7" x14ac:dyDescent="0.2">
      <c r="A690" s="216" t="str">
        <f t="shared" si="11"/>
        <v xml:space="preserve"> </v>
      </c>
      <c r="B690" s="218"/>
      <c r="C690" s="218"/>
      <c r="D690" s="219"/>
      <c r="E690" s="219"/>
      <c r="F690" s="219"/>
      <c r="G690" s="216" t="str">
        <f>IF(D690="","",VLOOKUP(D690,'Liste des clubs'!A:B,2,FALSE))</f>
        <v/>
      </c>
    </row>
    <row r="691" spans="1:7" x14ac:dyDescent="0.2">
      <c r="A691" s="216" t="str">
        <f t="shared" si="11"/>
        <v xml:space="preserve"> </v>
      </c>
      <c r="B691" s="218"/>
      <c r="C691" s="218"/>
      <c r="D691" s="219"/>
      <c r="E691" s="219"/>
      <c r="F691" s="219"/>
      <c r="G691" s="216" t="str">
        <f>IF(D691="","",VLOOKUP(D691,'Liste des clubs'!A:B,2,FALSE))</f>
        <v/>
      </c>
    </row>
    <row r="692" spans="1:7" x14ac:dyDescent="0.2">
      <c r="A692" s="216" t="str">
        <f t="shared" si="11"/>
        <v xml:space="preserve"> </v>
      </c>
      <c r="B692" s="218"/>
      <c r="C692" s="218"/>
      <c r="D692" s="219"/>
      <c r="E692" s="219"/>
      <c r="F692" s="219"/>
      <c r="G692" s="216" t="str">
        <f>IF(D692="","",VLOOKUP(D692,'Liste des clubs'!A:B,2,FALSE))</f>
        <v/>
      </c>
    </row>
    <row r="693" spans="1:7" x14ac:dyDescent="0.2">
      <c r="A693" s="216" t="str">
        <f t="shared" si="11"/>
        <v xml:space="preserve"> </v>
      </c>
      <c r="B693" s="218"/>
      <c r="C693" s="218"/>
      <c r="D693" s="219"/>
      <c r="E693" s="219"/>
      <c r="F693" s="219"/>
      <c r="G693" s="216" t="str">
        <f>IF(D693="","",VLOOKUP(D693,'Liste des clubs'!A:B,2,FALSE))</f>
        <v/>
      </c>
    </row>
    <row r="694" spans="1:7" x14ac:dyDescent="0.2">
      <c r="A694" s="216" t="str">
        <f t="shared" si="11"/>
        <v xml:space="preserve"> </v>
      </c>
      <c r="B694" s="218"/>
      <c r="C694" s="218"/>
      <c r="D694" s="219"/>
      <c r="E694" s="219"/>
      <c r="F694" s="219"/>
      <c r="G694" s="216" t="str">
        <f>IF(D694="","",VLOOKUP(D694,'Liste des clubs'!A:B,2,FALSE))</f>
        <v/>
      </c>
    </row>
    <row r="695" spans="1:7" x14ac:dyDescent="0.2">
      <c r="A695" s="216" t="str">
        <f t="shared" si="11"/>
        <v xml:space="preserve"> </v>
      </c>
      <c r="B695" s="218"/>
      <c r="C695" s="218"/>
      <c r="D695" s="219"/>
      <c r="E695" s="219"/>
      <c r="F695" s="219"/>
      <c r="G695" s="216" t="str">
        <f>IF(D695="","",VLOOKUP(D695,'Liste des clubs'!A:B,2,FALSE))</f>
        <v/>
      </c>
    </row>
    <row r="696" spans="1:7" x14ac:dyDescent="0.2">
      <c r="A696" s="216" t="str">
        <f t="shared" si="11"/>
        <v xml:space="preserve"> </v>
      </c>
      <c r="B696" s="218"/>
      <c r="C696" s="218"/>
      <c r="D696" s="219"/>
      <c r="E696" s="219"/>
      <c r="F696" s="219"/>
      <c r="G696" s="216" t="str">
        <f>IF(D696="","",VLOOKUP(D696,'Liste des clubs'!A:B,2,FALSE))</f>
        <v/>
      </c>
    </row>
    <row r="697" spans="1:7" x14ac:dyDescent="0.2">
      <c r="A697" s="216" t="str">
        <f t="shared" si="11"/>
        <v xml:space="preserve"> </v>
      </c>
      <c r="B697" s="218"/>
      <c r="C697" s="218"/>
      <c r="D697" s="219"/>
      <c r="E697" s="219"/>
      <c r="F697" s="219"/>
      <c r="G697" s="216" t="str">
        <f>IF(D697="","",VLOOKUP(D697,'Liste des clubs'!A:B,2,FALSE))</f>
        <v/>
      </c>
    </row>
    <row r="698" spans="1:7" x14ac:dyDescent="0.2">
      <c r="A698" s="216" t="str">
        <f t="shared" si="11"/>
        <v xml:space="preserve"> </v>
      </c>
      <c r="B698" s="218"/>
      <c r="C698" s="218"/>
      <c r="D698" s="219"/>
      <c r="E698" s="219"/>
      <c r="F698" s="219"/>
      <c r="G698" s="216" t="str">
        <f>IF(D698="","",VLOOKUP(D698,'Liste des clubs'!A:B,2,FALSE))</f>
        <v/>
      </c>
    </row>
    <row r="699" spans="1:7" x14ac:dyDescent="0.2">
      <c r="A699" s="216" t="str">
        <f t="shared" si="11"/>
        <v xml:space="preserve"> </v>
      </c>
      <c r="B699" s="218"/>
      <c r="C699" s="218"/>
      <c r="D699" s="219"/>
      <c r="E699" s="219"/>
      <c r="F699" s="219"/>
      <c r="G699" s="216" t="str">
        <f>IF(D699="","",VLOOKUP(D699,'Liste des clubs'!A:B,2,FALSE))</f>
        <v/>
      </c>
    </row>
    <row r="700" spans="1:7" x14ac:dyDescent="0.2">
      <c r="A700" s="220" t="str">
        <f t="shared" si="11"/>
        <v xml:space="preserve"> </v>
      </c>
      <c r="B700" s="221"/>
      <c r="C700" s="221"/>
      <c r="D700" s="222"/>
      <c r="E700" s="222"/>
      <c r="F700" s="222"/>
      <c r="G700" s="220" t="str">
        <f>IF(E700="","",VLOOKUP(D700,'Liste des clubs'!$A$2:$B$125,2,FALSE))</f>
        <v/>
      </c>
    </row>
    <row r="701" spans="1:7" x14ac:dyDescent="0.2">
      <c r="A701" s="223"/>
      <c r="B701" s="224"/>
      <c r="C701" s="224"/>
      <c r="D701" s="225"/>
      <c r="E701" s="225"/>
      <c r="F701" s="225"/>
      <c r="G701" s="223"/>
    </row>
    <row r="702" spans="1:7" x14ac:dyDescent="0.2">
      <c r="A702" s="223"/>
      <c r="B702" s="224"/>
      <c r="C702" s="224"/>
      <c r="D702" s="225"/>
      <c r="E702" s="225"/>
      <c r="F702" s="225"/>
      <c r="G702" s="223"/>
    </row>
    <row r="703" spans="1:7" x14ac:dyDescent="0.2">
      <c r="A703" s="223"/>
      <c r="B703" s="224"/>
      <c r="C703" s="224"/>
      <c r="D703" s="225"/>
      <c r="E703" s="225"/>
      <c r="F703" s="225"/>
      <c r="G703" s="223"/>
    </row>
    <row r="704" spans="1:7" x14ac:dyDescent="0.2">
      <c r="A704" s="223"/>
      <c r="B704" s="224"/>
      <c r="C704" s="224"/>
      <c r="D704" s="225"/>
      <c r="E704" s="225"/>
      <c r="F704" s="225"/>
      <c r="G704" s="223"/>
    </row>
    <row r="705" spans="1:7" x14ac:dyDescent="0.2">
      <c r="A705" s="223"/>
      <c r="B705" s="224"/>
      <c r="C705" s="224"/>
      <c r="D705" s="225"/>
      <c r="E705" s="225"/>
      <c r="F705" s="225"/>
      <c r="G705" s="223"/>
    </row>
    <row r="706" spans="1:7" x14ac:dyDescent="0.2">
      <c r="A706" s="223"/>
      <c r="B706" s="224"/>
      <c r="C706" s="224"/>
      <c r="D706" s="225"/>
      <c r="E706" s="225"/>
      <c r="F706" s="225"/>
      <c r="G706" s="223"/>
    </row>
    <row r="707" spans="1:7" x14ac:dyDescent="0.2">
      <c r="A707" s="223"/>
      <c r="B707" s="224"/>
      <c r="C707" s="224"/>
      <c r="D707" s="225"/>
      <c r="E707" s="225"/>
      <c r="F707" s="225"/>
      <c r="G707" s="223"/>
    </row>
    <row r="708" spans="1:7" x14ac:dyDescent="0.2">
      <c r="A708" s="223"/>
      <c r="B708" s="224"/>
      <c r="C708" s="224"/>
      <c r="D708" s="225"/>
      <c r="E708" s="225"/>
      <c r="F708" s="225"/>
      <c r="G708" s="223"/>
    </row>
    <row r="709" spans="1:7" x14ac:dyDescent="0.2">
      <c r="A709" s="223"/>
      <c r="B709" s="224"/>
      <c r="C709" s="224"/>
      <c r="D709" s="225"/>
      <c r="E709" s="225"/>
      <c r="F709" s="225"/>
      <c r="G709" s="223"/>
    </row>
    <row r="710" spans="1:7" x14ac:dyDescent="0.2">
      <c r="A710" s="223"/>
      <c r="B710" s="224"/>
      <c r="C710" s="224"/>
      <c r="D710" s="225"/>
      <c r="E710" s="225"/>
      <c r="F710" s="225"/>
      <c r="G710" s="223"/>
    </row>
    <row r="711" spans="1:7" x14ac:dyDescent="0.2">
      <c r="A711" s="223"/>
      <c r="B711" s="224"/>
      <c r="C711" s="224"/>
      <c r="D711" s="225"/>
      <c r="E711" s="225"/>
      <c r="F711" s="225"/>
      <c r="G711" s="223"/>
    </row>
    <row r="712" spans="1:7" x14ac:dyDescent="0.2">
      <c r="A712" s="223"/>
      <c r="B712" s="224"/>
      <c r="C712" s="224"/>
      <c r="D712" s="225"/>
      <c r="E712" s="225"/>
      <c r="F712" s="225"/>
      <c r="G712" s="223"/>
    </row>
    <row r="713" spans="1:7" x14ac:dyDescent="0.2">
      <c r="A713" s="223"/>
      <c r="B713" s="224"/>
      <c r="C713" s="224"/>
      <c r="D713" s="225"/>
      <c r="E713" s="225"/>
      <c r="F713" s="225"/>
      <c r="G713" s="223"/>
    </row>
    <row r="714" spans="1:7" x14ac:dyDescent="0.2">
      <c r="A714" s="223"/>
      <c r="B714" s="224"/>
      <c r="C714" s="224"/>
      <c r="D714" s="225"/>
      <c r="E714" s="225"/>
      <c r="F714" s="225"/>
      <c r="G714" s="223"/>
    </row>
    <row r="715" spans="1:7" x14ac:dyDescent="0.2">
      <c r="A715" s="223"/>
      <c r="B715" s="224"/>
      <c r="C715" s="224"/>
      <c r="D715" s="225"/>
      <c r="E715" s="225"/>
      <c r="F715" s="225"/>
      <c r="G715" s="223"/>
    </row>
    <row r="716" spans="1:7" x14ac:dyDescent="0.2">
      <c r="A716" s="223"/>
      <c r="B716" s="224"/>
      <c r="C716" s="224"/>
      <c r="D716" s="225"/>
      <c r="E716" s="225"/>
      <c r="F716" s="225"/>
      <c r="G716" s="223"/>
    </row>
    <row r="717" spans="1:7" x14ac:dyDescent="0.2">
      <c r="A717" s="223"/>
      <c r="B717" s="224"/>
      <c r="C717" s="224"/>
      <c r="D717" s="225"/>
      <c r="E717" s="225"/>
      <c r="F717" s="225"/>
      <c r="G717" s="223"/>
    </row>
    <row r="718" spans="1:7" x14ac:dyDescent="0.2">
      <c r="A718" s="223"/>
      <c r="B718" s="224"/>
      <c r="C718" s="224"/>
      <c r="D718" s="225"/>
      <c r="E718" s="225"/>
      <c r="F718" s="225"/>
      <c r="G718" s="223"/>
    </row>
    <row r="719" spans="1:7" x14ac:dyDescent="0.2">
      <c r="A719" s="223"/>
      <c r="B719" s="224"/>
      <c r="C719" s="224"/>
      <c r="D719" s="225"/>
      <c r="E719" s="225"/>
      <c r="F719" s="225"/>
      <c r="G719" s="223"/>
    </row>
    <row r="720" spans="1:7" x14ac:dyDescent="0.2">
      <c r="A720" s="223"/>
      <c r="B720" s="224"/>
      <c r="C720" s="224"/>
      <c r="D720" s="225"/>
      <c r="E720" s="225"/>
      <c r="F720" s="225"/>
      <c r="G720" s="223"/>
    </row>
    <row r="721" spans="1:7" x14ac:dyDescent="0.2">
      <c r="A721" s="223"/>
      <c r="B721" s="224"/>
      <c r="C721" s="224"/>
      <c r="D721" s="225"/>
      <c r="E721" s="225"/>
      <c r="F721" s="225"/>
      <c r="G721" s="223"/>
    </row>
    <row r="722" spans="1:7" x14ac:dyDescent="0.2">
      <c r="A722" s="223"/>
      <c r="B722" s="224"/>
      <c r="C722" s="224"/>
      <c r="D722" s="225"/>
      <c r="E722" s="225"/>
      <c r="F722" s="225"/>
      <c r="G722" s="223"/>
    </row>
    <row r="723" spans="1:7" x14ac:dyDescent="0.2">
      <c r="A723" s="223"/>
      <c r="B723" s="224"/>
      <c r="C723" s="224"/>
      <c r="D723" s="225"/>
      <c r="E723" s="225"/>
      <c r="F723" s="225"/>
      <c r="G723" s="223"/>
    </row>
    <row r="724" spans="1:7" x14ac:dyDescent="0.2">
      <c r="A724" s="223"/>
      <c r="B724" s="224"/>
      <c r="C724" s="224"/>
      <c r="D724" s="225"/>
      <c r="E724" s="225"/>
      <c r="F724" s="225"/>
      <c r="G724" s="223"/>
    </row>
    <row r="725" spans="1:7" x14ac:dyDescent="0.2">
      <c r="A725" s="223"/>
      <c r="B725" s="224"/>
      <c r="C725" s="224"/>
      <c r="D725" s="225"/>
      <c r="E725" s="225"/>
      <c r="F725" s="225"/>
      <c r="G725" s="223"/>
    </row>
    <row r="726" spans="1:7" x14ac:dyDescent="0.2">
      <c r="A726" s="223"/>
      <c r="B726" s="224"/>
      <c r="C726" s="224"/>
      <c r="D726" s="225"/>
      <c r="E726" s="225"/>
      <c r="F726" s="225"/>
      <c r="G726" s="223"/>
    </row>
    <row r="727" spans="1:7" x14ac:dyDescent="0.2">
      <c r="A727" s="223"/>
      <c r="B727" s="224"/>
      <c r="C727" s="224"/>
      <c r="D727" s="225"/>
      <c r="E727" s="225"/>
      <c r="F727" s="225"/>
      <c r="G727" s="223"/>
    </row>
    <row r="728" spans="1:7" x14ac:dyDescent="0.2">
      <c r="A728" s="223"/>
      <c r="B728" s="224"/>
      <c r="C728" s="224"/>
      <c r="D728" s="225"/>
      <c r="E728" s="225"/>
      <c r="F728" s="225"/>
      <c r="G728" s="223"/>
    </row>
    <row r="729" spans="1:7" x14ac:dyDescent="0.2">
      <c r="A729" s="223"/>
      <c r="B729" s="224"/>
      <c r="C729" s="224"/>
      <c r="D729" s="225"/>
      <c r="E729" s="225"/>
      <c r="F729" s="225"/>
      <c r="G729" s="223"/>
    </row>
    <row r="730" spans="1:7" x14ac:dyDescent="0.2">
      <c r="A730" s="223"/>
      <c r="B730" s="224"/>
      <c r="C730" s="224"/>
      <c r="D730" s="225"/>
      <c r="E730" s="225"/>
      <c r="F730" s="225"/>
      <c r="G730" s="223"/>
    </row>
    <row r="731" spans="1:7" x14ac:dyDescent="0.2">
      <c r="A731" s="223"/>
      <c r="B731" s="224"/>
      <c r="C731" s="224"/>
      <c r="D731" s="225"/>
      <c r="E731" s="225"/>
      <c r="F731" s="225"/>
      <c r="G731" s="223"/>
    </row>
    <row r="732" spans="1:7" x14ac:dyDescent="0.2">
      <c r="A732" s="223"/>
      <c r="B732" s="224"/>
      <c r="C732" s="224"/>
      <c r="D732" s="225"/>
      <c r="E732" s="225"/>
      <c r="F732" s="225"/>
      <c r="G732" s="223"/>
    </row>
    <row r="733" spans="1:7" x14ac:dyDescent="0.2">
      <c r="A733" s="223"/>
      <c r="B733" s="224"/>
      <c r="C733" s="224"/>
      <c r="D733" s="225"/>
      <c r="E733" s="225"/>
      <c r="F733" s="225"/>
      <c r="G733" s="223"/>
    </row>
    <row r="734" spans="1:7" x14ac:dyDescent="0.2">
      <c r="A734" s="223"/>
      <c r="B734" s="224"/>
      <c r="C734" s="224"/>
      <c r="D734" s="225"/>
      <c r="E734" s="225"/>
      <c r="F734" s="225"/>
      <c r="G734" s="223"/>
    </row>
    <row r="735" spans="1:7" x14ac:dyDescent="0.2">
      <c r="A735" s="223"/>
      <c r="B735" s="224"/>
      <c r="C735" s="224"/>
      <c r="D735" s="225"/>
      <c r="E735" s="225"/>
      <c r="F735" s="225"/>
      <c r="G735" s="223"/>
    </row>
    <row r="736" spans="1:7" x14ac:dyDescent="0.2">
      <c r="A736" s="223"/>
      <c r="B736" s="224"/>
      <c r="C736" s="224"/>
      <c r="D736" s="225"/>
      <c r="E736" s="225"/>
      <c r="F736" s="225"/>
      <c r="G736" s="223"/>
    </row>
    <row r="737" spans="1:7" x14ac:dyDescent="0.2">
      <c r="A737" s="223"/>
      <c r="B737" s="224"/>
      <c r="C737" s="224"/>
      <c r="D737" s="225"/>
      <c r="E737" s="225"/>
      <c r="F737" s="225"/>
      <c r="G737" s="223"/>
    </row>
    <row r="738" spans="1:7" x14ac:dyDescent="0.2">
      <c r="A738" s="223"/>
      <c r="B738" s="224"/>
      <c r="C738" s="224"/>
      <c r="D738" s="225"/>
      <c r="E738" s="225"/>
      <c r="F738" s="225"/>
      <c r="G738" s="223"/>
    </row>
    <row r="739" spans="1:7" x14ac:dyDescent="0.2">
      <c r="A739" s="223"/>
      <c r="B739" s="224"/>
      <c r="C739" s="224"/>
      <c r="D739" s="225"/>
      <c r="E739" s="225"/>
      <c r="F739" s="225"/>
      <c r="G739" s="223"/>
    </row>
    <row r="740" spans="1:7" x14ac:dyDescent="0.2">
      <c r="A740" s="223"/>
      <c r="B740" s="224"/>
      <c r="C740" s="224"/>
      <c r="D740" s="225"/>
      <c r="E740" s="225"/>
      <c r="F740" s="225"/>
      <c r="G740" s="223"/>
    </row>
    <row r="741" spans="1:7" x14ac:dyDescent="0.2">
      <c r="A741" s="223"/>
      <c r="B741" s="224"/>
      <c r="C741" s="224"/>
      <c r="D741" s="225"/>
      <c r="E741" s="225"/>
      <c r="F741" s="225"/>
      <c r="G741" s="223"/>
    </row>
    <row r="742" spans="1:7" x14ac:dyDescent="0.2">
      <c r="A742" s="223"/>
      <c r="B742" s="224"/>
      <c r="C742" s="224"/>
      <c r="D742" s="225"/>
      <c r="E742" s="225"/>
      <c r="F742" s="225"/>
      <c r="G742" s="223"/>
    </row>
    <row r="743" spans="1:7" x14ac:dyDescent="0.2">
      <c r="A743" s="223"/>
      <c r="B743" s="224"/>
      <c r="C743" s="224"/>
      <c r="D743" s="225"/>
      <c r="E743" s="225"/>
      <c r="F743" s="225"/>
      <c r="G743" s="223"/>
    </row>
    <row r="744" spans="1:7" x14ac:dyDescent="0.2">
      <c r="A744" s="223"/>
      <c r="B744" s="224"/>
      <c r="C744" s="224"/>
      <c r="D744" s="225"/>
      <c r="E744" s="225"/>
      <c r="F744" s="225"/>
      <c r="G744" s="223"/>
    </row>
    <row r="745" spans="1:7" x14ac:dyDescent="0.2">
      <c r="A745" s="223"/>
      <c r="B745" s="224"/>
      <c r="C745" s="224"/>
      <c r="D745" s="225"/>
      <c r="E745" s="225"/>
      <c r="F745" s="225"/>
      <c r="G745" s="223"/>
    </row>
    <row r="746" spans="1:7" x14ac:dyDescent="0.2">
      <c r="A746" s="223"/>
      <c r="B746" s="224"/>
      <c r="C746" s="224"/>
      <c r="D746" s="225"/>
      <c r="E746" s="225"/>
      <c r="F746" s="225"/>
      <c r="G746" s="223"/>
    </row>
    <row r="747" spans="1:7" x14ac:dyDescent="0.2">
      <c r="A747" s="223"/>
      <c r="B747" s="224"/>
      <c r="C747" s="224"/>
      <c r="D747" s="225"/>
      <c r="E747" s="225"/>
      <c r="F747" s="225"/>
      <c r="G747" s="223"/>
    </row>
    <row r="748" spans="1:7" x14ac:dyDescent="0.2">
      <c r="A748" s="223"/>
      <c r="B748" s="224"/>
      <c r="C748" s="224"/>
      <c r="D748" s="225"/>
      <c r="E748" s="225"/>
      <c r="F748" s="225"/>
      <c r="G748" s="223"/>
    </row>
    <row r="749" spans="1:7" x14ac:dyDescent="0.2">
      <c r="A749" s="223"/>
      <c r="B749" s="224"/>
      <c r="C749" s="224"/>
      <c r="D749" s="225"/>
      <c r="E749" s="225"/>
      <c r="F749" s="225"/>
      <c r="G749" s="223"/>
    </row>
    <row r="750" spans="1:7" x14ac:dyDescent="0.2">
      <c r="A750" s="223"/>
      <c r="B750" s="224"/>
      <c r="C750" s="224"/>
      <c r="D750" s="225"/>
      <c r="E750" s="225"/>
      <c r="F750" s="225"/>
      <c r="G750" s="223"/>
    </row>
    <row r="751" spans="1:7" x14ac:dyDescent="0.2">
      <c r="A751" s="223"/>
      <c r="B751" s="224"/>
      <c r="C751" s="224"/>
      <c r="D751" s="225"/>
      <c r="E751" s="225"/>
      <c r="F751" s="225"/>
      <c r="G751" s="223"/>
    </row>
    <row r="752" spans="1:7" x14ac:dyDescent="0.2">
      <c r="A752" s="223"/>
      <c r="B752" s="224"/>
      <c r="C752" s="224"/>
      <c r="D752" s="225"/>
      <c r="E752" s="225"/>
      <c r="F752" s="225"/>
      <c r="G752" s="223"/>
    </row>
    <row r="753" spans="1:7" x14ac:dyDescent="0.2">
      <c r="A753" s="223"/>
      <c r="B753" s="224"/>
      <c r="C753" s="224"/>
      <c r="D753" s="225"/>
      <c r="E753" s="225"/>
      <c r="F753" s="225"/>
      <c r="G753" s="223"/>
    </row>
    <row r="754" spans="1:7" x14ac:dyDescent="0.2">
      <c r="A754" s="223"/>
      <c r="B754" s="224"/>
      <c r="C754" s="224"/>
      <c r="D754" s="225"/>
      <c r="E754" s="225"/>
      <c r="F754" s="225"/>
      <c r="G754" s="223"/>
    </row>
    <row r="755" spans="1:7" x14ac:dyDescent="0.2">
      <c r="A755" s="223"/>
      <c r="B755" s="224"/>
      <c r="C755" s="224"/>
      <c r="D755" s="225"/>
      <c r="E755" s="225"/>
      <c r="F755" s="225"/>
      <c r="G755" s="223"/>
    </row>
    <row r="756" spans="1:7" x14ac:dyDescent="0.2">
      <c r="A756" s="223"/>
      <c r="B756" s="224"/>
      <c r="C756" s="224"/>
      <c r="D756" s="225"/>
      <c r="E756" s="225"/>
      <c r="F756" s="225"/>
      <c r="G756" s="223"/>
    </row>
    <row r="757" spans="1:7" x14ac:dyDescent="0.2">
      <c r="A757" s="223"/>
      <c r="B757" s="224"/>
      <c r="C757" s="224"/>
      <c r="D757" s="225"/>
      <c r="E757" s="225"/>
      <c r="F757" s="225"/>
      <c r="G757" s="223"/>
    </row>
    <row r="758" spans="1:7" x14ac:dyDescent="0.2">
      <c r="A758" s="223"/>
      <c r="B758" s="224"/>
      <c r="C758" s="224"/>
      <c r="D758" s="225"/>
      <c r="E758" s="225"/>
      <c r="F758" s="225"/>
      <c r="G758" s="223"/>
    </row>
    <row r="759" spans="1:7" x14ac:dyDescent="0.2">
      <c r="A759" s="223"/>
      <c r="B759" s="224"/>
      <c r="C759" s="224"/>
      <c r="D759" s="225"/>
      <c r="E759" s="225"/>
      <c r="F759" s="225"/>
      <c r="G759" s="223"/>
    </row>
    <row r="760" spans="1:7" x14ac:dyDescent="0.2">
      <c r="A760" s="223"/>
      <c r="B760" s="224"/>
      <c r="C760" s="224"/>
      <c r="D760" s="225"/>
      <c r="E760" s="225"/>
      <c r="F760" s="225"/>
      <c r="G760" s="223"/>
    </row>
    <row r="761" spans="1:7" x14ac:dyDescent="0.2">
      <c r="A761" s="223"/>
      <c r="B761" s="224"/>
      <c r="C761" s="224"/>
      <c r="D761" s="225"/>
      <c r="E761" s="225"/>
      <c r="F761" s="225"/>
      <c r="G761" s="223"/>
    </row>
    <row r="762" spans="1:7" x14ac:dyDescent="0.2">
      <c r="A762" s="223"/>
      <c r="B762" s="224"/>
      <c r="C762" s="224"/>
      <c r="D762" s="225"/>
      <c r="E762" s="225"/>
      <c r="F762" s="225"/>
      <c r="G762" s="223"/>
    </row>
    <row r="763" spans="1:7" x14ac:dyDescent="0.2">
      <c r="A763" s="223"/>
      <c r="B763" s="224"/>
      <c r="C763" s="224"/>
      <c r="D763" s="225"/>
      <c r="E763" s="225"/>
      <c r="F763" s="225"/>
      <c r="G763" s="223"/>
    </row>
    <row r="764" spans="1:7" x14ac:dyDescent="0.2">
      <c r="A764" s="223"/>
      <c r="B764" s="224"/>
      <c r="C764" s="224"/>
      <c r="D764" s="225"/>
      <c r="E764" s="225"/>
      <c r="F764" s="225"/>
      <c r="G764" s="223"/>
    </row>
    <row r="765" spans="1:7" x14ac:dyDescent="0.2">
      <c r="A765" s="223"/>
      <c r="B765" s="224"/>
      <c r="C765" s="224"/>
      <c r="D765" s="225"/>
      <c r="E765" s="225"/>
      <c r="F765" s="225"/>
      <c r="G765" s="223"/>
    </row>
    <row r="766" spans="1:7" x14ac:dyDescent="0.2">
      <c r="A766" s="223"/>
      <c r="B766" s="224"/>
      <c r="C766" s="224"/>
      <c r="D766" s="225"/>
      <c r="E766" s="225"/>
      <c r="F766" s="225"/>
      <c r="G766" s="223"/>
    </row>
    <row r="767" spans="1:7" x14ac:dyDescent="0.2">
      <c r="A767" s="223"/>
      <c r="B767" s="224"/>
      <c r="C767" s="224"/>
      <c r="D767" s="225"/>
      <c r="E767" s="225"/>
      <c r="F767" s="225"/>
      <c r="G767" s="223"/>
    </row>
    <row r="768" spans="1:7" x14ac:dyDescent="0.2">
      <c r="A768" s="223"/>
      <c r="B768" s="224"/>
      <c r="C768" s="224"/>
      <c r="D768" s="225"/>
      <c r="E768" s="225"/>
      <c r="F768" s="225"/>
      <c r="G768" s="223"/>
    </row>
    <row r="769" spans="1:7" x14ac:dyDescent="0.2">
      <c r="A769" s="223"/>
      <c r="B769" s="224"/>
      <c r="C769" s="224"/>
      <c r="D769" s="225"/>
      <c r="E769" s="225"/>
      <c r="F769" s="225"/>
      <c r="G769" s="223"/>
    </row>
    <row r="770" spans="1:7" x14ac:dyDescent="0.2">
      <c r="A770" s="223"/>
      <c r="B770" s="224"/>
      <c r="C770" s="224"/>
      <c r="D770" s="225"/>
      <c r="E770" s="225"/>
      <c r="F770" s="225"/>
      <c r="G770" s="223"/>
    </row>
    <row r="771" spans="1:7" x14ac:dyDescent="0.2">
      <c r="A771" s="223"/>
      <c r="B771" s="224"/>
      <c r="C771" s="224"/>
      <c r="D771" s="225"/>
      <c r="E771" s="225"/>
      <c r="F771" s="225"/>
      <c r="G771" s="223"/>
    </row>
    <row r="772" spans="1:7" x14ac:dyDescent="0.2">
      <c r="A772" s="223"/>
      <c r="B772" s="224"/>
      <c r="C772" s="224"/>
      <c r="D772" s="225"/>
      <c r="E772" s="225"/>
      <c r="F772" s="225"/>
      <c r="G772" s="223"/>
    </row>
  </sheetData>
  <protectedRanges>
    <protectedRange algorithmName="SHA-512" hashValue="MFLjKkP3j2bCYY/rsU66Ear+QWyFGqlpqUS73X9E9d/1vT5OFOmgfVrdC68z5zAQfHqcIokKmJ7g+eBG5Ghmsw==" saltValue="hAB8VCYRMck/h73BgifDyQ==" spinCount="100000" sqref="E24:E30 E3:E16 E18:E22" name="non modif_1" securityDescriptor="O:WDG:WDD:(D;;CC;;;WD)"/>
    <protectedRange sqref="B3:D16 D24:D32 D34:D45 E31:E45 B24:C45 B18:D22" name="modifiable_1" securityDescriptor="O:WDG:WDD:(A;;CC;;;WD)"/>
    <protectedRange sqref="B17:E17" name="modifiable_4" securityDescriptor="O:WDG:WDD:(A;;CC;;;WD)"/>
    <protectedRange sqref="B23:E23" name="modifiable_1_1" securityDescriptor="O:WDG:WDD:(A;;CC;;;WD)"/>
    <protectedRange sqref="D33" name="modifiable_2" securityDescriptor="O:WDG:WDD:(A;;CC;;;WD)"/>
    <protectedRange algorithmName="SHA-512" hashValue="MFLjKkP3j2bCYY/rsU66Ear+QWyFGqlpqUS73X9E9d/1vT5OFOmgfVrdC68z5zAQfHqcIokKmJ7g+eBG5Ghmsw==" saltValue="hAB8VCYRMck/h73BgifDyQ==" spinCount="100000" sqref="B2:F2 A1:A1048576" name="non modif_2" securityDescriptor="O:WDG:WDD:(D;;CC;;;WD)"/>
    <protectedRange sqref="B46:F604" name="modifiable_3" securityDescriptor="O:WDG:WDD:(A;;CC;;;WD)"/>
    <protectedRange algorithmName="SHA-512" hashValue="MFLjKkP3j2bCYY/rsU66Ear+QWyFGqlpqUS73X9E9d/1vT5OFOmgfVrdC68z5zAQfHqcIokKmJ7g+eBG5Ghmsw==" saltValue="hAB8VCYRMck/h73BgifDyQ==" spinCount="100000" sqref="G1:G1048576" name="non modif_3" securityDescriptor="O:WDG:WDD:(D;;CC;;;WD)"/>
  </protectedRanges>
  <dataValidations count="1">
    <dataValidation type="list" allowBlank="1" showInputMessage="1" showErrorMessage="1" sqref="H1:H1048576" xr:uid="{00000000-0002-0000-0900-000000000000}">
      <formula1>$W$3:$W$7</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1"/>
  <dimension ref="A1:G772"/>
  <sheetViews>
    <sheetView zoomScale="70" zoomScaleNormal="70" workbookViewId="0">
      <selection activeCell="L14" sqref="L14"/>
    </sheetView>
  </sheetViews>
  <sheetFormatPr baseColWidth="10" defaultColWidth="14.42578125" defaultRowHeight="12.75" x14ac:dyDescent="0.2"/>
  <cols>
    <col min="1" max="1" width="34.5703125" style="226" customWidth="1"/>
    <col min="2" max="2" width="20.28515625" style="227" customWidth="1"/>
    <col min="3" max="3" width="16.85546875" style="227" customWidth="1"/>
    <col min="4" max="4" width="51.42578125" style="228" customWidth="1"/>
    <col min="5" max="5" width="9.7109375" style="228" customWidth="1"/>
    <col min="6" max="6" width="24.5703125" style="228" customWidth="1"/>
    <col min="7" max="7" width="27.28515625" style="226" customWidth="1"/>
    <col min="8" max="16384" width="14.42578125" style="56"/>
  </cols>
  <sheetData>
    <row r="1" spans="1:7" ht="25.5" x14ac:dyDescent="0.2">
      <c r="A1" s="158" t="s">
        <v>0</v>
      </c>
      <c r="B1" s="157" t="s">
        <v>1</v>
      </c>
      <c r="C1" s="157" t="s">
        <v>2</v>
      </c>
      <c r="D1" s="157" t="s">
        <v>6</v>
      </c>
      <c r="E1" s="157" t="s">
        <v>628</v>
      </c>
      <c r="F1" s="157" t="s">
        <v>629</v>
      </c>
      <c r="G1" s="158" t="s">
        <v>641</v>
      </c>
    </row>
    <row r="2" spans="1:7" ht="15.75" customHeight="1" x14ac:dyDescent="0.2">
      <c r="A2" s="214" t="str">
        <f t="shared" ref="A2" si="0">B2&amp;" "&amp;C2</f>
        <v xml:space="preserve"> </v>
      </c>
      <c r="B2" s="215"/>
      <c r="C2" s="215"/>
      <c r="D2" s="215"/>
      <c r="E2" s="161"/>
      <c r="F2" s="161"/>
      <c r="G2" s="214" t="str">
        <f>IF(D2="","",VLOOKUP(D2,'Liste des clubs'!A:B,2,FALSE))</f>
        <v/>
      </c>
    </row>
    <row r="3" spans="1:7" ht="15.75" customHeight="1" x14ac:dyDescent="0.2">
      <c r="A3" s="216" t="str">
        <f>UPPER(B3)&amp;" "&amp;PROPER(C3)</f>
        <v>AMMEUX Nathan</v>
      </c>
      <c r="B3" s="146" t="s">
        <v>492</v>
      </c>
      <c r="C3" s="146" t="s">
        <v>493</v>
      </c>
      <c r="D3" s="146" t="s">
        <v>17</v>
      </c>
      <c r="E3" s="142" t="s">
        <v>18</v>
      </c>
      <c r="F3" s="144"/>
      <c r="G3" s="216" t="str">
        <f>IF(D3="","",VLOOKUP(D3,'Liste des clubs'!A:B,2,FALSE))</f>
        <v>HAZEBRO</v>
      </c>
    </row>
    <row r="4" spans="1:7" ht="15.75" customHeight="1" x14ac:dyDescent="0.2">
      <c r="A4" s="216" t="str">
        <f t="shared" ref="A4:A67" si="1">UPPER(B4)&amp;" "&amp;PROPER(C4)</f>
        <v>BOULIER Martin</v>
      </c>
      <c r="B4" s="146" t="s">
        <v>90</v>
      </c>
      <c r="C4" s="146" t="s">
        <v>494</v>
      </c>
      <c r="D4" s="146" t="s">
        <v>17</v>
      </c>
      <c r="E4" s="142" t="s">
        <v>18</v>
      </c>
      <c r="F4" s="142"/>
      <c r="G4" s="216" t="str">
        <f>IF(D4="","",VLOOKUP(D4,'Liste des clubs'!A:B,2,FALSE))</f>
        <v>HAZEBRO</v>
      </c>
    </row>
    <row r="5" spans="1:7" ht="15.75" customHeight="1" x14ac:dyDescent="0.2">
      <c r="A5" s="216" t="str">
        <f t="shared" si="1"/>
        <v>CHAVATTE Tom</v>
      </c>
      <c r="B5" s="146" t="s">
        <v>495</v>
      </c>
      <c r="C5" s="146" t="s">
        <v>496</v>
      </c>
      <c r="D5" s="146" t="s">
        <v>17</v>
      </c>
      <c r="E5" s="142" t="s">
        <v>18</v>
      </c>
      <c r="F5" s="142"/>
      <c r="G5" s="216" t="str">
        <f>IF(D5="","",VLOOKUP(D5,'Liste des clubs'!A:B,2,FALSE))</f>
        <v>HAZEBRO</v>
      </c>
    </row>
    <row r="6" spans="1:7" ht="15.75" customHeight="1" x14ac:dyDescent="0.2">
      <c r="A6" s="216" t="str">
        <f t="shared" si="1"/>
        <v>DOURLEN Gabin</v>
      </c>
      <c r="B6" s="146" t="s">
        <v>497</v>
      </c>
      <c r="C6" s="146" t="s">
        <v>498</v>
      </c>
      <c r="D6" s="146" t="s">
        <v>17</v>
      </c>
      <c r="E6" s="142" t="s">
        <v>18</v>
      </c>
      <c r="F6" s="142"/>
      <c r="G6" s="216" t="str">
        <f>IF(D6="","",VLOOKUP(D6,'Liste des clubs'!A:B,2,FALSE))</f>
        <v>HAZEBRO</v>
      </c>
    </row>
    <row r="7" spans="1:7" ht="15.75" customHeight="1" x14ac:dyDescent="0.2">
      <c r="A7" s="216" t="str">
        <f t="shared" si="1"/>
        <v>GAPILIAN Noé</v>
      </c>
      <c r="B7" s="146" t="s">
        <v>94</v>
      </c>
      <c r="C7" s="146" t="s">
        <v>499</v>
      </c>
      <c r="D7" s="146" t="s">
        <v>17</v>
      </c>
      <c r="E7" s="142" t="s">
        <v>18</v>
      </c>
      <c r="F7" s="142"/>
      <c r="G7" s="216" t="str">
        <f>IF(D7="","",VLOOKUP(D7,'Liste des clubs'!A:B,2,FALSE))</f>
        <v>HAZEBRO</v>
      </c>
    </row>
    <row r="8" spans="1:7" ht="15.75" customHeight="1" x14ac:dyDescent="0.2">
      <c r="A8" s="216" t="str">
        <f t="shared" si="1"/>
        <v>LAPOUILLE Marius</v>
      </c>
      <c r="B8" s="146" t="s">
        <v>163</v>
      </c>
      <c r="C8" s="146" t="s">
        <v>500</v>
      </c>
      <c r="D8" s="146" t="s">
        <v>17</v>
      </c>
      <c r="E8" s="142" t="s">
        <v>18</v>
      </c>
      <c r="F8" s="142"/>
      <c r="G8" s="216" t="str">
        <f>IF(D8="","",VLOOKUP(D8,'Liste des clubs'!A:B,2,FALSE))</f>
        <v>HAZEBRO</v>
      </c>
    </row>
    <row r="9" spans="1:7" ht="15.75" customHeight="1" x14ac:dyDescent="0.2">
      <c r="A9" s="216" t="str">
        <f t="shared" si="1"/>
        <v>MANGEZ-CROIZE Timéo</v>
      </c>
      <c r="B9" s="146" t="s">
        <v>501</v>
      </c>
      <c r="C9" s="146" t="s">
        <v>502</v>
      </c>
      <c r="D9" s="146" t="s">
        <v>17</v>
      </c>
      <c r="E9" s="142" t="s">
        <v>18</v>
      </c>
      <c r="F9" s="142"/>
      <c r="G9" s="216" t="str">
        <f>IF(D9="","",VLOOKUP(D9,'Liste des clubs'!A:B,2,FALSE))</f>
        <v>HAZEBRO</v>
      </c>
    </row>
    <row r="10" spans="1:7" ht="15.75" customHeight="1" x14ac:dyDescent="0.2">
      <c r="A10" s="216" t="str">
        <f t="shared" si="1"/>
        <v>AVEZ Eliott</v>
      </c>
      <c r="B10" s="146" t="s">
        <v>503</v>
      </c>
      <c r="C10" s="146" t="s">
        <v>504</v>
      </c>
      <c r="D10" s="146" t="s">
        <v>17</v>
      </c>
      <c r="E10" s="142" t="s">
        <v>49</v>
      </c>
      <c r="F10" s="142"/>
      <c r="G10" s="216" t="str">
        <f>IF(D10="","",VLOOKUP(D10,'Liste des clubs'!A:B,2,FALSE))</f>
        <v>HAZEBRO</v>
      </c>
    </row>
    <row r="11" spans="1:7" ht="15.75" customHeight="1" x14ac:dyDescent="0.2">
      <c r="A11" s="216" t="str">
        <f t="shared" si="1"/>
        <v>BODELE Louis</v>
      </c>
      <c r="B11" s="146" t="s">
        <v>505</v>
      </c>
      <c r="C11" s="146" t="s">
        <v>55</v>
      </c>
      <c r="D11" s="146" t="s">
        <v>17</v>
      </c>
      <c r="E11" s="142" t="s">
        <v>49</v>
      </c>
      <c r="F11" s="142"/>
      <c r="G11" s="216" t="str">
        <f>IF(D11="","",VLOOKUP(D11,'Liste des clubs'!A:B,2,FALSE))</f>
        <v>HAZEBRO</v>
      </c>
    </row>
    <row r="12" spans="1:7" ht="15.75" customHeight="1" x14ac:dyDescent="0.2">
      <c r="A12" s="216" t="str">
        <f t="shared" si="1"/>
        <v>CAPOEN Gaspard</v>
      </c>
      <c r="B12" s="146" t="s">
        <v>506</v>
      </c>
      <c r="C12" s="146" t="s">
        <v>507</v>
      </c>
      <c r="D12" s="146" t="s">
        <v>17</v>
      </c>
      <c r="E12" s="142" t="s">
        <v>49</v>
      </c>
      <c r="F12" s="142"/>
      <c r="G12" s="216" t="str">
        <f>IF(D12="","",VLOOKUP(D12,'Liste des clubs'!A:B,2,FALSE))</f>
        <v>HAZEBRO</v>
      </c>
    </row>
    <row r="13" spans="1:7" ht="15.75" customHeight="1" x14ac:dyDescent="0.2">
      <c r="A13" s="216" t="str">
        <f t="shared" si="1"/>
        <v>DÉTAILLEUR Adrien</v>
      </c>
      <c r="B13" s="146" t="s">
        <v>508</v>
      </c>
      <c r="C13" s="146" t="s">
        <v>91</v>
      </c>
      <c r="D13" s="146" t="s">
        <v>48</v>
      </c>
      <c r="E13" s="142" t="s">
        <v>49</v>
      </c>
      <c r="F13" s="142"/>
      <c r="G13" s="216" t="str">
        <f>IF(D13="","",VLOOKUP(D13,'Liste des clubs'!A:B,2,FALSE))</f>
        <v>MERVILL</v>
      </c>
    </row>
    <row r="14" spans="1:7" ht="15.75" customHeight="1" x14ac:dyDescent="0.2">
      <c r="A14" s="216" t="str">
        <f t="shared" si="1"/>
        <v>MOREEL Nicolas</v>
      </c>
      <c r="B14" s="146" t="s">
        <v>509</v>
      </c>
      <c r="C14" s="146" t="s">
        <v>51</v>
      </c>
      <c r="D14" s="146" t="s">
        <v>17</v>
      </c>
      <c r="E14" s="142" t="s">
        <v>49</v>
      </c>
      <c r="F14" s="142"/>
      <c r="G14" s="216" t="str">
        <f>IF(D14="","",VLOOKUP(D14,'Liste des clubs'!A:B,2,FALSE))</f>
        <v>HAZEBRO</v>
      </c>
    </row>
    <row r="15" spans="1:7" ht="15.75" customHeight="1" x14ac:dyDescent="0.2">
      <c r="A15" s="216" t="str">
        <f t="shared" si="1"/>
        <v>BRUNEL Sacha</v>
      </c>
      <c r="B15" s="146" t="s">
        <v>510</v>
      </c>
      <c r="C15" s="146" t="s">
        <v>511</v>
      </c>
      <c r="D15" s="146" t="s">
        <v>48</v>
      </c>
      <c r="E15" s="142" t="s">
        <v>52</v>
      </c>
      <c r="F15" s="142"/>
      <c r="G15" s="216" t="str">
        <f>IF(D15="","",VLOOKUP(D15,'Liste des clubs'!A:B,2,FALSE))</f>
        <v>MERVILL</v>
      </c>
    </row>
    <row r="16" spans="1:7" ht="15.75" customHeight="1" x14ac:dyDescent="0.2">
      <c r="A16" s="216" t="str">
        <f t="shared" si="1"/>
        <v>LACZNY Timéo</v>
      </c>
      <c r="B16" s="146" t="s">
        <v>512</v>
      </c>
      <c r="C16" s="146" t="s">
        <v>502</v>
      </c>
      <c r="D16" s="146" t="s">
        <v>17</v>
      </c>
      <c r="E16" s="142" t="s">
        <v>52</v>
      </c>
      <c r="F16" s="142"/>
      <c r="G16" s="216" t="str">
        <f>IF(D16="","",VLOOKUP(D16,'Liste des clubs'!A:B,2,FALSE))</f>
        <v>HAZEBRO</v>
      </c>
    </row>
    <row r="17" spans="1:7" ht="15.75" customHeight="1" x14ac:dyDescent="0.2">
      <c r="A17" s="216" t="str">
        <f t="shared" si="1"/>
        <v>LECLERCQ Louis</v>
      </c>
      <c r="B17" s="146" t="s">
        <v>491</v>
      </c>
      <c r="C17" s="146" t="s">
        <v>513</v>
      </c>
      <c r="D17" s="146" t="s">
        <v>352</v>
      </c>
      <c r="E17" s="142" t="s">
        <v>52</v>
      </c>
      <c r="F17" s="142"/>
      <c r="G17" s="216" t="str">
        <f>IF(D17="","",VLOOKUP(D17,'Liste des clubs'!A:B,2,FALSE))</f>
        <v>FLEURBAIX</v>
      </c>
    </row>
    <row r="18" spans="1:7" ht="15.75" customHeight="1" x14ac:dyDescent="0.2">
      <c r="A18" s="216" t="str">
        <f t="shared" si="1"/>
        <v>LESTRINGUEZ Victor</v>
      </c>
      <c r="B18" s="146" t="s">
        <v>514</v>
      </c>
      <c r="C18" s="146" t="s">
        <v>76</v>
      </c>
      <c r="D18" s="146" t="s">
        <v>17</v>
      </c>
      <c r="E18" s="142" t="s">
        <v>52</v>
      </c>
      <c r="F18" s="142"/>
      <c r="G18" s="216" t="str">
        <f>IF(D18="","",VLOOKUP(D18,'Liste des clubs'!A:B,2,FALSE))</f>
        <v>HAZEBRO</v>
      </c>
    </row>
    <row r="19" spans="1:7" ht="15.75" customHeight="1" x14ac:dyDescent="0.2">
      <c r="A19" s="216" t="str">
        <f t="shared" si="1"/>
        <v>LUITAUD Axel</v>
      </c>
      <c r="B19" s="146" t="s">
        <v>515</v>
      </c>
      <c r="C19" s="146" t="s">
        <v>516</v>
      </c>
      <c r="D19" s="146" t="s">
        <v>112</v>
      </c>
      <c r="E19" s="142" t="s">
        <v>52</v>
      </c>
      <c r="F19" s="142"/>
      <c r="G19" s="216" t="str">
        <f>IF(D19="","",VLOOKUP(D19,'Liste des clubs'!A:B,2,FALSE))</f>
        <v>AIRE/L</v>
      </c>
    </row>
    <row r="20" spans="1:7" ht="15.75" customHeight="1" x14ac:dyDescent="0.2">
      <c r="A20" s="216" t="str">
        <f t="shared" si="1"/>
        <v>RAMON Auguste</v>
      </c>
      <c r="B20" s="146" t="s">
        <v>87</v>
      </c>
      <c r="C20" s="146" t="s">
        <v>517</v>
      </c>
      <c r="D20" s="146" t="s">
        <v>75</v>
      </c>
      <c r="E20" s="142" t="s">
        <v>70</v>
      </c>
      <c r="F20" s="142"/>
      <c r="G20" s="216" t="str">
        <f>IF(D20="","",VLOOKUP(D20,'Liste des clubs'!A:B,2,FALSE))</f>
        <v>STEEN</v>
      </c>
    </row>
    <row r="21" spans="1:7" ht="15.75" customHeight="1" x14ac:dyDescent="0.2">
      <c r="A21" s="216" t="str">
        <f t="shared" si="1"/>
        <v>BRUNEL Eliot</v>
      </c>
      <c r="B21" s="146" t="s">
        <v>510</v>
      </c>
      <c r="C21" s="146" t="s">
        <v>518</v>
      </c>
      <c r="D21" s="146" t="s">
        <v>48</v>
      </c>
      <c r="E21" s="142" t="s">
        <v>67</v>
      </c>
      <c r="F21" s="142"/>
      <c r="G21" s="216" t="str">
        <f>IF(D21="","",VLOOKUP(D21,'Liste des clubs'!A:B,2,FALSE))</f>
        <v>MERVILL</v>
      </c>
    </row>
    <row r="22" spans="1:7" ht="15.75" customHeight="1" x14ac:dyDescent="0.2">
      <c r="A22" s="216" t="str">
        <f t="shared" si="1"/>
        <v>DELOBELLE Nicolas</v>
      </c>
      <c r="B22" s="146" t="s">
        <v>519</v>
      </c>
      <c r="C22" s="146" t="s">
        <v>51</v>
      </c>
      <c r="D22" s="146" t="s">
        <v>171</v>
      </c>
      <c r="E22" s="142" t="s">
        <v>67</v>
      </c>
      <c r="F22" s="142"/>
      <c r="G22" s="216" t="str">
        <f>IF(D22="","",VLOOKUP(D22,'Liste des clubs'!A:B,2,FALSE))</f>
        <v>St MARTIN</v>
      </c>
    </row>
    <row r="23" spans="1:7" ht="15.75" customHeight="1" x14ac:dyDescent="0.2">
      <c r="A23" s="216" t="str">
        <f t="shared" si="1"/>
        <v>DEQUIDT Enzo</v>
      </c>
      <c r="B23" s="146" t="s">
        <v>520</v>
      </c>
      <c r="C23" s="146" t="s">
        <v>488</v>
      </c>
      <c r="D23" s="146" t="s">
        <v>17</v>
      </c>
      <c r="E23" s="142" t="s">
        <v>67</v>
      </c>
      <c r="F23" s="142"/>
      <c r="G23" s="216" t="str">
        <f>IF(D23="","",VLOOKUP(D23,'Liste des clubs'!A:B,2,FALSE))</f>
        <v>HAZEBRO</v>
      </c>
    </row>
    <row r="24" spans="1:7" ht="15.75" customHeight="1" x14ac:dyDescent="0.2">
      <c r="A24" s="216" t="str">
        <f t="shared" si="1"/>
        <v>DESPREZ Victor</v>
      </c>
      <c r="B24" s="146" t="s">
        <v>521</v>
      </c>
      <c r="C24" s="146" t="s">
        <v>76</v>
      </c>
      <c r="D24" s="146" t="s">
        <v>112</v>
      </c>
      <c r="E24" s="142" t="s">
        <v>67</v>
      </c>
      <c r="F24" s="142"/>
      <c r="G24" s="216" t="str">
        <f>IF(D24="","",VLOOKUP(D24,'Liste des clubs'!A:B,2,FALSE))</f>
        <v>AIRE/L</v>
      </c>
    </row>
    <row r="25" spans="1:7" ht="15.75" customHeight="1" x14ac:dyDescent="0.2">
      <c r="A25" s="216" t="str">
        <f t="shared" si="1"/>
        <v>FASQUEL Benjamin</v>
      </c>
      <c r="B25" s="146" t="s">
        <v>522</v>
      </c>
      <c r="C25" s="146" t="s">
        <v>523</v>
      </c>
      <c r="D25" s="146" t="s">
        <v>365</v>
      </c>
      <c r="E25" s="142" t="s">
        <v>67</v>
      </c>
      <c r="F25" s="142"/>
      <c r="G25" s="216" t="str">
        <f>IF(D25="","",VLOOKUP(D25,'Liste des clubs'!A:B,2,FALSE))</f>
        <v>LOONPL</v>
      </c>
    </row>
    <row r="26" spans="1:7" ht="15.75" customHeight="1" x14ac:dyDescent="0.2">
      <c r="A26" s="216" t="str">
        <f t="shared" si="1"/>
        <v>MALINOWSKI Gabin</v>
      </c>
      <c r="B26" s="146" t="s">
        <v>524</v>
      </c>
      <c r="C26" s="146" t="s">
        <v>498</v>
      </c>
      <c r="D26" s="146" t="s">
        <v>166</v>
      </c>
      <c r="E26" s="142" t="s">
        <v>67</v>
      </c>
      <c r="F26" s="142"/>
      <c r="G26" s="216" t="str">
        <f>IF(D26="","",VLOOKUP(D26,'Liste des clubs'!A:B,2,FALSE))</f>
        <v>BETHUNE</v>
      </c>
    </row>
    <row r="27" spans="1:7" ht="15.75" customHeight="1" x14ac:dyDescent="0.2">
      <c r="A27" s="216" t="str">
        <f t="shared" si="1"/>
        <v>DEREPPE Louis</v>
      </c>
      <c r="B27" s="146" t="s">
        <v>106</v>
      </c>
      <c r="C27" s="146" t="s">
        <v>55</v>
      </c>
      <c r="D27" s="146" t="s">
        <v>17</v>
      </c>
      <c r="E27" s="142" t="s">
        <v>64</v>
      </c>
      <c r="F27" s="142"/>
      <c r="G27" s="216" t="str">
        <f>IF(D27="","",VLOOKUP(D27,'Liste des clubs'!A:B,2,FALSE))</f>
        <v>HAZEBRO</v>
      </c>
    </row>
    <row r="28" spans="1:7" ht="15.75" customHeight="1" x14ac:dyDescent="0.2">
      <c r="A28" s="216" t="str">
        <f t="shared" si="1"/>
        <v>HEIM Tanguy</v>
      </c>
      <c r="B28" s="146" t="s">
        <v>525</v>
      </c>
      <c r="C28" s="146" t="s">
        <v>526</v>
      </c>
      <c r="D28" s="146" t="s">
        <v>136</v>
      </c>
      <c r="E28" s="142" t="s">
        <v>64</v>
      </c>
      <c r="F28" s="142"/>
      <c r="G28" s="216" t="str">
        <f>IF(D28="","",VLOOKUP(D28,'Liste des clubs'!A:B,2,FALSE))</f>
        <v>LOMME</v>
      </c>
    </row>
    <row r="29" spans="1:7" ht="15.75" customHeight="1" x14ac:dyDescent="0.2">
      <c r="A29" s="216" t="str">
        <f t="shared" si="1"/>
        <v>MARTEL Corentin</v>
      </c>
      <c r="B29" s="146" t="s">
        <v>527</v>
      </c>
      <c r="C29" s="146" t="s">
        <v>528</v>
      </c>
      <c r="D29" s="146" t="s">
        <v>48</v>
      </c>
      <c r="E29" s="142" t="s">
        <v>64</v>
      </c>
      <c r="F29" s="142"/>
      <c r="G29" s="216" t="str">
        <f>IF(D29="","",VLOOKUP(D29,'Liste des clubs'!A:B,2,FALSE))</f>
        <v>MERVILL</v>
      </c>
    </row>
    <row r="30" spans="1:7" ht="15.75" customHeight="1" x14ac:dyDescent="0.2">
      <c r="A30" s="216" t="str">
        <f t="shared" si="1"/>
        <v>HOUYEZ Gabriel</v>
      </c>
      <c r="B30" s="146" t="s">
        <v>529</v>
      </c>
      <c r="C30" s="146" t="s">
        <v>530</v>
      </c>
      <c r="D30" s="146" t="s">
        <v>166</v>
      </c>
      <c r="E30" s="144" t="s">
        <v>61</v>
      </c>
      <c r="F30" s="144"/>
      <c r="G30" s="216" t="str">
        <f>IF(D30="","",VLOOKUP(D30,'Liste des clubs'!A:B,2,FALSE))</f>
        <v>BETHUNE</v>
      </c>
    </row>
    <row r="31" spans="1:7" ht="15.75" customHeight="1" x14ac:dyDescent="0.2">
      <c r="A31" s="216" t="str">
        <f t="shared" si="1"/>
        <v>LECLERCQ Maxence</v>
      </c>
      <c r="B31" s="146" t="s">
        <v>491</v>
      </c>
      <c r="C31" s="146" t="s">
        <v>489</v>
      </c>
      <c r="D31" s="146" t="s">
        <v>17</v>
      </c>
      <c r="E31" s="142" t="s">
        <v>61</v>
      </c>
      <c r="F31" s="142"/>
      <c r="G31" s="216" t="str">
        <f>IF(D31="","",VLOOKUP(D31,'Liste des clubs'!A:B,2,FALSE))</f>
        <v>HAZEBRO</v>
      </c>
    </row>
    <row r="32" spans="1:7" ht="15.75" customHeight="1" x14ac:dyDescent="0.2">
      <c r="A32" s="216" t="str">
        <f t="shared" si="1"/>
        <v>MANTE Louis</v>
      </c>
      <c r="B32" s="146" t="s">
        <v>531</v>
      </c>
      <c r="C32" s="146" t="s">
        <v>55</v>
      </c>
      <c r="D32" s="146" t="s">
        <v>17</v>
      </c>
      <c r="E32" s="142" t="s">
        <v>61</v>
      </c>
      <c r="F32" s="142"/>
      <c r="G32" s="216" t="str">
        <f>IF(D32="","",VLOOKUP(D32,'Liste des clubs'!A:B,2,FALSE))</f>
        <v>HAZEBRO</v>
      </c>
    </row>
    <row r="33" spans="1:7" x14ac:dyDescent="0.2">
      <c r="A33" s="216" t="str">
        <f t="shared" si="1"/>
        <v>LAIGLE Léo</v>
      </c>
      <c r="B33" s="146" t="s">
        <v>556</v>
      </c>
      <c r="C33" s="146" t="s">
        <v>535</v>
      </c>
      <c r="D33" s="146" t="s">
        <v>48</v>
      </c>
      <c r="E33" s="142" t="s">
        <v>67</v>
      </c>
      <c r="F33" s="142"/>
      <c r="G33" s="216" t="str">
        <f>IF(D33="","",VLOOKUP(D33,'Liste des clubs'!A:B,2,FALSE))</f>
        <v>MERVILL</v>
      </c>
    </row>
    <row r="34" spans="1:7" x14ac:dyDescent="0.2">
      <c r="A34" s="216" t="str">
        <f t="shared" si="1"/>
        <v>GRAYE Killian</v>
      </c>
      <c r="B34" s="146" t="s">
        <v>557</v>
      </c>
      <c r="C34" s="146" t="s">
        <v>558</v>
      </c>
      <c r="D34" s="146" t="s">
        <v>17</v>
      </c>
      <c r="E34" s="142" t="s">
        <v>67</v>
      </c>
      <c r="F34" s="142"/>
      <c r="G34" s="216" t="str">
        <f>IF(D34="","",VLOOKUP(D34,'Liste des clubs'!A:B,2,FALSE))</f>
        <v>HAZEBRO</v>
      </c>
    </row>
    <row r="35" spans="1:7" x14ac:dyDescent="0.2">
      <c r="A35" s="216" t="str">
        <f t="shared" si="1"/>
        <v>MANTE Jules</v>
      </c>
      <c r="B35" s="146" t="s">
        <v>531</v>
      </c>
      <c r="C35" s="146" t="s">
        <v>490</v>
      </c>
      <c r="D35" s="146" t="s">
        <v>17</v>
      </c>
      <c r="E35" s="142" t="s">
        <v>64</v>
      </c>
      <c r="F35" s="142"/>
      <c r="G35" s="216" t="str">
        <f>IF(D35="","",VLOOKUP(D35,'Liste des clubs'!A:B,2,FALSE))</f>
        <v>HAZEBRO</v>
      </c>
    </row>
    <row r="36" spans="1:7" x14ac:dyDescent="0.2">
      <c r="A36" s="216" t="str">
        <f t="shared" si="1"/>
        <v xml:space="preserve"> </v>
      </c>
      <c r="B36" s="146"/>
      <c r="C36" s="146"/>
      <c r="D36" s="146"/>
      <c r="E36" s="142"/>
      <c r="F36" s="142"/>
      <c r="G36" s="216" t="str">
        <f>IF(D36="","",VLOOKUP(D36,'Liste des clubs'!A:B,2,FALSE))</f>
        <v/>
      </c>
    </row>
    <row r="37" spans="1:7" x14ac:dyDescent="0.2">
      <c r="A37" s="216" t="str">
        <f t="shared" si="1"/>
        <v xml:space="preserve"> </v>
      </c>
      <c r="B37" s="146"/>
      <c r="C37" s="146"/>
      <c r="D37" s="146"/>
      <c r="E37" s="142"/>
      <c r="F37" s="142"/>
      <c r="G37" s="216" t="str">
        <f>IF(D37="","",VLOOKUP(D37,'Liste des clubs'!A:B,2,FALSE))</f>
        <v/>
      </c>
    </row>
    <row r="38" spans="1:7" x14ac:dyDescent="0.2">
      <c r="A38" s="216" t="str">
        <f t="shared" si="1"/>
        <v xml:space="preserve"> </v>
      </c>
      <c r="B38" s="146"/>
      <c r="C38" s="146"/>
      <c r="D38" s="146"/>
      <c r="E38" s="144"/>
      <c r="F38" s="144"/>
      <c r="G38" s="216" t="str">
        <f>IF(D38="","",VLOOKUP(D38,'Liste des clubs'!A:B,2,FALSE))</f>
        <v/>
      </c>
    </row>
    <row r="39" spans="1:7" x14ac:dyDescent="0.2">
      <c r="A39" s="216" t="str">
        <f t="shared" si="1"/>
        <v xml:space="preserve"> </v>
      </c>
      <c r="B39" s="146"/>
      <c r="C39" s="146"/>
      <c r="D39" s="146"/>
      <c r="E39" s="142"/>
      <c r="F39" s="142"/>
      <c r="G39" s="216" t="str">
        <f>IF(D39="","",VLOOKUP(D39,'Liste des clubs'!A:B,2,FALSE))</f>
        <v/>
      </c>
    </row>
    <row r="40" spans="1:7" x14ac:dyDescent="0.2">
      <c r="A40" s="216" t="str">
        <f t="shared" si="1"/>
        <v xml:space="preserve"> </v>
      </c>
      <c r="B40" s="217"/>
      <c r="C40" s="217"/>
      <c r="D40" s="146"/>
      <c r="E40" s="144"/>
      <c r="F40" s="144"/>
      <c r="G40" s="216" t="str">
        <f>IF(D40="","",VLOOKUP(D40,'Liste des clubs'!A:B,2,FALSE))</f>
        <v/>
      </c>
    </row>
    <row r="41" spans="1:7" x14ac:dyDescent="0.2">
      <c r="A41" s="216" t="str">
        <f t="shared" si="1"/>
        <v xml:space="preserve"> </v>
      </c>
      <c r="B41" s="146"/>
      <c r="C41" s="146"/>
      <c r="D41" s="146"/>
      <c r="E41" s="142"/>
      <c r="F41" s="142"/>
      <c r="G41" s="216" t="str">
        <f>IF(D41="","",VLOOKUP(D41,'Liste des clubs'!A:B,2,FALSE))</f>
        <v/>
      </c>
    </row>
    <row r="42" spans="1:7" x14ac:dyDescent="0.2">
      <c r="A42" s="216" t="str">
        <f t="shared" si="1"/>
        <v xml:space="preserve"> </v>
      </c>
      <c r="B42" s="146"/>
      <c r="C42" s="146"/>
      <c r="D42" s="146"/>
      <c r="E42" s="142"/>
      <c r="F42" s="142"/>
      <c r="G42" s="216" t="str">
        <f>IF(D42="","",VLOOKUP(D42,'Liste des clubs'!A:B,2,FALSE))</f>
        <v/>
      </c>
    </row>
    <row r="43" spans="1:7" x14ac:dyDescent="0.2">
      <c r="A43" s="216" t="str">
        <f t="shared" si="1"/>
        <v xml:space="preserve"> </v>
      </c>
      <c r="B43" s="146"/>
      <c r="C43" s="146"/>
      <c r="D43" s="146"/>
      <c r="E43" s="142"/>
      <c r="F43" s="142"/>
      <c r="G43" s="216" t="str">
        <f>IF(D43="","",VLOOKUP(D43,'Liste des clubs'!A:B,2,FALSE))</f>
        <v/>
      </c>
    </row>
    <row r="44" spans="1:7" x14ac:dyDescent="0.2">
      <c r="A44" s="216" t="str">
        <f t="shared" si="1"/>
        <v xml:space="preserve"> </v>
      </c>
      <c r="B44" s="146"/>
      <c r="C44" s="146"/>
      <c r="D44" s="146"/>
      <c r="E44" s="142"/>
      <c r="F44" s="142"/>
      <c r="G44" s="216" t="str">
        <f>IF(D44="","",VLOOKUP(D44,'Liste des clubs'!A:B,2,FALSE))</f>
        <v/>
      </c>
    </row>
    <row r="45" spans="1:7" x14ac:dyDescent="0.2">
      <c r="A45" s="216" t="str">
        <f t="shared" si="1"/>
        <v xml:space="preserve"> </v>
      </c>
      <c r="B45" s="146"/>
      <c r="C45" s="146"/>
      <c r="D45" s="146"/>
      <c r="E45" s="142"/>
      <c r="F45" s="142"/>
      <c r="G45" s="216" t="str">
        <f>IF(D45="","",VLOOKUP(D45,'Liste des clubs'!A:B,2,FALSE))</f>
        <v/>
      </c>
    </row>
    <row r="46" spans="1:7" x14ac:dyDescent="0.2">
      <c r="A46" s="216" t="str">
        <f t="shared" si="1"/>
        <v xml:space="preserve"> </v>
      </c>
      <c r="B46" s="146"/>
      <c r="C46" s="146"/>
      <c r="D46" s="146"/>
      <c r="E46" s="142"/>
      <c r="F46" s="142"/>
      <c r="G46" s="216" t="str">
        <f>IF(D46="","",VLOOKUP(D46,'Liste des clubs'!A:B,2,FALSE))</f>
        <v/>
      </c>
    </row>
    <row r="47" spans="1:7" x14ac:dyDescent="0.2">
      <c r="A47" s="216" t="str">
        <f t="shared" si="1"/>
        <v xml:space="preserve"> </v>
      </c>
      <c r="B47" s="146"/>
      <c r="C47" s="146"/>
      <c r="D47" s="146"/>
      <c r="E47" s="142"/>
      <c r="F47" s="142"/>
      <c r="G47" s="216" t="str">
        <f>IF(D47="","",VLOOKUP(D47,'Liste des clubs'!A:B,2,FALSE))</f>
        <v/>
      </c>
    </row>
    <row r="48" spans="1:7" x14ac:dyDescent="0.2">
      <c r="A48" s="216" t="str">
        <f t="shared" si="1"/>
        <v xml:space="preserve"> </v>
      </c>
      <c r="B48" s="146"/>
      <c r="C48" s="146"/>
      <c r="D48" s="146"/>
      <c r="E48" s="142"/>
      <c r="F48" s="142"/>
      <c r="G48" s="216" t="str">
        <f>IF(D48="","",VLOOKUP(D48,'Liste des clubs'!A:B,2,FALSE))</f>
        <v/>
      </c>
    </row>
    <row r="49" spans="1:7" x14ac:dyDescent="0.2">
      <c r="A49" s="216" t="str">
        <f t="shared" si="1"/>
        <v xml:space="preserve"> </v>
      </c>
      <c r="B49" s="146"/>
      <c r="C49" s="146"/>
      <c r="D49" s="146"/>
      <c r="E49" s="142"/>
      <c r="F49" s="142"/>
      <c r="G49" s="216" t="str">
        <f>IF(D49="","",VLOOKUP(D49,'Liste des clubs'!A:B,2,FALSE))</f>
        <v/>
      </c>
    </row>
    <row r="50" spans="1:7" x14ac:dyDescent="0.2">
      <c r="A50" s="216" t="str">
        <f t="shared" si="1"/>
        <v xml:space="preserve"> </v>
      </c>
      <c r="B50" s="146"/>
      <c r="C50" s="146"/>
      <c r="D50" s="146"/>
      <c r="E50" s="142"/>
      <c r="F50" s="142"/>
      <c r="G50" s="216" t="str">
        <f>IF(D50="","",VLOOKUP(D50,'Liste des clubs'!A:B,2,FALSE))</f>
        <v/>
      </c>
    </row>
    <row r="51" spans="1:7" x14ac:dyDescent="0.2">
      <c r="A51" s="216" t="str">
        <f t="shared" si="1"/>
        <v xml:space="preserve"> </v>
      </c>
      <c r="B51" s="146"/>
      <c r="C51" s="146"/>
      <c r="D51" s="146"/>
      <c r="E51" s="142"/>
      <c r="F51" s="142"/>
      <c r="G51" s="216" t="str">
        <f>IF(D51="","",VLOOKUP(D51,'Liste des clubs'!A:B,2,FALSE))</f>
        <v/>
      </c>
    </row>
    <row r="52" spans="1:7" x14ac:dyDescent="0.2">
      <c r="A52" s="216" t="str">
        <f t="shared" si="1"/>
        <v xml:space="preserve"> </v>
      </c>
      <c r="B52" s="146"/>
      <c r="C52" s="146"/>
      <c r="D52" s="146"/>
      <c r="E52" s="142"/>
      <c r="F52" s="142"/>
      <c r="G52" s="216" t="str">
        <f>IF(D52="","",VLOOKUP(D52,'Liste des clubs'!A:B,2,FALSE))</f>
        <v/>
      </c>
    </row>
    <row r="53" spans="1:7" x14ac:dyDescent="0.2">
      <c r="A53" s="216" t="str">
        <f t="shared" si="1"/>
        <v xml:space="preserve"> </v>
      </c>
      <c r="B53" s="146"/>
      <c r="C53" s="146"/>
      <c r="D53" s="146"/>
      <c r="E53" s="142"/>
      <c r="F53" s="142"/>
      <c r="G53" s="216" t="str">
        <f>IF(D53="","",VLOOKUP(D53,'Liste des clubs'!A:B,2,FALSE))</f>
        <v/>
      </c>
    </row>
    <row r="54" spans="1:7" x14ac:dyDescent="0.2">
      <c r="A54" s="216" t="str">
        <f t="shared" si="1"/>
        <v xml:space="preserve"> </v>
      </c>
      <c r="B54" s="146"/>
      <c r="C54" s="146"/>
      <c r="D54" s="146"/>
      <c r="E54" s="142"/>
      <c r="F54" s="142"/>
      <c r="G54" s="216" t="str">
        <f>IF(D54="","",VLOOKUP(D54,'Liste des clubs'!A:B,2,FALSE))</f>
        <v/>
      </c>
    </row>
    <row r="55" spans="1:7" x14ac:dyDescent="0.2">
      <c r="A55" s="216" t="str">
        <f t="shared" si="1"/>
        <v xml:space="preserve"> </v>
      </c>
      <c r="B55" s="146"/>
      <c r="C55" s="146"/>
      <c r="D55" s="146"/>
      <c r="E55" s="142"/>
      <c r="F55" s="142"/>
      <c r="G55" s="216" t="str">
        <f>IF(D55="","",VLOOKUP(D55,'Liste des clubs'!A:B,2,FALSE))</f>
        <v/>
      </c>
    </row>
    <row r="56" spans="1:7" x14ac:dyDescent="0.2">
      <c r="A56" s="216" t="str">
        <f t="shared" si="1"/>
        <v xml:space="preserve"> </v>
      </c>
      <c r="B56" s="146"/>
      <c r="C56" s="146"/>
      <c r="D56" s="217"/>
      <c r="E56" s="142"/>
      <c r="F56" s="142"/>
      <c r="G56" s="216" t="str">
        <f>IF(D56="","",VLOOKUP(D56,'Liste des clubs'!A:B,2,FALSE))</f>
        <v/>
      </c>
    </row>
    <row r="57" spans="1:7" x14ac:dyDescent="0.2">
      <c r="A57" s="216" t="str">
        <f t="shared" si="1"/>
        <v xml:space="preserve"> </v>
      </c>
      <c r="B57" s="146"/>
      <c r="C57" s="146"/>
      <c r="D57" s="146"/>
      <c r="E57" s="142"/>
      <c r="F57" s="142"/>
      <c r="G57" s="216" t="str">
        <f>IF(D57="","",VLOOKUP(D57,'Liste des clubs'!A:B,2,FALSE))</f>
        <v/>
      </c>
    </row>
    <row r="58" spans="1:7" x14ac:dyDescent="0.2">
      <c r="A58" s="216" t="str">
        <f t="shared" si="1"/>
        <v xml:space="preserve"> </v>
      </c>
      <c r="B58" s="146"/>
      <c r="C58" s="146"/>
      <c r="D58" s="146"/>
      <c r="E58" s="142"/>
      <c r="F58" s="142"/>
      <c r="G58" s="216" t="str">
        <f>IF(D58="","",VLOOKUP(D58,'Liste des clubs'!A:B,2,FALSE))</f>
        <v/>
      </c>
    </row>
    <row r="59" spans="1:7" x14ac:dyDescent="0.2">
      <c r="A59" s="216" t="str">
        <f t="shared" si="1"/>
        <v xml:space="preserve"> </v>
      </c>
      <c r="B59" s="146"/>
      <c r="C59" s="146"/>
      <c r="D59" s="146"/>
      <c r="E59" s="142"/>
      <c r="F59" s="142"/>
      <c r="G59" s="216" t="str">
        <f>IF(D59="","",VLOOKUP(D59,'Liste des clubs'!A:B,2,FALSE))</f>
        <v/>
      </c>
    </row>
    <row r="60" spans="1:7" x14ac:dyDescent="0.2">
      <c r="A60" s="216" t="str">
        <f t="shared" si="1"/>
        <v xml:space="preserve"> </v>
      </c>
      <c r="B60" s="146"/>
      <c r="C60" s="146"/>
      <c r="D60" s="146"/>
      <c r="E60" s="142"/>
      <c r="F60" s="142"/>
      <c r="G60" s="216" t="str">
        <f>IF(D60="","",VLOOKUP(D60,'Liste des clubs'!A:B,2,FALSE))</f>
        <v/>
      </c>
    </row>
    <row r="61" spans="1:7" x14ac:dyDescent="0.2">
      <c r="A61" s="216" t="str">
        <f t="shared" si="1"/>
        <v xml:space="preserve"> </v>
      </c>
      <c r="B61" s="146"/>
      <c r="C61" s="146"/>
      <c r="D61" s="146"/>
      <c r="E61" s="142"/>
      <c r="F61" s="142"/>
      <c r="G61" s="216" t="str">
        <f>IF(D61="","",VLOOKUP(D61,'Liste des clubs'!A:B,2,FALSE))</f>
        <v/>
      </c>
    </row>
    <row r="62" spans="1:7" x14ac:dyDescent="0.2">
      <c r="A62" s="216" t="str">
        <f t="shared" si="1"/>
        <v xml:space="preserve"> </v>
      </c>
      <c r="B62" s="146"/>
      <c r="C62" s="146"/>
      <c r="D62" s="146"/>
      <c r="E62" s="142"/>
      <c r="F62" s="142"/>
      <c r="G62" s="216" t="str">
        <f>IF(D62="","",VLOOKUP(D62,'Liste des clubs'!A:B,2,FALSE))</f>
        <v/>
      </c>
    </row>
    <row r="63" spans="1:7" x14ac:dyDescent="0.2">
      <c r="A63" s="216" t="str">
        <f t="shared" si="1"/>
        <v xml:space="preserve"> </v>
      </c>
      <c r="B63" s="146"/>
      <c r="C63" s="146"/>
      <c r="D63" s="146"/>
      <c r="E63" s="142"/>
      <c r="F63" s="142"/>
      <c r="G63" s="216" t="str">
        <f>IF(D63="","",VLOOKUP(D63,'Liste des clubs'!A:B,2,FALSE))</f>
        <v/>
      </c>
    </row>
    <row r="64" spans="1:7" x14ac:dyDescent="0.2">
      <c r="A64" s="216" t="str">
        <f t="shared" si="1"/>
        <v xml:space="preserve"> </v>
      </c>
      <c r="B64" s="146"/>
      <c r="C64" s="146"/>
      <c r="D64" s="146"/>
      <c r="E64" s="142"/>
      <c r="F64" s="142"/>
      <c r="G64" s="216" t="str">
        <f>IF(D64="","",VLOOKUP(D64,'Liste des clubs'!A:B,2,FALSE))</f>
        <v/>
      </c>
    </row>
    <row r="65" spans="1:7" x14ac:dyDescent="0.2">
      <c r="A65" s="216" t="str">
        <f t="shared" si="1"/>
        <v xml:space="preserve"> </v>
      </c>
      <c r="B65" s="146"/>
      <c r="C65" s="146"/>
      <c r="D65" s="146"/>
      <c r="E65" s="142"/>
      <c r="F65" s="142"/>
      <c r="G65" s="216" t="str">
        <f>IF(D65="","",VLOOKUP(D65,'Liste des clubs'!A:B,2,FALSE))</f>
        <v/>
      </c>
    </row>
    <row r="66" spans="1:7" x14ac:dyDescent="0.2">
      <c r="A66" s="216" t="str">
        <f t="shared" si="1"/>
        <v xml:space="preserve"> </v>
      </c>
      <c r="B66" s="146"/>
      <c r="C66" s="146"/>
      <c r="D66" s="146"/>
      <c r="E66" s="142"/>
      <c r="F66" s="142"/>
      <c r="G66" s="216" t="str">
        <f>IF(D66="","",VLOOKUP(D66,'Liste des clubs'!A:B,2,FALSE))</f>
        <v/>
      </c>
    </row>
    <row r="67" spans="1:7" x14ac:dyDescent="0.2">
      <c r="A67" s="216" t="str">
        <f t="shared" si="1"/>
        <v xml:space="preserve"> </v>
      </c>
      <c r="B67" s="146"/>
      <c r="C67" s="146"/>
      <c r="D67" s="146"/>
      <c r="E67" s="142"/>
      <c r="F67" s="142"/>
      <c r="G67" s="216" t="str">
        <f>IF(D67="","",VLOOKUP(D67,'Liste des clubs'!A:B,2,FALSE))</f>
        <v/>
      </c>
    </row>
    <row r="68" spans="1:7" x14ac:dyDescent="0.2">
      <c r="A68" s="216" t="str">
        <f t="shared" ref="A68:A131" si="2">UPPER(B68)&amp;" "&amp;PROPER(C68)</f>
        <v xml:space="preserve"> </v>
      </c>
      <c r="B68" s="146"/>
      <c r="C68" s="146"/>
      <c r="D68" s="146"/>
      <c r="E68" s="142"/>
      <c r="F68" s="142"/>
      <c r="G68" s="216" t="str">
        <f>IF(D68="","",VLOOKUP(D68,'Liste des clubs'!A:B,2,FALSE))</f>
        <v/>
      </c>
    </row>
    <row r="69" spans="1:7" x14ac:dyDescent="0.2">
      <c r="A69" s="216" t="str">
        <f t="shared" si="2"/>
        <v xml:space="preserve"> </v>
      </c>
      <c r="B69" s="146"/>
      <c r="C69" s="146"/>
      <c r="D69" s="146"/>
      <c r="E69" s="142"/>
      <c r="F69" s="142"/>
      <c r="G69" s="216" t="str">
        <f>IF(D69="","",VLOOKUP(D69,'Liste des clubs'!A:B,2,FALSE))</f>
        <v/>
      </c>
    </row>
    <row r="70" spans="1:7" x14ac:dyDescent="0.2">
      <c r="A70" s="216" t="str">
        <f t="shared" si="2"/>
        <v xml:space="preserve"> </v>
      </c>
      <c r="B70" s="146"/>
      <c r="C70" s="146"/>
      <c r="D70" s="146"/>
      <c r="E70" s="142"/>
      <c r="F70" s="142"/>
      <c r="G70" s="216" t="str">
        <f>IF(D70="","",VLOOKUP(D70,'Liste des clubs'!A:B,2,FALSE))</f>
        <v/>
      </c>
    </row>
    <row r="71" spans="1:7" x14ac:dyDescent="0.2">
      <c r="A71" s="216" t="str">
        <f t="shared" si="2"/>
        <v xml:space="preserve"> </v>
      </c>
      <c r="B71" s="146"/>
      <c r="C71" s="146"/>
      <c r="D71" s="146"/>
      <c r="E71" s="144"/>
      <c r="F71" s="144"/>
      <c r="G71" s="216" t="str">
        <f>IF(D71="","",VLOOKUP(D71,'Liste des clubs'!A:B,2,FALSE))</f>
        <v/>
      </c>
    </row>
    <row r="72" spans="1:7" x14ac:dyDescent="0.2">
      <c r="A72" s="216" t="str">
        <f t="shared" si="2"/>
        <v xml:space="preserve"> </v>
      </c>
      <c r="B72" s="146"/>
      <c r="C72" s="146"/>
      <c r="D72" s="146"/>
      <c r="E72" s="142"/>
      <c r="F72" s="142"/>
      <c r="G72" s="216" t="str">
        <f>IF(D72="","",VLOOKUP(D72,'Liste des clubs'!A:B,2,FALSE))</f>
        <v/>
      </c>
    </row>
    <row r="73" spans="1:7" x14ac:dyDescent="0.2">
      <c r="A73" s="216" t="str">
        <f t="shared" si="2"/>
        <v xml:space="preserve"> </v>
      </c>
      <c r="B73" s="146"/>
      <c r="C73" s="146"/>
      <c r="D73" s="146"/>
      <c r="E73" s="144"/>
      <c r="F73" s="144"/>
      <c r="G73" s="216" t="str">
        <f>IF(D73="","",VLOOKUP(D73,'Liste des clubs'!A:B,2,FALSE))</f>
        <v/>
      </c>
    </row>
    <row r="74" spans="1:7" x14ac:dyDescent="0.2">
      <c r="A74" s="216" t="str">
        <f t="shared" si="2"/>
        <v xml:space="preserve"> </v>
      </c>
      <c r="B74" s="146"/>
      <c r="C74" s="146"/>
      <c r="D74" s="146"/>
      <c r="E74" s="142"/>
      <c r="F74" s="142"/>
      <c r="G74" s="216" t="str">
        <f>IF(D74="","",VLOOKUP(D74,'Liste des clubs'!A:B,2,FALSE))</f>
        <v/>
      </c>
    </row>
    <row r="75" spans="1:7" x14ac:dyDescent="0.2">
      <c r="A75" s="216" t="str">
        <f t="shared" si="2"/>
        <v xml:space="preserve"> </v>
      </c>
      <c r="B75" s="146"/>
      <c r="C75" s="146"/>
      <c r="D75" s="146"/>
      <c r="E75" s="144"/>
      <c r="F75" s="144"/>
      <c r="G75" s="216" t="str">
        <f>IF(D75="","",VLOOKUP(D75,'Liste des clubs'!A:B,2,FALSE))</f>
        <v/>
      </c>
    </row>
    <row r="76" spans="1:7" x14ac:dyDescent="0.2">
      <c r="A76" s="216" t="str">
        <f t="shared" si="2"/>
        <v xml:space="preserve"> </v>
      </c>
      <c r="B76" s="146"/>
      <c r="C76" s="146"/>
      <c r="D76" s="146"/>
      <c r="E76" s="142"/>
      <c r="F76" s="142"/>
      <c r="G76" s="216" t="str">
        <f>IF(D76="","",VLOOKUP(D76,'Liste des clubs'!A:B,2,FALSE))</f>
        <v/>
      </c>
    </row>
    <row r="77" spans="1:7" x14ac:dyDescent="0.2">
      <c r="A77" s="216" t="str">
        <f t="shared" si="2"/>
        <v xml:space="preserve"> </v>
      </c>
      <c r="B77" s="146"/>
      <c r="C77" s="146"/>
      <c r="D77" s="146"/>
      <c r="E77" s="144"/>
      <c r="F77" s="144"/>
      <c r="G77" s="216" t="str">
        <f>IF(D77="","",VLOOKUP(D77,'Liste des clubs'!A:B,2,FALSE))</f>
        <v/>
      </c>
    </row>
    <row r="78" spans="1:7" x14ac:dyDescent="0.2">
      <c r="A78" s="216" t="str">
        <f t="shared" si="2"/>
        <v xml:space="preserve"> </v>
      </c>
      <c r="B78" s="146"/>
      <c r="C78" s="146"/>
      <c r="D78" s="146"/>
      <c r="E78" s="142"/>
      <c r="F78" s="142"/>
      <c r="G78" s="216" t="str">
        <f>IF(D78="","",VLOOKUP(D78,'Liste des clubs'!A:B,2,FALSE))</f>
        <v/>
      </c>
    </row>
    <row r="79" spans="1:7" x14ac:dyDescent="0.2">
      <c r="A79" s="216" t="str">
        <f t="shared" si="2"/>
        <v xml:space="preserve"> </v>
      </c>
      <c r="B79" s="146"/>
      <c r="C79" s="146"/>
      <c r="D79" s="146"/>
      <c r="E79" s="142"/>
      <c r="F79" s="142"/>
      <c r="G79" s="216" t="str">
        <f>IF(D79="","",VLOOKUP(D79,'Liste des clubs'!A:B,2,FALSE))</f>
        <v/>
      </c>
    </row>
    <row r="80" spans="1:7" x14ac:dyDescent="0.2">
      <c r="A80" s="216" t="str">
        <f t="shared" si="2"/>
        <v xml:space="preserve"> </v>
      </c>
      <c r="B80" s="146"/>
      <c r="C80" s="146"/>
      <c r="D80" s="146"/>
      <c r="E80" s="142"/>
      <c r="F80" s="142"/>
      <c r="G80" s="216" t="str">
        <f>IF(D80="","",VLOOKUP(D80,'Liste des clubs'!A:B,2,FALSE))</f>
        <v/>
      </c>
    </row>
    <row r="81" spans="1:7" x14ac:dyDescent="0.2">
      <c r="A81" s="216" t="str">
        <f t="shared" si="2"/>
        <v xml:space="preserve"> </v>
      </c>
      <c r="B81" s="146"/>
      <c r="C81" s="146"/>
      <c r="D81" s="146"/>
      <c r="E81" s="142"/>
      <c r="F81" s="142"/>
      <c r="G81" s="216" t="str">
        <f>IF(D81="","",VLOOKUP(D81,'Liste des clubs'!A:B,2,FALSE))</f>
        <v/>
      </c>
    </row>
    <row r="82" spans="1:7" x14ac:dyDescent="0.2">
      <c r="A82" s="216" t="str">
        <f t="shared" si="2"/>
        <v xml:space="preserve"> </v>
      </c>
      <c r="B82" s="146"/>
      <c r="C82" s="146"/>
      <c r="D82" s="146"/>
      <c r="E82" s="142"/>
      <c r="F82" s="142"/>
      <c r="G82" s="216" t="str">
        <f>IF(D82="","",VLOOKUP(D82,'Liste des clubs'!A:B,2,FALSE))</f>
        <v/>
      </c>
    </row>
    <row r="83" spans="1:7" x14ac:dyDescent="0.2">
      <c r="A83" s="216" t="str">
        <f t="shared" si="2"/>
        <v xml:space="preserve"> </v>
      </c>
      <c r="B83" s="146"/>
      <c r="C83" s="146"/>
      <c r="D83" s="146"/>
      <c r="E83" s="146"/>
      <c r="F83" s="146"/>
      <c r="G83" s="216" t="str">
        <f>IF(D83="","",VLOOKUP(D83,'Liste des clubs'!A:B,2,FALSE))</f>
        <v/>
      </c>
    </row>
    <row r="84" spans="1:7" x14ac:dyDescent="0.2">
      <c r="A84" s="216" t="str">
        <f t="shared" si="2"/>
        <v xml:space="preserve"> </v>
      </c>
      <c r="B84" s="146"/>
      <c r="C84" s="146"/>
      <c r="D84" s="146"/>
      <c r="E84" s="146"/>
      <c r="F84" s="146"/>
      <c r="G84" s="216" t="str">
        <f>IF(D84="","",VLOOKUP(D84,'Liste des clubs'!A:B,2,FALSE))</f>
        <v/>
      </c>
    </row>
    <row r="85" spans="1:7" x14ac:dyDescent="0.2">
      <c r="A85" s="216" t="str">
        <f t="shared" si="2"/>
        <v xml:space="preserve"> </v>
      </c>
      <c r="B85" s="146"/>
      <c r="C85" s="146"/>
      <c r="D85" s="146"/>
      <c r="E85" s="146"/>
      <c r="F85" s="146"/>
      <c r="G85" s="216" t="str">
        <f>IF(D85="","",VLOOKUP(D85,'Liste des clubs'!A:B,2,FALSE))</f>
        <v/>
      </c>
    </row>
    <row r="86" spans="1:7" x14ac:dyDescent="0.2">
      <c r="A86" s="216" t="str">
        <f t="shared" si="2"/>
        <v xml:space="preserve"> </v>
      </c>
      <c r="B86" s="146"/>
      <c r="C86" s="146"/>
      <c r="D86" s="146"/>
      <c r="E86" s="146"/>
      <c r="F86" s="146"/>
      <c r="G86" s="216" t="str">
        <f>IF(D86="","",VLOOKUP(D86,'Liste des clubs'!A:B,2,FALSE))</f>
        <v/>
      </c>
    </row>
    <row r="87" spans="1:7" x14ac:dyDescent="0.2">
      <c r="A87" s="216" t="str">
        <f t="shared" si="2"/>
        <v xml:space="preserve"> </v>
      </c>
      <c r="B87" s="146"/>
      <c r="C87" s="146"/>
      <c r="D87" s="146"/>
      <c r="E87" s="146"/>
      <c r="F87" s="146"/>
      <c r="G87" s="216" t="str">
        <f>IF(D87="","",VLOOKUP(D87,'Liste des clubs'!A:B,2,FALSE))</f>
        <v/>
      </c>
    </row>
    <row r="88" spans="1:7" x14ac:dyDescent="0.2">
      <c r="A88" s="216" t="str">
        <f t="shared" si="2"/>
        <v xml:space="preserve"> </v>
      </c>
      <c r="B88" s="146"/>
      <c r="C88" s="146"/>
      <c r="D88" s="146"/>
      <c r="E88" s="146"/>
      <c r="F88" s="146"/>
      <c r="G88" s="216" t="str">
        <f>IF(D88="","",VLOOKUP(D88,'Liste des clubs'!A:B,2,FALSE))</f>
        <v/>
      </c>
    </row>
    <row r="89" spans="1:7" x14ac:dyDescent="0.2">
      <c r="A89" s="216" t="str">
        <f t="shared" si="2"/>
        <v xml:space="preserve"> </v>
      </c>
      <c r="B89" s="146"/>
      <c r="C89" s="146"/>
      <c r="D89" s="146"/>
      <c r="E89" s="146"/>
      <c r="F89" s="146"/>
      <c r="G89" s="216" t="str">
        <f>IF(D89="","",VLOOKUP(D89,'Liste des clubs'!A:B,2,FALSE))</f>
        <v/>
      </c>
    </row>
    <row r="90" spans="1:7" x14ac:dyDescent="0.2">
      <c r="A90" s="216" t="str">
        <f t="shared" si="2"/>
        <v xml:space="preserve"> </v>
      </c>
      <c r="B90" s="146"/>
      <c r="C90" s="146"/>
      <c r="D90" s="146"/>
      <c r="E90" s="146"/>
      <c r="F90" s="146"/>
      <c r="G90" s="216" t="str">
        <f>IF(D90="","",VLOOKUP(D90,'Liste des clubs'!A:B,2,FALSE))</f>
        <v/>
      </c>
    </row>
    <row r="91" spans="1:7" x14ac:dyDescent="0.2">
      <c r="A91" s="216" t="str">
        <f t="shared" si="2"/>
        <v xml:space="preserve"> </v>
      </c>
      <c r="B91" s="146"/>
      <c r="C91" s="146"/>
      <c r="D91" s="146"/>
      <c r="E91" s="146"/>
      <c r="F91" s="146"/>
      <c r="G91" s="216" t="str">
        <f>IF(D91="","",VLOOKUP(D91,'Liste des clubs'!A:B,2,FALSE))</f>
        <v/>
      </c>
    </row>
    <row r="92" spans="1:7" x14ac:dyDescent="0.2">
      <c r="A92" s="216" t="str">
        <f t="shared" si="2"/>
        <v xml:space="preserve"> </v>
      </c>
      <c r="B92" s="146"/>
      <c r="C92" s="146"/>
      <c r="D92" s="146"/>
      <c r="E92" s="146"/>
      <c r="F92" s="146"/>
      <c r="G92" s="216" t="str">
        <f>IF(D92="","",VLOOKUP(D92,'Liste des clubs'!A:B,2,FALSE))</f>
        <v/>
      </c>
    </row>
    <row r="93" spans="1:7" x14ac:dyDescent="0.2">
      <c r="A93" s="216" t="str">
        <f t="shared" si="2"/>
        <v xml:space="preserve"> </v>
      </c>
      <c r="B93" s="146"/>
      <c r="C93" s="146"/>
      <c r="D93" s="146"/>
      <c r="E93" s="146"/>
      <c r="F93" s="146"/>
      <c r="G93" s="216" t="str">
        <f>IF(D93="","",VLOOKUP(D93,'Liste des clubs'!A:B,2,FALSE))</f>
        <v/>
      </c>
    </row>
    <row r="94" spans="1:7" x14ac:dyDescent="0.2">
      <c r="A94" s="216" t="str">
        <f t="shared" si="2"/>
        <v xml:space="preserve"> </v>
      </c>
      <c r="B94" s="146"/>
      <c r="C94" s="146"/>
      <c r="D94" s="146"/>
      <c r="E94" s="146"/>
      <c r="F94" s="146"/>
      <c r="G94" s="216" t="str">
        <f>IF(D94="","",VLOOKUP(D94,'Liste des clubs'!A:B,2,FALSE))</f>
        <v/>
      </c>
    </row>
    <row r="95" spans="1:7" x14ac:dyDescent="0.2">
      <c r="A95" s="216" t="str">
        <f t="shared" si="2"/>
        <v xml:space="preserve"> </v>
      </c>
      <c r="B95" s="146"/>
      <c r="C95" s="146"/>
      <c r="D95" s="146"/>
      <c r="E95" s="146"/>
      <c r="F95" s="146"/>
      <c r="G95" s="216" t="str">
        <f>IF(D95="","",VLOOKUP(D95,'Liste des clubs'!A:B,2,FALSE))</f>
        <v/>
      </c>
    </row>
    <row r="96" spans="1:7" x14ac:dyDescent="0.2">
      <c r="A96" s="216" t="str">
        <f t="shared" si="2"/>
        <v xml:space="preserve"> </v>
      </c>
      <c r="B96" s="146"/>
      <c r="C96" s="146"/>
      <c r="D96" s="146"/>
      <c r="E96" s="146"/>
      <c r="F96" s="146"/>
      <c r="G96" s="216" t="str">
        <f>IF(D96="","",VLOOKUP(D96,'Liste des clubs'!A:B,2,FALSE))</f>
        <v/>
      </c>
    </row>
    <row r="97" spans="1:7" x14ac:dyDescent="0.2">
      <c r="A97" s="216" t="str">
        <f t="shared" si="2"/>
        <v xml:space="preserve"> </v>
      </c>
      <c r="B97" s="146"/>
      <c r="C97" s="146"/>
      <c r="D97" s="146"/>
      <c r="E97" s="146"/>
      <c r="F97" s="146"/>
      <c r="G97" s="216" t="str">
        <f>IF(D97="","",VLOOKUP(D97,'Liste des clubs'!A:B,2,FALSE))</f>
        <v/>
      </c>
    </row>
    <row r="98" spans="1:7" x14ac:dyDescent="0.2">
      <c r="A98" s="216" t="str">
        <f t="shared" si="2"/>
        <v xml:space="preserve"> </v>
      </c>
      <c r="B98" s="146"/>
      <c r="C98" s="146"/>
      <c r="D98" s="146"/>
      <c r="E98" s="146"/>
      <c r="F98" s="146"/>
      <c r="G98" s="216" t="str">
        <f>IF(D98="","",VLOOKUP(D98,'Liste des clubs'!A:B,2,FALSE))</f>
        <v/>
      </c>
    </row>
    <row r="99" spans="1:7" x14ac:dyDescent="0.2">
      <c r="A99" s="216" t="str">
        <f t="shared" si="2"/>
        <v xml:space="preserve"> </v>
      </c>
      <c r="B99" s="146"/>
      <c r="C99" s="146"/>
      <c r="D99" s="146"/>
      <c r="E99" s="146"/>
      <c r="F99" s="146"/>
      <c r="G99" s="216" t="str">
        <f>IF(D99="","",VLOOKUP(D99,'Liste des clubs'!A:B,2,FALSE))</f>
        <v/>
      </c>
    </row>
    <row r="100" spans="1:7" x14ac:dyDescent="0.2">
      <c r="A100" s="216" t="str">
        <f t="shared" si="2"/>
        <v xml:space="preserve"> </v>
      </c>
      <c r="B100" s="146"/>
      <c r="C100" s="146"/>
      <c r="D100" s="146"/>
      <c r="E100" s="146"/>
      <c r="F100" s="146"/>
      <c r="G100" s="216" t="str">
        <f>IF(D100="","",VLOOKUP(D100,'Liste des clubs'!A:B,2,FALSE))</f>
        <v/>
      </c>
    </row>
    <row r="101" spans="1:7" x14ac:dyDescent="0.2">
      <c r="A101" s="216" t="str">
        <f t="shared" si="2"/>
        <v xml:space="preserve"> </v>
      </c>
      <c r="B101" s="146"/>
      <c r="C101" s="146"/>
      <c r="D101" s="146"/>
      <c r="E101" s="146"/>
      <c r="F101" s="146"/>
      <c r="G101" s="216" t="str">
        <f>IF(D101="","",VLOOKUP(D101,'Liste des clubs'!A:B,2,FALSE))</f>
        <v/>
      </c>
    </row>
    <row r="102" spans="1:7" x14ac:dyDescent="0.2">
      <c r="A102" s="216" t="str">
        <f t="shared" si="2"/>
        <v xml:space="preserve"> </v>
      </c>
      <c r="B102" s="146"/>
      <c r="C102" s="146"/>
      <c r="D102" s="146"/>
      <c r="E102" s="146"/>
      <c r="F102" s="146"/>
      <c r="G102" s="216" t="str">
        <f>IF(D102="","",VLOOKUP(D102,'Liste des clubs'!A:B,2,FALSE))</f>
        <v/>
      </c>
    </row>
    <row r="103" spans="1:7" x14ac:dyDescent="0.2">
      <c r="A103" s="216" t="str">
        <f t="shared" si="2"/>
        <v xml:space="preserve"> </v>
      </c>
      <c r="B103" s="146"/>
      <c r="C103" s="146"/>
      <c r="D103" s="146"/>
      <c r="E103" s="146"/>
      <c r="F103" s="146"/>
      <c r="G103" s="216" t="str">
        <f>IF(D103="","",VLOOKUP(D103,'Liste des clubs'!A:B,2,FALSE))</f>
        <v/>
      </c>
    </row>
    <row r="104" spans="1:7" x14ac:dyDescent="0.2">
      <c r="A104" s="216" t="str">
        <f t="shared" si="2"/>
        <v xml:space="preserve"> </v>
      </c>
      <c r="B104" s="146"/>
      <c r="C104" s="146"/>
      <c r="D104" s="146"/>
      <c r="E104" s="146"/>
      <c r="F104" s="146"/>
      <c r="G104" s="216" t="str">
        <f>IF(D104="","",VLOOKUP(D104,'Liste des clubs'!A:B,2,FALSE))</f>
        <v/>
      </c>
    </row>
    <row r="105" spans="1:7" x14ac:dyDescent="0.2">
      <c r="A105" s="216" t="str">
        <f t="shared" si="2"/>
        <v xml:space="preserve"> </v>
      </c>
      <c r="B105" s="146"/>
      <c r="C105" s="146"/>
      <c r="D105" s="146"/>
      <c r="E105" s="146"/>
      <c r="F105" s="146"/>
      <c r="G105" s="216" t="str">
        <f>IF(D105="","",VLOOKUP(D105,'Liste des clubs'!A:B,2,FALSE))</f>
        <v/>
      </c>
    </row>
    <row r="106" spans="1:7" x14ac:dyDescent="0.2">
      <c r="A106" s="216" t="str">
        <f t="shared" si="2"/>
        <v xml:space="preserve"> </v>
      </c>
      <c r="B106" s="146"/>
      <c r="C106" s="146"/>
      <c r="D106" s="146"/>
      <c r="E106" s="146"/>
      <c r="F106" s="146"/>
      <c r="G106" s="216" t="str">
        <f>IF(D106="","",VLOOKUP(D106,'Liste des clubs'!A:B,2,FALSE))</f>
        <v/>
      </c>
    </row>
    <row r="107" spans="1:7" x14ac:dyDescent="0.2">
      <c r="A107" s="216" t="str">
        <f t="shared" si="2"/>
        <v xml:space="preserve"> </v>
      </c>
      <c r="B107" s="146"/>
      <c r="C107" s="146"/>
      <c r="D107" s="146"/>
      <c r="E107" s="146"/>
      <c r="F107" s="146"/>
      <c r="G107" s="216" t="str">
        <f>IF(D107="","",VLOOKUP(D107,'Liste des clubs'!A:B,2,FALSE))</f>
        <v/>
      </c>
    </row>
    <row r="108" spans="1:7" x14ac:dyDescent="0.2">
      <c r="A108" s="216" t="str">
        <f t="shared" si="2"/>
        <v xml:space="preserve"> </v>
      </c>
      <c r="B108" s="146"/>
      <c r="C108" s="146"/>
      <c r="D108" s="146"/>
      <c r="E108" s="146"/>
      <c r="F108" s="146"/>
      <c r="G108" s="216" t="str">
        <f>IF(D108="","",VLOOKUP(D108,'Liste des clubs'!A:B,2,FALSE))</f>
        <v/>
      </c>
    </row>
    <row r="109" spans="1:7" x14ac:dyDescent="0.2">
      <c r="A109" s="216" t="str">
        <f t="shared" si="2"/>
        <v xml:space="preserve"> </v>
      </c>
      <c r="B109" s="146"/>
      <c r="C109" s="146"/>
      <c r="D109" s="146"/>
      <c r="E109" s="146"/>
      <c r="F109" s="146"/>
      <c r="G109" s="216" t="str">
        <f>IF(D109="","",VLOOKUP(D109,'Liste des clubs'!A:B,2,FALSE))</f>
        <v/>
      </c>
    </row>
    <row r="110" spans="1:7" x14ac:dyDescent="0.2">
      <c r="A110" s="216" t="str">
        <f t="shared" si="2"/>
        <v xml:space="preserve"> </v>
      </c>
      <c r="B110" s="146"/>
      <c r="C110" s="146"/>
      <c r="D110" s="146"/>
      <c r="E110" s="146"/>
      <c r="F110" s="146"/>
      <c r="G110" s="216" t="str">
        <f>IF(D110="","",VLOOKUP(D110,'Liste des clubs'!A:B,2,FALSE))</f>
        <v/>
      </c>
    </row>
    <row r="111" spans="1:7" x14ac:dyDescent="0.2">
      <c r="A111" s="216" t="str">
        <f t="shared" si="2"/>
        <v xml:space="preserve"> </v>
      </c>
      <c r="B111" s="144"/>
      <c r="C111" s="144"/>
      <c r="D111" s="146"/>
      <c r="E111" s="144"/>
      <c r="F111" s="144"/>
      <c r="G111" s="216" t="str">
        <f>IF(D111="","",VLOOKUP(D111,'Liste des clubs'!A:B,2,FALSE))</f>
        <v/>
      </c>
    </row>
    <row r="112" spans="1:7" x14ac:dyDescent="0.2">
      <c r="A112" s="216" t="str">
        <f t="shared" si="2"/>
        <v xml:space="preserve"> </v>
      </c>
      <c r="B112" s="217"/>
      <c r="C112" s="217"/>
      <c r="D112" s="146"/>
      <c r="E112" s="144"/>
      <c r="F112" s="144"/>
      <c r="G112" s="216" t="str">
        <f>IF(D112="","",VLOOKUP(D112,'Liste des clubs'!A:B,2,FALSE))</f>
        <v/>
      </c>
    </row>
    <row r="113" spans="1:7" x14ac:dyDescent="0.2">
      <c r="A113" s="216" t="str">
        <f t="shared" si="2"/>
        <v xml:space="preserve"> </v>
      </c>
      <c r="B113" s="217"/>
      <c r="C113" s="217"/>
      <c r="D113" s="146"/>
      <c r="E113" s="144"/>
      <c r="F113" s="144"/>
      <c r="G113" s="216" t="str">
        <f>IF(D113="","",VLOOKUP(D113,'Liste des clubs'!A:B,2,FALSE))</f>
        <v/>
      </c>
    </row>
    <row r="114" spans="1:7" x14ac:dyDescent="0.2">
      <c r="A114" s="216" t="str">
        <f t="shared" si="2"/>
        <v xml:space="preserve"> </v>
      </c>
      <c r="B114" s="144"/>
      <c r="C114" s="144"/>
      <c r="D114" s="146"/>
      <c r="E114" s="144"/>
      <c r="F114" s="144"/>
      <c r="G114" s="216" t="str">
        <f>IF(D114="","",VLOOKUP(D114,'Liste des clubs'!A:B,2,FALSE))</f>
        <v/>
      </c>
    </row>
    <row r="115" spans="1:7" x14ac:dyDescent="0.2">
      <c r="A115" s="216" t="str">
        <f t="shared" si="2"/>
        <v xml:space="preserve"> </v>
      </c>
      <c r="B115" s="217"/>
      <c r="C115" s="217"/>
      <c r="D115" s="146"/>
      <c r="E115" s="144"/>
      <c r="F115" s="144"/>
      <c r="G115" s="216" t="str">
        <f>IF(D115="","",VLOOKUP(D115,'Liste des clubs'!A:B,2,FALSE))</f>
        <v/>
      </c>
    </row>
    <row r="116" spans="1:7" x14ac:dyDescent="0.2">
      <c r="A116" s="216" t="str">
        <f t="shared" si="2"/>
        <v xml:space="preserve"> </v>
      </c>
      <c r="B116" s="146"/>
      <c r="C116" s="146"/>
      <c r="D116" s="146"/>
      <c r="E116" s="146"/>
      <c r="F116" s="146"/>
      <c r="G116" s="216" t="str">
        <f>IF(D116="","",VLOOKUP(D116,'Liste des clubs'!A:B,2,FALSE))</f>
        <v/>
      </c>
    </row>
    <row r="117" spans="1:7" x14ac:dyDescent="0.2">
      <c r="A117" s="216" t="str">
        <f t="shared" si="2"/>
        <v xml:space="preserve"> </v>
      </c>
      <c r="B117" s="146"/>
      <c r="C117" s="146"/>
      <c r="D117" s="146"/>
      <c r="E117" s="146"/>
      <c r="F117" s="146"/>
      <c r="G117" s="216" t="str">
        <f>IF(D117="","",VLOOKUP(D117,'Liste des clubs'!A:B,2,FALSE))</f>
        <v/>
      </c>
    </row>
    <row r="118" spans="1:7" x14ac:dyDescent="0.2">
      <c r="A118" s="216" t="str">
        <f t="shared" si="2"/>
        <v xml:space="preserve"> </v>
      </c>
      <c r="B118" s="146"/>
      <c r="C118" s="146"/>
      <c r="D118" s="146"/>
      <c r="E118" s="146"/>
      <c r="F118" s="146"/>
      <c r="G118" s="216" t="str">
        <f>IF(D118="","",VLOOKUP(D118,'Liste des clubs'!A:B,2,FALSE))</f>
        <v/>
      </c>
    </row>
    <row r="119" spans="1:7" x14ac:dyDescent="0.2">
      <c r="A119" s="216" t="str">
        <f t="shared" si="2"/>
        <v xml:space="preserve"> </v>
      </c>
      <c r="B119" s="146"/>
      <c r="C119" s="146"/>
      <c r="D119" s="146"/>
      <c r="E119" s="146"/>
      <c r="F119" s="146"/>
      <c r="G119" s="216" t="str">
        <f>IF(D119="","",VLOOKUP(D119,'Liste des clubs'!A:B,2,FALSE))</f>
        <v/>
      </c>
    </row>
    <row r="120" spans="1:7" x14ac:dyDescent="0.2">
      <c r="A120" s="216" t="str">
        <f t="shared" si="2"/>
        <v xml:space="preserve"> </v>
      </c>
      <c r="B120" s="146"/>
      <c r="C120" s="146"/>
      <c r="D120" s="146"/>
      <c r="E120" s="146"/>
      <c r="F120" s="146"/>
      <c r="G120" s="216" t="str">
        <f>IF(D120="","",VLOOKUP(D120,'Liste des clubs'!A:B,2,FALSE))</f>
        <v/>
      </c>
    </row>
    <row r="121" spans="1:7" x14ac:dyDescent="0.2">
      <c r="A121" s="216" t="str">
        <f t="shared" si="2"/>
        <v xml:space="preserve"> </v>
      </c>
      <c r="B121" s="146"/>
      <c r="C121" s="146"/>
      <c r="D121" s="146"/>
      <c r="E121" s="146"/>
      <c r="F121" s="146"/>
      <c r="G121" s="216" t="str">
        <f>IF(D121="","",VLOOKUP(D121,'Liste des clubs'!A:B,2,FALSE))</f>
        <v/>
      </c>
    </row>
    <row r="122" spans="1:7" x14ac:dyDescent="0.2">
      <c r="A122" s="216" t="str">
        <f t="shared" si="2"/>
        <v xml:space="preserve"> </v>
      </c>
      <c r="B122" s="146"/>
      <c r="C122" s="146"/>
      <c r="D122" s="146"/>
      <c r="E122" s="146"/>
      <c r="F122" s="146"/>
      <c r="G122" s="216" t="str">
        <f>IF(D122="","",VLOOKUP(D122,'Liste des clubs'!A:B,2,FALSE))</f>
        <v/>
      </c>
    </row>
    <row r="123" spans="1:7" x14ac:dyDescent="0.2">
      <c r="A123" s="216" t="str">
        <f t="shared" si="2"/>
        <v xml:space="preserve"> </v>
      </c>
      <c r="B123" s="146"/>
      <c r="C123" s="146"/>
      <c r="D123" s="146"/>
      <c r="E123" s="146"/>
      <c r="F123" s="146"/>
      <c r="G123" s="216" t="str">
        <f>IF(D123="","",VLOOKUP(D123,'Liste des clubs'!A:B,2,FALSE))</f>
        <v/>
      </c>
    </row>
    <row r="124" spans="1:7" x14ac:dyDescent="0.2">
      <c r="A124" s="216" t="str">
        <f t="shared" si="2"/>
        <v xml:space="preserve"> </v>
      </c>
      <c r="B124" s="146"/>
      <c r="C124" s="146"/>
      <c r="D124" s="146"/>
      <c r="E124" s="146"/>
      <c r="F124" s="146"/>
      <c r="G124" s="216" t="str">
        <f>IF(D124="","",VLOOKUP(D124,'Liste des clubs'!A:B,2,FALSE))</f>
        <v/>
      </c>
    </row>
    <row r="125" spans="1:7" x14ac:dyDescent="0.2">
      <c r="A125" s="216" t="str">
        <f t="shared" si="2"/>
        <v xml:space="preserve"> </v>
      </c>
      <c r="B125" s="146"/>
      <c r="C125" s="146"/>
      <c r="D125" s="146"/>
      <c r="E125" s="146"/>
      <c r="F125" s="146"/>
      <c r="G125" s="216" t="str">
        <f>IF(D125="","",VLOOKUP(D125,'Liste des clubs'!A:B,2,FALSE))</f>
        <v/>
      </c>
    </row>
    <row r="126" spans="1:7" x14ac:dyDescent="0.2">
      <c r="A126" s="216" t="str">
        <f t="shared" si="2"/>
        <v xml:space="preserve"> </v>
      </c>
      <c r="B126" s="146"/>
      <c r="C126" s="146"/>
      <c r="D126" s="146"/>
      <c r="E126" s="146"/>
      <c r="F126" s="146"/>
      <c r="G126" s="216" t="str">
        <f>IF(D126="","",VLOOKUP(D126,'Liste des clubs'!A:B,2,FALSE))</f>
        <v/>
      </c>
    </row>
    <row r="127" spans="1:7" x14ac:dyDescent="0.2">
      <c r="A127" s="216" t="str">
        <f t="shared" si="2"/>
        <v xml:space="preserve"> </v>
      </c>
      <c r="B127" s="146"/>
      <c r="C127" s="146"/>
      <c r="D127" s="146"/>
      <c r="E127" s="146"/>
      <c r="F127" s="146"/>
      <c r="G127" s="216" t="str">
        <f>IF(D127="","",VLOOKUP(D127,'Liste des clubs'!A:B,2,FALSE))</f>
        <v/>
      </c>
    </row>
    <row r="128" spans="1:7" x14ac:dyDescent="0.2">
      <c r="A128" s="216" t="str">
        <f t="shared" si="2"/>
        <v xml:space="preserve"> </v>
      </c>
      <c r="B128" s="146"/>
      <c r="C128" s="146"/>
      <c r="D128" s="146"/>
      <c r="E128" s="146"/>
      <c r="F128" s="146"/>
      <c r="G128" s="216" t="str">
        <f>IF(D128="","",VLOOKUP(D128,'Liste des clubs'!A:B,2,FALSE))</f>
        <v/>
      </c>
    </row>
    <row r="129" spans="1:7" x14ac:dyDescent="0.2">
      <c r="A129" s="216" t="str">
        <f t="shared" si="2"/>
        <v xml:space="preserve"> </v>
      </c>
      <c r="B129" s="146"/>
      <c r="C129" s="146"/>
      <c r="D129" s="146"/>
      <c r="E129" s="146"/>
      <c r="F129" s="146"/>
      <c r="G129" s="216" t="str">
        <f>IF(D129="","",VLOOKUP(D129,'Liste des clubs'!A:B,2,FALSE))</f>
        <v/>
      </c>
    </row>
    <row r="130" spans="1:7" x14ac:dyDescent="0.2">
      <c r="A130" s="216" t="str">
        <f t="shared" si="2"/>
        <v xml:space="preserve"> </v>
      </c>
      <c r="B130" s="146"/>
      <c r="C130" s="146"/>
      <c r="D130" s="146"/>
      <c r="E130" s="146"/>
      <c r="F130" s="146"/>
      <c r="G130" s="216" t="str">
        <f>IF(D130="","",VLOOKUP(D130,'Liste des clubs'!A:B,2,FALSE))</f>
        <v/>
      </c>
    </row>
    <row r="131" spans="1:7" x14ac:dyDescent="0.2">
      <c r="A131" s="216" t="str">
        <f t="shared" si="2"/>
        <v xml:space="preserve"> </v>
      </c>
      <c r="B131" s="146"/>
      <c r="C131" s="146"/>
      <c r="D131" s="146"/>
      <c r="E131" s="146"/>
      <c r="F131" s="146"/>
      <c r="G131" s="216" t="str">
        <f>IF(D131="","",VLOOKUP(D131,'Liste des clubs'!A:B,2,FALSE))</f>
        <v/>
      </c>
    </row>
    <row r="132" spans="1:7" x14ac:dyDescent="0.2">
      <c r="A132" s="216" t="str">
        <f t="shared" ref="A132:A195" si="3">UPPER(B132)&amp;" "&amp;PROPER(C132)</f>
        <v xml:space="preserve"> </v>
      </c>
      <c r="B132" s="146"/>
      <c r="C132" s="146"/>
      <c r="D132" s="146"/>
      <c r="E132" s="146"/>
      <c r="F132" s="146"/>
      <c r="G132" s="216" t="str">
        <f>IF(D132="","",VLOOKUP(D132,'Liste des clubs'!A:B,2,FALSE))</f>
        <v/>
      </c>
    </row>
    <row r="133" spans="1:7" x14ac:dyDescent="0.2">
      <c r="A133" s="216" t="str">
        <f t="shared" si="3"/>
        <v xml:space="preserve"> </v>
      </c>
      <c r="B133" s="146"/>
      <c r="C133" s="146"/>
      <c r="D133" s="146"/>
      <c r="E133" s="146"/>
      <c r="F133" s="146"/>
      <c r="G133" s="216" t="str">
        <f>IF(D133="","",VLOOKUP(D133,'Liste des clubs'!A:B,2,FALSE))</f>
        <v/>
      </c>
    </row>
    <row r="134" spans="1:7" x14ac:dyDescent="0.2">
      <c r="A134" s="216" t="str">
        <f t="shared" si="3"/>
        <v xml:space="preserve"> </v>
      </c>
      <c r="B134" s="146"/>
      <c r="C134" s="146"/>
      <c r="D134" s="146"/>
      <c r="E134" s="146"/>
      <c r="F134" s="146"/>
      <c r="G134" s="216" t="str">
        <f>IF(D134="","",VLOOKUP(D134,'Liste des clubs'!A:B,2,FALSE))</f>
        <v/>
      </c>
    </row>
    <row r="135" spans="1:7" x14ac:dyDescent="0.2">
      <c r="A135" s="216" t="str">
        <f t="shared" si="3"/>
        <v xml:space="preserve"> </v>
      </c>
      <c r="B135" s="146"/>
      <c r="C135" s="146"/>
      <c r="D135" s="146"/>
      <c r="E135" s="146"/>
      <c r="F135" s="146"/>
      <c r="G135" s="216" t="str">
        <f>IF(D135="","",VLOOKUP(D135,'Liste des clubs'!A:B,2,FALSE))</f>
        <v/>
      </c>
    </row>
    <row r="136" spans="1:7" x14ac:dyDescent="0.2">
      <c r="A136" s="216" t="str">
        <f t="shared" si="3"/>
        <v xml:space="preserve"> </v>
      </c>
      <c r="B136" s="146"/>
      <c r="C136" s="146"/>
      <c r="D136" s="146"/>
      <c r="E136" s="146"/>
      <c r="F136" s="146"/>
      <c r="G136" s="216" t="str">
        <f>IF(D136="","",VLOOKUP(D136,'Liste des clubs'!A:B,2,FALSE))</f>
        <v/>
      </c>
    </row>
    <row r="137" spans="1:7" x14ac:dyDescent="0.2">
      <c r="A137" s="216" t="str">
        <f t="shared" si="3"/>
        <v xml:space="preserve"> </v>
      </c>
      <c r="B137" s="146"/>
      <c r="C137" s="146"/>
      <c r="D137" s="146"/>
      <c r="E137" s="146"/>
      <c r="F137" s="146"/>
      <c r="G137" s="216" t="str">
        <f>IF(D137="","",VLOOKUP(D137,'Liste des clubs'!A:B,2,FALSE))</f>
        <v/>
      </c>
    </row>
    <row r="138" spans="1:7" x14ac:dyDescent="0.2">
      <c r="A138" s="216" t="str">
        <f t="shared" si="3"/>
        <v xml:space="preserve"> </v>
      </c>
      <c r="B138" s="144"/>
      <c r="C138" s="144"/>
      <c r="D138" s="146"/>
      <c r="E138" s="144"/>
      <c r="F138" s="144"/>
      <c r="G138" s="216" t="str">
        <f>IF(D138="","",VLOOKUP(D138,'Liste des clubs'!A:B,2,FALSE))</f>
        <v/>
      </c>
    </row>
    <row r="139" spans="1:7" x14ac:dyDescent="0.2">
      <c r="A139" s="216" t="str">
        <f t="shared" si="3"/>
        <v xml:space="preserve"> </v>
      </c>
      <c r="B139" s="144"/>
      <c r="C139" s="144"/>
      <c r="D139" s="144"/>
      <c r="E139" s="144"/>
      <c r="F139" s="144"/>
      <c r="G139" s="216" t="str">
        <f>IF(D139="","",VLOOKUP(D139,'Liste des clubs'!A:B,2,FALSE))</f>
        <v/>
      </c>
    </row>
    <row r="140" spans="1:7" x14ac:dyDescent="0.2">
      <c r="A140" s="216" t="str">
        <f t="shared" si="3"/>
        <v xml:space="preserve"> </v>
      </c>
      <c r="B140" s="146"/>
      <c r="C140" s="146"/>
      <c r="D140" s="146"/>
      <c r="E140" s="146"/>
      <c r="F140" s="146"/>
      <c r="G140" s="216" t="str">
        <f>IF(D140="","",VLOOKUP(D140,'Liste des clubs'!A:B,2,FALSE))</f>
        <v/>
      </c>
    </row>
    <row r="141" spans="1:7" x14ac:dyDescent="0.2">
      <c r="A141" s="216" t="str">
        <f t="shared" si="3"/>
        <v xml:space="preserve"> </v>
      </c>
      <c r="B141" s="146"/>
      <c r="C141" s="146"/>
      <c r="D141" s="146"/>
      <c r="E141" s="146"/>
      <c r="F141" s="146"/>
      <c r="G141" s="216" t="str">
        <f>IF(D141="","",VLOOKUP(D141,'Liste des clubs'!A:B,2,FALSE))</f>
        <v/>
      </c>
    </row>
    <row r="142" spans="1:7" x14ac:dyDescent="0.2">
      <c r="A142" s="216" t="str">
        <f t="shared" si="3"/>
        <v xml:space="preserve"> </v>
      </c>
      <c r="B142" s="146"/>
      <c r="C142" s="146"/>
      <c r="D142" s="146"/>
      <c r="E142" s="146"/>
      <c r="F142" s="146"/>
      <c r="G142" s="216" t="str">
        <f>IF(D142="","",VLOOKUP(D142,'Liste des clubs'!A:B,2,FALSE))</f>
        <v/>
      </c>
    </row>
    <row r="143" spans="1:7" x14ac:dyDescent="0.2">
      <c r="A143" s="216" t="str">
        <f t="shared" si="3"/>
        <v xml:space="preserve"> </v>
      </c>
      <c r="B143" s="146"/>
      <c r="C143" s="146"/>
      <c r="D143" s="146"/>
      <c r="E143" s="146"/>
      <c r="F143" s="146"/>
      <c r="G143" s="216" t="str">
        <f>IF(D143="","",VLOOKUP(D143,'Liste des clubs'!A:B,2,FALSE))</f>
        <v/>
      </c>
    </row>
    <row r="144" spans="1:7" x14ac:dyDescent="0.2">
      <c r="A144" s="216" t="str">
        <f t="shared" si="3"/>
        <v xml:space="preserve"> </v>
      </c>
      <c r="B144" s="146"/>
      <c r="C144" s="146"/>
      <c r="D144" s="146"/>
      <c r="E144" s="146"/>
      <c r="F144" s="146"/>
      <c r="G144" s="216" t="str">
        <f>IF(D144="","",VLOOKUP(D144,'Liste des clubs'!A:B,2,FALSE))</f>
        <v/>
      </c>
    </row>
    <row r="145" spans="1:7" x14ac:dyDescent="0.2">
      <c r="A145" s="216" t="str">
        <f t="shared" si="3"/>
        <v xml:space="preserve"> </v>
      </c>
      <c r="B145" s="146"/>
      <c r="C145" s="146"/>
      <c r="D145" s="146"/>
      <c r="E145" s="146"/>
      <c r="F145" s="146"/>
      <c r="G145" s="216" t="str">
        <f>IF(D145="","",VLOOKUP(D145,'Liste des clubs'!A:B,2,FALSE))</f>
        <v/>
      </c>
    </row>
    <row r="146" spans="1:7" x14ac:dyDescent="0.2">
      <c r="A146" s="216" t="str">
        <f t="shared" si="3"/>
        <v xml:space="preserve"> </v>
      </c>
      <c r="B146" s="146"/>
      <c r="C146" s="146"/>
      <c r="D146" s="146"/>
      <c r="E146" s="142"/>
      <c r="F146" s="142"/>
      <c r="G146" s="216" t="str">
        <f>IF(D146="","",VLOOKUP(D146,'Liste des clubs'!A:B,2,FALSE))</f>
        <v/>
      </c>
    </row>
    <row r="147" spans="1:7" x14ac:dyDescent="0.2">
      <c r="A147" s="216" t="str">
        <f t="shared" si="3"/>
        <v xml:space="preserve"> </v>
      </c>
      <c r="B147" s="144"/>
      <c r="C147" s="144"/>
      <c r="D147" s="144"/>
      <c r="E147" s="144"/>
      <c r="F147" s="144"/>
      <c r="G147" s="216" t="str">
        <f>IF(D147="","",VLOOKUP(D147,'Liste des clubs'!A:B,2,FALSE))</f>
        <v/>
      </c>
    </row>
    <row r="148" spans="1:7" x14ac:dyDescent="0.2">
      <c r="A148" s="216" t="str">
        <f t="shared" si="3"/>
        <v xml:space="preserve"> </v>
      </c>
      <c r="B148" s="146"/>
      <c r="C148" s="146"/>
      <c r="D148" s="146"/>
      <c r="E148" s="142"/>
      <c r="F148" s="142"/>
      <c r="G148" s="216" t="str">
        <f>IF(D148="","",VLOOKUP(D148,'Liste des clubs'!A:B,2,FALSE))</f>
        <v/>
      </c>
    </row>
    <row r="149" spans="1:7" x14ac:dyDescent="0.2">
      <c r="A149" s="216" t="str">
        <f t="shared" si="3"/>
        <v xml:space="preserve"> </v>
      </c>
      <c r="B149" s="144"/>
      <c r="C149" s="144"/>
      <c r="D149" s="144"/>
      <c r="E149" s="144"/>
      <c r="F149" s="144"/>
      <c r="G149" s="216" t="str">
        <f>IF(D149="","",VLOOKUP(D149,'Liste des clubs'!A:B,2,FALSE))</f>
        <v/>
      </c>
    </row>
    <row r="150" spans="1:7" x14ac:dyDescent="0.2">
      <c r="A150" s="216" t="str">
        <f t="shared" si="3"/>
        <v xml:space="preserve"> </v>
      </c>
      <c r="B150" s="146"/>
      <c r="C150" s="146"/>
      <c r="D150" s="146"/>
      <c r="E150" s="142"/>
      <c r="F150" s="142"/>
      <c r="G150" s="216" t="str">
        <f>IF(D150="","",VLOOKUP(D150,'Liste des clubs'!A:B,2,FALSE))</f>
        <v/>
      </c>
    </row>
    <row r="151" spans="1:7" x14ac:dyDescent="0.2">
      <c r="A151" s="216" t="str">
        <f t="shared" si="3"/>
        <v xml:space="preserve"> </v>
      </c>
      <c r="B151" s="144"/>
      <c r="C151" s="144"/>
      <c r="D151" s="144"/>
      <c r="E151" s="144"/>
      <c r="F151" s="144"/>
      <c r="G151" s="216" t="str">
        <f>IF(D151="","",VLOOKUP(D151,'Liste des clubs'!A:B,2,FALSE))</f>
        <v/>
      </c>
    </row>
    <row r="152" spans="1:7" x14ac:dyDescent="0.2">
      <c r="A152" s="216" t="str">
        <f t="shared" si="3"/>
        <v xml:space="preserve"> </v>
      </c>
      <c r="B152" s="144"/>
      <c r="C152" s="144"/>
      <c r="D152" s="144"/>
      <c r="E152" s="144"/>
      <c r="F152" s="144"/>
      <c r="G152" s="216" t="str">
        <f>IF(D152="","",VLOOKUP(D152,'Liste des clubs'!A:B,2,FALSE))</f>
        <v/>
      </c>
    </row>
    <row r="153" spans="1:7" x14ac:dyDescent="0.2">
      <c r="A153" s="216" t="str">
        <f t="shared" si="3"/>
        <v xml:space="preserve"> </v>
      </c>
      <c r="B153" s="144"/>
      <c r="C153" s="144"/>
      <c r="D153" s="144"/>
      <c r="E153" s="144"/>
      <c r="F153" s="144"/>
      <c r="G153" s="216" t="str">
        <f>IF(D153="","",VLOOKUP(D153,'Liste des clubs'!A:B,2,FALSE))</f>
        <v/>
      </c>
    </row>
    <row r="154" spans="1:7" x14ac:dyDescent="0.2">
      <c r="A154" s="216" t="str">
        <f t="shared" si="3"/>
        <v xml:space="preserve"> </v>
      </c>
      <c r="B154" s="144"/>
      <c r="C154" s="144"/>
      <c r="D154" s="144"/>
      <c r="E154" s="144"/>
      <c r="F154" s="144"/>
      <c r="G154" s="216" t="str">
        <f>IF(D154="","",VLOOKUP(D154,'Liste des clubs'!A:B,2,FALSE))</f>
        <v/>
      </c>
    </row>
    <row r="155" spans="1:7" x14ac:dyDescent="0.2">
      <c r="A155" s="216" t="str">
        <f t="shared" si="3"/>
        <v xml:space="preserve"> </v>
      </c>
      <c r="B155" s="146"/>
      <c r="C155" s="146"/>
      <c r="D155" s="146"/>
      <c r="E155" s="142"/>
      <c r="F155" s="142"/>
      <c r="G155" s="216" t="str">
        <f>IF(D155="","",VLOOKUP(D155,'Liste des clubs'!A:B,2,FALSE))</f>
        <v/>
      </c>
    </row>
    <row r="156" spans="1:7" x14ac:dyDescent="0.2">
      <c r="A156" s="216" t="str">
        <f t="shared" si="3"/>
        <v xml:space="preserve"> </v>
      </c>
      <c r="B156" s="146"/>
      <c r="C156" s="146"/>
      <c r="D156" s="146"/>
      <c r="E156" s="142"/>
      <c r="F156" s="142"/>
      <c r="G156" s="216" t="str">
        <f>IF(D156="","",VLOOKUP(D156,'Liste des clubs'!A:B,2,FALSE))</f>
        <v/>
      </c>
    </row>
    <row r="157" spans="1:7" x14ac:dyDescent="0.2">
      <c r="A157" s="216" t="str">
        <f t="shared" si="3"/>
        <v xml:space="preserve"> </v>
      </c>
      <c r="B157" s="146"/>
      <c r="C157" s="146"/>
      <c r="D157" s="146"/>
      <c r="E157" s="142"/>
      <c r="F157" s="142"/>
      <c r="G157" s="216" t="str">
        <f>IF(D157="","",VLOOKUP(D157,'Liste des clubs'!A:B,2,FALSE))</f>
        <v/>
      </c>
    </row>
    <row r="158" spans="1:7" x14ac:dyDescent="0.2">
      <c r="A158" s="216" t="str">
        <f t="shared" si="3"/>
        <v xml:space="preserve"> </v>
      </c>
      <c r="B158" s="144"/>
      <c r="C158" s="144"/>
      <c r="D158" s="144"/>
      <c r="E158" s="144"/>
      <c r="F158" s="144"/>
      <c r="G158" s="216" t="str">
        <f>IF(D158="","",VLOOKUP(D158,'Liste des clubs'!A:B,2,FALSE))</f>
        <v/>
      </c>
    </row>
    <row r="159" spans="1:7" x14ac:dyDescent="0.2">
      <c r="A159" s="216" t="str">
        <f t="shared" si="3"/>
        <v xml:space="preserve"> </v>
      </c>
      <c r="B159" s="146"/>
      <c r="C159" s="146"/>
      <c r="D159" s="146"/>
      <c r="E159" s="142"/>
      <c r="F159" s="142"/>
      <c r="G159" s="216" t="str">
        <f>IF(D159="","",VLOOKUP(D159,'Liste des clubs'!A:B,2,FALSE))</f>
        <v/>
      </c>
    </row>
    <row r="160" spans="1:7" x14ac:dyDescent="0.2">
      <c r="A160" s="216" t="str">
        <f t="shared" si="3"/>
        <v xml:space="preserve"> </v>
      </c>
      <c r="B160" s="146"/>
      <c r="C160" s="146"/>
      <c r="D160" s="146"/>
      <c r="E160" s="142"/>
      <c r="F160" s="142"/>
      <c r="G160" s="216" t="str">
        <f>IF(D160="","",VLOOKUP(D160,'Liste des clubs'!A:B,2,FALSE))</f>
        <v/>
      </c>
    </row>
    <row r="161" spans="1:7" x14ac:dyDescent="0.2">
      <c r="A161" s="216" t="str">
        <f t="shared" si="3"/>
        <v xml:space="preserve"> </v>
      </c>
      <c r="B161" s="146"/>
      <c r="C161" s="146"/>
      <c r="D161" s="146"/>
      <c r="E161" s="142"/>
      <c r="F161" s="142"/>
      <c r="G161" s="216" t="str">
        <f>IF(D161="","",VLOOKUP(D161,'Liste des clubs'!A:B,2,FALSE))</f>
        <v/>
      </c>
    </row>
    <row r="162" spans="1:7" x14ac:dyDescent="0.2">
      <c r="A162" s="216" t="str">
        <f t="shared" si="3"/>
        <v xml:space="preserve"> </v>
      </c>
      <c r="B162" s="144"/>
      <c r="C162" s="144"/>
      <c r="D162" s="144"/>
      <c r="E162" s="144"/>
      <c r="F162" s="144"/>
      <c r="G162" s="216" t="str">
        <f>IF(D162="","",VLOOKUP(D162,'Liste des clubs'!A:B,2,FALSE))</f>
        <v/>
      </c>
    </row>
    <row r="163" spans="1:7" x14ac:dyDescent="0.2">
      <c r="A163" s="216" t="str">
        <f t="shared" si="3"/>
        <v xml:space="preserve"> </v>
      </c>
      <c r="B163" s="144"/>
      <c r="C163" s="144"/>
      <c r="D163" s="144"/>
      <c r="E163" s="144"/>
      <c r="F163" s="144"/>
      <c r="G163" s="216" t="str">
        <f>IF(D163="","",VLOOKUP(D163,'Liste des clubs'!A:B,2,FALSE))</f>
        <v/>
      </c>
    </row>
    <row r="164" spans="1:7" x14ac:dyDescent="0.2">
      <c r="A164" s="216" t="str">
        <f t="shared" si="3"/>
        <v xml:space="preserve"> </v>
      </c>
      <c r="B164" s="144"/>
      <c r="C164" s="144"/>
      <c r="D164" s="144"/>
      <c r="E164" s="144"/>
      <c r="F164" s="144"/>
      <c r="G164" s="216" t="str">
        <f>IF(D164="","",VLOOKUP(D164,'Liste des clubs'!A:B,2,FALSE))</f>
        <v/>
      </c>
    </row>
    <row r="165" spans="1:7" x14ac:dyDescent="0.2">
      <c r="A165" s="216" t="str">
        <f t="shared" si="3"/>
        <v xml:space="preserve"> </v>
      </c>
      <c r="B165" s="146"/>
      <c r="C165" s="146"/>
      <c r="D165" s="146"/>
      <c r="E165" s="142"/>
      <c r="F165" s="142"/>
      <c r="G165" s="216" t="str">
        <f>IF(D165="","",VLOOKUP(D165,'Liste des clubs'!A:B,2,FALSE))</f>
        <v/>
      </c>
    </row>
    <row r="166" spans="1:7" x14ac:dyDescent="0.2">
      <c r="A166" s="216" t="str">
        <f t="shared" si="3"/>
        <v xml:space="preserve"> </v>
      </c>
      <c r="B166" s="144"/>
      <c r="C166" s="144"/>
      <c r="D166" s="144"/>
      <c r="E166" s="144"/>
      <c r="F166" s="144"/>
      <c r="G166" s="216" t="str">
        <f>IF(D166="","",VLOOKUP(D166,'Liste des clubs'!A:B,2,FALSE))</f>
        <v/>
      </c>
    </row>
    <row r="167" spans="1:7" x14ac:dyDescent="0.2">
      <c r="A167" s="216" t="str">
        <f t="shared" si="3"/>
        <v xml:space="preserve"> </v>
      </c>
      <c r="B167" s="146"/>
      <c r="C167" s="146"/>
      <c r="D167" s="146"/>
      <c r="E167" s="142"/>
      <c r="F167" s="142"/>
      <c r="G167" s="216" t="str">
        <f>IF(D167="","",VLOOKUP(D167,'Liste des clubs'!A:B,2,FALSE))</f>
        <v/>
      </c>
    </row>
    <row r="168" spans="1:7" x14ac:dyDescent="0.2">
      <c r="A168" s="216" t="str">
        <f t="shared" si="3"/>
        <v xml:space="preserve"> </v>
      </c>
      <c r="B168" s="146"/>
      <c r="C168" s="146"/>
      <c r="D168" s="146"/>
      <c r="E168" s="142"/>
      <c r="F168" s="142"/>
      <c r="G168" s="216" t="str">
        <f>IF(D168="","",VLOOKUP(D168,'Liste des clubs'!A:B,2,FALSE))</f>
        <v/>
      </c>
    </row>
    <row r="169" spans="1:7" x14ac:dyDescent="0.2">
      <c r="A169" s="216" t="str">
        <f t="shared" si="3"/>
        <v xml:space="preserve"> </v>
      </c>
      <c r="B169" s="146"/>
      <c r="C169" s="146"/>
      <c r="D169" s="146"/>
      <c r="E169" s="142"/>
      <c r="F169" s="142"/>
      <c r="G169" s="216" t="str">
        <f>IF(D169="","",VLOOKUP(D169,'Liste des clubs'!A:B,2,FALSE))</f>
        <v/>
      </c>
    </row>
    <row r="170" spans="1:7" x14ac:dyDescent="0.2">
      <c r="A170" s="216" t="str">
        <f t="shared" si="3"/>
        <v xml:space="preserve"> </v>
      </c>
      <c r="B170" s="146"/>
      <c r="C170" s="146"/>
      <c r="D170" s="146"/>
      <c r="E170" s="142"/>
      <c r="F170" s="142"/>
      <c r="G170" s="216" t="str">
        <f>IF(D170="","",VLOOKUP(D170,'Liste des clubs'!A:B,2,FALSE))</f>
        <v/>
      </c>
    </row>
    <row r="171" spans="1:7" x14ac:dyDescent="0.2">
      <c r="A171" s="216" t="str">
        <f t="shared" si="3"/>
        <v xml:space="preserve"> </v>
      </c>
      <c r="B171" s="144"/>
      <c r="C171" s="144"/>
      <c r="D171" s="144"/>
      <c r="E171" s="144"/>
      <c r="F171" s="144"/>
      <c r="G171" s="216" t="str">
        <f>IF(D171="","",VLOOKUP(D171,'Liste des clubs'!A:B,2,FALSE))</f>
        <v/>
      </c>
    </row>
    <row r="172" spans="1:7" x14ac:dyDescent="0.2">
      <c r="A172" s="216" t="str">
        <f t="shared" si="3"/>
        <v xml:space="preserve"> </v>
      </c>
      <c r="B172" s="146"/>
      <c r="C172" s="146"/>
      <c r="D172" s="146"/>
      <c r="E172" s="142"/>
      <c r="F172" s="142"/>
      <c r="G172" s="216" t="str">
        <f>IF(D172="","",VLOOKUP(D172,'Liste des clubs'!A:B,2,FALSE))</f>
        <v/>
      </c>
    </row>
    <row r="173" spans="1:7" x14ac:dyDescent="0.2">
      <c r="A173" s="216" t="str">
        <f t="shared" si="3"/>
        <v xml:space="preserve"> </v>
      </c>
      <c r="B173" s="144"/>
      <c r="C173" s="144"/>
      <c r="D173" s="144"/>
      <c r="E173" s="144"/>
      <c r="F173" s="144"/>
      <c r="G173" s="216" t="str">
        <f>IF(D173="","",VLOOKUP(D173,'Liste des clubs'!A:B,2,FALSE))</f>
        <v/>
      </c>
    </row>
    <row r="174" spans="1:7" x14ac:dyDescent="0.2">
      <c r="A174" s="216" t="str">
        <f t="shared" si="3"/>
        <v xml:space="preserve"> </v>
      </c>
      <c r="B174" s="144"/>
      <c r="C174" s="144"/>
      <c r="D174" s="144"/>
      <c r="E174" s="144"/>
      <c r="F174" s="144"/>
      <c r="G174" s="216" t="str">
        <f>IF(D174="","",VLOOKUP(D174,'Liste des clubs'!A:B,2,FALSE))</f>
        <v/>
      </c>
    </row>
    <row r="175" spans="1:7" x14ac:dyDescent="0.2">
      <c r="A175" s="216" t="str">
        <f t="shared" si="3"/>
        <v xml:space="preserve"> </v>
      </c>
      <c r="B175" s="144"/>
      <c r="C175" s="144"/>
      <c r="D175" s="144"/>
      <c r="E175" s="144"/>
      <c r="F175" s="144"/>
      <c r="G175" s="216" t="str">
        <f>IF(D175="","",VLOOKUP(D175,'Liste des clubs'!A:B,2,FALSE))</f>
        <v/>
      </c>
    </row>
    <row r="176" spans="1:7" x14ac:dyDescent="0.2">
      <c r="A176" s="216" t="str">
        <f t="shared" si="3"/>
        <v xml:space="preserve"> </v>
      </c>
      <c r="B176" s="146"/>
      <c r="C176" s="146"/>
      <c r="D176" s="146"/>
      <c r="E176" s="142"/>
      <c r="F176" s="142"/>
      <c r="G176" s="216" t="str">
        <f>IF(D176="","",VLOOKUP(D176,'Liste des clubs'!A:B,2,FALSE))</f>
        <v/>
      </c>
    </row>
    <row r="177" spans="1:7" x14ac:dyDescent="0.2">
      <c r="A177" s="216" t="str">
        <f t="shared" si="3"/>
        <v xml:space="preserve"> </v>
      </c>
      <c r="B177" s="146"/>
      <c r="C177" s="146"/>
      <c r="D177" s="146"/>
      <c r="E177" s="142"/>
      <c r="F177" s="142"/>
      <c r="G177" s="216" t="str">
        <f>IF(D177="","",VLOOKUP(D177,'Liste des clubs'!A:B,2,FALSE))</f>
        <v/>
      </c>
    </row>
    <row r="178" spans="1:7" x14ac:dyDescent="0.2">
      <c r="A178" s="216" t="str">
        <f t="shared" si="3"/>
        <v xml:space="preserve"> </v>
      </c>
      <c r="B178" s="146"/>
      <c r="C178" s="146"/>
      <c r="D178" s="146"/>
      <c r="E178" s="142"/>
      <c r="F178" s="142"/>
      <c r="G178" s="216" t="str">
        <f>IF(D178="","",VLOOKUP(D178,'Liste des clubs'!A:B,2,FALSE))</f>
        <v/>
      </c>
    </row>
    <row r="179" spans="1:7" x14ac:dyDescent="0.2">
      <c r="A179" s="216" t="str">
        <f t="shared" si="3"/>
        <v xml:space="preserve"> </v>
      </c>
      <c r="B179" s="144"/>
      <c r="C179" s="144"/>
      <c r="D179" s="144"/>
      <c r="E179" s="144"/>
      <c r="F179" s="144"/>
      <c r="G179" s="216" t="str">
        <f>IF(D179="","",VLOOKUP(D179,'Liste des clubs'!A:B,2,FALSE))</f>
        <v/>
      </c>
    </row>
    <row r="180" spans="1:7" x14ac:dyDescent="0.2">
      <c r="A180" s="216" t="str">
        <f t="shared" si="3"/>
        <v xml:space="preserve"> </v>
      </c>
      <c r="B180" s="146"/>
      <c r="C180" s="146"/>
      <c r="D180" s="146"/>
      <c r="E180" s="142"/>
      <c r="F180" s="142"/>
      <c r="G180" s="216" t="str">
        <f>IF(D180="","",VLOOKUP(D180,'Liste des clubs'!A:B,2,FALSE))</f>
        <v/>
      </c>
    </row>
    <row r="181" spans="1:7" x14ac:dyDescent="0.2">
      <c r="A181" s="216" t="str">
        <f t="shared" si="3"/>
        <v xml:space="preserve"> </v>
      </c>
      <c r="B181" s="146"/>
      <c r="C181" s="146"/>
      <c r="D181" s="146"/>
      <c r="E181" s="142"/>
      <c r="F181" s="142"/>
      <c r="G181" s="216" t="str">
        <f>IF(D181="","",VLOOKUP(D181,'Liste des clubs'!A:B,2,FALSE))</f>
        <v/>
      </c>
    </row>
    <row r="182" spans="1:7" x14ac:dyDescent="0.2">
      <c r="A182" s="216" t="str">
        <f t="shared" si="3"/>
        <v xml:space="preserve"> </v>
      </c>
      <c r="B182" s="144"/>
      <c r="C182" s="144"/>
      <c r="D182" s="144"/>
      <c r="E182" s="144"/>
      <c r="F182" s="144"/>
      <c r="G182" s="216" t="str">
        <f>IF(D182="","",VLOOKUP(D182,'Liste des clubs'!A:B,2,FALSE))</f>
        <v/>
      </c>
    </row>
    <row r="183" spans="1:7" x14ac:dyDescent="0.2">
      <c r="A183" s="216" t="str">
        <f t="shared" si="3"/>
        <v xml:space="preserve"> </v>
      </c>
      <c r="B183" s="144"/>
      <c r="C183" s="144"/>
      <c r="D183" s="144"/>
      <c r="E183" s="144"/>
      <c r="F183" s="144"/>
      <c r="G183" s="216" t="str">
        <f>IF(D183="","",VLOOKUP(D183,'Liste des clubs'!A:B,2,FALSE))</f>
        <v/>
      </c>
    </row>
    <row r="184" spans="1:7" x14ac:dyDescent="0.2">
      <c r="A184" s="216" t="str">
        <f t="shared" si="3"/>
        <v xml:space="preserve"> </v>
      </c>
      <c r="B184" s="144"/>
      <c r="C184" s="144"/>
      <c r="D184" s="144"/>
      <c r="E184" s="144"/>
      <c r="F184" s="144"/>
      <c r="G184" s="216" t="str">
        <f>IF(D184="","",VLOOKUP(D184,'Liste des clubs'!A:B,2,FALSE))</f>
        <v/>
      </c>
    </row>
    <row r="185" spans="1:7" x14ac:dyDescent="0.2">
      <c r="A185" s="216" t="str">
        <f t="shared" si="3"/>
        <v xml:space="preserve"> </v>
      </c>
      <c r="B185" s="144"/>
      <c r="C185" s="144"/>
      <c r="D185" s="144"/>
      <c r="E185" s="144"/>
      <c r="F185" s="144"/>
      <c r="G185" s="216" t="str">
        <f>IF(D185="","",VLOOKUP(D185,'Liste des clubs'!A:B,2,FALSE))</f>
        <v/>
      </c>
    </row>
    <row r="186" spans="1:7" x14ac:dyDescent="0.2">
      <c r="A186" s="216" t="str">
        <f t="shared" si="3"/>
        <v xml:space="preserve"> </v>
      </c>
      <c r="B186" s="144"/>
      <c r="C186" s="144"/>
      <c r="D186" s="144"/>
      <c r="E186" s="144"/>
      <c r="F186" s="144"/>
      <c r="G186" s="216" t="str">
        <f>IF(D186="","",VLOOKUP(D186,'Liste des clubs'!A:B,2,FALSE))</f>
        <v/>
      </c>
    </row>
    <row r="187" spans="1:7" x14ac:dyDescent="0.2">
      <c r="A187" s="216" t="str">
        <f t="shared" si="3"/>
        <v xml:space="preserve"> </v>
      </c>
      <c r="B187" s="144"/>
      <c r="C187" s="144"/>
      <c r="D187" s="144"/>
      <c r="E187" s="144"/>
      <c r="F187" s="144"/>
      <c r="G187" s="216" t="str">
        <f>IF(D187="","",VLOOKUP(D187,'Liste des clubs'!A:B,2,FALSE))</f>
        <v/>
      </c>
    </row>
    <row r="188" spans="1:7" x14ac:dyDescent="0.2">
      <c r="A188" s="216" t="str">
        <f t="shared" si="3"/>
        <v xml:space="preserve"> </v>
      </c>
      <c r="B188" s="146"/>
      <c r="C188" s="146"/>
      <c r="D188" s="146"/>
      <c r="E188" s="142"/>
      <c r="F188" s="142"/>
      <c r="G188" s="216" t="str">
        <f>IF(D188="","",VLOOKUP(D188,'Liste des clubs'!A:B,2,FALSE))</f>
        <v/>
      </c>
    </row>
    <row r="189" spans="1:7" x14ac:dyDescent="0.2">
      <c r="A189" s="216" t="str">
        <f t="shared" si="3"/>
        <v xml:space="preserve"> </v>
      </c>
      <c r="B189" s="146"/>
      <c r="C189" s="146"/>
      <c r="D189" s="146"/>
      <c r="E189" s="142"/>
      <c r="F189" s="142"/>
      <c r="G189" s="216" t="str">
        <f>IF(D189="","",VLOOKUP(D189,'Liste des clubs'!A:B,2,FALSE))</f>
        <v/>
      </c>
    </row>
    <row r="190" spans="1:7" x14ac:dyDescent="0.2">
      <c r="A190" s="216" t="str">
        <f t="shared" si="3"/>
        <v xml:space="preserve"> </v>
      </c>
      <c r="B190" s="144"/>
      <c r="C190" s="144"/>
      <c r="D190" s="144"/>
      <c r="E190" s="144"/>
      <c r="F190" s="144"/>
      <c r="G190" s="216" t="str">
        <f>IF(D190="","",VLOOKUP(D190,'Liste des clubs'!A:B,2,FALSE))</f>
        <v/>
      </c>
    </row>
    <row r="191" spans="1:7" x14ac:dyDescent="0.2">
      <c r="A191" s="216" t="str">
        <f t="shared" si="3"/>
        <v xml:space="preserve"> </v>
      </c>
      <c r="B191" s="144"/>
      <c r="C191" s="144"/>
      <c r="D191" s="144"/>
      <c r="E191" s="144"/>
      <c r="F191" s="144"/>
      <c r="G191" s="216" t="str">
        <f>IF(D191="","",VLOOKUP(D191,'Liste des clubs'!A:B,2,FALSE))</f>
        <v/>
      </c>
    </row>
    <row r="192" spans="1:7" x14ac:dyDescent="0.2">
      <c r="A192" s="216" t="str">
        <f t="shared" si="3"/>
        <v xml:space="preserve"> </v>
      </c>
      <c r="B192" s="146"/>
      <c r="C192" s="146"/>
      <c r="D192" s="146"/>
      <c r="E192" s="142"/>
      <c r="F192" s="142"/>
      <c r="G192" s="216" t="str">
        <f>IF(D192="","",VLOOKUP(D192,'Liste des clubs'!A:B,2,FALSE))</f>
        <v/>
      </c>
    </row>
    <row r="193" spans="1:7" x14ac:dyDescent="0.2">
      <c r="A193" s="216" t="str">
        <f t="shared" si="3"/>
        <v xml:space="preserve"> </v>
      </c>
      <c r="B193" s="146"/>
      <c r="C193" s="146"/>
      <c r="D193" s="146"/>
      <c r="E193" s="142"/>
      <c r="F193" s="142"/>
      <c r="G193" s="216" t="str">
        <f>IF(D193="","",VLOOKUP(D193,'Liste des clubs'!A:B,2,FALSE))</f>
        <v/>
      </c>
    </row>
    <row r="194" spans="1:7" x14ac:dyDescent="0.2">
      <c r="A194" s="216" t="str">
        <f t="shared" si="3"/>
        <v xml:space="preserve"> </v>
      </c>
      <c r="B194" s="146"/>
      <c r="C194" s="146"/>
      <c r="D194" s="146"/>
      <c r="E194" s="142"/>
      <c r="F194" s="142"/>
      <c r="G194" s="216" t="str">
        <f>IF(D194="","",VLOOKUP(D194,'Liste des clubs'!A:B,2,FALSE))</f>
        <v/>
      </c>
    </row>
    <row r="195" spans="1:7" x14ac:dyDescent="0.2">
      <c r="A195" s="216" t="str">
        <f t="shared" si="3"/>
        <v xml:space="preserve"> </v>
      </c>
      <c r="B195" s="144"/>
      <c r="C195" s="144"/>
      <c r="D195" s="144"/>
      <c r="E195" s="144"/>
      <c r="F195" s="144"/>
      <c r="G195" s="216" t="str">
        <f>IF(D195="","",VLOOKUP(D195,'Liste des clubs'!A:B,2,FALSE))</f>
        <v/>
      </c>
    </row>
    <row r="196" spans="1:7" x14ac:dyDescent="0.2">
      <c r="A196" s="216" t="str">
        <f t="shared" ref="A196:A259" si="4">UPPER(B196)&amp;" "&amp;PROPER(C196)</f>
        <v xml:space="preserve"> </v>
      </c>
      <c r="B196" s="144"/>
      <c r="C196" s="144"/>
      <c r="D196" s="144"/>
      <c r="E196" s="144"/>
      <c r="F196" s="144"/>
      <c r="G196" s="216" t="str">
        <f>IF(D196="","",VLOOKUP(D196,'Liste des clubs'!A:B,2,FALSE))</f>
        <v/>
      </c>
    </row>
    <row r="197" spans="1:7" x14ac:dyDescent="0.2">
      <c r="A197" s="216" t="str">
        <f t="shared" si="4"/>
        <v xml:space="preserve"> </v>
      </c>
      <c r="B197" s="144"/>
      <c r="C197" s="144"/>
      <c r="D197" s="144"/>
      <c r="E197" s="144"/>
      <c r="F197" s="144"/>
      <c r="G197" s="216" t="str">
        <f>IF(D197="","",VLOOKUP(D197,'Liste des clubs'!A:B,2,FALSE))</f>
        <v/>
      </c>
    </row>
    <row r="198" spans="1:7" x14ac:dyDescent="0.2">
      <c r="A198" s="216" t="str">
        <f t="shared" si="4"/>
        <v xml:space="preserve"> </v>
      </c>
      <c r="B198" s="146"/>
      <c r="C198" s="146"/>
      <c r="D198" s="146"/>
      <c r="E198" s="142"/>
      <c r="F198" s="142"/>
      <c r="G198" s="216" t="str">
        <f>IF(D198="","",VLOOKUP(D198,'Liste des clubs'!A:B,2,FALSE))</f>
        <v/>
      </c>
    </row>
    <row r="199" spans="1:7" x14ac:dyDescent="0.2">
      <c r="A199" s="216" t="str">
        <f t="shared" si="4"/>
        <v xml:space="preserve"> </v>
      </c>
      <c r="B199" s="146"/>
      <c r="C199" s="146"/>
      <c r="D199" s="146"/>
      <c r="E199" s="142"/>
      <c r="F199" s="142"/>
      <c r="G199" s="216" t="str">
        <f>IF(D199="","",VLOOKUP(D199,'Liste des clubs'!A:B,2,FALSE))</f>
        <v/>
      </c>
    </row>
    <row r="200" spans="1:7" x14ac:dyDescent="0.2">
      <c r="A200" s="216" t="str">
        <f t="shared" si="4"/>
        <v xml:space="preserve"> </v>
      </c>
      <c r="B200" s="144"/>
      <c r="C200" s="144"/>
      <c r="D200" s="144"/>
      <c r="E200" s="144"/>
      <c r="F200" s="144"/>
      <c r="G200" s="216" t="str">
        <f>IF(D200="","",VLOOKUP(D200,'Liste des clubs'!A:B,2,FALSE))</f>
        <v/>
      </c>
    </row>
    <row r="201" spans="1:7" x14ac:dyDescent="0.2">
      <c r="A201" s="216" t="str">
        <f t="shared" si="4"/>
        <v xml:space="preserve"> </v>
      </c>
      <c r="B201" s="144"/>
      <c r="C201" s="144"/>
      <c r="D201" s="144"/>
      <c r="E201" s="144"/>
      <c r="F201" s="144"/>
      <c r="G201" s="216" t="str">
        <f>IF(D201="","",VLOOKUP(D201,'Liste des clubs'!A:B,2,FALSE))</f>
        <v/>
      </c>
    </row>
    <row r="202" spans="1:7" x14ac:dyDescent="0.2">
      <c r="A202" s="216" t="str">
        <f t="shared" si="4"/>
        <v xml:space="preserve"> </v>
      </c>
      <c r="B202" s="146"/>
      <c r="C202" s="146"/>
      <c r="D202" s="146"/>
      <c r="E202" s="142"/>
      <c r="F202" s="142"/>
      <c r="G202" s="216" t="str">
        <f>IF(D202="","",VLOOKUP(D202,'Liste des clubs'!A:B,2,FALSE))</f>
        <v/>
      </c>
    </row>
    <row r="203" spans="1:7" x14ac:dyDescent="0.2">
      <c r="A203" s="216" t="str">
        <f t="shared" si="4"/>
        <v xml:space="preserve"> </v>
      </c>
      <c r="B203" s="146"/>
      <c r="C203" s="146"/>
      <c r="D203" s="146"/>
      <c r="E203" s="142"/>
      <c r="F203" s="142"/>
      <c r="G203" s="216" t="str">
        <f>IF(D203="","",VLOOKUP(D203,'Liste des clubs'!A:B,2,FALSE))</f>
        <v/>
      </c>
    </row>
    <row r="204" spans="1:7" x14ac:dyDescent="0.2">
      <c r="A204" s="216" t="str">
        <f t="shared" si="4"/>
        <v xml:space="preserve"> </v>
      </c>
      <c r="B204" s="146"/>
      <c r="C204" s="146"/>
      <c r="D204" s="146"/>
      <c r="E204" s="142"/>
      <c r="F204" s="142"/>
      <c r="G204" s="216" t="str">
        <f>IF(D204="","",VLOOKUP(D204,'Liste des clubs'!A:B,2,FALSE))</f>
        <v/>
      </c>
    </row>
    <row r="205" spans="1:7" x14ac:dyDescent="0.2">
      <c r="A205" s="216" t="str">
        <f t="shared" si="4"/>
        <v xml:space="preserve"> </v>
      </c>
      <c r="B205" s="144"/>
      <c r="C205" s="144"/>
      <c r="D205" s="144"/>
      <c r="E205" s="144"/>
      <c r="F205" s="144"/>
      <c r="G205" s="216" t="str">
        <f>IF(D205="","",VLOOKUP(D205,'Liste des clubs'!A:B,2,FALSE))</f>
        <v/>
      </c>
    </row>
    <row r="206" spans="1:7" x14ac:dyDescent="0.2">
      <c r="A206" s="216" t="str">
        <f t="shared" si="4"/>
        <v xml:space="preserve"> </v>
      </c>
      <c r="B206" s="144"/>
      <c r="C206" s="144"/>
      <c r="D206" s="144"/>
      <c r="E206" s="144"/>
      <c r="F206" s="144"/>
      <c r="G206" s="216" t="str">
        <f>IF(D206="","",VLOOKUP(D206,'Liste des clubs'!A:B,2,FALSE))</f>
        <v/>
      </c>
    </row>
    <row r="207" spans="1:7" x14ac:dyDescent="0.2">
      <c r="A207" s="216" t="str">
        <f t="shared" si="4"/>
        <v xml:space="preserve"> </v>
      </c>
      <c r="B207" s="144"/>
      <c r="C207" s="144"/>
      <c r="D207" s="144"/>
      <c r="E207" s="144"/>
      <c r="F207" s="144"/>
      <c r="G207" s="216" t="str">
        <f>IF(D207="","",VLOOKUP(D207,'Liste des clubs'!A:B,2,FALSE))</f>
        <v/>
      </c>
    </row>
    <row r="208" spans="1:7" x14ac:dyDescent="0.2">
      <c r="A208" s="216" t="str">
        <f t="shared" si="4"/>
        <v xml:space="preserve"> </v>
      </c>
      <c r="B208" s="144"/>
      <c r="C208" s="144"/>
      <c r="D208" s="144"/>
      <c r="E208" s="144"/>
      <c r="F208" s="144"/>
      <c r="G208" s="216" t="str">
        <f>IF(D208="","",VLOOKUP(D208,'Liste des clubs'!A:B,2,FALSE))</f>
        <v/>
      </c>
    </row>
    <row r="209" spans="1:7" x14ac:dyDescent="0.2">
      <c r="A209" s="216" t="str">
        <f t="shared" si="4"/>
        <v xml:space="preserve"> </v>
      </c>
      <c r="B209" s="144"/>
      <c r="C209" s="144"/>
      <c r="D209" s="144"/>
      <c r="E209" s="144"/>
      <c r="F209" s="144"/>
      <c r="G209" s="216" t="str">
        <f>IF(D209="","",VLOOKUP(D209,'Liste des clubs'!A:B,2,FALSE))</f>
        <v/>
      </c>
    </row>
    <row r="210" spans="1:7" x14ac:dyDescent="0.2">
      <c r="A210" s="216" t="str">
        <f t="shared" si="4"/>
        <v xml:space="preserve"> </v>
      </c>
      <c r="B210" s="146"/>
      <c r="C210" s="146"/>
      <c r="D210" s="146"/>
      <c r="E210" s="142"/>
      <c r="F210" s="142"/>
      <c r="G210" s="216" t="str">
        <f>IF(D210="","",VLOOKUP(D210,'Liste des clubs'!A:B,2,FALSE))</f>
        <v/>
      </c>
    </row>
    <row r="211" spans="1:7" x14ac:dyDescent="0.2">
      <c r="A211" s="216" t="str">
        <f t="shared" si="4"/>
        <v xml:space="preserve"> </v>
      </c>
      <c r="B211" s="144"/>
      <c r="C211" s="144"/>
      <c r="D211" s="144"/>
      <c r="E211" s="144"/>
      <c r="F211" s="144"/>
      <c r="G211" s="216" t="str">
        <f>IF(D211="","",VLOOKUP(D211,'Liste des clubs'!A:B,2,FALSE))</f>
        <v/>
      </c>
    </row>
    <row r="212" spans="1:7" x14ac:dyDescent="0.2">
      <c r="A212" s="216" t="str">
        <f t="shared" si="4"/>
        <v xml:space="preserve"> </v>
      </c>
      <c r="B212" s="144"/>
      <c r="C212" s="144"/>
      <c r="D212" s="144"/>
      <c r="E212" s="144"/>
      <c r="F212" s="144"/>
      <c r="G212" s="216" t="str">
        <f>IF(D212="","",VLOOKUP(D212,'Liste des clubs'!A:B,2,FALSE))</f>
        <v/>
      </c>
    </row>
    <row r="213" spans="1:7" x14ac:dyDescent="0.2">
      <c r="A213" s="216" t="str">
        <f t="shared" si="4"/>
        <v xml:space="preserve"> </v>
      </c>
      <c r="B213" s="146"/>
      <c r="C213" s="146"/>
      <c r="D213" s="146"/>
      <c r="E213" s="142"/>
      <c r="F213" s="142"/>
      <c r="G213" s="216" t="str">
        <f>IF(D213="","",VLOOKUP(D213,'Liste des clubs'!A:B,2,FALSE))</f>
        <v/>
      </c>
    </row>
    <row r="214" spans="1:7" x14ac:dyDescent="0.2">
      <c r="A214" s="216" t="str">
        <f t="shared" si="4"/>
        <v xml:space="preserve"> </v>
      </c>
      <c r="B214" s="144"/>
      <c r="C214" s="144"/>
      <c r="D214" s="144"/>
      <c r="E214" s="144"/>
      <c r="F214" s="144"/>
      <c r="G214" s="216" t="str">
        <f>IF(D214="","",VLOOKUP(D214,'Liste des clubs'!A:B,2,FALSE))</f>
        <v/>
      </c>
    </row>
    <row r="215" spans="1:7" x14ac:dyDescent="0.2">
      <c r="A215" s="216" t="str">
        <f t="shared" si="4"/>
        <v xml:space="preserve"> </v>
      </c>
      <c r="B215" s="144"/>
      <c r="C215" s="144"/>
      <c r="D215" s="144"/>
      <c r="E215" s="144"/>
      <c r="F215" s="144"/>
      <c r="G215" s="216" t="str">
        <f>IF(D215="","",VLOOKUP(D215,'Liste des clubs'!A:B,2,FALSE))</f>
        <v/>
      </c>
    </row>
    <row r="216" spans="1:7" x14ac:dyDescent="0.2">
      <c r="A216" s="216" t="str">
        <f t="shared" si="4"/>
        <v xml:space="preserve"> </v>
      </c>
      <c r="B216" s="144"/>
      <c r="C216" s="144"/>
      <c r="D216" s="144"/>
      <c r="E216" s="144"/>
      <c r="F216" s="144"/>
      <c r="G216" s="216" t="str">
        <f>IF(D216="","",VLOOKUP(D216,'Liste des clubs'!A:B,2,FALSE))</f>
        <v/>
      </c>
    </row>
    <row r="217" spans="1:7" x14ac:dyDescent="0.2">
      <c r="A217" s="216" t="str">
        <f t="shared" si="4"/>
        <v xml:space="preserve"> </v>
      </c>
      <c r="B217" s="144"/>
      <c r="C217" s="144"/>
      <c r="D217" s="144"/>
      <c r="E217" s="144"/>
      <c r="F217" s="144"/>
      <c r="G217" s="216" t="str">
        <f>IF(D217="","",VLOOKUP(D217,'Liste des clubs'!A:B,2,FALSE))</f>
        <v/>
      </c>
    </row>
    <row r="218" spans="1:7" x14ac:dyDescent="0.2">
      <c r="A218" s="216" t="str">
        <f t="shared" si="4"/>
        <v xml:space="preserve"> </v>
      </c>
      <c r="B218" s="146"/>
      <c r="C218" s="146"/>
      <c r="D218" s="146"/>
      <c r="E218" s="142"/>
      <c r="F218" s="142"/>
      <c r="G218" s="216" t="str">
        <f>IF(D218="","",VLOOKUP(D218,'Liste des clubs'!A:B,2,FALSE))</f>
        <v/>
      </c>
    </row>
    <row r="219" spans="1:7" x14ac:dyDescent="0.2">
      <c r="A219" s="216" t="str">
        <f t="shared" si="4"/>
        <v xml:space="preserve"> </v>
      </c>
      <c r="B219" s="144"/>
      <c r="C219" s="144"/>
      <c r="D219" s="144"/>
      <c r="E219" s="144"/>
      <c r="F219" s="144"/>
      <c r="G219" s="216" t="str">
        <f>IF(D219="","",VLOOKUP(D219,'Liste des clubs'!A:B,2,FALSE))</f>
        <v/>
      </c>
    </row>
    <row r="220" spans="1:7" x14ac:dyDescent="0.2">
      <c r="A220" s="216" t="str">
        <f t="shared" si="4"/>
        <v xml:space="preserve"> </v>
      </c>
      <c r="B220" s="144"/>
      <c r="C220" s="144"/>
      <c r="D220" s="144"/>
      <c r="E220" s="144"/>
      <c r="F220" s="144"/>
      <c r="G220" s="216" t="str">
        <f>IF(D220="","",VLOOKUP(D220,'Liste des clubs'!A:B,2,FALSE))</f>
        <v/>
      </c>
    </row>
    <row r="221" spans="1:7" x14ac:dyDescent="0.2">
      <c r="A221" s="216" t="str">
        <f t="shared" si="4"/>
        <v xml:space="preserve"> </v>
      </c>
      <c r="B221" s="217"/>
      <c r="C221" s="217"/>
      <c r="D221" s="144"/>
      <c r="E221" s="144"/>
      <c r="F221" s="144"/>
      <c r="G221" s="216" t="str">
        <f>IF(D221="","",VLOOKUP(D221,'Liste des clubs'!A:B,2,FALSE))</f>
        <v/>
      </c>
    </row>
    <row r="222" spans="1:7" x14ac:dyDescent="0.2">
      <c r="A222" s="216" t="str">
        <f t="shared" si="4"/>
        <v xml:space="preserve"> </v>
      </c>
      <c r="B222" s="217"/>
      <c r="C222" s="217"/>
      <c r="D222" s="144"/>
      <c r="E222" s="144"/>
      <c r="F222" s="144"/>
      <c r="G222" s="216" t="str">
        <f>IF(D222="","",VLOOKUP(D222,'Liste des clubs'!A:B,2,FALSE))</f>
        <v/>
      </c>
    </row>
    <row r="223" spans="1:7" x14ac:dyDescent="0.2">
      <c r="A223" s="216" t="str">
        <f t="shared" si="4"/>
        <v xml:space="preserve"> </v>
      </c>
      <c r="B223" s="217"/>
      <c r="C223" s="217"/>
      <c r="D223" s="144"/>
      <c r="E223" s="144"/>
      <c r="F223" s="144"/>
      <c r="G223" s="216" t="str">
        <f>IF(D223="","",VLOOKUP(D223,'Liste des clubs'!A:B,2,FALSE))</f>
        <v/>
      </c>
    </row>
    <row r="224" spans="1:7" x14ac:dyDescent="0.2">
      <c r="A224" s="216" t="str">
        <f t="shared" si="4"/>
        <v xml:space="preserve"> </v>
      </c>
      <c r="B224" s="217"/>
      <c r="C224" s="217"/>
      <c r="D224" s="144"/>
      <c r="E224" s="144"/>
      <c r="F224" s="144"/>
      <c r="G224" s="216" t="str">
        <f>IF(D224="","",VLOOKUP(D224,'Liste des clubs'!A:B,2,FALSE))</f>
        <v/>
      </c>
    </row>
    <row r="225" spans="1:7" x14ac:dyDescent="0.2">
      <c r="A225" s="216" t="str">
        <f t="shared" si="4"/>
        <v xml:space="preserve"> </v>
      </c>
      <c r="B225" s="217"/>
      <c r="C225" s="217"/>
      <c r="D225" s="144"/>
      <c r="E225" s="144"/>
      <c r="F225" s="144"/>
      <c r="G225" s="216" t="str">
        <f>IF(D225="","",VLOOKUP(D225,'Liste des clubs'!A:B,2,FALSE))</f>
        <v/>
      </c>
    </row>
    <row r="226" spans="1:7" x14ac:dyDescent="0.2">
      <c r="A226" s="216" t="str">
        <f t="shared" si="4"/>
        <v xml:space="preserve"> </v>
      </c>
      <c r="B226" s="217"/>
      <c r="C226" s="217"/>
      <c r="D226" s="144"/>
      <c r="E226" s="144"/>
      <c r="F226" s="144"/>
      <c r="G226" s="216" t="str">
        <f>IF(D226="","",VLOOKUP(D226,'Liste des clubs'!A:B,2,FALSE))</f>
        <v/>
      </c>
    </row>
    <row r="227" spans="1:7" x14ac:dyDescent="0.2">
      <c r="A227" s="216" t="str">
        <f t="shared" si="4"/>
        <v xml:space="preserve"> </v>
      </c>
      <c r="B227" s="217"/>
      <c r="C227" s="217"/>
      <c r="D227" s="144"/>
      <c r="E227" s="144"/>
      <c r="F227" s="144"/>
      <c r="G227" s="216" t="str">
        <f>IF(D227="","",VLOOKUP(D227,'Liste des clubs'!A:B,2,FALSE))</f>
        <v/>
      </c>
    </row>
    <row r="228" spans="1:7" x14ac:dyDescent="0.2">
      <c r="A228" s="216" t="str">
        <f t="shared" si="4"/>
        <v xml:space="preserve"> </v>
      </c>
      <c r="B228" s="217"/>
      <c r="C228" s="217"/>
      <c r="D228" s="144"/>
      <c r="E228" s="144"/>
      <c r="F228" s="144"/>
      <c r="G228" s="216" t="str">
        <f>IF(D228="","",VLOOKUP(D228,'Liste des clubs'!A:B,2,FALSE))</f>
        <v/>
      </c>
    </row>
    <row r="229" spans="1:7" x14ac:dyDescent="0.2">
      <c r="A229" s="216" t="str">
        <f t="shared" si="4"/>
        <v xml:space="preserve"> </v>
      </c>
      <c r="B229" s="217"/>
      <c r="C229" s="217"/>
      <c r="D229" s="144"/>
      <c r="E229" s="144"/>
      <c r="F229" s="144"/>
      <c r="G229" s="216" t="str">
        <f>IF(D229="","",VLOOKUP(D229,'Liste des clubs'!A:B,2,FALSE))</f>
        <v/>
      </c>
    </row>
    <row r="230" spans="1:7" x14ac:dyDescent="0.2">
      <c r="A230" s="216" t="str">
        <f t="shared" si="4"/>
        <v xml:space="preserve"> </v>
      </c>
      <c r="B230" s="217"/>
      <c r="C230" s="217"/>
      <c r="D230" s="144"/>
      <c r="E230" s="144"/>
      <c r="F230" s="144"/>
      <c r="G230" s="216" t="str">
        <f>IF(D230="","",VLOOKUP(D230,'Liste des clubs'!A:B,2,FALSE))</f>
        <v/>
      </c>
    </row>
    <row r="231" spans="1:7" x14ac:dyDescent="0.2">
      <c r="A231" s="216" t="str">
        <f t="shared" si="4"/>
        <v xml:space="preserve"> </v>
      </c>
      <c r="B231" s="217"/>
      <c r="C231" s="217"/>
      <c r="D231" s="144"/>
      <c r="E231" s="144"/>
      <c r="F231" s="144"/>
      <c r="G231" s="216" t="str">
        <f>IF(D231="","",VLOOKUP(D231,'Liste des clubs'!A:B,2,FALSE))</f>
        <v/>
      </c>
    </row>
    <row r="232" spans="1:7" x14ac:dyDescent="0.2">
      <c r="A232" s="216" t="str">
        <f t="shared" si="4"/>
        <v xml:space="preserve"> </v>
      </c>
      <c r="B232" s="217"/>
      <c r="C232" s="217"/>
      <c r="D232" s="144"/>
      <c r="E232" s="144"/>
      <c r="F232" s="144"/>
      <c r="G232" s="216" t="str">
        <f>IF(D232="","",VLOOKUP(D232,'Liste des clubs'!A:B,2,FALSE))</f>
        <v/>
      </c>
    </row>
    <row r="233" spans="1:7" x14ac:dyDescent="0.2">
      <c r="A233" s="216" t="str">
        <f t="shared" si="4"/>
        <v xml:space="preserve"> </v>
      </c>
      <c r="B233" s="217"/>
      <c r="C233" s="217"/>
      <c r="D233" s="144"/>
      <c r="E233" s="144"/>
      <c r="F233" s="144"/>
      <c r="G233" s="216" t="str">
        <f>IF(D233="","",VLOOKUP(D233,'Liste des clubs'!A:B,2,FALSE))</f>
        <v/>
      </c>
    </row>
    <row r="234" spans="1:7" x14ac:dyDescent="0.2">
      <c r="A234" s="216" t="str">
        <f t="shared" si="4"/>
        <v xml:space="preserve"> </v>
      </c>
      <c r="B234" s="217"/>
      <c r="C234" s="217"/>
      <c r="D234" s="144"/>
      <c r="E234" s="144"/>
      <c r="F234" s="144"/>
      <c r="G234" s="216" t="str">
        <f>IF(D234="","",VLOOKUP(D234,'Liste des clubs'!A:B,2,FALSE))</f>
        <v/>
      </c>
    </row>
    <row r="235" spans="1:7" x14ac:dyDescent="0.2">
      <c r="A235" s="216" t="str">
        <f t="shared" si="4"/>
        <v xml:space="preserve"> </v>
      </c>
      <c r="B235" s="217"/>
      <c r="C235" s="217"/>
      <c r="D235" s="144"/>
      <c r="E235" s="144"/>
      <c r="F235" s="144"/>
      <c r="G235" s="216" t="str">
        <f>IF(D235="","",VLOOKUP(D235,'Liste des clubs'!A:B,2,FALSE))</f>
        <v/>
      </c>
    </row>
    <row r="236" spans="1:7" x14ac:dyDescent="0.2">
      <c r="A236" s="216" t="str">
        <f t="shared" si="4"/>
        <v xml:space="preserve"> </v>
      </c>
      <c r="B236" s="217"/>
      <c r="C236" s="217"/>
      <c r="D236" s="144"/>
      <c r="E236" s="144"/>
      <c r="F236" s="144"/>
      <c r="G236" s="216" t="str">
        <f>IF(D236="","",VLOOKUP(D236,'Liste des clubs'!A:B,2,FALSE))</f>
        <v/>
      </c>
    </row>
    <row r="237" spans="1:7" x14ac:dyDescent="0.2">
      <c r="A237" s="216" t="str">
        <f t="shared" si="4"/>
        <v xml:space="preserve"> </v>
      </c>
      <c r="B237" s="217"/>
      <c r="C237" s="217"/>
      <c r="D237" s="144"/>
      <c r="E237" s="144"/>
      <c r="F237" s="144"/>
      <c r="G237" s="216" t="str">
        <f>IF(D237="","",VLOOKUP(D237,'Liste des clubs'!A:B,2,FALSE))</f>
        <v/>
      </c>
    </row>
    <row r="238" spans="1:7" x14ac:dyDescent="0.2">
      <c r="A238" s="216" t="str">
        <f t="shared" si="4"/>
        <v xml:space="preserve"> </v>
      </c>
      <c r="B238" s="217"/>
      <c r="C238" s="217"/>
      <c r="D238" s="144"/>
      <c r="E238" s="144"/>
      <c r="F238" s="144"/>
      <c r="G238" s="216" t="str">
        <f>IF(D238="","",VLOOKUP(D238,'Liste des clubs'!A:B,2,FALSE))</f>
        <v/>
      </c>
    </row>
    <row r="239" spans="1:7" x14ac:dyDescent="0.2">
      <c r="A239" s="216" t="str">
        <f t="shared" si="4"/>
        <v xml:space="preserve"> </v>
      </c>
      <c r="B239" s="217"/>
      <c r="C239" s="217"/>
      <c r="D239" s="144"/>
      <c r="E239" s="144"/>
      <c r="F239" s="144"/>
      <c r="G239" s="216" t="str">
        <f>IF(D239="","",VLOOKUP(D239,'Liste des clubs'!A:B,2,FALSE))</f>
        <v/>
      </c>
    </row>
    <row r="240" spans="1:7" x14ac:dyDescent="0.2">
      <c r="A240" s="216" t="str">
        <f t="shared" si="4"/>
        <v xml:space="preserve"> </v>
      </c>
      <c r="B240" s="217"/>
      <c r="C240" s="217"/>
      <c r="D240" s="144"/>
      <c r="E240" s="144"/>
      <c r="F240" s="144"/>
      <c r="G240" s="216" t="str">
        <f>IF(D240="","",VLOOKUP(D240,'Liste des clubs'!A:B,2,FALSE))</f>
        <v/>
      </c>
    </row>
    <row r="241" spans="1:7" x14ac:dyDescent="0.2">
      <c r="A241" s="216" t="str">
        <f t="shared" si="4"/>
        <v xml:space="preserve"> </v>
      </c>
      <c r="B241" s="217"/>
      <c r="C241" s="217"/>
      <c r="D241" s="144"/>
      <c r="E241" s="144"/>
      <c r="F241" s="144"/>
      <c r="G241" s="216" t="str">
        <f>IF(D241="","",VLOOKUP(D241,'Liste des clubs'!A:B,2,FALSE))</f>
        <v/>
      </c>
    </row>
    <row r="242" spans="1:7" x14ac:dyDescent="0.2">
      <c r="A242" s="216" t="str">
        <f t="shared" si="4"/>
        <v xml:space="preserve"> </v>
      </c>
      <c r="B242" s="217"/>
      <c r="C242" s="217"/>
      <c r="D242" s="144"/>
      <c r="E242" s="144"/>
      <c r="F242" s="144"/>
      <c r="G242" s="216" t="str">
        <f>IF(D242="","",VLOOKUP(D242,'Liste des clubs'!A:B,2,FALSE))</f>
        <v/>
      </c>
    </row>
    <row r="243" spans="1:7" x14ac:dyDescent="0.2">
      <c r="A243" s="216" t="str">
        <f t="shared" si="4"/>
        <v xml:space="preserve"> </v>
      </c>
      <c r="B243" s="217"/>
      <c r="C243" s="217"/>
      <c r="D243" s="144"/>
      <c r="E243" s="144"/>
      <c r="F243" s="144"/>
      <c r="G243" s="216" t="str">
        <f>IF(D243="","",VLOOKUP(D243,'Liste des clubs'!A:B,2,FALSE))</f>
        <v/>
      </c>
    </row>
    <row r="244" spans="1:7" x14ac:dyDescent="0.2">
      <c r="A244" s="216" t="str">
        <f t="shared" si="4"/>
        <v xml:space="preserve"> </v>
      </c>
      <c r="B244" s="217"/>
      <c r="C244" s="217"/>
      <c r="D244" s="144"/>
      <c r="E244" s="144"/>
      <c r="F244" s="144"/>
      <c r="G244" s="216" t="str">
        <f>IF(D244="","",VLOOKUP(D244,'Liste des clubs'!A:B,2,FALSE))</f>
        <v/>
      </c>
    </row>
    <row r="245" spans="1:7" x14ac:dyDescent="0.2">
      <c r="A245" s="216" t="str">
        <f t="shared" si="4"/>
        <v xml:space="preserve"> </v>
      </c>
      <c r="B245" s="217"/>
      <c r="C245" s="217"/>
      <c r="D245" s="144"/>
      <c r="E245" s="144"/>
      <c r="F245" s="144"/>
      <c r="G245" s="216" t="str">
        <f>IF(D245="","",VLOOKUP(D245,'Liste des clubs'!A:B,2,FALSE))</f>
        <v/>
      </c>
    </row>
    <row r="246" spans="1:7" x14ac:dyDescent="0.2">
      <c r="A246" s="216" t="str">
        <f t="shared" si="4"/>
        <v xml:space="preserve"> </v>
      </c>
      <c r="B246" s="217"/>
      <c r="C246" s="217"/>
      <c r="D246" s="144"/>
      <c r="E246" s="144"/>
      <c r="F246" s="144"/>
      <c r="G246" s="216" t="str">
        <f>IF(D246="","",VLOOKUP(D246,'Liste des clubs'!A:B,2,FALSE))</f>
        <v/>
      </c>
    </row>
    <row r="247" spans="1:7" x14ac:dyDescent="0.2">
      <c r="A247" s="216" t="str">
        <f t="shared" si="4"/>
        <v xml:space="preserve"> </v>
      </c>
      <c r="B247" s="217"/>
      <c r="C247" s="217"/>
      <c r="D247" s="144"/>
      <c r="E247" s="144"/>
      <c r="F247" s="144"/>
      <c r="G247" s="216" t="str">
        <f>IF(D247="","",VLOOKUP(D247,'Liste des clubs'!A:B,2,FALSE))</f>
        <v/>
      </c>
    </row>
    <row r="248" spans="1:7" x14ac:dyDescent="0.2">
      <c r="A248" s="216" t="str">
        <f t="shared" si="4"/>
        <v xml:space="preserve"> </v>
      </c>
      <c r="B248" s="217"/>
      <c r="C248" s="217"/>
      <c r="D248" s="144"/>
      <c r="E248" s="144"/>
      <c r="F248" s="144"/>
      <c r="G248" s="216" t="str">
        <f>IF(D248="","",VLOOKUP(D248,'Liste des clubs'!A:B,2,FALSE))</f>
        <v/>
      </c>
    </row>
    <row r="249" spans="1:7" x14ac:dyDescent="0.2">
      <c r="A249" s="216" t="str">
        <f t="shared" si="4"/>
        <v xml:space="preserve"> </v>
      </c>
      <c r="B249" s="217"/>
      <c r="C249" s="217"/>
      <c r="D249" s="144"/>
      <c r="E249" s="144"/>
      <c r="F249" s="144"/>
      <c r="G249" s="216" t="str">
        <f>IF(D249="","",VLOOKUP(D249,'Liste des clubs'!A:B,2,FALSE))</f>
        <v/>
      </c>
    </row>
    <row r="250" spans="1:7" x14ac:dyDescent="0.2">
      <c r="A250" s="216" t="str">
        <f t="shared" si="4"/>
        <v xml:space="preserve"> </v>
      </c>
      <c r="B250" s="217"/>
      <c r="C250" s="217"/>
      <c r="D250" s="144"/>
      <c r="E250" s="144"/>
      <c r="F250" s="144"/>
      <c r="G250" s="216" t="str">
        <f>IF(D250="","",VLOOKUP(D250,'Liste des clubs'!A:B,2,FALSE))</f>
        <v/>
      </c>
    </row>
    <row r="251" spans="1:7" x14ac:dyDescent="0.2">
      <c r="A251" s="216" t="str">
        <f t="shared" si="4"/>
        <v xml:space="preserve"> </v>
      </c>
      <c r="B251" s="217"/>
      <c r="C251" s="217"/>
      <c r="D251" s="144"/>
      <c r="E251" s="144"/>
      <c r="F251" s="144"/>
      <c r="G251" s="216" t="str">
        <f>IF(D251="","",VLOOKUP(D251,'Liste des clubs'!A:B,2,FALSE))</f>
        <v/>
      </c>
    </row>
    <row r="252" spans="1:7" x14ac:dyDescent="0.2">
      <c r="A252" s="216" t="str">
        <f t="shared" si="4"/>
        <v xml:space="preserve"> </v>
      </c>
      <c r="B252" s="217"/>
      <c r="C252" s="217"/>
      <c r="D252" s="144"/>
      <c r="E252" s="144"/>
      <c r="F252" s="144"/>
      <c r="G252" s="216" t="str">
        <f>IF(D252="","",VLOOKUP(D252,'Liste des clubs'!A:B,2,FALSE))</f>
        <v/>
      </c>
    </row>
    <row r="253" spans="1:7" x14ac:dyDescent="0.2">
      <c r="A253" s="216" t="str">
        <f t="shared" si="4"/>
        <v xml:space="preserve"> </v>
      </c>
      <c r="B253" s="217"/>
      <c r="C253" s="217"/>
      <c r="D253" s="144"/>
      <c r="E253" s="144"/>
      <c r="F253" s="144"/>
      <c r="G253" s="216" t="str">
        <f>IF(D253="","",VLOOKUP(D253,'Liste des clubs'!A:B,2,FALSE))</f>
        <v/>
      </c>
    </row>
    <row r="254" spans="1:7" x14ac:dyDescent="0.2">
      <c r="A254" s="216" t="str">
        <f t="shared" si="4"/>
        <v xml:space="preserve"> </v>
      </c>
      <c r="B254" s="217"/>
      <c r="C254" s="217"/>
      <c r="D254" s="144"/>
      <c r="E254" s="144"/>
      <c r="F254" s="144"/>
      <c r="G254" s="216" t="str">
        <f>IF(D254="","",VLOOKUP(D254,'Liste des clubs'!A:B,2,FALSE))</f>
        <v/>
      </c>
    </row>
    <row r="255" spans="1:7" x14ac:dyDescent="0.2">
      <c r="A255" s="216" t="str">
        <f t="shared" si="4"/>
        <v xml:space="preserve"> </v>
      </c>
      <c r="B255" s="217"/>
      <c r="C255" s="217"/>
      <c r="D255" s="144"/>
      <c r="E255" s="144"/>
      <c r="F255" s="144"/>
      <c r="G255" s="216" t="str">
        <f>IF(D255="","",VLOOKUP(D255,'Liste des clubs'!A:B,2,FALSE))</f>
        <v/>
      </c>
    </row>
    <row r="256" spans="1:7" x14ac:dyDescent="0.2">
      <c r="A256" s="216" t="str">
        <f t="shared" si="4"/>
        <v xml:space="preserve"> </v>
      </c>
      <c r="B256" s="217"/>
      <c r="C256" s="217"/>
      <c r="D256" s="144"/>
      <c r="E256" s="144"/>
      <c r="F256" s="144"/>
      <c r="G256" s="216" t="str">
        <f>IF(D256="","",VLOOKUP(D256,'Liste des clubs'!A:B,2,FALSE))</f>
        <v/>
      </c>
    </row>
    <row r="257" spans="1:7" x14ac:dyDescent="0.2">
      <c r="A257" s="216" t="str">
        <f t="shared" si="4"/>
        <v xml:space="preserve"> </v>
      </c>
      <c r="B257" s="217"/>
      <c r="C257" s="217"/>
      <c r="D257" s="144"/>
      <c r="E257" s="144"/>
      <c r="F257" s="144"/>
      <c r="G257" s="216" t="str">
        <f>IF(D257="","",VLOOKUP(D257,'Liste des clubs'!A:B,2,FALSE))</f>
        <v/>
      </c>
    </row>
    <row r="258" spans="1:7" x14ac:dyDescent="0.2">
      <c r="A258" s="216" t="str">
        <f t="shared" si="4"/>
        <v xml:space="preserve"> </v>
      </c>
      <c r="B258" s="217"/>
      <c r="C258" s="217"/>
      <c r="D258" s="144"/>
      <c r="E258" s="144"/>
      <c r="F258" s="144"/>
      <c r="G258" s="216" t="str">
        <f>IF(D258="","",VLOOKUP(D258,'Liste des clubs'!A:B,2,FALSE))</f>
        <v/>
      </c>
    </row>
    <row r="259" spans="1:7" x14ac:dyDescent="0.2">
      <c r="A259" s="216" t="str">
        <f t="shared" si="4"/>
        <v xml:space="preserve"> </v>
      </c>
      <c r="B259" s="217"/>
      <c r="C259" s="217"/>
      <c r="D259" s="144"/>
      <c r="E259" s="144"/>
      <c r="F259" s="144"/>
      <c r="G259" s="216" t="str">
        <f>IF(D259="","",VLOOKUP(D259,'Liste des clubs'!A:B,2,FALSE))</f>
        <v/>
      </c>
    </row>
    <row r="260" spans="1:7" x14ac:dyDescent="0.2">
      <c r="A260" s="216" t="str">
        <f t="shared" ref="A260:A323" si="5">UPPER(B260)&amp;" "&amp;PROPER(C260)</f>
        <v xml:space="preserve"> </v>
      </c>
      <c r="B260" s="217"/>
      <c r="C260" s="217"/>
      <c r="D260" s="144"/>
      <c r="E260" s="144"/>
      <c r="F260" s="144"/>
      <c r="G260" s="216" t="str">
        <f>IF(D260="","",VLOOKUP(D260,'Liste des clubs'!A:B,2,FALSE))</f>
        <v/>
      </c>
    </row>
    <row r="261" spans="1:7" x14ac:dyDescent="0.2">
      <c r="A261" s="216" t="str">
        <f t="shared" si="5"/>
        <v xml:space="preserve"> </v>
      </c>
      <c r="B261" s="217"/>
      <c r="C261" s="217"/>
      <c r="D261" s="144"/>
      <c r="E261" s="144"/>
      <c r="F261" s="144"/>
      <c r="G261" s="216" t="str">
        <f>IF(D261="","",VLOOKUP(D261,'Liste des clubs'!A:B,2,FALSE))</f>
        <v/>
      </c>
    </row>
    <row r="262" spans="1:7" x14ac:dyDescent="0.2">
      <c r="A262" s="216" t="str">
        <f t="shared" si="5"/>
        <v xml:space="preserve"> </v>
      </c>
      <c r="B262" s="217"/>
      <c r="C262" s="217"/>
      <c r="D262" s="144"/>
      <c r="E262" s="144"/>
      <c r="F262" s="144"/>
      <c r="G262" s="216" t="str">
        <f>IF(D262="","",VLOOKUP(D262,'Liste des clubs'!A:B,2,FALSE))</f>
        <v/>
      </c>
    </row>
    <row r="263" spans="1:7" x14ac:dyDescent="0.2">
      <c r="A263" s="216" t="str">
        <f t="shared" si="5"/>
        <v xml:space="preserve"> </v>
      </c>
      <c r="B263" s="217"/>
      <c r="C263" s="217"/>
      <c r="D263" s="144"/>
      <c r="E263" s="144"/>
      <c r="F263" s="144"/>
      <c r="G263" s="216" t="str">
        <f>IF(D263="","",VLOOKUP(D263,'Liste des clubs'!A:B,2,FALSE))</f>
        <v/>
      </c>
    </row>
    <row r="264" spans="1:7" x14ac:dyDescent="0.2">
      <c r="A264" s="216" t="str">
        <f t="shared" si="5"/>
        <v xml:space="preserve"> </v>
      </c>
      <c r="B264" s="217"/>
      <c r="C264" s="217"/>
      <c r="D264" s="144"/>
      <c r="E264" s="144"/>
      <c r="F264" s="144"/>
      <c r="G264" s="216" t="str">
        <f>IF(D264="","",VLOOKUP(D264,'Liste des clubs'!A:B,2,FALSE))</f>
        <v/>
      </c>
    </row>
    <row r="265" spans="1:7" x14ac:dyDescent="0.2">
      <c r="A265" s="216" t="str">
        <f t="shared" si="5"/>
        <v xml:space="preserve"> </v>
      </c>
      <c r="B265" s="217"/>
      <c r="C265" s="217"/>
      <c r="D265" s="144"/>
      <c r="E265" s="144"/>
      <c r="F265" s="144"/>
      <c r="G265" s="216" t="str">
        <f>IF(D265="","",VLOOKUP(D265,'Liste des clubs'!A:B,2,FALSE))</f>
        <v/>
      </c>
    </row>
    <row r="266" spans="1:7" x14ac:dyDescent="0.2">
      <c r="A266" s="216" t="str">
        <f t="shared" si="5"/>
        <v xml:space="preserve"> </v>
      </c>
      <c r="B266" s="217"/>
      <c r="C266" s="217"/>
      <c r="D266" s="144"/>
      <c r="E266" s="144"/>
      <c r="F266" s="144"/>
      <c r="G266" s="216" t="str">
        <f>IF(D266="","",VLOOKUP(D266,'Liste des clubs'!A:B,2,FALSE))</f>
        <v/>
      </c>
    </row>
    <row r="267" spans="1:7" x14ac:dyDescent="0.2">
      <c r="A267" s="216" t="str">
        <f t="shared" si="5"/>
        <v xml:space="preserve"> </v>
      </c>
      <c r="B267" s="217"/>
      <c r="C267" s="217"/>
      <c r="D267" s="144"/>
      <c r="E267" s="144"/>
      <c r="F267" s="144"/>
      <c r="G267" s="216" t="str">
        <f>IF(D267="","",VLOOKUP(D267,'Liste des clubs'!A:B,2,FALSE))</f>
        <v/>
      </c>
    </row>
    <row r="268" spans="1:7" x14ac:dyDescent="0.2">
      <c r="A268" s="216" t="str">
        <f t="shared" si="5"/>
        <v xml:space="preserve"> </v>
      </c>
      <c r="B268" s="217"/>
      <c r="C268" s="217"/>
      <c r="D268" s="144"/>
      <c r="E268" s="144"/>
      <c r="F268" s="144"/>
      <c r="G268" s="216" t="str">
        <f>IF(D268="","",VLOOKUP(D268,'Liste des clubs'!A:B,2,FALSE))</f>
        <v/>
      </c>
    </row>
    <row r="269" spans="1:7" x14ac:dyDescent="0.2">
      <c r="A269" s="216" t="str">
        <f t="shared" si="5"/>
        <v xml:space="preserve"> </v>
      </c>
      <c r="B269" s="217"/>
      <c r="C269" s="217"/>
      <c r="D269" s="144"/>
      <c r="E269" s="144"/>
      <c r="F269" s="144"/>
      <c r="G269" s="216" t="str">
        <f>IF(D269="","",VLOOKUP(D269,'Liste des clubs'!A:B,2,FALSE))</f>
        <v/>
      </c>
    </row>
    <row r="270" spans="1:7" x14ac:dyDescent="0.2">
      <c r="A270" s="216" t="str">
        <f t="shared" si="5"/>
        <v xml:space="preserve"> </v>
      </c>
      <c r="B270" s="217"/>
      <c r="C270" s="217"/>
      <c r="D270" s="144"/>
      <c r="E270" s="144"/>
      <c r="F270" s="144"/>
      <c r="G270" s="216" t="str">
        <f>IF(D270="","",VLOOKUP(D270,'Liste des clubs'!A:B,2,FALSE))</f>
        <v/>
      </c>
    </row>
    <row r="271" spans="1:7" x14ac:dyDescent="0.2">
      <c r="A271" s="216" t="str">
        <f t="shared" si="5"/>
        <v xml:space="preserve"> </v>
      </c>
      <c r="B271" s="217"/>
      <c r="C271" s="217"/>
      <c r="D271" s="144"/>
      <c r="E271" s="144"/>
      <c r="F271" s="144"/>
      <c r="G271" s="216" t="str">
        <f>IF(D271="","",VLOOKUP(D271,'Liste des clubs'!A:B,2,FALSE))</f>
        <v/>
      </c>
    </row>
    <row r="272" spans="1:7" x14ac:dyDescent="0.2">
      <c r="A272" s="216" t="str">
        <f t="shared" si="5"/>
        <v xml:space="preserve"> </v>
      </c>
      <c r="B272" s="217"/>
      <c r="C272" s="217"/>
      <c r="D272" s="144"/>
      <c r="E272" s="144"/>
      <c r="F272" s="144"/>
      <c r="G272" s="216" t="str">
        <f>IF(D272="","",VLOOKUP(D272,'Liste des clubs'!A:B,2,FALSE))</f>
        <v/>
      </c>
    </row>
    <row r="273" spans="1:7" x14ac:dyDescent="0.2">
      <c r="A273" s="216" t="str">
        <f t="shared" si="5"/>
        <v xml:space="preserve"> </v>
      </c>
      <c r="B273" s="217"/>
      <c r="C273" s="217"/>
      <c r="D273" s="144"/>
      <c r="E273" s="144"/>
      <c r="F273" s="144"/>
      <c r="G273" s="216" t="str">
        <f>IF(D273="","",VLOOKUP(D273,'Liste des clubs'!A:B,2,FALSE))</f>
        <v/>
      </c>
    </row>
    <row r="274" spans="1:7" x14ac:dyDescent="0.2">
      <c r="A274" s="216" t="str">
        <f t="shared" si="5"/>
        <v xml:space="preserve"> </v>
      </c>
      <c r="B274" s="217"/>
      <c r="C274" s="217"/>
      <c r="D274" s="144"/>
      <c r="E274" s="144"/>
      <c r="F274" s="144"/>
      <c r="G274" s="216" t="str">
        <f>IF(D274="","",VLOOKUP(D274,'Liste des clubs'!A:B,2,FALSE))</f>
        <v/>
      </c>
    </row>
    <row r="275" spans="1:7" x14ac:dyDescent="0.2">
      <c r="A275" s="216" t="str">
        <f t="shared" si="5"/>
        <v xml:space="preserve"> </v>
      </c>
      <c r="B275" s="217"/>
      <c r="C275" s="217"/>
      <c r="D275" s="144"/>
      <c r="E275" s="144"/>
      <c r="F275" s="144"/>
      <c r="G275" s="216" t="str">
        <f>IF(D275="","",VLOOKUP(D275,'Liste des clubs'!A:B,2,FALSE))</f>
        <v/>
      </c>
    </row>
    <row r="276" spans="1:7" x14ac:dyDescent="0.2">
      <c r="A276" s="216" t="str">
        <f t="shared" si="5"/>
        <v xml:space="preserve"> </v>
      </c>
      <c r="B276" s="217"/>
      <c r="C276" s="217"/>
      <c r="D276" s="144"/>
      <c r="E276" s="144"/>
      <c r="F276" s="144"/>
      <c r="G276" s="216" t="str">
        <f>IF(D276="","",VLOOKUP(D276,'Liste des clubs'!A:B,2,FALSE))</f>
        <v/>
      </c>
    </row>
    <row r="277" spans="1:7" x14ac:dyDescent="0.2">
      <c r="A277" s="216" t="str">
        <f t="shared" si="5"/>
        <v xml:space="preserve"> </v>
      </c>
      <c r="B277" s="217"/>
      <c r="C277" s="217"/>
      <c r="D277" s="144"/>
      <c r="E277" s="144"/>
      <c r="F277" s="144"/>
      <c r="G277" s="216" t="str">
        <f>IF(D277="","",VLOOKUP(D277,'Liste des clubs'!A:B,2,FALSE))</f>
        <v/>
      </c>
    </row>
    <row r="278" spans="1:7" x14ac:dyDescent="0.2">
      <c r="A278" s="216" t="str">
        <f t="shared" si="5"/>
        <v xml:space="preserve"> </v>
      </c>
      <c r="B278" s="217"/>
      <c r="C278" s="217"/>
      <c r="D278" s="144"/>
      <c r="E278" s="144"/>
      <c r="F278" s="144"/>
      <c r="G278" s="216" t="str">
        <f>IF(D278="","",VLOOKUP(D278,'Liste des clubs'!A:B,2,FALSE))</f>
        <v/>
      </c>
    </row>
    <row r="279" spans="1:7" x14ac:dyDescent="0.2">
      <c r="A279" s="216" t="str">
        <f t="shared" si="5"/>
        <v xml:space="preserve"> </v>
      </c>
      <c r="B279" s="217"/>
      <c r="C279" s="217"/>
      <c r="D279" s="144"/>
      <c r="E279" s="144"/>
      <c r="F279" s="144"/>
      <c r="G279" s="216" t="str">
        <f>IF(D279="","",VLOOKUP(D279,'Liste des clubs'!A:B,2,FALSE))</f>
        <v/>
      </c>
    </row>
    <row r="280" spans="1:7" x14ac:dyDescent="0.2">
      <c r="A280" s="216" t="str">
        <f t="shared" si="5"/>
        <v xml:space="preserve"> </v>
      </c>
      <c r="B280" s="217"/>
      <c r="C280" s="217"/>
      <c r="D280" s="144"/>
      <c r="E280" s="144"/>
      <c r="F280" s="144"/>
      <c r="G280" s="216" t="str">
        <f>IF(D280="","",VLOOKUP(D280,'Liste des clubs'!A:B,2,FALSE))</f>
        <v/>
      </c>
    </row>
    <row r="281" spans="1:7" x14ac:dyDescent="0.2">
      <c r="A281" s="216" t="str">
        <f t="shared" si="5"/>
        <v xml:space="preserve"> </v>
      </c>
      <c r="B281" s="217"/>
      <c r="C281" s="217"/>
      <c r="D281" s="144"/>
      <c r="E281" s="144"/>
      <c r="F281" s="144"/>
      <c r="G281" s="216" t="str">
        <f>IF(D281="","",VLOOKUP(D281,'Liste des clubs'!A:B,2,FALSE))</f>
        <v/>
      </c>
    </row>
    <row r="282" spans="1:7" x14ac:dyDescent="0.2">
      <c r="A282" s="216" t="str">
        <f t="shared" si="5"/>
        <v xml:space="preserve"> </v>
      </c>
      <c r="B282" s="217"/>
      <c r="C282" s="217"/>
      <c r="D282" s="144"/>
      <c r="E282" s="144"/>
      <c r="F282" s="144"/>
      <c r="G282" s="216" t="str">
        <f>IF(D282="","",VLOOKUP(D282,'Liste des clubs'!A:B,2,FALSE))</f>
        <v/>
      </c>
    </row>
    <row r="283" spans="1:7" x14ac:dyDescent="0.2">
      <c r="A283" s="216" t="str">
        <f t="shared" si="5"/>
        <v xml:space="preserve"> </v>
      </c>
      <c r="B283" s="217"/>
      <c r="C283" s="217"/>
      <c r="D283" s="144"/>
      <c r="E283" s="144"/>
      <c r="F283" s="144"/>
      <c r="G283" s="216" t="str">
        <f>IF(D283="","",VLOOKUP(D283,'Liste des clubs'!A:B,2,FALSE))</f>
        <v/>
      </c>
    </row>
    <row r="284" spans="1:7" x14ac:dyDescent="0.2">
      <c r="A284" s="216" t="str">
        <f t="shared" si="5"/>
        <v xml:space="preserve"> </v>
      </c>
      <c r="B284" s="217"/>
      <c r="C284" s="217"/>
      <c r="D284" s="144"/>
      <c r="E284" s="144"/>
      <c r="F284" s="144"/>
      <c r="G284" s="216" t="str">
        <f>IF(D284="","",VLOOKUP(D284,'Liste des clubs'!A:B,2,FALSE))</f>
        <v/>
      </c>
    </row>
    <row r="285" spans="1:7" x14ac:dyDescent="0.2">
      <c r="A285" s="216" t="str">
        <f t="shared" si="5"/>
        <v xml:space="preserve"> </v>
      </c>
      <c r="B285" s="217"/>
      <c r="C285" s="217"/>
      <c r="D285" s="144"/>
      <c r="E285" s="144"/>
      <c r="F285" s="144"/>
      <c r="G285" s="216" t="str">
        <f>IF(D285="","",VLOOKUP(D285,'Liste des clubs'!A:B,2,FALSE))</f>
        <v/>
      </c>
    </row>
    <row r="286" spans="1:7" x14ac:dyDescent="0.2">
      <c r="A286" s="216" t="str">
        <f t="shared" si="5"/>
        <v xml:space="preserve"> </v>
      </c>
      <c r="B286" s="217"/>
      <c r="C286" s="217"/>
      <c r="D286" s="144"/>
      <c r="E286" s="144"/>
      <c r="F286" s="144"/>
      <c r="G286" s="216" t="str">
        <f>IF(D286="","",VLOOKUP(D286,'Liste des clubs'!A:B,2,FALSE))</f>
        <v/>
      </c>
    </row>
    <row r="287" spans="1:7" x14ac:dyDescent="0.2">
      <c r="A287" s="216" t="str">
        <f t="shared" si="5"/>
        <v xml:space="preserve"> </v>
      </c>
      <c r="B287" s="217"/>
      <c r="C287" s="217"/>
      <c r="D287" s="144"/>
      <c r="E287" s="144"/>
      <c r="F287" s="144"/>
      <c r="G287" s="216" t="str">
        <f>IF(D287="","",VLOOKUP(D287,'Liste des clubs'!A:B,2,FALSE))</f>
        <v/>
      </c>
    </row>
    <row r="288" spans="1:7" x14ac:dyDescent="0.2">
      <c r="A288" s="216" t="str">
        <f t="shared" si="5"/>
        <v xml:space="preserve"> </v>
      </c>
      <c r="B288" s="217"/>
      <c r="C288" s="217"/>
      <c r="D288" s="144"/>
      <c r="E288" s="144"/>
      <c r="F288" s="144"/>
      <c r="G288" s="216" t="str">
        <f>IF(D288="","",VLOOKUP(D288,'Liste des clubs'!A:B,2,FALSE))</f>
        <v/>
      </c>
    </row>
    <row r="289" spans="1:7" x14ac:dyDescent="0.2">
      <c r="A289" s="216" t="str">
        <f t="shared" si="5"/>
        <v xml:space="preserve"> </v>
      </c>
      <c r="B289" s="217"/>
      <c r="C289" s="217"/>
      <c r="D289" s="144"/>
      <c r="E289" s="144"/>
      <c r="F289" s="144"/>
      <c r="G289" s="216" t="str">
        <f>IF(D289="","",VLOOKUP(D289,'Liste des clubs'!A:B,2,FALSE))</f>
        <v/>
      </c>
    </row>
    <row r="290" spans="1:7" x14ac:dyDescent="0.2">
      <c r="A290" s="216" t="str">
        <f t="shared" si="5"/>
        <v xml:space="preserve"> </v>
      </c>
      <c r="B290" s="217"/>
      <c r="C290" s="217"/>
      <c r="D290" s="144"/>
      <c r="E290" s="144"/>
      <c r="F290" s="144"/>
      <c r="G290" s="216" t="str">
        <f>IF(D290="","",VLOOKUP(D290,'Liste des clubs'!A:B,2,FALSE))</f>
        <v/>
      </c>
    </row>
    <row r="291" spans="1:7" x14ac:dyDescent="0.2">
      <c r="A291" s="216" t="str">
        <f t="shared" si="5"/>
        <v xml:space="preserve"> </v>
      </c>
      <c r="B291" s="217"/>
      <c r="C291" s="217"/>
      <c r="D291" s="144"/>
      <c r="E291" s="144"/>
      <c r="F291" s="144"/>
      <c r="G291" s="216" t="str">
        <f>IF(D291="","",VLOOKUP(D291,'Liste des clubs'!A:B,2,FALSE))</f>
        <v/>
      </c>
    </row>
    <row r="292" spans="1:7" x14ac:dyDescent="0.2">
      <c r="A292" s="216" t="str">
        <f t="shared" si="5"/>
        <v xml:space="preserve"> </v>
      </c>
      <c r="B292" s="217"/>
      <c r="C292" s="217"/>
      <c r="D292" s="144"/>
      <c r="E292" s="144"/>
      <c r="F292" s="144"/>
      <c r="G292" s="216" t="str">
        <f>IF(D292="","",VLOOKUP(D292,'Liste des clubs'!A:B,2,FALSE))</f>
        <v/>
      </c>
    </row>
    <row r="293" spans="1:7" x14ac:dyDescent="0.2">
      <c r="A293" s="216" t="str">
        <f t="shared" si="5"/>
        <v xml:space="preserve"> </v>
      </c>
      <c r="B293" s="217"/>
      <c r="C293" s="217"/>
      <c r="D293" s="144"/>
      <c r="E293" s="144"/>
      <c r="F293" s="144"/>
      <c r="G293" s="216" t="str">
        <f>IF(D293="","",VLOOKUP(D293,'Liste des clubs'!A:B,2,FALSE))</f>
        <v/>
      </c>
    </row>
    <row r="294" spans="1:7" x14ac:dyDescent="0.2">
      <c r="A294" s="216" t="str">
        <f t="shared" si="5"/>
        <v xml:space="preserve"> </v>
      </c>
      <c r="B294" s="217"/>
      <c r="C294" s="217"/>
      <c r="D294" s="144"/>
      <c r="E294" s="144"/>
      <c r="F294" s="144"/>
      <c r="G294" s="216" t="str">
        <f>IF(D294="","",VLOOKUP(D294,'Liste des clubs'!A:B,2,FALSE))</f>
        <v/>
      </c>
    </row>
    <row r="295" spans="1:7" x14ac:dyDescent="0.2">
      <c r="A295" s="216" t="str">
        <f t="shared" si="5"/>
        <v xml:space="preserve"> </v>
      </c>
      <c r="B295" s="217"/>
      <c r="C295" s="217"/>
      <c r="D295" s="144"/>
      <c r="E295" s="144"/>
      <c r="F295" s="144"/>
      <c r="G295" s="216" t="str">
        <f>IF(D295="","",VLOOKUP(D295,'Liste des clubs'!A:B,2,FALSE))</f>
        <v/>
      </c>
    </row>
    <row r="296" spans="1:7" x14ac:dyDescent="0.2">
      <c r="A296" s="216" t="str">
        <f t="shared" si="5"/>
        <v xml:space="preserve"> </v>
      </c>
      <c r="B296" s="217"/>
      <c r="C296" s="217"/>
      <c r="D296" s="144"/>
      <c r="E296" s="144"/>
      <c r="F296" s="144"/>
      <c r="G296" s="216" t="str">
        <f>IF(D296="","",VLOOKUP(D296,'Liste des clubs'!A:B,2,FALSE))</f>
        <v/>
      </c>
    </row>
    <row r="297" spans="1:7" x14ac:dyDescent="0.2">
      <c r="A297" s="216" t="str">
        <f t="shared" si="5"/>
        <v xml:space="preserve"> </v>
      </c>
      <c r="B297" s="217"/>
      <c r="C297" s="217"/>
      <c r="D297" s="144"/>
      <c r="E297" s="144"/>
      <c r="F297" s="144"/>
      <c r="G297" s="216" t="str">
        <f>IF(D297="","",VLOOKUP(D297,'Liste des clubs'!A:B,2,FALSE))</f>
        <v/>
      </c>
    </row>
    <row r="298" spans="1:7" x14ac:dyDescent="0.2">
      <c r="A298" s="216" t="str">
        <f t="shared" si="5"/>
        <v xml:space="preserve"> </v>
      </c>
      <c r="B298" s="217"/>
      <c r="C298" s="217"/>
      <c r="D298" s="144"/>
      <c r="E298" s="144"/>
      <c r="F298" s="144"/>
      <c r="G298" s="216" t="str">
        <f>IF(D298="","",VLOOKUP(D298,'Liste des clubs'!A:B,2,FALSE))</f>
        <v/>
      </c>
    </row>
    <row r="299" spans="1:7" x14ac:dyDescent="0.2">
      <c r="A299" s="216" t="str">
        <f t="shared" si="5"/>
        <v xml:space="preserve"> </v>
      </c>
      <c r="B299" s="217"/>
      <c r="C299" s="217"/>
      <c r="D299" s="144"/>
      <c r="E299" s="144"/>
      <c r="F299" s="144"/>
      <c r="G299" s="216" t="str">
        <f>IF(D299="","",VLOOKUP(D299,'Liste des clubs'!A:B,2,FALSE))</f>
        <v/>
      </c>
    </row>
    <row r="300" spans="1:7" x14ac:dyDescent="0.2">
      <c r="A300" s="216" t="str">
        <f t="shared" si="5"/>
        <v xml:space="preserve"> </v>
      </c>
      <c r="B300" s="217"/>
      <c r="C300" s="217"/>
      <c r="D300" s="144"/>
      <c r="E300" s="144"/>
      <c r="F300" s="144"/>
      <c r="G300" s="216" t="str">
        <f>IF(D300="","",VLOOKUP(D300,'Liste des clubs'!A:B,2,FALSE))</f>
        <v/>
      </c>
    </row>
    <row r="301" spans="1:7" x14ac:dyDescent="0.2">
      <c r="A301" s="216" t="str">
        <f t="shared" si="5"/>
        <v xml:space="preserve"> </v>
      </c>
      <c r="B301" s="217"/>
      <c r="C301" s="217"/>
      <c r="D301" s="144"/>
      <c r="E301" s="144"/>
      <c r="F301" s="144"/>
      <c r="G301" s="216" t="str">
        <f>IF(D301="","",VLOOKUP(D301,'Liste des clubs'!A:B,2,FALSE))</f>
        <v/>
      </c>
    </row>
    <row r="302" spans="1:7" x14ac:dyDescent="0.2">
      <c r="A302" s="216" t="str">
        <f t="shared" si="5"/>
        <v xml:space="preserve"> </v>
      </c>
      <c r="B302" s="217"/>
      <c r="C302" s="217"/>
      <c r="D302" s="144"/>
      <c r="E302" s="144"/>
      <c r="F302" s="144"/>
      <c r="G302" s="216" t="str">
        <f>IF(D302="","",VLOOKUP(D302,'Liste des clubs'!A:B,2,FALSE))</f>
        <v/>
      </c>
    </row>
    <row r="303" spans="1:7" x14ac:dyDescent="0.2">
      <c r="A303" s="216" t="str">
        <f t="shared" si="5"/>
        <v xml:space="preserve"> </v>
      </c>
      <c r="B303" s="217"/>
      <c r="C303" s="217"/>
      <c r="D303" s="144"/>
      <c r="E303" s="144"/>
      <c r="F303" s="144"/>
      <c r="G303" s="216" t="str">
        <f>IF(D303="","",VLOOKUP(D303,'Liste des clubs'!A:B,2,FALSE))</f>
        <v/>
      </c>
    </row>
    <row r="304" spans="1:7" x14ac:dyDescent="0.2">
      <c r="A304" s="216" t="str">
        <f t="shared" si="5"/>
        <v xml:space="preserve"> </v>
      </c>
      <c r="B304" s="217"/>
      <c r="C304" s="217"/>
      <c r="D304" s="144"/>
      <c r="E304" s="144"/>
      <c r="F304" s="144"/>
      <c r="G304" s="216" t="str">
        <f>IF(D304="","",VLOOKUP(D304,'Liste des clubs'!A:B,2,FALSE))</f>
        <v/>
      </c>
    </row>
    <row r="305" spans="1:7" x14ac:dyDescent="0.2">
      <c r="A305" s="216" t="str">
        <f t="shared" si="5"/>
        <v xml:space="preserve"> </v>
      </c>
      <c r="B305" s="217"/>
      <c r="C305" s="217"/>
      <c r="D305" s="144"/>
      <c r="E305" s="144"/>
      <c r="F305" s="144"/>
      <c r="G305" s="216" t="str">
        <f>IF(D305="","",VLOOKUP(D305,'Liste des clubs'!A:B,2,FALSE))</f>
        <v/>
      </c>
    </row>
    <row r="306" spans="1:7" x14ac:dyDescent="0.2">
      <c r="A306" s="216" t="str">
        <f t="shared" si="5"/>
        <v xml:space="preserve"> </v>
      </c>
      <c r="B306" s="217"/>
      <c r="C306" s="217"/>
      <c r="D306" s="144"/>
      <c r="E306" s="144"/>
      <c r="F306" s="144"/>
      <c r="G306" s="216" t="str">
        <f>IF(D306="","",VLOOKUP(D306,'Liste des clubs'!A:B,2,FALSE))</f>
        <v/>
      </c>
    </row>
    <row r="307" spans="1:7" x14ac:dyDescent="0.2">
      <c r="A307" s="216" t="str">
        <f t="shared" si="5"/>
        <v xml:space="preserve"> </v>
      </c>
      <c r="B307" s="217"/>
      <c r="C307" s="217"/>
      <c r="D307" s="144"/>
      <c r="E307" s="144"/>
      <c r="F307" s="144"/>
      <c r="G307" s="216" t="str">
        <f>IF(D307="","",VLOOKUP(D307,'Liste des clubs'!A:B,2,FALSE))</f>
        <v/>
      </c>
    </row>
    <row r="308" spans="1:7" x14ac:dyDescent="0.2">
      <c r="A308" s="216" t="str">
        <f t="shared" si="5"/>
        <v xml:space="preserve"> </v>
      </c>
      <c r="B308" s="217"/>
      <c r="C308" s="217"/>
      <c r="D308" s="144"/>
      <c r="E308" s="144"/>
      <c r="F308" s="144"/>
      <c r="G308" s="216" t="str">
        <f>IF(D308="","",VLOOKUP(D308,'Liste des clubs'!A:B,2,FALSE))</f>
        <v/>
      </c>
    </row>
    <row r="309" spans="1:7" x14ac:dyDescent="0.2">
      <c r="A309" s="216" t="str">
        <f t="shared" si="5"/>
        <v xml:space="preserve"> </v>
      </c>
      <c r="B309" s="217"/>
      <c r="C309" s="217"/>
      <c r="D309" s="144"/>
      <c r="E309" s="144"/>
      <c r="F309" s="144"/>
      <c r="G309" s="216" t="str">
        <f>IF(D309="","",VLOOKUP(D309,'Liste des clubs'!A:B,2,FALSE))</f>
        <v/>
      </c>
    </row>
    <row r="310" spans="1:7" x14ac:dyDescent="0.2">
      <c r="A310" s="216" t="str">
        <f t="shared" si="5"/>
        <v xml:space="preserve"> </v>
      </c>
      <c r="B310" s="217"/>
      <c r="C310" s="217"/>
      <c r="D310" s="144"/>
      <c r="E310" s="144"/>
      <c r="F310" s="144"/>
      <c r="G310" s="216" t="str">
        <f>IF(D310="","",VLOOKUP(D310,'Liste des clubs'!A:B,2,FALSE))</f>
        <v/>
      </c>
    </row>
    <row r="311" spans="1:7" x14ac:dyDescent="0.2">
      <c r="A311" s="216" t="str">
        <f t="shared" si="5"/>
        <v xml:space="preserve"> </v>
      </c>
      <c r="B311" s="217"/>
      <c r="C311" s="217"/>
      <c r="D311" s="144"/>
      <c r="E311" s="144"/>
      <c r="F311" s="144"/>
      <c r="G311" s="216" t="str">
        <f>IF(D311="","",VLOOKUP(D311,'Liste des clubs'!A:B,2,FALSE))</f>
        <v/>
      </c>
    </row>
    <row r="312" spans="1:7" x14ac:dyDescent="0.2">
      <c r="A312" s="216" t="str">
        <f t="shared" si="5"/>
        <v xml:space="preserve"> </v>
      </c>
      <c r="B312" s="217"/>
      <c r="C312" s="217"/>
      <c r="D312" s="144"/>
      <c r="E312" s="144"/>
      <c r="F312" s="144"/>
      <c r="G312" s="216" t="str">
        <f>IF(D312="","",VLOOKUP(D312,'Liste des clubs'!A:B,2,FALSE))</f>
        <v/>
      </c>
    </row>
    <row r="313" spans="1:7" x14ac:dyDescent="0.2">
      <c r="A313" s="216" t="str">
        <f t="shared" si="5"/>
        <v xml:space="preserve"> </v>
      </c>
      <c r="B313" s="217"/>
      <c r="C313" s="217"/>
      <c r="D313" s="144"/>
      <c r="E313" s="144"/>
      <c r="F313" s="144"/>
      <c r="G313" s="216" t="str">
        <f>IF(D313="","",VLOOKUP(D313,'Liste des clubs'!A:B,2,FALSE))</f>
        <v/>
      </c>
    </row>
    <row r="314" spans="1:7" x14ac:dyDescent="0.2">
      <c r="A314" s="216" t="str">
        <f t="shared" si="5"/>
        <v xml:space="preserve"> </v>
      </c>
      <c r="B314" s="217"/>
      <c r="C314" s="217"/>
      <c r="D314" s="144"/>
      <c r="E314" s="144"/>
      <c r="F314" s="144"/>
      <c r="G314" s="216" t="str">
        <f>IF(D314="","",VLOOKUP(D314,'Liste des clubs'!A:B,2,FALSE))</f>
        <v/>
      </c>
    </row>
    <row r="315" spans="1:7" x14ac:dyDescent="0.2">
      <c r="A315" s="216" t="str">
        <f t="shared" si="5"/>
        <v xml:space="preserve"> </v>
      </c>
      <c r="B315" s="217"/>
      <c r="C315" s="217"/>
      <c r="D315" s="144"/>
      <c r="E315" s="144"/>
      <c r="F315" s="144"/>
      <c r="G315" s="216" t="str">
        <f>IF(D315="","",VLOOKUP(D315,'Liste des clubs'!A:B,2,FALSE))</f>
        <v/>
      </c>
    </row>
    <row r="316" spans="1:7" x14ac:dyDescent="0.2">
      <c r="A316" s="216" t="str">
        <f t="shared" si="5"/>
        <v xml:space="preserve"> </v>
      </c>
      <c r="B316" s="217"/>
      <c r="C316" s="217"/>
      <c r="D316" s="144"/>
      <c r="E316" s="144"/>
      <c r="F316" s="144"/>
      <c r="G316" s="216" t="str">
        <f>IF(D316="","",VLOOKUP(D316,'Liste des clubs'!A:B,2,FALSE))</f>
        <v/>
      </c>
    </row>
    <row r="317" spans="1:7" x14ac:dyDescent="0.2">
      <c r="A317" s="216" t="str">
        <f t="shared" si="5"/>
        <v xml:space="preserve"> </v>
      </c>
      <c r="B317" s="217"/>
      <c r="C317" s="217"/>
      <c r="D317" s="144"/>
      <c r="E317" s="144"/>
      <c r="F317" s="144"/>
      <c r="G317" s="216" t="str">
        <f>IF(D317="","",VLOOKUP(D317,'Liste des clubs'!A:B,2,FALSE))</f>
        <v/>
      </c>
    </row>
    <row r="318" spans="1:7" x14ac:dyDescent="0.2">
      <c r="A318" s="216" t="str">
        <f t="shared" si="5"/>
        <v xml:space="preserve"> </v>
      </c>
      <c r="B318" s="217"/>
      <c r="C318" s="217"/>
      <c r="D318" s="144"/>
      <c r="E318" s="144"/>
      <c r="F318" s="144"/>
      <c r="G318" s="216" t="str">
        <f>IF(D318="","",VLOOKUP(D318,'Liste des clubs'!A:B,2,FALSE))</f>
        <v/>
      </c>
    </row>
    <row r="319" spans="1:7" x14ac:dyDescent="0.2">
      <c r="A319" s="216" t="str">
        <f t="shared" si="5"/>
        <v xml:space="preserve"> </v>
      </c>
      <c r="B319" s="217"/>
      <c r="C319" s="217"/>
      <c r="D319" s="144"/>
      <c r="E319" s="144"/>
      <c r="F319" s="144"/>
      <c r="G319" s="216" t="str">
        <f>IF(D319="","",VLOOKUP(D319,'Liste des clubs'!A:B,2,FALSE))</f>
        <v/>
      </c>
    </row>
    <row r="320" spans="1:7" x14ac:dyDescent="0.2">
      <c r="A320" s="216" t="str">
        <f t="shared" si="5"/>
        <v xml:space="preserve"> </v>
      </c>
      <c r="B320" s="217"/>
      <c r="C320" s="217"/>
      <c r="D320" s="144"/>
      <c r="E320" s="144"/>
      <c r="F320" s="144"/>
      <c r="G320" s="216" t="str">
        <f>IF(D320="","",VLOOKUP(D320,'Liste des clubs'!A:B,2,FALSE))</f>
        <v/>
      </c>
    </row>
    <row r="321" spans="1:7" x14ac:dyDescent="0.2">
      <c r="A321" s="216" t="str">
        <f t="shared" si="5"/>
        <v xml:space="preserve"> </v>
      </c>
      <c r="B321" s="217"/>
      <c r="C321" s="217"/>
      <c r="D321" s="144"/>
      <c r="E321" s="144"/>
      <c r="F321" s="144"/>
      <c r="G321" s="216" t="str">
        <f>IF(D321="","",VLOOKUP(D321,'Liste des clubs'!A:B,2,FALSE))</f>
        <v/>
      </c>
    </row>
    <row r="322" spans="1:7" x14ac:dyDescent="0.2">
      <c r="A322" s="216" t="str">
        <f t="shared" si="5"/>
        <v xml:space="preserve"> </v>
      </c>
      <c r="B322" s="217"/>
      <c r="C322" s="217"/>
      <c r="D322" s="144"/>
      <c r="E322" s="144"/>
      <c r="F322" s="144"/>
      <c r="G322" s="216" t="str">
        <f>IF(D322="","",VLOOKUP(D322,'Liste des clubs'!A:B,2,FALSE))</f>
        <v/>
      </c>
    </row>
    <row r="323" spans="1:7" x14ac:dyDescent="0.2">
      <c r="A323" s="216" t="str">
        <f t="shared" si="5"/>
        <v xml:space="preserve"> </v>
      </c>
      <c r="B323" s="217"/>
      <c r="C323" s="217"/>
      <c r="D323" s="144"/>
      <c r="E323" s="144"/>
      <c r="F323" s="144"/>
      <c r="G323" s="216" t="str">
        <f>IF(D323="","",VLOOKUP(D323,'Liste des clubs'!A:B,2,FALSE))</f>
        <v/>
      </c>
    </row>
    <row r="324" spans="1:7" x14ac:dyDescent="0.2">
      <c r="A324" s="216" t="str">
        <f t="shared" ref="A324:A387" si="6">UPPER(B324)&amp;" "&amp;PROPER(C324)</f>
        <v xml:space="preserve"> </v>
      </c>
      <c r="B324" s="217"/>
      <c r="C324" s="217"/>
      <c r="D324" s="144"/>
      <c r="E324" s="144"/>
      <c r="F324" s="144"/>
      <c r="G324" s="216" t="str">
        <f>IF(D324="","",VLOOKUP(D324,'Liste des clubs'!A:B,2,FALSE))</f>
        <v/>
      </c>
    </row>
    <row r="325" spans="1:7" x14ac:dyDescent="0.2">
      <c r="A325" s="216" t="str">
        <f t="shared" si="6"/>
        <v xml:space="preserve"> </v>
      </c>
      <c r="B325" s="217"/>
      <c r="C325" s="217"/>
      <c r="D325" s="144"/>
      <c r="E325" s="144"/>
      <c r="F325" s="144"/>
      <c r="G325" s="216" t="str">
        <f>IF(D325="","",VLOOKUP(D325,'Liste des clubs'!A:B,2,FALSE))</f>
        <v/>
      </c>
    </row>
    <row r="326" spans="1:7" x14ac:dyDescent="0.2">
      <c r="A326" s="216" t="str">
        <f t="shared" si="6"/>
        <v xml:space="preserve"> </v>
      </c>
      <c r="B326" s="217"/>
      <c r="C326" s="217"/>
      <c r="D326" s="144"/>
      <c r="E326" s="144"/>
      <c r="F326" s="144"/>
      <c r="G326" s="216" t="str">
        <f>IF(D326="","",VLOOKUP(D326,'Liste des clubs'!A:B,2,FALSE))</f>
        <v/>
      </c>
    </row>
    <row r="327" spans="1:7" x14ac:dyDescent="0.2">
      <c r="A327" s="216" t="str">
        <f t="shared" si="6"/>
        <v xml:space="preserve"> </v>
      </c>
      <c r="B327" s="217"/>
      <c r="C327" s="217"/>
      <c r="D327" s="144"/>
      <c r="E327" s="144"/>
      <c r="F327" s="144"/>
      <c r="G327" s="216" t="str">
        <f>IF(D327="","",VLOOKUP(D327,'Liste des clubs'!A:B,2,FALSE))</f>
        <v/>
      </c>
    </row>
    <row r="328" spans="1:7" x14ac:dyDescent="0.2">
      <c r="A328" s="216" t="str">
        <f t="shared" si="6"/>
        <v xml:space="preserve"> </v>
      </c>
      <c r="B328" s="217"/>
      <c r="C328" s="217"/>
      <c r="D328" s="144"/>
      <c r="E328" s="144"/>
      <c r="F328" s="144"/>
      <c r="G328" s="216" t="str">
        <f>IF(D328="","",VLOOKUP(D328,'Liste des clubs'!A:B,2,FALSE))</f>
        <v/>
      </c>
    </row>
    <row r="329" spans="1:7" x14ac:dyDescent="0.2">
      <c r="A329" s="216" t="str">
        <f t="shared" si="6"/>
        <v xml:space="preserve"> </v>
      </c>
      <c r="B329" s="217"/>
      <c r="C329" s="217"/>
      <c r="D329" s="144"/>
      <c r="E329" s="144"/>
      <c r="F329" s="144"/>
      <c r="G329" s="216" t="str">
        <f>IF(D329="","",VLOOKUP(D329,'Liste des clubs'!A:B,2,FALSE))</f>
        <v/>
      </c>
    </row>
    <row r="330" spans="1:7" x14ac:dyDescent="0.2">
      <c r="A330" s="216" t="str">
        <f t="shared" si="6"/>
        <v xml:space="preserve"> </v>
      </c>
      <c r="B330" s="217"/>
      <c r="C330" s="217"/>
      <c r="D330" s="144"/>
      <c r="E330" s="144"/>
      <c r="F330" s="144"/>
      <c r="G330" s="216" t="str">
        <f>IF(D330="","",VLOOKUP(D330,'Liste des clubs'!A:B,2,FALSE))</f>
        <v/>
      </c>
    </row>
    <row r="331" spans="1:7" x14ac:dyDescent="0.2">
      <c r="A331" s="216" t="str">
        <f t="shared" si="6"/>
        <v xml:space="preserve"> </v>
      </c>
      <c r="B331" s="217"/>
      <c r="C331" s="217"/>
      <c r="D331" s="144"/>
      <c r="E331" s="144"/>
      <c r="F331" s="144"/>
      <c r="G331" s="216" t="str">
        <f>IF(D331="","",VLOOKUP(D331,'Liste des clubs'!A:B,2,FALSE))</f>
        <v/>
      </c>
    </row>
    <row r="332" spans="1:7" x14ac:dyDescent="0.2">
      <c r="A332" s="216" t="str">
        <f t="shared" si="6"/>
        <v xml:space="preserve"> </v>
      </c>
      <c r="B332" s="217"/>
      <c r="C332" s="217"/>
      <c r="D332" s="144"/>
      <c r="E332" s="144"/>
      <c r="F332" s="144"/>
      <c r="G332" s="216" t="str">
        <f>IF(D332="","",VLOOKUP(D332,'Liste des clubs'!A:B,2,FALSE))</f>
        <v/>
      </c>
    </row>
    <row r="333" spans="1:7" x14ac:dyDescent="0.2">
      <c r="A333" s="216" t="str">
        <f t="shared" si="6"/>
        <v xml:space="preserve"> </v>
      </c>
      <c r="B333" s="217"/>
      <c r="C333" s="217"/>
      <c r="D333" s="144"/>
      <c r="E333" s="144"/>
      <c r="F333" s="144"/>
      <c r="G333" s="216" t="str">
        <f>IF(D333="","",VLOOKUP(D333,'Liste des clubs'!A:B,2,FALSE))</f>
        <v/>
      </c>
    </row>
    <row r="334" spans="1:7" x14ac:dyDescent="0.2">
      <c r="A334" s="216" t="str">
        <f t="shared" si="6"/>
        <v xml:space="preserve"> </v>
      </c>
      <c r="B334" s="217"/>
      <c r="C334" s="217"/>
      <c r="D334" s="144"/>
      <c r="E334" s="144"/>
      <c r="F334" s="144"/>
      <c r="G334" s="216" t="str">
        <f>IF(D334="","",VLOOKUP(D334,'Liste des clubs'!A:B,2,FALSE))</f>
        <v/>
      </c>
    </row>
    <row r="335" spans="1:7" x14ac:dyDescent="0.2">
      <c r="A335" s="216" t="str">
        <f t="shared" si="6"/>
        <v xml:space="preserve"> </v>
      </c>
      <c r="B335" s="217"/>
      <c r="C335" s="217"/>
      <c r="D335" s="144"/>
      <c r="E335" s="144"/>
      <c r="F335" s="144"/>
      <c r="G335" s="216" t="str">
        <f>IF(D335="","",VLOOKUP(D335,'Liste des clubs'!A:B,2,FALSE))</f>
        <v/>
      </c>
    </row>
    <row r="336" spans="1:7" x14ac:dyDescent="0.2">
      <c r="A336" s="216" t="str">
        <f t="shared" si="6"/>
        <v xml:space="preserve"> </v>
      </c>
      <c r="B336" s="217"/>
      <c r="C336" s="217"/>
      <c r="D336" s="144"/>
      <c r="E336" s="144"/>
      <c r="F336" s="144"/>
      <c r="G336" s="216" t="str">
        <f>IF(D336="","",VLOOKUP(D336,'Liste des clubs'!A:B,2,FALSE))</f>
        <v/>
      </c>
    </row>
    <row r="337" spans="1:7" x14ac:dyDescent="0.2">
      <c r="A337" s="216" t="str">
        <f t="shared" si="6"/>
        <v xml:space="preserve"> </v>
      </c>
      <c r="B337" s="217"/>
      <c r="C337" s="217"/>
      <c r="D337" s="144"/>
      <c r="E337" s="144"/>
      <c r="F337" s="144"/>
      <c r="G337" s="216" t="str">
        <f>IF(D337="","",VLOOKUP(D337,'Liste des clubs'!A:B,2,FALSE))</f>
        <v/>
      </c>
    </row>
    <row r="338" spans="1:7" x14ac:dyDescent="0.2">
      <c r="A338" s="216" t="str">
        <f t="shared" si="6"/>
        <v xml:space="preserve"> </v>
      </c>
      <c r="B338" s="217"/>
      <c r="C338" s="217"/>
      <c r="D338" s="144"/>
      <c r="E338" s="144"/>
      <c r="F338" s="144"/>
      <c r="G338" s="216" t="str">
        <f>IF(D338="","",VLOOKUP(D338,'Liste des clubs'!A:B,2,FALSE))</f>
        <v/>
      </c>
    </row>
    <row r="339" spans="1:7" x14ac:dyDescent="0.2">
      <c r="A339" s="216" t="str">
        <f t="shared" si="6"/>
        <v xml:space="preserve"> </v>
      </c>
      <c r="B339" s="217"/>
      <c r="C339" s="217"/>
      <c r="D339" s="144"/>
      <c r="E339" s="144"/>
      <c r="F339" s="144"/>
      <c r="G339" s="216" t="str">
        <f>IF(D339="","",VLOOKUP(D339,'Liste des clubs'!A:B,2,FALSE))</f>
        <v/>
      </c>
    </row>
    <row r="340" spans="1:7" x14ac:dyDescent="0.2">
      <c r="A340" s="216" t="str">
        <f t="shared" si="6"/>
        <v xml:space="preserve"> </v>
      </c>
      <c r="B340" s="217"/>
      <c r="C340" s="217"/>
      <c r="D340" s="144"/>
      <c r="E340" s="144"/>
      <c r="F340" s="144"/>
      <c r="G340" s="216" t="str">
        <f>IF(D340="","",VLOOKUP(D340,'Liste des clubs'!A:B,2,FALSE))</f>
        <v/>
      </c>
    </row>
    <row r="341" spans="1:7" x14ac:dyDescent="0.2">
      <c r="A341" s="216" t="str">
        <f t="shared" si="6"/>
        <v xml:space="preserve"> </v>
      </c>
      <c r="B341" s="217"/>
      <c r="C341" s="217"/>
      <c r="D341" s="144"/>
      <c r="E341" s="144"/>
      <c r="F341" s="144"/>
      <c r="G341" s="216" t="str">
        <f>IF(D341="","",VLOOKUP(D341,'Liste des clubs'!A:B,2,FALSE))</f>
        <v/>
      </c>
    </row>
    <row r="342" spans="1:7" x14ac:dyDescent="0.2">
      <c r="A342" s="216" t="str">
        <f t="shared" si="6"/>
        <v xml:space="preserve"> </v>
      </c>
      <c r="B342" s="217"/>
      <c r="C342" s="217"/>
      <c r="D342" s="144"/>
      <c r="E342" s="144"/>
      <c r="F342" s="144"/>
      <c r="G342" s="216" t="str">
        <f>IF(D342="","",VLOOKUP(D342,'Liste des clubs'!A:B,2,FALSE))</f>
        <v/>
      </c>
    </row>
    <row r="343" spans="1:7" x14ac:dyDescent="0.2">
      <c r="A343" s="216" t="str">
        <f t="shared" si="6"/>
        <v xml:space="preserve"> </v>
      </c>
      <c r="B343" s="217"/>
      <c r="C343" s="217"/>
      <c r="D343" s="144"/>
      <c r="E343" s="144"/>
      <c r="F343" s="144"/>
      <c r="G343" s="216" t="str">
        <f>IF(D343="","",VLOOKUP(D343,'Liste des clubs'!A:B,2,FALSE))</f>
        <v/>
      </c>
    </row>
    <row r="344" spans="1:7" x14ac:dyDescent="0.2">
      <c r="A344" s="216" t="str">
        <f t="shared" si="6"/>
        <v xml:space="preserve"> </v>
      </c>
      <c r="B344" s="217"/>
      <c r="C344" s="217"/>
      <c r="D344" s="144"/>
      <c r="E344" s="144"/>
      <c r="F344" s="144"/>
      <c r="G344" s="216" t="str">
        <f>IF(D344="","",VLOOKUP(D344,'Liste des clubs'!A:B,2,FALSE))</f>
        <v/>
      </c>
    </row>
    <row r="345" spans="1:7" x14ac:dyDescent="0.2">
      <c r="A345" s="216" t="str">
        <f t="shared" si="6"/>
        <v xml:space="preserve"> </v>
      </c>
      <c r="B345" s="217"/>
      <c r="C345" s="217"/>
      <c r="D345" s="144"/>
      <c r="E345" s="144"/>
      <c r="F345" s="144"/>
      <c r="G345" s="216" t="str">
        <f>IF(D345="","",VLOOKUP(D345,'Liste des clubs'!A:B,2,FALSE))</f>
        <v/>
      </c>
    </row>
    <row r="346" spans="1:7" x14ac:dyDescent="0.2">
      <c r="A346" s="216" t="str">
        <f t="shared" si="6"/>
        <v xml:space="preserve"> </v>
      </c>
      <c r="B346" s="217"/>
      <c r="C346" s="217"/>
      <c r="D346" s="144"/>
      <c r="E346" s="144"/>
      <c r="F346" s="144"/>
      <c r="G346" s="216" t="str">
        <f>IF(D346="","",VLOOKUP(D346,'Liste des clubs'!A:B,2,FALSE))</f>
        <v/>
      </c>
    </row>
    <row r="347" spans="1:7" x14ac:dyDescent="0.2">
      <c r="A347" s="216" t="str">
        <f t="shared" si="6"/>
        <v xml:space="preserve"> </v>
      </c>
      <c r="B347" s="217"/>
      <c r="C347" s="217"/>
      <c r="D347" s="144"/>
      <c r="E347" s="144"/>
      <c r="F347" s="144"/>
      <c r="G347" s="216" t="str">
        <f>IF(D347="","",VLOOKUP(D347,'Liste des clubs'!A:B,2,FALSE))</f>
        <v/>
      </c>
    </row>
    <row r="348" spans="1:7" x14ac:dyDescent="0.2">
      <c r="A348" s="216" t="str">
        <f t="shared" si="6"/>
        <v xml:space="preserve"> </v>
      </c>
      <c r="B348" s="217"/>
      <c r="C348" s="217"/>
      <c r="D348" s="144"/>
      <c r="E348" s="144"/>
      <c r="F348" s="144"/>
      <c r="G348" s="216" t="str">
        <f>IF(D348="","",VLOOKUP(D348,'Liste des clubs'!A:B,2,FALSE))</f>
        <v/>
      </c>
    </row>
    <row r="349" spans="1:7" x14ac:dyDescent="0.2">
      <c r="A349" s="216" t="str">
        <f t="shared" si="6"/>
        <v xml:space="preserve"> </v>
      </c>
      <c r="B349" s="217"/>
      <c r="C349" s="217"/>
      <c r="D349" s="144"/>
      <c r="E349" s="144"/>
      <c r="F349" s="144"/>
      <c r="G349" s="216" t="str">
        <f>IF(D349="","",VLOOKUP(D349,'Liste des clubs'!A:B,2,FALSE))</f>
        <v/>
      </c>
    </row>
    <row r="350" spans="1:7" x14ac:dyDescent="0.2">
      <c r="A350" s="216" t="str">
        <f t="shared" si="6"/>
        <v xml:space="preserve"> </v>
      </c>
      <c r="B350" s="217"/>
      <c r="C350" s="217"/>
      <c r="D350" s="144"/>
      <c r="E350" s="144"/>
      <c r="F350" s="144"/>
      <c r="G350" s="216" t="str">
        <f>IF(D350="","",VLOOKUP(D350,'Liste des clubs'!A:B,2,FALSE))</f>
        <v/>
      </c>
    </row>
    <row r="351" spans="1:7" x14ac:dyDescent="0.2">
      <c r="A351" s="216" t="str">
        <f t="shared" si="6"/>
        <v xml:space="preserve"> </v>
      </c>
      <c r="B351" s="217"/>
      <c r="C351" s="217"/>
      <c r="D351" s="144"/>
      <c r="E351" s="144"/>
      <c r="F351" s="144"/>
      <c r="G351" s="216" t="str">
        <f>IF(D351="","",VLOOKUP(D351,'Liste des clubs'!A:B,2,FALSE))</f>
        <v/>
      </c>
    </row>
    <row r="352" spans="1:7" x14ac:dyDescent="0.2">
      <c r="A352" s="216" t="str">
        <f t="shared" si="6"/>
        <v xml:space="preserve"> </v>
      </c>
      <c r="B352" s="217"/>
      <c r="C352" s="217"/>
      <c r="D352" s="144"/>
      <c r="E352" s="144"/>
      <c r="F352" s="144"/>
      <c r="G352" s="216" t="str">
        <f>IF(D352="","",VLOOKUP(D352,'Liste des clubs'!A:B,2,FALSE))</f>
        <v/>
      </c>
    </row>
    <row r="353" spans="1:7" x14ac:dyDescent="0.2">
      <c r="A353" s="216" t="str">
        <f t="shared" si="6"/>
        <v xml:space="preserve"> </v>
      </c>
      <c r="B353" s="217"/>
      <c r="C353" s="217"/>
      <c r="D353" s="144"/>
      <c r="E353" s="144"/>
      <c r="F353" s="144"/>
      <c r="G353" s="216" t="str">
        <f>IF(D353="","",VLOOKUP(D353,'Liste des clubs'!A:B,2,FALSE))</f>
        <v/>
      </c>
    </row>
    <row r="354" spans="1:7" x14ac:dyDescent="0.2">
      <c r="A354" s="216" t="str">
        <f t="shared" si="6"/>
        <v xml:space="preserve"> </v>
      </c>
      <c r="B354" s="217"/>
      <c r="C354" s="217"/>
      <c r="D354" s="144"/>
      <c r="E354" s="144"/>
      <c r="F354" s="144"/>
      <c r="G354" s="216" t="str">
        <f>IF(D354="","",VLOOKUP(D354,'Liste des clubs'!A:B,2,FALSE))</f>
        <v/>
      </c>
    </row>
    <row r="355" spans="1:7" x14ac:dyDescent="0.2">
      <c r="A355" s="216" t="str">
        <f t="shared" si="6"/>
        <v xml:space="preserve"> </v>
      </c>
      <c r="B355" s="217"/>
      <c r="C355" s="217"/>
      <c r="D355" s="144"/>
      <c r="E355" s="144"/>
      <c r="F355" s="144"/>
      <c r="G355" s="216" t="str">
        <f>IF(D355="","",VLOOKUP(D355,'Liste des clubs'!A:B,2,FALSE))</f>
        <v/>
      </c>
    </row>
    <row r="356" spans="1:7" x14ac:dyDescent="0.2">
      <c r="A356" s="216" t="str">
        <f t="shared" si="6"/>
        <v xml:space="preserve"> </v>
      </c>
      <c r="B356" s="217"/>
      <c r="C356" s="217"/>
      <c r="D356" s="144"/>
      <c r="E356" s="144"/>
      <c r="F356" s="144"/>
      <c r="G356" s="216" t="str">
        <f>IF(D356="","",VLOOKUP(D356,'Liste des clubs'!A:B,2,FALSE))</f>
        <v/>
      </c>
    </row>
    <row r="357" spans="1:7" x14ac:dyDescent="0.2">
      <c r="A357" s="216" t="str">
        <f t="shared" si="6"/>
        <v xml:space="preserve"> </v>
      </c>
      <c r="B357" s="217"/>
      <c r="C357" s="217"/>
      <c r="D357" s="144"/>
      <c r="E357" s="144"/>
      <c r="F357" s="144"/>
      <c r="G357" s="216" t="str">
        <f>IF(D357="","",VLOOKUP(D357,'Liste des clubs'!A:B,2,FALSE))</f>
        <v/>
      </c>
    </row>
    <row r="358" spans="1:7" x14ac:dyDescent="0.2">
      <c r="A358" s="216" t="str">
        <f t="shared" si="6"/>
        <v xml:space="preserve"> </v>
      </c>
      <c r="B358" s="217"/>
      <c r="C358" s="217"/>
      <c r="D358" s="144"/>
      <c r="E358" s="144"/>
      <c r="F358" s="144"/>
      <c r="G358" s="216" t="str">
        <f>IF(D358="","",VLOOKUP(D358,'Liste des clubs'!A:B,2,FALSE))</f>
        <v/>
      </c>
    </row>
    <row r="359" spans="1:7" x14ac:dyDescent="0.2">
      <c r="A359" s="216" t="str">
        <f t="shared" si="6"/>
        <v xml:space="preserve"> </v>
      </c>
      <c r="B359" s="217"/>
      <c r="C359" s="217"/>
      <c r="D359" s="144"/>
      <c r="E359" s="144"/>
      <c r="F359" s="144"/>
      <c r="G359" s="216" t="str">
        <f>IF(D359="","",VLOOKUP(D359,'Liste des clubs'!A:B,2,FALSE))</f>
        <v/>
      </c>
    </row>
    <row r="360" spans="1:7" x14ac:dyDescent="0.2">
      <c r="A360" s="216" t="str">
        <f t="shared" si="6"/>
        <v xml:space="preserve"> </v>
      </c>
      <c r="B360" s="217"/>
      <c r="C360" s="217"/>
      <c r="D360" s="144"/>
      <c r="E360" s="144"/>
      <c r="F360" s="144"/>
      <c r="G360" s="216" t="str">
        <f>IF(D360="","",VLOOKUP(D360,'Liste des clubs'!A:B,2,FALSE))</f>
        <v/>
      </c>
    </row>
    <row r="361" spans="1:7" x14ac:dyDescent="0.2">
      <c r="A361" s="216" t="str">
        <f t="shared" si="6"/>
        <v xml:space="preserve"> </v>
      </c>
      <c r="B361" s="217"/>
      <c r="C361" s="217"/>
      <c r="D361" s="144"/>
      <c r="E361" s="144"/>
      <c r="F361" s="144"/>
      <c r="G361" s="216" t="str">
        <f>IF(D361="","",VLOOKUP(D361,'Liste des clubs'!A:B,2,FALSE))</f>
        <v/>
      </c>
    </row>
    <row r="362" spans="1:7" x14ac:dyDescent="0.2">
      <c r="A362" s="216" t="str">
        <f t="shared" si="6"/>
        <v xml:space="preserve"> </v>
      </c>
      <c r="B362" s="217"/>
      <c r="C362" s="217"/>
      <c r="D362" s="144"/>
      <c r="E362" s="144"/>
      <c r="F362" s="144"/>
      <c r="G362" s="216" t="str">
        <f>IF(D362="","",VLOOKUP(D362,'Liste des clubs'!A:B,2,FALSE))</f>
        <v/>
      </c>
    </row>
    <row r="363" spans="1:7" x14ac:dyDescent="0.2">
      <c r="A363" s="216" t="str">
        <f t="shared" si="6"/>
        <v xml:space="preserve"> </v>
      </c>
      <c r="B363" s="217"/>
      <c r="C363" s="217"/>
      <c r="D363" s="144"/>
      <c r="E363" s="144"/>
      <c r="F363" s="144"/>
      <c r="G363" s="216" t="str">
        <f>IF(D363="","",VLOOKUP(D363,'Liste des clubs'!A:B,2,FALSE))</f>
        <v/>
      </c>
    </row>
    <row r="364" spans="1:7" x14ac:dyDescent="0.2">
      <c r="A364" s="216" t="str">
        <f t="shared" si="6"/>
        <v xml:space="preserve"> </v>
      </c>
      <c r="B364" s="217"/>
      <c r="C364" s="217"/>
      <c r="D364" s="144"/>
      <c r="E364" s="144"/>
      <c r="F364" s="144"/>
      <c r="G364" s="216" t="str">
        <f>IF(D364="","",VLOOKUP(D364,'Liste des clubs'!A:B,2,FALSE))</f>
        <v/>
      </c>
    </row>
    <row r="365" spans="1:7" x14ac:dyDescent="0.2">
      <c r="A365" s="216" t="str">
        <f t="shared" si="6"/>
        <v xml:space="preserve"> </v>
      </c>
      <c r="B365" s="217"/>
      <c r="C365" s="217"/>
      <c r="D365" s="144"/>
      <c r="E365" s="144"/>
      <c r="F365" s="144"/>
      <c r="G365" s="216" t="str">
        <f>IF(D365="","",VLOOKUP(D365,'Liste des clubs'!A:B,2,FALSE))</f>
        <v/>
      </c>
    </row>
    <row r="366" spans="1:7" x14ac:dyDescent="0.2">
      <c r="A366" s="216" t="str">
        <f t="shared" si="6"/>
        <v xml:space="preserve"> </v>
      </c>
      <c r="B366" s="217"/>
      <c r="C366" s="217"/>
      <c r="D366" s="144"/>
      <c r="E366" s="144"/>
      <c r="F366" s="144"/>
      <c r="G366" s="216" t="str">
        <f>IF(D366="","",VLOOKUP(D366,'Liste des clubs'!A:B,2,FALSE))</f>
        <v/>
      </c>
    </row>
    <row r="367" spans="1:7" x14ac:dyDescent="0.2">
      <c r="A367" s="216" t="str">
        <f t="shared" si="6"/>
        <v xml:space="preserve"> </v>
      </c>
      <c r="B367" s="217"/>
      <c r="C367" s="217"/>
      <c r="D367" s="144"/>
      <c r="E367" s="144"/>
      <c r="F367" s="144"/>
      <c r="G367" s="216" t="str">
        <f>IF(D367="","",VLOOKUP(D367,'Liste des clubs'!A:B,2,FALSE))</f>
        <v/>
      </c>
    </row>
    <row r="368" spans="1:7" x14ac:dyDescent="0.2">
      <c r="A368" s="216" t="str">
        <f t="shared" si="6"/>
        <v xml:space="preserve"> </v>
      </c>
      <c r="B368" s="217"/>
      <c r="C368" s="217"/>
      <c r="D368" s="144"/>
      <c r="E368" s="144"/>
      <c r="F368" s="144"/>
      <c r="G368" s="216" t="str">
        <f>IF(D368="","",VLOOKUP(D368,'Liste des clubs'!A:B,2,FALSE))</f>
        <v/>
      </c>
    </row>
    <row r="369" spans="1:7" x14ac:dyDescent="0.2">
      <c r="A369" s="216" t="str">
        <f t="shared" si="6"/>
        <v xml:space="preserve"> </v>
      </c>
      <c r="B369" s="217"/>
      <c r="C369" s="217"/>
      <c r="D369" s="144"/>
      <c r="E369" s="144"/>
      <c r="F369" s="144"/>
      <c r="G369" s="216" t="str">
        <f>IF(D369="","",VLOOKUP(D369,'Liste des clubs'!A:B,2,FALSE))</f>
        <v/>
      </c>
    </row>
    <row r="370" spans="1:7" x14ac:dyDescent="0.2">
      <c r="A370" s="216" t="str">
        <f t="shared" si="6"/>
        <v xml:space="preserve"> </v>
      </c>
      <c r="B370" s="217"/>
      <c r="C370" s="217"/>
      <c r="D370" s="144"/>
      <c r="E370" s="144"/>
      <c r="F370" s="144"/>
      <c r="G370" s="216" t="str">
        <f>IF(D370="","",VLOOKUP(D370,'Liste des clubs'!A:B,2,FALSE))</f>
        <v/>
      </c>
    </row>
    <row r="371" spans="1:7" x14ac:dyDescent="0.2">
      <c r="A371" s="216" t="str">
        <f t="shared" si="6"/>
        <v xml:space="preserve"> </v>
      </c>
      <c r="B371" s="217"/>
      <c r="C371" s="217"/>
      <c r="D371" s="144"/>
      <c r="E371" s="144"/>
      <c r="F371" s="144"/>
      <c r="G371" s="216" t="str">
        <f>IF(D371="","",VLOOKUP(D371,'Liste des clubs'!A:B,2,FALSE))</f>
        <v/>
      </c>
    </row>
    <row r="372" spans="1:7" x14ac:dyDescent="0.2">
      <c r="A372" s="216" t="str">
        <f t="shared" si="6"/>
        <v xml:space="preserve"> </v>
      </c>
      <c r="B372" s="217"/>
      <c r="C372" s="217"/>
      <c r="D372" s="144"/>
      <c r="E372" s="144"/>
      <c r="F372" s="144"/>
      <c r="G372" s="216" t="str">
        <f>IF(D372="","",VLOOKUP(D372,'Liste des clubs'!A:B,2,FALSE))</f>
        <v/>
      </c>
    </row>
    <row r="373" spans="1:7" x14ac:dyDescent="0.2">
      <c r="A373" s="216" t="str">
        <f t="shared" si="6"/>
        <v xml:space="preserve"> </v>
      </c>
      <c r="B373" s="217"/>
      <c r="C373" s="217"/>
      <c r="D373" s="144"/>
      <c r="E373" s="144"/>
      <c r="F373" s="144"/>
      <c r="G373" s="216" t="str">
        <f>IF(D373="","",VLOOKUP(D373,'Liste des clubs'!A:B,2,FALSE))</f>
        <v/>
      </c>
    </row>
    <row r="374" spans="1:7" x14ac:dyDescent="0.2">
      <c r="A374" s="216" t="str">
        <f t="shared" si="6"/>
        <v xml:space="preserve"> </v>
      </c>
      <c r="B374" s="217"/>
      <c r="C374" s="217"/>
      <c r="D374" s="144"/>
      <c r="E374" s="144"/>
      <c r="F374" s="144"/>
      <c r="G374" s="216" t="str">
        <f>IF(D374="","",VLOOKUP(D374,'Liste des clubs'!A:B,2,FALSE))</f>
        <v/>
      </c>
    </row>
    <row r="375" spans="1:7" x14ac:dyDescent="0.2">
      <c r="A375" s="216" t="str">
        <f t="shared" si="6"/>
        <v xml:space="preserve"> </v>
      </c>
      <c r="B375" s="217"/>
      <c r="C375" s="217"/>
      <c r="D375" s="144"/>
      <c r="E375" s="144"/>
      <c r="F375" s="144"/>
      <c r="G375" s="216" t="str">
        <f>IF(D375="","",VLOOKUP(D375,'Liste des clubs'!A:B,2,FALSE))</f>
        <v/>
      </c>
    </row>
    <row r="376" spans="1:7" x14ac:dyDescent="0.2">
      <c r="A376" s="216" t="str">
        <f t="shared" si="6"/>
        <v xml:space="preserve"> </v>
      </c>
      <c r="B376" s="217"/>
      <c r="C376" s="217"/>
      <c r="D376" s="144"/>
      <c r="E376" s="144"/>
      <c r="F376" s="144"/>
      <c r="G376" s="216" t="str">
        <f>IF(D376="","",VLOOKUP(D376,'Liste des clubs'!A:B,2,FALSE))</f>
        <v/>
      </c>
    </row>
    <row r="377" spans="1:7" x14ac:dyDescent="0.2">
      <c r="A377" s="216" t="str">
        <f t="shared" si="6"/>
        <v xml:space="preserve"> </v>
      </c>
      <c r="B377" s="217"/>
      <c r="C377" s="217"/>
      <c r="D377" s="144"/>
      <c r="E377" s="144"/>
      <c r="F377" s="144"/>
      <c r="G377" s="216" t="str">
        <f>IF(D377="","",VLOOKUP(D377,'Liste des clubs'!A:B,2,FALSE))</f>
        <v/>
      </c>
    </row>
    <row r="378" spans="1:7" x14ac:dyDescent="0.2">
      <c r="A378" s="216" t="str">
        <f t="shared" si="6"/>
        <v xml:space="preserve"> </v>
      </c>
      <c r="B378" s="217"/>
      <c r="C378" s="217"/>
      <c r="D378" s="144"/>
      <c r="E378" s="144"/>
      <c r="F378" s="144"/>
      <c r="G378" s="216" t="str">
        <f>IF(D378="","",VLOOKUP(D378,'Liste des clubs'!A:B,2,FALSE))</f>
        <v/>
      </c>
    </row>
    <row r="379" spans="1:7" x14ac:dyDescent="0.2">
      <c r="A379" s="216" t="str">
        <f t="shared" si="6"/>
        <v xml:space="preserve"> </v>
      </c>
      <c r="B379" s="217"/>
      <c r="C379" s="217"/>
      <c r="D379" s="144"/>
      <c r="E379" s="144"/>
      <c r="F379" s="144"/>
      <c r="G379" s="216" t="str">
        <f>IF(D379="","",VLOOKUP(D379,'Liste des clubs'!A:B,2,FALSE))</f>
        <v/>
      </c>
    </row>
    <row r="380" spans="1:7" x14ac:dyDescent="0.2">
      <c r="A380" s="216" t="str">
        <f t="shared" si="6"/>
        <v xml:space="preserve"> </v>
      </c>
      <c r="B380" s="217"/>
      <c r="C380" s="217"/>
      <c r="D380" s="144"/>
      <c r="E380" s="144"/>
      <c r="F380" s="144"/>
      <c r="G380" s="216" t="str">
        <f>IF(D380="","",VLOOKUP(D380,'Liste des clubs'!A:B,2,FALSE))</f>
        <v/>
      </c>
    </row>
    <row r="381" spans="1:7" x14ac:dyDescent="0.2">
      <c r="A381" s="216" t="str">
        <f t="shared" si="6"/>
        <v xml:space="preserve"> </v>
      </c>
      <c r="B381" s="217"/>
      <c r="C381" s="217"/>
      <c r="D381" s="144"/>
      <c r="E381" s="144"/>
      <c r="F381" s="144"/>
      <c r="G381" s="216" t="str">
        <f>IF(D381="","",VLOOKUP(D381,'Liste des clubs'!A:B,2,FALSE))</f>
        <v/>
      </c>
    </row>
    <row r="382" spans="1:7" x14ac:dyDescent="0.2">
      <c r="A382" s="216" t="str">
        <f t="shared" si="6"/>
        <v xml:space="preserve"> </v>
      </c>
      <c r="B382" s="217"/>
      <c r="C382" s="217"/>
      <c r="D382" s="144"/>
      <c r="E382" s="144"/>
      <c r="F382" s="144"/>
      <c r="G382" s="216" t="str">
        <f>IF(D382="","",VLOOKUP(D382,'Liste des clubs'!A:B,2,FALSE))</f>
        <v/>
      </c>
    </row>
    <row r="383" spans="1:7" x14ac:dyDescent="0.2">
      <c r="A383" s="216" t="str">
        <f t="shared" si="6"/>
        <v xml:space="preserve"> </v>
      </c>
      <c r="B383" s="217"/>
      <c r="C383" s="217"/>
      <c r="D383" s="144"/>
      <c r="E383" s="144"/>
      <c r="F383" s="144"/>
      <c r="G383" s="216" t="str">
        <f>IF(D383="","",VLOOKUP(D383,'Liste des clubs'!A:B,2,FALSE))</f>
        <v/>
      </c>
    </row>
    <row r="384" spans="1:7" x14ac:dyDescent="0.2">
      <c r="A384" s="216" t="str">
        <f t="shared" si="6"/>
        <v xml:space="preserve"> </v>
      </c>
      <c r="B384" s="217"/>
      <c r="C384" s="217"/>
      <c r="D384" s="144"/>
      <c r="E384" s="144"/>
      <c r="F384" s="144"/>
      <c r="G384" s="216" t="str">
        <f>IF(D384="","",VLOOKUP(D384,'Liste des clubs'!A:B,2,FALSE))</f>
        <v/>
      </c>
    </row>
    <row r="385" spans="1:7" x14ac:dyDescent="0.2">
      <c r="A385" s="216" t="str">
        <f t="shared" si="6"/>
        <v xml:space="preserve"> </v>
      </c>
      <c r="B385" s="217"/>
      <c r="C385" s="217"/>
      <c r="D385" s="144"/>
      <c r="E385" s="144"/>
      <c r="F385" s="144"/>
      <c r="G385" s="216" t="str">
        <f>IF(D385="","",VLOOKUP(D385,'Liste des clubs'!A:B,2,FALSE))</f>
        <v/>
      </c>
    </row>
    <row r="386" spans="1:7" x14ac:dyDescent="0.2">
      <c r="A386" s="216" t="str">
        <f t="shared" si="6"/>
        <v xml:space="preserve"> </v>
      </c>
      <c r="B386" s="217"/>
      <c r="C386" s="217"/>
      <c r="D386" s="144"/>
      <c r="E386" s="144"/>
      <c r="F386" s="144"/>
      <c r="G386" s="216" t="str">
        <f>IF(D386="","",VLOOKUP(D386,'Liste des clubs'!A:B,2,FALSE))</f>
        <v/>
      </c>
    </row>
    <row r="387" spans="1:7" x14ac:dyDescent="0.2">
      <c r="A387" s="216" t="str">
        <f t="shared" si="6"/>
        <v xml:space="preserve"> </v>
      </c>
      <c r="B387" s="217"/>
      <c r="C387" s="217"/>
      <c r="D387" s="144"/>
      <c r="E387" s="144"/>
      <c r="F387" s="144"/>
      <c r="G387" s="216" t="str">
        <f>IF(D387="","",VLOOKUP(D387,'Liste des clubs'!A:B,2,FALSE))</f>
        <v/>
      </c>
    </row>
    <row r="388" spans="1:7" x14ac:dyDescent="0.2">
      <c r="A388" s="216" t="str">
        <f t="shared" ref="A388:A451" si="7">UPPER(B388)&amp;" "&amp;PROPER(C388)</f>
        <v xml:space="preserve"> </v>
      </c>
      <c r="B388" s="217"/>
      <c r="C388" s="217"/>
      <c r="D388" s="144"/>
      <c r="E388" s="144"/>
      <c r="F388" s="144"/>
      <c r="G388" s="216" t="str">
        <f>IF(D388="","",VLOOKUP(D388,'Liste des clubs'!A:B,2,FALSE))</f>
        <v/>
      </c>
    </row>
    <row r="389" spans="1:7" x14ac:dyDescent="0.2">
      <c r="A389" s="216" t="str">
        <f t="shared" si="7"/>
        <v xml:space="preserve"> </v>
      </c>
      <c r="B389" s="217"/>
      <c r="C389" s="217"/>
      <c r="D389" s="144"/>
      <c r="E389" s="144"/>
      <c r="F389" s="144"/>
      <c r="G389" s="216" t="str">
        <f>IF(D389="","",VLOOKUP(D389,'Liste des clubs'!A:B,2,FALSE))</f>
        <v/>
      </c>
    </row>
    <row r="390" spans="1:7" x14ac:dyDescent="0.2">
      <c r="A390" s="216" t="str">
        <f t="shared" si="7"/>
        <v xml:space="preserve"> </v>
      </c>
      <c r="B390" s="217"/>
      <c r="C390" s="217"/>
      <c r="D390" s="144"/>
      <c r="E390" s="144"/>
      <c r="F390" s="144"/>
      <c r="G390" s="216" t="str">
        <f>IF(D390="","",VLOOKUP(D390,'Liste des clubs'!A:B,2,FALSE))</f>
        <v/>
      </c>
    </row>
    <row r="391" spans="1:7" x14ac:dyDescent="0.2">
      <c r="A391" s="216" t="str">
        <f t="shared" si="7"/>
        <v xml:space="preserve"> </v>
      </c>
      <c r="B391" s="217"/>
      <c r="C391" s="217"/>
      <c r="D391" s="144"/>
      <c r="E391" s="144"/>
      <c r="F391" s="144"/>
      <c r="G391" s="216" t="str">
        <f>IF(D391="","",VLOOKUP(D391,'Liste des clubs'!A:B,2,FALSE))</f>
        <v/>
      </c>
    </row>
    <row r="392" spans="1:7" x14ac:dyDescent="0.2">
      <c r="A392" s="216" t="str">
        <f t="shared" si="7"/>
        <v xml:space="preserve"> </v>
      </c>
      <c r="B392" s="217"/>
      <c r="C392" s="217"/>
      <c r="D392" s="144"/>
      <c r="E392" s="144"/>
      <c r="F392" s="144"/>
      <c r="G392" s="216" t="str">
        <f>IF(D392="","",VLOOKUP(D392,'Liste des clubs'!A:B,2,FALSE))</f>
        <v/>
      </c>
    </row>
    <row r="393" spans="1:7" x14ac:dyDescent="0.2">
      <c r="A393" s="216" t="str">
        <f t="shared" si="7"/>
        <v xml:space="preserve"> </v>
      </c>
      <c r="B393" s="217"/>
      <c r="C393" s="217"/>
      <c r="D393" s="144"/>
      <c r="E393" s="144"/>
      <c r="F393" s="144"/>
      <c r="G393" s="216" t="str">
        <f>IF(D393="","",VLOOKUP(D393,'Liste des clubs'!A:B,2,FALSE))</f>
        <v/>
      </c>
    </row>
    <row r="394" spans="1:7" x14ac:dyDescent="0.2">
      <c r="A394" s="216" t="str">
        <f t="shared" si="7"/>
        <v xml:space="preserve"> </v>
      </c>
      <c r="B394" s="217"/>
      <c r="C394" s="217"/>
      <c r="D394" s="144"/>
      <c r="E394" s="144"/>
      <c r="F394" s="144"/>
      <c r="G394" s="216" t="str">
        <f>IF(D394="","",VLOOKUP(D394,'Liste des clubs'!A:B,2,FALSE))</f>
        <v/>
      </c>
    </row>
    <row r="395" spans="1:7" x14ac:dyDescent="0.2">
      <c r="A395" s="216" t="str">
        <f t="shared" si="7"/>
        <v xml:space="preserve"> </v>
      </c>
      <c r="B395" s="217"/>
      <c r="C395" s="217"/>
      <c r="D395" s="144"/>
      <c r="E395" s="144"/>
      <c r="F395" s="144"/>
      <c r="G395" s="216" t="str">
        <f>IF(D395="","",VLOOKUP(D395,'Liste des clubs'!A:B,2,FALSE))</f>
        <v/>
      </c>
    </row>
    <row r="396" spans="1:7" x14ac:dyDescent="0.2">
      <c r="A396" s="216" t="str">
        <f t="shared" si="7"/>
        <v xml:space="preserve"> </v>
      </c>
      <c r="B396" s="217"/>
      <c r="C396" s="217"/>
      <c r="D396" s="144"/>
      <c r="E396" s="144"/>
      <c r="F396" s="144"/>
      <c r="G396" s="216" t="str">
        <f>IF(D396="","",VLOOKUP(D396,'Liste des clubs'!A:B,2,FALSE))</f>
        <v/>
      </c>
    </row>
    <row r="397" spans="1:7" x14ac:dyDescent="0.2">
      <c r="A397" s="216" t="str">
        <f t="shared" si="7"/>
        <v xml:space="preserve"> </v>
      </c>
      <c r="B397" s="217"/>
      <c r="C397" s="217"/>
      <c r="D397" s="144"/>
      <c r="E397" s="144"/>
      <c r="F397" s="144"/>
      <c r="G397" s="216" t="str">
        <f>IF(D397="","",VLOOKUP(D397,'Liste des clubs'!A:B,2,FALSE))</f>
        <v/>
      </c>
    </row>
    <row r="398" spans="1:7" x14ac:dyDescent="0.2">
      <c r="A398" s="216" t="str">
        <f t="shared" si="7"/>
        <v xml:space="preserve"> </v>
      </c>
      <c r="B398" s="217"/>
      <c r="C398" s="217"/>
      <c r="D398" s="144"/>
      <c r="E398" s="144"/>
      <c r="F398" s="144"/>
      <c r="G398" s="216" t="str">
        <f>IF(D398="","",VLOOKUP(D398,'Liste des clubs'!A:B,2,FALSE))</f>
        <v/>
      </c>
    </row>
    <row r="399" spans="1:7" x14ac:dyDescent="0.2">
      <c r="A399" s="216" t="str">
        <f t="shared" si="7"/>
        <v xml:space="preserve"> </v>
      </c>
      <c r="B399" s="217"/>
      <c r="C399" s="217"/>
      <c r="D399" s="144"/>
      <c r="E399" s="144"/>
      <c r="F399" s="144"/>
      <c r="G399" s="216" t="str">
        <f>IF(D399="","",VLOOKUP(D399,'Liste des clubs'!A:B,2,FALSE))</f>
        <v/>
      </c>
    </row>
    <row r="400" spans="1:7" x14ac:dyDescent="0.2">
      <c r="A400" s="216" t="str">
        <f t="shared" si="7"/>
        <v xml:space="preserve"> </v>
      </c>
      <c r="B400" s="217"/>
      <c r="C400" s="217"/>
      <c r="D400" s="144"/>
      <c r="E400" s="144"/>
      <c r="F400" s="144"/>
      <c r="G400" s="216" t="str">
        <f>IF(D400="","",VLOOKUP(D400,'Liste des clubs'!A:B,2,FALSE))</f>
        <v/>
      </c>
    </row>
    <row r="401" spans="1:7" x14ac:dyDescent="0.2">
      <c r="A401" s="216" t="str">
        <f t="shared" si="7"/>
        <v xml:space="preserve"> </v>
      </c>
      <c r="B401" s="217"/>
      <c r="C401" s="217"/>
      <c r="D401" s="144"/>
      <c r="E401" s="144"/>
      <c r="F401" s="144"/>
      <c r="G401" s="216" t="str">
        <f>IF(D401="","",VLOOKUP(D401,'Liste des clubs'!A:B,2,FALSE))</f>
        <v/>
      </c>
    </row>
    <row r="402" spans="1:7" x14ac:dyDescent="0.2">
      <c r="A402" s="216" t="str">
        <f t="shared" si="7"/>
        <v xml:space="preserve"> </v>
      </c>
      <c r="B402" s="217"/>
      <c r="C402" s="217"/>
      <c r="D402" s="144"/>
      <c r="E402" s="144"/>
      <c r="F402" s="144"/>
      <c r="G402" s="216" t="str">
        <f>IF(D402="","",VLOOKUP(D402,'Liste des clubs'!A:B,2,FALSE))</f>
        <v/>
      </c>
    </row>
    <row r="403" spans="1:7" x14ac:dyDescent="0.2">
      <c r="A403" s="216" t="str">
        <f t="shared" si="7"/>
        <v xml:space="preserve"> </v>
      </c>
      <c r="B403" s="217"/>
      <c r="C403" s="217"/>
      <c r="D403" s="144"/>
      <c r="E403" s="144"/>
      <c r="F403" s="144"/>
      <c r="G403" s="216" t="str">
        <f>IF(D403="","",VLOOKUP(D403,'Liste des clubs'!A:B,2,FALSE))</f>
        <v/>
      </c>
    </row>
    <row r="404" spans="1:7" x14ac:dyDescent="0.2">
      <c r="A404" s="216" t="str">
        <f t="shared" si="7"/>
        <v xml:space="preserve"> </v>
      </c>
      <c r="B404" s="217"/>
      <c r="C404" s="217"/>
      <c r="D404" s="144"/>
      <c r="E404" s="144"/>
      <c r="F404" s="144"/>
      <c r="G404" s="216" t="str">
        <f>IF(D404="","",VLOOKUP(D404,'Liste des clubs'!A:B,2,FALSE))</f>
        <v/>
      </c>
    </row>
    <row r="405" spans="1:7" x14ac:dyDescent="0.2">
      <c r="A405" s="216" t="str">
        <f t="shared" si="7"/>
        <v xml:space="preserve"> </v>
      </c>
      <c r="B405" s="217"/>
      <c r="C405" s="217"/>
      <c r="D405" s="144"/>
      <c r="E405" s="144"/>
      <c r="F405" s="144"/>
      <c r="G405" s="216" t="str">
        <f>IF(D405="","",VLOOKUP(D405,'Liste des clubs'!A:B,2,FALSE))</f>
        <v/>
      </c>
    </row>
    <row r="406" spans="1:7" x14ac:dyDescent="0.2">
      <c r="A406" s="216" t="str">
        <f t="shared" si="7"/>
        <v xml:space="preserve"> </v>
      </c>
      <c r="B406" s="217"/>
      <c r="C406" s="217"/>
      <c r="D406" s="144"/>
      <c r="E406" s="144"/>
      <c r="F406" s="144"/>
      <c r="G406" s="216" t="str">
        <f>IF(D406="","",VLOOKUP(D406,'Liste des clubs'!A:B,2,FALSE))</f>
        <v/>
      </c>
    </row>
    <row r="407" spans="1:7" x14ac:dyDescent="0.2">
      <c r="A407" s="216" t="str">
        <f t="shared" si="7"/>
        <v xml:space="preserve"> </v>
      </c>
      <c r="B407" s="217"/>
      <c r="C407" s="217"/>
      <c r="D407" s="144"/>
      <c r="E407" s="144"/>
      <c r="F407" s="144"/>
      <c r="G407" s="216" t="str">
        <f>IF(D407="","",VLOOKUP(D407,'Liste des clubs'!A:B,2,FALSE))</f>
        <v/>
      </c>
    </row>
    <row r="408" spans="1:7" x14ac:dyDescent="0.2">
      <c r="A408" s="216" t="str">
        <f t="shared" si="7"/>
        <v xml:space="preserve"> </v>
      </c>
      <c r="B408" s="217"/>
      <c r="C408" s="217"/>
      <c r="D408" s="144"/>
      <c r="E408" s="144"/>
      <c r="F408" s="144"/>
      <c r="G408" s="216" t="str">
        <f>IF(D408="","",VLOOKUP(D408,'Liste des clubs'!A:B,2,FALSE))</f>
        <v/>
      </c>
    </row>
    <row r="409" spans="1:7" x14ac:dyDescent="0.2">
      <c r="A409" s="216" t="str">
        <f t="shared" si="7"/>
        <v xml:space="preserve"> </v>
      </c>
      <c r="B409" s="217"/>
      <c r="C409" s="217"/>
      <c r="D409" s="144"/>
      <c r="E409" s="144"/>
      <c r="F409" s="144"/>
      <c r="G409" s="216" t="str">
        <f>IF(D409="","",VLOOKUP(D409,'Liste des clubs'!A:B,2,FALSE))</f>
        <v/>
      </c>
    </row>
    <row r="410" spans="1:7" x14ac:dyDescent="0.2">
      <c r="A410" s="216" t="str">
        <f t="shared" si="7"/>
        <v xml:space="preserve"> </v>
      </c>
      <c r="B410" s="217"/>
      <c r="C410" s="217"/>
      <c r="D410" s="144"/>
      <c r="E410" s="144"/>
      <c r="F410" s="144"/>
      <c r="G410" s="216" t="str">
        <f>IF(D410="","",VLOOKUP(D410,'Liste des clubs'!A:B,2,FALSE))</f>
        <v/>
      </c>
    </row>
    <row r="411" spans="1:7" x14ac:dyDescent="0.2">
      <c r="A411" s="216" t="str">
        <f t="shared" si="7"/>
        <v xml:space="preserve"> </v>
      </c>
      <c r="B411" s="217"/>
      <c r="C411" s="217"/>
      <c r="D411" s="144"/>
      <c r="E411" s="144"/>
      <c r="F411" s="144"/>
      <c r="G411" s="216" t="str">
        <f>IF(D411="","",VLOOKUP(D411,'Liste des clubs'!A:B,2,FALSE))</f>
        <v/>
      </c>
    </row>
    <row r="412" spans="1:7" x14ac:dyDescent="0.2">
      <c r="A412" s="216" t="str">
        <f t="shared" si="7"/>
        <v xml:space="preserve"> </v>
      </c>
      <c r="B412" s="217"/>
      <c r="C412" s="217"/>
      <c r="D412" s="144"/>
      <c r="E412" s="144"/>
      <c r="F412" s="144"/>
      <c r="G412" s="216" t="str">
        <f>IF(D412="","",VLOOKUP(D412,'Liste des clubs'!A:B,2,FALSE))</f>
        <v/>
      </c>
    </row>
    <row r="413" spans="1:7" x14ac:dyDescent="0.2">
      <c r="A413" s="216" t="str">
        <f t="shared" si="7"/>
        <v xml:space="preserve"> </v>
      </c>
      <c r="B413" s="217"/>
      <c r="C413" s="217"/>
      <c r="D413" s="144"/>
      <c r="E413" s="144"/>
      <c r="F413" s="144"/>
      <c r="G413" s="216" t="str">
        <f>IF(D413="","",VLOOKUP(D413,'Liste des clubs'!A:B,2,FALSE))</f>
        <v/>
      </c>
    </row>
    <row r="414" spans="1:7" x14ac:dyDescent="0.2">
      <c r="A414" s="216" t="str">
        <f t="shared" si="7"/>
        <v xml:space="preserve"> </v>
      </c>
      <c r="B414" s="217"/>
      <c r="C414" s="217"/>
      <c r="D414" s="144"/>
      <c r="E414" s="144"/>
      <c r="F414" s="144"/>
      <c r="G414" s="216" t="str">
        <f>IF(D414="","",VLOOKUP(D414,'Liste des clubs'!A:B,2,FALSE))</f>
        <v/>
      </c>
    </row>
    <row r="415" spans="1:7" x14ac:dyDescent="0.2">
      <c r="A415" s="216" t="str">
        <f t="shared" si="7"/>
        <v xml:space="preserve"> </v>
      </c>
      <c r="B415" s="217"/>
      <c r="C415" s="217"/>
      <c r="D415" s="144"/>
      <c r="E415" s="144"/>
      <c r="F415" s="144"/>
      <c r="G415" s="216" t="str">
        <f>IF(D415="","",VLOOKUP(D415,'Liste des clubs'!A:B,2,FALSE))</f>
        <v/>
      </c>
    </row>
    <row r="416" spans="1:7" x14ac:dyDescent="0.2">
      <c r="A416" s="216" t="str">
        <f t="shared" si="7"/>
        <v xml:space="preserve"> </v>
      </c>
      <c r="B416" s="217"/>
      <c r="C416" s="217"/>
      <c r="D416" s="144"/>
      <c r="E416" s="144"/>
      <c r="F416" s="144"/>
      <c r="G416" s="216" t="str">
        <f>IF(D416="","",VLOOKUP(D416,'Liste des clubs'!A:B,2,FALSE))</f>
        <v/>
      </c>
    </row>
    <row r="417" spans="1:7" x14ac:dyDescent="0.2">
      <c r="A417" s="216" t="str">
        <f t="shared" si="7"/>
        <v xml:space="preserve"> </v>
      </c>
      <c r="B417" s="217"/>
      <c r="C417" s="217"/>
      <c r="D417" s="144"/>
      <c r="E417" s="144"/>
      <c r="F417" s="144"/>
      <c r="G417" s="216" t="str">
        <f>IF(D417="","",VLOOKUP(D417,'Liste des clubs'!A:B,2,FALSE))</f>
        <v/>
      </c>
    </row>
    <row r="418" spans="1:7" x14ac:dyDescent="0.2">
      <c r="A418" s="216" t="str">
        <f t="shared" si="7"/>
        <v xml:space="preserve"> </v>
      </c>
      <c r="B418" s="217"/>
      <c r="C418" s="217"/>
      <c r="D418" s="144"/>
      <c r="E418" s="144"/>
      <c r="F418" s="144"/>
      <c r="G418" s="216" t="str">
        <f>IF(D418="","",VLOOKUP(D418,'Liste des clubs'!A:B,2,FALSE))</f>
        <v/>
      </c>
    </row>
    <row r="419" spans="1:7" x14ac:dyDescent="0.2">
      <c r="A419" s="216" t="str">
        <f t="shared" si="7"/>
        <v xml:space="preserve"> </v>
      </c>
      <c r="B419" s="217"/>
      <c r="C419" s="217"/>
      <c r="D419" s="144"/>
      <c r="E419" s="144"/>
      <c r="F419" s="144"/>
      <c r="G419" s="216" t="str">
        <f>IF(D419="","",VLOOKUP(D419,'Liste des clubs'!A:B,2,FALSE))</f>
        <v/>
      </c>
    </row>
    <row r="420" spans="1:7" x14ac:dyDescent="0.2">
      <c r="A420" s="216" t="str">
        <f t="shared" si="7"/>
        <v xml:space="preserve"> </v>
      </c>
      <c r="B420" s="217"/>
      <c r="C420" s="217"/>
      <c r="D420" s="144"/>
      <c r="E420" s="144"/>
      <c r="F420" s="144"/>
      <c r="G420" s="216" t="str">
        <f>IF(D420="","",VLOOKUP(D420,'Liste des clubs'!A:B,2,FALSE))</f>
        <v/>
      </c>
    </row>
    <row r="421" spans="1:7" x14ac:dyDescent="0.2">
      <c r="A421" s="216" t="str">
        <f t="shared" si="7"/>
        <v xml:space="preserve"> </v>
      </c>
      <c r="B421" s="217"/>
      <c r="C421" s="217"/>
      <c r="D421" s="144"/>
      <c r="E421" s="144"/>
      <c r="F421" s="144"/>
      <c r="G421" s="216" t="str">
        <f>IF(D421="","",VLOOKUP(D421,'Liste des clubs'!A:B,2,FALSE))</f>
        <v/>
      </c>
    </row>
    <row r="422" spans="1:7" x14ac:dyDescent="0.2">
      <c r="A422" s="216" t="str">
        <f t="shared" si="7"/>
        <v xml:space="preserve"> </v>
      </c>
      <c r="B422" s="217"/>
      <c r="C422" s="217"/>
      <c r="D422" s="144"/>
      <c r="E422" s="144"/>
      <c r="F422" s="144"/>
      <c r="G422" s="216" t="str">
        <f>IF(D422="","",VLOOKUP(D422,'Liste des clubs'!A:B,2,FALSE))</f>
        <v/>
      </c>
    </row>
    <row r="423" spans="1:7" x14ac:dyDescent="0.2">
      <c r="A423" s="216" t="str">
        <f t="shared" si="7"/>
        <v xml:space="preserve"> </v>
      </c>
      <c r="B423" s="217"/>
      <c r="C423" s="217"/>
      <c r="D423" s="144"/>
      <c r="E423" s="144"/>
      <c r="F423" s="144"/>
      <c r="G423" s="216" t="str">
        <f>IF(D423="","",VLOOKUP(D423,'Liste des clubs'!A:B,2,FALSE))</f>
        <v/>
      </c>
    </row>
    <row r="424" spans="1:7" x14ac:dyDescent="0.2">
      <c r="A424" s="216" t="str">
        <f t="shared" si="7"/>
        <v xml:space="preserve"> </v>
      </c>
      <c r="B424" s="217"/>
      <c r="C424" s="217"/>
      <c r="D424" s="144"/>
      <c r="E424" s="144"/>
      <c r="F424" s="144"/>
      <c r="G424" s="216" t="str">
        <f>IF(D424="","",VLOOKUP(D424,'Liste des clubs'!A:B,2,FALSE))</f>
        <v/>
      </c>
    </row>
    <row r="425" spans="1:7" x14ac:dyDescent="0.2">
      <c r="A425" s="216" t="str">
        <f t="shared" si="7"/>
        <v xml:space="preserve"> </v>
      </c>
      <c r="B425" s="217"/>
      <c r="C425" s="217"/>
      <c r="D425" s="144"/>
      <c r="E425" s="144"/>
      <c r="F425" s="144"/>
      <c r="G425" s="216" t="str">
        <f>IF(D425="","",VLOOKUP(D425,'Liste des clubs'!A:B,2,FALSE))</f>
        <v/>
      </c>
    </row>
    <row r="426" spans="1:7" x14ac:dyDescent="0.2">
      <c r="A426" s="216" t="str">
        <f t="shared" si="7"/>
        <v xml:space="preserve"> </v>
      </c>
      <c r="B426" s="217"/>
      <c r="C426" s="217"/>
      <c r="D426" s="144"/>
      <c r="E426" s="144"/>
      <c r="F426" s="144"/>
      <c r="G426" s="216" t="str">
        <f>IF(D426="","",VLOOKUP(D426,'Liste des clubs'!A:B,2,FALSE))</f>
        <v/>
      </c>
    </row>
    <row r="427" spans="1:7" x14ac:dyDescent="0.2">
      <c r="A427" s="216" t="str">
        <f t="shared" si="7"/>
        <v xml:space="preserve"> </v>
      </c>
      <c r="B427" s="217"/>
      <c r="C427" s="217"/>
      <c r="D427" s="144"/>
      <c r="E427" s="144"/>
      <c r="F427" s="144"/>
      <c r="G427" s="216" t="str">
        <f>IF(D427="","",VLOOKUP(D427,'Liste des clubs'!A:B,2,FALSE))</f>
        <v/>
      </c>
    </row>
    <row r="428" spans="1:7" x14ac:dyDescent="0.2">
      <c r="A428" s="216" t="str">
        <f t="shared" si="7"/>
        <v xml:space="preserve"> </v>
      </c>
      <c r="B428" s="217"/>
      <c r="C428" s="217"/>
      <c r="D428" s="144"/>
      <c r="E428" s="144"/>
      <c r="F428" s="144"/>
      <c r="G428" s="216" t="str">
        <f>IF(D428="","",VLOOKUP(D428,'Liste des clubs'!A:B,2,FALSE))</f>
        <v/>
      </c>
    </row>
    <row r="429" spans="1:7" x14ac:dyDescent="0.2">
      <c r="A429" s="216" t="str">
        <f t="shared" si="7"/>
        <v xml:space="preserve"> </v>
      </c>
      <c r="B429" s="217"/>
      <c r="C429" s="217"/>
      <c r="D429" s="144"/>
      <c r="E429" s="144"/>
      <c r="F429" s="144"/>
      <c r="G429" s="216" t="str">
        <f>IF(D429="","",VLOOKUP(D429,'Liste des clubs'!A:B,2,FALSE))</f>
        <v/>
      </c>
    </row>
    <row r="430" spans="1:7" x14ac:dyDescent="0.2">
      <c r="A430" s="216" t="str">
        <f t="shared" si="7"/>
        <v xml:space="preserve"> </v>
      </c>
      <c r="B430" s="217"/>
      <c r="C430" s="217"/>
      <c r="D430" s="144"/>
      <c r="E430" s="144"/>
      <c r="F430" s="144"/>
      <c r="G430" s="216" t="str">
        <f>IF(D430="","",VLOOKUP(D430,'Liste des clubs'!A:B,2,FALSE))</f>
        <v/>
      </c>
    </row>
    <row r="431" spans="1:7" x14ac:dyDescent="0.2">
      <c r="A431" s="216" t="str">
        <f t="shared" si="7"/>
        <v xml:space="preserve"> </v>
      </c>
      <c r="B431" s="217"/>
      <c r="C431" s="217"/>
      <c r="D431" s="144"/>
      <c r="E431" s="144"/>
      <c r="F431" s="144"/>
      <c r="G431" s="216" t="str">
        <f>IF(D431="","",VLOOKUP(D431,'Liste des clubs'!A:B,2,FALSE))</f>
        <v/>
      </c>
    </row>
    <row r="432" spans="1:7" x14ac:dyDescent="0.2">
      <c r="A432" s="216" t="str">
        <f t="shared" si="7"/>
        <v xml:space="preserve"> </v>
      </c>
      <c r="B432" s="217"/>
      <c r="C432" s="217"/>
      <c r="D432" s="144"/>
      <c r="E432" s="144"/>
      <c r="F432" s="144"/>
      <c r="G432" s="216" t="str">
        <f>IF(D432="","",VLOOKUP(D432,'Liste des clubs'!A:B,2,FALSE))</f>
        <v/>
      </c>
    </row>
    <row r="433" spans="1:7" x14ac:dyDescent="0.2">
      <c r="A433" s="216" t="str">
        <f t="shared" si="7"/>
        <v xml:space="preserve"> </v>
      </c>
      <c r="B433" s="217"/>
      <c r="C433" s="217"/>
      <c r="D433" s="144"/>
      <c r="E433" s="144"/>
      <c r="F433" s="144"/>
      <c r="G433" s="216" t="str">
        <f>IF(D433="","",VLOOKUP(D433,'Liste des clubs'!A:B,2,FALSE))</f>
        <v/>
      </c>
    </row>
    <row r="434" spans="1:7" x14ac:dyDescent="0.2">
      <c r="A434" s="216" t="str">
        <f t="shared" si="7"/>
        <v xml:space="preserve"> </v>
      </c>
      <c r="B434" s="217"/>
      <c r="C434" s="217"/>
      <c r="D434" s="144"/>
      <c r="E434" s="144"/>
      <c r="F434" s="144"/>
      <c r="G434" s="216" t="str">
        <f>IF(D434="","",VLOOKUP(D434,'Liste des clubs'!A:B,2,FALSE))</f>
        <v/>
      </c>
    </row>
    <row r="435" spans="1:7" x14ac:dyDescent="0.2">
      <c r="A435" s="216" t="str">
        <f t="shared" si="7"/>
        <v xml:space="preserve"> </v>
      </c>
      <c r="B435" s="217"/>
      <c r="C435" s="217"/>
      <c r="D435" s="144"/>
      <c r="E435" s="144"/>
      <c r="F435" s="144"/>
      <c r="G435" s="216" t="str">
        <f>IF(D435="","",VLOOKUP(D435,'Liste des clubs'!A:B,2,FALSE))</f>
        <v/>
      </c>
    </row>
    <row r="436" spans="1:7" x14ac:dyDescent="0.2">
      <c r="A436" s="216" t="str">
        <f t="shared" si="7"/>
        <v xml:space="preserve"> </v>
      </c>
      <c r="B436" s="217"/>
      <c r="C436" s="217"/>
      <c r="D436" s="144"/>
      <c r="E436" s="144"/>
      <c r="F436" s="144"/>
      <c r="G436" s="216" t="str">
        <f>IF(D436="","",VLOOKUP(D436,'Liste des clubs'!A:B,2,FALSE))</f>
        <v/>
      </c>
    </row>
    <row r="437" spans="1:7" x14ac:dyDescent="0.2">
      <c r="A437" s="216" t="str">
        <f t="shared" si="7"/>
        <v xml:space="preserve"> </v>
      </c>
      <c r="B437" s="217"/>
      <c r="C437" s="217"/>
      <c r="D437" s="144"/>
      <c r="E437" s="144"/>
      <c r="F437" s="144"/>
      <c r="G437" s="216" t="str">
        <f>IF(D437="","",VLOOKUP(D437,'Liste des clubs'!A:B,2,FALSE))</f>
        <v/>
      </c>
    </row>
    <row r="438" spans="1:7" x14ac:dyDescent="0.2">
      <c r="A438" s="216" t="str">
        <f t="shared" si="7"/>
        <v xml:space="preserve"> </v>
      </c>
      <c r="B438" s="217"/>
      <c r="C438" s="217"/>
      <c r="D438" s="144"/>
      <c r="E438" s="144"/>
      <c r="F438" s="144"/>
      <c r="G438" s="216" t="str">
        <f>IF(D438="","",VLOOKUP(D438,'Liste des clubs'!A:B,2,FALSE))</f>
        <v/>
      </c>
    </row>
    <row r="439" spans="1:7" x14ac:dyDescent="0.2">
      <c r="A439" s="216" t="str">
        <f t="shared" si="7"/>
        <v xml:space="preserve"> </v>
      </c>
      <c r="B439" s="217"/>
      <c r="C439" s="217"/>
      <c r="D439" s="144"/>
      <c r="E439" s="144"/>
      <c r="F439" s="144"/>
      <c r="G439" s="216" t="str">
        <f>IF(D439="","",VLOOKUP(D439,'Liste des clubs'!A:B,2,FALSE))</f>
        <v/>
      </c>
    </row>
    <row r="440" spans="1:7" x14ac:dyDescent="0.2">
      <c r="A440" s="216" t="str">
        <f t="shared" si="7"/>
        <v xml:space="preserve"> </v>
      </c>
      <c r="B440" s="217"/>
      <c r="C440" s="217"/>
      <c r="D440" s="144"/>
      <c r="E440" s="144"/>
      <c r="F440" s="144"/>
      <c r="G440" s="216" t="str">
        <f>IF(D440="","",VLOOKUP(D440,'Liste des clubs'!A:B,2,FALSE))</f>
        <v/>
      </c>
    </row>
    <row r="441" spans="1:7" x14ac:dyDescent="0.2">
      <c r="A441" s="216" t="str">
        <f t="shared" si="7"/>
        <v xml:space="preserve"> </v>
      </c>
      <c r="B441" s="217"/>
      <c r="C441" s="217"/>
      <c r="D441" s="144"/>
      <c r="E441" s="144"/>
      <c r="F441" s="144"/>
      <c r="G441" s="216" t="str">
        <f>IF(D441="","",VLOOKUP(D441,'Liste des clubs'!A:B,2,FALSE))</f>
        <v/>
      </c>
    </row>
    <row r="442" spans="1:7" x14ac:dyDescent="0.2">
      <c r="A442" s="216" t="str">
        <f t="shared" si="7"/>
        <v xml:space="preserve"> </v>
      </c>
      <c r="B442" s="217"/>
      <c r="C442" s="217"/>
      <c r="D442" s="144"/>
      <c r="E442" s="144"/>
      <c r="F442" s="144"/>
      <c r="G442" s="216" t="str">
        <f>IF(D442="","",VLOOKUP(D442,'Liste des clubs'!A:B,2,FALSE))</f>
        <v/>
      </c>
    </row>
    <row r="443" spans="1:7" x14ac:dyDescent="0.2">
      <c r="A443" s="216" t="str">
        <f t="shared" si="7"/>
        <v xml:space="preserve"> </v>
      </c>
      <c r="B443" s="217"/>
      <c r="C443" s="217"/>
      <c r="D443" s="144"/>
      <c r="E443" s="144"/>
      <c r="F443" s="144"/>
      <c r="G443" s="216" t="str">
        <f>IF(D443="","",VLOOKUP(D443,'Liste des clubs'!A:B,2,FALSE))</f>
        <v/>
      </c>
    </row>
    <row r="444" spans="1:7" x14ac:dyDescent="0.2">
      <c r="A444" s="216" t="str">
        <f t="shared" si="7"/>
        <v xml:space="preserve"> </v>
      </c>
      <c r="B444" s="217"/>
      <c r="C444" s="217"/>
      <c r="D444" s="144"/>
      <c r="E444" s="144"/>
      <c r="F444" s="144"/>
      <c r="G444" s="216" t="str">
        <f>IF(D444="","",VLOOKUP(D444,'Liste des clubs'!A:B,2,FALSE))</f>
        <v/>
      </c>
    </row>
    <row r="445" spans="1:7" x14ac:dyDescent="0.2">
      <c r="A445" s="216" t="str">
        <f t="shared" si="7"/>
        <v xml:space="preserve"> </v>
      </c>
      <c r="B445" s="217"/>
      <c r="C445" s="217"/>
      <c r="D445" s="144"/>
      <c r="E445" s="144"/>
      <c r="F445" s="144"/>
      <c r="G445" s="216" t="str">
        <f>IF(D445="","",VLOOKUP(D445,'Liste des clubs'!A:B,2,FALSE))</f>
        <v/>
      </c>
    </row>
    <row r="446" spans="1:7" x14ac:dyDescent="0.2">
      <c r="A446" s="216" t="str">
        <f t="shared" si="7"/>
        <v xml:space="preserve"> </v>
      </c>
      <c r="B446" s="217"/>
      <c r="C446" s="217"/>
      <c r="D446" s="144"/>
      <c r="E446" s="144"/>
      <c r="F446" s="144"/>
      <c r="G446" s="216" t="str">
        <f>IF(D446="","",VLOOKUP(D446,'Liste des clubs'!A:B,2,FALSE))</f>
        <v/>
      </c>
    </row>
    <row r="447" spans="1:7" x14ac:dyDescent="0.2">
      <c r="A447" s="216" t="str">
        <f t="shared" si="7"/>
        <v xml:space="preserve"> </v>
      </c>
      <c r="B447" s="217"/>
      <c r="C447" s="217"/>
      <c r="D447" s="144"/>
      <c r="E447" s="144"/>
      <c r="F447" s="144"/>
      <c r="G447" s="216" t="str">
        <f>IF(D447="","",VLOOKUP(D447,'Liste des clubs'!A:B,2,FALSE))</f>
        <v/>
      </c>
    </row>
    <row r="448" spans="1:7" x14ac:dyDescent="0.2">
      <c r="A448" s="216" t="str">
        <f t="shared" si="7"/>
        <v xml:space="preserve"> </v>
      </c>
      <c r="B448" s="217"/>
      <c r="C448" s="217"/>
      <c r="D448" s="144"/>
      <c r="E448" s="144"/>
      <c r="F448" s="144"/>
      <c r="G448" s="216" t="str">
        <f>IF(D448="","",VLOOKUP(D448,'Liste des clubs'!A:B,2,FALSE))</f>
        <v/>
      </c>
    </row>
    <row r="449" spans="1:7" x14ac:dyDescent="0.2">
      <c r="A449" s="216" t="str">
        <f t="shared" si="7"/>
        <v xml:space="preserve"> </v>
      </c>
      <c r="B449" s="217"/>
      <c r="C449" s="217"/>
      <c r="D449" s="144"/>
      <c r="E449" s="144"/>
      <c r="F449" s="144"/>
      <c r="G449" s="216" t="str">
        <f>IF(D449="","",VLOOKUP(D449,'Liste des clubs'!A:B,2,FALSE))</f>
        <v/>
      </c>
    </row>
    <row r="450" spans="1:7" x14ac:dyDescent="0.2">
      <c r="A450" s="216" t="str">
        <f t="shared" si="7"/>
        <v xml:space="preserve"> </v>
      </c>
      <c r="B450" s="217"/>
      <c r="C450" s="217"/>
      <c r="D450" s="144"/>
      <c r="E450" s="144"/>
      <c r="F450" s="144"/>
      <c r="G450" s="216" t="str">
        <f>IF(D450="","",VLOOKUP(D450,'Liste des clubs'!A:B,2,FALSE))</f>
        <v/>
      </c>
    </row>
    <row r="451" spans="1:7" x14ac:dyDescent="0.2">
      <c r="A451" s="216" t="str">
        <f t="shared" si="7"/>
        <v xml:space="preserve"> </v>
      </c>
      <c r="B451" s="217"/>
      <c r="C451" s="217"/>
      <c r="D451" s="144"/>
      <c r="E451" s="144"/>
      <c r="F451" s="144"/>
      <c r="G451" s="216" t="str">
        <f>IF(D451="","",VLOOKUP(D451,'Liste des clubs'!A:B,2,FALSE))</f>
        <v/>
      </c>
    </row>
    <row r="452" spans="1:7" x14ac:dyDescent="0.2">
      <c r="A452" s="216" t="str">
        <f t="shared" ref="A452:A515" si="8">UPPER(B452)&amp;" "&amp;PROPER(C452)</f>
        <v xml:space="preserve"> </v>
      </c>
      <c r="B452" s="217"/>
      <c r="C452" s="217"/>
      <c r="D452" s="144"/>
      <c r="E452" s="144"/>
      <c r="F452" s="144"/>
      <c r="G452" s="216" t="str">
        <f>IF(D452="","",VLOOKUP(D452,'Liste des clubs'!A:B,2,FALSE))</f>
        <v/>
      </c>
    </row>
    <row r="453" spans="1:7" x14ac:dyDescent="0.2">
      <c r="A453" s="216" t="str">
        <f t="shared" si="8"/>
        <v xml:space="preserve"> </v>
      </c>
      <c r="B453" s="217"/>
      <c r="C453" s="217"/>
      <c r="D453" s="144"/>
      <c r="E453" s="144"/>
      <c r="F453" s="144"/>
      <c r="G453" s="216" t="str">
        <f>IF(D453="","",VLOOKUP(D453,'Liste des clubs'!A:B,2,FALSE))</f>
        <v/>
      </c>
    </row>
    <row r="454" spans="1:7" x14ac:dyDescent="0.2">
      <c r="A454" s="216" t="str">
        <f t="shared" si="8"/>
        <v xml:space="preserve"> </v>
      </c>
      <c r="B454" s="217"/>
      <c r="C454" s="217"/>
      <c r="D454" s="144"/>
      <c r="E454" s="144"/>
      <c r="F454" s="144"/>
      <c r="G454" s="216" t="str">
        <f>IF(D454="","",VLOOKUP(D454,'Liste des clubs'!A:B,2,FALSE))</f>
        <v/>
      </c>
    </row>
    <row r="455" spans="1:7" x14ac:dyDescent="0.2">
      <c r="A455" s="216" t="str">
        <f t="shared" si="8"/>
        <v xml:space="preserve"> </v>
      </c>
      <c r="B455" s="217"/>
      <c r="C455" s="217"/>
      <c r="D455" s="144"/>
      <c r="E455" s="144"/>
      <c r="F455" s="144"/>
      <c r="G455" s="216" t="str">
        <f>IF(D455="","",VLOOKUP(D455,'Liste des clubs'!A:B,2,FALSE))</f>
        <v/>
      </c>
    </row>
    <row r="456" spans="1:7" x14ac:dyDescent="0.2">
      <c r="A456" s="216" t="str">
        <f t="shared" si="8"/>
        <v xml:space="preserve"> </v>
      </c>
      <c r="B456" s="217"/>
      <c r="C456" s="217"/>
      <c r="D456" s="144"/>
      <c r="E456" s="144"/>
      <c r="F456" s="144"/>
      <c r="G456" s="216" t="str">
        <f>IF(D456="","",VLOOKUP(D456,'Liste des clubs'!A:B,2,FALSE))</f>
        <v/>
      </c>
    </row>
    <row r="457" spans="1:7" x14ac:dyDescent="0.2">
      <c r="A457" s="216" t="str">
        <f t="shared" si="8"/>
        <v xml:space="preserve"> </v>
      </c>
      <c r="B457" s="217"/>
      <c r="C457" s="217"/>
      <c r="D457" s="144"/>
      <c r="E457" s="144"/>
      <c r="F457" s="144"/>
      <c r="G457" s="216" t="str">
        <f>IF(D457="","",VLOOKUP(D457,'Liste des clubs'!A:B,2,FALSE))</f>
        <v/>
      </c>
    </row>
    <row r="458" spans="1:7" x14ac:dyDescent="0.2">
      <c r="A458" s="216" t="str">
        <f t="shared" si="8"/>
        <v xml:space="preserve"> </v>
      </c>
      <c r="B458" s="217"/>
      <c r="C458" s="217"/>
      <c r="D458" s="144"/>
      <c r="E458" s="144"/>
      <c r="F458" s="144"/>
      <c r="G458" s="216" t="str">
        <f>IF(D458="","",VLOOKUP(D458,'Liste des clubs'!A:B,2,FALSE))</f>
        <v/>
      </c>
    </row>
    <row r="459" spans="1:7" x14ac:dyDescent="0.2">
      <c r="A459" s="216" t="str">
        <f t="shared" si="8"/>
        <v xml:space="preserve"> </v>
      </c>
      <c r="B459" s="217"/>
      <c r="C459" s="217"/>
      <c r="D459" s="144"/>
      <c r="E459" s="144"/>
      <c r="F459" s="144"/>
      <c r="G459" s="216" t="str">
        <f>IF(D459="","",VLOOKUP(D459,'Liste des clubs'!A:B,2,FALSE))</f>
        <v/>
      </c>
    </row>
    <row r="460" spans="1:7" x14ac:dyDescent="0.2">
      <c r="A460" s="216" t="str">
        <f t="shared" si="8"/>
        <v xml:space="preserve"> </v>
      </c>
      <c r="B460" s="217"/>
      <c r="C460" s="217"/>
      <c r="D460" s="144"/>
      <c r="E460" s="144"/>
      <c r="F460" s="144"/>
      <c r="G460" s="216" t="str">
        <f>IF(D460="","",VLOOKUP(D460,'Liste des clubs'!A:B,2,FALSE))</f>
        <v/>
      </c>
    </row>
    <row r="461" spans="1:7" x14ac:dyDescent="0.2">
      <c r="A461" s="216" t="str">
        <f t="shared" si="8"/>
        <v xml:space="preserve"> </v>
      </c>
      <c r="B461" s="217"/>
      <c r="C461" s="217"/>
      <c r="D461" s="144"/>
      <c r="E461" s="144"/>
      <c r="F461" s="144"/>
      <c r="G461" s="216" t="str">
        <f>IF(D461="","",VLOOKUP(D461,'Liste des clubs'!A:B,2,FALSE))</f>
        <v/>
      </c>
    </row>
    <row r="462" spans="1:7" x14ac:dyDescent="0.2">
      <c r="A462" s="216" t="str">
        <f t="shared" si="8"/>
        <v xml:space="preserve"> </v>
      </c>
      <c r="B462" s="217"/>
      <c r="C462" s="217"/>
      <c r="D462" s="144"/>
      <c r="E462" s="144"/>
      <c r="F462" s="144"/>
      <c r="G462" s="216" t="str">
        <f>IF(D462="","",VLOOKUP(D462,'Liste des clubs'!A:B,2,FALSE))</f>
        <v/>
      </c>
    </row>
    <row r="463" spans="1:7" x14ac:dyDescent="0.2">
      <c r="A463" s="216" t="str">
        <f t="shared" si="8"/>
        <v xml:space="preserve"> </v>
      </c>
      <c r="B463" s="217"/>
      <c r="C463" s="217"/>
      <c r="D463" s="144"/>
      <c r="E463" s="144"/>
      <c r="F463" s="144"/>
      <c r="G463" s="216" t="str">
        <f>IF(D463="","",VLOOKUP(D463,'Liste des clubs'!A:B,2,FALSE))</f>
        <v/>
      </c>
    </row>
    <row r="464" spans="1:7" x14ac:dyDescent="0.2">
      <c r="A464" s="216" t="str">
        <f t="shared" si="8"/>
        <v xml:space="preserve"> </v>
      </c>
      <c r="B464" s="217"/>
      <c r="C464" s="217"/>
      <c r="D464" s="144"/>
      <c r="E464" s="144"/>
      <c r="F464" s="144"/>
      <c r="G464" s="216" t="str">
        <f>IF(D464="","",VLOOKUP(D464,'Liste des clubs'!A:B,2,FALSE))</f>
        <v/>
      </c>
    </row>
    <row r="465" spans="1:7" x14ac:dyDescent="0.2">
      <c r="A465" s="216" t="str">
        <f t="shared" si="8"/>
        <v xml:space="preserve"> </v>
      </c>
      <c r="B465" s="217"/>
      <c r="C465" s="217"/>
      <c r="D465" s="144"/>
      <c r="E465" s="144"/>
      <c r="F465" s="144"/>
      <c r="G465" s="216" t="str">
        <f>IF(D465="","",VLOOKUP(D465,'Liste des clubs'!A:B,2,FALSE))</f>
        <v/>
      </c>
    </row>
    <row r="466" spans="1:7" x14ac:dyDescent="0.2">
      <c r="A466" s="216" t="str">
        <f t="shared" si="8"/>
        <v xml:space="preserve"> </v>
      </c>
      <c r="B466" s="217"/>
      <c r="C466" s="217"/>
      <c r="D466" s="144"/>
      <c r="E466" s="144"/>
      <c r="F466" s="144"/>
      <c r="G466" s="216" t="str">
        <f>IF(D466="","",VLOOKUP(D466,'Liste des clubs'!A:B,2,FALSE))</f>
        <v/>
      </c>
    </row>
    <row r="467" spans="1:7" x14ac:dyDescent="0.2">
      <c r="A467" s="216" t="str">
        <f t="shared" si="8"/>
        <v xml:space="preserve"> </v>
      </c>
      <c r="B467" s="217"/>
      <c r="C467" s="217"/>
      <c r="D467" s="144"/>
      <c r="E467" s="144"/>
      <c r="F467" s="144"/>
      <c r="G467" s="216" t="str">
        <f>IF(D467="","",VLOOKUP(D467,'Liste des clubs'!A:B,2,FALSE))</f>
        <v/>
      </c>
    </row>
    <row r="468" spans="1:7" x14ac:dyDescent="0.2">
      <c r="A468" s="216" t="str">
        <f t="shared" si="8"/>
        <v xml:space="preserve"> </v>
      </c>
      <c r="B468" s="217"/>
      <c r="C468" s="217"/>
      <c r="D468" s="144"/>
      <c r="E468" s="144"/>
      <c r="F468" s="144"/>
      <c r="G468" s="216" t="str">
        <f>IF(D468="","",VLOOKUP(D468,'Liste des clubs'!A:B,2,FALSE))</f>
        <v/>
      </c>
    </row>
    <row r="469" spans="1:7" x14ac:dyDescent="0.2">
      <c r="A469" s="216" t="str">
        <f t="shared" si="8"/>
        <v xml:space="preserve"> </v>
      </c>
      <c r="B469" s="217"/>
      <c r="C469" s="217"/>
      <c r="D469" s="144"/>
      <c r="E469" s="144"/>
      <c r="F469" s="144"/>
      <c r="G469" s="216" t="str">
        <f>IF(D469="","",VLOOKUP(D469,'Liste des clubs'!A:B,2,FALSE))</f>
        <v/>
      </c>
    </row>
    <row r="470" spans="1:7" x14ac:dyDescent="0.2">
      <c r="A470" s="216" t="str">
        <f t="shared" si="8"/>
        <v xml:space="preserve"> </v>
      </c>
      <c r="B470" s="217"/>
      <c r="C470" s="217"/>
      <c r="D470" s="144"/>
      <c r="E470" s="144"/>
      <c r="F470" s="144"/>
      <c r="G470" s="216" t="str">
        <f>IF(D470="","",VLOOKUP(D470,'Liste des clubs'!A:B,2,FALSE))</f>
        <v/>
      </c>
    </row>
    <row r="471" spans="1:7" x14ac:dyDescent="0.2">
      <c r="A471" s="216" t="str">
        <f t="shared" si="8"/>
        <v xml:space="preserve"> </v>
      </c>
      <c r="B471" s="217"/>
      <c r="C471" s="217"/>
      <c r="D471" s="144"/>
      <c r="E471" s="144"/>
      <c r="F471" s="144"/>
      <c r="G471" s="216" t="str">
        <f>IF(D471="","",VLOOKUP(D471,'Liste des clubs'!A:B,2,FALSE))</f>
        <v/>
      </c>
    </row>
    <row r="472" spans="1:7" x14ac:dyDescent="0.2">
      <c r="A472" s="216" t="str">
        <f t="shared" si="8"/>
        <v xml:space="preserve"> </v>
      </c>
      <c r="B472" s="217"/>
      <c r="C472" s="217"/>
      <c r="D472" s="144"/>
      <c r="E472" s="144"/>
      <c r="F472" s="144"/>
      <c r="G472" s="216" t="str">
        <f>IF(D472="","",VLOOKUP(D472,'Liste des clubs'!A:B,2,FALSE))</f>
        <v/>
      </c>
    </row>
    <row r="473" spans="1:7" x14ac:dyDescent="0.2">
      <c r="A473" s="216" t="str">
        <f t="shared" si="8"/>
        <v xml:space="preserve"> </v>
      </c>
      <c r="B473" s="217"/>
      <c r="C473" s="217"/>
      <c r="D473" s="144"/>
      <c r="E473" s="144"/>
      <c r="F473" s="144"/>
      <c r="G473" s="216" t="str">
        <f>IF(D473="","",VLOOKUP(D473,'Liste des clubs'!A:B,2,FALSE))</f>
        <v/>
      </c>
    </row>
    <row r="474" spans="1:7" x14ac:dyDescent="0.2">
      <c r="A474" s="216" t="str">
        <f t="shared" si="8"/>
        <v xml:space="preserve"> </v>
      </c>
      <c r="B474" s="217"/>
      <c r="C474" s="217"/>
      <c r="D474" s="144"/>
      <c r="E474" s="144"/>
      <c r="F474" s="144"/>
      <c r="G474" s="216" t="str">
        <f>IF(D474="","",VLOOKUP(D474,'Liste des clubs'!A:B,2,FALSE))</f>
        <v/>
      </c>
    </row>
    <row r="475" spans="1:7" x14ac:dyDescent="0.2">
      <c r="A475" s="216" t="str">
        <f t="shared" si="8"/>
        <v xml:space="preserve"> </v>
      </c>
      <c r="B475" s="217"/>
      <c r="C475" s="217"/>
      <c r="D475" s="144"/>
      <c r="E475" s="144"/>
      <c r="F475" s="144"/>
      <c r="G475" s="216" t="str">
        <f>IF(D475="","",VLOOKUP(D475,'Liste des clubs'!A:B,2,FALSE))</f>
        <v/>
      </c>
    </row>
    <row r="476" spans="1:7" x14ac:dyDescent="0.2">
      <c r="A476" s="216" t="str">
        <f t="shared" si="8"/>
        <v xml:space="preserve"> </v>
      </c>
      <c r="B476" s="217"/>
      <c r="C476" s="217"/>
      <c r="D476" s="144"/>
      <c r="E476" s="144"/>
      <c r="F476" s="144"/>
      <c r="G476" s="216" t="str">
        <f>IF(D476="","",VLOOKUP(D476,'Liste des clubs'!A:B,2,FALSE))</f>
        <v/>
      </c>
    </row>
    <row r="477" spans="1:7" x14ac:dyDescent="0.2">
      <c r="A477" s="216" t="str">
        <f t="shared" si="8"/>
        <v xml:space="preserve"> </v>
      </c>
      <c r="B477" s="217"/>
      <c r="C477" s="217"/>
      <c r="D477" s="144"/>
      <c r="E477" s="144"/>
      <c r="F477" s="144"/>
      <c r="G477" s="216" t="str">
        <f>IF(D477="","",VLOOKUP(D477,'Liste des clubs'!A:B,2,FALSE))</f>
        <v/>
      </c>
    </row>
    <row r="478" spans="1:7" x14ac:dyDescent="0.2">
      <c r="A478" s="216" t="str">
        <f t="shared" si="8"/>
        <v xml:space="preserve"> </v>
      </c>
      <c r="B478" s="217"/>
      <c r="C478" s="217"/>
      <c r="D478" s="144"/>
      <c r="E478" s="144"/>
      <c r="F478" s="144"/>
      <c r="G478" s="216" t="str">
        <f>IF(D478="","",VLOOKUP(D478,'Liste des clubs'!A:B,2,FALSE))</f>
        <v/>
      </c>
    </row>
    <row r="479" spans="1:7" x14ac:dyDescent="0.2">
      <c r="A479" s="216" t="str">
        <f t="shared" si="8"/>
        <v xml:space="preserve"> </v>
      </c>
      <c r="B479" s="217"/>
      <c r="C479" s="217"/>
      <c r="D479" s="144"/>
      <c r="E479" s="144"/>
      <c r="F479" s="144"/>
      <c r="G479" s="216" t="str">
        <f>IF(D479="","",VLOOKUP(D479,'Liste des clubs'!A:B,2,FALSE))</f>
        <v/>
      </c>
    </row>
    <row r="480" spans="1:7" x14ac:dyDescent="0.2">
      <c r="A480" s="216" t="str">
        <f t="shared" si="8"/>
        <v xml:space="preserve"> </v>
      </c>
      <c r="B480" s="217"/>
      <c r="C480" s="217"/>
      <c r="D480" s="144"/>
      <c r="E480" s="144"/>
      <c r="F480" s="144"/>
      <c r="G480" s="216" t="str">
        <f>IF(D480="","",VLOOKUP(D480,'Liste des clubs'!A:B,2,FALSE))</f>
        <v/>
      </c>
    </row>
    <row r="481" spans="1:7" x14ac:dyDescent="0.2">
      <c r="A481" s="216" t="str">
        <f t="shared" si="8"/>
        <v xml:space="preserve"> </v>
      </c>
      <c r="B481" s="217"/>
      <c r="C481" s="217"/>
      <c r="D481" s="144"/>
      <c r="E481" s="144"/>
      <c r="F481" s="144"/>
      <c r="G481" s="216" t="str">
        <f>IF(D481="","",VLOOKUP(D481,'Liste des clubs'!A:B,2,FALSE))</f>
        <v/>
      </c>
    </row>
    <row r="482" spans="1:7" x14ac:dyDescent="0.2">
      <c r="A482" s="216" t="str">
        <f t="shared" si="8"/>
        <v xml:space="preserve"> </v>
      </c>
      <c r="B482" s="217"/>
      <c r="C482" s="217"/>
      <c r="D482" s="144"/>
      <c r="E482" s="144"/>
      <c r="F482" s="144"/>
      <c r="G482" s="216" t="str">
        <f>IF(D482="","",VLOOKUP(D482,'Liste des clubs'!A:B,2,FALSE))</f>
        <v/>
      </c>
    </row>
    <row r="483" spans="1:7" x14ac:dyDescent="0.2">
      <c r="A483" s="216" t="str">
        <f t="shared" si="8"/>
        <v xml:space="preserve"> </v>
      </c>
      <c r="B483" s="217"/>
      <c r="C483" s="217"/>
      <c r="D483" s="144"/>
      <c r="E483" s="144"/>
      <c r="F483" s="144"/>
      <c r="G483" s="216" t="str">
        <f>IF(D483="","",VLOOKUP(D483,'Liste des clubs'!A:B,2,FALSE))</f>
        <v/>
      </c>
    </row>
    <row r="484" spans="1:7" x14ac:dyDescent="0.2">
      <c r="A484" s="216" t="str">
        <f t="shared" si="8"/>
        <v xml:space="preserve"> </v>
      </c>
      <c r="B484" s="217"/>
      <c r="C484" s="217"/>
      <c r="D484" s="144"/>
      <c r="E484" s="144"/>
      <c r="F484" s="144"/>
      <c r="G484" s="216" t="str">
        <f>IF(D484="","",VLOOKUP(D484,'Liste des clubs'!A:B,2,FALSE))</f>
        <v/>
      </c>
    </row>
    <row r="485" spans="1:7" x14ac:dyDescent="0.2">
      <c r="A485" s="216" t="str">
        <f t="shared" si="8"/>
        <v xml:space="preserve"> </v>
      </c>
      <c r="B485" s="217"/>
      <c r="C485" s="217"/>
      <c r="D485" s="144"/>
      <c r="E485" s="144"/>
      <c r="F485" s="144"/>
      <c r="G485" s="216" t="str">
        <f>IF(D485="","",VLOOKUP(D485,'Liste des clubs'!A:B,2,FALSE))</f>
        <v/>
      </c>
    </row>
    <row r="486" spans="1:7" x14ac:dyDescent="0.2">
      <c r="A486" s="216" t="str">
        <f t="shared" si="8"/>
        <v xml:space="preserve"> </v>
      </c>
      <c r="B486" s="217"/>
      <c r="C486" s="217"/>
      <c r="D486" s="144"/>
      <c r="E486" s="144"/>
      <c r="F486" s="144"/>
      <c r="G486" s="216" t="str">
        <f>IF(D486="","",VLOOKUP(D486,'Liste des clubs'!A:B,2,FALSE))</f>
        <v/>
      </c>
    </row>
    <row r="487" spans="1:7" x14ac:dyDescent="0.2">
      <c r="A487" s="216" t="str">
        <f t="shared" si="8"/>
        <v xml:space="preserve"> </v>
      </c>
      <c r="B487" s="217"/>
      <c r="C487" s="217"/>
      <c r="D487" s="144"/>
      <c r="E487" s="144"/>
      <c r="F487" s="144"/>
      <c r="G487" s="216" t="str">
        <f>IF(D487="","",VLOOKUP(D487,'Liste des clubs'!A:B,2,FALSE))</f>
        <v/>
      </c>
    </row>
    <row r="488" spans="1:7" x14ac:dyDescent="0.2">
      <c r="A488" s="216" t="str">
        <f t="shared" si="8"/>
        <v xml:space="preserve"> </v>
      </c>
      <c r="B488" s="217"/>
      <c r="C488" s="217"/>
      <c r="D488" s="144"/>
      <c r="E488" s="144"/>
      <c r="F488" s="144"/>
      <c r="G488" s="216" t="str">
        <f>IF(D488="","",VLOOKUP(D488,'Liste des clubs'!A:B,2,FALSE))</f>
        <v/>
      </c>
    </row>
    <row r="489" spans="1:7" x14ac:dyDescent="0.2">
      <c r="A489" s="216" t="str">
        <f t="shared" si="8"/>
        <v xml:space="preserve"> </v>
      </c>
      <c r="B489" s="217"/>
      <c r="C489" s="217"/>
      <c r="D489" s="144"/>
      <c r="E489" s="144"/>
      <c r="F489" s="144"/>
      <c r="G489" s="216" t="str">
        <f>IF(D489="","",VLOOKUP(D489,'Liste des clubs'!A:B,2,FALSE))</f>
        <v/>
      </c>
    </row>
    <row r="490" spans="1:7" x14ac:dyDescent="0.2">
      <c r="A490" s="216" t="str">
        <f t="shared" si="8"/>
        <v xml:space="preserve"> </v>
      </c>
      <c r="B490" s="217"/>
      <c r="C490" s="217"/>
      <c r="D490" s="144"/>
      <c r="E490" s="144"/>
      <c r="F490" s="144"/>
      <c r="G490" s="216" t="str">
        <f>IF(D490="","",VLOOKUP(D490,'Liste des clubs'!A:B,2,FALSE))</f>
        <v/>
      </c>
    </row>
    <row r="491" spans="1:7" x14ac:dyDescent="0.2">
      <c r="A491" s="216" t="str">
        <f t="shared" si="8"/>
        <v xml:space="preserve"> </v>
      </c>
      <c r="B491" s="217"/>
      <c r="C491" s="217"/>
      <c r="D491" s="144"/>
      <c r="E491" s="144"/>
      <c r="F491" s="144"/>
      <c r="G491" s="216" t="str">
        <f>IF(D491="","",VLOOKUP(D491,'Liste des clubs'!A:B,2,FALSE))</f>
        <v/>
      </c>
    </row>
    <row r="492" spans="1:7" x14ac:dyDescent="0.2">
      <c r="A492" s="216" t="str">
        <f t="shared" si="8"/>
        <v xml:space="preserve"> </v>
      </c>
      <c r="B492" s="217"/>
      <c r="C492" s="217"/>
      <c r="D492" s="144"/>
      <c r="E492" s="144"/>
      <c r="F492" s="144"/>
      <c r="G492" s="216" t="str">
        <f>IF(D492="","",VLOOKUP(D492,'Liste des clubs'!A:B,2,FALSE))</f>
        <v/>
      </c>
    </row>
    <row r="493" spans="1:7" x14ac:dyDescent="0.2">
      <c r="A493" s="216" t="str">
        <f t="shared" si="8"/>
        <v xml:space="preserve"> </v>
      </c>
      <c r="B493" s="217"/>
      <c r="C493" s="217"/>
      <c r="D493" s="144"/>
      <c r="E493" s="144"/>
      <c r="F493" s="144"/>
      <c r="G493" s="216" t="str">
        <f>IF(D493="","",VLOOKUP(D493,'Liste des clubs'!A:B,2,FALSE))</f>
        <v/>
      </c>
    </row>
    <row r="494" spans="1:7" x14ac:dyDescent="0.2">
      <c r="A494" s="216" t="str">
        <f t="shared" si="8"/>
        <v xml:space="preserve"> </v>
      </c>
      <c r="B494" s="217"/>
      <c r="C494" s="217"/>
      <c r="D494" s="144"/>
      <c r="E494" s="144"/>
      <c r="F494" s="144"/>
      <c r="G494" s="216" t="str">
        <f>IF(D494="","",VLOOKUP(D494,'Liste des clubs'!A:B,2,FALSE))</f>
        <v/>
      </c>
    </row>
    <row r="495" spans="1:7" x14ac:dyDescent="0.2">
      <c r="A495" s="216" t="str">
        <f t="shared" si="8"/>
        <v xml:space="preserve"> </v>
      </c>
      <c r="B495" s="217"/>
      <c r="C495" s="217"/>
      <c r="D495" s="144"/>
      <c r="E495" s="144"/>
      <c r="F495" s="144"/>
      <c r="G495" s="216" t="str">
        <f>IF(D495="","",VLOOKUP(D495,'Liste des clubs'!A:B,2,FALSE))</f>
        <v/>
      </c>
    </row>
    <row r="496" spans="1:7" x14ac:dyDescent="0.2">
      <c r="A496" s="216" t="str">
        <f t="shared" si="8"/>
        <v xml:space="preserve"> </v>
      </c>
      <c r="B496" s="217"/>
      <c r="C496" s="217"/>
      <c r="D496" s="144"/>
      <c r="E496" s="144"/>
      <c r="F496" s="144"/>
      <c r="G496" s="216" t="str">
        <f>IF(D496="","",VLOOKUP(D496,'Liste des clubs'!A:B,2,FALSE))</f>
        <v/>
      </c>
    </row>
    <row r="497" spans="1:7" x14ac:dyDescent="0.2">
      <c r="A497" s="216" t="str">
        <f t="shared" si="8"/>
        <v xml:space="preserve"> </v>
      </c>
      <c r="B497" s="217"/>
      <c r="C497" s="217"/>
      <c r="D497" s="144"/>
      <c r="E497" s="144"/>
      <c r="F497" s="144"/>
      <c r="G497" s="216" t="str">
        <f>IF(D497="","",VLOOKUP(D497,'Liste des clubs'!A:B,2,FALSE))</f>
        <v/>
      </c>
    </row>
    <row r="498" spans="1:7" x14ac:dyDescent="0.2">
      <c r="A498" s="216" t="str">
        <f t="shared" si="8"/>
        <v xml:space="preserve"> </v>
      </c>
      <c r="B498" s="217"/>
      <c r="C498" s="217"/>
      <c r="D498" s="144"/>
      <c r="E498" s="144"/>
      <c r="F498" s="144"/>
      <c r="G498" s="216" t="str">
        <f>IF(D498="","",VLOOKUP(D498,'Liste des clubs'!A:B,2,FALSE))</f>
        <v/>
      </c>
    </row>
    <row r="499" spans="1:7" x14ac:dyDescent="0.2">
      <c r="A499" s="216" t="str">
        <f t="shared" si="8"/>
        <v xml:space="preserve"> </v>
      </c>
      <c r="B499" s="217"/>
      <c r="C499" s="217"/>
      <c r="D499" s="144"/>
      <c r="E499" s="144"/>
      <c r="F499" s="144"/>
      <c r="G499" s="216" t="str">
        <f>IF(D499="","",VLOOKUP(D499,'Liste des clubs'!A:B,2,FALSE))</f>
        <v/>
      </c>
    </row>
    <row r="500" spans="1:7" x14ac:dyDescent="0.2">
      <c r="A500" s="216" t="str">
        <f t="shared" si="8"/>
        <v xml:space="preserve"> </v>
      </c>
      <c r="B500" s="217"/>
      <c r="C500" s="217"/>
      <c r="D500" s="144"/>
      <c r="E500" s="144"/>
      <c r="F500" s="144"/>
      <c r="G500" s="216" t="str">
        <f>IF(D500="","",VLOOKUP(D500,'Liste des clubs'!A:B,2,FALSE))</f>
        <v/>
      </c>
    </row>
    <row r="501" spans="1:7" x14ac:dyDescent="0.2">
      <c r="A501" s="216" t="str">
        <f t="shared" si="8"/>
        <v xml:space="preserve"> </v>
      </c>
      <c r="B501" s="217"/>
      <c r="C501" s="217"/>
      <c r="D501" s="144"/>
      <c r="E501" s="144"/>
      <c r="F501" s="144"/>
      <c r="G501" s="216" t="str">
        <f>IF(D501="","",VLOOKUP(D501,'Liste des clubs'!A:B,2,FALSE))</f>
        <v/>
      </c>
    </row>
    <row r="502" spans="1:7" x14ac:dyDescent="0.2">
      <c r="A502" s="216" t="str">
        <f t="shared" si="8"/>
        <v xml:space="preserve"> </v>
      </c>
      <c r="B502" s="217"/>
      <c r="C502" s="217"/>
      <c r="D502" s="144"/>
      <c r="E502" s="144"/>
      <c r="F502" s="144"/>
      <c r="G502" s="216" t="str">
        <f>IF(D502="","",VLOOKUP(D502,'Liste des clubs'!A:B,2,FALSE))</f>
        <v/>
      </c>
    </row>
    <row r="503" spans="1:7" x14ac:dyDescent="0.2">
      <c r="A503" s="216" t="str">
        <f t="shared" si="8"/>
        <v xml:space="preserve"> </v>
      </c>
      <c r="B503" s="217"/>
      <c r="C503" s="217"/>
      <c r="D503" s="144"/>
      <c r="E503" s="144"/>
      <c r="F503" s="144"/>
      <c r="G503" s="216" t="str">
        <f>IF(D503="","",VLOOKUP(D503,'Liste des clubs'!A:B,2,FALSE))</f>
        <v/>
      </c>
    </row>
    <row r="504" spans="1:7" x14ac:dyDescent="0.2">
      <c r="A504" s="216" t="str">
        <f t="shared" si="8"/>
        <v xml:space="preserve"> </v>
      </c>
      <c r="B504" s="217"/>
      <c r="C504" s="217"/>
      <c r="D504" s="144"/>
      <c r="E504" s="144"/>
      <c r="F504" s="144"/>
      <c r="G504" s="216" t="str">
        <f>IF(D504="","",VLOOKUP(D504,'Liste des clubs'!A:B,2,FALSE))</f>
        <v/>
      </c>
    </row>
    <row r="505" spans="1:7" x14ac:dyDescent="0.2">
      <c r="A505" s="216" t="str">
        <f t="shared" si="8"/>
        <v xml:space="preserve"> </v>
      </c>
      <c r="B505" s="217"/>
      <c r="C505" s="217"/>
      <c r="D505" s="144"/>
      <c r="E505" s="144"/>
      <c r="F505" s="144"/>
      <c r="G505" s="216" t="str">
        <f>IF(D505="","",VLOOKUP(D505,'Liste des clubs'!A:B,2,FALSE))</f>
        <v/>
      </c>
    </row>
    <row r="506" spans="1:7" x14ac:dyDescent="0.2">
      <c r="A506" s="216" t="str">
        <f t="shared" si="8"/>
        <v xml:space="preserve"> </v>
      </c>
      <c r="B506" s="217"/>
      <c r="C506" s="217"/>
      <c r="D506" s="144"/>
      <c r="E506" s="144"/>
      <c r="F506" s="144"/>
      <c r="G506" s="216" t="str">
        <f>IF(D506="","",VLOOKUP(D506,'Liste des clubs'!A:B,2,FALSE))</f>
        <v/>
      </c>
    </row>
    <row r="507" spans="1:7" x14ac:dyDescent="0.2">
      <c r="A507" s="216" t="str">
        <f t="shared" si="8"/>
        <v xml:space="preserve"> </v>
      </c>
      <c r="B507" s="217"/>
      <c r="C507" s="217"/>
      <c r="D507" s="144"/>
      <c r="E507" s="144"/>
      <c r="F507" s="144"/>
      <c r="G507" s="216" t="str">
        <f>IF(D507="","",VLOOKUP(D507,'Liste des clubs'!A:B,2,FALSE))</f>
        <v/>
      </c>
    </row>
    <row r="508" spans="1:7" x14ac:dyDescent="0.2">
      <c r="A508" s="216" t="str">
        <f t="shared" si="8"/>
        <v xml:space="preserve"> </v>
      </c>
      <c r="B508" s="217"/>
      <c r="C508" s="217"/>
      <c r="D508" s="144"/>
      <c r="E508" s="144"/>
      <c r="F508" s="144"/>
      <c r="G508" s="216" t="str">
        <f>IF(D508="","",VLOOKUP(D508,'Liste des clubs'!A:B,2,FALSE))</f>
        <v/>
      </c>
    </row>
    <row r="509" spans="1:7" x14ac:dyDescent="0.2">
      <c r="A509" s="216" t="str">
        <f t="shared" si="8"/>
        <v xml:space="preserve"> </v>
      </c>
      <c r="B509" s="217"/>
      <c r="C509" s="217"/>
      <c r="D509" s="144"/>
      <c r="E509" s="144"/>
      <c r="F509" s="144"/>
      <c r="G509" s="216" t="str">
        <f>IF(D509="","",VLOOKUP(D509,'Liste des clubs'!A:B,2,FALSE))</f>
        <v/>
      </c>
    </row>
    <row r="510" spans="1:7" x14ac:dyDescent="0.2">
      <c r="A510" s="216" t="str">
        <f t="shared" si="8"/>
        <v xml:space="preserve"> </v>
      </c>
      <c r="B510" s="217"/>
      <c r="C510" s="217"/>
      <c r="D510" s="144"/>
      <c r="E510" s="144"/>
      <c r="F510" s="144"/>
      <c r="G510" s="216" t="str">
        <f>IF(D510="","",VLOOKUP(D510,'Liste des clubs'!A:B,2,FALSE))</f>
        <v/>
      </c>
    </row>
    <row r="511" spans="1:7" x14ac:dyDescent="0.2">
      <c r="A511" s="216" t="str">
        <f t="shared" si="8"/>
        <v xml:space="preserve"> </v>
      </c>
      <c r="B511" s="217"/>
      <c r="C511" s="217"/>
      <c r="D511" s="144"/>
      <c r="E511" s="144"/>
      <c r="F511" s="144"/>
      <c r="G511" s="216" t="str">
        <f>IF(D511="","",VLOOKUP(D511,'Liste des clubs'!A:B,2,FALSE))</f>
        <v/>
      </c>
    </row>
    <row r="512" spans="1:7" x14ac:dyDescent="0.2">
      <c r="A512" s="216" t="str">
        <f t="shared" si="8"/>
        <v xml:space="preserve"> </v>
      </c>
      <c r="B512" s="217"/>
      <c r="C512" s="217"/>
      <c r="D512" s="144"/>
      <c r="E512" s="144"/>
      <c r="F512" s="144"/>
      <c r="G512" s="216" t="str">
        <f>IF(D512="","",VLOOKUP(D512,'Liste des clubs'!A:B,2,FALSE))</f>
        <v/>
      </c>
    </row>
    <row r="513" spans="1:7" x14ac:dyDescent="0.2">
      <c r="A513" s="216" t="str">
        <f t="shared" si="8"/>
        <v xml:space="preserve"> </v>
      </c>
      <c r="B513" s="217"/>
      <c r="C513" s="217"/>
      <c r="D513" s="144"/>
      <c r="E513" s="144"/>
      <c r="F513" s="144"/>
      <c r="G513" s="216" t="str">
        <f>IF(D513="","",VLOOKUP(D513,'Liste des clubs'!A:B,2,FALSE))</f>
        <v/>
      </c>
    </row>
    <row r="514" spans="1:7" x14ac:dyDescent="0.2">
      <c r="A514" s="216" t="str">
        <f t="shared" si="8"/>
        <v xml:space="preserve"> </v>
      </c>
      <c r="B514" s="217"/>
      <c r="C514" s="217"/>
      <c r="D514" s="144"/>
      <c r="E514" s="144"/>
      <c r="F514" s="144"/>
      <c r="G514" s="216" t="str">
        <f>IF(D514="","",VLOOKUP(D514,'Liste des clubs'!A:B,2,FALSE))</f>
        <v/>
      </c>
    </row>
    <row r="515" spans="1:7" x14ac:dyDescent="0.2">
      <c r="A515" s="216" t="str">
        <f t="shared" si="8"/>
        <v xml:space="preserve"> </v>
      </c>
      <c r="B515" s="217"/>
      <c r="C515" s="217"/>
      <c r="D515" s="144"/>
      <c r="E515" s="144"/>
      <c r="F515" s="144"/>
      <c r="G515" s="216" t="str">
        <f>IF(D515="","",VLOOKUP(D515,'Liste des clubs'!A:B,2,FALSE))</f>
        <v/>
      </c>
    </row>
    <row r="516" spans="1:7" x14ac:dyDescent="0.2">
      <c r="A516" s="216" t="str">
        <f t="shared" ref="A516:A579" si="9">UPPER(B516)&amp;" "&amp;PROPER(C516)</f>
        <v xml:space="preserve"> </v>
      </c>
      <c r="B516" s="217"/>
      <c r="C516" s="217"/>
      <c r="D516" s="144"/>
      <c r="E516" s="144"/>
      <c r="F516" s="144"/>
      <c r="G516" s="216" t="str">
        <f>IF(D516="","",VLOOKUP(D516,'Liste des clubs'!A:B,2,FALSE))</f>
        <v/>
      </c>
    </row>
    <row r="517" spans="1:7" x14ac:dyDescent="0.2">
      <c r="A517" s="216" t="str">
        <f t="shared" si="9"/>
        <v xml:space="preserve"> </v>
      </c>
      <c r="B517" s="217"/>
      <c r="C517" s="217"/>
      <c r="D517" s="144"/>
      <c r="E517" s="144"/>
      <c r="F517" s="144"/>
      <c r="G517" s="216" t="str">
        <f>IF(D517="","",VLOOKUP(D517,'Liste des clubs'!A:B,2,FALSE))</f>
        <v/>
      </c>
    </row>
    <row r="518" spans="1:7" x14ac:dyDescent="0.2">
      <c r="A518" s="216" t="str">
        <f t="shared" si="9"/>
        <v xml:space="preserve"> </v>
      </c>
      <c r="B518" s="217"/>
      <c r="C518" s="217"/>
      <c r="D518" s="144"/>
      <c r="E518" s="144"/>
      <c r="F518" s="144"/>
      <c r="G518" s="216" t="str">
        <f>IF(D518="","",VLOOKUP(D518,'Liste des clubs'!A:B,2,FALSE))</f>
        <v/>
      </c>
    </row>
    <row r="519" spans="1:7" x14ac:dyDescent="0.2">
      <c r="A519" s="216" t="str">
        <f t="shared" si="9"/>
        <v xml:space="preserve"> </v>
      </c>
      <c r="B519" s="217"/>
      <c r="C519" s="217"/>
      <c r="D519" s="144"/>
      <c r="E519" s="144"/>
      <c r="F519" s="144"/>
      <c r="G519" s="216" t="str">
        <f>IF(D519="","",VLOOKUP(D519,'Liste des clubs'!A:B,2,FALSE))</f>
        <v/>
      </c>
    </row>
    <row r="520" spans="1:7" x14ac:dyDescent="0.2">
      <c r="A520" s="216" t="str">
        <f t="shared" si="9"/>
        <v xml:space="preserve"> </v>
      </c>
      <c r="B520" s="217"/>
      <c r="C520" s="217"/>
      <c r="D520" s="144"/>
      <c r="E520" s="144"/>
      <c r="F520" s="144"/>
      <c r="G520" s="216" t="str">
        <f>IF(D520="","",VLOOKUP(D520,'Liste des clubs'!A:B,2,FALSE))</f>
        <v/>
      </c>
    </row>
    <row r="521" spans="1:7" x14ac:dyDescent="0.2">
      <c r="A521" s="216" t="str">
        <f t="shared" si="9"/>
        <v xml:space="preserve"> </v>
      </c>
      <c r="B521" s="217"/>
      <c r="C521" s="217"/>
      <c r="D521" s="144"/>
      <c r="E521" s="144"/>
      <c r="F521" s="144"/>
      <c r="G521" s="216" t="str">
        <f>IF(D521="","",VLOOKUP(D521,'Liste des clubs'!A:B,2,FALSE))</f>
        <v/>
      </c>
    </row>
    <row r="522" spans="1:7" x14ac:dyDescent="0.2">
      <c r="A522" s="216" t="str">
        <f t="shared" si="9"/>
        <v xml:space="preserve"> </v>
      </c>
      <c r="B522" s="217"/>
      <c r="C522" s="217"/>
      <c r="D522" s="144"/>
      <c r="E522" s="144"/>
      <c r="F522" s="144"/>
      <c r="G522" s="216" t="str">
        <f>IF(D522="","",VLOOKUP(D522,'Liste des clubs'!A:B,2,FALSE))</f>
        <v/>
      </c>
    </row>
    <row r="523" spans="1:7" x14ac:dyDescent="0.2">
      <c r="A523" s="216" t="str">
        <f t="shared" si="9"/>
        <v xml:space="preserve"> </v>
      </c>
      <c r="B523" s="217"/>
      <c r="C523" s="217"/>
      <c r="D523" s="144"/>
      <c r="E523" s="144"/>
      <c r="F523" s="144"/>
      <c r="G523" s="216" t="str">
        <f>IF(D523="","",VLOOKUP(D523,'Liste des clubs'!A:B,2,FALSE))</f>
        <v/>
      </c>
    </row>
    <row r="524" spans="1:7" x14ac:dyDescent="0.2">
      <c r="A524" s="216" t="str">
        <f t="shared" si="9"/>
        <v xml:space="preserve"> </v>
      </c>
      <c r="B524" s="217"/>
      <c r="C524" s="217"/>
      <c r="D524" s="144"/>
      <c r="E524" s="144"/>
      <c r="F524" s="144"/>
      <c r="G524" s="216" t="str">
        <f>IF(D524="","",VLOOKUP(D524,'Liste des clubs'!A:B,2,FALSE))</f>
        <v/>
      </c>
    </row>
    <row r="525" spans="1:7" x14ac:dyDescent="0.2">
      <c r="A525" s="216" t="str">
        <f t="shared" si="9"/>
        <v xml:space="preserve"> </v>
      </c>
      <c r="B525" s="217"/>
      <c r="C525" s="217"/>
      <c r="D525" s="144"/>
      <c r="E525" s="144"/>
      <c r="F525" s="144"/>
      <c r="G525" s="216" t="str">
        <f>IF(D525="","",VLOOKUP(D525,'Liste des clubs'!A:B,2,FALSE))</f>
        <v/>
      </c>
    </row>
    <row r="526" spans="1:7" x14ac:dyDescent="0.2">
      <c r="A526" s="216" t="str">
        <f t="shared" si="9"/>
        <v xml:space="preserve"> </v>
      </c>
      <c r="B526" s="217"/>
      <c r="C526" s="217"/>
      <c r="D526" s="144"/>
      <c r="E526" s="144"/>
      <c r="F526" s="144"/>
      <c r="G526" s="216" t="str">
        <f>IF(D526="","",VLOOKUP(D526,'Liste des clubs'!A:B,2,FALSE))</f>
        <v/>
      </c>
    </row>
    <row r="527" spans="1:7" x14ac:dyDescent="0.2">
      <c r="A527" s="216" t="str">
        <f t="shared" si="9"/>
        <v xml:space="preserve"> </v>
      </c>
      <c r="B527" s="217"/>
      <c r="C527" s="217"/>
      <c r="D527" s="144"/>
      <c r="E527" s="144"/>
      <c r="F527" s="144"/>
      <c r="G527" s="216" t="str">
        <f>IF(D527="","",VLOOKUP(D527,'Liste des clubs'!A:B,2,FALSE))</f>
        <v/>
      </c>
    </row>
    <row r="528" spans="1:7" x14ac:dyDescent="0.2">
      <c r="A528" s="216" t="str">
        <f t="shared" si="9"/>
        <v xml:space="preserve"> </v>
      </c>
      <c r="B528" s="217"/>
      <c r="C528" s="217"/>
      <c r="D528" s="144"/>
      <c r="E528" s="144"/>
      <c r="F528" s="144"/>
      <c r="G528" s="216" t="str">
        <f>IF(D528="","",VLOOKUP(D528,'Liste des clubs'!A:B,2,FALSE))</f>
        <v/>
      </c>
    </row>
    <row r="529" spans="1:7" x14ac:dyDescent="0.2">
      <c r="A529" s="216" t="str">
        <f t="shared" si="9"/>
        <v xml:space="preserve"> </v>
      </c>
      <c r="B529" s="217"/>
      <c r="C529" s="217"/>
      <c r="D529" s="144"/>
      <c r="E529" s="144"/>
      <c r="F529" s="144"/>
      <c r="G529" s="216" t="str">
        <f>IF(D529="","",VLOOKUP(D529,'Liste des clubs'!A:B,2,FALSE))</f>
        <v/>
      </c>
    </row>
    <row r="530" spans="1:7" x14ac:dyDescent="0.2">
      <c r="A530" s="216" t="str">
        <f t="shared" si="9"/>
        <v xml:space="preserve"> </v>
      </c>
      <c r="B530" s="217"/>
      <c r="C530" s="217"/>
      <c r="D530" s="144"/>
      <c r="E530" s="144"/>
      <c r="F530" s="144"/>
      <c r="G530" s="216" t="str">
        <f>IF(D530="","",VLOOKUP(D530,'Liste des clubs'!A:B,2,FALSE))</f>
        <v/>
      </c>
    </row>
    <row r="531" spans="1:7" x14ac:dyDescent="0.2">
      <c r="A531" s="216" t="str">
        <f t="shared" si="9"/>
        <v xml:space="preserve"> </v>
      </c>
      <c r="B531" s="217"/>
      <c r="C531" s="217"/>
      <c r="D531" s="144"/>
      <c r="E531" s="144"/>
      <c r="F531" s="144"/>
      <c r="G531" s="216" t="str">
        <f>IF(D531="","",VLOOKUP(D531,'Liste des clubs'!A:B,2,FALSE))</f>
        <v/>
      </c>
    </row>
    <row r="532" spans="1:7" x14ac:dyDescent="0.2">
      <c r="A532" s="216" t="str">
        <f t="shared" si="9"/>
        <v xml:space="preserve"> </v>
      </c>
      <c r="B532" s="217"/>
      <c r="C532" s="217"/>
      <c r="D532" s="144"/>
      <c r="E532" s="144"/>
      <c r="F532" s="144"/>
      <c r="G532" s="216" t="str">
        <f>IF(D532="","",VLOOKUP(D532,'Liste des clubs'!A:B,2,FALSE))</f>
        <v/>
      </c>
    </row>
    <row r="533" spans="1:7" x14ac:dyDescent="0.2">
      <c r="A533" s="216" t="str">
        <f t="shared" si="9"/>
        <v xml:space="preserve"> </v>
      </c>
      <c r="B533" s="217"/>
      <c r="C533" s="217"/>
      <c r="D533" s="144"/>
      <c r="E533" s="144"/>
      <c r="F533" s="144"/>
      <c r="G533" s="216" t="str">
        <f>IF(D533="","",VLOOKUP(D533,'Liste des clubs'!A:B,2,FALSE))</f>
        <v/>
      </c>
    </row>
    <row r="534" spans="1:7" x14ac:dyDescent="0.2">
      <c r="A534" s="216" t="str">
        <f t="shared" si="9"/>
        <v xml:space="preserve"> </v>
      </c>
      <c r="B534" s="217"/>
      <c r="C534" s="217"/>
      <c r="D534" s="144"/>
      <c r="E534" s="144"/>
      <c r="F534" s="144"/>
      <c r="G534" s="216" t="str">
        <f>IF(D534="","",VLOOKUP(D534,'Liste des clubs'!A:B,2,FALSE))</f>
        <v/>
      </c>
    </row>
    <row r="535" spans="1:7" x14ac:dyDescent="0.2">
      <c r="A535" s="216" t="str">
        <f t="shared" si="9"/>
        <v xml:space="preserve"> </v>
      </c>
      <c r="B535" s="217"/>
      <c r="C535" s="217"/>
      <c r="D535" s="144"/>
      <c r="E535" s="144"/>
      <c r="F535" s="144"/>
      <c r="G535" s="216" t="str">
        <f>IF(D535="","",VLOOKUP(D535,'Liste des clubs'!A:B,2,FALSE))</f>
        <v/>
      </c>
    </row>
    <row r="536" spans="1:7" x14ac:dyDescent="0.2">
      <c r="A536" s="216" t="str">
        <f t="shared" si="9"/>
        <v xml:space="preserve"> </v>
      </c>
      <c r="B536" s="217"/>
      <c r="C536" s="217"/>
      <c r="D536" s="144"/>
      <c r="E536" s="144"/>
      <c r="F536" s="144"/>
      <c r="G536" s="216" t="str">
        <f>IF(D536="","",VLOOKUP(D536,'Liste des clubs'!A:B,2,FALSE))</f>
        <v/>
      </c>
    </row>
    <row r="537" spans="1:7" x14ac:dyDescent="0.2">
      <c r="A537" s="216" t="str">
        <f t="shared" si="9"/>
        <v xml:space="preserve"> </v>
      </c>
      <c r="B537" s="217"/>
      <c r="C537" s="217"/>
      <c r="D537" s="144"/>
      <c r="E537" s="144"/>
      <c r="F537" s="144"/>
      <c r="G537" s="216" t="str">
        <f>IF(D537="","",VLOOKUP(D537,'Liste des clubs'!A:B,2,FALSE))</f>
        <v/>
      </c>
    </row>
    <row r="538" spans="1:7" x14ac:dyDescent="0.2">
      <c r="A538" s="216" t="str">
        <f t="shared" si="9"/>
        <v xml:space="preserve"> </v>
      </c>
      <c r="B538" s="218"/>
      <c r="C538" s="218"/>
      <c r="D538" s="219"/>
      <c r="E538" s="219"/>
      <c r="F538" s="219"/>
      <c r="G538" s="216" t="str">
        <f>IF(D538="","",VLOOKUP(D538,'Liste des clubs'!A:B,2,FALSE))</f>
        <v/>
      </c>
    </row>
    <row r="539" spans="1:7" x14ac:dyDescent="0.2">
      <c r="A539" s="216" t="str">
        <f t="shared" si="9"/>
        <v xml:space="preserve"> </v>
      </c>
      <c r="B539" s="218"/>
      <c r="C539" s="218"/>
      <c r="D539" s="219"/>
      <c r="E539" s="219"/>
      <c r="F539" s="219"/>
      <c r="G539" s="216" t="str">
        <f>IF(D539="","",VLOOKUP(D539,'Liste des clubs'!A:B,2,FALSE))</f>
        <v/>
      </c>
    </row>
    <row r="540" spans="1:7" x14ac:dyDescent="0.2">
      <c r="A540" s="216" t="str">
        <f t="shared" si="9"/>
        <v xml:space="preserve"> </v>
      </c>
      <c r="B540" s="218"/>
      <c r="C540" s="218"/>
      <c r="D540" s="219"/>
      <c r="E540" s="219"/>
      <c r="F540" s="219"/>
      <c r="G540" s="216" t="str">
        <f>IF(D540="","",VLOOKUP(D540,'Liste des clubs'!A:B,2,FALSE))</f>
        <v/>
      </c>
    </row>
    <row r="541" spans="1:7" x14ac:dyDescent="0.2">
      <c r="A541" s="216" t="str">
        <f t="shared" si="9"/>
        <v xml:space="preserve"> </v>
      </c>
      <c r="B541" s="218"/>
      <c r="C541" s="218"/>
      <c r="D541" s="219"/>
      <c r="E541" s="219"/>
      <c r="F541" s="219"/>
      <c r="G541" s="216" t="str">
        <f>IF(D541="","",VLOOKUP(D541,'Liste des clubs'!A:B,2,FALSE))</f>
        <v/>
      </c>
    </row>
    <row r="542" spans="1:7" x14ac:dyDescent="0.2">
      <c r="A542" s="216" t="str">
        <f t="shared" si="9"/>
        <v xml:space="preserve"> </v>
      </c>
      <c r="B542" s="218"/>
      <c r="C542" s="218"/>
      <c r="D542" s="219"/>
      <c r="E542" s="219"/>
      <c r="F542" s="219"/>
      <c r="G542" s="216" t="str">
        <f>IF(D542="","",VLOOKUP(D542,'Liste des clubs'!A:B,2,FALSE))</f>
        <v/>
      </c>
    </row>
    <row r="543" spans="1:7" x14ac:dyDescent="0.2">
      <c r="A543" s="216" t="str">
        <f t="shared" si="9"/>
        <v xml:space="preserve"> </v>
      </c>
      <c r="B543" s="218"/>
      <c r="C543" s="218"/>
      <c r="D543" s="219"/>
      <c r="E543" s="219"/>
      <c r="F543" s="219"/>
      <c r="G543" s="216" t="str">
        <f>IF(D543="","",VLOOKUP(D543,'Liste des clubs'!A:B,2,FALSE))</f>
        <v/>
      </c>
    </row>
    <row r="544" spans="1:7" x14ac:dyDescent="0.2">
      <c r="A544" s="216" t="str">
        <f t="shared" si="9"/>
        <v xml:space="preserve"> </v>
      </c>
      <c r="B544" s="218"/>
      <c r="C544" s="218"/>
      <c r="D544" s="219"/>
      <c r="E544" s="219"/>
      <c r="F544" s="219"/>
      <c r="G544" s="216" t="str">
        <f>IF(D544="","",VLOOKUP(D544,'Liste des clubs'!A:B,2,FALSE))</f>
        <v/>
      </c>
    </row>
    <row r="545" spans="1:7" x14ac:dyDescent="0.2">
      <c r="A545" s="216" t="str">
        <f t="shared" si="9"/>
        <v xml:space="preserve"> </v>
      </c>
      <c r="B545" s="218"/>
      <c r="C545" s="218"/>
      <c r="D545" s="219"/>
      <c r="E545" s="219"/>
      <c r="F545" s="219"/>
      <c r="G545" s="216" t="str">
        <f>IF(D545="","",VLOOKUP(D545,'Liste des clubs'!A:B,2,FALSE))</f>
        <v/>
      </c>
    </row>
    <row r="546" spans="1:7" x14ac:dyDescent="0.2">
      <c r="A546" s="216" t="str">
        <f t="shared" si="9"/>
        <v xml:space="preserve"> </v>
      </c>
      <c r="B546" s="218"/>
      <c r="C546" s="218"/>
      <c r="D546" s="219"/>
      <c r="E546" s="219"/>
      <c r="F546" s="219"/>
      <c r="G546" s="216" t="str">
        <f>IF(D546="","",VLOOKUP(D546,'Liste des clubs'!A:B,2,FALSE))</f>
        <v/>
      </c>
    </row>
    <row r="547" spans="1:7" x14ac:dyDescent="0.2">
      <c r="A547" s="216" t="str">
        <f t="shared" si="9"/>
        <v xml:space="preserve"> </v>
      </c>
      <c r="B547" s="218"/>
      <c r="C547" s="218"/>
      <c r="D547" s="219"/>
      <c r="E547" s="219"/>
      <c r="F547" s="219"/>
      <c r="G547" s="216" t="str">
        <f>IF(D547="","",VLOOKUP(D547,'Liste des clubs'!A:B,2,FALSE))</f>
        <v/>
      </c>
    </row>
    <row r="548" spans="1:7" x14ac:dyDescent="0.2">
      <c r="A548" s="216" t="str">
        <f t="shared" si="9"/>
        <v xml:space="preserve"> </v>
      </c>
      <c r="B548" s="218"/>
      <c r="C548" s="218"/>
      <c r="D548" s="219"/>
      <c r="E548" s="219"/>
      <c r="F548" s="219"/>
      <c r="G548" s="216" t="str">
        <f>IF(D548="","",VLOOKUP(D548,'Liste des clubs'!A:B,2,FALSE))</f>
        <v/>
      </c>
    </row>
    <row r="549" spans="1:7" x14ac:dyDescent="0.2">
      <c r="A549" s="216" t="str">
        <f t="shared" si="9"/>
        <v xml:space="preserve"> </v>
      </c>
      <c r="B549" s="218"/>
      <c r="C549" s="218"/>
      <c r="D549" s="219"/>
      <c r="E549" s="219"/>
      <c r="F549" s="219"/>
      <c r="G549" s="216" t="str">
        <f>IF(D549="","",VLOOKUP(D549,'Liste des clubs'!A:B,2,FALSE))</f>
        <v/>
      </c>
    </row>
    <row r="550" spans="1:7" x14ac:dyDescent="0.2">
      <c r="A550" s="216" t="str">
        <f t="shared" si="9"/>
        <v xml:space="preserve"> </v>
      </c>
      <c r="B550" s="218"/>
      <c r="C550" s="218"/>
      <c r="D550" s="219"/>
      <c r="E550" s="219"/>
      <c r="F550" s="219"/>
      <c r="G550" s="216" t="str">
        <f>IF(D550="","",VLOOKUP(D550,'Liste des clubs'!A:B,2,FALSE))</f>
        <v/>
      </c>
    </row>
    <row r="551" spans="1:7" x14ac:dyDescent="0.2">
      <c r="A551" s="216" t="str">
        <f t="shared" si="9"/>
        <v xml:space="preserve"> </v>
      </c>
      <c r="B551" s="218"/>
      <c r="C551" s="218"/>
      <c r="D551" s="219"/>
      <c r="E551" s="219"/>
      <c r="F551" s="219"/>
      <c r="G551" s="216" t="str">
        <f>IF(D551="","",VLOOKUP(D551,'Liste des clubs'!A:B,2,FALSE))</f>
        <v/>
      </c>
    </row>
    <row r="552" spans="1:7" x14ac:dyDescent="0.2">
      <c r="A552" s="216" t="str">
        <f t="shared" si="9"/>
        <v xml:space="preserve"> </v>
      </c>
      <c r="B552" s="218"/>
      <c r="C552" s="218"/>
      <c r="D552" s="219"/>
      <c r="E552" s="219"/>
      <c r="F552" s="219"/>
      <c r="G552" s="216" t="str">
        <f>IF(D552="","",VLOOKUP(D552,'Liste des clubs'!A:B,2,FALSE))</f>
        <v/>
      </c>
    </row>
    <row r="553" spans="1:7" x14ac:dyDescent="0.2">
      <c r="A553" s="216" t="str">
        <f t="shared" si="9"/>
        <v xml:space="preserve"> </v>
      </c>
      <c r="B553" s="218"/>
      <c r="C553" s="218"/>
      <c r="D553" s="219"/>
      <c r="E553" s="219"/>
      <c r="F553" s="219"/>
      <c r="G553" s="216" t="str">
        <f>IF(D553="","",VLOOKUP(D553,'Liste des clubs'!A:B,2,FALSE))</f>
        <v/>
      </c>
    </row>
    <row r="554" spans="1:7" x14ac:dyDescent="0.2">
      <c r="A554" s="216" t="str">
        <f t="shared" si="9"/>
        <v xml:space="preserve"> </v>
      </c>
      <c r="B554" s="218"/>
      <c r="C554" s="218"/>
      <c r="D554" s="219"/>
      <c r="E554" s="219"/>
      <c r="F554" s="219"/>
      <c r="G554" s="216" t="str">
        <f>IF(D554="","",VLOOKUP(D554,'Liste des clubs'!A:B,2,FALSE))</f>
        <v/>
      </c>
    </row>
    <row r="555" spans="1:7" x14ac:dyDescent="0.2">
      <c r="A555" s="216" t="str">
        <f t="shared" si="9"/>
        <v xml:space="preserve"> </v>
      </c>
      <c r="B555" s="218"/>
      <c r="C555" s="218"/>
      <c r="D555" s="219"/>
      <c r="E555" s="219"/>
      <c r="F555" s="219"/>
      <c r="G555" s="216" t="str">
        <f>IF(D555="","",VLOOKUP(D555,'Liste des clubs'!A:B,2,FALSE))</f>
        <v/>
      </c>
    </row>
    <row r="556" spans="1:7" x14ac:dyDescent="0.2">
      <c r="A556" s="216" t="str">
        <f t="shared" si="9"/>
        <v xml:space="preserve"> </v>
      </c>
      <c r="B556" s="218"/>
      <c r="C556" s="218"/>
      <c r="D556" s="219"/>
      <c r="E556" s="219"/>
      <c r="F556" s="219"/>
      <c r="G556" s="216" t="str">
        <f>IF(D556="","",VLOOKUP(D556,'Liste des clubs'!A:B,2,FALSE))</f>
        <v/>
      </c>
    </row>
    <row r="557" spans="1:7" x14ac:dyDescent="0.2">
      <c r="A557" s="216" t="str">
        <f t="shared" si="9"/>
        <v xml:space="preserve"> </v>
      </c>
      <c r="B557" s="218"/>
      <c r="C557" s="218"/>
      <c r="D557" s="219"/>
      <c r="E557" s="219"/>
      <c r="F557" s="219"/>
      <c r="G557" s="216" t="str">
        <f>IF(D557="","",VLOOKUP(D557,'Liste des clubs'!A:B,2,FALSE))</f>
        <v/>
      </c>
    </row>
    <row r="558" spans="1:7" x14ac:dyDescent="0.2">
      <c r="A558" s="216" t="str">
        <f t="shared" si="9"/>
        <v xml:space="preserve"> </v>
      </c>
      <c r="B558" s="218"/>
      <c r="C558" s="218"/>
      <c r="D558" s="219"/>
      <c r="E558" s="219"/>
      <c r="F558" s="219"/>
      <c r="G558" s="216" t="str">
        <f>IF(D558="","",VLOOKUP(D558,'Liste des clubs'!A:B,2,FALSE))</f>
        <v/>
      </c>
    </row>
    <row r="559" spans="1:7" x14ac:dyDescent="0.2">
      <c r="A559" s="216" t="str">
        <f t="shared" si="9"/>
        <v xml:space="preserve"> </v>
      </c>
      <c r="B559" s="218"/>
      <c r="C559" s="218"/>
      <c r="D559" s="219"/>
      <c r="E559" s="219"/>
      <c r="F559" s="219"/>
      <c r="G559" s="216" t="str">
        <f>IF(D559="","",VLOOKUP(D559,'Liste des clubs'!A:B,2,FALSE))</f>
        <v/>
      </c>
    </row>
    <row r="560" spans="1:7" x14ac:dyDescent="0.2">
      <c r="A560" s="216" t="str">
        <f t="shared" si="9"/>
        <v xml:space="preserve"> </v>
      </c>
      <c r="B560" s="218"/>
      <c r="C560" s="218"/>
      <c r="D560" s="219"/>
      <c r="E560" s="219"/>
      <c r="F560" s="219"/>
      <c r="G560" s="216" t="str">
        <f>IF(D560="","",VLOOKUP(D560,'Liste des clubs'!A:B,2,FALSE))</f>
        <v/>
      </c>
    </row>
    <row r="561" spans="1:7" x14ac:dyDescent="0.2">
      <c r="A561" s="216" t="str">
        <f t="shared" si="9"/>
        <v xml:space="preserve"> </v>
      </c>
      <c r="B561" s="218"/>
      <c r="C561" s="218"/>
      <c r="D561" s="219"/>
      <c r="E561" s="219"/>
      <c r="F561" s="219"/>
      <c r="G561" s="216" t="str">
        <f>IF(D561="","",VLOOKUP(D561,'Liste des clubs'!A:B,2,FALSE))</f>
        <v/>
      </c>
    </row>
    <row r="562" spans="1:7" x14ac:dyDescent="0.2">
      <c r="A562" s="216" t="str">
        <f t="shared" si="9"/>
        <v xml:space="preserve"> </v>
      </c>
      <c r="B562" s="218"/>
      <c r="C562" s="218"/>
      <c r="D562" s="219"/>
      <c r="E562" s="219"/>
      <c r="F562" s="219"/>
      <c r="G562" s="216" t="str">
        <f>IF(D562="","",VLOOKUP(D562,'Liste des clubs'!A:B,2,FALSE))</f>
        <v/>
      </c>
    </row>
    <row r="563" spans="1:7" x14ac:dyDescent="0.2">
      <c r="A563" s="216" t="str">
        <f t="shared" si="9"/>
        <v xml:space="preserve"> </v>
      </c>
      <c r="B563" s="218"/>
      <c r="C563" s="218"/>
      <c r="D563" s="219"/>
      <c r="E563" s="219"/>
      <c r="F563" s="219"/>
      <c r="G563" s="216" t="str">
        <f>IF(D563="","",VLOOKUP(D563,'Liste des clubs'!A:B,2,FALSE))</f>
        <v/>
      </c>
    </row>
    <row r="564" spans="1:7" x14ac:dyDescent="0.2">
      <c r="A564" s="216" t="str">
        <f t="shared" si="9"/>
        <v xml:space="preserve"> </v>
      </c>
      <c r="B564" s="218"/>
      <c r="C564" s="218"/>
      <c r="D564" s="219"/>
      <c r="E564" s="219"/>
      <c r="F564" s="219"/>
      <c r="G564" s="216" t="str">
        <f>IF(D564="","",VLOOKUP(D564,'Liste des clubs'!A:B,2,FALSE))</f>
        <v/>
      </c>
    </row>
    <row r="565" spans="1:7" x14ac:dyDescent="0.2">
      <c r="A565" s="216" t="str">
        <f t="shared" si="9"/>
        <v xml:space="preserve"> </v>
      </c>
      <c r="B565" s="218"/>
      <c r="C565" s="218"/>
      <c r="D565" s="219"/>
      <c r="E565" s="219"/>
      <c r="F565" s="219"/>
      <c r="G565" s="216" t="str">
        <f>IF(D565="","",VLOOKUP(D565,'Liste des clubs'!A:B,2,FALSE))</f>
        <v/>
      </c>
    </row>
    <row r="566" spans="1:7" x14ac:dyDescent="0.2">
      <c r="A566" s="216" t="str">
        <f t="shared" si="9"/>
        <v xml:space="preserve"> </v>
      </c>
      <c r="B566" s="218"/>
      <c r="C566" s="218"/>
      <c r="D566" s="219"/>
      <c r="E566" s="219"/>
      <c r="F566" s="219"/>
      <c r="G566" s="216" t="str">
        <f>IF(D566="","",VLOOKUP(D566,'Liste des clubs'!A:B,2,FALSE))</f>
        <v/>
      </c>
    </row>
    <row r="567" spans="1:7" x14ac:dyDescent="0.2">
      <c r="A567" s="216" t="str">
        <f t="shared" si="9"/>
        <v xml:space="preserve"> </v>
      </c>
      <c r="B567" s="218"/>
      <c r="C567" s="218"/>
      <c r="D567" s="219"/>
      <c r="E567" s="219"/>
      <c r="F567" s="219"/>
      <c r="G567" s="216" t="str">
        <f>IF(D567="","",VLOOKUP(D567,'Liste des clubs'!A:B,2,FALSE))</f>
        <v/>
      </c>
    </row>
    <row r="568" spans="1:7" x14ac:dyDescent="0.2">
      <c r="A568" s="216" t="str">
        <f t="shared" si="9"/>
        <v xml:space="preserve"> </v>
      </c>
      <c r="B568" s="218"/>
      <c r="C568" s="218"/>
      <c r="D568" s="219"/>
      <c r="E568" s="219"/>
      <c r="F568" s="219"/>
      <c r="G568" s="216" t="str">
        <f>IF(D568="","",VLOOKUP(D568,'Liste des clubs'!A:B,2,FALSE))</f>
        <v/>
      </c>
    </row>
    <row r="569" spans="1:7" x14ac:dyDescent="0.2">
      <c r="A569" s="216" t="str">
        <f t="shared" si="9"/>
        <v xml:space="preserve"> </v>
      </c>
      <c r="B569" s="218"/>
      <c r="C569" s="218"/>
      <c r="D569" s="219"/>
      <c r="E569" s="219"/>
      <c r="F569" s="219"/>
      <c r="G569" s="216" t="str">
        <f>IF(D569="","",VLOOKUP(D569,'Liste des clubs'!A:B,2,FALSE))</f>
        <v/>
      </c>
    </row>
    <row r="570" spans="1:7" x14ac:dyDescent="0.2">
      <c r="A570" s="216" t="str">
        <f t="shared" si="9"/>
        <v xml:space="preserve"> </v>
      </c>
      <c r="B570" s="218"/>
      <c r="C570" s="218"/>
      <c r="D570" s="219"/>
      <c r="E570" s="219"/>
      <c r="F570" s="219"/>
      <c r="G570" s="216" t="str">
        <f>IF(D570="","",VLOOKUP(D570,'Liste des clubs'!A:B,2,FALSE))</f>
        <v/>
      </c>
    </row>
    <row r="571" spans="1:7" x14ac:dyDescent="0.2">
      <c r="A571" s="216" t="str">
        <f t="shared" si="9"/>
        <v xml:space="preserve"> </v>
      </c>
      <c r="B571" s="218"/>
      <c r="C571" s="218"/>
      <c r="D571" s="219"/>
      <c r="E571" s="219"/>
      <c r="F571" s="219"/>
      <c r="G571" s="216" t="str">
        <f>IF(D571="","",VLOOKUP(D571,'Liste des clubs'!A:B,2,FALSE))</f>
        <v/>
      </c>
    </row>
    <row r="572" spans="1:7" x14ac:dyDescent="0.2">
      <c r="A572" s="216" t="str">
        <f t="shared" si="9"/>
        <v xml:space="preserve"> </v>
      </c>
      <c r="B572" s="218"/>
      <c r="C572" s="218"/>
      <c r="D572" s="219"/>
      <c r="E572" s="219"/>
      <c r="F572" s="219"/>
      <c r="G572" s="216" t="str">
        <f>IF(D572="","",VLOOKUP(D572,'Liste des clubs'!A:B,2,FALSE))</f>
        <v/>
      </c>
    </row>
    <row r="573" spans="1:7" x14ac:dyDescent="0.2">
      <c r="A573" s="216" t="str">
        <f t="shared" si="9"/>
        <v xml:space="preserve"> </v>
      </c>
      <c r="B573" s="218"/>
      <c r="C573" s="218"/>
      <c r="D573" s="219"/>
      <c r="E573" s="219"/>
      <c r="F573" s="219"/>
      <c r="G573" s="216" t="str">
        <f>IF(D573="","",VLOOKUP(D573,'Liste des clubs'!A:B,2,FALSE))</f>
        <v/>
      </c>
    </row>
    <row r="574" spans="1:7" x14ac:dyDescent="0.2">
      <c r="A574" s="216" t="str">
        <f t="shared" si="9"/>
        <v xml:space="preserve"> </v>
      </c>
      <c r="B574" s="218"/>
      <c r="C574" s="218"/>
      <c r="D574" s="219"/>
      <c r="E574" s="219"/>
      <c r="F574" s="219"/>
      <c r="G574" s="216" t="str">
        <f>IF(D574="","",VLOOKUP(D574,'Liste des clubs'!A:B,2,FALSE))</f>
        <v/>
      </c>
    </row>
    <row r="575" spans="1:7" x14ac:dyDescent="0.2">
      <c r="A575" s="216" t="str">
        <f t="shared" si="9"/>
        <v xml:space="preserve"> </v>
      </c>
      <c r="B575" s="218"/>
      <c r="C575" s="218"/>
      <c r="D575" s="219"/>
      <c r="E575" s="219"/>
      <c r="F575" s="219"/>
      <c r="G575" s="216" t="str">
        <f>IF(D575="","",VLOOKUP(D575,'Liste des clubs'!A:B,2,FALSE))</f>
        <v/>
      </c>
    </row>
    <row r="576" spans="1:7" x14ac:dyDescent="0.2">
      <c r="A576" s="216" t="str">
        <f t="shared" si="9"/>
        <v xml:space="preserve"> </v>
      </c>
      <c r="B576" s="218"/>
      <c r="C576" s="218"/>
      <c r="D576" s="219"/>
      <c r="E576" s="219"/>
      <c r="F576" s="219"/>
      <c r="G576" s="216" t="str">
        <f>IF(D576="","",VLOOKUP(D576,'Liste des clubs'!A:B,2,FALSE))</f>
        <v/>
      </c>
    </row>
    <row r="577" spans="1:7" x14ac:dyDescent="0.2">
      <c r="A577" s="216" t="str">
        <f t="shared" si="9"/>
        <v xml:space="preserve"> </v>
      </c>
      <c r="B577" s="218"/>
      <c r="C577" s="218"/>
      <c r="D577" s="219"/>
      <c r="E577" s="219"/>
      <c r="F577" s="219"/>
      <c r="G577" s="216" t="str">
        <f>IF(D577="","",VLOOKUP(D577,'Liste des clubs'!A:B,2,FALSE))</f>
        <v/>
      </c>
    </row>
    <row r="578" spans="1:7" x14ac:dyDescent="0.2">
      <c r="A578" s="216" t="str">
        <f t="shared" si="9"/>
        <v xml:space="preserve"> </v>
      </c>
      <c r="B578" s="218"/>
      <c r="C578" s="218"/>
      <c r="D578" s="219"/>
      <c r="E578" s="219"/>
      <c r="F578" s="219"/>
      <c r="G578" s="216" t="str">
        <f>IF(D578="","",VLOOKUP(D578,'Liste des clubs'!A:B,2,FALSE))</f>
        <v/>
      </c>
    </row>
    <row r="579" spans="1:7" x14ac:dyDescent="0.2">
      <c r="A579" s="216" t="str">
        <f t="shared" si="9"/>
        <v xml:space="preserve"> </v>
      </c>
      <c r="B579" s="218"/>
      <c r="C579" s="218"/>
      <c r="D579" s="219"/>
      <c r="E579" s="219"/>
      <c r="F579" s="219"/>
      <c r="G579" s="216" t="str">
        <f>IF(D579="","",VLOOKUP(D579,'Liste des clubs'!A:B,2,FALSE))</f>
        <v/>
      </c>
    </row>
    <row r="580" spans="1:7" x14ac:dyDescent="0.2">
      <c r="A580" s="216" t="str">
        <f t="shared" ref="A580:A643" si="10">UPPER(B580)&amp;" "&amp;PROPER(C580)</f>
        <v xml:space="preserve"> </v>
      </c>
      <c r="B580" s="218"/>
      <c r="C580" s="218"/>
      <c r="D580" s="219"/>
      <c r="E580" s="219"/>
      <c r="F580" s="219"/>
      <c r="G580" s="216" t="str">
        <f>IF(D580="","",VLOOKUP(D580,'Liste des clubs'!A:B,2,FALSE))</f>
        <v/>
      </c>
    </row>
    <row r="581" spans="1:7" x14ac:dyDescent="0.2">
      <c r="A581" s="216" t="str">
        <f t="shared" si="10"/>
        <v xml:space="preserve"> </v>
      </c>
      <c r="B581" s="218"/>
      <c r="C581" s="218"/>
      <c r="D581" s="219"/>
      <c r="E581" s="219"/>
      <c r="F581" s="219"/>
      <c r="G581" s="216" t="str">
        <f>IF(D581="","",VLOOKUP(D581,'Liste des clubs'!A:B,2,FALSE))</f>
        <v/>
      </c>
    </row>
    <row r="582" spans="1:7" x14ac:dyDescent="0.2">
      <c r="A582" s="216" t="str">
        <f t="shared" si="10"/>
        <v xml:space="preserve"> </v>
      </c>
      <c r="B582" s="218"/>
      <c r="C582" s="218"/>
      <c r="D582" s="219"/>
      <c r="E582" s="219"/>
      <c r="F582" s="219"/>
      <c r="G582" s="216" t="str">
        <f>IF(D582="","",VLOOKUP(D582,'Liste des clubs'!A:B,2,FALSE))</f>
        <v/>
      </c>
    </row>
    <row r="583" spans="1:7" x14ac:dyDescent="0.2">
      <c r="A583" s="216" t="str">
        <f t="shared" si="10"/>
        <v xml:space="preserve"> </v>
      </c>
      <c r="B583" s="218"/>
      <c r="C583" s="218"/>
      <c r="D583" s="219"/>
      <c r="E583" s="219"/>
      <c r="F583" s="219"/>
      <c r="G583" s="216" t="str">
        <f>IF(D583="","",VLOOKUP(D583,'Liste des clubs'!A:B,2,FALSE))</f>
        <v/>
      </c>
    </row>
    <row r="584" spans="1:7" x14ac:dyDescent="0.2">
      <c r="A584" s="216" t="str">
        <f t="shared" si="10"/>
        <v xml:space="preserve"> </v>
      </c>
      <c r="B584" s="218"/>
      <c r="C584" s="218"/>
      <c r="D584" s="219"/>
      <c r="E584" s="219"/>
      <c r="F584" s="219"/>
      <c r="G584" s="216" t="str">
        <f>IF(D584="","",VLOOKUP(D584,'Liste des clubs'!A:B,2,FALSE))</f>
        <v/>
      </c>
    </row>
    <row r="585" spans="1:7" x14ac:dyDescent="0.2">
      <c r="A585" s="216" t="str">
        <f t="shared" si="10"/>
        <v xml:space="preserve"> </v>
      </c>
      <c r="B585" s="218"/>
      <c r="C585" s="218"/>
      <c r="D585" s="219"/>
      <c r="E585" s="219"/>
      <c r="F585" s="219"/>
      <c r="G585" s="216" t="str">
        <f>IF(D585="","",VLOOKUP(D585,'Liste des clubs'!A:B,2,FALSE))</f>
        <v/>
      </c>
    </row>
    <row r="586" spans="1:7" x14ac:dyDescent="0.2">
      <c r="A586" s="216" t="str">
        <f t="shared" si="10"/>
        <v xml:space="preserve"> </v>
      </c>
      <c r="B586" s="218"/>
      <c r="C586" s="218"/>
      <c r="D586" s="219"/>
      <c r="E586" s="219"/>
      <c r="F586" s="219"/>
      <c r="G586" s="216" t="str">
        <f>IF(D586="","",VLOOKUP(D586,'Liste des clubs'!A:B,2,FALSE))</f>
        <v/>
      </c>
    </row>
    <row r="587" spans="1:7" x14ac:dyDescent="0.2">
      <c r="A587" s="216" t="str">
        <f t="shared" si="10"/>
        <v xml:space="preserve"> </v>
      </c>
      <c r="B587" s="218"/>
      <c r="C587" s="218"/>
      <c r="D587" s="219"/>
      <c r="E587" s="219"/>
      <c r="F587" s="219"/>
      <c r="G587" s="216" t="str">
        <f>IF(D587="","",VLOOKUP(D587,'Liste des clubs'!A:B,2,FALSE))</f>
        <v/>
      </c>
    </row>
    <row r="588" spans="1:7" x14ac:dyDescent="0.2">
      <c r="A588" s="216" t="str">
        <f t="shared" si="10"/>
        <v xml:space="preserve"> </v>
      </c>
      <c r="B588" s="218"/>
      <c r="C588" s="218"/>
      <c r="D588" s="219"/>
      <c r="E588" s="219"/>
      <c r="F588" s="219"/>
      <c r="G588" s="216" t="str">
        <f>IF(D588="","",VLOOKUP(D588,'Liste des clubs'!A:B,2,FALSE))</f>
        <v/>
      </c>
    </row>
    <row r="589" spans="1:7" x14ac:dyDescent="0.2">
      <c r="A589" s="216" t="str">
        <f t="shared" si="10"/>
        <v xml:space="preserve"> </v>
      </c>
      <c r="B589" s="218"/>
      <c r="C589" s="218"/>
      <c r="D589" s="219"/>
      <c r="E589" s="219"/>
      <c r="F589" s="219"/>
      <c r="G589" s="216" t="str">
        <f>IF(D589="","",VLOOKUP(D589,'Liste des clubs'!A:B,2,FALSE))</f>
        <v/>
      </c>
    </row>
    <row r="590" spans="1:7" x14ac:dyDescent="0.2">
      <c r="A590" s="216" t="str">
        <f t="shared" si="10"/>
        <v xml:space="preserve"> </v>
      </c>
      <c r="B590" s="218"/>
      <c r="C590" s="218"/>
      <c r="D590" s="219"/>
      <c r="E590" s="219"/>
      <c r="F590" s="219"/>
      <c r="G590" s="216" t="str">
        <f>IF(D590="","",VLOOKUP(D590,'Liste des clubs'!A:B,2,FALSE))</f>
        <v/>
      </c>
    </row>
    <row r="591" spans="1:7" x14ac:dyDescent="0.2">
      <c r="A591" s="216" t="str">
        <f t="shared" si="10"/>
        <v xml:space="preserve"> </v>
      </c>
      <c r="B591" s="218"/>
      <c r="C591" s="218"/>
      <c r="D591" s="219"/>
      <c r="E591" s="219"/>
      <c r="F591" s="219"/>
      <c r="G591" s="216" t="str">
        <f>IF(D591="","",VLOOKUP(D591,'Liste des clubs'!A:B,2,FALSE))</f>
        <v/>
      </c>
    </row>
    <row r="592" spans="1:7" x14ac:dyDescent="0.2">
      <c r="A592" s="216" t="str">
        <f t="shared" si="10"/>
        <v xml:space="preserve"> </v>
      </c>
      <c r="B592" s="218"/>
      <c r="C592" s="218"/>
      <c r="D592" s="219"/>
      <c r="E592" s="219"/>
      <c r="F592" s="219"/>
      <c r="G592" s="216" t="str">
        <f>IF(D592="","",VLOOKUP(D592,'Liste des clubs'!A:B,2,FALSE))</f>
        <v/>
      </c>
    </row>
    <row r="593" spans="1:7" x14ac:dyDescent="0.2">
      <c r="A593" s="216" t="str">
        <f t="shared" si="10"/>
        <v xml:space="preserve"> </v>
      </c>
      <c r="B593" s="218"/>
      <c r="C593" s="218"/>
      <c r="D593" s="219"/>
      <c r="E593" s="219"/>
      <c r="F593" s="219"/>
      <c r="G593" s="216" t="str">
        <f>IF(D593="","",VLOOKUP(D593,'Liste des clubs'!A:B,2,FALSE))</f>
        <v/>
      </c>
    </row>
    <row r="594" spans="1:7" x14ac:dyDescent="0.2">
      <c r="A594" s="216" t="str">
        <f t="shared" si="10"/>
        <v xml:space="preserve"> </v>
      </c>
      <c r="B594" s="218"/>
      <c r="C594" s="218"/>
      <c r="D594" s="219"/>
      <c r="E594" s="219"/>
      <c r="F594" s="219"/>
      <c r="G594" s="216" t="str">
        <f>IF(D594="","",VLOOKUP(D594,'Liste des clubs'!A:B,2,FALSE))</f>
        <v/>
      </c>
    </row>
    <row r="595" spans="1:7" x14ac:dyDescent="0.2">
      <c r="A595" s="216" t="str">
        <f t="shared" si="10"/>
        <v xml:space="preserve"> </v>
      </c>
      <c r="B595" s="218"/>
      <c r="C595" s="218"/>
      <c r="D595" s="219"/>
      <c r="E595" s="219"/>
      <c r="F595" s="219"/>
      <c r="G595" s="216" t="str">
        <f>IF(D595="","",VLOOKUP(D595,'Liste des clubs'!A:B,2,FALSE))</f>
        <v/>
      </c>
    </row>
    <row r="596" spans="1:7" x14ac:dyDescent="0.2">
      <c r="A596" s="216" t="str">
        <f t="shared" si="10"/>
        <v xml:space="preserve"> </v>
      </c>
      <c r="B596" s="218"/>
      <c r="C596" s="218"/>
      <c r="D596" s="219"/>
      <c r="E596" s="219"/>
      <c r="F596" s="219"/>
      <c r="G596" s="216" t="str">
        <f>IF(D596="","",VLOOKUP(D596,'Liste des clubs'!A:B,2,FALSE))</f>
        <v/>
      </c>
    </row>
    <row r="597" spans="1:7" x14ac:dyDescent="0.2">
      <c r="A597" s="216" t="str">
        <f t="shared" si="10"/>
        <v xml:space="preserve"> </v>
      </c>
      <c r="B597" s="218"/>
      <c r="C597" s="218"/>
      <c r="D597" s="219"/>
      <c r="E597" s="219"/>
      <c r="F597" s="219"/>
      <c r="G597" s="216" t="str">
        <f>IF(D597="","",VLOOKUP(D597,'Liste des clubs'!A:B,2,FALSE))</f>
        <v/>
      </c>
    </row>
    <row r="598" spans="1:7" x14ac:dyDescent="0.2">
      <c r="A598" s="216" t="str">
        <f t="shared" si="10"/>
        <v xml:space="preserve"> </v>
      </c>
      <c r="B598" s="218"/>
      <c r="C598" s="218"/>
      <c r="D598" s="219"/>
      <c r="E598" s="219"/>
      <c r="F598" s="219"/>
      <c r="G598" s="216" t="str">
        <f>IF(D598="","",VLOOKUP(D598,'Liste des clubs'!A:B,2,FALSE))</f>
        <v/>
      </c>
    </row>
    <row r="599" spans="1:7" x14ac:dyDescent="0.2">
      <c r="A599" s="216" t="str">
        <f t="shared" si="10"/>
        <v xml:space="preserve"> </v>
      </c>
      <c r="B599" s="218"/>
      <c r="C599" s="218"/>
      <c r="D599" s="219"/>
      <c r="E599" s="219"/>
      <c r="F599" s="219"/>
      <c r="G599" s="216" t="str">
        <f>IF(D599="","",VLOOKUP(D599,'Liste des clubs'!A:B,2,FALSE))</f>
        <v/>
      </c>
    </row>
    <row r="600" spans="1:7" x14ac:dyDescent="0.2">
      <c r="A600" s="216" t="str">
        <f t="shared" si="10"/>
        <v xml:space="preserve"> </v>
      </c>
      <c r="B600" s="218"/>
      <c r="C600" s="218"/>
      <c r="D600" s="219"/>
      <c r="E600" s="219"/>
      <c r="F600" s="219"/>
      <c r="G600" s="216" t="str">
        <f>IF(D600="","",VLOOKUP(D600,'Liste des clubs'!A:B,2,FALSE))</f>
        <v/>
      </c>
    </row>
    <row r="601" spans="1:7" x14ac:dyDescent="0.2">
      <c r="A601" s="216" t="str">
        <f t="shared" si="10"/>
        <v xml:space="preserve"> </v>
      </c>
      <c r="B601" s="218"/>
      <c r="C601" s="218"/>
      <c r="D601" s="219"/>
      <c r="E601" s="219"/>
      <c r="F601" s="219"/>
      <c r="G601" s="216" t="str">
        <f>IF(D601="","",VLOOKUP(D601,'Liste des clubs'!A:B,2,FALSE))</f>
        <v/>
      </c>
    </row>
    <row r="602" spans="1:7" x14ac:dyDescent="0.2">
      <c r="A602" s="216" t="str">
        <f t="shared" si="10"/>
        <v xml:space="preserve"> </v>
      </c>
      <c r="B602" s="218"/>
      <c r="C602" s="218"/>
      <c r="D602" s="219"/>
      <c r="E602" s="219"/>
      <c r="F602" s="219"/>
      <c r="G602" s="216" t="str">
        <f>IF(D602="","",VLOOKUP(D602,'Liste des clubs'!A:B,2,FALSE))</f>
        <v/>
      </c>
    </row>
    <row r="603" spans="1:7" x14ac:dyDescent="0.2">
      <c r="A603" s="216" t="str">
        <f t="shared" si="10"/>
        <v xml:space="preserve"> </v>
      </c>
      <c r="B603" s="218"/>
      <c r="C603" s="218"/>
      <c r="D603" s="219"/>
      <c r="E603" s="219"/>
      <c r="F603" s="219"/>
      <c r="G603" s="216" t="str">
        <f>IF(D603="","",VLOOKUP(D603,'Liste des clubs'!A:B,2,FALSE))</f>
        <v/>
      </c>
    </row>
    <row r="604" spans="1:7" x14ac:dyDescent="0.2">
      <c r="A604" s="216" t="str">
        <f t="shared" si="10"/>
        <v xml:space="preserve"> </v>
      </c>
      <c r="B604" s="218"/>
      <c r="C604" s="218"/>
      <c r="D604" s="219"/>
      <c r="E604" s="219"/>
      <c r="F604" s="219"/>
      <c r="G604" s="216" t="str">
        <f>IF(D604="","",VLOOKUP(D604,'Liste des clubs'!A:B,2,FALSE))</f>
        <v/>
      </c>
    </row>
    <row r="605" spans="1:7" x14ac:dyDescent="0.2">
      <c r="A605" s="216" t="str">
        <f t="shared" si="10"/>
        <v xml:space="preserve"> </v>
      </c>
      <c r="B605" s="218"/>
      <c r="C605" s="218"/>
      <c r="D605" s="219"/>
      <c r="E605" s="219"/>
      <c r="F605" s="219"/>
      <c r="G605" s="216" t="str">
        <f>IF(D605="","",VLOOKUP(D605,'Liste des clubs'!A:B,2,FALSE))</f>
        <v/>
      </c>
    </row>
    <row r="606" spans="1:7" x14ac:dyDescent="0.2">
      <c r="A606" s="216" t="str">
        <f t="shared" si="10"/>
        <v xml:space="preserve"> </v>
      </c>
      <c r="B606" s="218"/>
      <c r="C606" s="218"/>
      <c r="D606" s="219"/>
      <c r="E606" s="219"/>
      <c r="F606" s="219"/>
      <c r="G606" s="216" t="str">
        <f>IF(D606="","",VLOOKUP(D606,'Liste des clubs'!A:B,2,FALSE))</f>
        <v/>
      </c>
    </row>
    <row r="607" spans="1:7" x14ac:dyDescent="0.2">
      <c r="A607" s="216" t="str">
        <f t="shared" si="10"/>
        <v xml:space="preserve"> </v>
      </c>
      <c r="B607" s="218"/>
      <c r="C607" s="218"/>
      <c r="D607" s="219"/>
      <c r="E607" s="219"/>
      <c r="F607" s="219"/>
      <c r="G607" s="216" t="str">
        <f>IF(D607="","",VLOOKUP(D607,'Liste des clubs'!A:B,2,FALSE))</f>
        <v/>
      </c>
    </row>
    <row r="608" spans="1:7" x14ac:dyDescent="0.2">
      <c r="A608" s="216" t="str">
        <f t="shared" si="10"/>
        <v xml:space="preserve"> </v>
      </c>
      <c r="B608" s="218"/>
      <c r="C608" s="218"/>
      <c r="D608" s="219"/>
      <c r="E608" s="219"/>
      <c r="F608" s="219"/>
      <c r="G608" s="216" t="str">
        <f>IF(D608="","",VLOOKUP(D608,'Liste des clubs'!A:B,2,FALSE))</f>
        <v/>
      </c>
    </row>
    <row r="609" spans="1:7" x14ac:dyDescent="0.2">
      <c r="A609" s="216" t="str">
        <f t="shared" si="10"/>
        <v xml:space="preserve"> </v>
      </c>
      <c r="B609" s="218"/>
      <c r="C609" s="218"/>
      <c r="D609" s="219"/>
      <c r="E609" s="219"/>
      <c r="F609" s="219"/>
      <c r="G609" s="216" t="str">
        <f>IF(D609="","",VLOOKUP(D609,'Liste des clubs'!A:B,2,FALSE))</f>
        <v/>
      </c>
    </row>
    <row r="610" spans="1:7" x14ac:dyDescent="0.2">
      <c r="A610" s="216" t="str">
        <f t="shared" si="10"/>
        <v xml:space="preserve"> </v>
      </c>
      <c r="B610" s="218"/>
      <c r="C610" s="218"/>
      <c r="D610" s="219"/>
      <c r="E610" s="219"/>
      <c r="F610" s="219"/>
      <c r="G610" s="216" t="str">
        <f>IF(D610="","",VLOOKUP(D610,'Liste des clubs'!A:B,2,FALSE))</f>
        <v/>
      </c>
    </row>
    <row r="611" spans="1:7" x14ac:dyDescent="0.2">
      <c r="A611" s="216" t="str">
        <f t="shared" si="10"/>
        <v xml:space="preserve"> </v>
      </c>
      <c r="B611" s="218"/>
      <c r="C611" s="218"/>
      <c r="D611" s="219"/>
      <c r="E611" s="219"/>
      <c r="F611" s="219"/>
      <c r="G611" s="216" t="str">
        <f>IF(D611="","",VLOOKUP(D611,'Liste des clubs'!A:B,2,FALSE))</f>
        <v/>
      </c>
    </row>
    <row r="612" spans="1:7" x14ac:dyDescent="0.2">
      <c r="A612" s="216" t="str">
        <f t="shared" si="10"/>
        <v xml:space="preserve"> </v>
      </c>
      <c r="B612" s="218"/>
      <c r="C612" s="218"/>
      <c r="D612" s="219"/>
      <c r="E612" s="219"/>
      <c r="F612" s="219"/>
      <c r="G612" s="216" t="str">
        <f>IF(D612="","",VLOOKUP(D612,'Liste des clubs'!A:B,2,FALSE))</f>
        <v/>
      </c>
    </row>
    <row r="613" spans="1:7" x14ac:dyDescent="0.2">
      <c r="A613" s="216" t="str">
        <f t="shared" si="10"/>
        <v xml:space="preserve"> </v>
      </c>
      <c r="B613" s="218"/>
      <c r="C613" s="218"/>
      <c r="D613" s="219"/>
      <c r="E613" s="219"/>
      <c r="F613" s="219"/>
      <c r="G613" s="216" t="str">
        <f>IF(D613="","",VLOOKUP(D613,'Liste des clubs'!A:B,2,FALSE))</f>
        <v/>
      </c>
    </row>
    <row r="614" spans="1:7" x14ac:dyDescent="0.2">
      <c r="A614" s="216" t="str">
        <f t="shared" si="10"/>
        <v xml:space="preserve"> </v>
      </c>
      <c r="B614" s="218"/>
      <c r="C614" s="218"/>
      <c r="D614" s="219"/>
      <c r="E614" s="219"/>
      <c r="F614" s="219"/>
      <c r="G614" s="216" t="str">
        <f>IF(D614="","",VLOOKUP(D614,'Liste des clubs'!A:B,2,FALSE))</f>
        <v/>
      </c>
    </row>
    <row r="615" spans="1:7" x14ac:dyDescent="0.2">
      <c r="A615" s="216" t="str">
        <f t="shared" si="10"/>
        <v xml:space="preserve"> </v>
      </c>
      <c r="B615" s="218"/>
      <c r="C615" s="218"/>
      <c r="D615" s="219"/>
      <c r="E615" s="219"/>
      <c r="F615" s="219"/>
      <c r="G615" s="216" t="str">
        <f>IF(D615="","",VLOOKUP(D615,'Liste des clubs'!A:B,2,FALSE))</f>
        <v/>
      </c>
    </row>
    <row r="616" spans="1:7" x14ac:dyDescent="0.2">
      <c r="A616" s="216" t="str">
        <f t="shared" si="10"/>
        <v xml:space="preserve"> </v>
      </c>
      <c r="B616" s="218"/>
      <c r="C616" s="218"/>
      <c r="D616" s="219"/>
      <c r="E616" s="219"/>
      <c r="F616" s="219"/>
      <c r="G616" s="216" t="str">
        <f>IF(D616="","",VLOOKUP(D616,'Liste des clubs'!A:B,2,FALSE))</f>
        <v/>
      </c>
    </row>
    <row r="617" spans="1:7" x14ac:dyDescent="0.2">
      <c r="A617" s="216" t="str">
        <f t="shared" si="10"/>
        <v xml:space="preserve"> </v>
      </c>
      <c r="B617" s="218"/>
      <c r="C617" s="218"/>
      <c r="D617" s="219"/>
      <c r="E617" s="219"/>
      <c r="F617" s="219"/>
      <c r="G617" s="216" t="str">
        <f>IF(D617="","",VLOOKUP(D617,'Liste des clubs'!A:B,2,FALSE))</f>
        <v/>
      </c>
    </row>
    <row r="618" spans="1:7" x14ac:dyDescent="0.2">
      <c r="A618" s="216" t="str">
        <f t="shared" si="10"/>
        <v xml:space="preserve"> </v>
      </c>
      <c r="B618" s="218"/>
      <c r="C618" s="218"/>
      <c r="D618" s="219"/>
      <c r="E618" s="219"/>
      <c r="F618" s="219"/>
      <c r="G618" s="216" t="str">
        <f>IF(D618="","",VLOOKUP(D618,'Liste des clubs'!A:B,2,FALSE))</f>
        <v/>
      </c>
    </row>
    <row r="619" spans="1:7" x14ac:dyDescent="0.2">
      <c r="A619" s="216" t="str">
        <f t="shared" si="10"/>
        <v xml:space="preserve"> </v>
      </c>
      <c r="B619" s="218"/>
      <c r="C619" s="218"/>
      <c r="D619" s="219"/>
      <c r="E619" s="219"/>
      <c r="F619" s="219"/>
      <c r="G619" s="216" t="str">
        <f>IF(D619="","",VLOOKUP(D619,'Liste des clubs'!A:B,2,FALSE))</f>
        <v/>
      </c>
    </row>
    <row r="620" spans="1:7" x14ac:dyDescent="0.2">
      <c r="A620" s="216" t="str">
        <f t="shared" si="10"/>
        <v xml:space="preserve"> </v>
      </c>
      <c r="B620" s="218"/>
      <c r="C620" s="218"/>
      <c r="D620" s="219"/>
      <c r="E620" s="219"/>
      <c r="F620" s="219"/>
      <c r="G620" s="216" t="str">
        <f>IF(D620="","",VLOOKUP(D620,'Liste des clubs'!A:B,2,FALSE))</f>
        <v/>
      </c>
    </row>
    <row r="621" spans="1:7" x14ac:dyDescent="0.2">
      <c r="A621" s="216" t="str">
        <f t="shared" si="10"/>
        <v xml:space="preserve"> </v>
      </c>
      <c r="B621" s="218"/>
      <c r="C621" s="218"/>
      <c r="D621" s="219"/>
      <c r="E621" s="219"/>
      <c r="F621" s="219"/>
      <c r="G621" s="216" t="str">
        <f>IF(D621="","",VLOOKUP(D621,'Liste des clubs'!A:B,2,FALSE))</f>
        <v/>
      </c>
    </row>
    <row r="622" spans="1:7" x14ac:dyDescent="0.2">
      <c r="A622" s="216" t="str">
        <f t="shared" si="10"/>
        <v xml:space="preserve"> </v>
      </c>
      <c r="B622" s="218"/>
      <c r="C622" s="218"/>
      <c r="D622" s="219"/>
      <c r="E622" s="219"/>
      <c r="F622" s="219"/>
      <c r="G622" s="216" t="str">
        <f>IF(D622="","",VLOOKUP(D622,'Liste des clubs'!A:B,2,FALSE))</f>
        <v/>
      </c>
    </row>
    <row r="623" spans="1:7" x14ac:dyDescent="0.2">
      <c r="A623" s="216" t="str">
        <f t="shared" si="10"/>
        <v xml:space="preserve"> </v>
      </c>
      <c r="B623" s="218"/>
      <c r="C623" s="218"/>
      <c r="D623" s="219"/>
      <c r="E623" s="219"/>
      <c r="F623" s="219"/>
      <c r="G623" s="216" t="str">
        <f>IF(D623="","",VLOOKUP(D623,'Liste des clubs'!A:B,2,FALSE))</f>
        <v/>
      </c>
    </row>
    <row r="624" spans="1:7" x14ac:dyDescent="0.2">
      <c r="A624" s="216" t="str">
        <f t="shared" si="10"/>
        <v xml:space="preserve"> </v>
      </c>
      <c r="B624" s="218"/>
      <c r="C624" s="218"/>
      <c r="D624" s="219"/>
      <c r="E624" s="219"/>
      <c r="F624" s="219"/>
      <c r="G624" s="216" t="str">
        <f>IF(D624="","",VLOOKUP(D624,'Liste des clubs'!A:B,2,FALSE))</f>
        <v/>
      </c>
    </row>
    <row r="625" spans="1:7" x14ac:dyDescent="0.2">
      <c r="A625" s="216" t="str">
        <f t="shared" si="10"/>
        <v xml:space="preserve"> </v>
      </c>
      <c r="B625" s="218"/>
      <c r="C625" s="218"/>
      <c r="D625" s="219"/>
      <c r="E625" s="219"/>
      <c r="F625" s="219"/>
      <c r="G625" s="216" t="str">
        <f>IF(D625="","",VLOOKUP(D625,'Liste des clubs'!A:B,2,FALSE))</f>
        <v/>
      </c>
    </row>
    <row r="626" spans="1:7" x14ac:dyDescent="0.2">
      <c r="A626" s="216" t="str">
        <f t="shared" si="10"/>
        <v xml:space="preserve"> </v>
      </c>
      <c r="B626" s="218"/>
      <c r="C626" s="218"/>
      <c r="D626" s="219"/>
      <c r="E626" s="219"/>
      <c r="F626" s="219"/>
      <c r="G626" s="216" t="str">
        <f>IF(D626="","",VLOOKUP(D626,'Liste des clubs'!A:B,2,FALSE))</f>
        <v/>
      </c>
    </row>
    <row r="627" spans="1:7" x14ac:dyDescent="0.2">
      <c r="A627" s="216" t="str">
        <f t="shared" si="10"/>
        <v xml:space="preserve"> </v>
      </c>
      <c r="B627" s="218"/>
      <c r="C627" s="218"/>
      <c r="D627" s="219"/>
      <c r="E627" s="219"/>
      <c r="F627" s="219"/>
      <c r="G627" s="216" t="str">
        <f>IF(D627="","",VLOOKUP(D627,'Liste des clubs'!A:B,2,FALSE))</f>
        <v/>
      </c>
    </row>
    <row r="628" spans="1:7" x14ac:dyDescent="0.2">
      <c r="A628" s="216" t="str">
        <f t="shared" si="10"/>
        <v xml:space="preserve"> </v>
      </c>
      <c r="B628" s="218"/>
      <c r="C628" s="218"/>
      <c r="D628" s="219"/>
      <c r="E628" s="219"/>
      <c r="F628" s="219"/>
      <c r="G628" s="216" t="str">
        <f>IF(D628="","",VLOOKUP(D628,'Liste des clubs'!A:B,2,FALSE))</f>
        <v/>
      </c>
    </row>
    <row r="629" spans="1:7" x14ac:dyDescent="0.2">
      <c r="A629" s="216" t="str">
        <f t="shared" si="10"/>
        <v xml:space="preserve"> </v>
      </c>
      <c r="B629" s="218"/>
      <c r="C629" s="218"/>
      <c r="D629" s="219"/>
      <c r="E629" s="219"/>
      <c r="F629" s="219"/>
      <c r="G629" s="216" t="str">
        <f>IF(D629="","",VLOOKUP(D629,'Liste des clubs'!A:B,2,FALSE))</f>
        <v/>
      </c>
    </row>
    <row r="630" spans="1:7" x14ac:dyDescent="0.2">
      <c r="A630" s="216" t="str">
        <f t="shared" si="10"/>
        <v xml:space="preserve"> </v>
      </c>
      <c r="B630" s="218"/>
      <c r="C630" s="218"/>
      <c r="D630" s="219"/>
      <c r="E630" s="219"/>
      <c r="F630" s="219"/>
      <c r="G630" s="216" t="str">
        <f>IF(D630="","",VLOOKUP(D630,'Liste des clubs'!A:B,2,FALSE))</f>
        <v/>
      </c>
    </row>
    <row r="631" spans="1:7" x14ac:dyDescent="0.2">
      <c r="A631" s="216" t="str">
        <f t="shared" si="10"/>
        <v xml:space="preserve"> </v>
      </c>
      <c r="B631" s="218"/>
      <c r="C631" s="218"/>
      <c r="D631" s="219"/>
      <c r="E631" s="219"/>
      <c r="F631" s="219"/>
      <c r="G631" s="216" t="str">
        <f>IF(D631="","",VLOOKUP(D631,'Liste des clubs'!A:B,2,FALSE))</f>
        <v/>
      </c>
    </row>
    <row r="632" spans="1:7" x14ac:dyDescent="0.2">
      <c r="A632" s="216" t="str">
        <f t="shared" si="10"/>
        <v xml:space="preserve"> </v>
      </c>
      <c r="B632" s="218"/>
      <c r="C632" s="218"/>
      <c r="D632" s="219"/>
      <c r="E632" s="219"/>
      <c r="F632" s="219"/>
      <c r="G632" s="216" t="str">
        <f>IF(D632="","",VLOOKUP(D632,'Liste des clubs'!A:B,2,FALSE))</f>
        <v/>
      </c>
    </row>
    <row r="633" spans="1:7" x14ac:dyDescent="0.2">
      <c r="A633" s="216" t="str">
        <f t="shared" si="10"/>
        <v xml:space="preserve"> </v>
      </c>
      <c r="B633" s="218"/>
      <c r="C633" s="218"/>
      <c r="D633" s="219"/>
      <c r="E633" s="219"/>
      <c r="F633" s="219"/>
      <c r="G633" s="216" t="str">
        <f>IF(D633="","",VLOOKUP(D633,'Liste des clubs'!A:B,2,FALSE))</f>
        <v/>
      </c>
    </row>
    <row r="634" spans="1:7" x14ac:dyDescent="0.2">
      <c r="A634" s="216" t="str">
        <f t="shared" si="10"/>
        <v xml:space="preserve"> </v>
      </c>
      <c r="B634" s="218"/>
      <c r="C634" s="218"/>
      <c r="D634" s="219"/>
      <c r="E634" s="219"/>
      <c r="F634" s="219"/>
      <c r="G634" s="216" t="str">
        <f>IF(D634="","",VLOOKUP(D634,'Liste des clubs'!A:B,2,FALSE))</f>
        <v/>
      </c>
    </row>
    <row r="635" spans="1:7" x14ac:dyDescent="0.2">
      <c r="A635" s="216" t="str">
        <f t="shared" si="10"/>
        <v xml:space="preserve"> </v>
      </c>
      <c r="B635" s="218"/>
      <c r="C635" s="218"/>
      <c r="D635" s="219"/>
      <c r="E635" s="219"/>
      <c r="F635" s="219"/>
      <c r="G635" s="216" t="str">
        <f>IF(D635="","",VLOOKUP(D635,'Liste des clubs'!A:B,2,FALSE))</f>
        <v/>
      </c>
    </row>
    <row r="636" spans="1:7" x14ac:dyDescent="0.2">
      <c r="A636" s="216" t="str">
        <f t="shared" si="10"/>
        <v xml:space="preserve"> </v>
      </c>
      <c r="B636" s="218"/>
      <c r="C636" s="218"/>
      <c r="D636" s="219"/>
      <c r="E636" s="219"/>
      <c r="F636" s="219"/>
      <c r="G636" s="216" t="str">
        <f>IF(D636="","",VLOOKUP(D636,'Liste des clubs'!A:B,2,FALSE))</f>
        <v/>
      </c>
    </row>
    <row r="637" spans="1:7" x14ac:dyDescent="0.2">
      <c r="A637" s="216" t="str">
        <f t="shared" si="10"/>
        <v xml:space="preserve"> </v>
      </c>
      <c r="B637" s="218"/>
      <c r="C637" s="218"/>
      <c r="D637" s="219"/>
      <c r="E637" s="219"/>
      <c r="F637" s="219"/>
      <c r="G637" s="216" t="str">
        <f>IF(D637="","",VLOOKUP(D637,'Liste des clubs'!A:B,2,FALSE))</f>
        <v/>
      </c>
    </row>
    <row r="638" spans="1:7" x14ac:dyDescent="0.2">
      <c r="A638" s="216" t="str">
        <f t="shared" si="10"/>
        <v xml:space="preserve"> </v>
      </c>
      <c r="B638" s="218"/>
      <c r="C638" s="218"/>
      <c r="D638" s="219"/>
      <c r="E638" s="219"/>
      <c r="F638" s="219"/>
      <c r="G638" s="216" t="str">
        <f>IF(D638="","",VLOOKUP(D638,'Liste des clubs'!A:B,2,FALSE))</f>
        <v/>
      </c>
    </row>
    <row r="639" spans="1:7" x14ac:dyDescent="0.2">
      <c r="A639" s="216" t="str">
        <f t="shared" si="10"/>
        <v xml:space="preserve"> </v>
      </c>
      <c r="B639" s="218"/>
      <c r="C639" s="218"/>
      <c r="D639" s="219"/>
      <c r="E639" s="219"/>
      <c r="F639" s="219"/>
      <c r="G639" s="216" t="str">
        <f>IF(D639="","",VLOOKUP(D639,'Liste des clubs'!A:B,2,FALSE))</f>
        <v/>
      </c>
    </row>
    <row r="640" spans="1:7" x14ac:dyDescent="0.2">
      <c r="A640" s="216" t="str">
        <f t="shared" si="10"/>
        <v xml:space="preserve"> </v>
      </c>
      <c r="B640" s="218"/>
      <c r="C640" s="218"/>
      <c r="D640" s="219"/>
      <c r="E640" s="219"/>
      <c r="F640" s="219"/>
      <c r="G640" s="216" t="str">
        <f>IF(D640="","",VLOOKUP(D640,'Liste des clubs'!A:B,2,FALSE))</f>
        <v/>
      </c>
    </row>
    <row r="641" spans="1:7" x14ac:dyDescent="0.2">
      <c r="A641" s="216" t="str">
        <f t="shared" si="10"/>
        <v xml:space="preserve"> </v>
      </c>
      <c r="B641" s="218"/>
      <c r="C641" s="218"/>
      <c r="D641" s="219"/>
      <c r="E641" s="219"/>
      <c r="F641" s="219"/>
      <c r="G641" s="216" t="str">
        <f>IF(D641="","",VLOOKUP(D641,'Liste des clubs'!A:B,2,FALSE))</f>
        <v/>
      </c>
    </row>
    <row r="642" spans="1:7" x14ac:dyDescent="0.2">
      <c r="A642" s="216" t="str">
        <f t="shared" si="10"/>
        <v xml:space="preserve"> </v>
      </c>
      <c r="B642" s="218"/>
      <c r="C642" s="218"/>
      <c r="D642" s="219"/>
      <c r="E642" s="219"/>
      <c r="F642" s="219"/>
      <c r="G642" s="216" t="str">
        <f>IF(D642="","",VLOOKUP(D642,'Liste des clubs'!A:B,2,FALSE))</f>
        <v/>
      </c>
    </row>
    <row r="643" spans="1:7" x14ac:dyDescent="0.2">
      <c r="A643" s="216" t="str">
        <f t="shared" si="10"/>
        <v xml:space="preserve"> </v>
      </c>
      <c r="B643" s="218"/>
      <c r="C643" s="218"/>
      <c r="D643" s="219"/>
      <c r="E643" s="219"/>
      <c r="F643" s="219"/>
      <c r="G643" s="216" t="str">
        <f>IF(D643="","",VLOOKUP(D643,'Liste des clubs'!A:B,2,FALSE))</f>
        <v/>
      </c>
    </row>
    <row r="644" spans="1:7" x14ac:dyDescent="0.2">
      <c r="A644" s="216" t="str">
        <f t="shared" ref="A644:A700" si="11">UPPER(B644)&amp;" "&amp;PROPER(C644)</f>
        <v xml:space="preserve"> </v>
      </c>
      <c r="B644" s="218"/>
      <c r="C644" s="218"/>
      <c r="D644" s="219"/>
      <c r="E644" s="219"/>
      <c r="F644" s="219"/>
      <c r="G644" s="216" t="str">
        <f>IF(D644="","",VLOOKUP(D644,'Liste des clubs'!A:B,2,FALSE))</f>
        <v/>
      </c>
    </row>
    <row r="645" spans="1:7" x14ac:dyDescent="0.2">
      <c r="A645" s="216" t="str">
        <f t="shared" si="11"/>
        <v xml:space="preserve"> </v>
      </c>
      <c r="B645" s="218"/>
      <c r="C645" s="218"/>
      <c r="D645" s="219"/>
      <c r="E645" s="219"/>
      <c r="F645" s="219"/>
      <c r="G645" s="216" t="str">
        <f>IF(D645="","",VLOOKUP(D645,'Liste des clubs'!A:B,2,FALSE))</f>
        <v/>
      </c>
    </row>
    <row r="646" spans="1:7" x14ac:dyDescent="0.2">
      <c r="A646" s="216" t="str">
        <f t="shared" si="11"/>
        <v xml:space="preserve"> </v>
      </c>
      <c r="B646" s="218"/>
      <c r="C646" s="218"/>
      <c r="D646" s="219"/>
      <c r="E646" s="219"/>
      <c r="F646" s="219"/>
      <c r="G646" s="216" t="str">
        <f>IF(D646="","",VLOOKUP(D646,'Liste des clubs'!A:B,2,FALSE))</f>
        <v/>
      </c>
    </row>
    <row r="647" spans="1:7" x14ac:dyDescent="0.2">
      <c r="A647" s="216" t="str">
        <f t="shared" si="11"/>
        <v xml:space="preserve"> </v>
      </c>
      <c r="B647" s="218"/>
      <c r="C647" s="218"/>
      <c r="D647" s="219"/>
      <c r="E647" s="219"/>
      <c r="F647" s="219"/>
      <c r="G647" s="216" t="str">
        <f>IF(D647="","",VLOOKUP(D647,'Liste des clubs'!A:B,2,FALSE))</f>
        <v/>
      </c>
    </row>
    <row r="648" spans="1:7" x14ac:dyDescent="0.2">
      <c r="A648" s="216" t="str">
        <f t="shared" si="11"/>
        <v xml:space="preserve"> </v>
      </c>
      <c r="B648" s="218"/>
      <c r="C648" s="218"/>
      <c r="D648" s="219"/>
      <c r="E648" s="219"/>
      <c r="F648" s="219"/>
      <c r="G648" s="216" t="str">
        <f>IF(D648="","",VLOOKUP(D648,'Liste des clubs'!A:B,2,FALSE))</f>
        <v/>
      </c>
    </row>
    <row r="649" spans="1:7" x14ac:dyDescent="0.2">
      <c r="A649" s="216" t="str">
        <f t="shared" si="11"/>
        <v xml:space="preserve"> </v>
      </c>
      <c r="B649" s="218"/>
      <c r="C649" s="218"/>
      <c r="D649" s="219"/>
      <c r="E649" s="219"/>
      <c r="F649" s="219"/>
      <c r="G649" s="216" t="str">
        <f>IF(D649="","",VLOOKUP(D649,'Liste des clubs'!A:B,2,FALSE))</f>
        <v/>
      </c>
    </row>
    <row r="650" spans="1:7" x14ac:dyDescent="0.2">
      <c r="A650" s="216" t="str">
        <f t="shared" si="11"/>
        <v xml:space="preserve"> </v>
      </c>
      <c r="B650" s="218"/>
      <c r="C650" s="218"/>
      <c r="D650" s="219"/>
      <c r="E650" s="219"/>
      <c r="F650" s="219"/>
      <c r="G650" s="216" t="str">
        <f>IF(D650="","",VLOOKUP(D650,'Liste des clubs'!A:B,2,FALSE))</f>
        <v/>
      </c>
    </row>
    <row r="651" spans="1:7" x14ac:dyDescent="0.2">
      <c r="A651" s="216" t="str">
        <f t="shared" si="11"/>
        <v xml:space="preserve"> </v>
      </c>
      <c r="B651" s="218"/>
      <c r="C651" s="218"/>
      <c r="D651" s="219"/>
      <c r="E651" s="219"/>
      <c r="F651" s="219"/>
      <c r="G651" s="216" t="str">
        <f>IF(D651="","",VLOOKUP(D651,'Liste des clubs'!A:B,2,FALSE))</f>
        <v/>
      </c>
    </row>
    <row r="652" spans="1:7" x14ac:dyDescent="0.2">
      <c r="A652" s="216" t="str">
        <f t="shared" si="11"/>
        <v xml:space="preserve"> </v>
      </c>
      <c r="B652" s="218"/>
      <c r="C652" s="218"/>
      <c r="D652" s="219"/>
      <c r="E652" s="219"/>
      <c r="F652" s="219"/>
      <c r="G652" s="216" t="str">
        <f>IF(D652="","",VLOOKUP(D652,'Liste des clubs'!A:B,2,FALSE))</f>
        <v/>
      </c>
    </row>
    <row r="653" spans="1:7" x14ac:dyDescent="0.2">
      <c r="A653" s="216" t="str">
        <f t="shared" si="11"/>
        <v xml:space="preserve"> </v>
      </c>
      <c r="B653" s="218"/>
      <c r="C653" s="218"/>
      <c r="D653" s="219"/>
      <c r="E653" s="219"/>
      <c r="F653" s="219"/>
      <c r="G653" s="216" t="str">
        <f>IF(D653="","",VLOOKUP(D653,'Liste des clubs'!A:B,2,FALSE))</f>
        <v/>
      </c>
    </row>
    <row r="654" spans="1:7" x14ac:dyDescent="0.2">
      <c r="A654" s="216" t="str">
        <f t="shared" si="11"/>
        <v xml:space="preserve"> </v>
      </c>
      <c r="B654" s="218"/>
      <c r="C654" s="218"/>
      <c r="D654" s="219"/>
      <c r="E654" s="219"/>
      <c r="F654" s="219"/>
      <c r="G654" s="216" t="str">
        <f>IF(D654="","",VLOOKUP(D654,'Liste des clubs'!A:B,2,FALSE))</f>
        <v/>
      </c>
    </row>
    <row r="655" spans="1:7" x14ac:dyDescent="0.2">
      <c r="A655" s="216" t="str">
        <f t="shared" si="11"/>
        <v xml:space="preserve"> </v>
      </c>
      <c r="B655" s="218"/>
      <c r="C655" s="218"/>
      <c r="D655" s="219"/>
      <c r="E655" s="219"/>
      <c r="F655" s="219"/>
      <c r="G655" s="216" t="str">
        <f>IF(D655="","",VLOOKUP(D655,'Liste des clubs'!A:B,2,FALSE))</f>
        <v/>
      </c>
    </row>
    <row r="656" spans="1:7" x14ac:dyDescent="0.2">
      <c r="A656" s="216" t="str">
        <f t="shared" si="11"/>
        <v xml:space="preserve"> </v>
      </c>
      <c r="B656" s="218"/>
      <c r="C656" s="218"/>
      <c r="D656" s="219"/>
      <c r="E656" s="219"/>
      <c r="F656" s="219"/>
      <c r="G656" s="216" t="str">
        <f>IF(D656="","",VLOOKUP(D656,'Liste des clubs'!A:B,2,FALSE))</f>
        <v/>
      </c>
    </row>
    <row r="657" spans="1:7" x14ac:dyDescent="0.2">
      <c r="A657" s="216" t="str">
        <f t="shared" si="11"/>
        <v xml:space="preserve"> </v>
      </c>
      <c r="B657" s="218"/>
      <c r="C657" s="218"/>
      <c r="D657" s="219"/>
      <c r="E657" s="219"/>
      <c r="F657" s="219"/>
      <c r="G657" s="216" t="str">
        <f>IF(D657="","",VLOOKUP(D657,'Liste des clubs'!A:B,2,FALSE))</f>
        <v/>
      </c>
    </row>
    <row r="658" spans="1:7" x14ac:dyDescent="0.2">
      <c r="A658" s="216" t="str">
        <f t="shared" si="11"/>
        <v xml:space="preserve"> </v>
      </c>
      <c r="B658" s="218"/>
      <c r="C658" s="218"/>
      <c r="D658" s="219"/>
      <c r="E658" s="219"/>
      <c r="F658" s="219"/>
      <c r="G658" s="216" t="str">
        <f>IF(D658="","",VLOOKUP(D658,'Liste des clubs'!A:B,2,FALSE))</f>
        <v/>
      </c>
    </row>
    <row r="659" spans="1:7" x14ac:dyDescent="0.2">
      <c r="A659" s="216" t="str">
        <f t="shared" si="11"/>
        <v xml:space="preserve"> </v>
      </c>
      <c r="B659" s="218"/>
      <c r="C659" s="218"/>
      <c r="D659" s="219"/>
      <c r="E659" s="219"/>
      <c r="F659" s="219"/>
      <c r="G659" s="216" t="str">
        <f>IF(D659="","",VLOOKUP(D659,'Liste des clubs'!A:B,2,FALSE))</f>
        <v/>
      </c>
    </row>
    <row r="660" spans="1:7" x14ac:dyDescent="0.2">
      <c r="A660" s="216" t="str">
        <f t="shared" si="11"/>
        <v xml:space="preserve"> </v>
      </c>
      <c r="B660" s="218"/>
      <c r="C660" s="218"/>
      <c r="D660" s="219"/>
      <c r="E660" s="219"/>
      <c r="F660" s="219"/>
      <c r="G660" s="216" t="str">
        <f>IF(D660="","",VLOOKUP(D660,'Liste des clubs'!A:B,2,FALSE))</f>
        <v/>
      </c>
    </row>
    <row r="661" spans="1:7" x14ac:dyDescent="0.2">
      <c r="A661" s="216" t="str">
        <f t="shared" si="11"/>
        <v xml:space="preserve"> </v>
      </c>
      <c r="B661" s="218"/>
      <c r="C661" s="218"/>
      <c r="D661" s="219"/>
      <c r="E661" s="219"/>
      <c r="F661" s="219"/>
      <c r="G661" s="216" t="str">
        <f>IF(D661="","",VLOOKUP(D661,'Liste des clubs'!A:B,2,FALSE))</f>
        <v/>
      </c>
    </row>
    <row r="662" spans="1:7" x14ac:dyDescent="0.2">
      <c r="A662" s="216" t="str">
        <f t="shared" si="11"/>
        <v xml:space="preserve"> </v>
      </c>
      <c r="B662" s="218"/>
      <c r="C662" s="218"/>
      <c r="D662" s="219"/>
      <c r="E662" s="219"/>
      <c r="F662" s="219"/>
      <c r="G662" s="216" t="str">
        <f>IF(D662="","",VLOOKUP(D662,'Liste des clubs'!A:B,2,FALSE))</f>
        <v/>
      </c>
    </row>
    <row r="663" spans="1:7" x14ac:dyDescent="0.2">
      <c r="A663" s="216" t="str">
        <f t="shared" si="11"/>
        <v xml:space="preserve"> </v>
      </c>
      <c r="B663" s="218"/>
      <c r="C663" s="218"/>
      <c r="D663" s="219"/>
      <c r="E663" s="219"/>
      <c r="F663" s="219"/>
      <c r="G663" s="216" t="str">
        <f>IF(D663="","",VLOOKUP(D663,'Liste des clubs'!A:B,2,FALSE))</f>
        <v/>
      </c>
    </row>
    <row r="664" spans="1:7" x14ac:dyDescent="0.2">
      <c r="A664" s="216" t="str">
        <f t="shared" si="11"/>
        <v xml:space="preserve"> </v>
      </c>
      <c r="B664" s="218"/>
      <c r="C664" s="218"/>
      <c r="D664" s="219"/>
      <c r="E664" s="219"/>
      <c r="F664" s="219"/>
      <c r="G664" s="216" t="str">
        <f>IF(D664="","",VLOOKUP(D664,'Liste des clubs'!A:B,2,FALSE))</f>
        <v/>
      </c>
    </row>
    <row r="665" spans="1:7" x14ac:dyDescent="0.2">
      <c r="A665" s="216" t="str">
        <f t="shared" si="11"/>
        <v xml:space="preserve"> </v>
      </c>
      <c r="B665" s="218"/>
      <c r="C665" s="218"/>
      <c r="D665" s="219"/>
      <c r="E665" s="219"/>
      <c r="F665" s="219"/>
      <c r="G665" s="216" t="str">
        <f>IF(D665="","",VLOOKUP(D665,'Liste des clubs'!A:B,2,FALSE))</f>
        <v/>
      </c>
    </row>
    <row r="666" spans="1:7" x14ac:dyDescent="0.2">
      <c r="A666" s="216" t="str">
        <f t="shared" si="11"/>
        <v xml:space="preserve"> </v>
      </c>
      <c r="B666" s="218"/>
      <c r="C666" s="218"/>
      <c r="D666" s="219"/>
      <c r="E666" s="219"/>
      <c r="F666" s="219"/>
      <c r="G666" s="216" t="str">
        <f>IF(D666="","",VLOOKUP(D666,'Liste des clubs'!A:B,2,FALSE))</f>
        <v/>
      </c>
    </row>
    <row r="667" spans="1:7" x14ac:dyDescent="0.2">
      <c r="A667" s="216" t="str">
        <f t="shared" si="11"/>
        <v xml:space="preserve"> </v>
      </c>
      <c r="B667" s="218"/>
      <c r="C667" s="218"/>
      <c r="D667" s="219"/>
      <c r="E667" s="219"/>
      <c r="F667" s="219"/>
      <c r="G667" s="216" t="str">
        <f>IF(D667="","",VLOOKUP(D667,'Liste des clubs'!A:B,2,FALSE))</f>
        <v/>
      </c>
    </row>
    <row r="668" spans="1:7" x14ac:dyDescent="0.2">
      <c r="A668" s="216" t="str">
        <f t="shared" si="11"/>
        <v xml:space="preserve"> </v>
      </c>
      <c r="B668" s="218"/>
      <c r="C668" s="218"/>
      <c r="D668" s="219"/>
      <c r="E668" s="219"/>
      <c r="F668" s="219"/>
      <c r="G668" s="216" t="str">
        <f>IF(D668="","",VLOOKUP(D668,'Liste des clubs'!A:B,2,FALSE))</f>
        <v/>
      </c>
    </row>
    <row r="669" spans="1:7" x14ac:dyDescent="0.2">
      <c r="A669" s="216" t="str">
        <f t="shared" si="11"/>
        <v xml:space="preserve"> </v>
      </c>
      <c r="B669" s="218"/>
      <c r="C669" s="218"/>
      <c r="D669" s="219"/>
      <c r="E669" s="219"/>
      <c r="F669" s="219"/>
      <c r="G669" s="216" t="str">
        <f>IF(D669="","",VLOOKUP(D669,'Liste des clubs'!A:B,2,FALSE))</f>
        <v/>
      </c>
    </row>
    <row r="670" spans="1:7" x14ac:dyDescent="0.2">
      <c r="A670" s="216" t="str">
        <f t="shared" si="11"/>
        <v xml:space="preserve"> </v>
      </c>
      <c r="B670" s="218"/>
      <c r="C670" s="218"/>
      <c r="D670" s="219"/>
      <c r="E670" s="219"/>
      <c r="F670" s="219"/>
      <c r="G670" s="216" t="str">
        <f>IF(D670="","",VLOOKUP(D670,'Liste des clubs'!A:B,2,FALSE))</f>
        <v/>
      </c>
    </row>
    <row r="671" spans="1:7" x14ac:dyDescent="0.2">
      <c r="A671" s="216" t="str">
        <f t="shared" si="11"/>
        <v xml:space="preserve"> </v>
      </c>
      <c r="B671" s="218"/>
      <c r="C671" s="218"/>
      <c r="D671" s="219"/>
      <c r="E671" s="219"/>
      <c r="F671" s="219"/>
      <c r="G671" s="216" t="str">
        <f>IF(D671="","",VLOOKUP(D671,'Liste des clubs'!A:B,2,FALSE))</f>
        <v/>
      </c>
    </row>
    <row r="672" spans="1:7" x14ac:dyDescent="0.2">
      <c r="A672" s="216" t="str">
        <f t="shared" si="11"/>
        <v xml:space="preserve"> </v>
      </c>
      <c r="B672" s="218"/>
      <c r="C672" s="218"/>
      <c r="D672" s="219"/>
      <c r="E672" s="219"/>
      <c r="F672" s="219"/>
      <c r="G672" s="216" t="str">
        <f>IF(D672="","",VLOOKUP(D672,'Liste des clubs'!A:B,2,FALSE))</f>
        <v/>
      </c>
    </row>
    <row r="673" spans="1:7" x14ac:dyDescent="0.2">
      <c r="A673" s="216" t="str">
        <f t="shared" si="11"/>
        <v xml:space="preserve"> </v>
      </c>
      <c r="B673" s="218"/>
      <c r="C673" s="218"/>
      <c r="D673" s="219"/>
      <c r="E673" s="219"/>
      <c r="F673" s="219"/>
      <c r="G673" s="216" t="str">
        <f>IF(D673="","",VLOOKUP(D673,'Liste des clubs'!A:B,2,FALSE))</f>
        <v/>
      </c>
    </row>
    <row r="674" spans="1:7" x14ac:dyDescent="0.2">
      <c r="A674" s="216" t="str">
        <f t="shared" si="11"/>
        <v xml:space="preserve"> </v>
      </c>
      <c r="B674" s="218"/>
      <c r="C674" s="218"/>
      <c r="D674" s="219"/>
      <c r="E674" s="219"/>
      <c r="F674" s="219"/>
      <c r="G674" s="216" t="str">
        <f>IF(D674="","",VLOOKUP(D674,'Liste des clubs'!A:B,2,FALSE))</f>
        <v/>
      </c>
    </row>
    <row r="675" spans="1:7" x14ac:dyDescent="0.2">
      <c r="A675" s="216" t="str">
        <f t="shared" si="11"/>
        <v xml:space="preserve"> </v>
      </c>
      <c r="B675" s="218"/>
      <c r="C675" s="218"/>
      <c r="D675" s="219"/>
      <c r="E675" s="219"/>
      <c r="F675" s="219"/>
      <c r="G675" s="216" t="str">
        <f>IF(D675="","",VLOOKUP(D675,'Liste des clubs'!A:B,2,FALSE))</f>
        <v/>
      </c>
    </row>
    <row r="676" spans="1:7" x14ac:dyDescent="0.2">
      <c r="A676" s="216" t="str">
        <f t="shared" si="11"/>
        <v xml:space="preserve"> </v>
      </c>
      <c r="B676" s="218"/>
      <c r="C676" s="218"/>
      <c r="D676" s="219"/>
      <c r="E676" s="219"/>
      <c r="F676" s="219"/>
      <c r="G676" s="216" t="str">
        <f>IF(D676="","",VLOOKUP(D676,'Liste des clubs'!A:B,2,FALSE))</f>
        <v/>
      </c>
    </row>
    <row r="677" spans="1:7" x14ac:dyDescent="0.2">
      <c r="A677" s="216" t="str">
        <f t="shared" si="11"/>
        <v xml:space="preserve"> </v>
      </c>
      <c r="B677" s="218"/>
      <c r="C677" s="218"/>
      <c r="D677" s="219"/>
      <c r="E677" s="219"/>
      <c r="F677" s="219"/>
      <c r="G677" s="216" t="str">
        <f>IF(D677="","",VLOOKUP(D677,'Liste des clubs'!A:B,2,FALSE))</f>
        <v/>
      </c>
    </row>
    <row r="678" spans="1:7" x14ac:dyDescent="0.2">
      <c r="A678" s="216" t="str">
        <f t="shared" si="11"/>
        <v xml:space="preserve"> </v>
      </c>
      <c r="B678" s="218"/>
      <c r="C678" s="218"/>
      <c r="D678" s="219"/>
      <c r="E678" s="219"/>
      <c r="F678" s="219"/>
      <c r="G678" s="216" t="str">
        <f>IF(D678="","",VLOOKUP(D678,'Liste des clubs'!A:B,2,FALSE))</f>
        <v/>
      </c>
    </row>
    <row r="679" spans="1:7" x14ac:dyDescent="0.2">
      <c r="A679" s="216" t="str">
        <f t="shared" si="11"/>
        <v xml:space="preserve"> </v>
      </c>
      <c r="B679" s="218"/>
      <c r="C679" s="218"/>
      <c r="D679" s="219"/>
      <c r="E679" s="219"/>
      <c r="F679" s="219"/>
      <c r="G679" s="216" t="str">
        <f>IF(D679="","",VLOOKUP(D679,'Liste des clubs'!A:B,2,FALSE))</f>
        <v/>
      </c>
    </row>
    <row r="680" spans="1:7" x14ac:dyDescent="0.2">
      <c r="A680" s="216" t="str">
        <f t="shared" si="11"/>
        <v xml:space="preserve"> </v>
      </c>
      <c r="B680" s="218"/>
      <c r="C680" s="218"/>
      <c r="D680" s="219"/>
      <c r="E680" s="219"/>
      <c r="F680" s="219"/>
      <c r="G680" s="216" t="str">
        <f>IF(D680="","",VLOOKUP(D680,'Liste des clubs'!A:B,2,FALSE))</f>
        <v/>
      </c>
    </row>
    <row r="681" spans="1:7" x14ac:dyDescent="0.2">
      <c r="A681" s="216" t="str">
        <f t="shared" si="11"/>
        <v xml:space="preserve"> </v>
      </c>
      <c r="B681" s="218"/>
      <c r="C681" s="218"/>
      <c r="D681" s="219"/>
      <c r="E681" s="219"/>
      <c r="F681" s="219"/>
      <c r="G681" s="216" t="str">
        <f>IF(D681="","",VLOOKUP(D681,'Liste des clubs'!A:B,2,FALSE))</f>
        <v/>
      </c>
    </row>
    <row r="682" spans="1:7" x14ac:dyDescent="0.2">
      <c r="A682" s="216" t="str">
        <f t="shared" si="11"/>
        <v xml:space="preserve"> </v>
      </c>
      <c r="B682" s="218"/>
      <c r="C682" s="218"/>
      <c r="D682" s="219"/>
      <c r="E682" s="219"/>
      <c r="F682" s="219"/>
      <c r="G682" s="216" t="str">
        <f>IF(D682="","",VLOOKUP(D682,'Liste des clubs'!A:B,2,FALSE))</f>
        <v/>
      </c>
    </row>
    <row r="683" spans="1:7" x14ac:dyDescent="0.2">
      <c r="A683" s="216" t="str">
        <f t="shared" si="11"/>
        <v xml:space="preserve"> </v>
      </c>
      <c r="B683" s="218"/>
      <c r="C683" s="218"/>
      <c r="D683" s="219"/>
      <c r="E683" s="219"/>
      <c r="F683" s="219"/>
      <c r="G683" s="216" t="str">
        <f>IF(D683="","",VLOOKUP(D683,'Liste des clubs'!A:B,2,FALSE))</f>
        <v/>
      </c>
    </row>
    <row r="684" spans="1:7" x14ac:dyDescent="0.2">
      <c r="A684" s="216" t="str">
        <f t="shared" si="11"/>
        <v xml:space="preserve"> </v>
      </c>
      <c r="B684" s="218"/>
      <c r="C684" s="218"/>
      <c r="D684" s="219"/>
      <c r="E684" s="219"/>
      <c r="F684" s="219"/>
      <c r="G684" s="216" t="str">
        <f>IF(D684="","",VLOOKUP(D684,'Liste des clubs'!A:B,2,FALSE))</f>
        <v/>
      </c>
    </row>
    <row r="685" spans="1:7" x14ac:dyDescent="0.2">
      <c r="A685" s="216" t="str">
        <f t="shared" si="11"/>
        <v xml:space="preserve"> </v>
      </c>
      <c r="B685" s="218"/>
      <c r="C685" s="218"/>
      <c r="D685" s="219"/>
      <c r="E685" s="219"/>
      <c r="F685" s="219"/>
      <c r="G685" s="216" t="str">
        <f>IF(D685="","",VLOOKUP(D685,'Liste des clubs'!A:B,2,FALSE))</f>
        <v/>
      </c>
    </row>
    <row r="686" spans="1:7" x14ac:dyDescent="0.2">
      <c r="A686" s="216" t="str">
        <f t="shared" si="11"/>
        <v xml:space="preserve"> </v>
      </c>
      <c r="B686" s="218"/>
      <c r="C686" s="218"/>
      <c r="D686" s="219"/>
      <c r="E686" s="219"/>
      <c r="F686" s="219"/>
      <c r="G686" s="216" t="str">
        <f>IF(D686="","",VLOOKUP(D686,'Liste des clubs'!A:B,2,FALSE))</f>
        <v/>
      </c>
    </row>
    <row r="687" spans="1:7" x14ac:dyDescent="0.2">
      <c r="A687" s="216" t="str">
        <f t="shared" si="11"/>
        <v xml:space="preserve"> </v>
      </c>
      <c r="B687" s="218"/>
      <c r="C687" s="218"/>
      <c r="D687" s="219"/>
      <c r="E687" s="219"/>
      <c r="F687" s="219"/>
      <c r="G687" s="216" t="str">
        <f>IF(D687="","",VLOOKUP(D687,'Liste des clubs'!A:B,2,FALSE))</f>
        <v/>
      </c>
    </row>
    <row r="688" spans="1:7" x14ac:dyDescent="0.2">
      <c r="A688" s="216" t="str">
        <f t="shared" si="11"/>
        <v xml:space="preserve"> </v>
      </c>
      <c r="B688" s="218"/>
      <c r="C688" s="218"/>
      <c r="D688" s="219"/>
      <c r="E688" s="219"/>
      <c r="F688" s="219"/>
      <c r="G688" s="216" t="str">
        <f>IF(D688="","",VLOOKUP(D688,'Liste des clubs'!A:B,2,FALSE))</f>
        <v/>
      </c>
    </row>
    <row r="689" spans="1:7" x14ac:dyDescent="0.2">
      <c r="A689" s="216" t="str">
        <f t="shared" si="11"/>
        <v xml:space="preserve"> </v>
      </c>
      <c r="B689" s="218"/>
      <c r="C689" s="218"/>
      <c r="D689" s="219"/>
      <c r="E689" s="219"/>
      <c r="F689" s="219"/>
      <c r="G689" s="216" t="str">
        <f>IF(D689="","",VLOOKUP(D689,'Liste des clubs'!A:B,2,FALSE))</f>
        <v/>
      </c>
    </row>
    <row r="690" spans="1:7" x14ac:dyDescent="0.2">
      <c r="A690" s="216" t="str">
        <f t="shared" si="11"/>
        <v xml:space="preserve"> </v>
      </c>
      <c r="B690" s="218"/>
      <c r="C690" s="218"/>
      <c r="D690" s="219"/>
      <c r="E690" s="219"/>
      <c r="F690" s="219"/>
      <c r="G690" s="216" t="str">
        <f>IF(D690="","",VLOOKUP(D690,'Liste des clubs'!A:B,2,FALSE))</f>
        <v/>
      </c>
    </row>
    <row r="691" spans="1:7" x14ac:dyDescent="0.2">
      <c r="A691" s="216" t="str">
        <f t="shared" si="11"/>
        <v xml:space="preserve"> </v>
      </c>
      <c r="B691" s="218"/>
      <c r="C691" s="218"/>
      <c r="D691" s="219"/>
      <c r="E691" s="219"/>
      <c r="F691" s="219"/>
      <c r="G691" s="216" t="str">
        <f>IF(D691="","",VLOOKUP(D691,'Liste des clubs'!A:B,2,FALSE))</f>
        <v/>
      </c>
    </row>
    <row r="692" spans="1:7" x14ac:dyDescent="0.2">
      <c r="A692" s="216" t="str">
        <f t="shared" si="11"/>
        <v xml:space="preserve"> </v>
      </c>
      <c r="B692" s="218"/>
      <c r="C692" s="218"/>
      <c r="D692" s="219"/>
      <c r="E692" s="219"/>
      <c r="F692" s="219"/>
      <c r="G692" s="216" t="str">
        <f>IF(D692="","",VLOOKUP(D692,'Liste des clubs'!A:B,2,FALSE))</f>
        <v/>
      </c>
    </row>
    <row r="693" spans="1:7" x14ac:dyDescent="0.2">
      <c r="A693" s="216" t="str">
        <f t="shared" si="11"/>
        <v xml:space="preserve"> </v>
      </c>
      <c r="B693" s="218"/>
      <c r="C693" s="218"/>
      <c r="D693" s="219"/>
      <c r="E693" s="219"/>
      <c r="F693" s="219"/>
      <c r="G693" s="216" t="str">
        <f>IF(D693="","",VLOOKUP(D693,'Liste des clubs'!A:B,2,FALSE))</f>
        <v/>
      </c>
    </row>
    <row r="694" spans="1:7" x14ac:dyDescent="0.2">
      <c r="A694" s="216" t="str">
        <f t="shared" si="11"/>
        <v xml:space="preserve"> </v>
      </c>
      <c r="B694" s="218"/>
      <c r="C694" s="218"/>
      <c r="D694" s="219"/>
      <c r="E694" s="219"/>
      <c r="F694" s="219"/>
      <c r="G694" s="216" t="str">
        <f>IF(D694="","",VLOOKUP(D694,'Liste des clubs'!A:B,2,FALSE))</f>
        <v/>
      </c>
    </row>
    <row r="695" spans="1:7" x14ac:dyDescent="0.2">
      <c r="A695" s="216" t="str">
        <f t="shared" si="11"/>
        <v xml:space="preserve"> </v>
      </c>
      <c r="B695" s="218"/>
      <c r="C695" s="218"/>
      <c r="D695" s="219"/>
      <c r="E695" s="219"/>
      <c r="F695" s="219"/>
      <c r="G695" s="216" t="str">
        <f>IF(D695="","",VLOOKUP(D695,'Liste des clubs'!A:B,2,FALSE))</f>
        <v/>
      </c>
    </row>
    <row r="696" spans="1:7" x14ac:dyDescent="0.2">
      <c r="A696" s="216" t="str">
        <f t="shared" si="11"/>
        <v xml:space="preserve"> </v>
      </c>
      <c r="B696" s="218"/>
      <c r="C696" s="218"/>
      <c r="D696" s="219"/>
      <c r="E696" s="219"/>
      <c r="F696" s="219"/>
      <c r="G696" s="216" t="str">
        <f>IF(D696="","",VLOOKUP(D696,'Liste des clubs'!A:B,2,FALSE))</f>
        <v/>
      </c>
    </row>
    <row r="697" spans="1:7" x14ac:dyDescent="0.2">
      <c r="A697" s="216" t="str">
        <f t="shared" si="11"/>
        <v xml:space="preserve"> </v>
      </c>
      <c r="B697" s="218"/>
      <c r="C697" s="218"/>
      <c r="D697" s="219"/>
      <c r="E697" s="219"/>
      <c r="F697" s="219"/>
      <c r="G697" s="216" t="str">
        <f>IF(D697="","",VLOOKUP(D697,'Liste des clubs'!A:B,2,FALSE))</f>
        <v/>
      </c>
    </row>
    <row r="698" spans="1:7" x14ac:dyDescent="0.2">
      <c r="A698" s="216" t="str">
        <f t="shared" si="11"/>
        <v xml:space="preserve"> </v>
      </c>
      <c r="B698" s="218"/>
      <c r="C698" s="218"/>
      <c r="D698" s="219"/>
      <c r="E698" s="219"/>
      <c r="F698" s="219"/>
      <c r="G698" s="216" t="str">
        <f>IF(D698="","",VLOOKUP(D698,'Liste des clubs'!A:B,2,FALSE))</f>
        <v/>
      </c>
    </row>
    <row r="699" spans="1:7" x14ac:dyDescent="0.2">
      <c r="A699" s="216" t="str">
        <f t="shared" si="11"/>
        <v xml:space="preserve"> </v>
      </c>
      <c r="B699" s="218"/>
      <c r="C699" s="218"/>
      <c r="D699" s="219"/>
      <c r="E699" s="219"/>
      <c r="F699" s="219"/>
      <c r="G699" s="216" t="str">
        <f>IF(D699="","",VLOOKUP(D699,'Liste des clubs'!A:B,2,FALSE))</f>
        <v/>
      </c>
    </row>
    <row r="700" spans="1:7" x14ac:dyDescent="0.2">
      <c r="A700" s="220" t="str">
        <f t="shared" si="11"/>
        <v xml:space="preserve"> </v>
      </c>
      <c r="B700" s="221"/>
      <c r="C700" s="221"/>
      <c r="D700" s="222"/>
      <c r="E700" s="222"/>
      <c r="F700" s="222"/>
      <c r="G700" s="220" t="str">
        <f>IF(E700="","",VLOOKUP(D700,'Liste des clubs'!$A$2:$B$125,2,FALSE))</f>
        <v/>
      </c>
    </row>
    <row r="701" spans="1:7" x14ac:dyDescent="0.2">
      <c r="A701" s="223"/>
      <c r="B701" s="224"/>
      <c r="C701" s="224"/>
      <c r="D701" s="225"/>
      <c r="E701" s="225"/>
      <c r="F701" s="225"/>
      <c r="G701" s="223"/>
    </row>
    <row r="702" spans="1:7" x14ac:dyDescent="0.2">
      <c r="A702" s="223"/>
      <c r="B702" s="224"/>
      <c r="C702" s="224"/>
      <c r="D702" s="225"/>
      <c r="E702" s="225"/>
      <c r="F702" s="225"/>
      <c r="G702" s="223"/>
    </row>
    <row r="703" spans="1:7" x14ac:dyDescent="0.2">
      <c r="A703" s="223"/>
      <c r="B703" s="224"/>
      <c r="C703" s="224"/>
      <c r="D703" s="225"/>
      <c r="E703" s="225"/>
      <c r="F703" s="225"/>
      <c r="G703" s="223"/>
    </row>
    <row r="704" spans="1:7" x14ac:dyDescent="0.2">
      <c r="A704" s="223"/>
      <c r="B704" s="224"/>
      <c r="C704" s="224"/>
      <c r="D704" s="225"/>
      <c r="E704" s="225"/>
      <c r="F704" s="225"/>
      <c r="G704" s="223"/>
    </row>
    <row r="705" spans="1:7" x14ac:dyDescent="0.2">
      <c r="A705" s="223"/>
      <c r="B705" s="224"/>
      <c r="C705" s="224"/>
      <c r="D705" s="225"/>
      <c r="E705" s="225"/>
      <c r="F705" s="225"/>
      <c r="G705" s="223"/>
    </row>
    <row r="706" spans="1:7" x14ac:dyDescent="0.2">
      <c r="A706" s="223"/>
      <c r="B706" s="224"/>
      <c r="C706" s="224"/>
      <c r="D706" s="225"/>
      <c r="E706" s="225"/>
      <c r="F706" s="225"/>
      <c r="G706" s="223"/>
    </row>
    <row r="707" spans="1:7" x14ac:dyDescent="0.2">
      <c r="A707" s="223"/>
      <c r="B707" s="224"/>
      <c r="C707" s="224"/>
      <c r="D707" s="225"/>
      <c r="E707" s="225"/>
      <c r="F707" s="225"/>
      <c r="G707" s="223"/>
    </row>
    <row r="708" spans="1:7" x14ac:dyDescent="0.2">
      <c r="A708" s="223"/>
      <c r="B708" s="224"/>
      <c r="C708" s="224"/>
      <c r="D708" s="225"/>
      <c r="E708" s="225"/>
      <c r="F708" s="225"/>
      <c r="G708" s="223"/>
    </row>
    <row r="709" spans="1:7" x14ac:dyDescent="0.2">
      <c r="A709" s="223"/>
      <c r="B709" s="224"/>
      <c r="C709" s="224"/>
      <c r="D709" s="225"/>
      <c r="E709" s="225"/>
      <c r="F709" s="225"/>
      <c r="G709" s="223"/>
    </row>
    <row r="710" spans="1:7" x14ac:dyDescent="0.2">
      <c r="A710" s="223"/>
      <c r="B710" s="224"/>
      <c r="C710" s="224"/>
      <c r="D710" s="225"/>
      <c r="E710" s="225"/>
      <c r="F710" s="225"/>
      <c r="G710" s="223"/>
    </row>
    <row r="711" spans="1:7" x14ac:dyDescent="0.2">
      <c r="A711" s="223"/>
      <c r="B711" s="224"/>
      <c r="C711" s="224"/>
      <c r="D711" s="225"/>
      <c r="E711" s="225"/>
      <c r="F711" s="225"/>
      <c r="G711" s="223"/>
    </row>
    <row r="712" spans="1:7" x14ac:dyDescent="0.2">
      <c r="A712" s="223"/>
      <c r="B712" s="224"/>
      <c r="C712" s="224"/>
      <c r="D712" s="225"/>
      <c r="E712" s="225"/>
      <c r="F712" s="225"/>
      <c r="G712" s="223"/>
    </row>
    <row r="713" spans="1:7" x14ac:dyDescent="0.2">
      <c r="A713" s="223"/>
      <c r="B713" s="224"/>
      <c r="C713" s="224"/>
      <c r="D713" s="225"/>
      <c r="E713" s="225"/>
      <c r="F713" s="225"/>
      <c r="G713" s="223"/>
    </row>
    <row r="714" spans="1:7" x14ac:dyDescent="0.2">
      <c r="A714" s="223"/>
      <c r="B714" s="224"/>
      <c r="C714" s="224"/>
      <c r="D714" s="225"/>
      <c r="E714" s="225"/>
      <c r="F714" s="225"/>
      <c r="G714" s="223"/>
    </row>
    <row r="715" spans="1:7" x14ac:dyDescent="0.2">
      <c r="A715" s="223"/>
      <c r="B715" s="224"/>
      <c r="C715" s="224"/>
      <c r="D715" s="225"/>
      <c r="E715" s="225"/>
      <c r="F715" s="225"/>
      <c r="G715" s="223"/>
    </row>
    <row r="716" spans="1:7" x14ac:dyDescent="0.2">
      <c r="A716" s="223"/>
      <c r="B716" s="224"/>
      <c r="C716" s="224"/>
      <c r="D716" s="225"/>
      <c r="E716" s="225"/>
      <c r="F716" s="225"/>
      <c r="G716" s="223"/>
    </row>
    <row r="717" spans="1:7" x14ac:dyDescent="0.2">
      <c r="A717" s="223"/>
      <c r="B717" s="224"/>
      <c r="C717" s="224"/>
      <c r="D717" s="225"/>
      <c r="E717" s="225"/>
      <c r="F717" s="225"/>
      <c r="G717" s="223"/>
    </row>
    <row r="718" spans="1:7" x14ac:dyDescent="0.2">
      <c r="A718" s="223"/>
      <c r="B718" s="224"/>
      <c r="C718" s="224"/>
      <c r="D718" s="225"/>
      <c r="E718" s="225"/>
      <c r="F718" s="225"/>
      <c r="G718" s="223"/>
    </row>
    <row r="719" spans="1:7" x14ac:dyDescent="0.2">
      <c r="A719" s="223"/>
      <c r="B719" s="224"/>
      <c r="C719" s="224"/>
      <c r="D719" s="225"/>
      <c r="E719" s="225"/>
      <c r="F719" s="225"/>
      <c r="G719" s="223"/>
    </row>
    <row r="720" spans="1:7" x14ac:dyDescent="0.2">
      <c r="A720" s="223"/>
      <c r="B720" s="224"/>
      <c r="C720" s="224"/>
      <c r="D720" s="225"/>
      <c r="E720" s="225"/>
      <c r="F720" s="225"/>
      <c r="G720" s="223"/>
    </row>
    <row r="721" spans="1:7" x14ac:dyDescent="0.2">
      <c r="A721" s="223"/>
      <c r="B721" s="224"/>
      <c r="C721" s="224"/>
      <c r="D721" s="225"/>
      <c r="E721" s="225"/>
      <c r="F721" s="225"/>
      <c r="G721" s="223"/>
    </row>
    <row r="722" spans="1:7" x14ac:dyDescent="0.2">
      <c r="A722" s="223"/>
      <c r="B722" s="224"/>
      <c r="C722" s="224"/>
      <c r="D722" s="225"/>
      <c r="E722" s="225"/>
      <c r="F722" s="225"/>
      <c r="G722" s="223"/>
    </row>
    <row r="723" spans="1:7" x14ac:dyDescent="0.2">
      <c r="A723" s="223"/>
      <c r="B723" s="224"/>
      <c r="C723" s="224"/>
      <c r="D723" s="225"/>
      <c r="E723" s="225"/>
      <c r="F723" s="225"/>
      <c r="G723" s="223"/>
    </row>
    <row r="724" spans="1:7" x14ac:dyDescent="0.2">
      <c r="A724" s="223"/>
      <c r="B724" s="224"/>
      <c r="C724" s="224"/>
      <c r="D724" s="225"/>
      <c r="E724" s="225"/>
      <c r="F724" s="225"/>
      <c r="G724" s="223"/>
    </row>
    <row r="725" spans="1:7" x14ac:dyDescent="0.2">
      <c r="A725" s="223"/>
      <c r="B725" s="224"/>
      <c r="C725" s="224"/>
      <c r="D725" s="225"/>
      <c r="E725" s="225"/>
      <c r="F725" s="225"/>
      <c r="G725" s="223"/>
    </row>
    <row r="726" spans="1:7" x14ac:dyDescent="0.2">
      <c r="A726" s="223"/>
      <c r="B726" s="224"/>
      <c r="C726" s="224"/>
      <c r="D726" s="225"/>
      <c r="E726" s="225"/>
      <c r="F726" s="225"/>
      <c r="G726" s="223"/>
    </row>
    <row r="727" spans="1:7" x14ac:dyDescent="0.2">
      <c r="A727" s="223"/>
      <c r="B727" s="224"/>
      <c r="C727" s="224"/>
      <c r="D727" s="225"/>
      <c r="E727" s="225"/>
      <c r="F727" s="225"/>
      <c r="G727" s="223"/>
    </row>
    <row r="728" spans="1:7" x14ac:dyDescent="0.2">
      <c r="A728" s="223"/>
      <c r="B728" s="224"/>
      <c r="C728" s="224"/>
      <c r="D728" s="225"/>
      <c r="E728" s="225"/>
      <c r="F728" s="225"/>
      <c r="G728" s="223"/>
    </row>
    <row r="729" spans="1:7" x14ac:dyDescent="0.2">
      <c r="A729" s="223"/>
      <c r="B729" s="224"/>
      <c r="C729" s="224"/>
      <c r="D729" s="225"/>
      <c r="E729" s="225"/>
      <c r="F729" s="225"/>
      <c r="G729" s="223"/>
    </row>
    <row r="730" spans="1:7" x14ac:dyDescent="0.2">
      <c r="A730" s="223"/>
      <c r="B730" s="224"/>
      <c r="C730" s="224"/>
      <c r="D730" s="225"/>
      <c r="E730" s="225"/>
      <c r="F730" s="225"/>
      <c r="G730" s="223"/>
    </row>
    <row r="731" spans="1:7" x14ac:dyDescent="0.2">
      <c r="A731" s="223"/>
      <c r="B731" s="224"/>
      <c r="C731" s="224"/>
      <c r="D731" s="225"/>
      <c r="E731" s="225"/>
      <c r="F731" s="225"/>
      <c r="G731" s="223"/>
    </row>
    <row r="732" spans="1:7" x14ac:dyDescent="0.2">
      <c r="A732" s="223"/>
      <c r="B732" s="224"/>
      <c r="C732" s="224"/>
      <c r="D732" s="225"/>
      <c r="E732" s="225"/>
      <c r="F732" s="225"/>
      <c r="G732" s="223"/>
    </row>
    <row r="733" spans="1:7" x14ac:dyDescent="0.2">
      <c r="A733" s="223"/>
      <c r="B733" s="224"/>
      <c r="C733" s="224"/>
      <c r="D733" s="225"/>
      <c r="E733" s="225"/>
      <c r="F733" s="225"/>
      <c r="G733" s="223"/>
    </row>
    <row r="734" spans="1:7" x14ac:dyDescent="0.2">
      <c r="A734" s="223"/>
      <c r="B734" s="224"/>
      <c r="C734" s="224"/>
      <c r="D734" s="225"/>
      <c r="E734" s="225"/>
      <c r="F734" s="225"/>
      <c r="G734" s="223"/>
    </row>
    <row r="735" spans="1:7" x14ac:dyDescent="0.2">
      <c r="A735" s="223"/>
      <c r="B735" s="224"/>
      <c r="C735" s="224"/>
      <c r="D735" s="225"/>
      <c r="E735" s="225"/>
      <c r="F735" s="225"/>
      <c r="G735" s="223"/>
    </row>
    <row r="736" spans="1:7" x14ac:dyDescent="0.2">
      <c r="A736" s="223"/>
      <c r="B736" s="224"/>
      <c r="C736" s="224"/>
      <c r="D736" s="225"/>
      <c r="E736" s="225"/>
      <c r="F736" s="225"/>
      <c r="G736" s="223"/>
    </row>
    <row r="737" spans="1:7" x14ac:dyDescent="0.2">
      <c r="A737" s="223"/>
      <c r="B737" s="224"/>
      <c r="C737" s="224"/>
      <c r="D737" s="225"/>
      <c r="E737" s="225"/>
      <c r="F737" s="225"/>
      <c r="G737" s="223"/>
    </row>
    <row r="738" spans="1:7" x14ac:dyDescent="0.2">
      <c r="A738" s="223"/>
      <c r="B738" s="224"/>
      <c r="C738" s="224"/>
      <c r="D738" s="225"/>
      <c r="E738" s="225"/>
      <c r="F738" s="225"/>
      <c r="G738" s="223"/>
    </row>
    <row r="739" spans="1:7" x14ac:dyDescent="0.2">
      <c r="A739" s="223"/>
      <c r="B739" s="224"/>
      <c r="C739" s="224"/>
      <c r="D739" s="225"/>
      <c r="E739" s="225"/>
      <c r="F739" s="225"/>
      <c r="G739" s="223"/>
    </row>
    <row r="740" spans="1:7" x14ac:dyDescent="0.2">
      <c r="A740" s="223"/>
      <c r="B740" s="224"/>
      <c r="C740" s="224"/>
      <c r="D740" s="225"/>
      <c r="E740" s="225"/>
      <c r="F740" s="225"/>
      <c r="G740" s="223"/>
    </row>
    <row r="741" spans="1:7" x14ac:dyDescent="0.2">
      <c r="A741" s="223"/>
      <c r="B741" s="224"/>
      <c r="C741" s="224"/>
      <c r="D741" s="225"/>
      <c r="E741" s="225"/>
      <c r="F741" s="225"/>
      <c r="G741" s="223"/>
    </row>
    <row r="742" spans="1:7" x14ac:dyDescent="0.2">
      <c r="A742" s="223"/>
      <c r="B742" s="224"/>
      <c r="C742" s="224"/>
      <c r="D742" s="225"/>
      <c r="E742" s="225"/>
      <c r="F742" s="225"/>
      <c r="G742" s="223"/>
    </row>
    <row r="743" spans="1:7" x14ac:dyDescent="0.2">
      <c r="A743" s="223"/>
      <c r="B743" s="224"/>
      <c r="C743" s="224"/>
      <c r="D743" s="225"/>
      <c r="E743" s="225"/>
      <c r="F743" s="225"/>
      <c r="G743" s="223"/>
    </row>
    <row r="744" spans="1:7" x14ac:dyDescent="0.2">
      <c r="A744" s="223"/>
      <c r="B744" s="224"/>
      <c r="C744" s="224"/>
      <c r="D744" s="225"/>
      <c r="E744" s="225"/>
      <c r="F744" s="225"/>
      <c r="G744" s="223"/>
    </row>
    <row r="745" spans="1:7" x14ac:dyDescent="0.2">
      <c r="A745" s="223"/>
      <c r="B745" s="224"/>
      <c r="C745" s="224"/>
      <c r="D745" s="225"/>
      <c r="E745" s="225"/>
      <c r="F745" s="225"/>
      <c r="G745" s="223"/>
    </row>
    <row r="746" spans="1:7" x14ac:dyDescent="0.2">
      <c r="A746" s="223"/>
      <c r="B746" s="224"/>
      <c r="C746" s="224"/>
      <c r="D746" s="225"/>
      <c r="E746" s="225"/>
      <c r="F746" s="225"/>
      <c r="G746" s="223"/>
    </row>
    <row r="747" spans="1:7" x14ac:dyDescent="0.2">
      <c r="A747" s="223"/>
      <c r="B747" s="224"/>
      <c r="C747" s="224"/>
      <c r="D747" s="225"/>
      <c r="E747" s="225"/>
      <c r="F747" s="225"/>
      <c r="G747" s="223"/>
    </row>
    <row r="748" spans="1:7" x14ac:dyDescent="0.2">
      <c r="A748" s="223"/>
      <c r="B748" s="224"/>
      <c r="C748" s="224"/>
      <c r="D748" s="225"/>
      <c r="E748" s="225"/>
      <c r="F748" s="225"/>
      <c r="G748" s="223"/>
    </row>
    <row r="749" spans="1:7" x14ac:dyDescent="0.2">
      <c r="A749" s="223"/>
      <c r="B749" s="224"/>
      <c r="C749" s="224"/>
      <c r="D749" s="225"/>
      <c r="E749" s="225"/>
      <c r="F749" s="225"/>
      <c r="G749" s="223"/>
    </row>
    <row r="750" spans="1:7" x14ac:dyDescent="0.2">
      <c r="A750" s="223"/>
      <c r="B750" s="224"/>
      <c r="C750" s="224"/>
      <c r="D750" s="225"/>
      <c r="E750" s="225"/>
      <c r="F750" s="225"/>
      <c r="G750" s="223"/>
    </row>
    <row r="751" spans="1:7" x14ac:dyDescent="0.2">
      <c r="A751" s="223"/>
      <c r="B751" s="224"/>
      <c r="C751" s="224"/>
      <c r="D751" s="225"/>
      <c r="E751" s="225"/>
      <c r="F751" s="225"/>
      <c r="G751" s="223"/>
    </row>
    <row r="752" spans="1:7" x14ac:dyDescent="0.2">
      <c r="A752" s="223"/>
      <c r="B752" s="224"/>
      <c r="C752" s="224"/>
      <c r="D752" s="225"/>
      <c r="E752" s="225"/>
      <c r="F752" s="225"/>
      <c r="G752" s="223"/>
    </row>
    <row r="753" spans="1:7" x14ac:dyDescent="0.2">
      <c r="A753" s="223"/>
      <c r="B753" s="224"/>
      <c r="C753" s="224"/>
      <c r="D753" s="225"/>
      <c r="E753" s="225"/>
      <c r="F753" s="225"/>
      <c r="G753" s="223"/>
    </row>
    <row r="754" spans="1:7" x14ac:dyDescent="0.2">
      <c r="A754" s="223"/>
      <c r="B754" s="224"/>
      <c r="C754" s="224"/>
      <c r="D754" s="225"/>
      <c r="E754" s="225"/>
      <c r="F754" s="225"/>
      <c r="G754" s="223"/>
    </row>
    <row r="755" spans="1:7" x14ac:dyDescent="0.2">
      <c r="A755" s="223"/>
      <c r="B755" s="224"/>
      <c r="C755" s="224"/>
      <c r="D755" s="225"/>
      <c r="E755" s="225"/>
      <c r="F755" s="225"/>
      <c r="G755" s="223"/>
    </row>
    <row r="756" spans="1:7" x14ac:dyDescent="0.2">
      <c r="A756" s="223"/>
      <c r="B756" s="224"/>
      <c r="C756" s="224"/>
      <c r="D756" s="225"/>
      <c r="E756" s="225"/>
      <c r="F756" s="225"/>
      <c r="G756" s="223"/>
    </row>
    <row r="757" spans="1:7" x14ac:dyDescent="0.2">
      <c r="A757" s="223"/>
      <c r="B757" s="224"/>
      <c r="C757" s="224"/>
      <c r="D757" s="225"/>
      <c r="E757" s="225"/>
      <c r="F757" s="225"/>
      <c r="G757" s="223"/>
    </row>
    <row r="758" spans="1:7" x14ac:dyDescent="0.2">
      <c r="A758" s="223"/>
      <c r="B758" s="224"/>
      <c r="C758" s="224"/>
      <c r="D758" s="225"/>
      <c r="E758" s="225"/>
      <c r="F758" s="225"/>
      <c r="G758" s="223"/>
    </row>
    <row r="759" spans="1:7" x14ac:dyDescent="0.2">
      <c r="A759" s="223"/>
      <c r="B759" s="224"/>
      <c r="C759" s="224"/>
      <c r="D759" s="225"/>
      <c r="E759" s="225"/>
      <c r="F759" s="225"/>
      <c r="G759" s="223"/>
    </row>
    <row r="760" spans="1:7" x14ac:dyDescent="0.2">
      <c r="A760" s="223"/>
      <c r="B760" s="224"/>
      <c r="C760" s="224"/>
      <c r="D760" s="225"/>
      <c r="E760" s="225"/>
      <c r="F760" s="225"/>
      <c r="G760" s="223"/>
    </row>
    <row r="761" spans="1:7" x14ac:dyDescent="0.2">
      <c r="A761" s="223"/>
      <c r="B761" s="224"/>
      <c r="C761" s="224"/>
      <c r="D761" s="225"/>
      <c r="E761" s="225"/>
      <c r="F761" s="225"/>
      <c r="G761" s="223"/>
    </row>
    <row r="762" spans="1:7" x14ac:dyDescent="0.2">
      <c r="A762" s="223"/>
      <c r="B762" s="224"/>
      <c r="C762" s="224"/>
      <c r="D762" s="225"/>
      <c r="E762" s="225"/>
      <c r="F762" s="225"/>
      <c r="G762" s="223"/>
    </row>
    <row r="763" spans="1:7" x14ac:dyDescent="0.2">
      <c r="A763" s="223"/>
      <c r="B763" s="224"/>
      <c r="C763" s="224"/>
      <c r="D763" s="225"/>
      <c r="E763" s="225"/>
      <c r="F763" s="225"/>
      <c r="G763" s="223"/>
    </row>
    <row r="764" spans="1:7" x14ac:dyDescent="0.2">
      <c r="A764" s="223"/>
      <c r="B764" s="224"/>
      <c r="C764" s="224"/>
      <c r="D764" s="225"/>
      <c r="E764" s="225"/>
      <c r="F764" s="225"/>
      <c r="G764" s="223"/>
    </row>
    <row r="765" spans="1:7" x14ac:dyDescent="0.2">
      <c r="A765" s="223"/>
      <c r="B765" s="224"/>
      <c r="C765" s="224"/>
      <c r="D765" s="225"/>
      <c r="E765" s="225"/>
      <c r="F765" s="225"/>
      <c r="G765" s="223"/>
    </row>
    <row r="766" spans="1:7" x14ac:dyDescent="0.2">
      <c r="A766" s="223"/>
      <c r="B766" s="224"/>
      <c r="C766" s="224"/>
      <c r="D766" s="225"/>
      <c r="E766" s="225"/>
      <c r="F766" s="225"/>
      <c r="G766" s="223"/>
    </row>
    <row r="767" spans="1:7" x14ac:dyDescent="0.2">
      <c r="A767" s="223"/>
      <c r="B767" s="224"/>
      <c r="C767" s="224"/>
      <c r="D767" s="225"/>
      <c r="E767" s="225"/>
      <c r="F767" s="225"/>
      <c r="G767" s="223"/>
    </row>
    <row r="768" spans="1:7" x14ac:dyDescent="0.2">
      <c r="A768" s="223"/>
      <c r="B768" s="224"/>
      <c r="C768" s="224"/>
      <c r="D768" s="225"/>
      <c r="E768" s="225"/>
      <c r="F768" s="225"/>
      <c r="G768" s="223"/>
    </row>
    <row r="769" spans="1:7" x14ac:dyDescent="0.2">
      <c r="A769" s="223"/>
      <c r="B769" s="224"/>
      <c r="C769" s="224"/>
      <c r="D769" s="225"/>
      <c r="E769" s="225"/>
      <c r="F769" s="225"/>
      <c r="G769" s="223"/>
    </row>
    <row r="770" spans="1:7" x14ac:dyDescent="0.2">
      <c r="A770" s="223"/>
      <c r="B770" s="224"/>
      <c r="C770" s="224"/>
      <c r="D770" s="225"/>
      <c r="E770" s="225"/>
      <c r="F770" s="225"/>
      <c r="G770" s="223"/>
    </row>
    <row r="771" spans="1:7" x14ac:dyDescent="0.2">
      <c r="A771" s="223"/>
      <c r="B771" s="224"/>
      <c r="C771" s="224"/>
      <c r="D771" s="225"/>
      <c r="E771" s="225"/>
      <c r="F771" s="225"/>
      <c r="G771" s="223"/>
    </row>
    <row r="772" spans="1:7" x14ac:dyDescent="0.2">
      <c r="A772" s="223"/>
      <c r="B772" s="224"/>
      <c r="C772" s="224"/>
      <c r="D772" s="225"/>
      <c r="E772" s="225"/>
      <c r="F772" s="225"/>
      <c r="G772" s="223"/>
    </row>
  </sheetData>
  <protectedRanges>
    <protectedRange algorithmName="SHA-512" hashValue="MFLjKkP3j2bCYY/rsU66Ear+QWyFGqlpqUS73X9E9d/1vT5OFOmgfVrdC68z5zAQfHqcIokKmJ7g+eBG5Ghmsw==" saltValue="hAB8VCYRMck/h73BgifDyQ==" spinCount="100000" sqref="E24:E30 E3:E16 E18:E22" name="non modif_1" securityDescriptor="O:WDG:WDD:(D;;CC;;;WD)"/>
    <protectedRange sqref="B3:D16 D24:D32 D34:D45 E31:E45 B24:C45 B18:D22" name="modifiable_1" securityDescriptor="O:WDG:WDD:(A;;CC;;;WD)"/>
    <protectedRange sqref="B17:E17" name="modifiable_4" securityDescriptor="O:WDG:WDD:(A;;CC;;;WD)"/>
    <protectedRange sqref="B23:E23" name="modifiable_1_1" securityDescriptor="O:WDG:WDD:(A;;CC;;;WD)"/>
    <protectedRange sqref="D33" name="modifiable_2" securityDescriptor="O:WDG:WDD:(A;;CC;;;WD)"/>
    <protectedRange algorithmName="SHA-512" hashValue="MFLjKkP3j2bCYY/rsU66Ear+QWyFGqlpqUS73X9E9d/1vT5OFOmgfVrdC68z5zAQfHqcIokKmJ7g+eBG5Ghmsw==" saltValue="hAB8VCYRMck/h73BgifDyQ==" spinCount="100000" sqref="B2:F2 A1:A1048576" name="non modif_2" securityDescriptor="O:WDG:WDD:(D;;CC;;;WD)"/>
    <protectedRange sqref="B46:F604" name="modifiable_3" securityDescriptor="O:WDG:WDD:(A;;CC;;;WD)"/>
    <protectedRange algorithmName="SHA-512" hashValue="MFLjKkP3j2bCYY/rsU66Ear+QWyFGqlpqUS73X9E9d/1vT5OFOmgfVrdC68z5zAQfHqcIokKmJ7g+eBG5Ghmsw==" saltValue="hAB8VCYRMck/h73BgifDyQ==" spinCount="100000" sqref="G1:G1048576" name="non modif_3" securityDescriptor="O:WDG:WDD:(D;;CC;;;WD)"/>
  </protectedRanges>
  <dataValidations count="1">
    <dataValidation type="list" allowBlank="1" showInputMessage="1" showErrorMessage="1" sqref="H1:H1048576" xr:uid="{00000000-0002-0000-0A00-000000000000}">
      <formula1>$W$3:$W$7</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2"/>
  <dimension ref="A1:B156"/>
  <sheetViews>
    <sheetView topLeftCell="A119" workbookViewId="0">
      <selection activeCell="B129" sqref="B129"/>
    </sheetView>
  </sheetViews>
  <sheetFormatPr baseColWidth="10" defaultColWidth="14.42578125" defaultRowHeight="15.75" customHeight="1" x14ac:dyDescent="0.2"/>
  <cols>
    <col min="1" max="1" width="71.7109375" style="57" customWidth="1"/>
    <col min="2" max="2" width="44.28515625" style="4" customWidth="1"/>
  </cols>
  <sheetData>
    <row r="1" spans="1:2" ht="15.75" customHeight="1" x14ac:dyDescent="0.2">
      <c r="A1" s="58" t="s">
        <v>172</v>
      </c>
      <c r="B1" s="3" t="s">
        <v>173</v>
      </c>
    </row>
    <row r="2" spans="1:2" ht="15.75" customHeight="1" x14ac:dyDescent="0.2">
      <c r="A2" s="58" t="s">
        <v>147</v>
      </c>
      <c r="B2" s="3" t="s">
        <v>174</v>
      </c>
    </row>
    <row r="3" spans="1:2" ht="15.75" customHeight="1" x14ac:dyDescent="0.2">
      <c r="A3" s="57" t="s">
        <v>148</v>
      </c>
      <c r="B3" s="3" t="s">
        <v>175</v>
      </c>
    </row>
    <row r="4" spans="1:2" ht="15.75" customHeight="1" x14ac:dyDescent="0.2">
      <c r="A4" s="57" t="s">
        <v>115</v>
      </c>
      <c r="B4" s="3" t="s">
        <v>176</v>
      </c>
    </row>
    <row r="5" spans="1:2" ht="15.75" customHeight="1" x14ac:dyDescent="0.2">
      <c r="A5" s="57" t="s">
        <v>177</v>
      </c>
      <c r="B5" s="3" t="s">
        <v>178</v>
      </c>
    </row>
    <row r="6" spans="1:2" ht="15.75" customHeight="1" x14ac:dyDescent="0.2">
      <c r="A6" s="57" t="s">
        <v>179</v>
      </c>
      <c r="B6" s="3" t="s">
        <v>180</v>
      </c>
    </row>
    <row r="7" spans="1:2" ht="15.75" customHeight="1" x14ac:dyDescent="0.2">
      <c r="A7" s="57" t="s">
        <v>166</v>
      </c>
      <c r="B7" s="3" t="s">
        <v>181</v>
      </c>
    </row>
    <row r="8" spans="1:2" ht="15.75" customHeight="1" x14ac:dyDescent="0.2">
      <c r="A8" s="57" t="s">
        <v>182</v>
      </c>
      <c r="B8" s="3" t="s">
        <v>183</v>
      </c>
    </row>
    <row r="9" spans="1:2" ht="15.75" customHeight="1" x14ac:dyDescent="0.2">
      <c r="A9" s="57" t="s">
        <v>184</v>
      </c>
      <c r="B9" s="3" t="s">
        <v>185</v>
      </c>
    </row>
    <row r="10" spans="1:2" ht="15.75" customHeight="1" x14ac:dyDescent="0.2">
      <c r="A10" s="59" t="s">
        <v>186</v>
      </c>
      <c r="B10" s="3" t="s">
        <v>187</v>
      </c>
    </row>
    <row r="11" spans="1:2" ht="15.75" customHeight="1" x14ac:dyDescent="0.2">
      <c r="A11" s="57" t="s">
        <v>188</v>
      </c>
      <c r="B11" s="3" t="s">
        <v>189</v>
      </c>
    </row>
    <row r="12" spans="1:2" ht="15.75" customHeight="1" x14ac:dyDescent="0.2">
      <c r="A12" s="59" t="s">
        <v>190</v>
      </c>
      <c r="B12" s="5" t="s">
        <v>191</v>
      </c>
    </row>
    <row r="13" spans="1:2" ht="15.75" customHeight="1" x14ac:dyDescent="0.2">
      <c r="A13" s="58" t="s">
        <v>192</v>
      </c>
      <c r="B13" s="3" t="s">
        <v>193</v>
      </c>
    </row>
    <row r="14" spans="1:2" ht="15.75" customHeight="1" x14ac:dyDescent="0.2">
      <c r="A14" s="58" t="s">
        <v>194</v>
      </c>
      <c r="B14" s="3" t="s">
        <v>195</v>
      </c>
    </row>
    <row r="15" spans="1:2" ht="15.75" customHeight="1" x14ac:dyDescent="0.2">
      <c r="A15" s="59" t="s">
        <v>196</v>
      </c>
      <c r="B15" s="3" t="s">
        <v>197</v>
      </c>
    </row>
    <row r="16" spans="1:2" ht="15.75" customHeight="1" x14ac:dyDescent="0.2">
      <c r="A16" s="58" t="s">
        <v>198</v>
      </c>
      <c r="B16" s="3" t="s">
        <v>199</v>
      </c>
    </row>
    <row r="17" spans="1:2" ht="15.75" customHeight="1" x14ac:dyDescent="0.2">
      <c r="A17" s="57" t="s">
        <v>200</v>
      </c>
      <c r="B17" s="3" t="s">
        <v>201</v>
      </c>
    </row>
    <row r="18" spans="1:2" ht="15.75" customHeight="1" x14ac:dyDescent="0.2">
      <c r="A18" s="57" t="s">
        <v>202</v>
      </c>
      <c r="B18" s="3" t="s">
        <v>203</v>
      </c>
    </row>
    <row r="19" spans="1:2" ht="15.75" customHeight="1" x14ac:dyDescent="0.2">
      <c r="A19" s="57" t="s">
        <v>17</v>
      </c>
      <c r="B19" s="3" t="s">
        <v>204</v>
      </c>
    </row>
    <row r="20" spans="1:2" ht="15.75" customHeight="1" x14ac:dyDescent="0.2">
      <c r="A20" s="57" t="s">
        <v>205</v>
      </c>
      <c r="B20" s="3" t="s">
        <v>206</v>
      </c>
    </row>
    <row r="21" spans="1:2" ht="15.75" customHeight="1" x14ac:dyDescent="0.2">
      <c r="A21" s="57" t="s">
        <v>207</v>
      </c>
      <c r="B21" s="3" t="s">
        <v>208</v>
      </c>
    </row>
    <row r="22" spans="1:2" ht="15.75" customHeight="1" x14ac:dyDescent="0.2">
      <c r="A22" s="57" t="s">
        <v>209</v>
      </c>
      <c r="B22" s="3" t="s">
        <v>210</v>
      </c>
    </row>
    <row r="23" spans="1:2" ht="15.75" customHeight="1" x14ac:dyDescent="0.2">
      <c r="A23" s="57" t="s">
        <v>211</v>
      </c>
      <c r="B23" s="3" t="s">
        <v>212</v>
      </c>
    </row>
    <row r="24" spans="1:2" ht="15.75" customHeight="1" x14ac:dyDescent="0.2">
      <c r="A24" s="59" t="s">
        <v>213</v>
      </c>
      <c r="B24" s="3" t="s">
        <v>214</v>
      </c>
    </row>
    <row r="25" spans="1:2" ht="15.75" customHeight="1" x14ac:dyDescent="0.2">
      <c r="A25" s="57" t="s">
        <v>215</v>
      </c>
      <c r="B25" s="3" t="s">
        <v>216</v>
      </c>
    </row>
    <row r="26" spans="1:2" ht="15.75" customHeight="1" x14ac:dyDescent="0.2">
      <c r="A26" s="57" t="s">
        <v>217</v>
      </c>
      <c r="B26" s="3" t="s">
        <v>218</v>
      </c>
    </row>
    <row r="27" spans="1:2" ht="15.75" customHeight="1" x14ac:dyDescent="0.2">
      <c r="A27" s="57" t="s">
        <v>92</v>
      </c>
      <c r="B27" s="3" t="s">
        <v>219</v>
      </c>
    </row>
    <row r="28" spans="1:2" ht="15.75" customHeight="1" x14ac:dyDescent="0.2">
      <c r="A28" s="57" t="s">
        <v>42</v>
      </c>
      <c r="B28" s="3" t="s">
        <v>220</v>
      </c>
    </row>
    <row r="29" spans="1:2" ht="15.75" customHeight="1" x14ac:dyDescent="0.2">
      <c r="A29" s="59" t="s">
        <v>221</v>
      </c>
      <c r="B29" s="3" t="s">
        <v>222</v>
      </c>
    </row>
    <row r="30" spans="1:2" ht="15.75" customHeight="1" x14ac:dyDescent="0.2">
      <c r="A30" s="57" t="s">
        <v>223</v>
      </c>
      <c r="B30" s="3" t="s">
        <v>224</v>
      </c>
    </row>
    <row r="31" spans="1:2" ht="15.75" customHeight="1" x14ac:dyDescent="0.2">
      <c r="A31" s="59" t="s">
        <v>225</v>
      </c>
      <c r="B31" s="3" t="s">
        <v>226</v>
      </c>
    </row>
    <row r="32" spans="1:2" ht="15.75" customHeight="1" x14ac:dyDescent="0.2">
      <c r="A32" s="57" t="s">
        <v>227</v>
      </c>
      <c r="B32" s="3" t="s">
        <v>228</v>
      </c>
    </row>
    <row r="33" spans="1:2" ht="15.75" customHeight="1" x14ac:dyDescent="0.2">
      <c r="A33" s="58" t="s">
        <v>229</v>
      </c>
      <c r="B33" s="3" t="s">
        <v>230</v>
      </c>
    </row>
    <row r="34" spans="1:2" ht="15.75" customHeight="1" x14ac:dyDescent="0.2">
      <c r="A34" s="57" t="s">
        <v>231</v>
      </c>
      <c r="B34" s="3" t="s">
        <v>232</v>
      </c>
    </row>
    <row r="35" spans="1:2" ht="15.75" customHeight="1" x14ac:dyDescent="0.2">
      <c r="A35" s="58" t="s">
        <v>108</v>
      </c>
      <c r="B35" s="3" t="s">
        <v>233</v>
      </c>
    </row>
    <row r="36" spans="1:2" ht="15.75" customHeight="1" x14ac:dyDescent="0.2">
      <c r="A36" s="60" t="s">
        <v>234</v>
      </c>
      <c r="B36" s="6" t="s">
        <v>234</v>
      </c>
    </row>
    <row r="37" spans="1:2" ht="15.75" customHeight="1" x14ac:dyDescent="0.2">
      <c r="A37" s="57" t="s">
        <v>235</v>
      </c>
      <c r="B37" s="3" t="s">
        <v>236</v>
      </c>
    </row>
    <row r="38" spans="1:2" ht="15.75" customHeight="1" x14ac:dyDescent="0.2">
      <c r="A38" s="57" t="s">
        <v>237</v>
      </c>
      <c r="B38" s="3" t="s">
        <v>238</v>
      </c>
    </row>
    <row r="39" spans="1:2" ht="15.75" customHeight="1" x14ac:dyDescent="0.2">
      <c r="A39" s="58" t="s">
        <v>239</v>
      </c>
      <c r="B39" s="3" t="s">
        <v>240</v>
      </c>
    </row>
    <row r="40" spans="1:2" ht="15.75" customHeight="1" x14ac:dyDescent="0.2">
      <c r="A40" s="57" t="s">
        <v>241</v>
      </c>
      <c r="B40" s="3" t="s">
        <v>242</v>
      </c>
    </row>
    <row r="41" spans="1:2" ht="15.75" customHeight="1" x14ac:dyDescent="0.2">
      <c r="A41" s="58" t="s">
        <v>243</v>
      </c>
      <c r="B41" s="3" t="s">
        <v>228</v>
      </c>
    </row>
    <row r="42" spans="1:2" ht="15.75" customHeight="1" x14ac:dyDescent="0.2">
      <c r="A42" s="57" t="s">
        <v>244</v>
      </c>
      <c r="B42" s="3" t="s">
        <v>245</v>
      </c>
    </row>
    <row r="43" spans="1:2" ht="15.75" customHeight="1" x14ac:dyDescent="0.2">
      <c r="A43" s="57" t="s">
        <v>38</v>
      </c>
      <c r="B43" s="1" t="s">
        <v>246</v>
      </c>
    </row>
    <row r="44" spans="1:2" ht="15.75" customHeight="1" x14ac:dyDescent="0.2">
      <c r="A44" s="66" t="s">
        <v>626</v>
      </c>
      <c r="B44" s="72" t="s">
        <v>627</v>
      </c>
    </row>
    <row r="45" spans="1:2" ht="15.75" customHeight="1" x14ac:dyDescent="0.2">
      <c r="A45" s="58" t="s">
        <v>247</v>
      </c>
      <c r="B45" s="3" t="s">
        <v>248</v>
      </c>
    </row>
    <row r="46" spans="1:2" ht="15.75" customHeight="1" x14ac:dyDescent="0.2">
      <c r="A46" s="58" t="s">
        <v>249</v>
      </c>
      <c r="B46" s="3" t="s">
        <v>250</v>
      </c>
    </row>
    <row r="47" spans="1:2" ht="15.75" customHeight="1" x14ac:dyDescent="0.2">
      <c r="A47" s="58" t="s">
        <v>251</v>
      </c>
      <c r="B47" s="3" t="s">
        <v>252</v>
      </c>
    </row>
    <row r="48" spans="1:2" ht="15.75" customHeight="1" x14ac:dyDescent="0.2">
      <c r="A48" s="57" t="s">
        <v>253</v>
      </c>
      <c r="B48" s="3" t="s">
        <v>254</v>
      </c>
    </row>
    <row r="49" spans="1:2" ht="15.75" customHeight="1" x14ac:dyDescent="0.2">
      <c r="A49" s="58" t="s">
        <v>255</v>
      </c>
      <c r="B49" s="3" t="s">
        <v>254</v>
      </c>
    </row>
    <row r="50" spans="1:2" ht="15.75" customHeight="1" x14ac:dyDescent="0.2">
      <c r="A50" s="58" t="s">
        <v>256</v>
      </c>
      <c r="B50" s="3" t="s">
        <v>257</v>
      </c>
    </row>
    <row r="51" spans="1:2" ht="15.75" customHeight="1" x14ac:dyDescent="0.2">
      <c r="A51" s="57" t="s">
        <v>258</v>
      </c>
      <c r="B51" s="3" t="s">
        <v>259</v>
      </c>
    </row>
    <row r="52" spans="1:2" ht="15.75" customHeight="1" x14ac:dyDescent="0.2">
      <c r="A52" s="58" t="s">
        <v>260</v>
      </c>
      <c r="B52" s="3" t="s">
        <v>259</v>
      </c>
    </row>
    <row r="53" spans="1:2" ht="15.75" customHeight="1" x14ac:dyDescent="0.2">
      <c r="A53" s="58" t="s">
        <v>261</v>
      </c>
      <c r="B53" s="3" t="s">
        <v>262</v>
      </c>
    </row>
    <row r="54" spans="1:2" ht="15.75" customHeight="1" x14ac:dyDescent="0.2">
      <c r="A54" s="58" t="s">
        <v>263</v>
      </c>
      <c r="B54" s="3" t="s">
        <v>264</v>
      </c>
    </row>
    <row r="55" spans="1:2" ht="15.75" customHeight="1" x14ac:dyDescent="0.2">
      <c r="A55" s="57" t="s">
        <v>265</v>
      </c>
      <c r="B55" s="3" t="s">
        <v>266</v>
      </c>
    </row>
    <row r="56" spans="1:2" ht="15.75" customHeight="1" x14ac:dyDescent="0.2">
      <c r="A56" s="57" t="s">
        <v>34</v>
      </c>
      <c r="B56" s="3" t="s">
        <v>267</v>
      </c>
    </row>
    <row r="57" spans="1:2" ht="15.75" customHeight="1" x14ac:dyDescent="0.2">
      <c r="A57" s="57" t="s">
        <v>136</v>
      </c>
      <c r="B57" s="3" t="s">
        <v>268</v>
      </c>
    </row>
    <row r="58" spans="1:2" ht="15.75" customHeight="1" x14ac:dyDescent="0.2">
      <c r="A58" s="58" t="s">
        <v>269</v>
      </c>
      <c r="B58" s="3" t="s">
        <v>270</v>
      </c>
    </row>
    <row r="59" spans="1:2" ht="15.75" customHeight="1" x14ac:dyDescent="0.2">
      <c r="A59" s="57" t="s">
        <v>271</v>
      </c>
      <c r="B59" s="3" t="s">
        <v>272</v>
      </c>
    </row>
    <row r="60" spans="1:2" ht="15.75" customHeight="1" x14ac:dyDescent="0.2">
      <c r="A60" s="58" t="s">
        <v>273</v>
      </c>
      <c r="B60" s="3" t="s">
        <v>274</v>
      </c>
    </row>
    <row r="61" spans="1:2" ht="15.75" customHeight="1" x14ac:dyDescent="0.2">
      <c r="A61" s="58" t="s">
        <v>275</v>
      </c>
      <c r="B61" s="3" t="s">
        <v>276</v>
      </c>
    </row>
    <row r="62" spans="1:2" ht="15.75" customHeight="1" x14ac:dyDescent="0.2">
      <c r="A62" s="57" t="s">
        <v>277</v>
      </c>
      <c r="B62" s="3" t="s">
        <v>276</v>
      </c>
    </row>
    <row r="63" spans="1:2" ht="15.75" customHeight="1" x14ac:dyDescent="0.2">
      <c r="A63" s="58" t="s">
        <v>278</v>
      </c>
      <c r="B63" s="3" t="s">
        <v>279</v>
      </c>
    </row>
    <row r="64" spans="1:2" ht="15.75" customHeight="1" x14ac:dyDescent="0.2">
      <c r="A64" s="57" t="s">
        <v>280</v>
      </c>
      <c r="B64" s="3" t="s">
        <v>281</v>
      </c>
    </row>
    <row r="65" spans="1:2" ht="15.75" customHeight="1" x14ac:dyDescent="0.2">
      <c r="A65" s="59" t="s">
        <v>282</v>
      </c>
      <c r="B65" s="3" t="s">
        <v>283</v>
      </c>
    </row>
    <row r="66" spans="1:2" ht="15.75" customHeight="1" x14ac:dyDescent="0.2">
      <c r="A66" s="58" t="s">
        <v>284</v>
      </c>
      <c r="B66" s="3" t="s">
        <v>285</v>
      </c>
    </row>
    <row r="67" spans="1:2" ht="15.75" customHeight="1" x14ac:dyDescent="0.2">
      <c r="A67" s="57" t="s">
        <v>286</v>
      </c>
      <c r="B67" s="3" t="s">
        <v>287</v>
      </c>
    </row>
    <row r="68" spans="1:2" ht="15.75" customHeight="1" x14ac:dyDescent="0.2">
      <c r="A68" s="57" t="s">
        <v>288</v>
      </c>
      <c r="B68" s="3" t="s">
        <v>289</v>
      </c>
    </row>
    <row r="69" spans="1:2" ht="15.75" customHeight="1" x14ac:dyDescent="0.2">
      <c r="A69" s="57" t="s">
        <v>290</v>
      </c>
      <c r="B69" s="5" t="s">
        <v>291</v>
      </c>
    </row>
    <row r="70" spans="1:2" ht="15.75" customHeight="1" x14ac:dyDescent="0.2">
      <c r="A70" s="57" t="s">
        <v>292</v>
      </c>
      <c r="B70" s="3" t="s">
        <v>293</v>
      </c>
    </row>
    <row r="71" spans="1:2" ht="15.75" customHeight="1" x14ac:dyDescent="0.2">
      <c r="A71" s="57" t="s">
        <v>294</v>
      </c>
      <c r="B71" s="3" t="s">
        <v>295</v>
      </c>
    </row>
    <row r="72" spans="1:2" ht="15.75" customHeight="1" x14ac:dyDescent="0.2">
      <c r="A72" s="58" t="s">
        <v>296</v>
      </c>
      <c r="B72" s="3" t="s">
        <v>297</v>
      </c>
    </row>
    <row r="73" spans="1:2" ht="15.75" customHeight="1" x14ac:dyDescent="0.2">
      <c r="A73" s="58" t="s">
        <v>298</v>
      </c>
      <c r="B73" s="3" t="s">
        <v>299</v>
      </c>
    </row>
    <row r="74" spans="1:2" ht="15.75" customHeight="1" x14ac:dyDescent="0.2">
      <c r="A74" s="58" t="s">
        <v>300</v>
      </c>
      <c r="B74" s="3" t="s">
        <v>301</v>
      </c>
    </row>
    <row r="75" spans="1:2" ht="15.75" customHeight="1" x14ac:dyDescent="0.2">
      <c r="A75" s="58" t="s">
        <v>302</v>
      </c>
      <c r="B75" s="3" t="s">
        <v>303</v>
      </c>
    </row>
    <row r="76" spans="1:2" ht="15.75" customHeight="1" x14ac:dyDescent="0.2">
      <c r="A76" s="58" t="s">
        <v>304</v>
      </c>
      <c r="B76" s="3" t="s">
        <v>305</v>
      </c>
    </row>
    <row r="77" spans="1:2" ht="15.75" customHeight="1" x14ac:dyDescent="0.2">
      <c r="A77" s="58" t="s">
        <v>306</v>
      </c>
      <c r="B77" s="3" t="s">
        <v>307</v>
      </c>
    </row>
    <row r="78" spans="1:2" ht="15.75" customHeight="1" x14ac:dyDescent="0.2">
      <c r="A78" s="57" t="s">
        <v>308</v>
      </c>
      <c r="B78" s="4" t="s">
        <v>309</v>
      </c>
    </row>
    <row r="79" spans="1:2" ht="15.75" customHeight="1" x14ac:dyDescent="0.2">
      <c r="A79" s="57" t="s">
        <v>310</v>
      </c>
      <c r="B79" s="3" t="s">
        <v>297</v>
      </c>
    </row>
    <row r="80" spans="1:2" ht="15.75" customHeight="1" x14ac:dyDescent="0.2">
      <c r="A80" s="58" t="s">
        <v>311</v>
      </c>
      <c r="B80" s="3" t="s">
        <v>312</v>
      </c>
    </row>
    <row r="81" spans="1:2" ht="15.75" customHeight="1" x14ac:dyDescent="0.2">
      <c r="A81" s="59" t="s">
        <v>313</v>
      </c>
      <c r="B81" s="3" t="s">
        <v>314</v>
      </c>
    </row>
    <row r="82" spans="1:2" ht="15.75" customHeight="1" x14ac:dyDescent="0.2">
      <c r="A82" s="59" t="s">
        <v>93</v>
      </c>
      <c r="B82" s="3" t="s">
        <v>315</v>
      </c>
    </row>
    <row r="83" spans="1:2" ht="15.75" customHeight="1" x14ac:dyDescent="0.2">
      <c r="A83" s="57" t="s">
        <v>112</v>
      </c>
      <c r="B83" s="3" t="s">
        <v>316</v>
      </c>
    </row>
    <row r="84" spans="1:2" ht="15.75" customHeight="1" x14ac:dyDescent="0.2">
      <c r="A84" s="57" t="s">
        <v>317</v>
      </c>
      <c r="B84" s="3" t="s">
        <v>318</v>
      </c>
    </row>
    <row r="85" spans="1:2" ht="15.75" customHeight="1" x14ac:dyDescent="0.2">
      <c r="A85" s="57" t="s">
        <v>319</v>
      </c>
      <c r="B85" s="3" t="s">
        <v>320</v>
      </c>
    </row>
    <row r="86" spans="1:2" ht="15.75" customHeight="1" x14ac:dyDescent="0.2">
      <c r="A86" s="59" t="s">
        <v>561</v>
      </c>
      <c r="B86" s="3" t="s">
        <v>562</v>
      </c>
    </row>
    <row r="87" spans="1:2" ht="15.75" customHeight="1" x14ac:dyDescent="0.2">
      <c r="A87" s="57" t="s">
        <v>30</v>
      </c>
      <c r="B87" s="3" t="s">
        <v>321</v>
      </c>
    </row>
    <row r="88" spans="1:2" ht="15.75" customHeight="1" x14ac:dyDescent="0.2">
      <c r="A88" s="57" t="s">
        <v>322</v>
      </c>
      <c r="B88" s="3" t="s">
        <v>323</v>
      </c>
    </row>
    <row r="89" spans="1:2" ht="15.75" customHeight="1" x14ac:dyDescent="0.2">
      <c r="A89" s="59" t="s">
        <v>324</v>
      </c>
      <c r="B89" s="3" t="s">
        <v>325</v>
      </c>
    </row>
    <row r="90" spans="1:2" ht="15.75" customHeight="1" x14ac:dyDescent="0.2">
      <c r="A90" s="57" t="s">
        <v>326</v>
      </c>
      <c r="B90" s="3" t="s">
        <v>327</v>
      </c>
    </row>
    <row r="91" spans="1:2" ht="15.75" customHeight="1" x14ac:dyDescent="0.2">
      <c r="A91" s="57" t="s">
        <v>328</v>
      </c>
      <c r="B91" s="3" t="s">
        <v>329</v>
      </c>
    </row>
    <row r="92" spans="1:2" ht="15.75" customHeight="1" x14ac:dyDescent="0.2">
      <c r="A92" s="57" t="s">
        <v>330</v>
      </c>
      <c r="B92" s="3" t="s">
        <v>331</v>
      </c>
    </row>
    <row r="93" spans="1:2" ht="15.75" customHeight="1" x14ac:dyDescent="0.2">
      <c r="A93" s="57" t="s">
        <v>332</v>
      </c>
      <c r="B93" s="5" t="s">
        <v>333</v>
      </c>
    </row>
    <row r="94" spans="1:2" ht="15.75" customHeight="1" x14ac:dyDescent="0.2">
      <c r="A94" s="57" t="s">
        <v>334</v>
      </c>
      <c r="B94" s="3" t="s">
        <v>335</v>
      </c>
    </row>
    <row r="95" spans="1:2" ht="15.75" customHeight="1" x14ac:dyDescent="0.2">
      <c r="A95" s="57" t="s">
        <v>336</v>
      </c>
      <c r="B95" s="3" t="s">
        <v>337</v>
      </c>
    </row>
    <row r="96" spans="1:2" ht="15.75" customHeight="1" x14ac:dyDescent="0.2">
      <c r="A96" s="58" t="s">
        <v>338</v>
      </c>
      <c r="B96" s="3" t="s">
        <v>339</v>
      </c>
    </row>
    <row r="97" spans="1:2" ht="15.75" customHeight="1" x14ac:dyDescent="0.2">
      <c r="A97" s="57" t="s">
        <v>340</v>
      </c>
      <c r="B97" s="3" t="s">
        <v>341</v>
      </c>
    </row>
    <row r="98" spans="1:2" ht="15.75" customHeight="1" x14ac:dyDescent="0.2">
      <c r="A98" s="57" t="s">
        <v>342</v>
      </c>
      <c r="B98" s="5" t="s">
        <v>343</v>
      </c>
    </row>
    <row r="99" spans="1:2" ht="15.75" customHeight="1" x14ac:dyDescent="0.2">
      <c r="A99" s="57" t="s">
        <v>344</v>
      </c>
      <c r="B99" s="3" t="s">
        <v>345</v>
      </c>
    </row>
    <row r="100" spans="1:2" ht="15.75" customHeight="1" x14ac:dyDescent="0.2">
      <c r="A100" s="57" t="s">
        <v>346</v>
      </c>
      <c r="B100" s="3" t="s">
        <v>347</v>
      </c>
    </row>
    <row r="101" spans="1:2" ht="15.75" customHeight="1" x14ac:dyDescent="0.2">
      <c r="A101" s="57" t="s">
        <v>348</v>
      </c>
      <c r="B101" s="3" t="s">
        <v>349</v>
      </c>
    </row>
    <row r="102" spans="1:2" ht="15.75" customHeight="1" x14ac:dyDescent="0.2">
      <c r="A102" s="57" t="s">
        <v>350</v>
      </c>
      <c r="B102" s="3" t="s">
        <v>351</v>
      </c>
    </row>
    <row r="103" spans="1:2" ht="15.75" customHeight="1" x14ac:dyDescent="0.2">
      <c r="A103" s="60" t="s">
        <v>352</v>
      </c>
      <c r="B103" s="6" t="s">
        <v>353</v>
      </c>
    </row>
    <row r="104" spans="1:2" ht="15.75" customHeight="1" x14ac:dyDescent="0.2">
      <c r="A104" s="57" t="s">
        <v>354</v>
      </c>
      <c r="B104" s="3" t="s">
        <v>355</v>
      </c>
    </row>
    <row r="105" spans="1:2" ht="15.75" customHeight="1" x14ac:dyDescent="0.2">
      <c r="A105" s="57" t="s">
        <v>356</v>
      </c>
      <c r="B105" s="3" t="s">
        <v>357</v>
      </c>
    </row>
    <row r="106" spans="1:2" ht="15.75" customHeight="1" x14ac:dyDescent="0.2">
      <c r="A106" s="58" t="s">
        <v>358</v>
      </c>
      <c r="B106" s="3" t="s">
        <v>359</v>
      </c>
    </row>
    <row r="107" spans="1:2" ht="15.75" customHeight="1" x14ac:dyDescent="0.2">
      <c r="A107" s="59" t="s">
        <v>360</v>
      </c>
      <c r="B107" s="3" t="s">
        <v>361</v>
      </c>
    </row>
    <row r="108" spans="1:2" ht="15.75" customHeight="1" x14ac:dyDescent="0.2">
      <c r="A108" s="57" t="s">
        <v>110</v>
      </c>
      <c r="B108" s="3" t="s">
        <v>362</v>
      </c>
    </row>
    <row r="109" spans="1:2" ht="15.75" customHeight="1" x14ac:dyDescent="0.2">
      <c r="A109" s="57" t="s">
        <v>363</v>
      </c>
      <c r="B109" s="3" t="s">
        <v>364</v>
      </c>
    </row>
    <row r="110" spans="1:2" ht="15.75" customHeight="1" x14ac:dyDescent="0.2">
      <c r="A110" s="57" t="s">
        <v>365</v>
      </c>
      <c r="B110" s="3" t="s">
        <v>366</v>
      </c>
    </row>
    <row r="111" spans="1:2" ht="15.75" customHeight="1" x14ac:dyDescent="0.2">
      <c r="A111" s="57" t="s">
        <v>367</v>
      </c>
      <c r="B111" s="3" t="s">
        <v>368</v>
      </c>
    </row>
    <row r="112" spans="1:2" ht="15.75" customHeight="1" x14ac:dyDescent="0.2">
      <c r="A112" s="59" t="s">
        <v>369</v>
      </c>
      <c r="B112" s="3" t="s">
        <v>370</v>
      </c>
    </row>
    <row r="113" spans="1:2" ht="15.75" customHeight="1" x14ac:dyDescent="0.2">
      <c r="A113" s="57" t="s">
        <v>48</v>
      </c>
      <c r="B113" s="3" t="s">
        <v>371</v>
      </c>
    </row>
    <row r="114" spans="1:2" ht="15.75" customHeight="1" x14ac:dyDescent="0.2">
      <c r="A114" s="57" t="s">
        <v>372</v>
      </c>
      <c r="B114" s="3" t="s">
        <v>373</v>
      </c>
    </row>
    <row r="115" spans="1:2" ht="15.75" customHeight="1" x14ac:dyDescent="0.2">
      <c r="A115" s="58" t="s">
        <v>374</v>
      </c>
      <c r="B115" s="3" t="s">
        <v>375</v>
      </c>
    </row>
    <row r="116" spans="1:2" ht="15.75" customHeight="1" x14ac:dyDescent="0.2">
      <c r="A116" s="57" t="s">
        <v>103</v>
      </c>
      <c r="B116" s="5" t="s">
        <v>376</v>
      </c>
    </row>
    <row r="117" spans="1:2" ht="15.75" customHeight="1" x14ac:dyDescent="0.2">
      <c r="A117" s="58" t="s">
        <v>377</v>
      </c>
      <c r="B117" s="3" t="s">
        <v>378</v>
      </c>
    </row>
    <row r="118" spans="1:2" ht="15.75" customHeight="1" x14ac:dyDescent="0.2">
      <c r="A118" s="57" t="s">
        <v>379</v>
      </c>
      <c r="B118" s="3" t="s">
        <v>380</v>
      </c>
    </row>
    <row r="119" spans="1:2" ht="15.75" customHeight="1" x14ac:dyDescent="0.2">
      <c r="A119" s="57" t="s">
        <v>160</v>
      </c>
      <c r="B119" s="3" t="s">
        <v>381</v>
      </c>
    </row>
    <row r="120" spans="1:2" ht="15.75" customHeight="1" x14ac:dyDescent="0.2">
      <c r="A120" s="57" t="s">
        <v>382</v>
      </c>
      <c r="B120" s="3" t="s">
        <v>383</v>
      </c>
    </row>
    <row r="121" spans="1:2" ht="15.75" customHeight="1" x14ac:dyDescent="0.2">
      <c r="A121" s="57" t="s">
        <v>382</v>
      </c>
      <c r="B121" s="1" t="s">
        <v>384</v>
      </c>
    </row>
    <row r="122" spans="1:2" ht="15.75" customHeight="1" x14ac:dyDescent="0.2">
      <c r="A122" s="59" t="s">
        <v>385</v>
      </c>
      <c r="B122" s="3" t="s">
        <v>386</v>
      </c>
    </row>
    <row r="123" spans="1:2" ht="15.75" customHeight="1" x14ac:dyDescent="0.2">
      <c r="A123" s="59" t="s">
        <v>387</v>
      </c>
      <c r="B123" s="3" t="s">
        <v>388</v>
      </c>
    </row>
    <row r="124" spans="1:2" ht="15.75" customHeight="1" x14ac:dyDescent="0.2">
      <c r="A124" s="57" t="s">
        <v>389</v>
      </c>
      <c r="B124" s="5" t="s">
        <v>390</v>
      </c>
    </row>
    <row r="125" spans="1:2" ht="15.75" customHeight="1" x14ac:dyDescent="0.2">
      <c r="A125" s="57" t="s">
        <v>171</v>
      </c>
      <c r="B125" s="3" t="s">
        <v>391</v>
      </c>
    </row>
    <row r="126" spans="1:2" ht="15.75" customHeight="1" x14ac:dyDescent="0.2">
      <c r="A126" s="59" t="s">
        <v>81</v>
      </c>
      <c r="B126" s="4" t="s">
        <v>392</v>
      </c>
    </row>
    <row r="127" spans="1:2" ht="15.75" customHeight="1" x14ac:dyDescent="0.2">
      <c r="A127" s="58" t="s">
        <v>393</v>
      </c>
      <c r="B127" s="3" t="s">
        <v>394</v>
      </c>
    </row>
    <row r="128" spans="1:2" ht="15.75" customHeight="1" x14ac:dyDescent="0.2">
      <c r="A128" s="57" t="s">
        <v>395</v>
      </c>
      <c r="B128" s="3" t="s">
        <v>396</v>
      </c>
    </row>
    <row r="129" spans="1:2" ht="15.75" customHeight="1" x14ac:dyDescent="0.2">
      <c r="A129" s="59" t="s">
        <v>75</v>
      </c>
      <c r="B129" s="4" t="s">
        <v>397</v>
      </c>
    </row>
    <row r="130" spans="1:2" ht="15.75" customHeight="1" x14ac:dyDescent="0.2">
      <c r="A130" s="57" t="s">
        <v>398</v>
      </c>
      <c r="B130" s="5" t="s">
        <v>399</v>
      </c>
    </row>
    <row r="131" spans="1:2" ht="15.75" customHeight="1" x14ac:dyDescent="0.2">
      <c r="A131" s="59" t="s">
        <v>400</v>
      </c>
      <c r="B131" s="3" t="s">
        <v>401</v>
      </c>
    </row>
    <row r="132" spans="1:2" ht="15.75" customHeight="1" x14ac:dyDescent="0.2">
      <c r="A132" s="57" t="s">
        <v>402</v>
      </c>
      <c r="B132" s="3" t="s">
        <v>403</v>
      </c>
    </row>
    <row r="133" spans="1:2" ht="15.75" customHeight="1" x14ac:dyDescent="0.2">
      <c r="A133" s="70" t="s">
        <v>404</v>
      </c>
      <c r="B133" s="4" t="s">
        <v>405</v>
      </c>
    </row>
    <row r="134" spans="1:2" ht="15.75" customHeight="1" x14ac:dyDescent="0.2">
      <c r="A134" s="58" t="s">
        <v>406</v>
      </c>
      <c r="B134" s="3" t="s">
        <v>407</v>
      </c>
    </row>
    <row r="135" spans="1:2" ht="15.75" customHeight="1" x14ac:dyDescent="0.2">
      <c r="A135" s="59" t="s">
        <v>611</v>
      </c>
      <c r="B135" s="5" t="s">
        <v>612</v>
      </c>
    </row>
    <row r="136" spans="1:2" ht="15.75" customHeight="1" x14ac:dyDescent="0.2">
      <c r="A136" s="58" t="s">
        <v>408</v>
      </c>
      <c r="B136" s="3" t="s">
        <v>409</v>
      </c>
    </row>
    <row r="137" spans="1:2" ht="15.75" customHeight="1" x14ac:dyDescent="0.2">
      <c r="A137" s="57" t="s">
        <v>410</v>
      </c>
      <c r="B137" s="3" t="s">
        <v>411</v>
      </c>
    </row>
    <row r="138" spans="1:2" ht="15.75" customHeight="1" x14ac:dyDescent="0.2">
      <c r="A138" s="57" t="s">
        <v>412</v>
      </c>
      <c r="B138" s="3" t="s">
        <v>413</v>
      </c>
    </row>
    <row r="139" spans="1:2" ht="15.75" customHeight="1" x14ac:dyDescent="0.2">
      <c r="A139" s="58" t="s">
        <v>414</v>
      </c>
      <c r="B139" s="3" t="s">
        <v>415</v>
      </c>
    </row>
    <row r="140" spans="1:2" ht="15.75" customHeight="1" x14ac:dyDescent="0.2">
      <c r="A140" s="57" t="s">
        <v>416</v>
      </c>
      <c r="B140" s="3" t="s">
        <v>417</v>
      </c>
    </row>
    <row r="141" spans="1:2" ht="15.75" customHeight="1" x14ac:dyDescent="0.2">
      <c r="A141" s="59" t="s">
        <v>609</v>
      </c>
      <c r="B141" s="3" t="s">
        <v>610</v>
      </c>
    </row>
    <row r="142" spans="1:2" ht="15.75" customHeight="1" x14ac:dyDescent="0.2">
      <c r="A142" s="59" t="s">
        <v>418</v>
      </c>
      <c r="B142" s="3" t="s">
        <v>419</v>
      </c>
    </row>
    <row r="143" spans="1:2" ht="15.75" customHeight="1" x14ac:dyDescent="0.2">
      <c r="A143" s="57" t="s">
        <v>420</v>
      </c>
      <c r="B143" s="3" t="s">
        <v>421</v>
      </c>
    </row>
    <row r="144" spans="1:2" ht="15.75" customHeight="1" x14ac:dyDescent="0.2">
      <c r="A144" s="57" t="s">
        <v>422</v>
      </c>
      <c r="B144" s="3" t="s">
        <v>423</v>
      </c>
    </row>
    <row r="145" spans="1:2" ht="15.75" customHeight="1" x14ac:dyDescent="0.2">
      <c r="A145" s="58" t="s">
        <v>424</v>
      </c>
      <c r="B145" s="3" t="s">
        <v>425</v>
      </c>
    </row>
    <row r="146" spans="1:2" ht="15.75" customHeight="1" x14ac:dyDescent="0.2">
      <c r="A146" s="57" t="s">
        <v>426</v>
      </c>
      <c r="B146" s="3" t="s">
        <v>291</v>
      </c>
    </row>
    <row r="147" spans="1:2" ht="15.75" customHeight="1" x14ac:dyDescent="0.2">
      <c r="A147" s="59" t="s">
        <v>427</v>
      </c>
      <c r="B147" s="3" t="s">
        <v>428</v>
      </c>
    </row>
    <row r="148" spans="1:2" ht="15.75" customHeight="1" x14ac:dyDescent="0.2">
      <c r="A148" s="58" t="s">
        <v>429</v>
      </c>
      <c r="B148" s="3" t="s">
        <v>430</v>
      </c>
    </row>
    <row r="149" spans="1:2" ht="15.75" customHeight="1" x14ac:dyDescent="0.2">
      <c r="A149" s="58" t="s">
        <v>431</v>
      </c>
      <c r="B149" s="3" t="s">
        <v>432</v>
      </c>
    </row>
    <row r="150" spans="1:2" ht="15.75" customHeight="1" x14ac:dyDescent="0.2">
      <c r="A150" s="57" t="s">
        <v>433</v>
      </c>
      <c r="B150" s="3" t="s">
        <v>434</v>
      </c>
    </row>
    <row r="151" spans="1:2" ht="15.75" customHeight="1" x14ac:dyDescent="0.2">
      <c r="A151" s="58" t="s">
        <v>435</v>
      </c>
      <c r="B151" s="3" t="s">
        <v>436</v>
      </c>
    </row>
    <row r="152" spans="1:2" ht="15.75" customHeight="1" x14ac:dyDescent="0.2">
      <c r="A152" s="57" t="s">
        <v>437</v>
      </c>
      <c r="B152" s="3" t="s">
        <v>438</v>
      </c>
    </row>
    <row r="153" spans="1:2" ht="15.75" customHeight="1" x14ac:dyDescent="0.2">
      <c r="A153" s="57" t="s">
        <v>437</v>
      </c>
      <c r="B153" s="5" t="s">
        <v>439</v>
      </c>
    </row>
    <row r="154" spans="1:2" ht="15.75" customHeight="1" x14ac:dyDescent="0.2">
      <c r="A154" s="57" t="s">
        <v>440</v>
      </c>
      <c r="B154" s="3" t="s">
        <v>441</v>
      </c>
    </row>
    <row r="155" spans="1:2" ht="15.75" customHeight="1" x14ac:dyDescent="0.2">
      <c r="A155" s="71" t="s">
        <v>442</v>
      </c>
    </row>
    <row r="156" spans="1:2" ht="15.75" customHeight="1" x14ac:dyDescent="0.2">
      <c r="A156" s="71" t="s">
        <v>190</v>
      </c>
    </row>
  </sheetData>
  <protectedRanges>
    <protectedRange sqref="A44" name="modifiable" securityDescriptor="O:WDG:WDD:(A;;CC;;;WD)"/>
  </protectedRanges>
  <sortState ref="A3:B155">
    <sortCondition ref="A47"/>
  </sortState>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3"/>
  <dimension ref="A2:AG66"/>
  <sheetViews>
    <sheetView tabSelected="1" zoomScale="70" zoomScaleNormal="70" zoomScaleSheetLayoutView="85" workbookViewId="0">
      <selection activeCell="C5" sqref="C5"/>
    </sheetView>
  </sheetViews>
  <sheetFormatPr baseColWidth="10" defaultColWidth="11.42578125" defaultRowHeight="15" x14ac:dyDescent="0.2"/>
  <cols>
    <col min="1" max="1" width="8.28515625" style="86" bestFit="1" customWidth="1"/>
    <col min="2" max="2" width="15.28515625" style="86" customWidth="1"/>
    <col min="3" max="3" width="26.5703125" style="86" bestFit="1" customWidth="1"/>
    <col min="4" max="4" width="12.7109375" style="86" customWidth="1"/>
    <col min="5" max="5" width="10.85546875" style="86" bestFit="1" customWidth="1"/>
    <col min="6" max="6" width="5.85546875" style="86" bestFit="1" customWidth="1"/>
    <col min="7" max="7" width="13.140625" style="86" bestFit="1" customWidth="1"/>
    <col min="8" max="8" width="8.28515625" style="86" bestFit="1" customWidth="1"/>
    <col min="9" max="9" width="13.7109375" style="86" customWidth="1"/>
    <col min="10" max="10" width="25" style="86" bestFit="1" customWidth="1"/>
    <col min="11" max="11" width="13.42578125" style="86" customWidth="1"/>
    <col min="12" max="12" width="10.85546875" style="86" bestFit="1" customWidth="1"/>
    <col min="13" max="13" width="5.85546875" style="86" bestFit="1" customWidth="1"/>
    <col min="14" max="14" width="13.140625" style="86" bestFit="1" customWidth="1"/>
    <col min="15" max="15" width="7.5703125" style="86" customWidth="1"/>
    <col min="16" max="16" width="7.140625" style="86" customWidth="1"/>
    <col min="17" max="17" width="25.42578125" style="86" customWidth="1"/>
    <col min="18" max="18" width="9.42578125" style="86" customWidth="1"/>
    <col min="19" max="19" width="10" style="86" customWidth="1"/>
    <col min="20" max="20" width="5.7109375" style="86" customWidth="1"/>
    <col min="21" max="21" width="14.85546875" style="86" customWidth="1"/>
    <col min="22" max="22" width="7.5703125" style="86" customWidth="1"/>
    <col min="23" max="23" width="7.140625" style="86" customWidth="1"/>
    <col min="24" max="24" width="25.42578125" style="86" customWidth="1"/>
    <col min="25" max="25" width="9.42578125" style="86" customWidth="1"/>
    <col min="26" max="26" width="10" style="86" customWidth="1"/>
    <col min="27" max="27" width="5.7109375" style="86" customWidth="1"/>
    <col min="28" max="28" width="14.85546875" style="86" customWidth="1"/>
    <col min="29" max="29" width="7.85546875" style="86" bestFit="1" customWidth="1"/>
    <col min="30" max="30" width="14.28515625" style="86" customWidth="1"/>
    <col min="31" max="31" width="6.28515625" style="86" customWidth="1"/>
    <col min="32" max="33" width="11.42578125" style="86" customWidth="1"/>
    <col min="34" max="16384" width="11.42578125" style="86"/>
  </cols>
  <sheetData>
    <row r="2" spans="1:29" x14ac:dyDescent="0.2">
      <c r="A2" s="251">
        <f>AC3</f>
        <v>43272</v>
      </c>
      <c r="B2" s="252"/>
      <c r="C2" s="252"/>
      <c r="D2" s="252"/>
      <c r="E2" s="252"/>
      <c r="F2" s="252"/>
      <c r="G2" s="252"/>
      <c r="H2" s="251">
        <f>AC3</f>
        <v>43272</v>
      </c>
      <c r="I2" s="252"/>
      <c r="J2" s="252"/>
      <c r="K2" s="252"/>
      <c r="L2" s="252"/>
      <c r="M2" s="252"/>
      <c r="N2" s="252"/>
      <c r="O2" s="253">
        <f>AC3</f>
        <v>43272</v>
      </c>
      <c r="P2" s="254"/>
      <c r="Q2" s="254"/>
      <c r="R2" s="254"/>
      <c r="S2" s="254"/>
      <c r="T2" s="254"/>
      <c r="U2" s="254"/>
      <c r="V2" s="253">
        <f>AC3</f>
        <v>43272</v>
      </c>
      <c r="W2" s="254"/>
      <c r="X2" s="254"/>
      <c r="Y2" s="254"/>
      <c r="Z2" s="254"/>
      <c r="AA2" s="254"/>
      <c r="AB2" s="254"/>
    </row>
    <row r="3" spans="1:29" ht="15.75" customHeight="1" x14ac:dyDescent="0.2">
      <c r="A3" s="255" t="s">
        <v>443</v>
      </c>
      <c r="B3" s="256"/>
      <c r="C3" s="256"/>
      <c r="D3" s="256"/>
      <c r="E3" s="256"/>
      <c r="F3" s="256"/>
      <c r="G3" s="257"/>
      <c r="H3" s="255" t="s">
        <v>444</v>
      </c>
      <c r="I3" s="256"/>
      <c r="J3" s="256"/>
      <c r="K3" s="256"/>
      <c r="L3" s="256"/>
      <c r="M3" s="256"/>
      <c r="N3" s="257"/>
      <c r="O3" s="258" t="s">
        <v>443</v>
      </c>
      <c r="P3" s="259"/>
      <c r="Q3" s="259"/>
      <c r="R3" s="259"/>
      <c r="S3" s="259"/>
      <c r="T3" s="259"/>
      <c r="U3" s="260"/>
      <c r="V3" s="258" t="s">
        <v>444</v>
      </c>
      <c r="W3" s="259"/>
      <c r="X3" s="259"/>
      <c r="Y3" s="259"/>
      <c r="Z3" s="259"/>
      <c r="AA3" s="259"/>
      <c r="AB3" s="260"/>
      <c r="AC3" s="261">
        <v>43272</v>
      </c>
    </row>
    <row r="4" spans="1:29" ht="15.75" thickBot="1" x14ac:dyDescent="0.25">
      <c r="A4" s="87" t="s">
        <v>445</v>
      </c>
      <c r="B4" s="88" t="s">
        <v>446</v>
      </c>
      <c r="C4" s="89" t="s">
        <v>447</v>
      </c>
      <c r="D4" s="89" t="s">
        <v>448</v>
      </c>
      <c r="E4" s="89" t="s">
        <v>449</v>
      </c>
      <c r="F4" s="89" t="s">
        <v>450</v>
      </c>
      <c r="G4" s="90" t="s">
        <v>451</v>
      </c>
      <c r="H4" s="87" t="s">
        <v>445</v>
      </c>
      <c r="I4" s="88" t="s">
        <v>446</v>
      </c>
      <c r="J4" s="89" t="s">
        <v>447</v>
      </c>
      <c r="K4" s="89" t="s">
        <v>448</v>
      </c>
      <c r="L4" s="89" t="s">
        <v>449</v>
      </c>
      <c r="M4" s="89" t="s">
        <v>450</v>
      </c>
      <c r="N4" s="90" t="s">
        <v>451</v>
      </c>
      <c r="O4" s="91" t="s">
        <v>445</v>
      </c>
      <c r="P4" s="92" t="s">
        <v>446</v>
      </c>
      <c r="Q4" s="93" t="s">
        <v>447</v>
      </c>
      <c r="R4" s="93" t="s">
        <v>448</v>
      </c>
      <c r="S4" s="93" t="s">
        <v>449</v>
      </c>
      <c r="T4" s="93" t="s">
        <v>450</v>
      </c>
      <c r="U4" s="94" t="s">
        <v>451</v>
      </c>
      <c r="V4" s="91" t="s">
        <v>445</v>
      </c>
      <c r="W4" s="92" t="s">
        <v>446</v>
      </c>
      <c r="X4" s="93" t="s">
        <v>447</v>
      </c>
      <c r="Y4" s="93" t="s">
        <v>448</v>
      </c>
      <c r="Z4" s="93" t="s">
        <v>449</v>
      </c>
      <c r="AA4" s="93" t="s">
        <v>450</v>
      </c>
      <c r="AB4" s="94" t="s">
        <v>451</v>
      </c>
      <c r="AC4" s="261"/>
    </row>
    <row r="5" spans="1:29" x14ac:dyDescent="0.2">
      <c r="A5" s="262" t="s">
        <v>452</v>
      </c>
      <c r="B5" s="264" t="s">
        <v>646</v>
      </c>
      <c r="C5" s="95" t="s">
        <v>653</v>
      </c>
      <c r="D5" s="115" t="e">
        <f ca="1">IF(OR(ISBLANK(B5),ISBLANK(C5)),"",VLOOKUP(C5,INDIRECT("matrice_"&amp;B5),5,FALSE))</f>
        <v>#REF!</v>
      </c>
      <c r="E5" s="95"/>
      <c r="F5" s="95"/>
      <c r="G5" s="266"/>
      <c r="H5" s="262" t="s">
        <v>452</v>
      </c>
      <c r="I5" s="264"/>
      <c r="J5" s="95"/>
      <c r="K5" s="115" t="str">
        <f ca="1">IF(OR(ISBLANK(I5),ISBLANK(J5)),"",VLOOKUP(J5,INDIRECT("matrice_"&amp;I5),5,FALSE))</f>
        <v/>
      </c>
      <c r="L5" s="95"/>
      <c r="M5" s="95"/>
      <c r="N5" s="266"/>
      <c r="O5" s="270" t="s">
        <v>452</v>
      </c>
      <c r="P5" s="272"/>
      <c r="Q5" s="96"/>
      <c r="R5" s="117" t="str">
        <f ca="1">IF(OR(ISBLANK(P5),ISBLANK(Q5)),"",VLOOKUP(Q5,INDIRECT("matrice_"&amp;P5),5,FALSE))</f>
        <v/>
      </c>
      <c r="S5" s="96"/>
      <c r="T5" s="96"/>
      <c r="U5" s="268"/>
      <c r="V5" s="270" t="s">
        <v>452</v>
      </c>
      <c r="W5" s="272"/>
      <c r="X5" s="96"/>
      <c r="Y5" s="117" t="str">
        <f ca="1">IF(OR(ISBLANK(W5),ISBLANK(X5)),"",VLOOKUP(X5,INDIRECT("matrice_"&amp;W5),5,FALSE))</f>
        <v/>
      </c>
      <c r="Z5" s="96"/>
      <c r="AA5" s="96"/>
      <c r="AB5" s="268"/>
      <c r="AC5" s="261"/>
    </row>
    <row r="6" spans="1:29" ht="15.75" thickBot="1" x14ac:dyDescent="0.25">
      <c r="A6" s="263"/>
      <c r="B6" s="265"/>
      <c r="C6" s="89"/>
      <c r="D6" s="116" t="str">
        <f ca="1">IF(OR(ISBLANK(B5),ISBLANK(C6)),"",VLOOKUP(C6,INDIRECT("matrice_"&amp;B5),5,FALSE))</f>
        <v/>
      </c>
      <c r="E6" s="89"/>
      <c r="F6" s="89"/>
      <c r="G6" s="267"/>
      <c r="H6" s="263"/>
      <c r="I6" s="265"/>
      <c r="J6" s="89"/>
      <c r="K6" s="116" t="str">
        <f ca="1">IF(OR(ISBLANK(I5),ISBLANK(J6)),"",VLOOKUP(J6,INDIRECT("matrice_"&amp;I5),5,FALSE))</f>
        <v/>
      </c>
      <c r="L6" s="89"/>
      <c r="M6" s="89"/>
      <c r="N6" s="267"/>
      <c r="O6" s="271"/>
      <c r="P6" s="273"/>
      <c r="Q6" s="93"/>
      <c r="R6" s="118" t="str">
        <f ca="1">IF(OR(ISBLANK(P5),ISBLANK(Q6)),"",VLOOKUP(Q6,INDIRECT("matrice_"&amp;P5),5,FALSE))</f>
        <v/>
      </c>
      <c r="S6" s="93"/>
      <c r="T6" s="93"/>
      <c r="U6" s="269"/>
      <c r="V6" s="271"/>
      <c r="W6" s="273"/>
      <c r="X6" s="93"/>
      <c r="Y6" s="118" t="str">
        <f ca="1">IF(OR(ISBLANK(W5),ISBLANK(X6)),"",VLOOKUP(X6,INDIRECT("matrice_"&amp;W5),5,FALSE))</f>
        <v/>
      </c>
      <c r="Z6" s="93"/>
      <c r="AA6" s="93"/>
      <c r="AB6" s="269"/>
      <c r="AC6" s="261"/>
    </row>
    <row r="7" spans="1:29" x14ac:dyDescent="0.2">
      <c r="A7" s="262" t="s">
        <v>453</v>
      </c>
      <c r="B7" s="264"/>
      <c r="C7" s="95"/>
      <c r="D7" s="115" t="str">
        <f ca="1">IF(OR(ISBLANK(B7),ISBLANK(C7)),"",VLOOKUP(C7,INDIRECT("matrice_"&amp;B7),5,FALSE))</f>
        <v/>
      </c>
      <c r="E7" s="95"/>
      <c r="F7" s="95"/>
      <c r="G7" s="266"/>
      <c r="H7" s="262" t="s">
        <v>453</v>
      </c>
      <c r="I7" s="264"/>
      <c r="J7" s="95"/>
      <c r="K7" s="115" t="str">
        <f ca="1">IF(OR(ISBLANK(I7),ISBLANK(J7)),"",VLOOKUP(J7,INDIRECT("matrice_"&amp;I7),5,FALSE))</f>
        <v/>
      </c>
      <c r="L7" s="95"/>
      <c r="M7" s="95"/>
      <c r="N7" s="266"/>
      <c r="O7" s="270" t="s">
        <v>453</v>
      </c>
      <c r="P7" s="272"/>
      <c r="Q7" s="96"/>
      <c r="R7" s="117" t="str">
        <f ca="1">IF(OR(ISBLANK(P7),ISBLANK(Q7)),"",VLOOKUP(Q7,INDIRECT("matrice_"&amp;P7),5,FALSE))</f>
        <v/>
      </c>
      <c r="S7" s="96"/>
      <c r="T7" s="96"/>
      <c r="U7" s="268"/>
      <c r="V7" s="270" t="s">
        <v>453</v>
      </c>
      <c r="W7" s="272"/>
      <c r="X7" s="96"/>
      <c r="Y7" s="117" t="str">
        <f ca="1">IF(OR(ISBLANK(W7),ISBLANK(X7)),"",VLOOKUP(X7,INDIRECT("matrice_"&amp;W7),5,FALSE))</f>
        <v/>
      </c>
      <c r="Z7" s="96"/>
      <c r="AA7" s="96"/>
      <c r="AB7" s="268"/>
      <c r="AC7" s="261"/>
    </row>
    <row r="8" spans="1:29" ht="15.75" thickBot="1" x14ac:dyDescent="0.25">
      <c r="A8" s="263"/>
      <c r="B8" s="265"/>
      <c r="C8" s="89"/>
      <c r="D8" s="116" t="str">
        <f ca="1">IF(OR(ISBLANK(B7),ISBLANK(C8)),"",VLOOKUP(C8,INDIRECT("matrice_"&amp;B7),5,FALSE))</f>
        <v/>
      </c>
      <c r="E8" s="89"/>
      <c r="F8" s="89"/>
      <c r="G8" s="267"/>
      <c r="H8" s="263"/>
      <c r="I8" s="265"/>
      <c r="J8" s="89"/>
      <c r="K8" s="116" t="str">
        <f ca="1">IF(OR(ISBLANK(I7),ISBLANK(J8)),"",VLOOKUP(J8,INDIRECT("matrice_"&amp;I7),5,FALSE))</f>
        <v/>
      </c>
      <c r="L8" s="89"/>
      <c r="M8" s="89"/>
      <c r="N8" s="267"/>
      <c r="O8" s="271"/>
      <c r="P8" s="273"/>
      <c r="Q8" s="93"/>
      <c r="R8" s="118" t="str">
        <f ca="1">IF(OR(ISBLANK(P7),ISBLANK(Q8)),"",VLOOKUP(Q8,INDIRECT("matrice_"&amp;P7),5,FALSE))</f>
        <v/>
      </c>
      <c r="S8" s="93"/>
      <c r="T8" s="93"/>
      <c r="U8" s="269"/>
      <c r="V8" s="271"/>
      <c r="W8" s="273"/>
      <c r="X8" s="93"/>
      <c r="Y8" s="118" t="str">
        <f ca="1">IF(OR(ISBLANK(W7),ISBLANK(X8)),"",VLOOKUP(X8,INDIRECT("matrice_"&amp;W7),5,FALSE))</f>
        <v/>
      </c>
      <c r="Z8" s="93"/>
      <c r="AA8" s="93"/>
      <c r="AB8" s="269"/>
      <c r="AC8" s="261"/>
    </row>
    <row r="9" spans="1:29" x14ac:dyDescent="0.2">
      <c r="A9" s="262" t="s">
        <v>454</v>
      </c>
      <c r="B9" s="264"/>
      <c r="C9" s="95"/>
      <c r="D9" s="115" t="str">
        <f ca="1">IF(OR(ISBLANK(B9),ISBLANK(C9)),"",VLOOKUP(C9,INDIRECT("matrice_"&amp;B9),5,FALSE))</f>
        <v/>
      </c>
      <c r="E9" s="95"/>
      <c r="F9" s="95"/>
      <c r="G9" s="266"/>
      <c r="H9" s="262" t="s">
        <v>454</v>
      </c>
      <c r="I9" s="264"/>
      <c r="J9" s="95"/>
      <c r="K9" s="115" t="str">
        <f ca="1">IF(OR(ISBLANK(I9),ISBLANK(J9)),"",VLOOKUP(J9,INDIRECT("matrice_"&amp;I9),5,FALSE))</f>
        <v/>
      </c>
      <c r="L9" s="95"/>
      <c r="M9" s="95"/>
      <c r="N9" s="266"/>
      <c r="O9" s="270" t="s">
        <v>454</v>
      </c>
      <c r="P9" s="272"/>
      <c r="Q9" s="96"/>
      <c r="R9" s="117" t="str">
        <f ca="1">IF(OR(ISBLANK(P9),ISBLANK(Q9)),"",VLOOKUP(Q9,INDIRECT("matrice_"&amp;P9),5,FALSE))</f>
        <v/>
      </c>
      <c r="S9" s="96"/>
      <c r="T9" s="96"/>
      <c r="U9" s="268"/>
      <c r="V9" s="270" t="s">
        <v>454</v>
      </c>
      <c r="W9" s="272"/>
      <c r="X9" s="96"/>
      <c r="Y9" s="117" t="str">
        <f ca="1">IF(OR(ISBLANK(W9),ISBLANK(X9)),"",VLOOKUP(X9,INDIRECT("matrice_"&amp;W9),5,FALSE))</f>
        <v/>
      </c>
      <c r="Z9" s="96"/>
      <c r="AA9" s="96"/>
      <c r="AB9" s="268"/>
      <c r="AC9" s="261"/>
    </row>
    <row r="10" spans="1:29" ht="15.75" thickBot="1" x14ac:dyDescent="0.25">
      <c r="A10" s="263"/>
      <c r="B10" s="265"/>
      <c r="C10" s="89"/>
      <c r="D10" s="116" t="str">
        <f ca="1">IF(OR(ISBLANK(B9),ISBLANK(C10)),"",VLOOKUP(C10,INDIRECT("matrice_"&amp;B9),5,FALSE))</f>
        <v/>
      </c>
      <c r="E10" s="89"/>
      <c r="F10" s="89"/>
      <c r="G10" s="267"/>
      <c r="H10" s="263"/>
      <c r="I10" s="265"/>
      <c r="J10" s="89"/>
      <c r="K10" s="116" t="str">
        <f ca="1">IF(OR(ISBLANK(I9),ISBLANK(J10)),"",VLOOKUP(J10,INDIRECT("matrice_"&amp;I9),5,FALSE))</f>
        <v/>
      </c>
      <c r="L10" s="89"/>
      <c r="M10" s="89"/>
      <c r="N10" s="267"/>
      <c r="O10" s="271"/>
      <c r="P10" s="273"/>
      <c r="Q10" s="93"/>
      <c r="R10" s="118" t="str">
        <f ca="1">IF(OR(ISBLANK(P9),ISBLANK(Q10)),"",VLOOKUP(Q10,INDIRECT("matrice_"&amp;P9),5,FALSE))</f>
        <v/>
      </c>
      <c r="S10" s="93"/>
      <c r="T10" s="93"/>
      <c r="U10" s="269"/>
      <c r="V10" s="271"/>
      <c r="W10" s="273"/>
      <c r="X10" s="93"/>
      <c r="Y10" s="118" t="str">
        <f ca="1">IF(OR(ISBLANK(W9),ISBLANK(X10)),"",VLOOKUP(X10,INDIRECT("matrice_"&amp;W9),5,FALSE))</f>
        <v/>
      </c>
      <c r="Z10" s="93"/>
      <c r="AA10" s="93"/>
      <c r="AB10" s="269"/>
      <c r="AC10" s="261"/>
    </row>
    <row r="11" spans="1:29" x14ac:dyDescent="0.2">
      <c r="A11" s="262" t="s">
        <v>455</v>
      </c>
      <c r="B11" s="264"/>
      <c r="C11" s="95"/>
      <c r="D11" s="115" t="str">
        <f ca="1">IF(OR(ISBLANK(B11),ISBLANK(C11)),"",VLOOKUP(C11,INDIRECT("matrice_"&amp;B11),5,FALSE))</f>
        <v/>
      </c>
      <c r="E11" s="95"/>
      <c r="F11" s="95"/>
      <c r="G11" s="266"/>
      <c r="H11" s="262" t="s">
        <v>455</v>
      </c>
      <c r="I11" s="264"/>
      <c r="J11" s="95"/>
      <c r="K11" s="115" t="str">
        <f ca="1">IF(OR(ISBLANK(I11),ISBLANK(J11)),"",VLOOKUP(J11,INDIRECT("matrice_"&amp;I11),5,FALSE))</f>
        <v/>
      </c>
      <c r="L11" s="95"/>
      <c r="M11" s="95"/>
      <c r="N11" s="266"/>
      <c r="O11" s="270" t="s">
        <v>455</v>
      </c>
      <c r="P11" s="272"/>
      <c r="Q11" s="96"/>
      <c r="R11" s="117" t="str">
        <f ca="1">IF(OR(ISBLANK(P11),ISBLANK(Q11)),"",VLOOKUP(Q11,INDIRECT("matrice_"&amp;P11),5,FALSE))</f>
        <v/>
      </c>
      <c r="S11" s="96"/>
      <c r="T11" s="96"/>
      <c r="U11" s="268"/>
      <c r="V11" s="270" t="s">
        <v>455</v>
      </c>
      <c r="W11" s="272"/>
      <c r="X11" s="96"/>
      <c r="Y11" s="117" t="str">
        <f ca="1">IF(OR(ISBLANK(W11),ISBLANK(X11)),"",VLOOKUP(X11,INDIRECT("matrice_"&amp;W11),5,FALSE))</f>
        <v/>
      </c>
      <c r="Z11" s="96"/>
      <c r="AA11" s="96"/>
      <c r="AB11" s="268"/>
      <c r="AC11" s="261"/>
    </row>
    <row r="12" spans="1:29" ht="15.75" thickBot="1" x14ac:dyDescent="0.25">
      <c r="A12" s="263"/>
      <c r="B12" s="265"/>
      <c r="C12" s="89"/>
      <c r="D12" s="116" t="str">
        <f ca="1">IF(OR(ISBLANK(B11),ISBLANK(C12)),"",VLOOKUP(C12,INDIRECT("matrice_"&amp;B11),5,FALSE))</f>
        <v/>
      </c>
      <c r="E12" s="89"/>
      <c r="F12" s="89"/>
      <c r="G12" s="267"/>
      <c r="H12" s="263"/>
      <c r="I12" s="265"/>
      <c r="J12" s="89"/>
      <c r="K12" s="116" t="str">
        <f ca="1">IF(OR(ISBLANK(I11),ISBLANK(J12)),"",VLOOKUP(J12,INDIRECT("matrice_"&amp;I11),5,FALSE))</f>
        <v/>
      </c>
      <c r="L12" s="89"/>
      <c r="M12" s="89"/>
      <c r="N12" s="267"/>
      <c r="O12" s="271"/>
      <c r="P12" s="273"/>
      <c r="Q12" s="93"/>
      <c r="R12" s="118" t="str">
        <f ca="1">IF(OR(ISBLANK(P11),ISBLANK(Q12)),"",VLOOKUP(Q12,INDIRECT("matrice_"&amp;P11),5,FALSE))</f>
        <v/>
      </c>
      <c r="S12" s="93"/>
      <c r="T12" s="93"/>
      <c r="U12" s="269"/>
      <c r="V12" s="271"/>
      <c r="W12" s="273"/>
      <c r="X12" s="93"/>
      <c r="Y12" s="118" t="str">
        <f ca="1">IF(OR(ISBLANK(W11),ISBLANK(X12)),"",VLOOKUP(X12,INDIRECT("matrice_"&amp;W11),5,FALSE))</f>
        <v/>
      </c>
      <c r="Z12" s="93"/>
      <c r="AA12" s="93"/>
      <c r="AB12" s="269"/>
      <c r="AC12" s="261"/>
    </row>
    <row r="13" spans="1:29" x14ac:dyDescent="0.2">
      <c r="A13" s="262" t="s">
        <v>456</v>
      </c>
      <c r="B13" s="264"/>
      <c r="C13" s="95"/>
      <c r="D13" s="115" t="str">
        <f ca="1">IF(OR(ISBLANK(B13),ISBLANK(C13)),"",VLOOKUP(C13,INDIRECT("matrice_"&amp;B13),5,FALSE))</f>
        <v/>
      </c>
      <c r="E13" s="95"/>
      <c r="F13" s="95"/>
      <c r="G13" s="266"/>
      <c r="H13" s="262" t="s">
        <v>456</v>
      </c>
      <c r="I13" s="264"/>
      <c r="J13" s="95"/>
      <c r="K13" s="115" t="str">
        <f ca="1">IF(OR(ISBLANK(I13),ISBLANK(J13)),"",VLOOKUP(J13,INDIRECT("matrice_"&amp;I13),5,FALSE))</f>
        <v/>
      </c>
      <c r="L13" s="95"/>
      <c r="M13" s="95"/>
      <c r="N13" s="266"/>
      <c r="O13" s="270" t="s">
        <v>456</v>
      </c>
      <c r="P13" s="272"/>
      <c r="Q13" s="96"/>
      <c r="R13" s="117" t="str">
        <f ca="1">IF(OR(ISBLANK(P13),ISBLANK(Q13)),"",VLOOKUP(Q13,INDIRECT("matrice_"&amp;P13),5,FALSE))</f>
        <v/>
      </c>
      <c r="S13" s="96"/>
      <c r="T13" s="96"/>
      <c r="U13" s="268"/>
      <c r="V13" s="270" t="s">
        <v>456</v>
      </c>
      <c r="W13" s="272"/>
      <c r="X13" s="96"/>
      <c r="Y13" s="117" t="str">
        <f ca="1">IF(OR(ISBLANK(W13),ISBLANK(X13)),"",VLOOKUP(X13,INDIRECT("matrice_"&amp;W13),5,FALSE))</f>
        <v/>
      </c>
      <c r="Z13" s="96"/>
      <c r="AA13" s="96"/>
      <c r="AB13" s="268"/>
      <c r="AC13" s="261"/>
    </row>
    <row r="14" spans="1:29" ht="15.75" thickBot="1" x14ac:dyDescent="0.25">
      <c r="A14" s="263"/>
      <c r="B14" s="265"/>
      <c r="C14" s="89"/>
      <c r="D14" s="116" t="str">
        <f ca="1">IF(OR(ISBLANK(B13),ISBLANK(C14)),"",VLOOKUP(C14,INDIRECT("matrice_"&amp;B13),5,FALSE))</f>
        <v/>
      </c>
      <c r="E14" s="89"/>
      <c r="F14" s="89"/>
      <c r="G14" s="267"/>
      <c r="H14" s="263"/>
      <c r="I14" s="265"/>
      <c r="J14" s="89"/>
      <c r="K14" s="116" t="str">
        <f ca="1">IF(OR(ISBLANK(I13),ISBLANK(J14)),"",VLOOKUP(J14,INDIRECT("matrice_"&amp;I13),5,FALSE))</f>
        <v/>
      </c>
      <c r="L14" s="89"/>
      <c r="M14" s="89"/>
      <c r="N14" s="267"/>
      <c r="O14" s="271"/>
      <c r="P14" s="273"/>
      <c r="Q14" s="93"/>
      <c r="R14" s="118" t="str">
        <f ca="1">IF(OR(ISBLANK(P13),ISBLANK(Q14)),"",VLOOKUP(Q14,INDIRECT("matrice_"&amp;P13),5,FALSE))</f>
        <v/>
      </c>
      <c r="S14" s="93"/>
      <c r="T14" s="93"/>
      <c r="U14" s="269"/>
      <c r="V14" s="271"/>
      <c r="W14" s="273"/>
      <c r="X14" s="93"/>
      <c r="Y14" s="118" t="str">
        <f ca="1">IF(OR(ISBLANK(W13),ISBLANK(X14)),"",VLOOKUP(X14,INDIRECT("matrice_"&amp;W13),5,FALSE))</f>
        <v/>
      </c>
      <c r="Z14" s="93"/>
      <c r="AA14" s="93"/>
      <c r="AB14" s="269"/>
      <c r="AC14" s="261"/>
    </row>
    <row r="15" spans="1:29" x14ac:dyDescent="0.2">
      <c r="A15" s="276" t="s">
        <v>457</v>
      </c>
      <c r="B15" s="264"/>
      <c r="C15" s="95"/>
      <c r="D15" s="115" t="str">
        <f ca="1">IF(OR(ISBLANK(B15),ISBLANK(C15)),"",VLOOKUP(C15,INDIRECT("matrice_"&amp;B15),5,FALSE))</f>
        <v/>
      </c>
      <c r="E15" s="95"/>
      <c r="F15" s="95"/>
      <c r="G15" s="266"/>
      <c r="H15" s="276" t="s">
        <v>457</v>
      </c>
      <c r="I15" s="264"/>
      <c r="J15" s="95"/>
      <c r="K15" s="115" t="str">
        <f ca="1">IF(OR(ISBLANK(I15),ISBLANK(J15)),"",VLOOKUP(J15,INDIRECT("matrice_"&amp;I15),5,FALSE))</f>
        <v/>
      </c>
      <c r="L15" s="95"/>
      <c r="M15" s="95"/>
      <c r="N15" s="266"/>
      <c r="O15" s="274" t="s">
        <v>457</v>
      </c>
      <c r="P15" s="272"/>
      <c r="Q15" s="96"/>
      <c r="R15" s="117" t="str">
        <f ca="1">IF(OR(ISBLANK(P15),ISBLANK(Q15)),"",VLOOKUP(Q15,INDIRECT("matrice_"&amp;P15),5,FALSE))</f>
        <v/>
      </c>
      <c r="S15" s="96"/>
      <c r="T15" s="96"/>
      <c r="U15" s="268"/>
      <c r="V15" s="274" t="s">
        <v>457</v>
      </c>
      <c r="W15" s="272"/>
      <c r="X15" s="96"/>
      <c r="Y15" s="117" t="str">
        <f ca="1">IF(OR(ISBLANK(W15),ISBLANK(X15)),"",VLOOKUP(X15,INDIRECT("matrice_"&amp;W15),5,FALSE))</f>
        <v/>
      </c>
      <c r="Z15" s="96"/>
      <c r="AA15" s="96"/>
      <c r="AB15" s="268"/>
      <c r="AC15" s="261"/>
    </row>
    <row r="16" spans="1:29" ht="15.75" thickBot="1" x14ac:dyDescent="0.25">
      <c r="A16" s="277"/>
      <c r="B16" s="265"/>
      <c r="C16" s="89"/>
      <c r="D16" s="116" t="str">
        <f ca="1">IF(OR(ISBLANK(B15),ISBLANK(C16)),"",VLOOKUP(C16,INDIRECT("matrice_"&amp;B15),5,FALSE))</f>
        <v/>
      </c>
      <c r="E16" s="89"/>
      <c r="F16" s="89"/>
      <c r="G16" s="267"/>
      <c r="H16" s="277"/>
      <c r="I16" s="265"/>
      <c r="J16" s="89"/>
      <c r="K16" s="116" t="str">
        <f ca="1">IF(OR(ISBLANK(I15),ISBLANK(J16)),"",VLOOKUP(J16,INDIRECT("matrice_"&amp;I15),5,FALSE))</f>
        <v/>
      </c>
      <c r="L16" s="89"/>
      <c r="M16" s="89"/>
      <c r="N16" s="267"/>
      <c r="O16" s="275"/>
      <c r="P16" s="273"/>
      <c r="Q16" s="93"/>
      <c r="R16" s="118" t="str">
        <f ca="1">IF(OR(ISBLANK(P15),ISBLANK(Q16)),"",VLOOKUP(Q16,INDIRECT("matrice_"&amp;P15),5,FALSE))</f>
        <v/>
      </c>
      <c r="S16" s="93"/>
      <c r="T16" s="93"/>
      <c r="U16" s="269"/>
      <c r="V16" s="275"/>
      <c r="W16" s="273"/>
      <c r="X16" s="93"/>
      <c r="Y16" s="118" t="str">
        <f ca="1">IF(OR(ISBLANK(W15),ISBLANK(X16)),"",VLOOKUP(X16,INDIRECT("matrice_"&amp;W15),5,FALSE))</f>
        <v/>
      </c>
      <c r="Z16" s="93"/>
      <c r="AA16" s="93"/>
      <c r="AB16" s="269"/>
      <c r="AC16" s="261"/>
    </row>
    <row r="17" spans="1:33" x14ac:dyDescent="0.2">
      <c r="A17" s="262" t="s">
        <v>458</v>
      </c>
      <c r="B17" s="264"/>
      <c r="C17" s="95"/>
      <c r="D17" s="115" t="str">
        <f ca="1">IF(OR(ISBLANK(B17),ISBLANK(C17)),"",VLOOKUP(C17,INDIRECT("matrice_"&amp;B17),5,FALSE))</f>
        <v/>
      </c>
      <c r="E17" s="95"/>
      <c r="F17" s="95"/>
      <c r="G17" s="266"/>
      <c r="H17" s="262" t="s">
        <v>458</v>
      </c>
      <c r="I17" s="264"/>
      <c r="J17" s="95"/>
      <c r="K17" s="115" t="str">
        <f ca="1">IF(OR(ISBLANK(I17),ISBLANK(J17)),"",VLOOKUP(J17,INDIRECT("matrice_"&amp;I17),5,FALSE))</f>
        <v/>
      </c>
      <c r="L17" s="95"/>
      <c r="M17" s="95"/>
      <c r="N17" s="266"/>
      <c r="O17" s="270" t="s">
        <v>458</v>
      </c>
      <c r="P17" s="272"/>
      <c r="Q17" s="96"/>
      <c r="R17" s="117" t="str">
        <f ca="1">IF(OR(ISBLANK(P17),ISBLANK(Q17)),"",VLOOKUP(Q17,INDIRECT("matrice_"&amp;P17),5,FALSE))</f>
        <v/>
      </c>
      <c r="S17" s="96"/>
      <c r="T17" s="96"/>
      <c r="U17" s="268"/>
      <c r="V17" s="270" t="s">
        <v>458</v>
      </c>
      <c r="W17" s="272"/>
      <c r="X17" s="96"/>
      <c r="Y17" s="117" t="str">
        <f ca="1">IF(OR(ISBLANK(W17),ISBLANK(X17)),"",VLOOKUP(X17,INDIRECT("matrice_"&amp;W17),5,FALSE))</f>
        <v/>
      </c>
      <c r="Z17" s="96"/>
      <c r="AA17" s="96"/>
      <c r="AB17" s="268"/>
      <c r="AC17" s="261"/>
    </row>
    <row r="18" spans="1:33" ht="15.75" thickBot="1" x14ac:dyDescent="0.25">
      <c r="A18" s="263"/>
      <c r="B18" s="265"/>
      <c r="C18" s="89"/>
      <c r="D18" s="116" t="str">
        <f ca="1">IF(OR(ISBLANK(B17),ISBLANK(C18)),"",VLOOKUP(C18,INDIRECT("matrice_"&amp;B17),5,FALSE))</f>
        <v/>
      </c>
      <c r="E18" s="89"/>
      <c r="F18" s="89"/>
      <c r="G18" s="267"/>
      <c r="H18" s="263"/>
      <c r="I18" s="265"/>
      <c r="J18" s="89"/>
      <c r="K18" s="116" t="str">
        <f ca="1">IF(OR(ISBLANK(I17),ISBLANK(J18)),"",VLOOKUP(J18,INDIRECT("matrice_"&amp;I17),5,FALSE))</f>
        <v/>
      </c>
      <c r="L18" s="89"/>
      <c r="M18" s="89"/>
      <c r="N18" s="267"/>
      <c r="O18" s="271"/>
      <c r="P18" s="273"/>
      <c r="Q18" s="93"/>
      <c r="R18" s="118" t="str">
        <f ca="1">IF(OR(ISBLANK(P17),ISBLANK(Q18)),"",VLOOKUP(Q18,INDIRECT("matrice_"&amp;P17),5,FALSE))</f>
        <v/>
      </c>
      <c r="S18" s="93"/>
      <c r="T18" s="93"/>
      <c r="U18" s="269"/>
      <c r="V18" s="271"/>
      <c r="W18" s="273"/>
      <c r="X18" s="93"/>
      <c r="Y18" s="118" t="str">
        <f ca="1">IF(OR(ISBLANK(W17),ISBLANK(X18)),"",VLOOKUP(X18,INDIRECT("matrice_"&amp;W17),5,FALSE))</f>
        <v/>
      </c>
      <c r="Z18" s="93"/>
      <c r="AA18" s="93"/>
      <c r="AB18" s="269"/>
      <c r="AC18" s="261"/>
    </row>
    <row r="19" spans="1:33" x14ac:dyDescent="0.2">
      <c r="A19" s="262" t="s">
        <v>459</v>
      </c>
      <c r="B19" s="264"/>
      <c r="C19" s="95"/>
      <c r="D19" s="115" t="str">
        <f ca="1">IF(OR(ISBLANK(B19),ISBLANK(C19)),"",VLOOKUP(C19,INDIRECT("matrice_"&amp;B19),5,FALSE))</f>
        <v/>
      </c>
      <c r="E19" s="95"/>
      <c r="F19" s="95"/>
      <c r="G19" s="266"/>
      <c r="H19" s="262" t="s">
        <v>459</v>
      </c>
      <c r="I19" s="264"/>
      <c r="J19" s="95"/>
      <c r="K19" s="115" t="str">
        <f ca="1">IF(OR(ISBLANK(I19),ISBLANK(J19)),"",VLOOKUP(J19,INDIRECT("matrice_"&amp;I19),5,FALSE))</f>
        <v/>
      </c>
      <c r="L19" s="95"/>
      <c r="M19" s="95"/>
      <c r="N19" s="266"/>
      <c r="O19" s="270" t="s">
        <v>459</v>
      </c>
      <c r="P19" s="272"/>
      <c r="Q19" s="96"/>
      <c r="R19" s="117" t="str">
        <f ca="1">IF(OR(ISBLANK(P19),ISBLANK(Q19)),"",VLOOKUP(Q19,INDIRECT("matrice_"&amp;P19),5,FALSE))</f>
        <v/>
      </c>
      <c r="S19" s="96"/>
      <c r="T19" s="96"/>
      <c r="U19" s="268"/>
      <c r="V19" s="270" t="s">
        <v>459</v>
      </c>
      <c r="W19" s="272"/>
      <c r="X19" s="96"/>
      <c r="Y19" s="117" t="str">
        <f ca="1">IF(OR(ISBLANK(W19),ISBLANK(X19)),"",VLOOKUP(X19,INDIRECT("matrice_"&amp;W19),5,FALSE))</f>
        <v/>
      </c>
      <c r="Z19" s="96"/>
      <c r="AA19" s="96"/>
      <c r="AB19" s="268"/>
      <c r="AC19" s="261"/>
    </row>
    <row r="20" spans="1:33" ht="16.5" thickBot="1" x14ac:dyDescent="0.3">
      <c r="A20" s="263"/>
      <c r="B20" s="265"/>
      <c r="C20" s="89"/>
      <c r="D20" s="116" t="str">
        <f ca="1">IF(OR(ISBLANK(B19),ISBLANK(C20)),"",VLOOKUP(C20,INDIRECT("matrice_"&amp;B19),5,FALSE))</f>
        <v/>
      </c>
      <c r="E20" s="89"/>
      <c r="F20" s="89"/>
      <c r="G20" s="267"/>
      <c r="H20" s="263"/>
      <c r="I20" s="265"/>
      <c r="J20" s="89"/>
      <c r="K20" s="116" t="str">
        <f ca="1">IF(OR(ISBLANK(I19),ISBLANK(J20)),"",VLOOKUP(J20,INDIRECT("matrice_"&amp;I19),5,FALSE))</f>
        <v/>
      </c>
      <c r="L20" s="89"/>
      <c r="M20" s="89"/>
      <c r="N20" s="267"/>
      <c r="O20" s="271"/>
      <c r="P20" s="273"/>
      <c r="Q20" s="93"/>
      <c r="R20" s="118" t="str">
        <f ca="1">IF(OR(ISBLANK(P19),ISBLANK(Q20)),"",VLOOKUP(Q20,INDIRECT("matrice_"&amp;P19),5,FALSE))</f>
        <v/>
      </c>
      <c r="S20" s="93"/>
      <c r="T20" s="93"/>
      <c r="U20" s="269"/>
      <c r="V20" s="271"/>
      <c r="W20" s="273"/>
      <c r="X20" s="93"/>
      <c r="Y20" s="118" t="str">
        <f ca="1">IF(OR(ISBLANK(W19),ISBLANK(X20)),"",VLOOKUP(X20,INDIRECT("matrice_"&amp;W19),5,FALSE))</f>
        <v/>
      </c>
      <c r="Z20" s="93"/>
      <c r="AA20" s="93"/>
      <c r="AB20" s="269"/>
      <c r="AC20" s="261"/>
      <c r="AD20" s="97" t="s">
        <v>460</v>
      </c>
    </row>
    <row r="21" spans="1:33" ht="15.75" x14ac:dyDescent="0.25">
      <c r="A21" s="262" t="s">
        <v>462</v>
      </c>
      <c r="B21" s="264"/>
      <c r="C21" s="95"/>
      <c r="D21" s="115" t="str">
        <f ca="1">IF(OR(ISBLANK(B21),ISBLANK(C21)),"",VLOOKUP(C21,INDIRECT("matrice_"&amp;B21),5,FALSE))</f>
        <v/>
      </c>
      <c r="E21" s="95"/>
      <c r="F21" s="95"/>
      <c r="G21" s="266"/>
      <c r="H21" s="262" t="s">
        <v>462</v>
      </c>
      <c r="I21" s="264"/>
      <c r="J21" s="95"/>
      <c r="K21" s="115" t="str">
        <f ca="1">IF(OR(ISBLANK(I21),ISBLANK(J21)),"",VLOOKUP(J21,INDIRECT("matrice_"&amp;I21),5,FALSE))</f>
        <v/>
      </c>
      <c r="L21" s="95"/>
      <c r="M21" s="95"/>
      <c r="N21" s="266"/>
      <c r="O21" s="270" t="s">
        <v>462</v>
      </c>
      <c r="P21" s="272"/>
      <c r="Q21" s="96"/>
      <c r="R21" s="117" t="str">
        <f ca="1">IF(OR(ISBLANK(P21),ISBLANK(Q21)),"",VLOOKUP(Q21,INDIRECT("matrice_"&amp;P21),5,FALSE))</f>
        <v/>
      </c>
      <c r="S21" s="96"/>
      <c r="T21" s="96"/>
      <c r="U21" s="268"/>
      <c r="V21" s="270" t="s">
        <v>462</v>
      </c>
      <c r="W21" s="272"/>
      <c r="X21" s="96"/>
      <c r="Y21" s="117" t="str">
        <f ca="1">IF(OR(ISBLANK(W21),ISBLANK(X21)),"",VLOOKUP(X21,INDIRECT("matrice_"&amp;W21),5,FALSE))</f>
        <v/>
      </c>
      <c r="Z21" s="96"/>
      <c r="AA21" s="96"/>
      <c r="AB21" s="268"/>
      <c r="AC21" s="261"/>
      <c r="AD21" s="97" t="s">
        <v>463</v>
      </c>
    </row>
    <row r="22" spans="1:33" ht="16.5" thickBot="1" x14ac:dyDescent="0.3">
      <c r="A22" s="263"/>
      <c r="B22" s="265"/>
      <c r="C22" s="89"/>
      <c r="D22" s="116" t="str">
        <f ca="1">IF(OR(ISBLANK(B21),ISBLANK(C22)),"",VLOOKUP(C22,INDIRECT("matrice_"&amp;B21),5,FALSE))</f>
        <v/>
      </c>
      <c r="E22" s="89"/>
      <c r="F22" s="89"/>
      <c r="G22" s="267"/>
      <c r="H22" s="263"/>
      <c r="I22" s="265"/>
      <c r="J22" s="89"/>
      <c r="K22" s="116" t="str">
        <f ca="1">IF(OR(ISBLANK(I21),ISBLANK(J22)),"",VLOOKUP(J22,INDIRECT("matrice_"&amp;I21),5,FALSE))</f>
        <v/>
      </c>
      <c r="L22" s="89"/>
      <c r="M22" s="89"/>
      <c r="N22" s="267"/>
      <c r="O22" s="271"/>
      <c r="P22" s="273"/>
      <c r="Q22" s="93"/>
      <c r="R22" s="118" t="str">
        <f ca="1">IF(OR(ISBLANK(P21),ISBLANK(Q22)),"",VLOOKUP(Q22,INDIRECT("matrice_"&amp;P21),5,FALSE))</f>
        <v/>
      </c>
      <c r="S22" s="93"/>
      <c r="T22" s="93"/>
      <c r="U22" s="269"/>
      <c r="V22" s="271"/>
      <c r="W22" s="273"/>
      <c r="X22" s="93"/>
      <c r="Y22" s="118" t="str">
        <f ca="1">IF(OR(ISBLANK(W21),ISBLANK(X22)),"",VLOOKUP(X22,INDIRECT("matrice_"&amp;W21),5,FALSE))</f>
        <v/>
      </c>
      <c r="Z22" s="93"/>
      <c r="AA22" s="93"/>
      <c r="AB22" s="269"/>
      <c r="AC22" s="261"/>
      <c r="AD22" s="97" t="s">
        <v>643</v>
      </c>
    </row>
    <row r="23" spans="1:33" s="98" customFormat="1" ht="15.75" x14ac:dyDescent="0.25">
      <c r="A23" s="278" t="s">
        <v>464</v>
      </c>
      <c r="B23" s="279"/>
      <c r="C23" s="279"/>
      <c r="D23" s="279"/>
      <c r="E23" s="279"/>
      <c r="F23" s="279"/>
      <c r="G23" s="280"/>
      <c r="H23" s="278" t="s">
        <v>465</v>
      </c>
      <c r="I23" s="279"/>
      <c r="J23" s="279"/>
      <c r="K23" s="279"/>
      <c r="L23" s="279"/>
      <c r="M23" s="279"/>
      <c r="N23" s="280"/>
      <c r="O23" s="281" t="s">
        <v>464</v>
      </c>
      <c r="P23" s="282"/>
      <c r="Q23" s="282"/>
      <c r="R23" s="282"/>
      <c r="S23" s="282"/>
      <c r="T23" s="282"/>
      <c r="U23" s="283"/>
      <c r="V23" s="281" t="s">
        <v>465</v>
      </c>
      <c r="W23" s="282"/>
      <c r="X23" s="282"/>
      <c r="Y23" s="282"/>
      <c r="Z23" s="282"/>
      <c r="AA23" s="282"/>
      <c r="AB23" s="283"/>
      <c r="AC23" s="261">
        <f>AC3</f>
        <v>43272</v>
      </c>
      <c r="AD23" s="97" t="s">
        <v>644</v>
      </c>
      <c r="AE23" s="97"/>
      <c r="AF23" s="97"/>
      <c r="AG23" s="97"/>
    </row>
    <row r="24" spans="1:33" ht="16.5" thickBot="1" x14ac:dyDescent="0.3">
      <c r="A24" s="87" t="s">
        <v>445</v>
      </c>
      <c r="B24" s="88" t="s">
        <v>466</v>
      </c>
      <c r="C24" s="89" t="s">
        <v>447</v>
      </c>
      <c r="D24" s="89" t="s">
        <v>448</v>
      </c>
      <c r="E24" s="89" t="s">
        <v>449</v>
      </c>
      <c r="F24" s="89" t="s">
        <v>450</v>
      </c>
      <c r="G24" s="90" t="s">
        <v>451</v>
      </c>
      <c r="H24" s="87" t="s">
        <v>445</v>
      </c>
      <c r="I24" s="88" t="s">
        <v>466</v>
      </c>
      <c r="J24" s="89" t="s">
        <v>447</v>
      </c>
      <c r="K24" s="89" t="s">
        <v>448</v>
      </c>
      <c r="L24" s="89" t="s">
        <v>449</v>
      </c>
      <c r="M24" s="89" t="s">
        <v>450</v>
      </c>
      <c r="N24" s="90" t="s">
        <v>451</v>
      </c>
      <c r="O24" s="91" t="s">
        <v>445</v>
      </c>
      <c r="P24" s="92" t="s">
        <v>466</v>
      </c>
      <c r="Q24" s="93" t="s">
        <v>447</v>
      </c>
      <c r="R24" s="93" t="s">
        <v>448</v>
      </c>
      <c r="S24" s="93" t="s">
        <v>449</v>
      </c>
      <c r="T24" s="93" t="s">
        <v>450</v>
      </c>
      <c r="U24" s="94" t="s">
        <v>451</v>
      </c>
      <c r="V24" s="91" t="s">
        <v>445</v>
      </c>
      <c r="W24" s="92" t="s">
        <v>466</v>
      </c>
      <c r="X24" s="93" t="s">
        <v>447</v>
      </c>
      <c r="Y24" s="93" t="s">
        <v>448</v>
      </c>
      <c r="Z24" s="93" t="s">
        <v>449</v>
      </c>
      <c r="AA24" s="93" t="s">
        <v>450</v>
      </c>
      <c r="AB24" s="94" t="s">
        <v>451</v>
      </c>
      <c r="AC24" s="261"/>
      <c r="AD24" s="97" t="s">
        <v>651</v>
      </c>
      <c r="AE24" s="99" t="s">
        <v>461</v>
      </c>
      <c r="AG24" s="86">
        <v>1</v>
      </c>
    </row>
    <row r="25" spans="1:33" ht="15.75" x14ac:dyDescent="0.25">
      <c r="A25" s="262" t="s">
        <v>452</v>
      </c>
      <c r="B25" s="264"/>
      <c r="C25" s="95"/>
      <c r="D25" s="115" t="str">
        <f ca="1">IF(OR(ISBLANK(B25),ISBLANK(C25)),"",VLOOKUP(C25,INDIRECT("matrice_"&amp;B25),5,FALSE))</f>
        <v/>
      </c>
      <c r="E25" s="95"/>
      <c r="F25" s="95"/>
      <c r="G25" s="266"/>
      <c r="H25" s="262" t="s">
        <v>452</v>
      </c>
      <c r="I25" s="264"/>
      <c r="J25" s="95"/>
      <c r="K25" s="115" t="str">
        <f ca="1">IF(OR(ISBLANK(I25),ISBLANK(J25)),"",VLOOKUP(J25,INDIRECT("matrice_"&amp;I25),5,FALSE))</f>
        <v/>
      </c>
      <c r="L25" s="95"/>
      <c r="M25" s="95"/>
      <c r="N25" s="266"/>
      <c r="O25" s="270" t="s">
        <v>452</v>
      </c>
      <c r="P25" s="272"/>
      <c r="Q25" s="96"/>
      <c r="R25" s="117" t="str">
        <f ca="1">IF(OR(ISBLANK(P25),ISBLANK(Q25)),"",VLOOKUP(Q25,INDIRECT("matrice_"&amp;P25),5,FALSE))</f>
        <v/>
      </c>
      <c r="S25" s="96"/>
      <c r="T25" s="96"/>
      <c r="U25" s="268"/>
      <c r="V25" s="270" t="s">
        <v>452</v>
      </c>
      <c r="W25" s="272"/>
      <c r="X25" s="96"/>
      <c r="Y25" s="117" t="str">
        <f ca="1">IF(OR(ISBLANK(W25),ISBLANK(X25)),"",VLOOKUP(X25,INDIRECT("matrice_"&amp;W25),5,FALSE))</f>
        <v/>
      </c>
      <c r="Z25" s="96"/>
      <c r="AA25" s="96"/>
      <c r="AB25" s="268"/>
      <c r="AC25" s="261"/>
      <c r="AD25" s="97" t="s">
        <v>652</v>
      </c>
      <c r="AE25" s="86" t="s">
        <v>467</v>
      </c>
      <c r="AG25" s="86">
        <f>AG24+1</f>
        <v>2</v>
      </c>
    </row>
    <row r="26" spans="1:33" ht="16.5" thickBot="1" x14ac:dyDescent="0.3">
      <c r="A26" s="263"/>
      <c r="B26" s="265"/>
      <c r="C26" s="89"/>
      <c r="D26" s="116" t="str">
        <f ca="1">IF(OR(ISBLANK(B25),ISBLANK(C26)),"",VLOOKUP(C26,INDIRECT("matrice_"&amp;B25),5,FALSE))</f>
        <v/>
      </c>
      <c r="E26" s="89"/>
      <c r="F26" s="89"/>
      <c r="G26" s="267"/>
      <c r="H26" s="263"/>
      <c r="I26" s="265"/>
      <c r="J26" s="89"/>
      <c r="K26" s="116" t="str">
        <f ca="1">IF(OR(ISBLANK(I25),ISBLANK(J26)),"",VLOOKUP(J26,INDIRECT("matrice_"&amp;I25),5,FALSE))</f>
        <v/>
      </c>
      <c r="L26" s="89"/>
      <c r="M26" s="89"/>
      <c r="N26" s="267"/>
      <c r="O26" s="271"/>
      <c r="P26" s="273"/>
      <c r="Q26" s="93"/>
      <c r="R26" s="118" t="str">
        <f ca="1">IF(OR(ISBLANK(P25),ISBLANK(Q26)),"",VLOOKUP(Q26,INDIRECT("matrice_"&amp;P25),5,FALSE))</f>
        <v/>
      </c>
      <c r="S26" s="93"/>
      <c r="T26" s="93"/>
      <c r="U26" s="269"/>
      <c r="V26" s="271"/>
      <c r="W26" s="273"/>
      <c r="X26" s="93"/>
      <c r="Y26" s="118" t="str">
        <f ca="1">IF(OR(ISBLANK(W25),ISBLANK(X26)),"",VLOOKUP(X26,INDIRECT("matrice_"&amp;W25),5,FALSE))</f>
        <v/>
      </c>
      <c r="Z26" s="93"/>
      <c r="AA26" s="93"/>
      <c r="AB26" s="269"/>
      <c r="AC26" s="261"/>
      <c r="AD26" s="97" t="s">
        <v>632</v>
      </c>
      <c r="AE26" s="86" t="s">
        <v>642</v>
      </c>
      <c r="AG26" s="86">
        <f t="shared" ref="AG26:AG40" si="0">AG25+1</f>
        <v>3</v>
      </c>
    </row>
    <row r="27" spans="1:33" ht="15.75" x14ac:dyDescent="0.25">
      <c r="A27" s="262" t="s">
        <v>453</v>
      </c>
      <c r="B27" s="264"/>
      <c r="C27" s="95"/>
      <c r="D27" s="115" t="str">
        <f ca="1">IF(OR(ISBLANK(B27),ISBLANK(C27)),"",VLOOKUP(C27,INDIRECT("matrice_"&amp;B27),5,FALSE))</f>
        <v/>
      </c>
      <c r="E27" s="95"/>
      <c r="F27" s="95"/>
      <c r="G27" s="266"/>
      <c r="H27" s="262" t="s">
        <v>453</v>
      </c>
      <c r="I27" s="264"/>
      <c r="J27" s="95"/>
      <c r="K27" s="115" t="str">
        <f ca="1">IF(OR(ISBLANK(I27),ISBLANK(J27)),"",VLOOKUP(J27,INDIRECT("matrice_"&amp;I27),5,FALSE))</f>
        <v/>
      </c>
      <c r="L27" s="95"/>
      <c r="M27" s="95"/>
      <c r="N27" s="266"/>
      <c r="O27" s="270" t="s">
        <v>453</v>
      </c>
      <c r="P27" s="272"/>
      <c r="Q27" s="96"/>
      <c r="R27" s="117" t="str">
        <f ca="1">IF(OR(ISBLANK(P27),ISBLANK(Q27)),"",VLOOKUP(Q27,INDIRECT("matrice_"&amp;P27),5,FALSE))</f>
        <v/>
      </c>
      <c r="S27" s="96"/>
      <c r="T27" s="96"/>
      <c r="U27" s="268"/>
      <c r="V27" s="270" t="s">
        <v>453</v>
      </c>
      <c r="W27" s="272"/>
      <c r="X27" s="96"/>
      <c r="Y27" s="117" t="str">
        <f ca="1">IF(OR(ISBLANK(W27),ISBLANK(X27)),"",VLOOKUP(X27,INDIRECT("matrice_"&amp;W27),5,FALSE))</f>
        <v/>
      </c>
      <c r="Z27" s="96"/>
      <c r="AA27" s="96"/>
      <c r="AB27" s="268"/>
      <c r="AC27" s="261"/>
      <c r="AD27" s="97" t="s">
        <v>633</v>
      </c>
      <c r="AG27" s="86">
        <f t="shared" si="0"/>
        <v>4</v>
      </c>
    </row>
    <row r="28" spans="1:33" ht="16.5" thickBot="1" x14ac:dyDescent="0.3">
      <c r="A28" s="263"/>
      <c r="B28" s="265"/>
      <c r="C28" s="89"/>
      <c r="D28" s="116" t="str">
        <f ca="1">IF(OR(ISBLANK(B27),ISBLANK(C28)),"",VLOOKUP(C28,INDIRECT("matrice_"&amp;B27),5,FALSE))</f>
        <v/>
      </c>
      <c r="E28" s="89"/>
      <c r="F28" s="89"/>
      <c r="G28" s="267"/>
      <c r="H28" s="263"/>
      <c r="I28" s="265"/>
      <c r="J28" s="89"/>
      <c r="K28" s="116" t="str">
        <f ca="1">IF(OR(ISBLANK(I27),ISBLANK(J28)),"",VLOOKUP(J28,INDIRECT("matrice_"&amp;I27),5,FALSE))</f>
        <v/>
      </c>
      <c r="L28" s="89"/>
      <c r="M28" s="89"/>
      <c r="N28" s="267"/>
      <c r="O28" s="271"/>
      <c r="P28" s="273"/>
      <c r="Q28" s="93"/>
      <c r="R28" s="118" t="str">
        <f ca="1">IF(OR(ISBLANK(P27),ISBLANK(Q28)),"",VLOOKUP(Q28,INDIRECT("matrice_"&amp;P27),5,FALSE))</f>
        <v/>
      </c>
      <c r="S28" s="93"/>
      <c r="T28" s="93"/>
      <c r="U28" s="269"/>
      <c r="V28" s="271"/>
      <c r="W28" s="273"/>
      <c r="X28" s="93"/>
      <c r="Y28" s="118" t="str">
        <f ca="1">IF(OR(ISBLANK(W27),ISBLANK(X28)),"",VLOOKUP(X28,INDIRECT("matrice_"&amp;W27),5,FALSE))</f>
        <v/>
      </c>
      <c r="Z28" s="93"/>
      <c r="AA28" s="93"/>
      <c r="AB28" s="269"/>
      <c r="AC28" s="261"/>
      <c r="AD28" s="97" t="s">
        <v>634</v>
      </c>
      <c r="AG28" s="86">
        <f t="shared" si="0"/>
        <v>5</v>
      </c>
    </row>
    <row r="29" spans="1:33" ht="15.75" x14ac:dyDescent="0.25">
      <c r="A29" s="262" t="s">
        <v>454</v>
      </c>
      <c r="B29" s="264"/>
      <c r="C29" s="95"/>
      <c r="D29" s="115" t="str">
        <f ca="1">IF(OR(ISBLANK(B29),ISBLANK(C29)),"",VLOOKUP(C29,INDIRECT("matrice_"&amp;B29),5,FALSE))</f>
        <v/>
      </c>
      <c r="E29" s="95"/>
      <c r="F29" s="95"/>
      <c r="G29" s="266"/>
      <c r="H29" s="262" t="s">
        <v>454</v>
      </c>
      <c r="I29" s="264"/>
      <c r="J29" s="95"/>
      <c r="K29" s="115" t="str">
        <f ca="1">IF(OR(ISBLANK(I29),ISBLANK(J29)),"",VLOOKUP(J29,INDIRECT("matrice_"&amp;I29),5,FALSE))</f>
        <v/>
      </c>
      <c r="L29" s="95"/>
      <c r="M29" s="95"/>
      <c r="N29" s="266"/>
      <c r="O29" s="270" t="s">
        <v>454</v>
      </c>
      <c r="P29" s="272"/>
      <c r="Q29" s="96"/>
      <c r="R29" s="117" t="str">
        <f ca="1">IF(OR(ISBLANK(P29),ISBLANK(Q29)),"",VLOOKUP(Q29,INDIRECT("matrice_"&amp;P29),5,FALSE))</f>
        <v/>
      </c>
      <c r="S29" s="96"/>
      <c r="T29" s="96"/>
      <c r="U29" s="268"/>
      <c r="V29" s="270" t="s">
        <v>454</v>
      </c>
      <c r="W29" s="272"/>
      <c r="X29" s="96"/>
      <c r="Y29" s="117" t="str">
        <f ca="1">IF(OR(ISBLANK(W29),ISBLANK(X29)),"",VLOOKUP(X29,INDIRECT("matrice_"&amp;W29),5,FALSE))</f>
        <v/>
      </c>
      <c r="Z29" s="96"/>
      <c r="AA29" s="96"/>
      <c r="AB29" s="268"/>
      <c r="AC29" s="261"/>
      <c r="AD29" s="97" t="s">
        <v>635</v>
      </c>
      <c r="AG29" s="86">
        <f t="shared" si="0"/>
        <v>6</v>
      </c>
    </row>
    <row r="30" spans="1:33" ht="16.5" thickBot="1" x14ac:dyDescent="0.3">
      <c r="A30" s="263"/>
      <c r="B30" s="265"/>
      <c r="C30" s="89"/>
      <c r="D30" s="116" t="str">
        <f ca="1">IF(OR(ISBLANK(B29),ISBLANK(C30)),"",VLOOKUP(C30,INDIRECT("matrice_"&amp;B29),5,FALSE))</f>
        <v/>
      </c>
      <c r="E30" s="89"/>
      <c r="F30" s="89"/>
      <c r="G30" s="267"/>
      <c r="H30" s="263"/>
      <c r="I30" s="265"/>
      <c r="J30" s="89"/>
      <c r="K30" s="116" t="str">
        <f ca="1">IF(OR(ISBLANK(I29),ISBLANK(J30)),"",VLOOKUP(J30,INDIRECT("matrice_"&amp;I29),5,FALSE))</f>
        <v/>
      </c>
      <c r="L30" s="89"/>
      <c r="M30" s="89"/>
      <c r="N30" s="267"/>
      <c r="O30" s="271"/>
      <c r="P30" s="273"/>
      <c r="Q30" s="93"/>
      <c r="R30" s="118" t="str">
        <f ca="1">IF(OR(ISBLANK(P29),ISBLANK(Q30)),"",VLOOKUP(Q30,INDIRECT("matrice_"&amp;P29),5,FALSE))</f>
        <v/>
      </c>
      <c r="S30" s="93"/>
      <c r="T30" s="93"/>
      <c r="U30" s="269"/>
      <c r="V30" s="271"/>
      <c r="W30" s="273"/>
      <c r="X30" s="93"/>
      <c r="Y30" s="118" t="str">
        <f ca="1">IF(OR(ISBLANK(W29),ISBLANK(X30)),"",VLOOKUP(X30,INDIRECT("matrice_"&amp;W29),5,FALSE))</f>
        <v/>
      </c>
      <c r="Z30" s="93"/>
      <c r="AA30" s="93"/>
      <c r="AB30" s="269"/>
      <c r="AC30" s="261"/>
      <c r="AD30" s="97" t="s">
        <v>636</v>
      </c>
      <c r="AG30" s="86">
        <f t="shared" si="0"/>
        <v>7</v>
      </c>
    </row>
    <row r="31" spans="1:33" ht="15.75" x14ac:dyDescent="0.25">
      <c r="A31" s="262" t="s">
        <v>455</v>
      </c>
      <c r="B31" s="264"/>
      <c r="C31" s="95"/>
      <c r="D31" s="115" t="str">
        <f ca="1">IF(OR(ISBLANK(B31),ISBLANK(C31)),"",VLOOKUP(C31,INDIRECT("matrice_"&amp;B31),5,FALSE))</f>
        <v/>
      </c>
      <c r="E31" s="95"/>
      <c r="F31" s="95"/>
      <c r="G31" s="266"/>
      <c r="H31" s="262" t="s">
        <v>455</v>
      </c>
      <c r="I31" s="264"/>
      <c r="J31" s="95"/>
      <c r="K31" s="115" t="str">
        <f ca="1">IF(OR(ISBLANK(I31),ISBLANK(J31)),"",VLOOKUP(J31,INDIRECT("matrice_"&amp;I31),5,FALSE))</f>
        <v/>
      </c>
      <c r="L31" s="95"/>
      <c r="M31" s="95"/>
      <c r="N31" s="266"/>
      <c r="O31" s="270" t="s">
        <v>455</v>
      </c>
      <c r="P31" s="272"/>
      <c r="Q31" s="96"/>
      <c r="R31" s="117" t="str">
        <f ca="1">IF(OR(ISBLANK(P31),ISBLANK(Q31)),"",VLOOKUP(Q31,INDIRECT("matrice_"&amp;P31),5,FALSE))</f>
        <v/>
      </c>
      <c r="S31" s="96"/>
      <c r="T31" s="96"/>
      <c r="U31" s="268"/>
      <c r="V31" s="270" t="s">
        <v>455</v>
      </c>
      <c r="W31" s="272"/>
      <c r="X31" s="96"/>
      <c r="Y31" s="117" t="str">
        <f ca="1">IF(OR(ISBLANK(W31),ISBLANK(X31)),"",VLOOKUP(X31,INDIRECT("matrice_"&amp;W31),5,FALSE))</f>
        <v/>
      </c>
      <c r="Z31" s="96"/>
      <c r="AA31" s="96"/>
      <c r="AB31" s="268"/>
      <c r="AC31" s="261"/>
      <c r="AD31" s="97" t="s">
        <v>637</v>
      </c>
      <c r="AG31" s="86">
        <f t="shared" si="0"/>
        <v>8</v>
      </c>
    </row>
    <row r="32" spans="1:33" ht="16.5" thickBot="1" x14ac:dyDescent="0.3">
      <c r="A32" s="263"/>
      <c r="B32" s="265"/>
      <c r="C32" s="89"/>
      <c r="D32" s="116" t="str">
        <f ca="1">IF(OR(ISBLANK(B31),ISBLANK(C32)),"",VLOOKUP(C32,INDIRECT("matrice_"&amp;B31),5,FALSE))</f>
        <v/>
      </c>
      <c r="E32" s="89"/>
      <c r="F32" s="89"/>
      <c r="G32" s="267"/>
      <c r="H32" s="263"/>
      <c r="I32" s="265"/>
      <c r="J32" s="89"/>
      <c r="K32" s="116" t="str">
        <f ca="1">IF(OR(ISBLANK(I31),ISBLANK(J32)),"",VLOOKUP(J32,INDIRECT("matrice_"&amp;I31),5,FALSE))</f>
        <v/>
      </c>
      <c r="L32" s="89"/>
      <c r="M32" s="89"/>
      <c r="N32" s="267"/>
      <c r="O32" s="271"/>
      <c r="P32" s="273"/>
      <c r="Q32" s="93"/>
      <c r="R32" s="118" t="str">
        <f ca="1">IF(OR(ISBLANK(P31),ISBLANK(Q32)),"",VLOOKUP(Q32,INDIRECT("matrice_"&amp;P31),5,FALSE))</f>
        <v/>
      </c>
      <c r="S32" s="93"/>
      <c r="T32" s="93"/>
      <c r="U32" s="269"/>
      <c r="V32" s="271"/>
      <c r="W32" s="273"/>
      <c r="X32" s="93"/>
      <c r="Y32" s="118" t="str">
        <f ca="1">IF(OR(ISBLANK(W31),ISBLANK(X32)),"",VLOOKUP(X32,INDIRECT("matrice_"&amp;W31),5,FALSE))</f>
        <v/>
      </c>
      <c r="Z32" s="93"/>
      <c r="AA32" s="93"/>
      <c r="AB32" s="269"/>
      <c r="AC32" s="261"/>
      <c r="AD32" s="97" t="s">
        <v>638</v>
      </c>
      <c r="AG32" s="86">
        <f t="shared" si="0"/>
        <v>9</v>
      </c>
    </row>
    <row r="33" spans="1:33" ht="15.75" x14ac:dyDescent="0.25">
      <c r="A33" s="262" t="s">
        <v>456</v>
      </c>
      <c r="B33" s="264"/>
      <c r="C33" s="95"/>
      <c r="D33" s="115" t="str">
        <f ca="1">IF(OR(ISBLANK(B33),ISBLANK(C33)),"",VLOOKUP(C33,INDIRECT("matrice_"&amp;B33),5,FALSE))</f>
        <v/>
      </c>
      <c r="E33" s="95"/>
      <c r="F33" s="95"/>
      <c r="G33" s="266"/>
      <c r="H33" s="262" t="s">
        <v>456</v>
      </c>
      <c r="I33" s="264"/>
      <c r="J33" s="95"/>
      <c r="K33" s="115" t="str">
        <f ca="1">IF(OR(ISBLANK(I33),ISBLANK(J33)),"",VLOOKUP(J33,INDIRECT("matrice_"&amp;I33),5,FALSE))</f>
        <v/>
      </c>
      <c r="L33" s="95"/>
      <c r="M33" s="95"/>
      <c r="N33" s="266"/>
      <c r="O33" s="270" t="s">
        <v>456</v>
      </c>
      <c r="P33" s="272"/>
      <c r="Q33" s="96"/>
      <c r="R33" s="117" t="str">
        <f ca="1">IF(OR(ISBLANK(P33),ISBLANK(Q33)),"",VLOOKUP(Q33,INDIRECT("matrice_"&amp;P33),5,FALSE))</f>
        <v/>
      </c>
      <c r="S33" s="96"/>
      <c r="T33" s="96"/>
      <c r="U33" s="268"/>
      <c r="V33" s="270" t="s">
        <v>456</v>
      </c>
      <c r="W33" s="272"/>
      <c r="X33" s="96"/>
      <c r="Y33" s="117" t="str">
        <f ca="1">IF(OR(ISBLANK(W33),ISBLANK(X33)),"",VLOOKUP(X33,INDIRECT("matrice_"&amp;W33),5,FALSE))</f>
        <v/>
      </c>
      <c r="Z33" s="96"/>
      <c r="AA33" s="96"/>
      <c r="AB33" s="268"/>
      <c r="AC33" s="261"/>
      <c r="AD33" s="97" t="s">
        <v>143</v>
      </c>
      <c r="AG33" s="86">
        <f t="shared" si="0"/>
        <v>10</v>
      </c>
    </row>
    <row r="34" spans="1:33" ht="16.5" thickBot="1" x14ac:dyDescent="0.3">
      <c r="A34" s="263"/>
      <c r="B34" s="265"/>
      <c r="C34" s="89"/>
      <c r="D34" s="116" t="str">
        <f ca="1">IF(OR(ISBLANK(B33),ISBLANK(C34)),"",VLOOKUP(C34,INDIRECT("matrice_"&amp;B33),5,FALSE))</f>
        <v/>
      </c>
      <c r="E34" s="89"/>
      <c r="F34" s="89"/>
      <c r="G34" s="267"/>
      <c r="H34" s="263"/>
      <c r="I34" s="265"/>
      <c r="J34" s="89"/>
      <c r="K34" s="116" t="str">
        <f ca="1">IF(OR(ISBLANK(I33),ISBLANK(J34)),"",VLOOKUP(J34,INDIRECT("matrice_"&amp;I33),5,FALSE))</f>
        <v/>
      </c>
      <c r="L34" s="89"/>
      <c r="M34" s="89"/>
      <c r="N34" s="267"/>
      <c r="O34" s="271"/>
      <c r="P34" s="273"/>
      <c r="Q34" s="93"/>
      <c r="R34" s="118" t="str">
        <f ca="1">IF(OR(ISBLANK(P33),ISBLANK(Q34)),"",VLOOKUP(Q34,INDIRECT("matrice_"&amp;P33),5,FALSE))</f>
        <v/>
      </c>
      <c r="S34" s="93"/>
      <c r="T34" s="93"/>
      <c r="U34" s="269"/>
      <c r="V34" s="271"/>
      <c r="W34" s="273"/>
      <c r="X34" s="93"/>
      <c r="Y34" s="118" t="str">
        <f ca="1">IF(OR(ISBLANK(W33),ISBLANK(X34)),"",VLOOKUP(X34,INDIRECT("matrice_"&amp;W33),5,FALSE))</f>
        <v/>
      </c>
      <c r="Z34" s="93"/>
      <c r="AA34" s="93"/>
      <c r="AB34" s="269"/>
      <c r="AC34" s="261"/>
      <c r="AD34" s="97" t="s">
        <v>639</v>
      </c>
      <c r="AG34" s="86">
        <f t="shared" si="0"/>
        <v>11</v>
      </c>
    </row>
    <row r="35" spans="1:33" ht="15.75" x14ac:dyDescent="0.25">
      <c r="A35" s="276" t="s">
        <v>457</v>
      </c>
      <c r="B35" s="264"/>
      <c r="C35" s="95"/>
      <c r="D35" s="115" t="str">
        <f ca="1">IF(OR(ISBLANK(B35),ISBLANK(C35)),"",VLOOKUP(C35,INDIRECT("matrice_"&amp;B35),5,FALSE))</f>
        <v/>
      </c>
      <c r="E35" s="95"/>
      <c r="F35" s="95"/>
      <c r="G35" s="266"/>
      <c r="H35" s="276" t="s">
        <v>457</v>
      </c>
      <c r="I35" s="264"/>
      <c r="J35" s="95"/>
      <c r="K35" s="115" t="str">
        <f ca="1">IF(OR(ISBLANK(I35),ISBLANK(J35)),"",VLOOKUP(J35,INDIRECT("matrice_"&amp;I35),5,FALSE))</f>
        <v/>
      </c>
      <c r="L35" s="95"/>
      <c r="M35" s="95"/>
      <c r="N35" s="266"/>
      <c r="O35" s="274" t="s">
        <v>457</v>
      </c>
      <c r="P35" s="272"/>
      <c r="Q35" s="96"/>
      <c r="R35" s="117" t="str">
        <f ca="1">IF(OR(ISBLANK(P35),ISBLANK(Q35)),"",VLOOKUP(Q35,INDIRECT("matrice_"&amp;P35),5,FALSE))</f>
        <v/>
      </c>
      <c r="S35" s="96"/>
      <c r="T35" s="96"/>
      <c r="U35" s="268"/>
      <c r="V35" s="274" t="s">
        <v>457</v>
      </c>
      <c r="W35" s="272"/>
      <c r="X35" s="96"/>
      <c r="Y35" s="117" t="str">
        <f ca="1">IF(OR(ISBLANK(W35),ISBLANK(X35)),"",VLOOKUP(X35,INDIRECT("matrice_"&amp;W35),5,FALSE))</f>
        <v/>
      </c>
      <c r="Z35" s="96"/>
      <c r="AA35" s="96"/>
      <c r="AB35" s="268"/>
      <c r="AC35" s="261"/>
      <c r="AD35" s="97" t="s">
        <v>640</v>
      </c>
      <c r="AG35" s="86">
        <f t="shared" si="0"/>
        <v>12</v>
      </c>
    </row>
    <row r="36" spans="1:33" ht="15.75" customHeight="1" thickBot="1" x14ac:dyDescent="0.3">
      <c r="A36" s="277"/>
      <c r="B36" s="265"/>
      <c r="C36" s="89"/>
      <c r="D36" s="116" t="str">
        <f ca="1">IF(OR(ISBLANK(B35),ISBLANK(C36)),"",VLOOKUP(C36,INDIRECT("matrice_"&amp;B35),5,FALSE))</f>
        <v/>
      </c>
      <c r="E36" s="89"/>
      <c r="F36" s="89"/>
      <c r="G36" s="267"/>
      <c r="H36" s="277"/>
      <c r="I36" s="265"/>
      <c r="J36" s="89"/>
      <c r="K36" s="116" t="str">
        <f ca="1">IF(OR(ISBLANK(I35),ISBLANK(J36)),"",VLOOKUP(J36,INDIRECT("matrice_"&amp;I35),5,FALSE))</f>
        <v/>
      </c>
      <c r="L36" s="89"/>
      <c r="M36" s="89"/>
      <c r="N36" s="267"/>
      <c r="O36" s="275"/>
      <c r="P36" s="273"/>
      <c r="Q36" s="93"/>
      <c r="R36" s="118" t="str">
        <f ca="1">IF(OR(ISBLANK(P35),ISBLANK(Q36)),"",VLOOKUP(Q36,INDIRECT("matrice_"&amp;P35),5,FALSE))</f>
        <v/>
      </c>
      <c r="S36" s="93"/>
      <c r="T36" s="93"/>
      <c r="U36" s="269"/>
      <c r="V36" s="275"/>
      <c r="W36" s="273"/>
      <c r="X36" s="93"/>
      <c r="Y36" s="118" t="str">
        <f ca="1">IF(OR(ISBLANK(W35),ISBLANK(X36)),"",VLOOKUP(X36,INDIRECT("matrice_"&amp;W35),5,FALSE))</f>
        <v/>
      </c>
      <c r="Z36" s="93"/>
      <c r="AA36" s="93"/>
      <c r="AB36" s="269"/>
      <c r="AC36" s="261"/>
      <c r="AD36" s="97" t="s">
        <v>646</v>
      </c>
      <c r="AG36" s="86">
        <f t="shared" si="0"/>
        <v>13</v>
      </c>
    </row>
    <row r="37" spans="1:33" ht="15" customHeight="1" x14ac:dyDescent="0.25">
      <c r="A37" s="262" t="s">
        <v>458</v>
      </c>
      <c r="B37" s="264" t="s">
        <v>13</v>
      </c>
      <c r="C37" s="100"/>
      <c r="D37" s="115" t="str">
        <f ca="1">IF(OR(ISBLANK(B37),ISBLANK(C37)),"",VLOOKUP(C37,INDIRECT("matrice_"&amp;B37),5,FALSE))</f>
        <v/>
      </c>
      <c r="E37" s="95"/>
      <c r="F37" s="95"/>
      <c r="G37" s="266"/>
      <c r="H37" s="262" t="s">
        <v>458</v>
      </c>
      <c r="I37" s="264"/>
      <c r="J37" s="95"/>
      <c r="K37" s="115" t="str">
        <f ca="1">IF(OR(ISBLANK(I37),ISBLANK(J37)),"",VLOOKUP(J37,INDIRECT("matrice_"&amp;I37),5,FALSE))</f>
        <v/>
      </c>
      <c r="L37" s="95"/>
      <c r="M37" s="95"/>
      <c r="N37" s="266"/>
      <c r="O37" s="270" t="s">
        <v>458</v>
      </c>
      <c r="P37" s="272"/>
      <c r="Q37" s="96"/>
      <c r="R37" s="117" t="str">
        <f ca="1">IF(OR(ISBLANK(P37),ISBLANK(Q37)),"",VLOOKUP(Q37,INDIRECT("matrice_"&amp;P37),5,FALSE))</f>
        <v/>
      </c>
      <c r="S37" s="96"/>
      <c r="T37" s="96"/>
      <c r="U37" s="268"/>
      <c r="V37" s="270" t="s">
        <v>458</v>
      </c>
      <c r="W37" s="272"/>
      <c r="X37" s="96"/>
      <c r="Y37" s="117" t="str">
        <f ca="1">IF(OR(ISBLANK(W37),ISBLANK(X37)),"",VLOOKUP(X37,INDIRECT("matrice_"&amp;W37),5,FALSE))</f>
        <v/>
      </c>
      <c r="Z37" s="96"/>
      <c r="AA37" s="96"/>
      <c r="AB37" s="268"/>
      <c r="AC37" s="261"/>
      <c r="AD37" s="97" t="s">
        <v>645</v>
      </c>
      <c r="AG37" s="86">
        <f t="shared" si="0"/>
        <v>14</v>
      </c>
    </row>
    <row r="38" spans="1:33" ht="15.75" customHeight="1" thickBot="1" x14ac:dyDescent="0.3">
      <c r="A38" s="263"/>
      <c r="B38" s="265"/>
      <c r="C38" s="101"/>
      <c r="D38" s="116" t="str">
        <f ca="1">IF(OR(ISBLANK(B37),ISBLANK(C38)),"",VLOOKUP(C38,INDIRECT("matrice_"&amp;B37),5,FALSE))</f>
        <v/>
      </c>
      <c r="E38" s="89"/>
      <c r="F38" s="89"/>
      <c r="G38" s="267"/>
      <c r="H38" s="263"/>
      <c r="I38" s="265"/>
      <c r="J38" s="89"/>
      <c r="K38" s="116" t="str">
        <f ca="1">IF(OR(ISBLANK(I37),ISBLANK(J38)),"",VLOOKUP(J38,INDIRECT("matrice_"&amp;I37),5,FALSE))</f>
        <v/>
      </c>
      <c r="L38" s="89"/>
      <c r="M38" s="89"/>
      <c r="N38" s="267"/>
      <c r="O38" s="271"/>
      <c r="P38" s="273"/>
      <c r="Q38" s="93"/>
      <c r="R38" s="118" t="str">
        <f ca="1">IF(OR(ISBLANK(P37),ISBLANK(Q38)),"",VLOOKUP(Q38,INDIRECT("matrice_"&amp;P37),5,FALSE))</f>
        <v/>
      </c>
      <c r="S38" s="93"/>
      <c r="T38" s="93"/>
      <c r="U38" s="269"/>
      <c r="V38" s="271"/>
      <c r="W38" s="273"/>
      <c r="X38" s="93"/>
      <c r="Y38" s="118" t="str">
        <f ca="1">IF(OR(ISBLANK(W37),ISBLANK(X38)),"",VLOOKUP(X38,INDIRECT("matrice_"&amp;W37),5,FALSE))</f>
        <v/>
      </c>
      <c r="Z38" s="93"/>
      <c r="AA38" s="93"/>
      <c r="AB38" s="269"/>
      <c r="AC38" s="261"/>
      <c r="AD38" s="97" t="s">
        <v>647</v>
      </c>
      <c r="AG38" s="86">
        <f t="shared" si="0"/>
        <v>15</v>
      </c>
    </row>
    <row r="39" spans="1:33" ht="15" customHeight="1" x14ac:dyDescent="0.25">
      <c r="A39" s="262" t="s">
        <v>459</v>
      </c>
      <c r="B39" s="264"/>
      <c r="C39" s="95"/>
      <c r="D39" s="115" t="str">
        <f ca="1">IF(OR(ISBLANK(B39),ISBLANK(C39)),"",VLOOKUP(C39,INDIRECT("matrice_"&amp;B39),5,FALSE))</f>
        <v/>
      </c>
      <c r="E39" s="95"/>
      <c r="F39" s="95"/>
      <c r="G39" s="266"/>
      <c r="H39" s="262" t="s">
        <v>459</v>
      </c>
      <c r="I39" s="264"/>
      <c r="J39" s="95"/>
      <c r="K39" s="115" t="str">
        <f ca="1">IF(OR(ISBLANK(I39),ISBLANK(J39)),"",VLOOKUP(J39,INDIRECT("matrice_"&amp;I39),5,FALSE))</f>
        <v/>
      </c>
      <c r="L39" s="95"/>
      <c r="M39" s="95"/>
      <c r="N39" s="266"/>
      <c r="O39" s="270" t="s">
        <v>459</v>
      </c>
      <c r="P39" s="272"/>
      <c r="Q39" s="96"/>
      <c r="R39" s="117" t="str">
        <f ca="1">IF(OR(ISBLANK(P39),ISBLANK(Q39)),"",VLOOKUP(Q39,INDIRECT("matrice_"&amp;P39),5,FALSE))</f>
        <v/>
      </c>
      <c r="S39" s="96"/>
      <c r="T39" s="96"/>
      <c r="U39" s="268"/>
      <c r="V39" s="270" t="s">
        <v>459</v>
      </c>
      <c r="W39" s="272"/>
      <c r="X39" s="96"/>
      <c r="Y39" s="117" t="str">
        <f ca="1">IF(OR(ISBLANK(W39),ISBLANK(X39)),"",VLOOKUP(X39,INDIRECT("matrice_"&amp;W39),5,FALSE))</f>
        <v/>
      </c>
      <c r="Z39" s="96"/>
      <c r="AA39" s="96"/>
      <c r="AB39" s="268"/>
      <c r="AC39" s="261"/>
      <c r="AD39" s="97" t="s">
        <v>648</v>
      </c>
      <c r="AG39" s="86">
        <f t="shared" si="0"/>
        <v>16</v>
      </c>
    </row>
    <row r="40" spans="1:33" ht="15.75" customHeight="1" thickBot="1" x14ac:dyDescent="0.3">
      <c r="A40" s="263"/>
      <c r="B40" s="265"/>
      <c r="C40" s="89"/>
      <c r="D40" s="116" t="str">
        <f ca="1">IF(OR(ISBLANK(B39),ISBLANK(C40)),"",VLOOKUP(C40,INDIRECT("matrice_"&amp;B39),5,FALSE))</f>
        <v/>
      </c>
      <c r="E40" s="89"/>
      <c r="F40" s="89"/>
      <c r="G40" s="267"/>
      <c r="H40" s="263"/>
      <c r="I40" s="265"/>
      <c r="J40" s="89"/>
      <c r="K40" s="116" t="str">
        <f ca="1">IF(OR(ISBLANK(I39),ISBLANK(J40)),"",VLOOKUP(J40,INDIRECT("matrice_"&amp;I39),5,FALSE))</f>
        <v/>
      </c>
      <c r="L40" s="89"/>
      <c r="M40" s="89"/>
      <c r="N40" s="267"/>
      <c r="O40" s="271"/>
      <c r="P40" s="273"/>
      <c r="Q40" s="93"/>
      <c r="R40" s="118" t="str">
        <f ca="1">IF(OR(ISBLANK(P39),ISBLANK(Q40)),"",VLOOKUP(Q40,INDIRECT("matrice_"&amp;P39),5,FALSE))</f>
        <v/>
      </c>
      <c r="S40" s="93"/>
      <c r="T40" s="93"/>
      <c r="U40" s="269"/>
      <c r="V40" s="271"/>
      <c r="W40" s="273"/>
      <c r="X40" s="93"/>
      <c r="Y40" s="118" t="str">
        <f ca="1">IF(OR(ISBLANK(W39),ISBLANK(X40)),"",VLOOKUP(X40,INDIRECT("matrice_"&amp;W39),5,FALSE))</f>
        <v/>
      </c>
      <c r="Z40" s="93"/>
      <c r="AA40" s="93"/>
      <c r="AB40" s="269"/>
      <c r="AC40" s="261"/>
      <c r="AD40" s="97" t="s">
        <v>649</v>
      </c>
      <c r="AG40" s="86">
        <f t="shared" si="0"/>
        <v>17</v>
      </c>
    </row>
    <row r="41" spans="1:33" ht="15" customHeight="1" x14ac:dyDescent="0.25">
      <c r="A41" s="262" t="s">
        <v>462</v>
      </c>
      <c r="B41" s="264"/>
      <c r="C41" s="95"/>
      <c r="D41" s="115" t="str">
        <f ca="1">IF(OR(ISBLANK(B41),ISBLANK(C41)),"",VLOOKUP(C41,INDIRECT("matrice_"&amp;B41),5,FALSE))</f>
        <v/>
      </c>
      <c r="E41" s="95"/>
      <c r="F41" s="95"/>
      <c r="G41" s="266"/>
      <c r="H41" s="262" t="s">
        <v>462</v>
      </c>
      <c r="I41" s="264"/>
      <c r="J41" s="95"/>
      <c r="K41" s="115" t="str">
        <f ca="1">IF(OR(ISBLANK(I41),ISBLANK(J41)),"",VLOOKUP(J41,INDIRECT("matrice_"&amp;I41),5,FALSE))</f>
        <v/>
      </c>
      <c r="L41" s="95"/>
      <c r="M41" s="95"/>
      <c r="N41" s="266"/>
      <c r="O41" s="270" t="s">
        <v>462</v>
      </c>
      <c r="P41" s="272"/>
      <c r="Q41" s="96"/>
      <c r="R41" s="117" t="str">
        <f ca="1">IF(OR(ISBLANK(P41),ISBLANK(Q41)),"",VLOOKUP(Q41,INDIRECT("matrice_"&amp;P41),5,FALSE))</f>
        <v/>
      </c>
      <c r="S41" s="96"/>
      <c r="T41" s="96"/>
      <c r="U41" s="268"/>
      <c r="V41" s="270" t="s">
        <v>462</v>
      </c>
      <c r="W41" s="272"/>
      <c r="X41" s="96"/>
      <c r="Y41" s="117" t="str">
        <f ca="1">IF(OR(ISBLANK(W41),ISBLANK(X41)),"",VLOOKUP(X41,INDIRECT("matrice_"&amp;W41),5,FALSE))</f>
        <v/>
      </c>
      <c r="Z41" s="96"/>
      <c r="AA41" s="96"/>
      <c r="AB41" s="268"/>
      <c r="AC41" s="261"/>
      <c r="AD41" s="97" t="s">
        <v>650</v>
      </c>
    </row>
    <row r="42" spans="1:33" ht="15.75" customHeight="1" thickBot="1" x14ac:dyDescent="0.25">
      <c r="A42" s="263"/>
      <c r="B42" s="265"/>
      <c r="C42" s="89"/>
      <c r="D42" s="116" t="str">
        <f ca="1">IF(OR(ISBLANK(B41),ISBLANK(C42)),"",VLOOKUP(C42,INDIRECT("matrice_"&amp;B41),5,FALSE))</f>
        <v/>
      </c>
      <c r="E42" s="89"/>
      <c r="F42" s="89"/>
      <c r="G42" s="267"/>
      <c r="H42" s="263"/>
      <c r="I42" s="265"/>
      <c r="J42" s="89"/>
      <c r="K42" s="116" t="str">
        <f ca="1">IF(OR(ISBLANK(I41),ISBLANK(J42)),"",VLOOKUP(J42,INDIRECT("matrice_"&amp;I41),5,FALSE))</f>
        <v/>
      </c>
      <c r="L42" s="89"/>
      <c r="M42" s="89"/>
      <c r="N42" s="267"/>
      <c r="O42" s="271"/>
      <c r="P42" s="273"/>
      <c r="Q42" s="93"/>
      <c r="R42" s="118" t="str">
        <f ca="1">IF(OR(ISBLANK(P41),ISBLANK(Q42)),"",VLOOKUP(Q42,INDIRECT("matrice_"&amp;P41),5,FALSE))</f>
        <v/>
      </c>
      <c r="S42" s="93"/>
      <c r="T42" s="93"/>
      <c r="U42" s="269"/>
      <c r="V42" s="271"/>
      <c r="W42" s="273"/>
      <c r="X42" s="93"/>
      <c r="Y42" s="118" t="str">
        <f ca="1">IF(OR(ISBLANK(W41),ISBLANK(X42)),"",VLOOKUP(X42,INDIRECT("matrice_"&amp;W41),5,FALSE))</f>
        <v/>
      </c>
      <c r="Z42" s="93"/>
      <c r="AA42" s="93"/>
      <c r="AB42" s="269"/>
      <c r="AC42" s="261"/>
    </row>
    <row r="43" spans="1:33" ht="15.75" hidden="1" x14ac:dyDescent="0.25">
      <c r="AD43" s="97"/>
    </row>
    <row r="44" spans="1:33" s="98" customFormat="1" ht="16.5" hidden="1" thickBot="1" x14ac:dyDescent="0.3">
      <c r="A44" s="102"/>
      <c r="B44" s="103" t="s">
        <v>468</v>
      </c>
      <c r="C44" s="104"/>
      <c r="D44" s="104"/>
      <c r="E44" s="104"/>
      <c r="F44" s="104"/>
      <c r="G44" s="105"/>
      <c r="H44" s="102"/>
      <c r="I44" s="103" t="s">
        <v>469</v>
      </c>
      <c r="J44" s="104"/>
      <c r="K44" s="104"/>
      <c r="L44" s="104"/>
      <c r="M44" s="104"/>
      <c r="N44" s="105"/>
      <c r="O44" s="102"/>
      <c r="P44" s="292" t="s">
        <v>470</v>
      </c>
      <c r="Q44" s="293"/>
      <c r="R44" s="293"/>
      <c r="S44" s="293"/>
      <c r="T44" s="293"/>
      <c r="U44" s="294"/>
      <c r="V44" s="102"/>
      <c r="W44" s="103" t="s">
        <v>471</v>
      </c>
      <c r="X44" s="104"/>
      <c r="Y44" s="104"/>
      <c r="Z44" s="104"/>
      <c r="AA44" s="104"/>
      <c r="AB44" s="105"/>
      <c r="AC44" s="97"/>
      <c r="AD44" s="97" t="s">
        <v>472</v>
      </c>
      <c r="AE44" s="97"/>
      <c r="AF44" s="97"/>
      <c r="AG44" s="97"/>
    </row>
    <row r="45" spans="1:33" ht="16.5" hidden="1" thickBot="1" x14ac:dyDescent="0.3">
      <c r="A45" s="106" t="s">
        <v>445</v>
      </c>
      <c r="B45" s="107" t="s">
        <v>446</v>
      </c>
      <c r="C45" s="108" t="s">
        <v>447</v>
      </c>
      <c r="D45" s="108" t="s">
        <v>448</v>
      </c>
      <c r="E45" s="108" t="s">
        <v>449</v>
      </c>
      <c r="F45" s="108" t="s">
        <v>473</v>
      </c>
      <c r="G45" s="109" t="s">
        <v>451</v>
      </c>
      <c r="H45" s="106" t="s">
        <v>445</v>
      </c>
      <c r="I45" s="107" t="s">
        <v>446</v>
      </c>
      <c r="J45" s="108" t="s">
        <v>447</v>
      </c>
      <c r="K45" s="108" t="s">
        <v>448</v>
      </c>
      <c r="L45" s="108" t="s">
        <v>449</v>
      </c>
      <c r="M45" s="108" t="s">
        <v>473</v>
      </c>
      <c r="N45" s="109" t="s">
        <v>451</v>
      </c>
      <c r="O45" s="106" t="s">
        <v>445</v>
      </c>
      <c r="P45" s="107" t="s">
        <v>446</v>
      </c>
      <c r="Q45" s="108" t="s">
        <v>447</v>
      </c>
      <c r="R45" s="108" t="s">
        <v>448</v>
      </c>
      <c r="S45" s="108" t="s">
        <v>449</v>
      </c>
      <c r="T45" s="108" t="s">
        <v>473</v>
      </c>
      <c r="U45" s="109" t="s">
        <v>451</v>
      </c>
      <c r="V45" s="106" t="s">
        <v>445</v>
      </c>
      <c r="W45" s="107" t="s">
        <v>446</v>
      </c>
      <c r="X45" s="108" t="s">
        <v>447</v>
      </c>
      <c r="Y45" s="108" t="s">
        <v>448</v>
      </c>
      <c r="Z45" s="108" t="s">
        <v>449</v>
      </c>
      <c r="AA45" s="108" t="s">
        <v>473</v>
      </c>
      <c r="AB45" s="109" t="s">
        <v>451</v>
      </c>
      <c r="AD45" s="97" t="s">
        <v>474</v>
      </c>
    </row>
    <row r="46" spans="1:33" ht="15.75" hidden="1" x14ac:dyDescent="0.25">
      <c r="A46" s="284" t="s">
        <v>452</v>
      </c>
      <c r="B46" s="286"/>
      <c r="C46" s="110"/>
      <c r="D46" s="111" t="str">
        <f>IF(ISBLANK(C46),"",VLOOKUP(C46,Messieurs!$G$3:$G$493,3,FALSE))</f>
        <v/>
      </c>
      <c r="E46" s="112"/>
      <c r="F46" s="112"/>
      <c r="G46" s="288"/>
      <c r="H46" s="284" t="s">
        <v>452</v>
      </c>
      <c r="I46" s="286"/>
      <c r="J46" s="110"/>
      <c r="K46" s="110" t="str">
        <f>IF(ISBLANK(J46),"",VLOOKUP(J46,Messieurs!$G$3:$G$493,3,FALSE))</f>
        <v/>
      </c>
      <c r="L46" s="112"/>
      <c r="M46" s="112"/>
      <c r="N46" s="290"/>
      <c r="O46" s="295" t="s">
        <v>452</v>
      </c>
      <c r="P46" s="286"/>
      <c r="Q46" s="110"/>
      <c r="R46" s="110" t="str">
        <f>IF(ISBLANK(Q46),"",VLOOKUP(Q46,Messieurs!$G$3:$G$493,3,FALSE))</f>
        <v/>
      </c>
      <c r="S46" s="112"/>
      <c r="T46" s="112"/>
      <c r="U46" s="290"/>
      <c r="V46" s="295" t="s">
        <v>452</v>
      </c>
      <c r="W46" s="286"/>
      <c r="X46" s="110"/>
      <c r="Y46" s="110" t="str">
        <f>IF(ISBLANK(X46),"",VLOOKUP(X46,Messieurs!$G$3:$G$493,3,FALSE))</f>
        <v/>
      </c>
      <c r="Z46" s="112"/>
      <c r="AA46" s="112"/>
      <c r="AB46" s="290"/>
      <c r="AD46" s="97" t="s">
        <v>475</v>
      </c>
    </row>
    <row r="47" spans="1:33" ht="16.5" hidden="1" thickBot="1" x14ac:dyDescent="0.3">
      <c r="A47" s="285"/>
      <c r="B47" s="287"/>
      <c r="C47" s="113"/>
      <c r="D47" s="114" t="str">
        <f>IF(ISBLANK(C47),"",VLOOKUP(C47,Messieurs!$G$3:$G$493,3,FALSE))</f>
        <v/>
      </c>
      <c r="E47" s="108"/>
      <c r="F47" s="108"/>
      <c r="G47" s="289"/>
      <c r="H47" s="285"/>
      <c r="I47" s="287"/>
      <c r="J47" s="113"/>
      <c r="K47" s="113" t="str">
        <f>IF(ISBLANK(J47),"",VLOOKUP(J47,Messieurs!$G$3:$G$493,3,FALSE))</f>
        <v/>
      </c>
      <c r="L47" s="108"/>
      <c r="M47" s="108"/>
      <c r="N47" s="291"/>
      <c r="O47" s="296"/>
      <c r="P47" s="287"/>
      <c r="Q47" s="113"/>
      <c r="R47" s="113" t="str">
        <f>IF(ISBLANK(Q47),"",VLOOKUP(Q47,Messieurs!$G$3:$G$493,3,FALSE))</f>
        <v/>
      </c>
      <c r="S47" s="108"/>
      <c r="T47" s="108"/>
      <c r="U47" s="291"/>
      <c r="V47" s="296"/>
      <c r="W47" s="287"/>
      <c r="X47" s="113"/>
      <c r="Y47" s="113" t="str">
        <f>IF(ISBLANK(X47),"",VLOOKUP(X47,Messieurs!$G$3:$G$493,3,FALSE))</f>
        <v/>
      </c>
      <c r="Z47" s="108"/>
      <c r="AA47" s="108"/>
      <c r="AB47" s="291"/>
      <c r="AD47" s="97" t="s">
        <v>476</v>
      </c>
    </row>
    <row r="48" spans="1:33" ht="15.75" hidden="1" x14ac:dyDescent="0.25">
      <c r="A48" s="284" t="s">
        <v>453</v>
      </c>
      <c r="B48" s="286"/>
      <c r="C48" s="110"/>
      <c r="D48" s="111" t="str">
        <f>IF(ISBLANK(C48),"",VLOOKUP(C48,Messieurs!$G$3:$G$493,3,FALSE))</f>
        <v/>
      </c>
      <c r="E48" s="112"/>
      <c r="F48" s="112"/>
      <c r="G48" s="288"/>
      <c r="H48" s="284" t="s">
        <v>453</v>
      </c>
      <c r="I48" s="286"/>
      <c r="J48" s="110"/>
      <c r="K48" s="110" t="str">
        <f>IF(ISBLANK(J48),"",VLOOKUP(J48,Messieurs!$G$3:$G$493,3,FALSE))</f>
        <v/>
      </c>
      <c r="L48" s="112"/>
      <c r="M48" s="112"/>
      <c r="N48" s="290"/>
      <c r="O48" s="295" t="s">
        <v>453</v>
      </c>
      <c r="P48" s="286"/>
      <c r="Q48" s="110"/>
      <c r="R48" s="110" t="str">
        <f>IF(ISBLANK(Q48),"",VLOOKUP(Q48,Messieurs!$G$3:$G$493,3,FALSE))</f>
        <v/>
      </c>
      <c r="S48" s="112"/>
      <c r="T48" s="112"/>
      <c r="U48" s="290"/>
      <c r="V48" s="295" t="s">
        <v>453</v>
      </c>
      <c r="W48" s="286"/>
      <c r="X48" s="110"/>
      <c r="Y48" s="110" t="str">
        <f>IF(ISBLANK(X48),"",VLOOKUP(X48,Messieurs!$G$3:$G$493,3,FALSE))</f>
        <v/>
      </c>
      <c r="Z48" s="112"/>
      <c r="AA48" s="112"/>
      <c r="AB48" s="290"/>
      <c r="AD48" s="97" t="s">
        <v>477</v>
      </c>
    </row>
    <row r="49" spans="1:30" ht="16.5" hidden="1" thickBot="1" x14ac:dyDescent="0.3">
      <c r="A49" s="285"/>
      <c r="B49" s="287"/>
      <c r="C49" s="113"/>
      <c r="D49" s="114" t="str">
        <f>IF(ISBLANK(C49),"",VLOOKUP(C49,Messieurs!$G$3:$G$493,3,FALSE))</f>
        <v/>
      </c>
      <c r="E49" s="108"/>
      <c r="F49" s="108"/>
      <c r="G49" s="289"/>
      <c r="H49" s="285"/>
      <c r="I49" s="287"/>
      <c r="J49" s="113"/>
      <c r="K49" s="113" t="str">
        <f>IF(ISBLANK(J49),"",VLOOKUP(J49,Messieurs!$G$3:$G$493,3,FALSE))</f>
        <v/>
      </c>
      <c r="L49" s="108"/>
      <c r="M49" s="108"/>
      <c r="N49" s="291"/>
      <c r="O49" s="296"/>
      <c r="P49" s="287"/>
      <c r="Q49" s="113"/>
      <c r="R49" s="113" t="str">
        <f>IF(ISBLANK(Q49),"",VLOOKUP(Q49,Messieurs!$G$3:$G$493,3,FALSE))</f>
        <v/>
      </c>
      <c r="S49" s="108"/>
      <c r="T49" s="108"/>
      <c r="U49" s="291"/>
      <c r="V49" s="296"/>
      <c r="W49" s="287"/>
      <c r="X49" s="113"/>
      <c r="Y49" s="113" t="str">
        <f>IF(ISBLANK(X49),"",VLOOKUP(X49,Messieurs!$G$3:$G$493,3,FALSE))</f>
        <v/>
      </c>
      <c r="Z49" s="108"/>
      <c r="AA49" s="108"/>
      <c r="AB49" s="291"/>
      <c r="AD49" s="97" t="s">
        <v>478</v>
      </c>
    </row>
    <row r="50" spans="1:30" ht="15.75" hidden="1" x14ac:dyDescent="0.25">
      <c r="A50" s="284" t="s">
        <v>454</v>
      </c>
      <c r="B50" s="286"/>
      <c r="C50" s="110"/>
      <c r="D50" s="111" t="str">
        <f>IF(ISBLANK(C50),"",VLOOKUP(C50,Messieurs!$G$3:$G$493,3,FALSE))</f>
        <v/>
      </c>
      <c r="E50" s="112"/>
      <c r="F50" s="112"/>
      <c r="G50" s="288"/>
      <c r="H50" s="284" t="s">
        <v>454</v>
      </c>
      <c r="I50" s="286"/>
      <c r="J50" s="110"/>
      <c r="K50" s="110" t="str">
        <f>IF(ISBLANK(J50),"",VLOOKUP(J50,Messieurs!$G$3:$G$493,3,FALSE))</f>
        <v/>
      </c>
      <c r="L50" s="112"/>
      <c r="M50" s="112"/>
      <c r="N50" s="290"/>
      <c r="O50" s="295" t="s">
        <v>454</v>
      </c>
      <c r="P50" s="286"/>
      <c r="Q50" s="110"/>
      <c r="R50" s="110" t="str">
        <f>IF(ISBLANK(Q50),"",VLOOKUP(Q50,Messieurs!$G$3:$G$493,3,FALSE))</f>
        <v/>
      </c>
      <c r="S50" s="112"/>
      <c r="T50" s="112"/>
      <c r="U50" s="290"/>
      <c r="V50" s="295" t="s">
        <v>454</v>
      </c>
      <c r="W50" s="286"/>
      <c r="X50" s="110"/>
      <c r="Y50" s="110" t="str">
        <f>IF(ISBLANK(X50),"",VLOOKUP(X50,Messieurs!$G$3:$G$493,3,FALSE))</f>
        <v/>
      </c>
      <c r="Z50" s="112"/>
      <c r="AA50" s="112"/>
      <c r="AB50" s="290"/>
      <c r="AD50" s="97" t="s">
        <v>479</v>
      </c>
    </row>
    <row r="51" spans="1:30" ht="16.5" hidden="1" thickBot="1" x14ac:dyDescent="0.3">
      <c r="A51" s="285"/>
      <c r="B51" s="287"/>
      <c r="C51" s="113"/>
      <c r="D51" s="114" t="str">
        <f>IF(ISBLANK(C51),"",VLOOKUP(C51,Messieurs!$G$3:$G$493,3,FALSE))</f>
        <v/>
      </c>
      <c r="E51" s="108"/>
      <c r="F51" s="108"/>
      <c r="G51" s="289"/>
      <c r="H51" s="285"/>
      <c r="I51" s="287"/>
      <c r="J51" s="113"/>
      <c r="K51" s="113" t="str">
        <f>IF(ISBLANK(J51),"",VLOOKUP(J51,Messieurs!$G$3:$G$493,3,FALSE))</f>
        <v/>
      </c>
      <c r="L51" s="108"/>
      <c r="M51" s="108"/>
      <c r="N51" s="291"/>
      <c r="O51" s="296"/>
      <c r="P51" s="287"/>
      <c r="Q51" s="113"/>
      <c r="R51" s="113" t="str">
        <f>IF(ISBLANK(Q51),"",VLOOKUP(Q51,Messieurs!$G$3:$G$493,3,FALSE))</f>
        <v/>
      </c>
      <c r="S51" s="108"/>
      <c r="T51" s="108"/>
      <c r="U51" s="291"/>
      <c r="V51" s="296"/>
      <c r="W51" s="287"/>
      <c r="X51" s="113"/>
      <c r="Y51" s="113" t="str">
        <f>IF(ISBLANK(X51),"",VLOOKUP(X51,Messieurs!$G$3:$G$493,3,FALSE))</f>
        <v/>
      </c>
      <c r="Z51" s="108"/>
      <c r="AA51" s="108"/>
      <c r="AB51" s="291"/>
      <c r="AD51" s="97"/>
    </row>
    <row r="52" spans="1:30" ht="15.75" hidden="1" x14ac:dyDescent="0.25">
      <c r="A52" s="284" t="s">
        <v>455</v>
      </c>
      <c r="B52" s="286"/>
      <c r="C52" s="110"/>
      <c r="D52" s="111" t="str">
        <f>IF(ISBLANK(C52),"",VLOOKUP(C52,Messieurs!$G$3:$G$493,3,FALSE))</f>
        <v/>
      </c>
      <c r="E52" s="112"/>
      <c r="F52" s="112"/>
      <c r="G52" s="288"/>
      <c r="H52" s="284" t="s">
        <v>455</v>
      </c>
      <c r="I52" s="286"/>
      <c r="J52" s="110"/>
      <c r="K52" s="110" t="str">
        <f>IF(ISBLANK(J52),"",VLOOKUP(J52,Messieurs!$G$3:$G$493,3,FALSE))</f>
        <v/>
      </c>
      <c r="L52" s="112"/>
      <c r="M52" s="112"/>
      <c r="N52" s="290"/>
      <c r="O52" s="295" t="s">
        <v>455</v>
      </c>
      <c r="P52" s="286"/>
      <c r="Q52" s="110"/>
      <c r="R52" s="110" t="str">
        <f>IF(ISBLANK(Q52),"",VLOOKUP(Q52,Messieurs!$G$3:$G$493,3,FALSE))</f>
        <v/>
      </c>
      <c r="S52" s="112"/>
      <c r="T52" s="112"/>
      <c r="U52" s="290"/>
      <c r="V52" s="295" t="s">
        <v>455</v>
      </c>
      <c r="W52" s="286"/>
      <c r="X52" s="110"/>
      <c r="Y52" s="110" t="str">
        <f>IF(ISBLANK(X52),"",VLOOKUP(X52,Messieurs!$G$3:$G$493,3,FALSE))</f>
        <v/>
      </c>
      <c r="Z52" s="112"/>
      <c r="AA52" s="112"/>
      <c r="AB52" s="290"/>
      <c r="AD52" s="97"/>
    </row>
    <row r="53" spans="1:30" ht="16.5" hidden="1" thickBot="1" x14ac:dyDescent="0.3">
      <c r="A53" s="285"/>
      <c r="B53" s="287"/>
      <c r="C53" s="113"/>
      <c r="D53" s="114" t="str">
        <f>IF(ISBLANK(C53),"",VLOOKUP(C53,Messieurs!$G$3:$G$493,3,FALSE))</f>
        <v/>
      </c>
      <c r="E53" s="108"/>
      <c r="F53" s="108"/>
      <c r="G53" s="289"/>
      <c r="H53" s="285"/>
      <c r="I53" s="287"/>
      <c r="J53" s="113"/>
      <c r="K53" s="113" t="str">
        <f>IF(ISBLANK(J53),"",VLOOKUP(J53,Messieurs!$G$3:$G$493,3,FALSE))</f>
        <v/>
      </c>
      <c r="L53" s="108"/>
      <c r="M53" s="108"/>
      <c r="N53" s="291"/>
      <c r="O53" s="296"/>
      <c r="P53" s="287"/>
      <c r="Q53" s="113"/>
      <c r="R53" s="113" t="str">
        <f>IF(ISBLANK(Q53),"",VLOOKUP(Q53,Messieurs!$G$3:$G$493,3,FALSE))</f>
        <v/>
      </c>
      <c r="S53" s="108"/>
      <c r="T53" s="108"/>
      <c r="U53" s="291"/>
      <c r="V53" s="296"/>
      <c r="W53" s="287"/>
      <c r="X53" s="113"/>
      <c r="Y53" s="113" t="str">
        <f>IF(ISBLANK(X53),"",VLOOKUP(X53,Messieurs!$G$3:$G$493,3,FALSE))</f>
        <v/>
      </c>
      <c r="Z53" s="108"/>
      <c r="AA53" s="108"/>
      <c r="AB53" s="291"/>
      <c r="AD53" s="97"/>
    </row>
    <row r="54" spans="1:30" ht="15.75" hidden="1" x14ac:dyDescent="0.25">
      <c r="A54" s="284" t="s">
        <v>456</v>
      </c>
      <c r="B54" s="286"/>
      <c r="C54" s="110"/>
      <c r="D54" s="111" t="str">
        <f>IF(ISBLANK(C54),"",VLOOKUP(C54,Messieurs!$G$3:$G$493,3,FALSE))</f>
        <v/>
      </c>
      <c r="E54" s="112"/>
      <c r="F54" s="112"/>
      <c r="G54" s="288"/>
      <c r="H54" s="284" t="s">
        <v>456</v>
      </c>
      <c r="I54" s="286"/>
      <c r="J54" s="110"/>
      <c r="K54" s="110" t="str">
        <f>IF(ISBLANK(J54),"",VLOOKUP(J54,Messieurs!$G$3:$G$493,3,FALSE))</f>
        <v/>
      </c>
      <c r="L54" s="112"/>
      <c r="M54" s="112"/>
      <c r="N54" s="290"/>
      <c r="O54" s="295" t="s">
        <v>456</v>
      </c>
      <c r="P54" s="286"/>
      <c r="Q54" s="110"/>
      <c r="R54" s="110" t="str">
        <f>IF(ISBLANK(Q54),"",VLOOKUP(Q54,Messieurs!$G$3:$G$493,3,FALSE))</f>
        <v/>
      </c>
      <c r="S54" s="112"/>
      <c r="T54" s="112"/>
      <c r="U54" s="290"/>
      <c r="V54" s="295" t="s">
        <v>456</v>
      </c>
      <c r="W54" s="286"/>
      <c r="X54" s="110"/>
      <c r="Y54" s="110" t="str">
        <f>IF(ISBLANK(X54),"",VLOOKUP(X54,Messieurs!$G$3:$G$493,3,FALSE))</f>
        <v/>
      </c>
      <c r="Z54" s="112"/>
      <c r="AA54" s="112"/>
      <c r="AB54" s="290"/>
      <c r="AD54" s="97"/>
    </row>
    <row r="55" spans="1:30" ht="16.5" hidden="1" thickBot="1" x14ac:dyDescent="0.3">
      <c r="A55" s="285"/>
      <c r="B55" s="287"/>
      <c r="C55" s="113"/>
      <c r="D55" s="114" t="str">
        <f>IF(ISBLANK(C55),"",VLOOKUP(C55,Messieurs!$G$3:$G$493,3,FALSE))</f>
        <v/>
      </c>
      <c r="E55" s="108"/>
      <c r="F55" s="108"/>
      <c r="G55" s="289"/>
      <c r="H55" s="285"/>
      <c r="I55" s="287"/>
      <c r="J55" s="113"/>
      <c r="K55" s="113" t="str">
        <f>IF(ISBLANK(J55),"",VLOOKUP(J55,Messieurs!$G$3:$G$493,3,FALSE))</f>
        <v/>
      </c>
      <c r="L55" s="108"/>
      <c r="M55" s="108"/>
      <c r="N55" s="291"/>
      <c r="O55" s="296"/>
      <c r="P55" s="287"/>
      <c r="Q55" s="113"/>
      <c r="R55" s="113" t="str">
        <f>IF(ISBLANK(Q55),"",VLOOKUP(Q55,Messieurs!$G$3:$G$493,3,FALSE))</f>
        <v/>
      </c>
      <c r="S55" s="108"/>
      <c r="T55" s="108"/>
      <c r="U55" s="291"/>
      <c r="V55" s="296"/>
      <c r="W55" s="287"/>
      <c r="X55" s="113"/>
      <c r="Y55" s="113" t="str">
        <f>IF(ISBLANK(X55),"",VLOOKUP(X55,Messieurs!$G$3:$G$493,3,FALSE))</f>
        <v/>
      </c>
      <c r="Z55" s="108"/>
      <c r="AA55" s="108"/>
      <c r="AB55" s="291"/>
      <c r="AD55" s="97"/>
    </row>
    <row r="56" spans="1:30" ht="15.75" hidden="1" x14ac:dyDescent="0.25">
      <c r="A56" s="284" t="s">
        <v>457</v>
      </c>
      <c r="B56" s="286"/>
      <c r="C56" s="110"/>
      <c r="D56" s="111" t="str">
        <f>IF(ISBLANK(C56),"",VLOOKUP(C56,Messieurs!$G$3:$G$493,3,FALSE))</f>
        <v/>
      </c>
      <c r="E56" s="112"/>
      <c r="F56" s="112"/>
      <c r="G56" s="288"/>
      <c r="H56" s="284" t="s">
        <v>457</v>
      </c>
      <c r="I56" s="286"/>
      <c r="J56" s="110"/>
      <c r="K56" s="110" t="str">
        <f>IF(ISBLANK(J56),"",VLOOKUP(J56,Messieurs!$G$3:$G$493,3,FALSE))</f>
        <v/>
      </c>
      <c r="L56" s="112"/>
      <c r="M56" s="112"/>
      <c r="N56" s="290"/>
      <c r="O56" s="295" t="s">
        <v>457</v>
      </c>
      <c r="P56" s="286"/>
      <c r="Q56" s="110"/>
      <c r="R56" s="110" t="str">
        <f>IF(ISBLANK(Q56),"",VLOOKUP(Q56,Messieurs!$G$3:$G$493,3,FALSE))</f>
        <v/>
      </c>
      <c r="S56" s="112"/>
      <c r="T56" s="112"/>
      <c r="U56" s="290"/>
      <c r="V56" s="295" t="s">
        <v>457</v>
      </c>
      <c r="W56" s="286"/>
      <c r="X56" s="110"/>
      <c r="Y56" s="110" t="str">
        <f>IF(ISBLANK(X56),"",VLOOKUP(X56,Messieurs!$G$3:$G$493,3,FALSE))</f>
        <v/>
      </c>
      <c r="Z56" s="112"/>
      <c r="AA56" s="112"/>
      <c r="AB56" s="290"/>
      <c r="AD56" s="97"/>
    </row>
    <row r="57" spans="1:30" ht="16.5" hidden="1" thickBot="1" x14ac:dyDescent="0.3">
      <c r="A57" s="285"/>
      <c r="B57" s="287"/>
      <c r="C57" s="113"/>
      <c r="D57" s="114" t="str">
        <f>IF(ISBLANK(C57),"",VLOOKUP(C57,Messieurs!$G$3:$G$493,3,FALSE))</f>
        <v/>
      </c>
      <c r="E57" s="108"/>
      <c r="F57" s="108"/>
      <c r="G57" s="289"/>
      <c r="H57" s="285"/>
      <c r="I57" s="287"/>
      <c r="J57" s="113"/>
      <c r="K57" s="113" t="str">
        <f>IF(ISBLANK(J57),"",VLOOKUP(J57,Messieurs!$G$3:$G$493,3,FALSE))</f>
        <v/>
      </c>
      <c r="L57" s="108"/>
      <c r="M57" s="108"/>
      <c r="N57" s="291"/>
      <c r="O57" s="296"/>
      <c r="P57" s="287"/>
      <c r="Q57" s="113"/>
      <c r="R57" s="113" t="str">
        <f>IF(ISBLANK(Q57),"",VLOOKUP(Q57,Messieurs!$G$3:$G$493,3,FALSE))</f>
        <v/>
      </c>
      <c r="S57" s="108"/>
      <c r="T57" s="108"/>
      <c r="U57" s="291"/>
      <c r="V57" s="296"/>
      <c r="W57" s="287"/>
      <c r="X57" s="113"/>
      <c r="Y57" s="113" t="str">
        <f>IF(ISBLANK(X57),"",VLOOKUP(X57,Messieurs!$G$3:$G$493,3,FALSE))</f>
        <v/>
      </c>
      <c r="Z57" s="108"/>
      <c r="AA57" s="108"/>
      <c r="AB57" s="291"/>
      <c r="AD57" s="97"/>
    </row>
    <row r="58" spans="1:30" ht="15.75" hidden="1" x14ac:dyDescent="0.25">
      <c r="A58" s="284" t="s">
        <v>458</v>
      </c>
      <c r="B58" s="286"/>
      <c r="C58" s="110"/>
      <c r="D58" s="111" t="str">
        <f>IF(ISBLANK(C58),"",VLOOKUP(C58,Messieurs!$G$3:$G$493,3,FALSE))</f>
        <v/>
      </c>
      <c r="E58" s="112"/>
      <c r="F58" s="112"/>
      <c r="G58" s="288"/>
      <c r="H58" s="284" t="s">
        <v>458</v>
      </c>
      <c r="I58" s="286"/>
      <c r="J58" s="110"/>
      <c r="K58" s="110" t="str">
        <f>IF(ISBLANK(J58),"",VLOOKUP(J58,Messieurs!$G$3:$G$493,3,FALSE))</f>
        <v/>
      </c>
      <c r="L58" s="112"/>
      <c r="M58" s="112"/>
      <c r="N58" s="290"/>
      <c r="O58" s="295" t="s">
        <v>458</v>
      </c>
      <c r="P58" s="286"/>
      <c r="Q58" s="110"/>
      <c r="R58" s="110" t="str">
        <f>IF(ISBLANK(Q58),"",VLOOKUP(Q58,Messieurs!$G$3:$G$493,3,FALSE))</f>
        <v/>
      </c>
      <c r="S58" s="112"/>
      <c r="T58" s="112"/>
      <c r="U58" s="290"/>
      <c r="V58" s="295" t="s">
        <v>458</v>
      </c>
      <c r="W58" s="286"/>
      <c r="X58" s="110"/>
      <c r="Y58" s="110" t="str">
        <f>IF(ISBLANK(X58),"",VLOOKUP(X58,Messieurs!$G$3:$G$493,3,FALSE))</f>
        <v/>
      </c>
      <c r="Z58" s="112"/>
      <c r="AA58" s="112"/>
      <c r="AB58" s="290"/>
      <c r="AD58" s="97"/>
    </row>
    <row r="59" spans="1:30" ht="16.5" hidden="1" thickBot="1" x14ac:dyDescent="0.3">
      <c r="A59" s="285"/>
      <c r="B59" s="287"/>
      <c r="C59" s="113"/>
      <c r="D59" s="114" t="str">
        <f>IF(ISBLANK(C59),"",VLOOKUP(C59,Messieurs!$G$3:$G$493,3,FALSE))</f>
        <v/>
      </c>
      <c r="E59" s="108"/>
      <c r="F59" s="108"/>
      <c r="G59" s="289"/>
      <c r="H59" s="285"/>
      <c r="I59" s="287"/>
      <c r="J59" s="113"/>
      <c r="K59" s="113" t="str">
        <f>IF(ISBLANK(J59),"",VLOOKUP(J59,Messieurs!$G$3:$G$493,3,FALSE))</f>
        <v/>
      </c>
      <c r="L59" s="108"/>
      <c r="M59" s="108"/>
      <c r="N59" s="291"/>
      <c r="O59" s="296"/>
      <c r="P59" s="287"/>
      <c r="Q59" s="113"/>
      <c r="R59" s="113" t="str">
        <f>IF(ISBLANK(Q59),"",VLOOKUP(Q59,Messieurs!$G$3:$G$493,3,FALSE))</f>
        <v/>
      </c>
      <c r="S59" s="108"/>
      <c r="T59" s="108"/>
      <c r="U59" s="291"/>
      <c r="V59" s="296"/>
      <c r="W59" s="287"/>
      <c r="X59" s="113"/>
      <c r="Y59" s="113" t="str">
        <f>IF(ISBLANK(X59),"",VLOOKUP(X59,Messieurs!$G$3:$G$493,3,FALSE))</f>
        <v/>
      </c>
      <c r="Z59" s="108"/>
      <c r="AA59" s="108"/>
      <c r="AB59" s="291"/>
      <c r="AD59" s="97"/>
    </row>
    <row r="60" spans="1:30" ht="15.75" hidden="1" x14ac:dyDescent="0.25">
      <c r="A60" s="284" t="s">
        <v>459</v>
      </c>
      <c r="B60" s="286"/>
      <c r="C60" s="110"/>
      <c r="D60" s="111" t="str">
        <f>IF(ISBLANK(C60),"",VLOOKUP(C60,Messieurs!$G$3:$G$493,3,FALSE))</f>
        <v/>
      </c>
      <c r="E60" s="112"/>
      <c r="F60" s="112"/>
      <c r="G60" s="288"/>
      <c r="H60" s="284" t="s">
        <v>459</v>
      </c>
      <c r="I60" s="286"/>
      <c r="J60" s="110"/>
      <c r="K60" s="110" t="str">
        <f>IF(ISBLANK(J60),"",VLOOKUP(J60,Messieurs!$G$3:$G$493,3,FALSE))</f>
        <v/>
      </c>
      <c r="L60" s="112"/>
      <c r="M60" s="112"/>
      <c r="N60" s="290"/>
      <c r="O60" s="295" t="s">
        <v>459</v>
      </c>
      <c r="P60" s="286"/>
      <c r="Q60" s="110"/>
      <c r="R60" s="110" t="str">
        <f>IF(ISBLANK(Q60),"",VLOOKUP(Q60,Messieurs!$G$3:$G$493,3,FALSE))</f>
        <v/>
      </c>
      <c r="S60" s="112"/>
      <c r="T60" s="112"/>
      <c r="U60" s="290"/>
      <c r="V60" s="295" t="s">
        <v>459</v>
      </c>
      <c r="W60" s="286"/>
      <c r="X60" s="110"/>
      <c r="Y60" s="110" t="str">
        <f>IF(ISBLANK(X60),"",VLOOKUP(X60,Messieurs!$G$3:$G$493,3,FALSE))</f>
        <v/>
      </c>
      <c r="Z60" s="112"/>
      <c r="AA60" s="112"/>
      <c r="AB60" s="290"/>
      <c r="AD60" s="97"/>
    </row>
    <row r="61" spans="1:30" ht="16.5" hidden="1" thickBot="1" x14ac:dyDescent="0.3">
      <c r="A61" s="285"/>
      <c r="B61" s="287"/>
      <c r="C61" s="113"/>
      <c r="D61" s="114" t="str">
        <f>IF(ISBLANK(C61),"",VLOOKUP(C61,Messieurs!$G$3:$G$493,3,FALSE))</f>
        <v/>
      </c>
      <c r="E61" s="108"/>
      <c r="F61" s="108"/>
      <c r="G61" s="289"/>
      <c r="H61" s="285"/>
      <c r="I61" s="287"/>
      <c r="J61" s="113"/>
      <c r="K61" s="113" t="str">
        <f>IF(ISBLANK(J61),"",VLOOKUP(J61,Messieurs!$G$3:$G$493,3,FALSE))</f>
        <v/>
      </c>
      <c r="L61" s="108"/>
      <c r="M61" s="108"/>
      <c r="N61" s="291"/>
      <c r="O61" s="296"/>
      <c r="P61" s="287"/>
      <c r="Q61" s="113"/>
      <c r="R61" s="113" t="str">
        <f>IF(ISBLANK(Q61),"",VLOOKUP(Q61,Messieurs!$G$3:$G$493,3,FALSE))</f>
        <v/>
      </c>
      <c r="S61" s="108"/>
      <c r="T61" s="108"/>
      <c r="U61" s="291"/>
      <c r="V61" s="296"/>
      <c r="W61" s="287"/>
      <c r="X61" s="113"/>
      <c r="Y61" s="113" t="str">
        <f>IF(ISBLANK(X61),"",VLOOKUP(X61,Messieurs!$G$3:$G$493,3,FALSE))</f>
        <v/>
      </c>
      <c r="Z61" s="108"/>
      <c r="AA61" s="108"/>
      <c r="AB61" s="291"/>
      <c r="AD61" s="97"/>
    </row>
    <row r="62" spans="1:30" ht="15.75" hidden="1" x14ac:dyDescent="0.25">
      <c r="A62" s="284" t="s">
        <v>462</v>
      </c>
      <c r="B62" s="286"/>
      <c r="C62" s="110"/>
      <c r="D62" s="111" t="str">
        <f>IF(ISBLANK(C62),"",VLOOKUP(C62,Messieurs!$G$3:$G$493,3,FALSE))</f>
        <v/>
      </c>
      <c r="E62" s="112"/>
      <c r="F62" s="112"/>
      <c r="G62" s="288"/>
      <c r="H62" s="284" t="s">
        <v>462</v>
      </c>
      <c r="I62" s="286"/>
      <c r="J62" s="110"/>
      <c r="K62" s="110" t="str">
        <f>IF(ISBLANK(J62),"",VLOOKUP(J62,Messieurs!$G$3:$G$493,3,FALSE))</f>
        <v/>
      </c>
      <c r="L62" s="112"/>
      <c r="M62" s="112"/>
      <c r="N62" s="290"/>
      <c r="O62" s="295" t="s">
        <v>462</v>
      </c>
      <c r="P62" s="286"/>
      <c r="Q62" s="110"/>
      <c r="R62" s="110" t="str">
        <f>IF(ISBLANK(Q62),"",VLOOKUP(Q62,Messieurs!$G$3:$G$493,3,FALSE))</f>
        <v/>
      </c>
      <c r="S62" s="112"/>
      <c r="T62" s="112"/>
      <c r="U62" s="290"/>
      <c r="V62" s="295" t="s">
        <v>462</v>
      </c>
      <c r="W62" s="286"/>
      <c r="X62" s="110"/>
      <c r="Y62" s="110" t="str">
        <f>IF(ISBLANK(X62),"",VLOOKUP(X62,Messieurs!$G$3:$G$493,3,FALSE))</f>
        <v/>
      </c>
      <c r="Z62" s="112"/>
      <c r="AA62" s="112"/>
      <c r="AB62" s="290"/>
      <c r="AD62" s="97"/>
    </row>
    <row r="63" spans="1:30" ht="16.5" hidden="1" thickBot="1" x14ac:dyDescent="0.3">
      <c r="A63" s="285"/>
      <c r="B63" s="287"/>
      <c r="C63" s="113"/>
      <c r="D63" s="114" t="str">
        <f>IF(ISBLANK(C63),"",VLOOKUP(C63,Messieurs!$G$3:$G$493,3,FALSE))</f>
        <v/>
      </c>
      <c r="E63" s="108"/>
      <c r="F63" s="108"/>
      <c r="G63" s="289"/>
      <c r="H63" s="285"/>
      <c r="I63" s="287"/>
      <c r="J63" s="113"/>
      <c r="K63" s="113" t="str">
        <f>IF(ISBLANK(J63),"",VLOOKUP(J63,Messieurs!$G$3:$G$493,3,FALSE))</f>
        <v/>
      </c>
      <c r="L63" s="108"/>
      <c r="M63" s="108"/>
      <c r="N63" s="291"/>
      <c r="O63" s="296"/>
      <c r="P63" s="287"/>
      <c r="Q63" s="113"/>
      <c r="R63" s="113" t="str">
        <f>IF(ISBLANK(Q63),"",VLOOKUP(Q63,Messieurs!$G$3:$G$493,3,FALSE))</f>
        <v/>
      </c>
      <c r="S63" s="108"/>
      <c r="T63" s="108"/>
      <c r="U63" s="291"/>
      <c r="V63" s="296"/>
      <c r="W63" s="287"/>
      <c r="X63" s="113"/>
      <c r="Y63" s="113" t="str">
        <f>IF(ISBLANK(X63),"",VLOOKUP(X63,Messieurs!$G$3:$G$493,3,FALSE))</f>
        <v/>
      </c>
      <c r="Z63" s="108"/>
      <c r="AA63" s="108"/>
      <c r="AB63" s="291"/>
      <c r="AD63" s="97"/>
    </row>
    <row r="64" spans="1:30" ht="15.75" hidden="1" x14ac:dyDescent="0.25">
      <c r="AD64" s="97"/>
    </row>
    <row r="66" ht="15" customHeight="1" x14ac:dyDescent="0.2"/>
  </sheetData>
  <mergeCells count="339">
    <mergeCell ref="O62:O63"/>
    <mergeCell ref="P62:P63"/>
    <mergeCell ref="U62:U63"/>
    <mergeCell ref="V62:V63"/>
    <mergeCell ref="W62:W63"/>
    <mergeCell ref="AB62:AB63"/>
    <mergeCell ref="A62:A63"/>
    <mergeCell ref="B62:B63"/>
    <mergeCell ref="G62:G63"/>
    <mergeCell ref="H62:H63"/>
    <mergeCell ref="I62:I63"/>
    <mergeCell ref="N62:N63"/>
    <mergeCell ref="O60:O61"/>
    <mergeCell ref="P60:P61"/>
    <mergeCell ref="U60:U61"/>
    <mergeCell ref="V60:V61"/>
    <mergeCell ref="W60:W61"/>
    <mergeCell ref="AB60:AB61"/>
    <mergeCell ref="A60:A61"/>
    <mergeCell ref="B60:B61"/>
    <mergeCell ref="G60:G61"/>
    <mergeCell ref="H60:H61"/>
    <mergeCell ref="I60:I61"/>
    <mergeCell ref="N60:N61"/>
    <mergeCell ref="O58:O59"/>
    <mergeCell ref="P58:P59"/>
    <mergeCell ref="U58:U59"/>
    <mergeCell ref="V58:V59"/>
    <mergeCell ref="W58:W59"/>
    <mergeCell ref="AB58:AB59"/>
    <mergeCell ref="A58:A59"/>
    <mergeCell ref="B58:B59"/>
    <mergeCell ref="G58:G59"/>
    <mergeCell ref="H58:H59"/>
    <mergeCell ref="I58:I59"/>
    <mergeCell ref="N58:N59"/>
    <mergeCell ref="O56:O57"/>
    <mergeCell ref="P56:P57"/>
    <mergeCell ref="U56:U57"/>
    <mergeCell ref="V56:V57"/>
    <mergeCell ref="W56:W57"/>
    <mergeCell ref="AB56:AB57"/>
    <mergeCell ref="A56:A57"/>
    <mergeCell ref="B56:B57"/>
    <mergeCell ref="G56:G57"/>
    <mergeCell ref="H56:H57"/>
    <mergeCell ref="I56:I57"/>
    <mergeCell ref="N56:N57"/>
    <mergeCell ref="O54:O55"/>
    <mergeCell ref="P54:P55"/>
    <mergeCell ref="U54:U55"/>
    <mergeCell ref="V54:V55"/>
    <mergeCell ref="W54:W55"/>
    <mergeCell ref="AB54:AB55"/>
    <mergeCell ref="A54:A55"/>
    <mergeCell ref="B54:B55"/>
    <mergeCell ref="G54:G55"/>
    <mergeCell ref="H54:H55"/>
    <mergeCell ref="I54:I55"/>
    <mergeCell ref="N54:N55"/>
    <mergeCell ref="V52:V53"/>
    <mergeCell ref="W52:W53"/>
    <mergeCell ref="AB52:AB53"/>
    <mergeCell ref="A52:A53"/>
    <mergeCell ref="B52:B53"/>
    <mergeCell ref="G52:G53"/>
    <mergeCell ref="H52:H53"/>
    <mergeCell ref="I52:I53"/>
    <mergeCell ref="N52:N53"/>
    <mergeCell ref="A50:A51"/>
    <mergeCell ref="B50:B51"/>
    <mergeCell ref="G50:G51"/>
    <mergeCell ref="H50:H51"/>
    <mergeCell ref="I50:I51"/>
    <mergeCell ref="N50:N51"/>
    <mergeCell ref="O52:O53"/>
    <mergeCell ref="P52:P53"/>
    <mergeCell ref="U52:U53"/>
    <mergeCell ref="AB48:AB49"/>
    <mergeCell ref="U46:U47"/>
    <mergeCell ref="V46:V47"/>
    <mergeCell ref="W46:W47"/>
    <mergeCell ref="AB46:AB47"/>
    <mergeCell ref="O50:O51"/>
    <mergeCell ref="P50:P51"/>
    <mergeCell ref="U50:U51"/>
    <mergeCell ref="V50:V51"/>
    <mergeCell ref="W50:W51"/>
    <mergeCell ref="AB50:AB51"/>
    <mergeCell ref="N41:N42"/>
    <mergeCell ref="O41:O42"/>
    <mergeCell ref="P41:P42"/>
    <mergeCell ref="U41:U42"/>
    <mergeCell ref="V41:V42"/>
    <mergeCell ref="W41:W42"/>
    <mergeCell ref="O48:O49"/>
    <mergeCell ref="P48:P49"/>
    <mergeCell ref="U48:U49"/>
    <mergeCell ref="V48:V49"/>
    <mergeCell ref="W48:W49"/>
    <mergeCell ref="V39:V40"/>
    <mergeCell ref="W39:W40"/>
    <mergeCell ref="AB39:AB40"/>
    <mergeCell ref="A41:A42"/>
    <mergeCell ref="B41:B42"/>
    <mergeCell ref="G41:G42"/>
    <mergeCell ref="H41:H42"/>
    <mergeCell ref="I41:I42"/>
    <mergeCell ref="A48:A49"/>
    <mergeCell ref="B48:B49"/>
    <mergeCell ref="G48:G49"/>
    <mergeCell ref="H48:H49"/>
    <mergeCell ref="I48:I49"/>
    <mergeCell ref="N48:N49"/>
    <mergeCell ref="AB41:AB42"/>
    <mergeCell ref="P44:U44"/>
    <mergeCell ref="A46:A47"/>
    <mergeCell ref="B46:B47"/>
    <mergeCell ref="G46:G47"/>
    <mergeCell ref="H46:H47"/>
    <mergeCell ref="I46:I47"/>
    <mergeCell ref="N46:N47"/>
    <mergeCell ref="O46:O47"/>
    <mergeCell ref="P46:P47"/>
    <mergeCell ref="A39:A40"/>
    <mergeCell ref="B39:B40"/>
    <mergeCell ref="G39:G40"/>
    <mergeCell ref="H39:H40"/>
    <mergeCell ref="I39:I40"/>
    <mergeCell ref="N39:N40"/>
    <mergeCell ref="O39:O40"/>
    <mergeCell ref="P39:P40"/>
    <mergeCell ref="U39:U40"/>
    <mergeCell ref="A35:A36"/>
    <mergeCell ref="B35:B36"/>
    <mergeCell ref="G35:G36"/>
    <mergeCell ref="H35:H36"/>
    <mergeCell ref="I35:I36"/>
    <mergeCell ref="AB35:AB36"/>
    <mergeCell ref="A37:A38"/>
    <mergeCell ref="B37:B38"/>
    <mergeCell ref="G37:G38"/>
    <mergeCell ref="H37:H38"/>
    <mergeCell ref="I37:I38"/>
    <mergeCell ref="N37:N38"/>
    <mergeCell ref="O37:O38"/>
    <mergeCell ref="P37:P38"/>
    <mergeCell ref="U37:U38"/>
    <mergeCell ref="N35:N36"/>
    <mergeCell ref="O35:O36"/>
    <mergeCell ref="P35:P36"/>
    <mergeCell ref="U35:U36"/>
    <mergeCell ref="V35:V36"/>
    <mergeCell ref="W35:W36"/>
    <mergeCell ref="V37:V38"/>
    <mergeCell ref="W37:W38"/>
    <mergeCell ref="AB37:AB38"/>
    <mergeCell ref="V31:V32"/>
    <mergeCell ref="W31:W32"/>
    <mergeCell ref="AB31:AB32"/>
    <mergeCell ref="A33:A34"/>
    <mergeCell ref="B33:B34"/>
    <mergeCell ref="G33:G34"/>
    <mergeCell ref="H33:H34"/>
    <mergeCell ref="I33:I34"/>
    <mergeCell ref="N33:N34"/>
    <mergeCell ref="O33:O34"/>
    <mergeCell ref="P33:P34"/>
    <mergeCell ref="U33:U34"/>
    <mergeCell ref="V33:V34"/>
    <mergeCell ref="W33:W34"/>
    <mergeCell ref="AB33:AB34"/>
    <mergeCell ref="A31:A32"/>
    <mergeCell ref="B31:B32"/>
    <mergeCell ref="G31:G32"/>
    <mergeCell ref="H31:H32"/>
    <mergeCell ref="I31:I32"/>
    <mergeCell ref="N31:N32"/>
    <mergeCell ref="O31:O32"/>
    <mergeCell ref="P31:P32"/>
    <mergeCell ref="U31:U32"/>
    <mergeCell ref="I27:I28"/>
    <mergeCell ref="N27:N28"/>
    <mergeCell ref="O27:O28"/>
    <mergeCell ref="P27:P28"/>
    <mergeCell ref="U27:U28"/>
    <mergeCell ref="V27:V28"/>
    <mergeCell ref="W27:W28"/>
    <mergeCell ref="AB27:AB28"/>
    <mergeCell ref="A29:A30"/>
    <mergeCell ref="B29:B30"/>
    <mergeCell ref="G29:G30"/>
    <mergeCell ref="H29:H30"/>
    <mergeCell ref="I29:I30"/>
    <mergeCell ref="AB29:AB30"/>
    <mergeCell ref="N29:N30"/>
    <mergeCell ref="O29:O30"/>
    <mergeCell ref="P29:P30"/>
    <mergeCell ref="U29:U30"/>
    <mergeCell ref="V29:V30"/>
    <mergeCell ref="W29:W30"/>
    <mergeCell ref="O19:O20"/>
    <mergeCell ref="P19:P20"/>
    <mergeCell ref="U19:U20"/>
    <mergeCell ref="A23:G23"/>
    <mergeCell ref="H23:N23"/>
    <mergeCell ref="O23:U23"/>
    <mergeCell ref="V23:AB23"/>
    <mergeCell ref="AC23:AC42"/>
    <mergeCell ref="A25:A26"/>
    <mergeCell ref="B25:B26"/>
    <mergeCell ref="G25:G26"/>
    <mergeCell ref="H25:H26"/>
    <mergeCell ref="I25:I26"/>
    <mergeCell ref="N25:N26"/>
    <mergeCell ref="O25:O26"/>
    <mergeCell ref="P25:P26"/>
    <mergeCell ref="U25:U26"/>
    <mergeCell ref="V25:V26"/>
    <mergeCell ref="W25:W26"/>
    <mergeCell ref="AB25:AB26"/>
    <mergeCell ref="A27:A28"/>
    <mergeCell ref="B27:B28"/>
    <mergeCell ref="G27:G28"/>
    <mergeCell ref="H27:H28"/>
    <mergeCell ref="O15:O16"/>
    <mergeCell ref="P15:P16"/>
    <mergeCell ref="U15:U16"/>
    <mergeCell ref="V19:V20"/>
    <mergeCell ref="W19:W20"/>
    <mergeCell ref="AB19:AB20"/>
    <mergeCell ref="A21:A22"/>
    <mergeCell ref="B21:B22"/>
    <mergeCell ref="G21:G22"/>
    <mergeCell ref="H21:H22"/>
    <mergeCell ref="I21:I22"/>
    <mergeCell ref="N21:N22"/>
    <mergeCell ref="O21:O22"/>
    <mergeCell ref="P21:P22"/>
    <mergeCell ref="U21:U22"/>
    <mergeCell ref="V21:V22"/>
    <mergeCell ref="W21:W22"/>
    <mergeCell ref="AB21:AB22"/>
    <mergeCell ref="A19:A20"/>
    <mergeCell ref="B19:B20"/>
    <mergeCell ref="G19:G20"/>
    <mergeCell ref="H19:H20"/>
    <mergeCell ref="I19:I20"/>
    <mergeCell ref="N19:N20"/>
    <mergeCell ref="V13:V14"/>
    <mergeCell ref="W13:W14"/>
    <mergeCell ref="AB13:AB14"/>
    <mergeCell ref="V15:V16"/>
    <mergeCell ref="W15:W16"/>
    <mergeCell ref="AB15:AB16"/>
    <mergeCell ref="A17:A18"/>
    <mergeCell ref="B17:B18"/>
    <mergeCell ref="G17:G18"/>
    <mergeCell ref="H17:H18"/>
    <mergeCell ref="I17:I18"/>
    <mergeCell ref="AB17:AB18"/>
    <mergeCell ref="N17:N18"/>
    <mergeCell ref="O17:O18"/>
    <mergeCell ref="P17:P18"/>
    <mergeCell ref="U17:U18"/>
    <mergeCell ref="V17:V18"/>
    <mergeCell ref="W17:W18"/>
    <mergeCell ref="A15:A16"/>
    <mergeCell ref="B15:B16"/>
    <mergeCell ref="G15:G16"/>
    <mergeCell ref="H15:H16"/>
    <mergeCell ref="I15:I16"/>
    <mergeCell ref="N15:N16"/>
    <mergeCell ref="A13:A14"/>
    <mergeCell ref="B13:B14"/>
    <mergeCell ref="G13:G14"/>
    <mergeCell ref="H13:H14"/>
    <mergeCell ref="I13:I14"/>
    <mergeCell ref="N13:N14"/>
    <mergeCell ref="O13:O14"/>
    <mergeCell ref="P13:P14"/>
    <mergeCell ref="U13:U14"/>
    <mergeCell ref="V9:V10"/>
    <mergeCell ref="W9:W10"/>
    <mergeCell ref="AB9:AB10"/>
    <mergeCell ref="A11:A12"/>
    <mergeCell ref="B11:B12"/>
    <mergeCell ref="G11:G12"/>
    <mergeCell ref="H11:H12"/>
    <mergeCell ref="I11:I12"/>
    <mergeCell ref="AB11:AB12"/>
    <mergeCell ref="N11:N12"/>
    <mergeCell ref="O11:O12"/>
    <mergeCell ref="P11:P12"/>
    <mergeCell ref="U11:U12"/>
    <mergeCell ref="V11:V12"/>
    <mergeCell ref="W11:W12"/>
    <mergeCell ref="A9:A10"/>
    <mergeCell ref="B9:B10"/>
    <mergeCell ref="G9:G10"/>
    <mergeCell ref="H9:H10"/>
    <mergeCell ref="I9:I10"/>
    <mergeCell ref="N9:N10"/>
    <mergeCell ref="O9:O10"/>
    <mergeCell ref="P9:P10"/>
    <mergeCell ref="U9:U10"/>
    <mergeCell ref="N5:N6"/>
    <mergeCell ref="O5:O6"/>
    <mergeCell ref="P5:P6"/>
    <mergeCell ref="U5:U6"/>
    <mergeCell ref="V5:V6"/>
    <mergeCell ref="W5:W6"/>
    <mergeCell ref="V7:V8"/>
    <mergeCell ref="W7:W8"/>
    <mergeCell ref="AB7:AB8"/>
    <mergeCell ref="A2:G2"/>
    <mergeCell ref="H2:N2"/>
    <mergeCell ref="O2:U2"/>
    <mergeCell ref="V2:AB2"/>
    <mergeCell ref="A3:G3"/>
    <mergeCell ref="H3:N3"/>
    <mergeCell ref="O3:U3"/>
    <mergeCell ref="V3:AB3"/>
    <mergeCell ref="AC3:AC22"/>
    <mergeCell ref="A5:A6"/>
    <mergeCell ref="B5:B6"/>
    <mergeCell ref="G5:G6"/>
    <mergeCell ref="H5:H6"/>
    <mergeCell ref="I5:I6"/>
    <mergeCell ref="AB5:AB6"/>
    <mergeCell ref="A7:A8"/>
    <mergeCell ref="B7:B8"/>
    <mergeCell ref="G7:G8"/>
    <mergeCell ref="H7:H8"/>
    <mergeCell ref="I7:I8"/>
    <mergeCell ref="N7:N8"/>
    <mergeCell ref="O7:O8"/>
    <mergeCell ref="P7:P8"/>
    <mergeCell ref="U7:U8"/>
  </mergeCells>
  <conditionalFormatting sqref="C5:C42">
    <cfRule type="expression" dxfId="20" priority="21">
      <formula>F5=$AE$24</formula>
    </cfRule>
    <cfRule type="expression" dxfId="0" priority="20">
      <formula>F5=$AE$25</formula>
    </cfRule>
    <cfRule type="expression" dxfId="19" priority="19">
      <formula>F5=$AE$26</formula>
    </cfRule>
  </conditionalFormatting>
  <conditionalFormatting sqref="J5:J22">
    <cfRule type="expression" dxfId="18" priority="16">
      <formula>M5=$AE$26</formula>
    </cfRule>
    <cfRule type="expression" dxfId="1" priority="17">
      <formula>M5=$AE$25</formula>
    </cfRule>
    <cfRule type="expression" dxfId="17" priority="18">
      <formula>M5=$AE$24</formula>
    </cfRule>
  </conditionalFormatting>
  <conditionalFormatting sqref="J25:J42">
    <cfRule type="expression" dxfId="16" priority="13">
      <formula>M25=$AE$26</formula>
    </cfRule>
    <cfRule type="expression" dxfId="2" priority="14">
      <formula>M25=$AE$25</formula>
    </cfRule>
    <cfRule type="expression" dxfId="15" priority="15">
      <formula>M25=$AE$24</formula>
    </cfRule>
  </conditionalFormatting>
  <conditionalFormatting sqref="Q5:Q22">
    <cfRule type="expression" dxfId="14" priority="10">
      <formula>T5=$AE$26</formula>
    </cfRule>
    <cfRule type="expression" dxfId="3" priority="11">
      <formula>T5=$AE$25</formula>
    </cfRule>
    <cfRule type="expression" dxfId="13" priority="12">
      <formula>T5=$AE$24</formula>
    </cfRule>
  </conditionalFormatting>
  <conditionalFormatting sqref="X5:X22">
    <cfRule type="expression" dxfId="12" priority="7">
      <formula>AA5=$AE$26</formula>
    </cfRule>
    <cfRule type="expression" dxfId="4" priority="8">
      <formula>AA5=$AE$25</formula>
    </cfRule>
    <cfRule type="expression" dxfId="11" priority="9">
      <formula>AA5=$AE$24</formula>
    </cfRule>
  </conditionalFormatting>
  <conditionalFormatting sqref="X25:X42">
    <cfRule type="expression" dxfId="10" priority="4">
      <formula>AA25=$AE$26</formula>
    </cfRule>
    <cfRule type="expression" dxfId="5" priority="5">
      <formula>AA25=$AE$25</formula>
    </cfRule>
    <cfRule type="expression" dxfId="9" priority="6">
      <formula>AA25=$AE$24</formula>
    </cfRule>
  </conditionalFormatting>
  <conditionalFormatting sqref="Q25:Q42">
    <cfRule type="expression" dxfId="8" priority="1">
      <formula>T25=$AE$26</formula>
    </cfRule>
    <cfRule type="expression" dxfId="6" priority="2">
      <formula>T25=$AE$25</formula>
    </cfRule>
    <cfRule type="expression" dxfId="7" priority="3">
      <formula>T25=$AE$24</formula>
    </cfRule>
  </conditionalFormatting>
  <dataValidations count="17">
    <dataValidation type="list" allowBlank="1" showInputMessage="1" showErrorMessage="1" sqref="C46:C63 J46:J63 Q46:Q63 X46:X63" xr:uid="{424A67B9-C66E-4A06-AC00-EEE02A2CFFC5}">
      <formula1>INDIRECT(B46)</formula1>
    </dataValidation>
    <dataValidation type="list" allowBlank="1" showInputMessage="1" showErrorMessage="1" sqref="E25:E42 Z46:Z63 L5:L22 L25:L42 S46:S63 E46:E63 L46:L63 E5:E22 S25:S42 Z5:Z22 Z25:Z42 S5:S22" xr:uid="{F0B2FD05-44AC-40DC-8A0F-40B5CF05F33A}">
      <formula1>"V,v"</formula1>
    </dataValidation>
    <dataValidation type="list" allowBlank="1" showInputMessage="1" showErrorMessage="1" sqref="M25:M42 F5:F22 M5:M22 F25:F42 AA46:AA63 T46:T63 M46:M63 F46:F63 AA25:AA42 T5:T22 AA5:AA22 T25:T42" xr:uid="{4AE0EAF7-171B-457D-B0A5-E04ABE4E979B}">
      <formula1>$AE$23:$AE$26</formula1>
    </dataValidation>
    <dataValidation type="list" allowBlank="1" showInputMessage="1" showErrorMessage="1" sqref="J15:J16 X9:X10 J9:J10 X15:X16" xr:uid="{6ECD00E6-3B85-48C1-96DE-E20F43EFD03D}">
      <formula1>$A$4:$A$119</formula1>
    </dataValidation>
    <dataValidation type="list" allowBlank="1" showInputMessage="1" showErrorMessage="1" sqref="J29:J30 C32 X29:X30 Q32" xr:uid="{C67D0386-60C2-44EC-AA88-61CED9D5F548}">
      <formula1>$A$4:$A$140</formula1>
    </dataValidation>
    <dataValidation type="list" allowBlank="1" showInputMessage="1" showErrorMessage="1" sqref="J17:J18 Q33:Q34 C33:C34 X17:X18" xr:uid="{8AF04A67-040F-4C36-9F1B-9784116BC948}">
      <formula1>$A$5:$A$217</formula1>
    </dataValidation>
    <dataValidation type="list" allowBlank="1" showInputMessage="1" showErrorMessage="1" sqref="Q39:Q42 J35:J38 X19:X22 X37:X42" xr:uid="{18AFB644-D87A-4E93-85EB-2F3610672E7E}">
      <formula1>$A$5:$A$216</formula1>
    </dataValidation>
    <dataValidation type="list" allowBlank="1" showInputMessage="1" showErrorMessage="1" sqref="I25:I42 B25:B42 I5:I22 B5:B22 W25:W42 P5:P22 W5:W22 P25:P42" xr:uid="{E222D5A6-45ED-44E4-9A4E-4A33407AE448}">
      <formula1>$AD$20:$AD$41</formula1>
    </dataValidation>
    <dataValidation type="list" allowBlank="1" showInputMessage="1" showErrorMessage="1" sqref="W46:W63 I46:I63 P46:P63 B46:B63" xr:uid="{899513E3-47FB-4BEB-AA07-875C17096D64}">
      <formula1>$AD$24:$AD$35</formula1>
    </dataValidation>
    <dataValidation type="list" allowBlank="1" showInputMessage="1" showErrorMessage="1" sqref="Q21:Q22" xr:uid="{45D06D1D-419E-4F3F-89C8-01033BCD39D1}">
      <formula1>$A$5:$A$219</formula1>
    </dataValidation>
    <dataValidation type="list" allowBlank="1" showInputMessage="1" showErrorMessage="1" sqref="X5:X6 Q19:Q20" xr:uid="{4E8C91C7-CA31-4D42-951D-FA1C3D05D70D}">
      <formula1>$A$5:$A$218</formula1>
    </dataValidation>
    <dataValidation type="list" allowBlank="1" showInputMessage="1" showErrorMessage="1" sqref="J19:J20" xr:uid="{B11B197C-9BF1-4B3A-ACF3-0CC0D7BC3D14}">
      <formula1>$A$5:$A$42</formula1>
    </dataValidation>
    <dataValidation type="list" allowBlank="1" showInputMessage="1" showErrorMessage="1" sqref="C17:C18 X11:X14 C41:C42" xr:uid="{C73C963D-9315-4DF6-A345-684A4BD51238}">
      <formula1>$A$4:$A$14</formula1>
    </dataValidation>
    <dataValidation type="list" allowBlank="1" showInputMessage="1" showErrorMessage="1" sqref="Q29:Q30" xr:uid="{EF651A3F-7475-49D7-8EAD-68796AC340EC}">
      <formula1>$A$4:$A$23</formula1>
    </dataValidation>
    <dataValidation type="list" allowBlank="1" showInputMessage="1" showErrorMessage="1" sqref="Q35:Q36" xr:uid="{589FCB3C-52B9-40CC-8D2D-4B01FB109DD2}">
      <formula1>$A$4:$A$32</formula1>
    </dataValidation>
    <dataValidation type="list" allowBlank="1" showInputMessage="1" showErrorMessage="1" sqref="J5:J8 C9:C10" xr:uid="{7BB29892-5E5D-4E25-BC6E-1AA878A0012E}">
      <formula1>$A$4:$A$24</formula1>
    </dataValidation>
    <dataValidation type="list" allowBlank="1" showInputMessage="1" showErrorMessage="1" sqref="Q37:Q38" xr:uid="{19F635E7-A24B-45E5-AFDA-F4E9DFEB7778}">
      <formula1>$I$4:$I$25</formula1>
    </dataValidation>
  </dataValidations>
  <pageMargins left="0.7" right="0.7" top="0.75" bottom="0.75" header="0.3" footer="0.3"/>
  <pageSetup paperSize="9" scale="73" orientation="landscape" horizontalDpi="300" verticalDpi="300" r:id="rId1"/>
  <drawing r:id="rId2"/>
  <extLst>
    <ext xmlns:x14="http://schemas.microsoft.com/office/spreadsheetml/2009/9/main" uri="{CCE6A557-97BC-4b89-ADB6-D9C93CAAB3DF}">
      <x14:dataValidations xmlns:xm="http://schemas.microsoft.com/office/excel/2006/main" count="22">
        <x14:dataValidation type="list" allowBlank="1" showInputMessage="1" showErrorMessage="1" xr:uid="{5CC4A323-2CF6-4488-83CB-22E2FE37CB6A}">
          <x14:formula1>
            <xm:f>Messieurs!$J$3:$J$24</xm:f>
          </x14:formula1>
          <xm:sqref>C15:C16</xm:sqref>
        </x14:dataValidation>
        <x14:dataValidation type="list" allowBlank="1" showInputMessage="1" showErrorMessage="1" xr:uid="{9223072D-037B-457A-BDDE-2A608CB3DAEC}">
          <x14:formula1>
            <xm:f>Messieurs!$A$3:$A$25</xm:f>
          </x14:formula1>
          <xm:sqref>J25:J26 Q15:Q16</xm:sqref>
        </x14:dataValidation>
        <x14:dataValidation type="list" allowBlank="1" showInputMessage="1" showErrorMessage="1" xr:uid="{4C42BD43-A229-43FD-B502-7948EA8F4D45}">
          <x14:formula1>
            <xm:f>Dames!$SH$33</xm:f>
          </x14:formula1>
          <xm:sqref>Q7:Q8</xm:sqref>
        </x14:dataValidation>
        <x14:dataValidation type="list" allowBlank="1" showInputMessage="1" showErrorMessage="1" xr:uid="{A9B36742-8E4B-4FE4-8FE6-3E1A51D3586E}">
          <x14:formula1>
            <xm:f>Dames!$SH$43</xm:f>
          </x14:formula1>
          <xm:sqref>X7:X8</xm:sqref>
        </x14:dataValidation>
        <x14:dataValidation type="list" allowBlank="1" showInputMessage="1" showErrorMessage="1" xr:uid="{136F69B6-3E0C-46A7-9B2A-1CA6CB850B9A}">
          <x14:formula1>
            <xm:f>Messieurs!$A$3:$A$505</xm:f>
          </x14:formula1>
          <xm:sqref>X27:X28</xm:sqref>
        </x14:dataValidation>
        <x14:dataValidation type="list" allowBlank="1" showInputMessage="1" showErrorMessage="1" xr:uid="{B16E0056-8F06-44EC-990F-A980B7941E3E}">
          <x14:formula1>
            <xm:f>Messieurs!$L$3:$L$505</xm:f>
          </x14:formula1>
          <xm:sqref>J27:J28</xm:sqref>
        </x14:dataValidation>
        <x14:dataValidation type="list" allowBlank="1" showInputMessage="1" showErrorMessage="1" xr:uid="{B73F0AC6-A288-44AF-957E-6D98BB45053D}">
          <x14:formula1>
            <xm:f>Messieurs!$J$3:$J$506</xm:f>
          </x14:formula1>
          <xm:sqref>C27:C28</xm:sqref>
        </x14:dataValidation>
        <x14:dataValidation type="list" allowBlank="1" showInputMessage="1" showErrorMessage="1" xr:uid="{91AA4A2B-CE1B-474C-AF0A-00C178DD650F}">
          <x14:formula1>
            <xm:f>Messieurs!$N$3:$N$505</xm:f>
          </x14:formula1>
          <xm:sqref>Q27:Q28</xm:sqref>
        </x14:dataValidation>
        <x14:dataValidation type="list" allowBlank="1" showInputMessage="1" showErrorMessage="1" xr:uid="{CEDE6E52-12A9-4E36-B944-655610F08253}">
          <x14:formula1>
            <xm:f>Messieurs!$A$3:$A$53</xm:f>
          </x14:formula1>
          <xm:sqref>C39:C40</xm:sqref>
        </x14:dataValidation>
        <x14:dataValidation type="list" allowBlank="1" showInputMessage="1" showErrorMessage="1" xr:uid="{8181EF26-96C7-47B7-8EE5-930119989DB1}">
          <x14:formula1>
            <xm:f>'+35'!#REF!</xm:f>
          </x14:formula1>
          <xm:sqref>J21:J22 J39:J40</xm:sqref>
        </x14:dataValidation>
        <x14:dataValidation type="list" allowBlank="1" showInputMessage="1" showErrorMessage="1" xr:uid="{4CBADE4E-BB14-4574-B14B-32F1808C201F}">
          <x14:formula1>
            <xm:f>Messieurs!$A$3:$A$80</xm:f>
          </x14:formula1>
          <xm:sqref>J41:J42 C19:C22</xm:sqref>
        </x14:dataValidation>
        <x14:dataValidation type="list" allowBlank="1" showInputMessage="1" showErrorMessage="1" xr:uid="{46C4A5D5-E0AA-4D8B-A7D8-A5268637656C}">
          <x14:formula1>
            <xm:f>'12G'!$A$3</xm:f>
          </x14:formula1>
          <xm:sqref>X35:X36 C5:C6</xm:sqref>
        </x14:dataValidation>
        <x14:dataValidation type="list" allowBlank="1" showInputMessage="1" showErrorMessage="1" xr:uid="{AE72AFFD-0219-49C1-8BEA-6DB460E6B108}">
          <x14:formula1>
            <xm:f>Dames!$A$2:$A$12</xm:f>
          </x14:formula1>
          <xm:sqref>J11:J14</xm:sqref>
        </x14:dataValidation>
        <x14:dataValidation type="list" allowBlank="1" showInputMessage="1" showErrorMessage="1" xr:uid="{28A0DF63-2C2A-4615-9C73-6AACA0BD6E6F}">
          <x14:formula1>
            <xm:f>Dames!$A$2:$A$18</xm:f>
          </x14:formula1>
          <xm:sqref>Q9:Q10</xm:sqref>
        </x14:dataValidation>
        <x14:dataValidation type="list" allowBlank="1" showInputMessage="1" showErrorMessage="1" xr:uid="{09191781-8FA9-47C1-B426-31DF15ECDF39}">
          <x14:formula1>
            <xm:f>Dames!$A$2:$A$21</xm:f>
          </x14:formula1>
          <xm:sqref>C29:C30</xm:sqref>
        </x14:dataValidation>
        <x14:dataValidation type="list" allowBlank="1" showInputMessage="1" showErrorMessage="1" xr:uid="{7CDF1057-84BA-4B5A-9E31-DA7C3EFB58A3}">
          <x14:formula1>
            <xm:f>Dames!$A$2:$A$30</xm:f>
          </x14:formula1>
          <xm:sqref>C35:C36</xm:sqref>
        </x14:dataValidation>
        <x14:dataValidation type="list" allowBlank="1" showInputMessage="1" showErrorMessage="1" xr:uid="{BF6AED17-E819-4B9E-82DB-425F19C76B69}">
          <x14:formula1>
            <xm:f>Dames!$A$2:$A$22</xm:f>
          </x14:formula1>
          <xm:sqref>C25:C26</xm:sqref>
        </x14:dataValidation>
        <x14:dataValidation type="list" allowBlank="1" showInputMessage="1" showErrorMessage="1" xr:uid="{B7D40334-AF77-4C54-A300-76F842C94B68}">
          <x14:formula1>
            <xm:f>Doubles!$K$2:$K$29</xm:f>
          </x14:formula1>
          <xm:sqref>Q25:Q26</xm:sqref>
        </x14:dataValidation>
        <x14:dataValidation type="list" allowBlank="1" showInputMessage="1" showErrorMessage="1" xr:uid="{1C6F3938-CB33-4FF2-9845-8726C4B96134}">
          <x14:formula1>
            <xm:f>Messieurs!$A$3:$A$147</xm:f>
          </x14:formula1>
          <xm:sqref>Q17:Q18 X25:X26</xm:sqref>
        </x14:dataValidation>
        <x14:dataValidation type="list" allowBlank="1" showInputMessage="1" showErrorMessage="1" xr:uid="{A3747E92-0220-4B8C-A0F8-222B246E33E8}">
          <x14:formula1>
            <xm:f>Dames!$A$2:$A$31</xm:f>
          </x14:formula1>
          <xm:sqref>C7:C8</xm:sqref>
        </x14:dataValidation>
        <x14:dataValidation type="list" allowBlank="1" showInputMessage="1" showErrorMessage="1" xr:uid="{C7220373-2F9E-4A8A-8223-01FCD27A2AF0}">
          <x14:formula1>
            <xm:f>Dames!$SH$35</xm:f>
          </x14:formula1>
          <xm:sqref>C37:C38</xm:sqref>
        </x14:dataValidation>
        <x14:dataValidation type="list" allowBlank="1" showInputMessage="1" showErrorMessage="1" xr:uid="{49CCE7BA-FDCB-46B5-BA39-60D35928B53B}">
          <x14:formula1>
            <xm:f>Messieurs!$A$3:$A$13</xm:f>
          </x14:formula1>
          <xm:sqref>Q5:Q6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14"/>
  <dimension ref="A1:Y1020"/>
  <sheetViews>
    <sheetView zoomScale="70" zoomScaleNormal="70" workbookViewId="0">
      <pane ySplit="6" topLeftCell="A7" activePane="bottomLeft" state="frozen"/>
      <selection activeCell="F65" sqref="F65"/>
      <selection pane="bottomLeft" activeCell="D11" sqref="D11"/>
    </sheetView>
  </sheetViews>
  <sheetFormatPr baseColWidth="10" defaultColWidth="14.42578125" defaultRowHeight="15.75" customHeight="1" x14ac:dyDescent="0.2"/>
  <cols>
    <col min="1" max="1" width="2.28515625" customWidth="1"/>
    <col min="2" max="2" width="12.7109375" customWidth="1"/>
    <col min="3" max="3" width="21.85546875" bestFit="1" customWidth="1"/>
    <col min="4" max="4" width="54.42578125" customWidth="1"/>
    <col min="5" max="5" width="20.7109375" customWidth="1"/>
    <col min="6" max="6" width="14.85546875" customWidth="1"/>
    <col min="7" max="7" width="4.42578125" style="2" customWidth="1"/>
    <col min="8" max="8" width="28.42578125" customWidth="1"/>
    <col min="9" max="9" width="7.5703125" style="2" customWidth="1"/>
    <col min="10" max="10" width="54.42578125" customWidth="1"/>
    <col min="11" max="11" width="38.28515625" customWidth="1"/>
    <col min="12" max="12" width="14.85546875" style="2" customWidth="1"/>
    <col min="13" max="13" width="14.42578125" style="76"/>
    <col min="14" max="14" width="14.42578125" style="120"/>
    <col min="15" max="15" width="14.85546875" style="2" customWidth="1"/>
    <col min="16" max="16" width="14.42578125" style="120"/>
    <col min="17" max="25" width="14.42578125" style="76"/>
  </cols>
  <sheetData>
    <row r="1" spans="1:19" ht="9.75" customHeight="1" x14ac:dyDescent="0.2">
      <c r="A1" s="7"/>
      <c r="B1" s="299"/>
      <c r="C1" s="300"/>
      <c r="D1" s="300"/>
      <c r="E1" s="300"/>
      <c r="F1" s="300"/>
      <c r="G1" s="300"/>
      <c r="H1" s="300"/>
      <c r="I1" s="300"/>
      <c r="J1" s="300"/>
      <c r="K1" s="300"/>
      <c r="L1" s="301"/>
      <c r="M1" s="75"/>
      <c r="N1" s="297" t="s">
        <v>630</v>
      </c>
      <c r="O1" s="298"/>
      <c r="P1" s="298"/>
    </row>
    <row r="2" spans="1:19" ht="37.5" customHeight="1" x14ac:dyDescent="0.2">
      <c r="A2" s="10"/>
      <c r="B2" s="302">
        <f>jeu.21prog!AC3</f>
        <v>43272</v>
      </c>
      <c r="C2" s="303"/>
      <c r="D2" s="306">
        <f>B2</f>
        <v>43272</v>
      </c>
      <c r="E2" s="307"/>
      <c r="F2" s="307"/>
      <c r="G2" s="307"/>
      <c r="H2" s="307"/>
      <c r="I2" s="307"/>
      <c r="J2" s="308"/>
      <c r="K2" s="309" t="str">
        <f>TEXT(B2,"jjj")&amp;"."&amp;TEXT(B2,"jj")&amp;"prog"</f>
        <v>jeu.21prog</v>
      </c>
      <c r="L2" s="310"/>
      <c r="M2" s="77"/>
      <c r="N2" s="297"/>
      <c r="O2" s="298"/>
      <c r="P2" s="298"/>
    </row>
    <row r="3" spans="1:19" ht="24" customHeight="1" x14ac:dyDescent="0.2">
      <c r="A3" s="10"/>
      <c r="B3" s="304"/>
      <c r="C3" s="305"/>
      <c r="D3" s="315" t="s">
        <v>480</v>
      </c>
      <c r="E3" s="316"/>
      <c r="F3" s="316"/>
      <c r="G3" s="316"/>
      <c r="H3" s="316"/>
      <c r="I3" s="316"/>
      <c r="J3" s="317"/>
      <c r="K3" s="311"/>
      <c r="L3" s="312"/>
      <c r="M3" s="75"/>
      <c r="N3" s="297"/>
      <c r="O3" s="298"/>
      <c r="P3" s="298"/>
    </row>
    <row r="4" spans="1:19" ht="6.75" customHeight="1" x14ac:dyDescent="0.2">
      <c r="A4" s="11"/>
      <c r="B4" s="304"/>
      <c r="C4" s="305"/>
      <c r="D4" s="318"/>
      <c r="E4" s="319"/>
      <c r="F4" s="319"/>
      <c r="G4" s="319"/>
      <c r="H4" s="319"/>
      <c r="I4" s="319"/>
      <c r="J4" s="320"/>
      <c r="K4" s="313"/>
      <c r="L4" s="314"/>
      <c r="M4" s="75"/>
      <c r="N4" s="297"/>
      <c r="O4" s="298"/>
      <c r="P4" s="298"/>
    </row>
    <row r="5" spans="1:19" ht="19.5" customHeight="1" x14ac:dyDescent="0.3">
      <c r="A5" s="9"/>
      <c r="B5" s="12" t="s">
        <v>481</v>
      </c>
      <c r="C5" s="13" t="s">
        <v>482</v>
      </c>
      <c r="D5" s="14" t="s">
        <v>483</v>
      </c>
      <c r="E5" s="15" t="s">
        <v>4</v>
      </c>
      <c r="F5" s="15" t="s">
        <v>484</v>
      </c>
      <c r="G5" s="16" t="s">
        <v>485</v>
      </c>
      <c r="H5" s="17" t="s">
        <v>486</v>
      </c>
      <c r="I5" s="16" t="s">
        <v>485</v>
      </c>
      <c r="J5" s="15" t="s">
        <v>487</v>
      </c>
      <c r="K5" s="15" t="s">
        <v>4</v>
      </c>
      <c r="L5" s="18" t="s">
        <v>484</v>
      </c>
      <c r="M5" s="75"/>
      <c r="N5" s="297"/>
      <c r="O5" s="298"/>
      <c r="P5" s="298"/>
    </row>
    <row r="6" spans="1:19" ht="7.5" customHeight="1" x14ac:dyDescent="0.2">
      <c r="A6" s="9"/>
      <c r="B6" s="19"/>
      <c r="C6" s="20"/>
      <c r="D6" s="20"/>
      <c r="E6" s="20"/>
      <c r="F6" s="21"/>
      <c r="G6" s="22"/>
      <c r="H6" s="23"/>
      <c r="I6" s="22"/>
      <c r="J6" s="24"/>
      <c r="K6" s="24"/>
      <c r="L6" s="25"/>
      <c r="M6" s="75"/>
      <c r="N6" s="119"/>
      <c r="O6" s="25"/>
      <c r="P6" s="119"/>
    </row>
    <row r="7" spans="1:19" ht="27" x14ac:dyDescent="0.35">
      <c r="A7" s="35"/>
      <c r="B7" s="26" t="str">
        <f ca="1">IF(INDIRECT("'" &amp; $K$2 &amp; "'!a5")="","",INDIRECT("'" &amp; $K$2 &amp; "'!a5"))</f>
        <v>9h00</v>
      </c>
      <c r="C7" s="36" t="str">
        <f ca="1">IF(INDIRECT("'" &amp; $K$2 &amp; "'!b5")="","",INDIRECT("'" &amp; $K$2 &amp; "'!b5"))</f>
        <v>SG.12</v>
      </c>
      <c r="D7" s="39" t="str">
        <f ca="1">IF(INDIRECT("'" &amp; $K$2 &amp; "'!c5")="","",INDIRECT("'" &amp; $K$2 &amp; "'!c5"))</f>
        <v>AMMEUX Nathan</v>
      </c>
      <c r="E7" s="33" t="e">
        <f ca="1">IF(D7="","",VLOOKUP(D7,INDIRECT("matrice_"&amp;C7),7,FALSE))</f>
        <v>#REF!</v>
      </c>
      <c r="F7" s="62" t="e">
        <f ca="1">IF(D7="","",VLOOKUP(D7,INDIRECT("matrice_"&amp;C7),5,FALSE))</f>
        <v>#REF!</v>
      </c>
      <c r="G7" s="29" t="str">
        <f ca="1">IF(INDIRECT("'" &amp; $K$2 &amp; "'!e5")="","",INDIRECT("'" &amp; $K$2 &amp; "'!e5"))</f>
        <v/>
      </c>
      <c r="H7" s="30" t="str">
        <f ca="1">IF(INDIRECT("'" &amp; $K$2 &amp; "'!g5")="","",INDIRECT("'" &amp; $K$2 &amp; "'!g5"))</f>
        <v/>
      </c>
      <c r="I7" s="31" t="str">
        <f ca="1">IF(INDIRECT("'" &amp; $K$2 &amp; "'!e6")="","",INDIRECT("'" &amp; $K$2 &amp; "'!e6"))</f>
        <v/>
      </c>
      <c r="J7" s="39" t="str">
        <f ca="1">IF(INDIRECT("'" &amp; $K$2 &amp; "'!c6")="","",INDIRECT("'" &amp; $K$2 &amp; "'!c6"))</f>
        <v/>
      </c>
      <c r="K7" s="33" t="str">
        <f ca="1">IF(J7="","",VLOOKUP(J7,INDIRECT("matrice_"&amp;C7),7,FALSE))</f>
        <v/>
      </c>
      <c r="L7" s="34" t="str">
        <f ca="1">IF(J7="","",VLOOKUP(J7,INDIRECT("matrice_"&amp;C7),5,FALSE))</f>
        <v/>
      </c>
      <c r="M7" s="79"/>
      <c r="O7" s="122"/>
      <c r="P7" s="121"/>
      <c r="Q7" s="78"/>
      <c r="R7" s="78"/>
      <c r="S7" s="78"/>
    </row>
    <row r="8" spans="1:19" ht="27" x14ac:dyDescent="0.35">
      <c r="A8" s="35"/>
      <c r="B8" s="26" t="str">
        <f ca="1">IF(INDIRECT("'" &amp; $K$2 &amp; "'!h5")="","",INDIRECT("'" &amp; $K$2 &amp; "'!h5"))</f>
        <v>9h00</v>
      </c>
      <c r="C8" s="36" t="str">
        <f ca="1">IF(INDIRECT("'" &amp; $K$2 &amp; "'!i5")="","",INDIRECT("'" &amp; $K$2 &amp; "'!i5"))</f>
        <v/>
      </c>
      <c r="D8" s="39" t="str">
        <f ca="1">IF(INDIRECT("'" &amp; $K$2 &amp; "'!j5")="","",INDIRECT("'" &amp; $K$2 &amp; "'!j5"))</f>
        <v/>
      </c>
      <c r="E8" s="27" t="str">
        <f t="shared" ref="E8" ca="1" si="0">IF(D8="","",VLOOKUP(D8,INDIRECT("matrice_"&amp;C8),7,FALSE))</f>
        <v/>
      </c>
      <c r="F8" s="28" t="str">
        <f ca="1">IF(D8="","",VLOOKUP(D8,INDIRECT("matrice_"&amp;C8),5,FALSE))</f>
        <v/>
      </c>
      <c r="G8" s="29" t="str">
        <f ca="1">IF(INDIRECT("'" &amp; $K$2 &amp; "'!l5")="","",INDIRECT("'" &amp; $K$2 &amp; "'!l5"))</f>
        <v/>
      </c>
      <c r="H8" s="30" t="str">
        <f ca="1">IF(INDIRECT("'" &amp; $K$2 &amp; "'!n5")="","",INDIRECT("'" &amp; $K$2 &amp; "'!n5"))</f>
        <v/>
      </c>
      <c r="I8" s="31" t="str">
        <f ca="1">IF(INDIRECT("'" &amp; $K$2 &amp; "'!l6")="","",INDIRECT("'" &amp; $K$2 &amp; "'!l6"))</f>
        <v/>
      </c>
      <c r="J8" s="33" t="str">
        <f ca="1">IF(INDIRECT("'" &amp; $K$2 &amp; "'!j6")="","",INDIRECT("'" &amp; $K$2 &amp; "'!j6"))</f>
        <v/>
      </c>
      <c r="K8" s="33" t="str">
        <f t="shared" ref="K8:K10" ca="1" si="1">IF(J8="","",VLOOKUP(J8,INDIRECT("matrice_"&amp;C8),7,FALSE))</f>
        <v/>
      </c>
      <c r="L8" s="34" t="str">
        <f ca="1">IF(J8="","",VLOOKUP(J8,INDIRECT("matrice_"&amp;C8),5,FALSE))</f>
        <v/>
      </c>
      <c r="M8" s="79"/>
      <c r="O8" s="122"/>
    </row>
    <row r="9" spans="1:19" ht="27" x14ac:dyDescent="0.35">
      <c r="A9" s="35"/>
      <c r="B9" s="26" t="str">
        <f ca="1">IF(INDIRECT("'" &amp; $K$2 &amp; "'!a25")="","",INDIRECT("'" &amp; $K$2 &amp; "'!a25"))</f>
        <v>9h00</v>
      </c>
      <c r="C9" s="36" t="str">
        <f ca="1">IF(INDIRECT("'" &amp; $K$2 &amp; "'!b25")="","",INDIRECT("'" &amp; $K$2 &amp; "'!b25"))</f>
        <v/>
      </c>
      <c r="D9" s="39" t="str">
        <f ca="1">IF(INDIRECT("'" &amp; $K$2 &amp; "'!c25")="","",INDIRECT("'" &amp; $K$2 &amp; "'!c25"))</f>
        <v/>
      </c>
      <c r="E9" s="27" t="str">
        <f ca="1">IF(D9="","",VLOOKUP(D9,INDIRECT("matrice_"&amp;C9),7,FALSE))</f>
        <v/>
      </c>
      <c r="F9" s="28" t="str">
        <f ca="1">IF(D9="","",VLOOKUP(D9,INDIRECT("matrice_"&amp;C9),5,FALSE))</f>
        <v/>
      </c>
      <c r="G9" s="29" t="str">
        <f ca="1">IF(INDIRECT("'" &amp; $K$2 &amp; "'!e25")="","",INDIRECT("'" &amp; $K$2 &amp; "'!e25"))</f>
        <v/>
      </c>
      <c r="H9" s="30" t="str">
        <f ca="1">IF(INDIRECT("'" &amp; $K$2 &amp; "'!g25")="","",INDIRECT("'" &amp; $K$2 &amp; "'!g25"))</f>
        <v/>
      </c>
      <c r="I9" s="31" t="str">
        <f ca="1">IF(INDIRECT("'" &amp; $K$2 &amp; "'!e26")="","",INDIRECT("'" &amp; $K$2 &amp; "'!e26"))</f>
        <v/>
      </c>
      <c r="J9" s="39" t="str">
        <f ca="1">IF(INDIRECT("'" &amp; $K$2 &amp; "'!c26")="","",INDIRECT("'" &amp; $K$2 &amp; "'!c26"))</f>
        <v/>
      </c>
      <c r="K9" s="33" t="str">
        <f t="shared" ca="1" si="1"/>
        <v/>
      </c>
      <c r="L9" s="34" t="str">
        <f ca="1">IF(J9="","",VLOOKUP(J9,INDIRECT("matrice_"&amp;C9),5,FALSE))</f>
        <v/>
      </c>
      <c r="M9" s="79"/>
      <c r="O9" s="122"/>
    </row>
    <row r="10" spans="1:19" ht="27" x14ac:dyDescent="0.35">
      <c r="A10" s="35"/>
      <c r="B10" s="26" t="str">
        <f ca="1">IF(INDIRECT("'" &amp; $K$2 &amp; "'!h25")="","",INDIRECT("'" &amp; $K$2 &amp; "'!h25"))</f>
        <v>9h00</v>
      </c>
      <c r="C10" s="36" t="str">
        <f ca="1">IF(INDIRECT("'" &amp; $K$2 &amp; "'!i25")="","",INDIRECT("'" &amp; $K$2 &amp; "'!i25"))</f>
        <v/>
      </c>
      <c r="D10" s="39" t="str">
        <f ca="1">IF(INDIRECT("'" &amp; $K$2 &amp; "'!j25")="","",INDIRECT("'" &amp; $K$2 &amp; "'!j25"))</f>
        <v/>
      </c>
      <c r="E10" s="63" t="str">
        <f t="shared" ref="E10:E14" ca="1" si="2">IF(D10="","",VLOOKUP(D10,INDIRECT("matrice_"&amp;C10),7,FALSE))</f>
        <v/>
      </c>
      <c r="F10" s="64" t="str">
        <f ca="1">IF(D10="","",VLOOKUP(D10,INDIRECT("matrice_"&amp;C10),5,FALSE))</f>
        <v/>
      </c>
      <c r="G10" s="29" t="str">
        <f ca="1">IF(INDIRECT("'" &amp; $K$2 &amp; "'!l25")="","",INDIRECT("'" &amp; $K$2 &amp; "'!l25"))</f>
        <v/>
      </c>
      <c r="H10" s="30" t="str">
        <f ca="1">IF(INDIRECT("'" &amp; $K$2 &amp; "'!n25")="","",INDIRECT("'" &amp; $K$2 &amp; "'!n25"))</f>
        <v/>
      </c>
      <c r="I10" s="31" t="str">
        <f ca="1">IF(INDIRECT("'" &amp; $K$2 &amp; "'!l26")="","",INDIRECT("'" &amp; $K$2 &amp; "'!l26"))</f>
        <v/>
      </c>
      <c r="J10" s="39" t="str">
        <f ca="1">IF(INDIRECT("'" &amp; $K$2 &amp; "'!j26")="","",INDIRECT("'" &amp; $K$2 &amp; "'!j26"))</f>
        <v/>
      </c>
      <c r="K10" s="33" t="str">
        <f t="shared" ca="1" si="1"/>
        <v/>
      </c>
      <c r="L10" s="34" t="str">
        <f ca="1">IF(J10="","",VLOOKUP(J10,INDIRECT("matrice_"&amp;C10),5,FALSE))</f>
        <v/>
      </c>
      <c r="M10" s="79"/>
      <c r="O10" s="122"/>
      <c r="S10" s="78"/>
    </row>
    <row r="11" spans="1:19" ht="27" x14ac:dyDescent="0.35">
      <c r="A11" s="35"/>
      <c r="B11" s="26" t="str">
        <f ca="1">IF(INDIRECT("'" &amp; $K$2 &amp; "'!o5")="","",INDIRECT("'" &amp; $K$2 &amp; "'!o5"))</f>
        <v>9h00</v>
      </c>
      <c r="C11" s="36" t="str">
        <f ca="1">IF(INDIRECT("'" &amp; $K$2 &amp; "'!p5")="","",INDIRECT("'" &amp; $K$2 &amp; "'!p5"))</f>
        <v/>
      </c>
      <c r="D11" s="39" t="str">
        <f ca="1">IF(INDIRECT("'" &amp; $K$2 &amp; "'!q5")="","",INDIRECT("'" &amp; $K$2 &amp; "'!q5"))</f>
        <v/>
      </c>
      <c r="E11" s="63" t="str">
        <f t="shared" ca="1" si="2"/>
        <v/>
      </c>
      <c r="F11" s="64" t="str">
        <f ca="1">IF(D11="","",VLOOKUP(D11,INDIRECT("matrice_"&amp;C11),5,FALSE))</f>
        <v/>
      </c>
      <c r="G11" s="29" t="str">
        <f ca="1">IF(INDIRECT("'" &amp; $K$2 &amp; "'!s5")="","",INDIRECT("'" &amp; $K$2 &amp; "'!s5"))</f>
        <v/>
      </c>
      <c r="H11" s="30" t="str">
        <f ca="1">IF(INDIRECT("'" &amp; $K$2 &amp; "'!u5")="","",INDIRECT("'" &amp; $K$2 &amp; "'!u5"))</f>
        <v/>
      </c>
      <c r="I11" s="31" t="str">
        <f ca="1">IF(INDIRECT("'" &amp; $K$2 &amp; "'!e6")="","",INDIRECT("'" &amp; $K$2 &amp; "'!e6"))</f>
        <v/>
      </c>
      <c r="J11" s="39" t="str">
        <f ca="1">IF(INDIRECT("'" &amp; $K$2 &amp; "'!q6")="","",INDIRECT("'" &amp; $K$2 &amp; "'!q6"))</f>
        <v/>
      </c>
      <c r="K11" s="33" t="str">
        <f ca="1">IF(J11="","",VLOOKUP(J11,INDIRECT("matrice_"&amp;C11),7,FALSE))</f>
        <v/>
      </c>
      <c r="L11" s="34" t="str">
        <f ca="1">IF(J11="","",VLOOKUP(J11,INDIRECT("matrice_"&amp;C11),5,FALSE))</f>
        <v/>
      </c>
      <c r="M11" s="79"/>
      <c r="O11" s="122"/>
      <c r="Q11" s="78"/>
      <c r="R11" s="78"/>
      <c r="S11" s="78"/>
    </row>
    <row r="12" spans="1:19" ht="27" x14ac:dyDescent="0.35">
      <c r="A12" s="35"/>
      <c r="B12" s="26" t="str">
        <f ca="1">IF(INDIRECT("'" &amp; $K$2 &amp; "'!v5")="","",INDIRECT("'" &amp; $K$2 &amp; "'!v5"))</f>
        <v>9h00</v>
      </c>
      <c r="C12" s="36" t="str">
        <f ca="1">IF(INDIRECT("'" &amp; $K$2 &amp; "'!w5")="","",INDIRECT("'" &amp; $K$2 &amp; "'!w5"))</f>
        <v/>
      </c>
      <c r="D12" s="39" t="str">
        <f ca="1">IF(INDIRECT("'" &amp; $K$2 &amp; "'!x5")="","",INDIRECT("'" &amp; $K$2 &amp; "'!x5"))</f>
        <v/>
      </c>
      <c r="E12" s="63" t="str">
        <f t="shared" ca="1" si="2"/>
        <v/>
      </c>
      <c r="F12" s="64" t="str">
        <f ca="1">IF(D12="","",VLOOKUP(D12,INDIRECT("matrice_"&amp;C12),5,FALSE))</f>
        <v/>
      </c>
      <c r="G12" s="29" t="str">
        <f ca="1">IF(INDIRECT("'" &amp; $K$2 &amp; "'!z5")="","",INDIRECT("'" &amp; $K$2 &amp; "'!z5"))</f>
        <v/>
      </c>
      <c r="H12" s="30" t="str">
        <f ca="1">IF(INDIRECT("'" &amp; $K$2 &amp; "'!ab5")="","",INDIRECT("'" &amp; $K$2 &amp; "'!ab5"))</f>
        <v/>
      </c>
      <c r="I12" s="31" t="str">
        <f ca="1">IF(INDIRECT("'" &amp; $K$2 &amp; "'!l6")="","",INDIRECT("'" &amp; $K$2 &amp; "'!l6"))</f>
        <v/>
      </c>
      <c r="J12" s="33" t="str">
        <f ca="1">IF(INDIRECT("'" &amp; $K$2 &amp; "'!x6")="","",INDIRECT("'" &amp; $K$2 &amp; "'!x6"))</f>
        <v/>
      </c>
      <c r="K12" s="33" t="str">
        <f t="shared" ref="K12:K14" ca="1" si="3">IF(J12="","",VLOOKUP(J12,INDIRECT("matrice_"&amp;C12),7,FALSE))</f>
        <v/>
      </c>
      <c r="L12" s="34" t="str">
        <f ca="1">IF(J12="","",VLOOKUP(J12,INDIRECT("matrice_"&amp;C12),5,FALSE))</f>
        <v/>
      </c>
      <c r="M12" s="79"/>
      <c r="O12" s="122"/>
      <c r="P12" s="121"/>
    </row>
    <row r="13" spans="1:19" ht="27" x14ac:dyDescent="0.35">
      <c r="A13" s="35"/>
      <c r="B13" s="26" t="str">
        <f ca="1">IF(INDIRECT("'" &amp; $K$2 &amp; "'!o25")="","",INDIRECT("'" &amp; $K$2 &amp; "'!o25"))</f>
        <v>9h00</v>
      </c>
      <c r="C13" s="36" t="str">
        <f ca="1">IF(INDIRECT("'" &amp; $K$2 &amp; "'!p25")="","",INDIRECT("'" &amp; $K$2 &amp; "'!p25"))</f>
        <v/>
      </c>
      <c r="D13" s="39" t="str">
        <f ca="1">IF(INDIRECT("'" &amp; $K$2 &amp; "'!q25")="","",INDIRECT("'" &amp; $K$2 &amp; "'!q25"))</f>
        <v/>
      </c>
      <c r="E13" s="63" t="str">
        <f t="shared" ca="1" si="2"/>
        <v/>
      </c>
      <c r="F13" s="64" t="str">
        <f ca="1">IF(D13="","",VLOOKUP(D13,INDIRECT("matrice_"&amp;C13),5,FALSE))</f>
        <v/>
      </c>
      <c r="G13" s="29" t="str">
        <f ca="1">IF(INDIRECT("'" &amp; $K$2 &amp; "'!s25")="","",INDIRECT("'" &amp; $K$2 &amp; "'!s25"))</f>
        <v/>
      </c>
      <c r="H13" s="30" t="str">
        <f ca="1">IF(INDIRECT("'" &amp; $K$2 &amp; "'!u25")="","",INDIRECT("'" &amp; $K$2 &amp; "'!u25"))</f>
        <v/>
      </c>
      <c r="I13" s="31" t="str">
        <f ca="1">IF(INDIRECT("'" &amp; $K$2 &amp; "'!e26")="","",INDIRECT("'" &amp; $K$2 &amp; "'!e26"))</f>
        <v/>
      </c>
      <c r="J13" s="39" t="str">
        <f ca="1">IF(INDIRECT("'" &amp; $K$2 &amp; "'!q26")="","",INDIRECT("'" &amp; $K$2 &amp; "'!q26"))</f>
        <v/>
      </c>
      <c r="K13" s="33" t="str">
        <f t="shared" ca="1" si="3"/>
        <v/>
      </c>
      <c r="L13" s="34" t="str">
        <f ca="1">IF(J13="","",VLOOKUP(J13,INDIRECT("matrice_"&amp;C13),5,FALSE))</f>
        <v/>
      </c>
      <c r="M13" s="79"/>
      <c r="O13" s="122"/>
    </row>
    <row r="14" spans="1:19" ht="27" x14ac:dyDescent="0.35">
      <c r="A14" s="35"/>
      <c r="B14" s="26" t="str">
        <f ca="1">IF(INDIRECT("'" &amp; $K$2 &amp; "'!v25")="","",INDIRECT("'" &amp; $K$2 &amp; "'!v25"))</f>
        <v>9h00</v>
      </c>
      <c r="C14" s="36" t="str">
        <f ca="1">IF(INDIRECT("'" &amp; $K$2 &amp; "'!w25")="","",INDIRECT("'" &amp; $K$2 &amp; "'!w25"))</f>
        <v/>
      </c>
      <c r="D14" s="39" t="str">
        <f ca="1">IF(INDIRECT("'" &amp; $K$2 &amp; "'!x25")="","",INDIRECT("'" &amp; $K$2 &amp; "'!x25"))</f>
        <v/>
      </c>
      <c r="E14" s="63" t="str">
        <f t="shared" ca="1" si="2"/>
        <v/>
      </c>
      <c r="F14" s="64" t="str">
        <f ca="1">IF(D14="","",VLOOKUP(D14,INDIRECT("matrice_"&amp;C14),5,FALSE))</f>
        <v/>
      </c>
      <c r="G14" s="29" t="str">
        <f ca="1">IF(INDIRECT("'" &amp; $K$2 &amp; "'!z25")="","",INDIRECT("'" &amp; $K$2 &amp; "'!z25"))</f>
        <v/>
      </c>
      <c r="H14" s="30" t="str">
        <f ca="1">IF(INDIRECT("'" &amp; $K$2 &amp; "'!ab25")="","",INDIRECT("'" &amp; $K$2 &amp; "'!ab25"))</f>
        <v/>
      </c>
      <c r="I14" s="31" t="str">
        <f ca="1">IF(INDIRECT("'" &amp; $K$2 &amp; "'!l26")="","",INDIRECT("'" &amp; $K$2 &amp; "'!l26"))</f>
        <v/>
      </c>
      <c r="J14" s="39" t="str">
        <f ca="1">IF(INDIRECT("'" &amp; $K$2 &amp; "'!x26")="","",INDIRECT("'" &amp; $K$2 &amp; "'!x26"))</f>
        <v/>
      </c>
      <c r="K14" s="33" t="str">
        <f t="shared" ca="1" si="3"/>
        <v/>
      </c>
      <c r="L14" s="34" t="str">
        <f ca="1">IF(J14="","",VLOOKUP(J14,INDIRECT("matrice_"&amp;C14),5,FALSE))</f>
        <v/>
      </c>
      <c r="M14" s="79"/>
      <c r="O14" s="122"/>
    </row>
    <row r="15" spans="1:19" ht="6" customHeight="1" x14ac:dyDescent="0.4">
      <c r="A15" s="38"/>
      <c r="B15" s="40"/>
      <c r="C15" s="41"/>
      <c r="D15" s="41"/>
      <c r="E15" s="41"/>
      <c r="F15" s="41"/>
      <c r="G15" s="42"/>
      <c r="H15" s="46"/>
      <c r="I15" s="42"/>
      <c r="J15" s="41"/>
      <c r="K15" s="41"/>
      <c r="L15" s="43"/>
      <c r="M15" s="75"/>
      <c r="O15" s="123"/>
    </row>
    <row r="16" spans="1:19" ht="27.75" x14ac:dyDescent="0.35">
      <c r="A16" s="35"/>
      <c r="B16" s="26" t="str">
        <f ca="1">IF(INDIRECT("'" &amp; $K$2 &amp; "'!a7")="","",INDIRECT("'" &amp; $K$2 &amp; "'!a7"))</f>
        <v>10h30</v>
      </c>
      <c r="C16" s="44" t="str">
        <f ca="1">IF(INDIRECT("'" &amp; $K$2 &amp; "'!b7")="","",INDIRECT("'" &amp; $K$2 &amp; "'!b7"))</f>
        <v/>
      </c>
      <c r="D16" s="32" t="str">
        <f ca="1">IF(INDIRECT("'" &amp; $K$2 &amp; "'!c7")="","",INDIRECT("'" &amp; $K$2 &amp; "'!c7"))</f>
        <v/>
      </c>
      <c r="E16" s="33" t="str">
        <f ca="1">IF(D16="","",VLOOKUP(D16,INDIRECT("matrice_"&amp;C16),7,FALSE))</f>
        <v/>
      </c>
      <c r="F16" s="62" t="str">
        <f ca="1">IF(D16="","",VLOOKUP(D16,INDIRECT("matrice_"&amp;C16),5,FALSE))</f>
        <v/>
      </c>
      <c r="G16" s="45" t="str">
        <f ca="1">IF(INDIRECT("'" &amp; $K$2 &amp; "'!e7")="","",INDIRECT("'" &amp; $K$2 &amp; "'!e7"))</f>
        <v/>
      </c>
      <c r="H16" s="30" t="str">
        <f ca="1">IF(INDIRECT("'" &amp; $K$2 &amp; "'!g7")="","",INDIRECT("'" &amp; $K$2 &amp; "'!g7"))</f>
        <v/>
      </c>
      <c r="I16" s="31" t="str">
        <f ca="1">IF(INDIRECT("'" &amp; $K$2 &amp; "'!e8")="","",INDIRECT("'" &amp; $K$2 &amp; "'!e8"))</f>
        <v/>
      </c>
      <c r="J16" s="47" t="str">
        <f ca="1">IF(INDIRECT("'" &amp; $K$2 &amp; "'!c8")="","",INDIRECT("'" &amp; $K$2 &amp; "'!c8"))</f>
        <v/>
      </c>
      <c r="K16" s="33" t="str">
        <f ca="1">IF(J16="","",VLOOKUP(J16,INDIRECT("matrice_"&amp;C16),7,FALSE))</f>
        <v/>
      </c>
      <c r="L16" s="34" t="str">
        <f ca="1">IF(J16="","",VLOOKUP(J16,INDIRECT("matrice_"&amp;C16),5,FALSE))</f>
        <v/>
      </c>
      <c r="M16" s="79"/>
      <c r="O16" s="122"/>
    </row>
    <row r="17" spans="1:19" ht="27.75" x14ac:dyDescent="0.35">
      <c r="A17" s="35"/>
      <c r="B17" s="26" t="str">
        <f ca="1">IF(INDIRECT("'" &amp; $K$2 &amp; "'!h7")="","",INDIRECT("'" &amp; $K$2 &amp; "'!h7"))</f>
        <v>10h30</v>
      </c>
      <c r="C17" s="44" t="str">
        <f ca="1">IF(INDIRECT("'" &amp; $K$2 &amp; "'!i7")="","",INDIRECT("'" &amp; $K$2 &amp; "'!i7"))</f>
        <v/>
      </c>
      <c r="D17" s="37" t="str">
        <f ca="1">IF(INDIRECT("'" &amp; $K$2 &amp; "'!j7")="","",INDIRECT("'" &amp; $K$2 &amp; "'!j7"))</f>
        <v/>
      </c>
      <c r="E17" s="27" t="str">
        <f t="shared" ref="E17" ca="1" si="4">IF(D17="","",VLOOKUP(D17,INDIRECT("matrice_"&amp;C17),7,FALSE))</f>
        <v/>
      </c>
      <c r="F17" s="28" t="str">
        <f ca="1">IF(D17="","",VLOOKUP(D17,INDIRECT("matrice_"&amp;C17),5,FALSE))</f>
        <v/>
      </c>
      <c r="G17" s="45" t="str">
        <f ca="1">IF(INDIRECT("'" &amp; $K$2 &amp; "'!l7")="","",INDIRECT("'" &amp; $K$2 &amp; "'!l7"))</f>
        <v/>
      </c>
      <c r="H17" s="30" t="str">
        <f ca="1">IF(INDIRECT("'" &amp; $K$2 &amp; "'!n7")="","",INDIRECT("'" &amp; $K$2 &amp; "'!n7"))</f>
        <v/>
      </c>
      <c r="I17" s="31" t="str">
        <f ca="1">IF(INDIRECT("'" &amp; $K$2 &amp; "'!l8")="","",INDIRECT("'" &amp; $K$2 &amp; "'!l8"))</f>
        <v/>
      </c>
      <c r="J17" s="47" t="str">
        <f ca="1">IF(INDIRECT("'" &amp; $K$2 &amp; "'!j8")="","",INDIRECT("'" &amp; $K$2 &amp; "'!j8"))</f>
        <v/>
      </c>
      <c r="K17" s="33" t="str">
        <f t="shared" ref="K17:K23" ca="1" si="5">IF(J17="","",VLOOKUP(J17,INDIRECT("matrice_"&amp;C17),7,FALSE))</f>
        <v/>
      </c>
      <c r="L17" s="34" t="str">
        <f ca="1">IF(J17="","",VLOOKUP(J17,INDIRECT("matrice_"&amp;C17),5,FALSE))</f>
        <v/>
      </c>
      <c r="M17" s="79"/>
      <c r="O17" s="122"/>
      <c r="P17" s="121"/>
    </row>
    <row r="18" spans="1:19" ht="27.75" x14ac:dyDescent="0.35">
      <c r="A18" s="35"/>
      <c r="B18" s="26" t="str">
        <f ca="1">IF(INDIRECT("'" &amp; $K$2 &amp; "'!a27")="","",INDIRECT("'" &amp; $K$2 &amp; "'!a27"))</f>
        <v>10h30</v>
      </c>
      <c r="C18" s="44" t="str">
        <f ca="1">IF(INDIRECT("'" &amp; $K$2 &amp; "'!b27")="","",INDIRECT("'" &amp; $K$2 &amp; "'!b27"))</f>
        <v/>
      </c>
      <c r="D18" s="37" t="str">
        <f ca="1">IF(INDIRECT("'" &amp; $K$2 &amp; "'!c27")="","",INDIRECT("'" &amp; $K$2 &amp; "'!c27"))</f>
        <v/>
      </c>
      <c r="E18" s="27" t="str">
        <f ca="1">IF(D18="","",VLOOKUP(D18,INDIRECT("matrice_"&amp;C18),7,FALSE))</f>
        <v/>
      </c>
      <c r="F18" s="28" t="str">
        <f ca="1">IF(D18="","",VLOOKUP(D18,INDIRECT("matrice_"&amp;C18),5,FALSE))</f>
        <v/>
      </c>
      <c r="G18" s="45" t="str">
        <f ca="1">IF(INDIRECT("'" &amp; $K$2 &amp; "'!e27")="","",INDIRECT("'" &amp; $K$2 &amp; "'!e27"))</f>
        <v/>
      </c>
      <c r="H18" s="30" t="str">
        <f ca="1">IF(INDIRECT("'" &amp; $K$2 &amp; "'!g27")="","",INDIRECT("'" &amp; $K$2 &amp; "'!g27"))</f>
        <v/>
      </c>
      <c r="I18" s="31" t="str">
        <f ca="1">IF(INDIRECT("'" &amp; $K$2 &amp; "'!e28")="","",INDIRECT("'" &amp; $K$2 &amp; "'!e28"))</f>
        <v/>
      </c>
      <c r="J18" s="47" t="str">
        <f ca="1">IF(INDIRECT("'" &amp; $K$2 &amp; "'!c28")="","",INDIRECT("'" &amp; $K$2 &amp; "'!c28"))</f>
        <v/>
      </c>
      <c r="K18" s="33" t="str">
        <f t="shared" ca="1" si="5"/>
        <v/>
      </c>
      <c r="L18" s="34" t="str">
        <f ca="1">IF(J18="","",VLOOKUP(J18,INDIRECT("matrice_"&amp;C18),5,FALSE))</f>
        <v/>
      </c>
      <c r="M18" s="79"/>
      <c r="O18" s="122"/>
    </row>
    <row r="19" spans="1:19" ht="27.75" x14ac:dyDescent="0.35">
      <c r="A19" s="35"/>
      <c r="B19" s="26" t="str">
        <f ca="1">IF(INDIRECT("'" &amp; $K$2 &amp; "'!h27")="","",INDIRECT("'" &amp; $K$2 &amp; "'!h27"))</f>
        <v>10h30</v>
      </c>
      <c r="C19" s="44" t="str">
        <f ca="1">IF(INDIRECT("'" &amp; $K$2 &amp; "'!i27")="","",INDIRECT("'" &amp; $K$2 &amp; "'!i27"))</f>
        <v/>
      </c>
      <c r="D19" s="39" t="str">
        <f ca="1">IF(INDIRECT("'" &amp; $K$2 &amp; "'!j27")="","",INDIRECT("'" &amp; $K$2 &amp; "'!j27"))</f>
        <v/>
      </c>
      <c r="E19" s="63" t="str">
        <f t="shared" ref="E19:E23" ca="1" si="6">IF(D19="","",VLOOKUP(D19,INDIRECT("matrice_"&amp;C19),7,FALSE))</f>
        <v/>
      </c>
      <c r="F19" s="64" t="str">
        <f ca="1">IF(D19="","",VLOOKUP(D19,INDIRECT("matrice_"&amp;C19),5,FALSE))</f>
        <v/>
      </c>
      <c r="G19" s="45" t="str">
        <f ca="1">IF(INDIRECT("'" &amp; $K$2 &amp; "'!l27")="","",INDIRECT("'" &amp; $K$2 &amp; "'!l27"))</f>
        <v/>
      </c>
      <c r="H19" s="30" t="str">
        <f ca="1">IF(INDIRECT("'" &amp; $K$2 &amp; "'!n27")="","",INDIRECT("'" &amp; $K$2 &amp; "'!n27"))</f>
        <v/>
      </c>
      <c r="I19" s="31" t="str">
        <f ca="1">IF(INDIRECT("'" &amp; $K$2 &amp; "'!l28")="","",INDIRECT("'" &amp; $K$2 &amp; "'!l28"))</f>
        <v/>
      </c>
      <c r="J19" s="47" t="str">
        <f ca="1">IF(INDIRECT("'" &amp; $K$2 &amp; "'!j28")="","",INDIRECT("'" &amp; $K$2 &amp; "'!j28"))</f>
        <v/>
      </c>
      <c r="K19" s="33" t="str">
        <f t="shared" ca="1" si="5"/>
        <v/>
      </c>
      <c r="L19" s="34" t="str">
        <f ca="1">IF(J19="","",VLOOKUP(J19,INDIRECT("matrice_"&amp;C19),5,FALSE))</f>
        <v/>
      </c>
      <c r="M19" s="79"/>
      <c r="O19" s="122"/>
      <c r="S19" s="80"/>
    </row>
    <row r="20" spans="1:19" ht="27" x14ac:dyDescent="0.35">
      <c r="A20" s="35"/>
      <c r="B20" s="26" t="str">
        <f ca="1">IF(INDIRECT("'" &amp; $K$2 &amp; "'!o7")="","",INDIRECT("'" &amp; $K$2 &amp; "'!o7"))</f>
        <v>10h30</v>
      </c>
      <c r="C20" s="36" t="str">
        <f ca="1">IF(INDIRECT("'" &amp; $K$2 &amp; "'!p7")="","",INDIRECT("'" &amp; $K$2 &amp; "'!p7"))</f>
        <v/>
      </c>
      <c r="D20" s="39" t="str">
        <f ca="1">IF(INDIRECT("'" &amp; $K$2 &amp; "'!q7")="","",INDIRECT("'" &amp; $K$2 &amp; "'!q7"))</f>
        <v/>
      </c>
      <c r="E20" s="63" t="str">
        <f t="shared" ca="1" si="6"/>
        <v/>
      </c>
      <c r="F20" s="64" t="str">
        <f ca="1">IF(D20="","",VLOOKUP(D20,INDIRECT("matrice_"&amp;C20),5,FALSE))</f>
        <v/>
      </c>
      <c r="G20" s="29" t="str">
        <f ca="1">IF(INDIRECT("'" &amp; $K$2 &amp; "'!s7")="","",INDIRECT("'" &amp; $K$2 &amp; "'!s7"))</f>
        <v/>
      </c>
      <c r="H20" s="30" t="str">
        <f ca="1">IF(INDIRECT("'" &amp; $K$2 &amp; "'!u7")="","",INDIRECT("'" &amp; $K$2 &amp; "'!u7"))</f>
        <v/>
      </c>
      <c r="I20" s="31" t="str">
        <f ca="1">IF(INDIRECT("'" &amp; $K$2 &amp; "'!e8")="","",INDIRECT("'" &amp; $K$2 &amp; "'!e8"))</f>
        <v/>
      </c>
      <c r="J20" s="39" t="str">
        <f ca="1">IF(INDIRECT("'" &amp; $K$2 &amp; "'!q8")="","",INDIRECT("'" &amp; $K$2 &amp; "'!q8"))</f>
        <v/>
      </c>
      <c r="K20" s="33" t="str">
        <f t="shared" ca="1" si="5"/>
        <v/>
      </c>
      <c r="L20" s="34" t="str">
        <f ca="1">IF(J20="","",VLOOKUP(J20,INDIRECT("matrice_"&amp;C20),5,FALSE))</f>
        <v/>
      </c>
      <c r="M20" s="79"/>
      <c r="O20" s="122"/>
      <c r="S20" s="80"/>
    </row>
    <row r="21" spans="1:19" ht="27" x14ac:dyDescent="0.35">
      <c r="A21" s="35"/>
      <c r="B21" s="26" t="str">
        <f ca="1">IF(INDIRECT("'" &amp; $K$2 &amp; "'!v7")="","",INDIRECT("'" &amp; $K$2 &amp; "'!v7"))</f>
        <v>10h30</v>
      </c>
      <c r="C21" s="36" t="str">
        <f ca="1">IF(INDIRECT("'" &amp; $K$2 &amp; "'!w7")="","",INDIRECT("'" &amp; $K$2 &amp; "'!w7"))</f>
        <v/>
      </c>
      <c r="D21" s="39" t="str">
        <f ca="1">IF(INDIRECT("'" &amp; $K$2 &amp; "'!x7")="","",INDIRECT("'" &amp; $K$2 &amp; "'!x7"))</f>
        <v/>
      </c>
      <c r="E21" s="63" t="str">
        <f t="shared" ca="1" si="6"/>
        <v/>
      </c>
      <c r="F21" s="64" t="str">
        <f ca="1">IF(D21="","",VLOOKUP(D21,INDIRECT("matrice_"&amp;C21),5,FALSE))</f>
        <v/>
      </c>
      <c r="G21" s="29" t="str">
        <f ca="1">IF(INDIRECT("'" &amp; $K$2 &amp; "'!z7")="","",INDIRECT("'" &amp; $K$2 &amp; "'!z7"))</f>
        <v/>
      </c>
      <c r="H21" s="30" t="str">
        <f ca="1">IF(INDIRECT("'" &amp; $K$2 &amp; "'!ab7")="","",INDIRECT("'" &amp; $K$2 &amp; "'!ab7"))</f>
        <v/>
      </c>
      <c r="I21" s="31" t="str">
        <f ca="1">IF(INDIRECT("'" &amp; $K$2 &amp; "'!l8")="","",INDIRECT("'" &amp; $K$2 &amp; "'!l8"))</f>
        <v/>
      </c>
      <c r="J21" s="33" t="str">
        <f ca="1">IF(INDIRECT("'" &amp; $K$2 &amp; "'!x8")="","",INDIRECT("'" &amp; $K$2 &amp; "'!x8"))</f>
        <v/>
      </c>
      <c r="K21" s="33" t="str">
        <f t="shared" ca="1" si="5"/>
        <v/>
      </c>
      <c r="L21" s="34" t="str">
        <f ca="1">IF(J21="","",VLOOKUP(J21,INDIRECT("matrice_"&amp;C21),5,FALSE))</f>
        <v/>
      </c>
      <c r="M21" s="79"/>
      <c r="O21" s="122"/>
      <c r="S21" s="80"/>
    </row>
    <row r="22" spans="1:19" ht="27" x14ac:dyDescent="0.35">
      <c r="A22" s="35"/>
      <c r="B22" s="26" t="str">
        <f ca="1">IF(INDIRECT("'" &amp; $K$2 &amp; "'!o27")="","",INDIRECT("'" &amp; $K$2 &amp; "'!o27"))</f>
        <v>10h30</v>
      </c>
      <c r="C22" s="36" t="str">
        <f ca="1">IF(INDIRECT("'" &amp; $K$2 &amp; "'!p27")="","",INDIRECT("'" &amp; $K$2 &amp; "'!p27"))</f>
        <v/>
      </c>
      <c r="D22" s="39" t="str">
        <f ca="1">IF(INDIRECT("'" &amp; $K$2 &amp; "'!q27")="","",INDIRECT("'" &amp; $K$2 &amp; "'!q27"))</f>
        <v/>
      </c>
      <c r="E22" s="63" t="str">
        <f t="shared" ca="1" si="6"/>
        <v/>
      </c>
      <c r="F22" s="64" t="str">
        <f ca="1">IF(D22="","",VLOOKUP(D22,INDIRECT("matrice_"&amp;C22),5,FALSE))</f>
        <v/>
      </c>
      <c r="G22" s="29" t="str">
        <f ca="1">IF(INDIRECT("'" &amp; $K$2 &amp; "'!s27")="","",INDIRECT("'" &amp; $K$2 &amp; "'!s27"))</f>
        <v/>
      </c>
      <c r="H22" s="30" t="str">
        <f ca="1">IF(INDIRECT("'" &amp; $K$2 &amp; "'!u27")="","",INDIRECT("'" &amp; $K$2 &amp; "'!u27"))</f>
        <v/>
      </c>
      <c r="I22" s="31" t="str">
        <f ca="1">IF(INDIRECT("'" &amp; $K$2 &amp; "'!e28")="","",INDIRECT("'" &amp; $K$2 &amp; "'!e28"))</f>
        <v/>
      </c>
      <c r="J22" s="39" t="str">
        <f ca="1">IF(INDIRECT("'" &amp; $K$2 &amp; "'!q28")="","",INDIRECT("'" &amp; $K$2 &amp; "'!q28"))</f>
        <v/>
      </c>
      <c r="K22" s="33" t="str">
        <f t="shared" ca="1" si="5"/>
        <v/>
      </c>
      <c r="L22" s="34" t="str">
        <f ca="1">IF(J22="","",VLOOKUP(J22,INDIRECT("matrice_"&amp;C22),5,FALSE))</f>
        <v/>
      </c>
      <c r="M22" s="79"/>
      <c r="O22" s="122"/>
      <c r="P22" s="121"/>
      <c r="S22" s="80"/>
    </row>
    <row r="23" spans="1:19" ht="27" x14ac:dyDescent="0.35">
      <c r="A23" s="35"/>
      <c r="B23" s="26" t="str">
        <f ca="1">IF(INDIRECT("'" &amp; $K$2 &amp; "'!v27")="","",INDIRECT("'" &amp; $K$2 &amp; "'!v27"))</f>
        <v>10h30</v>
      </c>
      <c r="C23" s="36" t="str">
        <f ca="1">IF(INDIRECT("'" &amp; $K$2 &amp; "'!w27")="","",INDIRECT("'" &amp; $K$2 &amp; "'!w27"))</f>
        <v/>
      </c>
      <c r="D23" s="39" t="str">
        <f ca="1">IF(INDIRECT("'" &amp; $K$2 &amp; "'!x27")="","",INDIRECT("'" &amp; $K$2 &amp; "'!x27"))</f>
        <v/>
      </c>
      <c r="E23" s="63" t="str">
        <f t="shared" ca="1" si="6"/>
        <v/>
      </c>
      <c r="F23" s="64" t="str">
        <f ca="1">IF(D23="","",VLOOKUP(D23,INDIRECT("matrice_"&amp;C23),5,FALSE))</f>
        <v/>
      </c>
      <c r="G23" s="29" t="str">
        <f ca="1">IF(INDIRECT("'" &amp; $K$2 &amp; "'!z27")="","",INDIRECT("'" &amp; $K$2 &amp; "'!z27"))</f>
        <v/>
      </c>
      <c r="H23" s="30" t="str">
        <f ca="1">IF(INDIRECT("'" &amp; $K$2 &amp; "'!ab25")="","",INDIRECT("'" &amp; $K$2 &amp; "'!ab25"))</f>
        <v/>
      </c>
      <c r="I23" s="31" t="str">
        <f ca="1">IF(INDIRECT("'" &amp; $K$2 &amp; "'!l28")="","",INDIRECT("'" &amp; $K$2 &amp; "'!l28"))</f>
        <v/>
      </c>
      <c r="J23" s="39" t="str">
        <f ca="1">IF(INDIRECT("'" &amp; $K$2 &amp; "'!x28")="","",INDIRECT("'" &amp; $K$2 &amp; "'!x28"))</f>
        <v/>
      </c>
      <c r="K23" s="33" t="str">
        <f t="shared" ca="1" si="5"/>
        <v/>
      </c>
      <c r="L23" s="34" t="str">
        <f ca="1">IF(J23="","",VLOOKUP(J23,INDIRECT("matrice_"&amp;C23),5,FALSE))</f>
        <v/>
      </c>
      <c r="M23" s="79"/>
      <c r="O23" s="122"/>
      <c r="S23" s="80"/>
    </row>
    <row r="24" spans="1:19" ht="8.25" customHeight="1" x14ac:dyDescent="0.35">
      <c r="A24" s="38"/>
      <c r="B24" s="41"/>
      <c r="C24" s="41"/>
      <c r="D24" s="41"/>
      <c r="E24" s="41"/>
      <c r="F24" s="41"/>
      <c r="G24" s="42"/>
      <c r="H24" s="46"/>
      <c r="I24" s="42"/>
      <c r="J24" s="41"/>
      <c r="K24" s="41"/>
      <c r="L24" s="43"/>
      <c r="M24" s="75"/>
      <c r="O24" s="123"/>
      <c r="S24" s="80"/>
    </row>
    <row r="25" spans="1:19" ht="27.75" x14ac:dyDescent="0.35">
      <c r="A25" s="35"/>
      <c r="B25" s="26" t="str">
        <f ca="1">IF(INDIRECT("'" &amp; $K$2 &amp; "'!a9")="","",INDIRECT("'" &amp; $K$2 &amp; "'!a9"))</f>
        <v>12h00</v>
      </c>
      <c r="C25" s="44" t="str">
        <f ca="1">IF(INDIRECT("'" &amp; $K$2 &amp; "'!b9")="","",INDIRECT("'" &amp; $K$2 &amp; "'!b9"))</f>
        <v/>
      </c>
      <c r="D25" s="32" t="str">
        <f ca="1">IF(INDIRECT("'" &amp; $K$2 &amp; "'!c9")="","",INDIRECT("'" &amp; $K$2 &amp; "'!c9"))</f>
        <v/>
      </c>
      <c r="E25" s="33" t="str">
        <f ca="1">IF(D25="","",VLOOKUP(D25,INDIRECT("matrice_"&amp;C25),7,FALSE))</f>
        <v/>
      </c>
      <c r="F25" s="62" t="str">
        <f ca="1">IF(D25="","",VLOOKUP(D25,INDIRECT("matrice_"&amp;C25),5,FALSE))</f>
        <v/>
      </c>
      <c r="G25" s="45" t="str">
        <f ca="1">IF(INDIRECT("'" &amp; $K$2 &amp; "'!e9")="","",INDIRECT("'" &amp; $K$2 &amp; "'!e9"))</f>
        <v/>
      </c>
      <c r="H25" s="30" t="str">
        <f ca="1">IF(INDIRECT("'" &amp; $K$2 &amp; "'!g9")="","",INDIRECT("'" &amp; $K$2 &amp; "'!g9"))</f>
        <v/>
      </c>
      <c r="I25" s="31" t="str">
        <f ca="1">IF(INDIRECT("'" &amp; $K$2 &amp; "'!e10")="","",INDIRECT("'" &amp; $K$2 &amp; "'!e10"))</f>
        <v/>
      </c>
      <c r="J25" s="32" t="str">
        <f ca="1">IF(INDIRECT("'" &amp; $K$2 &amp; "'!c10")="","",INDIRECT("'" &amp; $K$2 &amp; "'!c10"))</f>
        <v/>
      </c>
      <c r="K25" s="33" t="str">
        <f ca="1">IF(J25="","",VLOOKUP(J25,INDIRECT("matrice_"&amp;C25),7,FALSE))</f>
        <v/>
      </c>
      <c r="L25" s="34" t="str">
        <f ca="1">IF(J25="","",VLOOKUP(J25,INDIRECT("matrice_"&amp;C25),5,FALSE))</f>
        <v/>
      </c>
      <c r="M25" s="79"/>
      <c r="O25" s="122"/>
      <c r="S25" s="80"/>
    </row>
    <row r="26" spans="1:19" ht="27.75" x14ac:dyDescent="0.35">
      <c r="A26" s="35"/>
      <c r="B26" s="26" t="str">
        <f ca="1">IF(INDIRECT("'" &amp; $K$2 &amp; "'!h9")="","",INDIRECT("'" &amp; $K$2 &amp; "'!h9"))</f>
        <v>12h00</v>
      </c>
      <c r="C26" s="44" t="str">
        <f ca="1">IF(INDIRECT("'" &amp; $K$2 &amp; "'!i9")="","",INDIRECT("'" &amp; $K$2 &amp; "'!i9"))</f>
        <v/>
      </c>
      <c r="D26" s="37" t="str">
        <f ca="1">IF(INDIRECT("'" &amp; $K$2 &amp; "'!j9")="","",INDIRECT("'" &amp; $K$2 &amp; "'!j9"))</f>
        <v/>
      </c>
      <c r="E26" s="27" t="str">
        <f t="shared" ref="E26" ca="1" si="7">IF(D26="","",VLOOKUP(D26,INDIRECT("matrice_"&amp;C26),7,FALSE))</f>
        <v/>
      </c>
      <c r="F26" s="28" t="str">
        <f ca="1">IF(D26="","",VLOOKUP(D26,INDIRECT("matrice_"&amp;C26),5,FALSE))</f>
        <v/>
      </c>
      <c r="G26" s="45" t="str">
        <f ca="1">IF(INDIRECT("'" &amp; $K$2 &amp; "'!l9")="","",INDIRECT("'" &amp; $K$2 &amp; "'!l9"))</f>
        <v/>
      </c>
      <c r="H26" s="30" t="str">
        <f ca="1">IF(INDIRECT("'" &amp; $K$2 &amp; "'!n9")="","",INDIRECT("'" &amp; $K$2 &amp; "'!n9"))</f>
        <v/>
      </c>
      <c r="I26" s="31" t="str">
        <f ca="1">IF(INDIRECT("'" &amp; $K$2 &amp; "'!l10")="","",INDIRECT("'" &amp; $K$2 &amp; "'!l10"))</f>
        <v/>
      </c>
      <c r="J26" s="37" t="str">
        <f ca="1">IF(INDIRECT("'" &amp; $K$2 &amp; "'!j10")="","",INDIRECT("'" &amp; $K$2 &amp; "'!j10"))</f>
        <v/>
      </c>
      <c r="K26" s="33" t="str">
        <f t="shared" ref="K26:K32" ca="1" si="8">IF(J26="","",VLOOKUP(J26,INDIRECT("matrice_"&amp;C26),7,FALSE))</f>
        <v/>
      </c>
      <c r="L26" s="34" t="str">
        <f ca="1">IF(J26="","",VLOOKUP(J26,INDIRECT("matrice_"&amp;C26),5,FALSE))</f>
        <v/>
      </c>
      <c r="M26" s="79"/>
      <c r="O26" s="122"/>
      <c r="S26" s="80"/>
    </row>
    <row r="27" spans="1:19" ht="27.75" x14ac:dyDescent="0.35">
      <c r="A27" s="35"/>
      <c r="B27" s="26" t="str">
        <f ca="1">IF(INDIRECT("'" &amp; $K$2 &amp; "'!a29")="","",INDIRECT("'" &amp; $K$2 &amp; "'!a29"))</f>
        <v>12h00</v>
      </c>
      <c r="C27" s="44" t="str">
        <f ca="1">IF(INDIRECT("'" &amp; $K$2 &amp; "'!b29")="","",INDIRECT("'" &amp; $K$2 &amp; "'!b29"))</f>
        <v/>
      </c>
      <c r="D27" s="37" t="str">
        <f ca="1">IF(INDIRECT("'" &amp; $K$2 &amp; "'!c29")="","",INDIRECT("'" &amp; $K$2 &amp; "'!c29"))</f>
        <v/>
      </c>
      <c r="E27" s="27" t="str">
        <f ca="1">IF(D27="","",VLOOKUP(D27,INDIRECT("matrice_"&amp;C27),7,FALSE))</f>
        <v/>
      </c>
      <c r="F27" s="28" t="str">
        <f ca="1">IF(D27="","",VLOOKUP(D27,INDIRECT("matrice_"&amp;C27),5,FALSE))</f>
        <v/>
      </c>
      <c r="G27" s="45" t="str">
        <f ca="1">IF(INDIRECT("'" &amp; $K$2 &amp; "'!e29")="","",INDIRECT("'" &amp; $K$2 &amp; "'!e29"))</f>
        <v/>
      </c>
      <c r="H27" s="30" t="str">
        <f ca="1">IF(INDIRECT("'" &amp; $K$2 &amp; "'!g29")="","",INDIRECT("'" &amp; $K$2 &amp; "'!g29"))</f>
        <v/>
      </c>
      <c r="I27" s="31" t="str">
        <f ca="1">IF(INDIRECT("'" &amp; $K$2 &amp; "'!e30")="","",INDIRECT("'" &amp; $K$2 &amp; "'!e30"))</f>
        <v/>
      </c>
      <c r="J27" s="37" t="str">
        <f ca="1">IF(INDIRECT("'" &amp; $K$2 &amp; "'!c30")="","",INDIRECT("'" &amp; $K$2 &amp; "'!c30"))</f>
        <v/>
      </c>
      <c r="K27" s="33" t="str">
        <f t="shared" ca="1" si="8"/>
        <v/>
      </c>
      <c r="L27" s="34" t="str">
        <f ca="1">IF(J27="","",VLOOKUP(J27,INDIRECT("matrice_"&amp;C27),5,FALSE))</f>
        <v/>
      </c>
      <c r="M27" s="79"/>
      <c r="O27" s="122"/>
      <c r="P27" s="121"/>
      <c r="S27" s="80"/>
    </row>
    <row r="28" spans="1:19" ht="27.75" x14ac:dyDescent="0.35">
      <c r="A28" s="35"/>
      <c r="B28" s="26" t="str">
        <f ca="1">IF(INDIRECT("'" &amp; $K$2 &amp; "'!h29")="","",INDIRECT("'" &amp; $K$2 &amp; "'!h29"))</f>
        <v>12h00</v>
      </c>
      <c r="C28" s="44" t="str">
        <f ca="1">IF(INDIRECT("'" &amp; $K$2 &amp; "'!i29")="","",INDIRECT("'" &amp; $K$2 &amp; "'!i29"))</f>
        <v/>
      </c>
      <c r="D28" s="39" t="str">
        <f ca="1">IF(INDIRECT("'" &amp; $K$2 &amp; "'!j29")="","",INDIRECT("'" &amp; $K$2 &amp; "'!j29"))</f>
        <v/>
      </c>
      <c r="E28" s="63" t="str">
        <f t="shared" ref="E28:E32" ca="1" si="9">IF(D28="","",VLOOKUP(D28,INDIRECT("matrice_"&amp;C28),7,FALSE))</f>
        <v/>
      </c>
      <c r="F28" s="64" t="str">
        <f ca="1">IF(D28="","",VLOOKUP(D28,INDIRECT("matrice_"&amp;C28),5,FALSE))</f>
        <v/>
      </c>
      <c r="G28" s="45" t="str">
        <f ca="1">IF(INDIRECT("'" &amp; $K$2 &amp; "'!l29")="","",INDIRECT("'" &amp; $K$2 &amp; "'!l29"))</f>
        <v/>
      </c>
      <c r="H28" s="30" t="str">
        <f ca="1">IF(INDIRECT("'" &amp; $K$2 &amp; "'!n29")="","",INDIRECT("'" &amp; $K$2 &amp; "'!n29"))</f>
        <v/>
      </c>
      <c r="I28" s="31" t="str">
        <f ca="1">IF(INDIRECT("'" &amp; $K$2 &amp; "'!l30")="","",INDIRECT("'" &amp; $K$2 &amp; "'!l30"))</f>
        <v/>
      </c>
      <c r="J28" s="39" t="str">
        <f ca="1">IF(INDIRECT("'" &amp; $K$2 &amp; "'!j30")="","",INDIRECT("'" &amp; $K$2 &amp; "'!j30"))</f>
        <v/>
      </c>
      <c r="K28" s="33" t="str">
        <f t="shared" ca="1" si="8"/>
        <v/>
      </c>
      <c r="L28" s="34" t="str">
        <f ca="1">IF(J28="","",VLOOKUP(J28,INDIRECT("matrice_"&amp;C28),5,FALSE))</f>
        <v/>
      </c>
      <c r="M28" s="79"/>
      <c r="O28" s="122"/>
    </row>
    <row r="29" spans="1:19" ht="27" x14ac:dyDescent="0.35">
      <c r="A29" s="35"/>
      <c r="B29" s="26" t="str">
        <f ca="1">IF(INDIRECT("'" &amp; $K$2 &amp; "'!o9")="","",INDIRECT("'" &amp; $K$2 &amp; "'!o9"))</f>
        <v>12h00</v>
      </c>
      <c r="C29" s="36" t="str">
        <f ca="1">IF(INDIRECT("'" &amp; $K$2 &amp; "'!p9")="","",INDIRECT("'" &amp; $K$2 &amp; "'!p9"))</f>
        <v/>
      </c>
      <c r="D29" s="39" t="str">
        <f ca="1">IF(INDIRECT("'" &amp; $K$2 &amp; "'!q9")="","",INDIRECT("'" &amp; $K$2 &amp; "'!q9"))</f>
        <v/>
      </c>
      <c r="E29" s="63" t="str">
        <f t="shared" ca="1" si="9"/>
        <v/>
      </c>
      <c r="F29" s="64" t="str">
        <f ca="1">IF(D29="","",VLOOKUP(D29,INDIRECT("matrice_"&amp;C29),5,FALSE))</f>
        <v/>
      </c>
      <c r="G29" s="29" t="str">
        <f ca="1">IF(INDIRECT("'" &amp; $K$2 &amp; "'!s9")="","",INDIRECT("'" &amp; $K$2 &amp; "'!s9"))</f>
        <v/>
      </c>
      <c r="H29" s="30" t="str">
        <f ca="1">IF(INDIRECT("'" &amp; $K$2 &amp; "'!u9")="","",INDIRECT("'" &amp; $K$2 &amp; "'!u9"))</f>
        <v/>
      </c>
      <c r="I29" s="31" t="str">
        <f ca="1">IF(INDIRECT("'" &amp; $K$2 &amp; "'!e10")="","",INDIRECT("'" &amp; $K$2 &amp; "'!e10"))</f>
        <v/>
      </c>
      <c r="J29" s="39" t="str">
        <f ca="1">IF(INDIRECT("'" &amp; $K$2 &amp; "'!q10")="","",INDIRECT("'" &amp; $K$2 &amp; "'!q10"))</f>
        <v/>
      </c>
      <c r="K29" s="33" t="str">
        <f t="shared" ca="1" si="8"/>
        <v/>
      </c>
      <c r="L29" s="34" t="str">
        <f ca="1">IF(J29="","",VLOOKUP(J29,INDIRECT("matrice_"&amp;C29),5,FALSE))</f>
        <v/>
      </c>
      <c r="M29" s="79"/>
      <c r="O29" s="122"/>
    </row>
    <row r="30" spans="1:19" ht="27" x14ac:dyDescent="0.35">
      <c r="A30" s="35"/>
      <c r="B30" s="26" t="str">
        <f ca="1">IF(INDIRECT("'" &amp; $K$2 &amp; "'!v9")="","",INDIRECT("'" &amp; $K$2 &amp; "'!v9"))</f>
        <v>12h00</v>
      </c>
      <c r="C30" s="36" t="str">
        <f ca="1">IF(INDIRECT("'" &amp; $K$2 &amp; "'!w9")="","",INDIRECT("'" &amp; $K$2 &amp; "'!w9"))</f>
        <v/>
      </c>
      <c r="D30" s="39" t="str">
        <f ca="1">IF(INDIRECT("'" &amp; $K$2 &amp; "'!x9")="","",INDIRECT("'" &amp; $K$2 &amp; "'!x9"))</f>
        <v/>
      </c>
      <c r="E30" s="63" t="str">
        <f t="shared" ca="1" si="9"/>
        <v/>
      </c>
      <c r="F30" s="64" t="str">
        <f ca="1">IF(D30="","",VLOOKUP(D30,INDIRECT("matrice_"&amp;C30),5,FALSE))</f>
        <v/>
      </c>
      <c r="G30" s="29" t="str">
        <f ca="1">IF(INDIRECT("'" &amp; $K$2 &amp; "'!z9")="","",INDIRECT("'" &amp; $K$2 &amp; "'!z9"))</f>
        <v/>
      </c>
      <c r="H30" s="30" t="str">
        <f ca="1">IF(INDIRECT("'" &amp; $K$2 &amp; "'!ab9")="","",INDIRECT("'" &amp; $K$2 &amp; "'!ab9"))</f>
        <v/>
      </c>
      <c r="I30" s="31" t="str">
        <f ca="1">IF(INDIRECT("'" &amp; $K$2 &amp; "'!l10")="","",INDIRECT("'" &amp; $K$2 &amp; "'!l10"))</f>
        <v/>
      </c>
      <c r="J30" s="33" t="str">
        <f ca="1">IF(INDIRECT("'" &amp; $K$2 &amp; "'!x10")="","",INDIRECT("'" &amp; $K$2 &amp; "'!x10"))</f>
        <v/>
      </c>
      <c r="K30" s="33" t="str">
        <f t="shared" ca="1" si="8"/>
        <v/>
      </c>
      <c r="L30" s="34" t="str">
        <f ca="1">IF(J30="","",VLOOKUP(J30,INDIRECT("matrice_"&amp;C30),5,FALSE))</f>
        <v/>
      </c>
      <c r="M30" s="79"/>
      <c r="O30" s="122"/>
    </row>
    <row r="31" spans="1:19" ht="27" x14ac:dyDescent="0.35">
      <c r="A31" s="35"/>
      <c r="B31" s="26" t="str">
        <f ca="1">IF(INDIRECT("'" &amp; $K$2 &amp; "'!o29")="","",INDIRECT("'" &amp; $K$2 &amp; "'!o29"))</f>
        <v>12h00</v>
      </c>
      <c r="C31" s="36" t="str">
        <f ca="1">IF(INDIRECT("'" &amp; $K$2 &amp; "'!p29")="","",INDIRECT("'" &amp; $K$2 &amp; "'!p29"))</f>
        <v/>
      </c>
      <c r="D31" s="39" t="str">
        <f ca="1">IF(INDIRECT("'" &amp; $K$2 &amp; "'!q29")="","",INDIRECT("'" &amp; $K$2 &amp; "'!q29"))</f>
        <v/>
      </c>
      <c r="E31" s="63" t="str">
        <f t="shared" ca="1" si="9"/>
        <v/>
      </c>
      <c r="F31" s="64" t="str">
        <f ca="1">IF(D31="","",VLOOKUP(D31,INDIRECT("matrice_"&amp;C31),5,FALSE))</f>
        <v/>
      </c>
      <c r="G31" s="29" t="str">
        <f ca="1">IF(INDIRECT("'" &amp; $K$2 &amp; "'!s29")="","",INDIRECT("'" &amp; $K$2 &amp; "'!s29"))</f>
        <v/>
      </c>
      <c r="H31" s="30" t="str">
        <f ca="1">IF(INDIRECT("'" &amp; $K$2 &amp; "'!u29")="","",INDIRECT("'" &amp; $K$2 &amp; "'!u29"))</f>
        <v/>
      </c>
      <c r="I31" s="31" t="str">
        <f ca="1">IF(INDIRECT("'" &amp; $K$2 &amp; "'!e30")="","",INDIRECT("'" &amp; $K$2 &amp; "'!e30"))</f>
        <v/>
      </c>
      <c r="J31" s="39" t="str">
        <f ca="1">IF(INDIRECT("'" &amp; $K$2 &amp; "'!q30")="","",INDIRECT("'" &amp; $K$2 &amp; "'!q30"))</f>
        <v/>
      </c>
      <c r="K31" s="33" t="str">
        <f t="shared" ca="1" si="8"/>
        <v/>
      </c>
      <c r="L31" s="34" t="str">
        <f ca="1">IF(J31="","",VLOOKUP(J31,INDIRECT("matrice_"&amp;C31),5,FALSE))</f>
        <v/>
      </c>
      <c r="M31" s="79"/>
      <c r="O31" s="122"/>
    </row>
    <row r="32" spans="1:19" ht="27" x14ac:dyDescent="0.35">
      <c r="A32" s="35"/>
      <c r="B32" s="26" t="str">
        <f ca="1">IF(INDIRECT("'" &amp; $K$2 &amp; "'!v29")="","",INDIRECT("'" &amp; $K$2 &amp; "'!v29"))</f>
        <v>12h00</v>
      </c>
      <c r="C32" s="36" t="str">
        <f ca="1">IF(INDIRECT("'" &amp; $K$2 &amp; "'!w29")="","",INDIRECT("'" &amp; $K$2 &amp; "'!w29"))</f>
        <v/>
      </c>
      <c r="D32" s="39" t="str">
        <f ca="1">IF(INDIRECT("'" &amp; $K$2 &amp; "'!x29")="","",INDIRECT("'" &amp; $K$2 &amp; "'!x29"))</f>
        <v/>
      </c>
      <c r="E32" s="63" t="str">
        <f t="shared" ca="1" si="9"/>
        <v/>
      </c>
      <c r="F32" s="64" t="str">
        <f ca="1">IF(D32="","",VLOOKUP(D32,INDIRECT("matrice_"&amp;C32),5,FALSE))</f>
        <v/>
      </c>
      <c r="G32" s="29" t="str">
        <f ca="1">IF(INDIRECT("'" &amp; $K$2 &amp; "'!z29")="","",INDIRECT("'" &amp; $K$2 &amp; "'!z29"))</f>
        <v/>
      </c>
      <c r="H32" s="30" t="str">
        <f ca="1">IF(INDIRECT("'" &amp; $K$2 &amp; "'!ab29")="","",INDIRECT("'" &amp; $K$2 &amp; "'!ab29"))</f>
        <v/>
      </c>
      <c r="I32" s="31" t="str">
        <f ca="1">IF(INDIRECT("'" &amp; $K$2 &amp; "'!l30")="","",INDIRECT("'" &amp; $K$2 &amp; "'!l030"))</f>
        <v/>
      </c>
      <c r="J32" s="39" t="str">
        <f ca="1">IF(INDIRECT("'" &amp; $K$2 &amp; "'!x30")="","",INDIRECT("'" &amp; $K$2 &amp; "'!x30"))</f>
        <v/>
      </c>
      <c r="K32" s="33" t="str">
        <f t="shared" ca="1" si="8"/>
        <v/>
      </c>
      <c r="L32" s="34" t="str">
        <f ca="1">IF(J32="","",VLOOKUP(J32,INDIRECT("matrice_"&amp;C32),5,FALSE))</f>
        <v/>
      </c>
      <c r="M32" s="79"/>
      <c r="O32" s="122"/>
      <c r="P32" s="121"/>
    </row>
    <row r="33" spans="1:16" ht="7.5" customHeight="1" x14ac:dyDescent="0.35">
      <c r="A33" s="38"/>
      <c r="B33" s="41"/>
      <c r="C33" s="41"/>
      <c r="D33" s="41"/>
      <c r="E33" s="41"/>
      <c r="F33" s="41"/>
      <c r="G33" s="42"/>
      <c r="H33" s="46"/>
      <c r="I33" s="42"/>
      <c r="J33" s="41"/>
      <c r="K33" s="41"/>
      <c r="L33" s="43"/>
      <c r="M33" s="75"/>
      <c r="O33" s="123"/>
    </row>
    <row r="34" spans="1:16" ht="27.75" x14ac:dyDescent="0.35">
      <c r="A34" s="35"/>
      <c r="B34" s="26" t="str">
        <f ca="1">IF(INDIRECT("'" &amp; $K$2 &amp; "'!a11")="","",INDIRECT("'" &amp; $K$2 &amp; "'!a11"))</f>
        <v>13h30</v>
      </c>
      <c r="C34" s="44" t="str">
        <f ca="1">IF(INDIRECT("'" &amp; $K$2 &amp; "'!b11")="","",INDIRECT("'" &amp; $K$2 &amp; "'!b11"))</f>
        <v/>
      </c>
      <c r="D34" s="32" t="str">
        <f ca="1">IF(INDIRECT("'" &amp; $K$2 &amp; "'!c11")="","",INDIRECT("'" &amp; $K$2 &amp; "'!c11"))</f>
        <v/>
      </c>
      <c r="E34" s="33" t="str">
        <f ca="1">IF(D34="","",VLOOKUP(D34,INDIRECT("matrice_"&amp;C34),7,FALSE))</f>
        <v/>
      </c>
      <c r="F34" s="62" t="str">
        <f ca="1">IF(D34="","",VLOOKUP(D34,INDIRECT("matrice_"&amp;C34),5,FALSE))</f>
        <v/>
      </c>
      <c r="G34" s="45" t="str">
        <f ca="1">IF(INDIRECT("'" &amp; $K$2 &amp; "'!e11")="","",INDIRECT("'" &amp; $K$2 &amp; "'!e11"))</f>
        <v/>
      </c>
      <c r="H34" s="30" t="str">
        <f ca="1">IF(INDIRECT("'" &amp; $K$2 &amp; "'!g11")="","",INDIRECT("'" &amp; $K$2 &amp; "'!g11"))</f>
        <v/>
      </c>
      <c r="I34" s="31" t="str">
        <f ca="1">IF(INDIRECT("'" &amp; $K$2 &amp; "'!e12")="","",INDIRECT("'" &amp; $K$2 &amp; "'!e12"))</f>
        <v/>
      </c>
      <c r="J34" s="32" t="str">
        <f ca="1">IF(INDIRECT("'" &amp; $K$2 &amp; "'!c12")="","",INDIRECT("'" &amp; $K$2 &amp; "'!c12"))</f>
        <v/>
      </c>
      <c r="K34" s="33" t="str">
        <f ca="1">IF(J34="","",VLOOKUP(J34,INDIRECT("matrice_"&amp;C34),7,FALSE))</f>
        <v/>
      </c>
      <c r="L34" s="34" t="str">
        <f ca="1">IF(J34="","",VLOOKUP(J34,INDIRECT("matrice_"&amp;C34),5,FALSE))</f>
        <v/>
      </c>
      <c r="M34" s="79"/>
      <c r="O34" s="122"/>
    </row>
    <row r="35" spans="1:16" ht="27.75" x14ac:dyDescent="0.35">
      <c r="A35" s="35"/>
      <c r="B35" s="26" t="str">
        <f ca="1">IF(INDIRECT("'" &amp; $K$2 &amp; "'!h11")="","",INDIRECT("'" &amp; $K$2 &amp; "'!h11"))</f>
        <v>13h30</v>
      </c>
      <c r="C35" s="44" t="str">
        <f ca="1">IF(INDIRECT("'" &amp; $K$2 &amp; "'!i11")="","",INDIRECT("'" &amp; $K$2 &amp; "'!i11"))</f>
        <v/>
      </c>
      <c r="D35" s="37" t="str">
        <f ca="1">IF(INDIRECT("'" &amp; $K$2 &amp; "'!j11")="","",INDIRECT("'" &amp; $K$2 &amp; "'!j11"))</f>
        <v/>
      </c>
      <c r="E35" s="27" t="str">
        <f t="shared" ref="E35" ca="1" si="10">IF(D35="","",VLOOKUP(D35,INDIRECT("matrice_"&amp;C35),7,FALSE))</f>
        <v/>
      </c>
      <c r="F35" s="28" t="str">
        <f ca="1">IF(D35="","",VLOOKUP(D35,INDIRECT("matrice_"&amp;C35),5,FALSE))</f>
        <v/>
      </c>
      <c r="G35" s="45" t="str">
        <f ca="1">IF(INDIRECT("'" &amp; $K$2 &amp; "'!l11")="","",INDIRECT("'" &amp; $K$2 &amp; "'!l11"))</f>
        <v/>
      </c>
      <c r="H35" s="30" t="str">
        <f ca="1">IF(INDIRECT("'" &amp; $K$2 &amp; "'!n11")="","",INDIRECT("'" &amp; $K$2 &amp; "'!n11"))</f>
        <v/>
      </c>
      <c r="I35" s="31" t="str">
        <f ca="1">IF(INDIRECT("'" &amp; $K$2 &amp; "'!l12")="","",INDIRECT("'" &amp; $K$2 &amp; "'!l12"))</f>
        <v/>
      </c>
      <c r="J35" s="37" t="str">
        <f ca="1">IF(INDIRECT("'" &amp; $K$2 &amp; "'!j12")="","",INDIRECT("'" &amp; $K$2 &amp; "'!j12"))</f>
        <v/>
      </c>
      <c r="K35" s="33" t="str">
        <f t="shared" ref="K35:K41" ca="1" si="11">IF(J35="","",VLOOKUP(J35,INDIRECT("matrice_"&amp;C35),7,FALSE))</f>
        <v/>
      </c>
      <c r="L35" s="34" t="str">
        <f ca="1">IF(J35="","",VLOOKUP(J35,INDIRECT("matrice_"&amp;C35),5,FALSE))</f>
        <v/>
      </c>
      <c r="M35" s="79"/>
      <c r="O35" s="122"/>
    </row>
    <row r="36" spans="1:16" ht="27.75" x14ac:dyDescent="0.35">
      <c r="A36" s="35"/>
      <c r="B36" s="26" t="str">
        <f ca="1">IF(INDIRECT("'" &amp; $K$2 &amp; "'!a31")="","",INDIRECT("'" &amp; $K$2 &amp; "'!a31"))</f>
        <v>13h30</v>
      </c>
      <c r="C36" s="44" t="str">
        <f ca="1">IF(INDIRECT("'" &amp; $K$2 &amp; "'!b31")="","",INDIRECT("'" &amp; $K$2 &amp; "'!b31"))</f>
        <v/>
      </c>
      <c r="D36" s="37" t="str">
        <f ca="1">IF(INDIRECT("'" &amp; $K$2 &amp; "'!c31")="","",INDIRECT("'" &amp; $K$2 &amp; "'!c31"))</f>
        <v/>
      </c>
      <c r="E36" s="27" t="str">
        <f ca="1">IF(D36="","",VLOOKUP(D36,INDIRECT("matrice_"&amp;C36),7,FALSE))</f>
        <v/>
      </c>
      <c r="F36" s="28" t="str">
        <f ca="1">IF(D36="","",VLOOKUP(D36,INDIRECT("matrice_"&amp;C36),5,FALSE))</f>
        <v/>
      </c>
      <c r="G36" s="45" t="str">
        <f ca="1">IF(INDIRECT("'" &amp; $K$2 &amp; "'!e31")="","",INDIRECT("'" &amp; $K$2 &amp; "'!e31"))</f>
        <v/>
      </c>
      <c r="H36" s="30" t="str">
        <f ca="1">IF(INDIRECT("'" &amp; $K$2 &amp; "'!g31")="","",INDIRECT("'" &amp; $K$2 &amp; "'!g31"))</f>
        <v/>
      </c>
      <c r="I36" s="31" t="str">
        <f ca="1">IF(INDIRECT("'" &amp; $K$2 &amp; "'!e32")="","",INDIRECT("'" &amp; $K$2 &amp; "'!e32"))</f>
        <v/>
      </c>
      <c r="J36" s="37" t="str">
        <f ca="1">IF(INDIRECT("'" &amp; $K$2 &amp; "'!c32")="","",INDIRECT("'" &amp; $K$2 &amp; "'!c32"))</f>
        <v/>
      </c>
      <c r="K36" s="33" t="str">
        <f t="shared" ca="1" si="11"/>
        <v/>
      </c>
      <c r="L36" s="34" t="str">
        <f ca="1">IF(J36="","",VLOOKUP(J36,INDIRECT("matrice_"&amp;C36),5,FALSE))</f>
        <v/>
      </c>
      <c r="M36" s="79"/>
      <c r="O36" s="122"/>
    </row>
    <row r="37" spans="1:16" ht="27.75" x14ac:dyDescent="0.35">
      <c r="A37" s="35"/>
      <c r="B37" s="26" t="str">
        <f ca="1">IF(INDIRECT("'" &amp; $K$2 &amp; "'!h31")="","",INDIRECT("'" &amp; $K$2 &amp; "'!h31"))</f>
        <v>13h30</v>
      </c>
      <c r="C37" s="44" t="str">
        <f ca="1">IF(INDIRECT("'" &amp; $K$2 &amp; "'!i31")="","",INDIRECT("'" &amp; $K$2 &amp; "'!i31"))</f>
        <v/>
      </c>
      <c r="D37" s="39" t="str">
        <f ca="1">IF(INDIRECT("'" &amp; $K$2 &amp; "'!j31")="","",INDIRECT("'" &amp; $K$2 &amp; "'!j31"))</f>
        <v/>
      </c>
      <c r="E37" s="63" t="str">
        <f t="shared" ref="E37:E41" ca="1" si="12">IF(D37="","",VLOOKUP(D37,INDIRECT("matrice_"&amp;C37),7,FALSE))</f>
        <v/>
      </c>
      <c r="F37" s="64" t="str">
        <f ca="1">IF(D37="","",VLOOKUP(D37,INDIRECT("matrice_"&amp;C37),5,FALSE))</f>
        <v/>
      </c>
      <c r="G37" s="45" t="str">
        <f ca="1">IF(INDIRECT("'" &amp; $K$2 &amp; "'!l31")="","",INDIRECT("'" &amp; $K$2 &amp; "'!l31"))</f>
        <v/>
      </c>
      <c r="H37" s="30" t="str">
        <f ca="1">IF(INDIRECT("'" &amp; $K$2 &amp; "'!n31")="","",INDIRECT("'" &amp; $K$2 &amp; "'!n31"))</f>
        <v/>
      </c>
      <c r="I37" s="31" t="str">
        <f ca="1">IF(INDIRECT("'" &amp; $K$2 &amp; "'!l32")="","",INDIRECT("'" &amp; $K$2 &amp; "'!l32"))</f>
        <v/>
      </c>
      <c r="J37" s="39" t="str">
        <f ca="1">IF(INDIRECT("'" &amp; $K$2 &amp; "'!j32")="","",INDIRECT("'" &amp; $K$2 &amp; "'!j32"))</f>
        <v/>
      </c>
      <c r="K37" s="33" t="str">
        <f t="shared" ca="1" si="11"/>
        <v/>
      </c>
      <c r="L37" s="34" t="str">
        <f ca="1">IF(J37="","",VLOOKUP(J37,INDIRECT("matrice_"&amp;C37),5,FALSE))</f>
        <v/>
      </c>
      <c r="M37" s="79"/>
      <c r="O37" s="122"/>
      <c r="P37" s="121"/>
    </row>
    <row r="38" spans="1:16" ht="27" x14ac:dyDescent="0.35">
      <c r="A38" s="35"/>
      <c r="B38" s="26" t="str">
        <f ca="1">IF(INDIRECT("'" &amp; $K$2 &amp; "'!o11")="","",INDIRECT("'" &amp; $K$2 &amp; "'!o11"))</f>
        <v>13h30</v>
      </c>
      <c r="C38" s="36" t="str">
        <f ca="1">IF(INDIRECT("'" &amp; $K$2 &amp; "'!p11")="","",INDIRECT("'" &amp; $K$2 &amp; "'!p11"))</f>
        <v/>
      </c>
      <c r="D38" s="39" t="str">
        <f ca="1">IF(INDIRECT("'" &amp; $K$2 &amp; "'!q11")="","",INDIRECT("'" &amp; $K$2 &amp; "'!q11"))</f>
        <v/>
      </c>
      <c r="E38" s="63" t="str">
        <f t="shared" ca="1" si="12"/>
        <v/>
      </c>
      <c r="F38" s="64" t="str">
        <f ca="1">IF(D38="","",VLOOKUP(D38,INDIRECT("matrice_"&amp;C38),5,FALSE))</f>
        <v/>
      </c>
      <c r="G38" s="29" t="str">
        <f ca="1">IF(INDIRECT("'" &amp; $K$2 &amp; "'!s11")="","",INDIRECT("'" &amp; $K$2 &amp; "'!s11"))</f>
        <v/>
      </c>
      <c r="H38" s="30" t="str">
        <f ca="1">IF(INDIRECT("'" &amp; $K$2 &amp; "'!u11")="","",INDIRECT("'" &amp; $K$2 &amp; "'!u11"))</f>
        <v/>
      </c>
      <c r="I38" s="31" t="str">
        <f ca="1">IF(INDIRECT("'" &amp; $K$2 &amp; "'!e12")="","",INDIRECT("'" &amp; $K$2 &amp; "'!e12"))</f>
        <v/>
      </c>
      <c r="J38" s="39" t="str">
        <f ca="1">IF(INDIRECT("'" &amp; $K$2 &amp; "'!q12")="","",INDIRECT("'" &amp; $K$2 &amp; "'!q12"))</f>
        <v/>
      </c>
      <c r="K38" s="33" t="str">
        <f t="shared" ca="1" si="11"/>
        <v/>
      </c>
      <c r="L38" s="34" t="str">
        <f ca="1">IF(J38="","",VLOOKUP(J38,INDIRECT("matrice_"&amp;C38),5,FALSE))</f>
        <v/>
      </c>
      <c r="M38" s="79"/>
      <c r="O38" s="122"/>
    </row>
    <row r="39" spans="1:16" ht="27" x14ac:dyDescent="0.35">
      <c r="A39" s="35"/>
      <c r="B39" s="26" t="str">
        <f ca="1">IF(INDIRECT("'" &amp; $K$2 &amp; "'!v11")="","",INDIRECT("'" &amp; $K$2 &amp; "'!v11"))</f>
        <v>13h30</v>
      </c>
      <c r="C39" s="36" t="str">
        <f ca="1">IF(INDIRECT("'" &amp; $K$2 &amp; "'!w11")="","",INDIRECT("'" &amp; $K$2 &amp; "'!w11"))</f>
        <v/>
      </c>
      <c r="D39" s="39" t="str">
        <f ca="1">IF(INDIRECT("'" &amp; $K$2 &amp; "'!x11")="","",INDIRECT("'" &amp; $K$2 &amp; "'!x11"))</f>
        <v/>
      </c>
      <c r="E39" s="63" t="str">
        <f t="shared" ca="1" si="12"/>
        <v/>
      </c>
      <c r="F39" s="64" t="str">
        <f ca="1">IF(D39="","",VLOOKUP(D39,INDIRECT("matrice_"&amp;C39),5,FALSE))</f>
        <v/>
      </c>
      <c r="G39" s="29" t="str">
        <f ca="1">IF(INDIRECT("'" &amp; $K$2 &amp; "'!z11")="","",INDIRECT("'" &amp; $K$2 &amp; "'!z11"))</f>
        <v/>
      </c>
      <c r="H39" s="30" t="str">
        <f ca="1">IF(INDIRECT("'" &amp; $K$2 &amp; "'!ab11")="","",INDIRECT("'" &amp; $K$2 &amp; "'!ab11"))</f>
        <v/>
      </c>
      <c r="I39" s="31" t="str">
        <f ca="1">IF(INDIRECT("'" &amp; $K$2 &amp; "'!l12")="","",INDIRECT("'" &amp; $K$2 &amp; "'!l12"))</f>
        <v/>
      </c>
      <c r="J39" s="33" t="str">
        <f ca="1">IF(INDIRECT("'" &amp; $K$2 &amp; "'!x12")="","",INDIRECT("'" &amp; $K$2 &amp; "'!x12"))</f>
        <v/>
      </c>
      <c r="K39" s="33" t="str">
        <f t="shared" ca="1" si="11"/>
        <v/>
      </c>
      <c r="L39" s="34" t="str">
        <f ca="1">IF(J39="","",VLOOKUP(J39,INDIRECT("matrice_"&amp;C39),5,FALSE))</f>
        <v/>
      </c>
      <c r="M39" s="79"/>
      <c r="O39" s="122"/>
    </row>
    <row r="40" spans="1:16" ht="27" x14ac:dyDescent="0.35">
      <c r="A40" s="35"/>
      <c r="B40" s="26" t="str">
        <f ca="1">IF(INDIRECT("'" &amp; $K$2 &amp; "'!o31")="","",INDIRECT("'" &amp; $K$2 &amp; "'!o31"))</f>
        <v>13h30</v>
      </c>
      <c r="C40" s="36" t="str">
        <f ca="1">IF(INDIRECT("'" &amp; $K$2 &amp; "'!p31")="","",INDIRECT("'" &amp; $K$2 &amp; "'!p31"))</f>
        <v/>
      </c>
      <c r="D40" s="39" t="str">
        <f ca="1">IF(INDIRECT("'" &amp; $K$2 &amp; "'!q31")="","",INDIRECT("'" &amp; $K$2 &amp; "'!q31"))</f>
        <v/>
      </c>
      <c r="E40" s="63" t="str">
        <f t="shared" ca="1" si="12"/>
        <v/>
      </c>
      <c r="F40" s="64" t="str">
        <f ca="1">IF(D40="","",VLOOKUP(D40,INDIRECT("matrice_"&amp;C40),5,FALSE))</f>
        <v/>
      </c>
      <c r="G40" s="29" t="str">
        <f ca="1">IF(INDIRECT("'" &amp; $K$2 &amp; "'!s31")="","",INDIRECT("'" &amp; $K$2 &amp; "'!s31"))</f>
        <v/>
      </c>
      <c r="H40" s="30" t="str">
        <f ca="1">IF(INDIRECT("'" &amp; $K$2 &amp; "'!u31")="","",INDIRECT("'" &amp; $K$2 &amp; "'!u31"))</f>
        <v/>
      </c>
      <c r="I40" s="31" t="str">
        <f ca="1">IF(INDIRECT("'" &amp; $K$2 &amp; "'!e32")="","",INDIRECT("'" &amp; $K$2 &amp; "'!e32"))</f>
        <v/>
      </c>
      <c r="J40" s="39" t="str">
        <f ca="1">IF(INDIRECT("'" &amp; $K$2 &amp; "'!q32")="","",INDIRECT("'" &amp; $K$2 &amp; "'!q32"))</f>
        <v/>
      </c>
      <c r="K40" s="33" t="str">
        <f t="shared" ca="1" si="11"/>
        <v/>
      </c>
      <c r="L40" s="34" t="str">
        <f ca="1">IF(J40="","",VLOOKUP(J40,INDIRECT("matrice_"&amp;C40),5,FALSE))</f>
        <v/>
      </c>
      <c r="M40" s="79"/>
      <c r="O40" s="122"/>
    </row>
    <row r="41" spans="1:16" ht="27" x14ac:dyDescent="0.35">
      <c r="A41" s="35"/>
      <c r="B41" s="26" t="str">
        <f ca="1">IF(INDIRECT("'" &amp; $K$2 &amp; "'!v31")="","",INDIRECT("'" &amp; $K$2 &amp; "'!v31"))</f>
        <v>13h30</v>
      </c>
      <c r="C41" s="36" t="str">
        <f ca="1">IF(INDIRECT("'" &amp; $K$2 &amp; "'!w31")="","",INDIRECT("'" &amp; $K$2 &amp; "'!w31"))</f>
        <v/>
      </c>
      <c r="D41" s="39" t="str">
        <f ca="1">IF(INDIRECT("'" &amp; $K$2 &amp; "'!x31")="","",INDIRECT("'" &amp; $K$2 &amp; "'!x31"))</f>
        <v/>
      </c>
      <c r="E41" s="63" t="str">
        <f t="shared" ca="1" si="12"/>
        <v/>
      </c>
      <c r="F41" s="64" t="str">
        <f ca="1">IF(D41="","",VLOOKUP(D41,INDIRECT("matrice_"&amp;C41),5,FALSE))</f>
        <v/>
      </c>
      <c r="G41" s="29" t="str">
        <f ca="1">IF(INDIRECT("'" &amp; $K$2 &amp; "'!z31")="","",INDIRECT("'" &amp; $K$2 &amp; "'!z31"))</f>
        <v/>
      </c>
      <c r="H41" s="30" t="str">
        <f ca="1">IF(INDIRECT("'" &amp; $K$2 &amp; "'!ab31")="","",INDIRECT("'" &amp; $K$2 &amp; "'!ab31"))</f>
        <v/>
      </c>
      <c r="I41" s="31" t="str">
        <f ca="1">IF(INDIRECT("'" &amp; $K$2 &amp; "'!l32")="","",INDIRECT("'" &amp; $K$2 &amp; "'!l32"))</f>
        <v/>
      </c>
      <c r="J41" s="39" t="str">
        <f ca="1">IF(INDIRECT("'" &amp; $K$2 &amp; "'!x32")="","",INDIRECT("'" &amp; $K$2 &amp; "'!x32"))</f>
        <v/>
      </c>
      <c r="K41" s="33" t="str">
        <f t="shared" ca="1" si="11"/>
        <v/>
      </c>
      <c r="L41" s="34" t="str">
        <f ca="1">IF(J41="","",VLOOKUP(J41,INDIRECT("matrice_"&amp;C41),5,FALSE))</f>
        <v/>
      </c>
      <c r="M41" s="79"/>
      <c r="O41" s="122"/>
    </row>
    <row r="42" spans="1:16" ht="6" customHeight="1" x14ac:dyDescent="0.35">
      <c r="A42" s="38"/>
      <c r="B42" s="41"/>
      <c r="C42" s="41"/>
      <c r="D42" s="41"/>
      <c r="E42" s="41"/>
      <c r="F42" s="41"/>
      <c r="G42" s="42"/>
      <c r="H42" s="46"/>
      <c r="I42" s="42"/>
      <c r="J42" s="41"/>
      <c r="K42" s="41"/>
      <c r="L42" s="43"/>
      <c r="M42" s="75"/>
      <c r="O42" s="123"/>
    </row>
    <row r="43" spans="1:16" ht="27.75" x14ac:dyDescent="0.35">
      <c r="A43" s="35"/>
      <c r="B43" s="26" t="str">
        <f ca="1">IF(INDIRECT("'" &amp; $K$2 &amp; "'!a13")="","",INDIRECT("'" &amp; $K$2 &amp; "'!a13"))</f>
        <v>15h00</v>
      </c>
      <c r="C43" s="44" t="str">
        <f ca="1">IF(INDIRECT("'" &amp; $K$2 &amp; "'!b13")="","",INDIRECT("'" &amp; $K$2 &amp; "'!b13"))</f>
        <v/>
      </c>
      <c r="D43" s="32" t="str">
        <f ca="1">IF(INDIRECT("'" &amp; $K$2 &amp; "'!c13")="","",INDIRECT("'" &amp; $K$2 &amp; "'!c13"))</f>
        <v/>
      </c>
      <c r="E43" s="33" t="str">
        <f ca="1">IF(D43="","",VLOOKUP(D43,INDIRECT("matrice_"&amp;C43),7,FALSE))</f>
        <v/>
      </c>
      <c r="F43" s="62" t="str">
        <f ca="1">IF(D43="","",VLOOKUP(D43,INDIRECT("matrice_"&amp;C43),5,FALSE))</f>
        <v/>
      </c>
      <c r="G43" s="45" t="str">
        <f ca="1">IF(INDIRECT("'" &amp; $K$2 &amp; "'!e13")="","",INDIRECT("'" &amp; $K$2 &amp; "'!e13"))</f>
        <v/>
      </c>
      <c r="H43" s="30" t="str">
        <f ca="1">IF(INDIRECT("'" &amp; $K$2 &amp; "'!g13")="","",INDIRECT("'" &amp; $K$2 &amp; "'!g13"))</f>
        <v/>
      </c>
      <c r="I43" s="31" t="str">
        <f ca="1">IF(INDIRECT("'" &amp; $K$2 &amp; "'!e14")="","",INDIRECT("'" &amp; $K$2 &amp; "'!e14"))</f>
        <v/>
      </c>
      <c r="J43" s="32" t="str">
        <f ca="1">IF(INDIRECT("'" &amp; $K$2 &amp; "'!c14")="","",INDIRECT("'" &amp; $K$2 &amp; "'!c14"))</f>
        <v/>
      </c>
      <c r="K43" s="33" t="str">
        <f ca="1">IF(J43="","",VLOOKUP(J43,INDIRECT("matrice_"&amp;C43),7,FALSE))</f>
        <v/>
      </c>
      <c r="L43" s="34" t="str">
        <f ca="1">IF(J43="","",VLOOKUP(J43,INDIRECT("matrice_"&amp;C43),5,FALSE))</f>
        <v/>
      </c>
      <c r="M43" s="79"/>
      <c r="O43" s="122"/>
    </row>
    <row r="44" spans="1:16" ht="27.75" x14ac:dyDescent="0.35">
      <c r="A44" s="35"/>
      <c r="B44" s="26" t="str">
        <f ca="1">IF(INDIRECT("'" &amp; $K$2 &amp; "'!h13")="","",INDIRECT("'" &amp; $K$2 &amp; "'!h13"))</f>
        <v>15h00</v>
      </c>
      <c r="C44" s="44" t="str">
        <f ca="1">IF(INDIRECT("'" &amp; $K$2 &amp; "'!i13")="","",INDIRECT("'" &amp; $K$2 &amp; "'!i13"))</f>
        <v/>
      </c>
      <c r="D44" s="37" t="str">
        <f ca="1">IF(INDIRECT("'" &amp; $K$2 &amp; "'!j13")="","",INDIRECT("'" &amp; $K$2 &amp; "'!j13"))</f>
        <v/>
      </c>
      <c r="E44" s="27" t="str">
        <f t="shared" ref="E44" ca="1" si="13">IF(D44="","",VLOOKUP(D44,INDIRECT("matrice_"&amp;C44),7,FALSE))</f>
        <v/>
      </c>
      <c r="F44" s="28" t="str">
        <f ca="1">IF(D44="","",VLOOKUP(D44,INDIRECT("matrice_"&amp;C44),5,FALSE))</f>
        <v/>
      </c>
      <c r="G44" s="45" t="str">
        <f ca="1">IF(INDIRECT("'" &amp; $K$2 &amp; "'!l13")="","",INDIRECT("'" &amp; $K$2 &amp; "'!l13"))</f>
        <v/>
      </c>
      <c r="H44" s="30" t="str">
        <f ca="1">IF(INDIRECT("'" &amp; $K$2 &amp; "'!n13")="","",INDIRECT("'" &amp; $K$2 &amp; "'!n13"))</f>
        <v/>
      </c>
      <c r="I44" s="31" t="str">
        <f ca="1">IF(INDIRECT("'" &amp; $K$2 &amp; "'!l14")="","",INDIRECT("'" &amp; $K$2 &amp; "'!l14"))</f>
        <v/>
      </c>
      <c r="J44" s="37" t="str">
        <f ca="1">IF(INDIRECT("'" &amp; $K$2 &amp; "'!j14")="","",INDIRECT("'" &amp; $K$2 &amp; "'!j14"))</f>
        <v/>
      </c>
      <c r="K44" s="33" t="str">
        <f t="shared" ref="K44:K50" ca="1" si="14">IF(J44="","",VLOOKUP(J44,INDIRECT("matrice_"&amp;C44),7,FALSE))</f>
        <v/>
      </c>
      <c r="L44" s="34" t="str">
        <f ca="1">IF(J44="","",VLOOKUP(J44,INDIRECT("matrice_"&amp;C44),5,FALSE))</f>
        <v/>
      </c>
      <c r="M44" s="79"/>
      <c r="O44" s="122"/>
    </row>
    <row r="45" spans="1:16" ht="27.75" x14ac:dyDescent="0.35">
      <c r="A45" s="35"/>
      <c r="B45" s="26" t="str">
        <f ca="1">IF(INDIRECT("'" &amp; $K$2 &amp; "'!a33")="","",INDIRECT("'" &amp; $K$2 &amp; "'!a33"))</f>
        <v>15h00</v>
      </c>
      <c r="C45" s="44" t="str">
        <f ca="1">IF(INDIRECT("'" &amp; $K$2 &amp; "'!b33")="","",INDIRECT("'" &amp; $K$2 &amp; "'!b33"))</f>
        <v/>
      </c>
      <c r="D45" s="37" t="str">
        <f ca="1">IF(INDIRECT("'" &amp; $K$2 &amp; "'!c33")="","",INDIRECT("'" &amp; $K$2 &amp; "'!c33"))</f>
        <v/>
      </c>
      <c r="E45" s="27" t="str">
        <f ca="1">IF(D45="","",VLOOKUP(D45,INDIRECT("matrice_"&amp;C45),7,FALSE))</f>
        <v/>
      </c>
      <c r="F45" s="28" t="str">
        <f ca="1">IF(D45="","",VLOOKUP(D45,INDIRECT("matrice_"&amp;C45),5,FALSE))</f>
        <v/>
      </c>
      <c r="G45" s="45" t="str">
        <f ca="1">IF(INDIRECT("'" &amp; $K$2 &amp; "'!e33")="","",INDIRECT("'" &amp; $K$2 &amp; "'!e33"))</f>
        <v/>
      </c>
      <c r="H45" s="30" t="str">
        <f ca="1">IF(INDIRECT("'" &amp; $K$2 &amp; "'!g33")="","",INDIRECT("'" &amp; $K$2 &amp; "'!g33"))</f>
        <v/>
      </c>
      <c r="I45" s="31" t="str">
        <f ca="1">IF(INDIRECT("'" &amp; $K$2 &amp; "'!e34")="","",INDIRECT("'" &amp; $K$2 &amp; "'!e34"))</f>
        <v/>
      </c>
      <c r="J45" s="37" t="str">
        <f ca="1">IF(INDIRECT("'" &amp; $K$2 &amp; "'!c34")="","",INDIRECT("'" &amp; $K$2 &amp; "'!c34"))</f>
        <v/>
      </c>
      <c r="K45" s="33" t="str">
        <f t="shared" ca="1" si="14"/>
        <v/>
      </c>
      <c r="L45" s="34" t="str">
        <f ca="1">IF(J45="","",VLOOKUP(J45,INDIRECT("matrice_"&amp;C45),5,FALSE))</f>
        <v/>
      </c>
      <c r="M45" s="79"/>
      <c r="O45" s="122"/>
    </row>
    <row r="46" spans="1:16" ht="27.75" x14ac:dyDescent="0.35">
      <c r="A46" s="35"/>
      <c r="B46" s="26" t="str">
        <f ca="1">IF(INDIRECT("'" &amp; $K$2 &amp; "'!h33")="","",INDIRECT("'" &amp; $K$2 &amp; "'!h33"))</f>
        <v>15h00</v>
      </c>
      <c r="C46" s="44" t="str">
        <f ca="1">IF(INDIRECT("'" &amp; $K$2 &amp; "'!i33")="","",INDIRECT("'" &amp; $K$2 &amp; "'!i33"))</f>
        <v/>
      </c>
      <c r="D46" s="39" t="str">
        <f ca="1">IF(INDIRECT("'" &amp; $K$2 &amp; "'!j33")="","",INDIRECT("'" &amp; $K$2 &amp; "'!j33"))</f>
        <v/>
      </c>
      <c r="E46" s="63" t="str">
        <f t="shared" ref="E46:E50" ca="1" si="15">IF(D46="","",VLOOKUP(D46,INDIRECT("matrice_"&amp;C46),7,FALSE))</f>
        <v/>
      </c>
      <c r="F46" s="64" t="str">
        <f ca="1">IF(D46="","",VLOOKUP(D46,INDIRECT("matrice_"&amp;C46),5,FALSE))</f>
        <v/>
      </c>
      <c r="G46" s="45" t="str">
        <f ca="1">IF(INDIRECT("'" &amp; $K$2 &amp; "'!l33")="","",INDIRECT("'" &amp; $K$2 &amp; "'!l33"))</f>
        <v/>
      </c>
      <c r="H46" s="30" t="str">
        <f ca="1">IF(INDIRECT("'" &amp; $K$2 &amp; "'!n33")="","",INDIRECT("'" &amp; $K$2 &amp; "'!n33"))</f>
        <v/>
      </c>
      <c r="I46" s="31" t="str">
        <f ca="1">IF(INDIRECT("'" &amp; $K$2 &amp; "'!l34")="","",INDIRECT("'" &amp; $K$2 &amp; "'!l34"))</f>
        <v/>
      </c>
      <c r="J46" s="39" t="str">
        <f ca="1">IF(INDIRECT("'" &amp; $K$2 &amp; "'!j34")="","",INDIRECT("'" &amp; $K$2 &amp; "'!j34"))</f>
        <v/>
      </c>
      <c r="K46" s="33" t="str">
        <f t="shared" ca="1" si="14"/>
        <v/>
      </c>
      <c r="L46" s="34" t="str">
        <f ca="1">IF(J46="","",VLOOKUP(J46,INDIRECT("matrice_"&amp;C46),5,FALSE))</f>
        <v/>
      </c>
      <c r="M46" s="79"/>
      <c r="O46" s="122"/>
    </row>
    <row r="47" spans="1:16" ht="27" x14ac:dyDescent="0.35">
      <c r="A47" s="35"/>
      <c r="B47" s="26" t="str">
        <f ca="1">IF(INDIRECT("'" &amp; $K$2 &amp; "'!o13")="","",INDIRECT("'" &amp; $K$2 &amp; "'!o13"))</f>
        <v>15h00</v>
      </c>
      <c r="C47" s="36" t="str">
        <f ca="1">IF(INDIRECT("'" &amp; $K$2 &amp; "'!p13")="","",INDIRECT("'" &amp; $K$2 &amp; "'!p13"))</f>
        <v/>
      </c>
      <c r="D47" s="39" t="str">
        <f ca="1">IF(INDIRECT("'" &amp; $K$2 &amp; "'!q13")="","",INDIRECT("'" &amp; $K$2 &amp; "'!q13"))</f>
        <v/>
      </c>
      <c r="E47" s="63" t="str">
        <f t="shared" ca="1" si="15"/>
        <v/>
      </c>
      <c r="F47" s="64" t="str">
        <f ca="1">IF(D47="","",VLOOKUP(D47,INDIRECT("matrice_"&amp;C47),5,FALSE))</f>
        <v/>
      </c>
      <c r="G47" s="29" t="str">
        <f ca="1">IF(INDIRECT("'" &amp; $K$2 &amp; "'!s13")="","",INDIRECT("'" &amp; $K$2 &amp; "'!s13"))</f>
        <v/>
      </c>
      <c r="H47" s="30" t="str">
        <f ca="1">IF(INDIRECT("'" &amp; $K$2 &amp; "'!u13")="","",INDIRECT("'" &amp; $K$2 &amp; "'!u13"))</f>
        <v/>
      </c>
      <c r="I47" s="31" t="str">
        <f ca="1">IF(INDIRECT("'" &amp; $K$2 &amp; "'!e14")="","",INDIRECT("'" &amp; $K$2 &amp; "'!e14"))</f>
        <v/>
      </c>
      <c r="J47" s="39" t="str">
        <f ca="1">IF(INDIRECT("'" &amp; $K$2 &amp; "'!q14")="","",INDIRECT("'" &amp; $K$2 &amp; "'!q14"))</f>
        <v/>
      </c>
      <c r="K47" s="33" t="str">
        <f t="shared" ca="1" si="14"/>
        <v/>
      </c>
      <c r="L47" s="34" t="str">
        <f ca="1">IF(J47="","",VLOOKUP(J47,INDIRECT("matrice_"&amp;C47),5,FALSE))</f>
        <v/>
      </c>
      <c r="M47" s="79"/>
      <c r="O47" s="122"/>
    </row>
    <row r="48" spans="1:16" ht="27" x14ac:dyDescent="0.35">
      <c r="A48" s="35"/>
      <c r="B48" s="26" t="str">
        <f ca="1">IF(INDIRECT("'" &amp; $K$2 &amp; "'!v13")="","",INDIRECT("'" &amp; $K$2 &amp; "'!v13"))</f>
        <v>15h00</v>
      </c>
      <c r="C48" s="36" t="str">
        <f ca="1">IF(INDIRECT("'" &amp; $K$2 &amp; "'!w13")="","",INDIRECT("'" &amp; $K$2 &amp; "'!w13"))</f>
        <v/>
      </c>
      <c r="D48" s="39" t="str">
        <f ca="1">IF(INDIRECT("'" &amp; $K$2 &amp; "'!x13")="","",INDIRECT("'" &amp; $K$2 &amp; "'!x13"))</f>
        <v/>
      </c>
      <c r="E48" s="63" t="str">
        <f t="shared" ca="1" si="15"/>
        <v/>
      </c>
      <c r="F48" s="64" t="str">
        <f ca="1">IF(D48="","",VLOOKUP(D48,INDIRECT("matrice_"&amp;C48),5,FALSE))</f>
        <v/>
      </c>
      <c r="G48" s="29" t="str">
        <f ca="1">IF(INDIRECT("'" &amp; $K$2 &amp; "'!z13")="","",INDIRECT("'" &amp; $K$2 &amp; "'!z13"))</f>
        <v/>
      </c>
      <c r="H48" s="30" t="str">
        <f ca="1">IF(INDIRECT("'" &amp; $K$2 &amp; "'!ab13")="","",INDIRECT("'" &amp; $K$2 &amp; "'!ab13"))</f>
        <v/>
      </c>
      <c r="I48" s="31" t="str">
        <f ca="1">IF(INDIRECT("'" &amp; $K$2 &amp; "'!l14")="","",INDIRECT("'" &amp; $K$2 &amp; "'!l14"))</f>
        <v/>
      </c>
      <c r="J48" s="33" t="str">
        <f ca="1">IF(INDIRECT("'" &amp; $K$2 &amp; "'!x14")="","",INDIRECT("'" &amp; $K$2 &amp; "'!x14"))</f>
        <v/>
      </c>
      <c r="K48" s="33" t="str">
        <f t="shared" ca="1" si="14"/>
        <v/>
      </c>
      <c r="L48" s="34" t="str">
        <f ca="1">IF(J48="","",VLOOKUP(J48,INDIRECT("matrice_"&amp;C48),5,FALSE))</f>
        <v/>
      </c>
      <c r="M48" s="79"/>
      <c r="O48" s="122"/>
    </row>
    <row r="49" spans="1:15" ht="27" x14ac:dyDescent="0.35">
      <c r="A49" s="35"/>
      <c r="B49" s="26" t="str">
        <f ca="1">IF(INDIRECT("'" &amp; $K$2 &amp; "'!o33")="","",INDIRECT("'" &amp; $K$2 &amp; "'!o33"))</f>
        <v>15h00</v>
      </c>
      <c r="C49" s="36" t="str">
        <f ca="1">IF(INDIRECT("'" &amp; $K$2 &amp; "'!p33")="","",INDIRECT("'" &amp; $K$2 &amp; "'!p33"))</f>
        <v/>
      </c>
      <c r="D49" s="39" t="str">
        <f ca="1">IF(INDIRECT("'" &amp; $K$2 &amp; "'!q33")="","",INDIRECT("'" &amp; $K$2 &amp; "'!q33"))</f>
        <v/>
      </c>
      <c r="E49" s="63" t="str">
        <f t="shared" ca="1" si="15"/>
        <v/>
      </c>
      <c r="F49" s="64" t="str">
        <f ca="1">IF(D49="","",VLOOKUP(D49,INDIRECT("matrice_"&amp;C49),5,FALSE))</f>
        <v/>
      </c>
      <c r="G49" s="29" t="str">
        <f ca="1">IF(INDIRECT("'" &amp; $K$2 &amp; "'!s33")="","",INDIRECT("'" &amp; $K$2 &amp; "'!s33"))</f>
        <v/>
      </c>
      <c r="H49" s="30" t="str">
        <f ca="1">IF(INDIRECT("'" &amp; $K$2 &amp; "'!u33")="","",INDIRECT("'" &amp; $K$2 &amp; "'!u33"))</f>
        <v/>
      </c>
      <c r="I49" s="31" t="str">
        <f ca="1">IF(INDIRECT("'" &amp; $K$2 &amp; "'!e34")="","",INDIRECT("'" &amp; $K$2 &amp; "'!e34"))</f>
        <v/>
      </c>
      <c r="J49" s="39" t="str">
        <f ca="1">IF(INDIRECT("'" &amp; $K$2 &amp; "'!q34")="","",INDIRECT("'" &amp; $K$2 &amp; "'!q34"))</f>
        <v/>
      </c>
      <c r="K49" s="33" t="str">
        <f t="shared" ca="1" si="14"/>
        <v/>
      </c>
      <c r="L49" s="34" t="str">
        <f ca="1">IF(J49="","",VLOOKUP(J49,INDIRECT("matrice_"&amp;C49),5,FALSE))</f>
        <v/>
      </c>
      <c r="M49" s="79"/>
      <c r="O49" s="122"/>
    </row>
    <row r="50" spans="1:15" ht="27" x14ac:dyDescent="0.35">
      <c r="A50" s="35"/>
      <c r="B50" s="26" t="str">
        <f ca="1">IF(INDIRECT("'" &amp; $K$2 &amp; "'!v33")="","",INDIRECT("'" &amp; $K$2 &amp; "'!v33"))</f>
        <v>15h00</v>
      </c>
      <c r="C50" s="36" t="str">
        <f ca="1">IF(INDIRECT("'" &amp; $K$2 &amp; "'!w33")="","",INDIRECT("'" &amp; $K$2 &amp; "'!w33"))</f>
        <v/>
      </c>
      <c r="D50" s="39" t="str">
        <f ca="1">IF(INDIRECT("'" &amp; $K$2 &amp; "'!x33")="","",INDIRECT("'" &amp; $K$2 &amp; "'!x33"))</f>
        <v/>
      </c>
      <c r="E50" s="63" t="str">
        <f t="shared" ca="1" si="15"/>
        <v/>
      </c>
      <c r="F50" s="64" t="str">
        <f ca="1">IF(D50="","",VLOOKUP(D50,INDIRECT("matrice_"&amp;C50),5,FALSE))</f>
        <v/>
      </c>
      <c r="G50" s="29" t="str">
        <f ca="1">IF(INDIRECT("'" &amp; $K$2 &amp; "'!z33")="","",INDIRECT("'" &amp; $K$2 &amp; "'!z33"))</f>
        <v/>
      </c>
      <c r="H50" s="30" t="str">
        <f ca="1">IF(INDIRECT("'" &amp; $K$2 &amp; "'!ab33")="","",INDIRECT("'" &amp; $K$2 &amp; "'!ab33"))</f>
        <v/>
      </c>
      <c r="I50" s="31" t="str">
        <f ca="1">IF(INDIRECT("'" &amp; $K$2 &amp; "'!l34")="","",INDIRECT("'" &amp; $K$2 &amp; "'!l34"))</f>
        <v/>
      </c>
      <c r="J50" s="39" t="str">
        <f ca="1">IF(INDIRECT("'" &amp; $K$2 &amp; "'!x34")="","",INDIRECT("'" &amp; $K$2 &amp; "'!x34"))</f>
        <v/>
      </c>
      <c r="K50" s="33" t="str">
        <f t="shared" ca="1" si="14"/>
        <v/>
      </c>
      <c r="L50" s="34" t="str">
        <f ca="1">IF(J50="","",VLOOKUP(J50,INDIRECT("matrice_"&amp;C50),5,FALSE))</f>
        <v/>
      </c>
      <c r="M50" s="79"/>
      <c r="O50" s="122"/>
    </row>
    <row r="51" spans="1:15" ht="6" customHeight="1" x14ac:dyDescent="0.35">
      <c r="A51" s="38"/>
      <c r="B51" s="41"/>
      <c r="C51" s="41"/>
      <c r="D51" s="41"/>
      <c r="E51" s="41"/>
      <c r="F51" s="41"/>
      <c r="G51" s="42"/>
      <c r="H51" s="46"/>
      <c r="I51" s="42"/>
      <c r="J51" s="41"/>
      <c r="K51" s="41"/>
      <c r="L51" s="43"/>
      <c r="M51" s="75"/>
      <c r="O51" s="123"/>
    </row>
    <row r="52" spans="1:15" ht="27.75" x14ac:dyDescent="0.35">
      <c r="A52" s="35"/>
      <c r="B52" s="26" t="str">
        <f ca="1">IF(INDIRECT("'" &amp; $K$2 &amp; "'!a15")="","",INDIRECT("'" &amp; $K$2 &amp; "'!a15"))</f>
        <v>16h30</v>
      </c>
      <c r="C52" s="44" t="str">
        <f ca="1">IF(INDIRECT("'" &amp; $K$2 &amp; "'!b15")="","",INDIRECT("'" &amp; $K$2 &amp; "'!b15"))</f>
        <v/>
      </c>
      <c r="D52" s="67" t="str">
        <f ca="1">IF(INDIRECT("'" &amp; $K$2 &amp; "'!c15")="","",INDIRECT("'" &amp; $K$2 &amp; "'!c15"))</f>
        <v/>
      </c>
      <c r="E52" s="68" t="str">
        <f ca="1">IF(D52="","",VLOOKUP(D52,INDIRECT("matrice_"&amp;C52),7,FALSE))</f>
        <v/>
      </c>
      <c r="F52" s="69" t="str">
        <f ca="1">IF(D52="","",VLOOKUP(D52,INDIRECT("matrice_"&amp;C52),5,FALSE))</f>
        <v/>
      </c>
      <c r="G52" s="45" t="str">
        <f ca="1">IF(INDIRECT("'" &amp; $K$2 &amp; "'!e15")="","",INDIRECT("'" &amp; $K$2 &amp; "'!e15"))</f>
        <v/>
      </c>
      <c r="H52" s="30" t="str">
        <f ca="1">IF(INDIRECT("'" &amp; $K$2 &amp; "'!g15")="","",INDIRECT("'" &amp; $K$2 &amp; "'!g15"))</f>
        <v/>
      </c>
      <c r="I52" s="31" t="str">
        <f ca="1">IF(INDIRECT("'" &amp; $K$2 &amp; "'!e16")="","",INDIRECT("'" &amp; $K$2 &amp; "'!e16"))</f>
        <v/>
      </c>
      <c r="J52" s="32" t="str">
        <f ca="1">IF(INDIRECT("'" &amp; $K$2 &amp; "'!c16")="","",INDIRECT("'" &amp; $K$2 &amp; "'!c16"))</f>
        <v/>
      </c>
      <c r="K52" s="33" t="str">
        <f ca="1">IF(J52="","",VLOOKUP(J52,INDIRECT("matrice_"&amp;C52),7,FALSE))</f>
        <v/>
      </c>
      <c r="L52" s="34" t="str">
        <f ca="1">IF(J52="","",VLOOKUP(J52,INDIRECT("matrice_"&amp;C52),5,FALSE))</f>
        <v/>
      </c>
      <c r="M52" s="79"/>
      <c r="O52" s="122"/>
    </row>
    <row r="53" spans="1:15" ht="27.75" x14ac:dyDescent="0.35">
      <c r="A53" s="35"/>
      <c r="B53" s="26" t="str">
        <f ca="1">IF(INDIRECT("'" &amp; $K$2 &amp; "'!h15")="","",INDIRECT("'" &amp; $K$2 &amp; "'!h15"))</f>
        <v>16h30</v>
      </c>
      <c r="C53" s="44" t="str">
        <f ca="1">IF(INDIRECT("'" &amp; $K$2 &amp; "'!i15")="","",INDIRECT("'" &amp; $K$2 &amp; "'!i15"))</f>
        <v/>
      </c>
      <c r="D53" s="32" t="str">
        <f ca="1">IF(INDIRECT("'" &amp; $K$2 &amp; "'!j15")="","",INDIRECT("'" &amp; $K$2 &amp; "'!j15"))</f>
        <v/>
      </c>
      <c r="E53" s="33" t="str">
        <f t="shared" ref="E53" ca="1" si="16">IF(D53="","",VLOOKUP(D53,INDIRECT("matrice_"&amp;C53),7,FALSE))</f>
        <v/>
      </c>
      <c r="F53" s="62" t="str">
        <f ca="1">IF(D53="","",VLOOKUP(D53,INDIRECT("matrice_"&amp;C53),5,FALSE))</f>
        <v/>
      </c>
      <c r="G53" s="45" t="str">
        <f ca="1">IF(INDIRECT("'" &amp; $K$2 &amp; "'!l15")="","",INDIRECT("'" &amp; $K$2 &amp; "'!l15"))</f>
        <v/>
      </c>
      <c r="H53" s="30" t="str">
        <f ca="1">IF(INDIRECT("'" &amp; $K$2 &amp; "'!n15")="","",INDIRECT("'" &amp; $K$2 &amp; "'!n15"))</f>
        <v/>
      </c>
      <c r="I53" s="31" t="str">
        <f ca="1">IF(INDIRECT("'" &amp; $K$2 &amp; "'!l16")="","",INDIRECT("'" &amp; $K$2 &amp; "'!l16"))</f>
        <v/>
      </c>
      <c r="J53" s="37" t="str">
        <f ca="1">IF(INDIRECT("'" &amp; $K$2 &amp; "'!j16")="","",INDIRECT("'" &amp; $K$2 &amp; "'!j16"))</f>
        <v/>
      </c>
      <c r="K53" s="33" t="str">
        <f t="shared" ref="K53:K59" ca="1" si="17">IF(J53="","",VLOOKUP(J53,INDIRECT("matrice_"&amp;C53),7,FALSE))</f>
        <v/>
      </c>
      <c r="L53" s="34" t="str">
        <f ca="1">IF(J53="","",VLOOKUP(J53,INDIRECT("matrice_"&amp;C53),5,FALSE))</f>
        <v/>
      </c>
      <c r="M53" s="79"/>
      <c r="O53" s="122"/>
    </row>
    <row r="54" spans="1:15" ht="27.75" x14ac:dyDescent="0.35">
      <c r="A54" s="35"/>
      <c r="B54" s="26" t="str">
        <f ca="1">IF(INDIRECT("'" &amp; $K$2 &amp; "'!a35")="","",INDIRECT("'" &amp; $K$2 &amp; "'!a35"))</f>
        <v>16h30</v>
      </c>
      <c r="C54" s="44" t="str">
        <f ca="1">IF(INDIRECT("'" &amp; $K$2 &amp; "'!b35")="","",INDIRECT("'" &amp; $K$2 &amp; "'!b35"))</f>
        <v/>
      </c>
      <c r="D54" s="37" t="str">
        <f ca="1">IF(INDIRECT("'" &amp; $K$2 &amp; "'!c35")="","",INDIRECT("'" &amp; $K$2 &amp; "'!c35"))</f>
        <v/>
      </c>
      <c r="E54" s="27" t="str">
        <f ca="1">IF(D54="","",VLOOKUP(D54,INDIRECT("matrice_"&amp;C54),7,FALSE))</f>
        <v/>
      </c>
      <c r="F54" s="28" t="str">
        <f ca="1">IF(D54="","",VLOOKUP(D54,INDIRECT("matrice_"&amp;C54),5,FALSE))</f>
        <v/>
      </c>
      <c r="G54" s="45" t="str">
        <f ca="1">IF(INDIRECT("'" &amp; $K$2 &amp; "'!e35")="","",INDIRECT("'" &amp; $K$2 &amp; "'!e35"))</f>
        <v/>
      </c>
      <c r="H54" s="30" t="str">
        <f ca="1">IF(INDIRECT("'" &amp; $K$2 &amp; "'!g35")="","",INDIRECT("'" &amp; $K$2 &amp; "'!g35"))</f>
        <v/>
      </c>
      <c r="I54" s="31" t="str">
        <f ca="1">IF(INDIRECT("'" &amp; $K$2 &amp; "'!e36")="","",INDIRECT("'" &amp; $K$2 &amp; "'!e36"))</f>
        <v/>
      </c>
      <c r="J54" s="37" t="str">
        <f ca="1">IF(INDIRECT("'" &amp; $K$2 &amp; "'!c36")="","",INDIRECT("'" &amp; $K$2 &amp; "'!c36"))</f>
        <v/>
      </c>
      <c r="K54" s="33" t="str">
        <f t="shared" ca="1" si="17"/>
        <v/>
      </c>
      <c r="L54" s="34" t="str">
        <f ca="1">IF(J54="","",VLOOKUP(J54,INDIRECT("matrice_"&amp;C54),5,FALSE))</f>
        <v/>
      </c>
      <c r="M54" s="79"/>
      <c r="O54" s="122"/>
    </row>
    <row r="55" spans="1:15" ht="27.75" x14ac:dyDescent="0.35">
      <c r="A55" s="35"/>
      <c r="B55" s="26" t="str">
        <f ca="1">IF(INDIRECT("'" &amp; $K$2 &amp; "'!h35")="","",INDIRECT("'" &amp; $K$2 &amp; "'!h35"))</f>
        <v>16h30</v>
      </c>
      <c r="C55" s="44" t="str">
        <f ca="1">IF(INDIRECT("'" &amp; $K$2 &amp; "'!i35")="","",INDIRECT("'" &amp; $K$2 &amp; "'!i35"))</f>
        <v/>
      </c>
      <c r="D55" s="39" t="str">
        <f ca="1">IF(INDIRECT("'" &amp; $K$2 &amp; "'!j35")="","",INDIRECT("'" &amp; $K$2 &amp; "'!j35"))</f>
        <v/>
      </c>
      <c r="E55" s="63" t="str">
        <f t="shared" ref="E55:E59" ca="1" si="18">IF(D55="","",VLOOKUP(D55,INDIRECT("matrice_"&amp;C55),7,FALSE))</f>
        <v/>
      </c>
      <c r="F55" s="64" t="str">
        <f ca="1">IF(D55="","",VLOOKUP(D55,INDIRECT("matrice_"&amp;C55),5,FALSE))</f>
        <v/>
      </c>
      <c r="G55" s="45" t="str">
        <f ca="1">IF(INDIRECT("'" &amp; $K$2 &amp; "'!l35")="","",INDIRECT("'" &amp; $K$2 &amp; "'!l35"))</f>
        <v/>
      </c>
      <c r="H55" s="30" t="str">
        <f ca="1">IF(INDIRECT("'" &amp; $K$2 &amp; "'!n35")="","",INDIRECT("'" &amp; $K$2 &amp; "'!n35"))</f>
        <v/>
      </c>
      <c r="I55" s="31" t="str">
        <f ca="1">IF(INDIRECT("'" &amp; $K$2 &amp; "'!l36")="","",INDIRECT("'" &amp; $K$2 &amp; "'!l36"))</f>
        <v/>
      </c>
      <c r="J55" s="39" t="str">
        <f ca="1">IF(INDIRECT("'" &amp; $K$2 &amp; "'!j36")="","",INDIRECT("'" &amp; $K$2 &amp; "'!j36"))</f>
        <v/>
      </c>
      <c r="K55" s="33" t="str">
        <f t="shared" ca="1" si="17"/>
        <v/>
      </c>
      <c r="L55" s="34" t="str">
        <f ca="1">IF(J55="","",VLOOKUP(J55,INDIRECT("matrice_"&amp;C55),5,FALSE))</f>
        <v/>
      </c>
      <c r="M55" s="79"/>
      <c r="O55" s="122"/>
    </row>
    <row r="56" spans="1:15" ht="27" x14ac:dyDescent="0.35">
      <c r="A56" s="35"/>
      <c r="B56" s="26" t="str">
        <f ca="1">IF(INDIRECT("'" &amp; $K$2 &amp; "'!o15")="","",INDIRECT("'" &amp; $K$2 &amp; "'!o15"))</f>
        <v>16h30</v>
      </c>
      <c r="C56" s="36" t="str">
        <f ca="1">IF(INDIRECT("'" &amp; $K$2 &amp; "'!p15")="","",INDIRECT("'" &amp; $K$2 &amp; "'!p15"))</f>
        <v/>
      </c>
      <c r="D56" s="39" t="str">
        <f ca="1">IF(INDIRECT("'" &amp; $K$2 &amp; "'!q15")="","",INDIRECT("'" &amp; $K$2 &amp; "'!q15"))</f>
        <v/>
      </c>
      <c r="E56" s="63" t="str">
        <f t="shared" ca="1" si="18"/>
        <v/>
      </c>
      <c r="F56" s="64" t="str">
        <f ca="1">IF(D56="","",VLOOKUP(D56,INDIRECT("matrice_"&amp;C56),5,FALSE))</f>
        <v/>
      </c>
      <c r="G56" s="29" t="str">
        <f ca="1">IF(INDIRECT("'" &amp; $K$2 &amp; "'!s15")="","",INDIRECT("'" &amp; $K$2 &amp; "'!s15"))</f>
        <v/>
      </c>
      <c r="H56" s="30" t="str">
        <f ca="1">IF(INDIRECT("'" &amp; $K$2 &amp; "'!u15")="","",INDIRECT("'" &amp; $K$2 &amp; "'!u15"))</f>
        <v/>
      </c>
      <c r="I56" s="31" t="str">
        <f ca="1">IF(INDIRECT("'" &amp; $K$2 &amp; "'!e16")="","",INDIRECT("'" &amp; $K$2 &amp; "'!e16"))</f>
        <v/>
      </c>
      <c r="J56" s="39" t="str">
        <f ca="1">IF(INDIRECT("'" &amp; $K$2 &amp; "'!q16")="","",INDIRECT("'" &amp; $K$2 &amp; "'!q16"))</f>
        <v/>
      </c>
      <c r="K56" s="33" t="str">
        <f t="shared" ca="1" si="17"/>
        <v/>
      </c>
      <c r="L56" s="34" t="str">
        <f ca="1">IF(J56="","",VLOOKUP(J56,INDIRECT("matrice_"&amp;C56),5,FALSE))</f>
        <v/>
      </c>
      <c r="M56" s="79"/>
      <c r="O56" s="122"/>
    </row>
    <row r="57" spans="1:15" ht="27" x14ac:dyDescent="0.35">
      <c r="A57" s="35"/>
      <c r="B57" s="26" t="str">
        <f ca="1">IF(INDIRECT("'" &amp; $K$2 &amp; "'!v15")="","",INDIRECT("'" &amp; $K$2 &amp; "'!v15"))</f>
        <v>16h30</v>
      </c>
      <c r="C57" s="36" t="str">
        <f ca="1">IF(INDIRECT("'" &amp; $K$2 &amp; "'!w15")="","",INDIRECT("'" &amp; $K$2 &amp; "'!w15"))</f>
        <v/>
      </c>
      <c r="D57" s="39" t="str">
        <f ca="1">IF(INDIRECT("'" &amp; $K$2 &amp; "'!x15")="","",INDIRECT("'" &amp; $K$2 &amp; "'!x15"))</f>
        <v/>
      </c>
      <c r="E57" s="63" t="str">
        <f t="shared" ca="1" si="18"/>
        <v/>
      </c>
      <c r="F57" s="64" t="str">
        <f ca="1">IF(D57="","",VLOOKUP(D57,INDIRECT("matrice_"&amp;C57),5,FALSE))</f>
        <v/>
      </c>
      <c r="G57" s="29" t="str">
        <f ca="1">IF(INDIRECT("'" &amp; $K$2 &amp; "'!z15")="","",INDIRECT("'" &amp; $K$2 &amp; "'!z15"))</f>
        <v/>
      </c>
      <c r="H57" s="30" t="str">
        <f ca="1">IF(INDIRECT("'" &amp; $K$2 &amp; "'!ab15")="","",INDIRECT("'" &amp; $K$2 &amp; "'!ab15"))</f>
        <v/>
      </c>
      <c r="I57" s="31" t="str">
        <f ca="1">IF(INDIRECT("'" &amp; $K$2 &amp; "'!l16")="","",INDIRECT("'" &amp; $K$2 &amp; "'!l16"))</f>
        <v/>
      </c>
      <c r="J57" s="33" t="str">
        <f ca="1">IF(INDIRECT("'" &amp; $K$2 &amp; "'!x16")="","",INDIRECT("'" &amp; $K$2 &amp; "'!x16"))</f>
        <v/>
      </c>
      <c r="K57" s="33" t="str">
        <f t="shared" ca="1" si="17"/>
        <v/>
      </c>
      <c r="L57" s="34" t="str">
        <f ca="1">IF(J57="","",VLOOKUP(J57,INDIRECT("matrice_"&amp;C57),5,FALSE))</f>
        <v/>
      </c>
      <c r="M57" s="79"/>
      <c r="O57" s="122"/>
    </row>
    <row r="58" spans="1:15" ht="27" x14ac:dyDescent="0.35">
      <c r="A58" s="35"/>
      <c r="B58" s="26" t="str">
        <f ca="1">IF(INDIRECT("'" &amp; $K$2 &amp; "'!o35")="","",INDIRECT("'" &amp; $K$2 &amp; "'!o35"))</f>
        <v>16h30</v>
      </c>
      <c r="C58" s="36" t="str">
        <f ca="1">IF(INDIRECT("'" &amp; $K$2 &amp; "'!p35")="","",INDIRECT("'" &amp; $K$2 &amp; "'!p35"))</f>
        <v/>
      </c>
      <c r="D58" s="39" t="str">
        <f ca="1">IF(INDIRECT("'" &amp; $K$2 &amp; "'!q35")="","",INDIRECT("'" &amp; $K$2 &amp; "'!q35"))</f>
        <v/>
      </c>
      <c r="E58" s="63" t="str">
        <f t="shared" ca="1" si="18"/>
        <v/>
      </c>
      <c r="F58" s="64" t="str">
        <f ca="1">IF(D58="","",VLOOKUP(D58,INDIRECT("matrice_"&amp;C58),5,FALSE))</f>
        <v/>
      </c>
      <c r="G58" s="29" t="str">
        <f ca="1">IF(INDIRECT("'" &amp; $K$2 &amp; "'!s35")="","",INDIRECT("'" &amp; $K$2 &amp; "'!s35"))</f>
        <v/>
      </c>
      <c r="H58" s="30" t="str">
        <f ca="1">IF(INDIRECT("'" &amp; $K$2 &amp; "'!u35")="","",INDIRECT("'" &amp; $K$2 &amp; "'!u35"))</f>
        <v/>
      </c>
      <c r="I58" s="31" t="str">
        <f ca="1">IF(INDIRECT("'" &amp; $K$2 &amp; "'!e36")="","",INDIRECT("'" &amp; $K$2 &amp; "'!e36"))</f>
        <v/>
      </c>
      <c r="J58" s="39" t="str">
        <f ca="1">IF(INDIRECT("'" &amp; $K$2 &amp; "'!q36")="","",INDIRECT("'" &amp; $K$2 &amp; "'!q36"))</f>
        <v/>
      </c>
      <c r="K58" s="33" t="str">
        <f t="shared" ca="1" si="17"/>
        <v/>
      </c>
      <c r="L58" s="34" t="str">
        <f ca="1">IF(J58="","",VLOOKUP(J58,INDIRECT("matrice_"&amp;C58),5,FALSE))</f>
        <v/>
      </c>
      <c r="M58" s="79"/>
      <c r="O58" s="122"/>
    </row>
    <row r="59" spans="1:15" ht="27" x14ac:dyDescent="0.35">
      <c r="A59" s="35"/>
      <c r="B59" s="26" t="str">
        <f ca="1">IF(INDIRECT("'" &amp; $K$2 &amp; "'!v35")="","",INDIRECT("'" &amp; $K$2 &amp; "'!v35"))</f>
        <v>16h30</v>
      </c>
      <c r="C59" s="36" t="str">
        <f ca="1">IF(INDIRECT("'" &amp; $K$2 &amp; "'!w35")="","",INDIRECT("'" &amp; $K$2 &amp; "'!w35"))</f>
        <v/>
      </c>
      <c r="D59" s="39" t="str">
        <f ca="1">IF(INDIRECT("'" &amp; $K$2 &amp; "'!x35")="","",INDIRECT("'" &amp; $K$2 &amp; "'!x35"))</f>
        <v/>
      </c>
      <c r="E59" s="63" t="str">
        <f t="shared" ca="1" si="18"/>
        <v/>
      </c>
      <c r="F59" s="64" t="str">
        <f ca="1">IF(D59="","",VLOOKUP(D59,INDIRECT("matrice_"&amp;C59),5,FALSE))</f>
        <v/>
      </c>
      <c r="G59" s="29" t="str">
        <f ca="1">IF(INDIRECT("'" &amp; $K$2 &amp; "'!z35")="","",INDIRECT("'" &amp; $K$2 &amp; "'!z35"))</f>
        <v/>
      </c>
      <c r="H59" s="30" t="str">
        <f ca="1">IF(INDIRECT("'" &amp; $K$2 &amp; "'!ab35")="","",INDIRECT("'" &amp; $K$2 &amp; "'!ab35"))</f>
        <v/>
      </c>
      <c r="I59" s="31" t="str">
        <f ca="1">IF(INDIRECT("'" &amp; $K$2 &amp; "'!l36")="","",INDIRECT("'" &amp; $K$2 &amp; "'!l36"))</f>
        <v/>
      </c>
      <c r="J59" s="39" t="str">
        <f ca="1">IF(INDIRECT("'" &amp; $K$2 &amp; "'!x36")="","",INDIRECT("'" &amp; $K$2 &amp; "'!x36"))</f>
        <v/>
      </c>
      <c r="K59" s="33" t="str">
        <f t="shared" ca="1" si="17"/>
        <v/>
      </c>
      <c r="L59" s="34" t="str">
        <f ca="1">IF(J59="","",VLOOKUP(J59,INDIRECT("matrice_"&amp;C59),5,FALSE))</f>
        <v/>
      </c>
      <c r="M59" s="79"/>
      <c r="O59" s="122"/>
    </row>
    <row r="60" spans="1:15" ht="6" customHeight="1" x14ac:dyDescent="0.35">
      <c r="A60" s="38"/>
      <c r="B60" s="41"/>
      <c r="C60" s="41"/>
      <c r="D60" s="41"/>
      <c r="E60" s="41"/>
      <c r="F60" s="41"/>
      <c r="G60" s="42"/>
      <c r="H60" s="46"/>
      <c r="I60" s="42"/>
      <c r="J60" s="41"/>
      <c r="K60" s="41"/>
      <c r="L60" s="43"/>
      <c r="M60" s="75"/>
      <c r="O60" s="123"/>
    </row>
    <row r="61" spans="1:15" ht="27.75" x14ac:dyDescent="0.35">
      <c r="A61" s="35"/>
      <c r="B61" s="26" t="str">
        <f ca="1">IF(INDIRECT("'" &amp; $K$2 &amp; "'!a17")="","",INDIRECT("'" &amp; $K$2 &amp; "'!a17"))</f>
        <v>18h00</v>
      </c>
      <c r="C61" s="44" t="str">
        <f ca="1">IF(INDIRECT("'" &amp; $K$2 &amp; "'!b17")="","",INDIRECT("'" &amp; $K$2 &amp; "'!b17"))</f>
        <v/>
      </c>
      <c r="D61" s="32" t="str">
        <f ca="1">IF(INDIRECT("'" &amp; $K$2 &amp; "'!c17")="","",INDIRECT("'" &amp; $K$2 &amp; "'!c17"))</f>
        <v/>
      </c>
      <c r="E61" s="33" t="str">
        <f ca="1">IF(D61="","",VLOOKUP(D61,INDIRECT("matrice_"&amp;C61),7,FALSE))</f>
        <v/>
      </c>
      <c r="F61" s="62" t="str">
        <f ca="1">IF(D61="","",VLOOKUP(D61,INDIRECT("matrice_"&amp;C61),5,FALSE))</f>
        <v/>
      </c>
      <c r="G61" s="45" t="str">
        <f ca="1">IF(INDIRECT("'" &amp; $K$2 &amp; "'!e17")="","",INDIRECT("'" &amp; $K$2 &amp; "'!e17"))</f>
        <v/>
      </c>
      <c r="H61" s="30" t="str">
        <f ca="1">IF(INDIRECT("'" &amp; $K$2 &amp; "'!g17")="","",INDIRECT("'" &amp; $K$2 &amp; "'!g17"))</f>
        <v/>
      </c>
      <c r="I61" s="31" t="str">
        <f ca="1">IF(INDIRECT("'" &amp; $K$2 &amp; "'!e18")="","",INDIRECT("'" &amp; $K$2 &amp; "'!e18"))</f>
        <v/>
      </c>
      <c r="J61" s="32" t="str">
        <f ca="1">IF(INDIRECT("'" &amp; $K$2 &amp; "'!c18")="","",INDIRECT("'" &amp; $K$2 &amp; "'!c18"))</f>
        <v/>
      </c>
      <c r="K61" s="33" t="str">
        <f ca="1">IF(J61="","",VLOOKUP(J61,INDIRECT("matrice_"&amp;C61),7,FALSE))</f>
        <v/>
      </c>
      <c r="L61" s="34" t="str">
        <f ca="1">IF(J61="","",VLOOKUP(J61,INDIRECT("matrice_"&amp;C61),5,FALSE))</f>
        <v/>
      </c>
      <c r="M61" s="79"/>
      <c r="O61" s="122"/>
    </row>
    <row r="62" spans="1:15" ht="27.75" x14ac:dyDescent="0.35">
      <c r="A62" s="35"/>
      <c r="B62" s="26" t="str">
        <f ca="1">IF(INDIRECT("'" &amp; $K$2 &amp; "'!h17")="","",INDIRECT("'" &amp; $K$2 &amp; "'!h17"))</f>
        <v>18h00</v>
      </c>
      <c r="C62" s="44" t="str">
        <f ca="1">IF(INDIRECT("'" &amp; $K$2 &amp; "'!i17")="","",INDIRECT("'" &amp; $K$2 &amp; "'!i17"))</f>
        <v/>
      </c>
      <c r="D62" s="37" t="str">
        <f ca="1">IF(INDIRECT("'" &amp; $K$2 &amp; "'!j17")="","",INDIRECT("'" &amp; $K$2 &amp; "'!j17"))</f>
        <v/>
      </c>
      <c r="E62" s="27" t="str">
        <f t="shared" ref="E62" ca="1" si="19">IF(D62="","",VLOOKUP(D62,INDIRECT("matrice_"&amp;C62),7,FALSE))</f>
        <v/>
      </c>
      <c r="F62" s="28" t="str">
        <f ca="1">IF(D62="","",VLOOKUP(D62,INDIRECT("matrice_"&amp;C62),5,FALSE))</f>
        <v/>
      </c>
      <c r="G62" s="45" t="str">
        <f ca="1">IF(INDIRECT("'" &amp; $K$2 &amp; "'!l17")="","",INDIRECT("'" &amp; $K$2 &amp; "'!l17"))</f>
        <v/>
      </c>
      <c r="H62" s="30" t="str">
        <f ca="1">IF(INDIRECT("'" &amp; $K$2 &amp; "'!n17")="","",INDIRECT("'" &amp; $K$2 &amp; "'!n17"))</f>
        <v/>
      </c>
      <c r="I62" s="31" t="str">
        <f ca="1">IF(INDIRECT("'" &amp; $K$2 &amp; "'!l18")="","",INDIRECT("'" &amp; $K$2 &amp; "'!l18"))</f>
        <v/>
      </c>
      <c r="J62" s="37" t="str">
        <f ca="1">IF(INDIRECT("'" &amp; $K$2 &amp; "'!j18")="","",INDIRECT("'" &amp; $K$2 &amp; "'!j18"))</f>
        <v/>
      </c>
      <c r="K62" s="33" t="str">
        <f t="shared" ref="K62:K68" ca="1" si="20">IF(J62="","",VLOOKUP(J62,INDIRECT("matrice_"&amp;C62),7,FALSE))</f>
        <v/>
      </c>
      <c r="L62" s="34" t="str">
        <f ca="1">IF(J62="","",VLOOKUP(J62,INDIRECT("matrice_"&amp;C62),5,FALSE))</f>
        <v/>
      </c>
      <c r="M62" s="79"/>
      <c r="O62" s="122"/>
    </row>
    <row r="63" spans="1:15" ht="27.75" x14ac:dyDescent="0.35">
      <c r="A63" s="35"/>
      <c r="B63" s="26" t="str">
        <f ca="1">IF(INDIRECT("'" &amp; $K$2 &amp; "'!a37")="","",INDIRECT("'" &amp; $K$2 &amp; "'!a37"))</f>
        <v>18h00</v>
      </c>
      <c r="C63" s="44" t="str">
        <f ca="1">IF(INDIRECT("'" &amp; $K$2 &amp; "'!b37")="","",INDIRECT("'" &amp; $K$2 &amp; "'!b37"))</f>
        <v>SM35</v>
      </c>
      <c r="D63" s="37" t="str">
        <f ca="1">IF(INDIRECT("'" &amp; $K$2 &amp; "'!c37")="","",INDIRECT("'" &amp; $K$2 &amp; "'!c37"))</f>
        <v/>
      </c>
      <c r="E63" s="27" t="str">
        <f ca="1">IF(D63="","",VLOOKUP(D63,INDIRECT("matrice_"&amp;C63),7,FALSE))</f>
        <v/>
      </c>
      <c r="F63" s="28" t="str">
        <f ca="1">IF(D63="","",VLOOKUP(D63,INDIRECT("matrice_"&amp;C63),5,FALSE))</f>
        <v/>
      </c>
      <c r="G63" s="45" t="str">
        <f ca="1">IF(INDIRECT("'" &amp; $K$2 &amp; "'!e37")="","",INDIRECT("'" &amp; $K$2 &amp; "'!e37"))</f>
        <v/>
      </c>
      <c r="H63" s="30" t="str">
        <f ca="1">IF(INDIRECT("'" &amp; $K$2 &amp; "'!g37")="","",INDIRECT("'" &amp; $K$2 &amp; "'!g37"))</f>
        <v/>
      </c>
      <c r="I63" s="31" t="str">
        <f ca="1">IF(INDIRECT("'" &amp; $K$2 &amp; "'!e38")="","",INDIRECT("'" &amp; $K$2 &amp; "'!e38"))</f>
        <v/>
      </c>
      <c r="J63" s="37" t="str">
        <f ca="1">IF(INDIRECT("'" &amp; $K$2 &amp; "'!c38")="","",INDIRECT("'" &amp; $K$2 &amp; "'!c38"))</f>
        <v/>
      </c>
      <c r="K63" s="33" t="str">
        <f t="shared" ca="1" si="20"/>
        <v/>
      </c>
      <c r="L63" s="34" t="str">
        <f ca="1">IF(J63="","",VLOOKUP(J63,INDIRECT("matrice_"&amp;C63),5,FALSE))</f>
        <v/>
      </c>
      <c r="M63" s="79"/>
      <c r="O63" s="122"/>
    </row>
    <row r="64" spans="1:15" ht="27.75" x14ac:dyDescent="0.35">
      <c r="A64" s="35"/>
      <c r="B64" s="26" t="str">
        <f ca="1">IF(INDIRECT("'" &amp; $K$2 &amp; "'!h37")="","",INDIRECT("'" &amp; $K$2 &amp; "'!h37"))</f>
        <v>18h00</v>
      </c>
      <c r="C64" s="44" t="str">
        <f ca="1">IF(INDIRECT("'" &amp; $K$2 &amp; "'!i37")="","",INDIRECT("'" &amp; $K$2 &amp; "'!i37"))</f>
        <v/>
      </c>
      <c r="D64" s="39" t="str">
        <f ca="1">IF(INDIRECT("'" &amp; $K$2 &amp; "'!j37")="","",INDIRECT("'" &amp; $K$2 &amp; "'!j37"))</f>
        <v/>
      </c>
      <c r="E64" s="63" t="str">
        <f t="shared" ref="E64:E68" ca="1" si="21">IF(D64="","",VLOOKUP(D64,INDIRECT("matrice_"&amp;C64),7,FALSE))</f>
        <v/>
      </c>
      <c r="F64" s="64" t="str">
        <f ca="1">IF(D64="","",VLOOKUP(D64,INDIRECT("matrice_"&amp;C64),5,FALSE))</f>
        <v/>
      </c>
      <c r="G64" s="45" t="str">
        <f ca="1">IF(INDIRECT("'" &amp; $K$2 &amp; "'!l37")="","",INDIRECT("'" &amp; $K$2 &amp; "'!l37"))</f>
        <v/>
      </c>
      <c r="H64" s="30" t="str">
        <f ca="1">IF(INDIRECT("'" &amp; $K$2 &amp; "'!n37")="","",INDIRECT("'" &amp; $K$2 &amp; "'!n37"))</f>
        <v/>
      </c>
      <c r="I64" s="31" t="str">
        <f ca="1">IF(INDIRECT("'" &amp; $K$2 &amp; "'!l38")="","",INDIRECT("'" &amp; $K$2 &amp; "'!l38"))</f>
        <v/>
      </c>
      <c r="J64" s="39" t="str">
        <f ca="1">IF(INDIRECT("'" &amp; $K$2 &amp; "'!j38")="","",INDIRECT("'" &amp; $K$2 &amp; "'!j38"))</f>
        <v/>
      </c>
      <c r="K64" s="33" t="str">
        <f t="shared" ca="1" si="20"/>
        <v/>
      </c>
      <c r="L64" s="34" t="str">
        <f ca="1">IF(J64="","",VLOOKUP(J64,INDIRECT("matrice_"&amp;C64),5,FALSE))</f>
        <v/>
      </c>
      <c r="M64" s="79"/>
      <c r="O64" s="122"/>
    </row>
    <row r="65" spans="1:15" ht="27" x14ac:dyDescent="0.35">
      <c r="A65" s="35"/>
      <c r="B65" s="26" t="str">
        <f ca="1">IF(INDIRECT("'" &amp; $K$2 &amp; "'!o17")="","",INDIRECT("'" &amp; $K$2 &amp; "'!o17"))</f>
        <v>18h00</v>
      </c>
      <c r="C65" s="36" t="str">
        <f ca="1">IF(INDIRECT("'" &amp; $K$2 &amp; "'!p17")="","",INDIRECT("'" &amp; $K$2 &amp; "'!p17"))</f>
        <v/>
      </c>
      <c r="D65" s="39" t="str">
        <f ca="1">IF(INDIRECT("'" &amp; $K$2 &amp; "'!q17")="","",INDIRECT("'" &amp; $K$2 &amp; "'!q17"))</f>
        <v/>
      </c>
      <c r="E65" s="63" t="str">
        <f t="shared" ca="1" si="21"/>
        <v/>
      </c>
      <c r="F65" s="64" t="str">
        <f ca="1">IF(D65="","",VLOOKUP(D65,INDIRECT("matrice_"&amp;C65),5,FALSE))</f>
        <v/>
      </c>
      <c r="G65" s="29" t="str">
        <f ca="1">IF(INDIRECT("'" &amp; $K$2 &amp; "'!s17")="","",INDIRECT("'" &amp; $K$2 &amp; "'!s17"))</f>
        <v/>
      </c>
      <c r="H65" s="30" t="str">
        <f ca="1">IF(INDIRECT("'" &amp; $K$2 &amp; "'!u17")="","",INDIRECT("'" &amp; $K$2 &amp; "'!u17"))</f>
        <v/>
      </c>
      <c r="I65" s="31" t="str">
        <f ca="1">IF(INDIRECT("'" &amp; $K$2 &amp; "'!e18")="","",INDIRECT("'" &amp; $K$2 &amp; "'!e18"))</f>
        <v/>
      </c>
      <c r="J65" s="39" t="str">
        <f ca="1">IF(INDIRECT("'" &amp; $K$2 &amp; "'!q18")="","",INDIRECT("'" &amp; $K$2 &amp; "'!q18"))</f>
        <v/>
      </c>
      <c r="K65" s="33" t="str">
        <f t="shared" ca="1" si="20"/>
        <v/>
      </c>
      <c r="L65" s="34" t="str">
        <f ca="1">IF(J65="","",VLOOKUP(J65,INDIRECT("matrice_"&amp;C65),5,FALSE))</f>
        <v/>
      </c>
      <c r="M65" s="79"/>
      <c r="O65" s="122"/>
    </row>
    <row r="66" spans="1:15" ht="27" x14ac:dyDescent="0.35">
      <c r="A66" s="35"/>
      <c r="B66" s="26" t="str">
        <f ca="1">IF(INDIRECT("'" &amp; $K$2 &amp; "'!v17")="","",INDIRECT("'" &amp; $K$2 &amp; "'!v17"))</f>
        <v>18h00</v>
      </c>
      <c r="C66" s="36" t="str">
        <f ca="1">IF(INDIRECT("'" &amp; $K$2 &amp; "'!w17")="","",INDIRECT("'" &amp; $K$2 &amp; "'!w17"))</f>
        <v/>
      </c>
      <c r="D66" s="39" t="str">
        <f ca="1">IF(INDIRECT("'" &amp; $K$2 &amp; "'!x17")="","",INDIRECT("'" &amp; $K$2 &amp; "'!x17"))</f>
        <v/>
      </c>
      <c r="E66" s="63" t="str">
        <f t="shared" ca="1" si="21"/>
        <v/>
      </c>
      <c r="F66" s="64" t="str">
        <f ca="1">IF(D66="","",VLOOKUP(D66,INDIRECT("matrice_"&amp;C66),5,FALSE))</f>
        <v/>
      </c>
      <c r="G66" s="29" t="str">
        <f ca="1">IF(INDIRECT("'" &amp; $K$2 &amp; "'!z17")="","",INDIRECT("'" &amp; $K$2 &amp; "'!z17"))</f>
        <v/>
      </c>
      <c r="H66" s="30" t="str">
        <f ca="1">IF(INDIRECT("'" &amp; $K$2 &amp; "'!ab17")="","",INDIRECT("'" &amp; $K$2 &amp; "'!ab17"))</f>
        <v/>
      </c>
      <c r="I66" s="31" t="str">
        <f ca="1">IF(INDIRECT("'" &amp; $K$2 &amp; "'!l18")="","",INDIRECT("'" &amp; $K$2 &amp; "'!l18"))</f>
        <v/>
      </c>
      <c r="J66" s="33" t="str">
        <f ca="1">IF(INDIRECT("'" &amp; $K$2 &amp; "'!x18")="","",INDIRECT("'" &amp; $K$2 &amp; "'!x18"))</f>
        <v/>
      </c>
      <c r="K66" s="33" t="str">
        <f t="shared" ca="1" si="20"/>
        <v/>
      </c>
      <c r="L66" s="34" t="str">
        <f ca="1">IF(J66="","",VLOOKUP(J66,INDIRECT("matrice_"&amp;C66),5,FALSE))</f>
        <v/>
      </c>
      <c r="M66" s="79"/>
      <c r="O66" s="122"/>
    </row>
    <row r="67" spans="1:15" ht="27" x14ac:dyDescent="0.35">
      <c r="A67" s="35"/>
      <c r="B67" s="26" t="str">
        <f ca="1">IF(INDIRECT("'" &amp; $K$2 &amp; "'!o37")="","",INDIRECT("'" &amp; $K$2 &amp; "'!o37"))</f>
        <v>18h00</v>
      </c>
      <c r="C67" s="36" t="str">
        <f ca="1">IF(INDIRECT("'" &amp; $K$2 &amp; "'!p37")="","",INDIRECT("'" &amp; $K$2 &amp; "'!p37"))</f>
        <v/>
      </c>
      <c r="D67" s="39" t="str">
        <f ca="1">IF(INDIRECT("'" &amp; $K$2 &amp; "'!q37")="","",INDIRECT("'" &amp; $K$2 &amp; "'!q37"))</f>
        <v/>
      </c>
      <c r="E67" s="63" t="str">
        <f t="shared" ca="1" si="21"/>
        <v/>
      </c>
      <c r="F67" s="64" t="str">
        <f ca="1">IF(D67="","",VLOOKUP(D67,INDIRECT("matrice_"&amp;C67),5,FALSE))</f>
        <v/>
      </c>
      <c r="G67" s="29" t="str">
        <f ca="1">IF(INDIRECT("'" &amp; $K$2 &amp; "'!s37")="","",INDIRECT("'" &amp; $K$2 &amp; "'!s37"))</f>
        <v/>
      </c>
      <c r="H67" s="30" t="str">
        <f ca="1">IF(INDIRECT("'" &amp; $K$2 &amp; "'!u37")="","",INDIRECT("'" &amp; $K$2 &amp; "'!u37"))</f>
        <v/>
      </c>
      <c r="I67" s="31" t="str">
        <f ca="1">IF(INDIRECT("'" &amp; $K$2 &amp; "'!e38")="","",INDIRECT("'" &amp; $K$2 &amp; "'!e38"))</f>
        <v/>
      </c>
      <c r="J67" s="39" t="str">
        <f ca="1">IF(INDIRECT("'" &amp; $K$2 &amp; "'!q38")="","",INDIRECT("'" &amp; $K$2 &amp; "'!q38"))</f>
        <v/>
      </c>
      <c r="K67" s="33" t="str">
        <f t="shared" ca="1" si="20"/>
        <v/>
      </c>
      <c r="L67" s="34" t="str">
        <f ca="1">IF(J67="","",VLOOKUP(J67,INDIRECT("matrice_"&amp;C67),5,FALSE))</f>
        <v/>
      </c>
      <c r="M67" s="79"/>
      <c r="O67" s="122"/>
    </row>
    <row r="68" spans="1:15" ht="27" x14ac:dyDescent="0.35">
      <c r="A68" s="35"/>
      <c r="B68" s="26" t="str">
        <f ca="1">IF(INDIRECT("'" &amp; $K$2 &amp; "'!v37")="","",INDIRECT("'" &amp; $K$2 &amp; "'!v37"))</f>
        <v>18h00</v>
      </c>
      <c r="C68" s="36" t="str">
        <f ca="1">IF(INDIRECT("'" &amp; $K$2 &amp; "'!w37")="","",INDIRECT("'" &amp; $K$2 &amp; "'!w37"))</f>
        <v/>
      </c>
      <c r="D68" s="39" t="str">
        <f ca="1">IF(INDIRECT("'" &amp; $K$2 &amp; "'!x37")="","",INDIRECT("'" &amp; $K$2 &amp; "'!x37"))</f>
        <v/>
      </c>
      <c r="E68" s="63" t="str">
        <f t="shared" ca="1" si="21"/>
        <v/>
      </c>
      <c r="F68" s="64" t="str">
        <f ca="1">IF(D68="","",VLOOKUP(D68,INDIRECT("matrice_"&amp;C68),5,FALSE))</f>
        <v/>
      </c>
      <c r="G68" s="29" t="str">
        <f ca="1">IF(INDIRECT("'" &amp; $K$2 &amp; "'!z37")="","",INDIRECT("'" &amp; $K$2 &amp; "'!z37"))</f>
        <v/>
      </c>
      <c r="H68" s="30" t="str">
        <f ca="1">IF(INDIRECT("'" &amp; $K$2 &amp; "'!ab37")="","",INDIRECT("'" &amp; $K$2 &amp; "'!ab37"))</f>
        <v/>
      </c>
      <c r="I68" s="31" t="str">
        <f ca="1">IF(INDIRECT("'" &amp; $K$2 &amp; "'!l38")="","",INDIRECT("'" &amp; $K$2 &amp; "'!l38"))</f>
        <v/>
      </c>
      <c r="J68" s="39" t="str">
        <f ca="1">IF(INDIRECT("'" &amp; $K$2 &amp; "'!x38")="","",INDIRECT("'" &amp; $K$2 &amp; "'!x38"))</f>
        <v/>
      </c>
      <c r="K68" s="33" t="str">
        <f t="shared" ca="1" si="20"/>
        <v/>
      </c>
      <c r="L68" s="34" t="str">
        <f ca="1">IF(J68="","",VLOOKUP(J68,INDIRECT("matrice_"&amp;C68),5,FALSE))</f>
        <v/>
      </c>
      <c r="M68" s="79"/>
      <c r="O68" s="122"/>
    </row>
    <row r="69" spans="1:15" ht="7.5" customHeight="1" x14ac:dyDescent="0.35">
      <c r="A69" s="9"/>
      <c r="B69" s="8"/>
      <c r="C69" s="8"/>
      <c r="D69" s="65"/>
      <c r="E69" s="65"/>
      <c r="F69" s="65"/>
      <c r="G69" s="49"/>
      <c r="H69" s="46"/>
      <c r="I69" s="49"/>
      <c r="J69" s="48"/>
      <c r="K69" s="48"/>
      <c r="L69" s="50"/>
      <c r="M69" s="75"/>
      <c r="O69" s="124"/>
    </row>
    <row r="70" spans="1:15" ht="27.75" x14ac:dyDescent="0.35">
      <c r="A70" s="9"/>
      <c r="B70" s="26" t="str">
        <f ca="1">IF(INDIRECT("'" &amp; $K$2 &amp; "'!a19")="","",INDIRECT("'" &amp; $K$2 &amp; "'!a19"))</f>
        <v>19h30</v>
      </c>
      <c r="C70" s="44" t="str">
        <f ca="1">IF(INDIRECT("'" &amp; $K$2 &amp; "'!b19")="","",INDIRECT("'" &amp; $K$2 &amp; "'!b19"))</f>
        <v/>
      </c>
      <c r="D70" s="32" t="str">
        <f ca="1">IF(INDIRECT("'" &amp; $K$2 &amp; "'!c19")="","",INDIRECT("'" &amp; $K$2 &amp; "'!c19"))</f>
        <v/>
      </c>
      <c r="E70" s="33" t="str">
        <f ca="1">IF(D70="","",VLOOKUP(D70,INDIRECT("matrice_"&amp;C70),7,FALSE))</f>
        <v/>
      </c>
      <c r="F70" s="62" t="str">
        <f ca="1">IF(D70="","",VLOOKUP(D70,INDIRECT("matrice_"&amp;C70),5,FALSE))</f>
        <v/>
      </c>
      <c r="G70" s="45" t="str">
        <f ca="1">IF(INDIRECT("'" &amp; $K$2 &amp; "'!e19")="","",INDIRECT("'" &amp; $K$2 &amp; "'!e19"))</f>
        <v/>
      </c>
      <c r="H70" s="30" t="str">
        <f ca="1">IF(INDIRECT("'" &amp; $K$2 &amp; "'!g19")="","",INDIRECT("'" &amp; $K$2 &amp; "'!g19"))</f>
        <v/>
      </c>
      <c r="I70" s="31" t="str">
        <f ca="1">IF(INDIRECT("'" &amp; $K$2 &amp; "'!e20")="","",INDIRECT("'" &amp; $K$2 &amp; "'!e20"))</f>
        <v/>
      </c>
      <c r="J70" s="32" t="str">
        <f ca="1">IF(INDIRECT("'" &amp; $K$2 &amp; "'!c20")="","",INDIRECT("'" &amp; $K$2 &amp; "'!c20"))</f>
        <v/>
      </c>
      <c r="K70" s="33" t="str">
        <f ca="1">IF(J70="","",VLOOKUP(J70,INDIRECT("matrice_"&amp;C70),7,FALSE))</f>
        <v/>
      </c>
      <c r="L70" s="34" t="str">
        <f ca="1">IF(J70="","",VLOOKUP(J70,INDIRECT("matrice_"&amp;C70),5,FALSE))</f>
        <v/>
      </c>
      <c r="M70" s="75"/>
      <c r="O70" s="122"/>
    </row>
    <row r="71" spans="1:15" ht="27.75" x14ac:dyDescent="0.35">
      <c r="A71" s="9"/>
      <c r="B71" s="26" t="str">
        <f ca="1">IF(INDIRECT("'" &amp; $K$2 &amp; "'!h19")="","",INDIRECT("'" &amp; $K$2 &amp; "'!h19"))</f>
        <v>19h30</v>
      </c>
      <c r="C71" s="44" t="str">
        <f ca="1">IF(INDIRECT("'" &amp; $K$2 &amp; "'!i19")="","",INDIRECT("'" &amp; $K$2 &amp; "'!i19"))</f>
        <v/>
      </c>
      <c r="D71" s="37" t="str">
        <f ca="1">IF(INDIRECT("'" &amp; $K$2 &amp; "'!j19")="","",INDIRECT("'" &amp; $K$2 &amp; "'!j19"))</f>
        <v/>
      </c>
      <c r="E71" s="27" t="str">
        <f t="shared" ref="E71" ca="1" si="22">IF(D71="","",VLOOKUP(D71,INDIRECT("matrice_"&amp;C71),7,FALSE))</f>
        <v/>
      </c>
      <c r="F71" s="28" t="str">
        <f ca="1">IF(D71="","",VLOOKUP(D71,INDIRECT("matrice_"&amp;C71),5,FALSE))</f>
        <v/>
      </c>
      <c r="G71" s="45" t="str">
        <f ca="1">IF(INDIRECT("'" &amp; $K$2 &amp; "'!l19")="","",INDIRECT("'" &amp; $K$2 &amp; "'!l19"))</f>
        <v/>
      </c>
      <c r="H71" s="30" t="str">
        <f ca="1">IF(INDIRECT("'" &amp; $K$2 &amp; "'!n19")="","",INDIRECT("'" &amp; $K$2 &amp; "'!n19"))</f>
        <v/>
      </c>
      <c r="I71" s="31" t="str">
        <f ca="1">IF(INDIRECT("'" &amp; $K$2 &amp; "'!l20")="","",INDIRECT("'" &amp; $K$2 &amp; "'!l20"))</f>
        <v/>
      </c>
      <c r="J71" s="37" t="str">
        <f ca="1">IF(INDIRECT("'" &amp; $K$2 &amp; "'!j20")="","",INDIRECT("'" &amp; $K$2 &amp; "'!j20"))</f>
        <v/>
      </c>
      <c r="K71" s="33" t="str">
        <f t="shared" ref="K71:K77" ca="1" si="23">IF(J71="","",VLOOKUP(J71,INDIRECT("matrice_"&amp;C71),7,FALSE))</f>
        <v/>
      </c>
      <c r="L71" s="34" t="str">
        <f ca="1">IF(J71="","",VLOOKUP(J71,INDIRECT("matrice_"&amp;C71),5,FALSE))</f>
        <v/>
      </c>
      <c r="M71" s="75"/>
      <c r="O71" s="122"/>
    </row>
    <row r="72" spans="1:15" ht="27.75" x14ac:dyDescent="0.35">
      <c r="A72" s="9"/>
      <c r="B72" s="26" t="str">
        <f ca="1">IF(INDIRECT("'" &amp; $K$2 &amp; "'!a39")="","",INDIRECT("'" &amp; $K$2 &amp; "'!a39"))</f>
        <v>19h30</v>
      </c>
      <c r="C72" s="44" t="str">
        <f ca="1">IF(INDIRECT("'" &amp; $K$2 &amp; "'!b39")="","",INDIRECT("'" &amp; $K$2 &amp; "'!b39"))</f>
        <v/>
      </c>
      <c r="D72" s="37" t="str">
        <f ca="1">IF(INDIRECT("'" &amp; $K$2 &amp; "'!c39")="","",INDIRECT("'" &amp; $K$2 &amp; "'!c39"))</f>
        <v/>
      </c>
      <c r="E72" s="27" t="str">
        <f ca="1">IF(D72="","",VLOOKUP(D72,INDIRECT("matrice_"&amp;C72),7,FALSE))</f>
        <v/>
      </c>
      <c r="F72" s="28" t="str">
        <f ca="1">IF(D72="","",VLOOKUP(D72,INDIRECT("matrice_"&amp;C72),5,FALSE))</f>
        <v/>
      </c>
      <c r="G72" s="45" t="str">
        <f ca="1">IF(INDIRECT("'" &amp; $K$2 &amp; "'!e39")="","",INDIRECT("'" &amp; $K$2 &amp; "'!e39"))</f>
        <v/>
      </c>
      <c r="H72" s="30" t="str">
        <f ca="1">IF(INDIRECT("'" &amp; $K$2 &amp; "'!g39")="","",INDIRECT("'" &amp; $K$2 &amp; "'!g39"))</f>
        <v/>
      </c>
      <c r="I72" s="31" t="str">
        <f ca="1">IF(INDIRECT("'" &amp; $K$2 &amp; "'!e40")="","",INDIRECT("'" &amp; $K$2 &amp; "'!e40"))</f>
        <v/>
      </c>
      <c r="J72" s="37" t="str">
        <f ca="1">IF(INDIRECT("'" &amp; $K$2 &amp; "'!c40")="","",INDIRECT("'" &amp; $K$2 &amp; "'!c40"))</f>
        <v/>
      </c>
      <c r="K72" s="33" t="str">
        <f t="shared" ca="1" si="23"/>
        <v/>
      </c>
      <c r="L72" s="34" t="str">
        <f ca="1">IF(J72="","",VLOOKUP(J72,INDIRECT("matrice_"&amp;C72),5,FALSE))</f>
        <v/>
      </c>
      <c r="M72" s="75"/>
      <c r="O72" s="122"/>
    </row>
    <row r="73" spans="1:15" ht="27.75" x14ac:dyDescent="0.35">
      <c r="A73" s="9"/>
      <c r="B73" s="26" t="str">
        <f ca="1">IF(INDIRECT("'" &amp; $K$2 &amp; "'!h39")="","",INDIRECT("'" &amp; $K$2 &amp; "'!h39"))</f>
        <v>19h30</v>
      </c>
      <c r="C73" s="44" t="str">
        <f ca="1">IF(INDIRECT("'" &amp; $K$2 &amp; "'!i39")="","",INDIRECT("'" &amp; $K$2 &amp; "'!i39"))</f>
        <v/>
      </c>
      <c r="D73" s="39" t="str">
        <f ca="1">IF(INDIRECT("'" &amp; $K$2 &amp; "'!j39")="","",INDIRECT("'" &amp; $K$2 &amp; "'!j39"))</f>
        <v/>
      </c>
      <c r="E73" s="63" t="str">
        <f t="shared" ref="E73:E77" ca="1" si="24">IF(D73="","",VLOOKUP(D73,INDIRECT("matrice_"&amp;C73),7,FALSE))</f>
        <v/>
      </c>
      <c r="F73" s="64" t="str">
        <f ca="1">IF(D73="","",VLOOKUP(D73,INDIRECT("matrice_"&amp;C73),5,FALSE))</f>
        <v/>
      </c>
      <c r="G73" s="45" t="str">
        <f ca="1">IF(INDIRECT("'" &amp; $K$2 &amp; "'!l39")="","",INDIRECT("'" &amp; $K$2 &amp; "'!l39"))</f>
        <v/>
      </c>
      <c r="H73" s="30" t="str">
        <f ca="1">IF(INDIRECT("'" &amp; $K$2 &amp; "'!n39")="","",INDIRECT("'" &amp; $K$2 &amp; "'!n39"))</f>
        <v/>
      </c>
      <c r="I73" s="31" t="str">
        <f ca="1">IF(INDIRECT("'" &amp; $K$2 &amp; "'!l40")="","",INDIRECT("'" &amp; $K$2 &amp; "'!l40"))</f>
        <v/>
      </c>
      <c r="J73" s="39" t="str">
        <f ca="1">IF(INDIRECT("'" &amp; $K$2 &amp; "'!j40")="","",INDIRECT("'" &amp; $K$2 &amp; "'!j40"))</f>
        <v/>
      </c>
      <c r="K73" s="33" t="str">
        <f t="shared" ca="1" si="23"/>
        <v/>
      </c>
      <c r="L73" s="34" t="str">
        <f ca="1">IF(J73="","",VLOOKUP(J73,INDIRECT("matrice_"&amp;C73),5,FALSE))</f>
        <v/>
      </c>
      <c r="M73" s="75"/>
      <c r="O73" s="122"/>
    </row>
    <row r="74" spans="1:15" ht="27" x14ac:dyDescent="0.35">
      <c r="A74" s="9"/>
      <c r="B74" s="26" t="str">
        <f ca="1">IF(INDIRECT("'" &amp; $K$2 &amp; "'!o19")="","",INDIRECT("'" &amp; $K$2 &amp; "'!o19"))</f>
        <v>19h30</v>
      </c>
      <c r="C74" s="36" t="str">
        <f ca="1">IF(INDIRECT("'" &amp; $K$2 &amp; "'!p19")="","",INDIRECT("'" &amp; $K$2 &amp; "'!p19"))</f>
        <v/>
      </c>
      <c r="D74" s="39" t="str">
        <f ca="1">IF(INDIRECT("'" &amp; $K$2 &amp; "'!q19")="","",INDIRECT("'" &amp; $K$2 &amp; "'!q19"))</f>
        <v/>
      </c>
      <c r="E74" s="63" t="str">
        <f t="shared" ca="1" si="24"/>
        <v/>
      </c>
      <c r="F74" s="64" t="str">
        <f ca="1">IF(D74="","",VLOOKUP(D74,INDIRECT("matrice_"&amp;C74),5,FALSE))</f>
        <v/>
      </c>
      <c r="G74" s="29" t="str">
        <f ca="1">IF(INDIRECT("'" &amp; $K$2 &amp; "'!s19")="","",INDIRECT("'" &amp; $K$2 &amp; "'!s19"))</f>
        <v/>
      </c>
      <c r="H74" s="30" t="str">
        <f ca="1">IF(INDIRECT("'" &amp; $K$2 &amp; "'!u19")="","",INDIRECT("'" &amp; $K$2 &amp; "'!u19"))</f>
        <v/>
      </c>
      <c r="I74" s="31" t="str">
        <f ca="1">IF(INDIRECT("'" &amp; $K$2 &amp; "'!e20")="","",INDIRECT("'" &amp; $K$2 &amp; "'!e20"))</f>
        <v/>
      </c>
      <c r="J74" s="39" t="str">
        <f ca="1">IF(INDIRECT("'" &amp; $K$2 &amp; "'!q20")="","",INDIRECT("'" &amp; $K$2 &amp; "'!q20"))</f>
        <v/>
      </c>
      <c r="K74" s="33" t="str">
        <f t="shared" ca="1" si="23"/>
        <v/>
      </c>
      <c r="L74" s="34" t="str">
        <f ca="1">IF(J74="","",VLOOKUP(J74,INDIRECT("matrice_"&amp;C74),5,FALSE))</f>
        <v/>
      </c>
      <c r="M74" s="75"/>
      <c r="O74" s="122"/>
    </row>
    <row r="75" spans="1:15" ht="27" x14ac:dyDescent="0.35">
      <c r="A75" s="9"/>
      <c r="B75" s="26" t="str">
        <f ca="1">IF(INDIRECT("'" &amp; $K$2 &amp; "'!v19")="","",INDIRECT("'" &amp; $K$2 &amp; "'!v19"))</f>
        <v>19h30</v>
      </c>
      <c r="C75" s="36" t="str">
        <f ca="1">IF(INDIRECT("'" &amp; $K$2 &amp; "'!w19")="","",INDIRECT("'" &amp; $K$2 &amp; "'!w19"))</f>
        <v/>
      </c>
      <c r="D75" s="39" t="str">
        <f ca="1">IF(INDIRECT("'" &amp; $K$2 &amp; "'!x19")="","",INDIRECT("'" &amp; $K$2 &amp; "'!x19"))</f>
        <v/>
      </c>
      <c r="E75" s="63" t="str">
        <f t="shared" ca="1" si="24"/>
        <v/>
      </c>
      <c r="F75" s="64" t="str">
        <f ca="1">IF(D75="","",VLOOKUP(D75,INDIRECT("matrice_"&amp;C75),5,FALSE))</f>
        <v/>
      </c>
      <c r="G75" s="29" t="str">
        <f ca="1">IF(INDIRECT("'" &amp; $K$2 &amp; "'!z19")="","",INDIRECT("'" &amp; $K$2 &amp; "'!z19"))</f>
        <v/>
      </c>
      <c r="H75" s="30" t="str">
        <f ca="1">IF(INDIRECT("'" &amp; $K$2 &amp; "'!ab19")="","",INDIRECT("'" &amp; $K$2 &amp; "'!ab19"))</f>
        <v/>
      </c>
      <c r="I75" s="31" t="str">
        <f ca="1">IF(INDIRECT("'" &amp; $K$2 &amp; "'!l20")="","",INDIRECT("'" &amp; $K$2 &amp; "'!l20"))</f>
        <v/>
      </c>
      <c r="J75" s="33" t="str">
        <f ca="1">IF(INDIRECT("'" &amp; $K$2 &amp; "'!x20")="","",INDIRECT("'" &amp; $K$2 &amp; "'!x20"))</f>
        <v/>
      </c>
      <c r="K75" s="33" t="str">
        <f t="shared" ca="1" si="23"/>
        <v/>
      </c>
      <c r="L75" s="34" t="str">
        <f ca="1">IF(J75="","",VLOOKUP(J75,INDIRECT("matrice_"&amp;C75),5,FALSE))</f>
        <v/>
      </c>
      <c r="M75" s="75"/>
      <c r="O75" s="122"/>
    </row>
    <row r="76" spans="1:15" ht="27" x14ac:dyDescent="0.35">
      <c r="A76" s="9"/>
      <c r="B76" s="26" t="str">
        <f ca="1">IF(INDIRECT("'" &amp; $K$2 &amp; "'!o39")="","",INDIRECT("'" &amp; $K$2 &amp; "'!o39"))</f>
        <v>19h30</v>
      </c>
      <c r="C76" s="36" t="str">
        <f ca="1">IF(INDIRECT("'" &amp; $K$2 &amp; "'!p39")="","",INDIRECT("'" &amp; $K$2 &amp; "'!p39"))</f>
        <v/>
      </c>
      <c r="D76" s="39" t="str">
        <f ca="1">IF(INDIRECT("'" &amp; $K$2 &amp; "'!q39")="","",INDIRECT("'" &amp; $K$2 &amp; "'!q39"))</f>
        <v/>
      </c>
      <c r="E76" s="63" t="str">
        <f t="shared" ca="1" si="24"/>
        <v/>
      </c>
      <c r="F76" s="64" t="str">
        <f ca="1">IF(D76="","",VLOOKUP(D76,INDIRECT("matrice_"&amp;C76),5,FALSE))</f>
        <v/>
      </c>
      <c r="G76" s="29" t="str">
        <f ca="1">IF(INDIRECT("'" &amp; $K$2 &amp; "'!s39")="","",INDIRECT("'" &amp; $K$2 &amp; "'!s39"))</f>
        <v/>
      </c>
      <c r="H76" s="30" t="str">
        <f ca="1">IF(INDIRECT("'" &amp; $K$2 &amp; "'!u39")="","",INDIRECT("'" &amp; $K$2 &amp; "'!u39"))</f>
        <v/>
      </c>
      <c r="I76" s="31" t="str">
        <f ca="1">IF(INDIRECT("'" &amp; $K$2 &amp; "'!e40")="","",INDIRECT("'" &amp; $K$2 &amp; "'!e40"))</f>
        <v/>
      </c>
      <c r="J76" s="39" t="str">
        <f ca="1">IF(INDIRECT("'" &amp; $K$2 &amp; "'!q40")="","",INDIRECT("'" &amp; $K$2 &amp; "'!q40"))</f>
        <v/>
      </c>
      <c r="K76" s="33" t="str">
        <f t="shared" ca="1" si="23"/>
        <v/>
      </c>
      <c r="L76" s="34" t="str">
        <f ca="1">IF(J76="","",VLOOKUP(J76,INDIRECT("matrice_"&amp;C76),5,FALSE))</f>
        <v/>
      </c>
      <c r="M76" s="75"/>
      <c r="O76" s="122"/>
    </row>
    <row r="77" spans="1:15" ht="27" x14ac:dyDescent="0.35">
      <c r="A77" s="9"/>
      <c r="B77" s="26" t="str">
        <f ca="1">IF(INDIRECT("'" &amp; $K$2 &amp; "'!v39")="","",INDIRECT("'" &amp; $K$2 &amp; "'!v39"))</f>
        <v>19h30</v>
      </c>
      <c r="C77" s="36" t="str">
        <f ca="1">IF(INDIRECT("'" &amp; $K$2 &amp; "'!w39")="","",INDIRECT("'" &amp; $K$2 &amp; "'!w39"))</f>
        <v/>
      </c>
      <c r="D77" s="39" t="str">
        <f ca="1">IF(INDIRECT("'" &amp; $K$2 &amp; "'!x39")="","",INDIRECT("'" &amp; $K$2 &amp; "'!x39"))</f>
        <v/>
      </c>
      <c r="E77" s="63" t="str">
        <f t="shared" ca="1" si="24"/>
        <v/>
      </c>
      <c r="F77" s="64" t="str">
        <f ca="1">IF(D77="","",VLOOKUP(D77,INDIRECT("matrice_"&amp;C77),5,FALSE))</f>
        <v/>
      </c>
      <c r="G77" s="29" t="str">
        <f ca="1">IF(INDIRECT("'" &amp; $K$2 &amp; "'!z39")="","",INDIRECT("'" &amp; $K$2 &amp; "'!z39"))</f>
        <v/>
      </c>
      <c r="H77" s="30" t="str">
        <f ca="1">IF(INDIRECT("'" &amp; $K$2 &amp; "'!ab39")="","",INDIRECT("'" &amp; $K$2 &amp; "'!ab39"))</f>
        <v/>
      </c>
      <c r="I77" s="31" t="str">
        <f ca="1">IF(INDIRECT("'" &amp; $K$2 &amp; "'!l40")="","",INDIRECT("'" &amp; $K$2 &amp; "'!l40"))</f>
        <v/>
      </c>
      <c r="J77" s="39" t="str">
        <f ca="1">IF(INDIRECT("'" &amp; $K$2 &amp; "'!x40")="","",INDIRECT("'" &amp; $K$2 &amp; "'!x40"))</f>
        <v/>
      </c>
      <c r="K77" s="33" t="str">
        <f t="shared" ca="1" si="23"/>
        <v/>
      </c>
      <c r="L77" s="34" t="str">
        <f ca="1">IF(J77="","",VLOOKUP(J77,INDIRECT("matrice_"&amp;C77),5,FALSE))</f>
        <v/>
      </c>
      <c r="M77" s="75"/>
      <c r="O77" s="122"/>
    </row>
    <row r="78" spans="1:15" ht="7.5" customHeight="1" x14ac:dyDescent="0.35">
      <c r="A78" s="9"/>
      <c r="B78" s="8"/>
      <c r="C78" s="8"/>
      <c r="D78" s="65"/>
      <c r="E78" s="65"/>
      <c r="F78" s="65"/>
      <c r="G78" s="49"/>
      <c r="H78" s="46"/>
      <c r="I78" s="49"/>
      <c r="J78" s="48"/>
      <c r="K78" s="48"/>
      <c r="L78" s="50"/>
      <c r="M78" s="75"/>
      <c r="O78" s="124"/>
    </row>
    <row r="79" spans="1:15" ht="27.75" x14ac:dyDescent="0.35">
      <c r="A79" s="9"/>
      <c r="B79" s="26" t="str">
        <f ca="1">IF(INDIRECT("'" &amp; $K$2 &amp; "'!a21")="","",INDIRECT("'" &amp; $K$2 &amp; "'!a21"))</f>
        <v>21h00</v>
      </c>
      <c r="C79" s="44" t="str">
        <f ca="1">IF(INDIRECT("'" &amp; $K$2 &amp; "'!b19")="","",INDIRECT("'" &amp; $K$2 &amp; "'!b19"))</f>
        <v/>
      </c>
      <c r="D79" s="32" t="str">
        <f ca="1">IF(INDIRECT("'" &amp; $K$2 &amp; "'!c19")="","",INDIRECT("'" &amp; $K$2 &amp; "'!c19"))</f>
        <v/>
      </c>
      <c r="E79" s="33" t="str">
        <f ca="1">IF(D79="","",VLOOKUP(D79,INDIRECT("matrice_"&amp;C79),7,FALSE))</f>
        <v/>
      </c>
      <c r="F79" s="62" t="str">
        <f ca="1">IF(D79="","",VLOOKUP(D79,INDIRECT("matrice_"&amp;C79),5,FALSE))</f>
        <v/>
      </c>
      <c r="G79" s="45" t="str">
        <f ca="1">IF(INDIRECT("'" &amp; $K$2 &amp; "'!e19")="","",INDIRECT("'" &amp; $K$2 &amp; "'!e19"))</f>
        <v/>
      </c>
      <c r="H79" s="30" t="str">
        <f ca="1">IF(INDIRECT("'" &amp; $K$2 &amp; "'!g19")="","",INDIRECT("'" &amp; $K$2 &amp; "'!g19"))</f>
        <v/>
      </c>
      <c r="I79" s="31" t="str">
        <f ca="1">IF(INDIRECT("'" &amp; $K$2 &amp; "'!e20")="","",INDIRECT("'" &amp; $K$2 &amp; "'!e20"))</f>
        <v/>
      </c>
      <c r="J79" s="32" t="str">
        <f ca="1">IF(INDIRECT("'" &amp; $K$2 &amp; "'!c20")="","",INDIRECT("'" &amp; $K$2 &amp; "'!c20"))</f>
        <v/>
      </c>
      <c r="K79" s="33" t="str">
        <f ca="1">IF(J79="","",VLOOKUP(J79,INDIRECT("matrice_"&amp;C79),7,FALSE))</f>
        <v/>
      </c>
      <c r="L79" s="34" t="str">
        <f ca="1">IF(J79="","",VLOOKUP(J79,INDIRECT("matrice_"&amp;C79),5,FALSE))</f>
        <v/>
      </c>
      <c r="M79" s="75"/>
      <c r="O79" s="122"/>
    </row>
    <row r="80" spans="1:15" ht="27.75" x14ac:dyDescent="0.35">
      <c r="A80" s="9"/>
      <c r="B80" s="26" t="str">
        <f ca="1">IF(INDIRECT("'" &amp; $K$2 &amp; "'!h21")="","",INDIRECT("'" &amp; $K$2 &amp; "'!h21"))</f>
        <v>21h00</v>
      </c>
      <c r="C80" s="44" t="str">
        <f ca="1">IF(INDIRECT("'" &amp; $K$2 &amp; "'!i19")="","",INDIRECT("'" &amp; $K$2 &amp; "'!i19"))</f>
        <v/>
      </c>
      <c r="D80" s="37" t="str">
        <f ca="1">IF(INDIRECT("'" &amp; $K$2 &amp; "'!j19")="","",INDIRECT("'" &amp; $K$2 &amp; "'!j19"))</f>
        <v/>
      </c>
      <c r="E80" s="27" t="str">
        <f t="shared" ref="E80" ca="1" si="25">IF(D80="","",VLOOKUP(D80,INDIRECT("matrice_"&amp;C80),7,FALSE))</f>
        <v/>
      </c>
      <c r="F80" s="28" t="str">
        <f ca="1">IF(D80="","",VLOOKUP(D80,INDIRECT("matrice_"&amp;C80),5,FALSE))</f>
        <v/>
      </c>
      <c r="G80" s="45" t="str">
        <f ca="1">IF(INDIRECT("'" &amp; $K$2 &amp; "'!l19")="","",INDIRECT("'" &amp; $K$2 &amp; "'!l19"))</f>
        <v/>
      </c>
      <c r="H80" s="30" t="str">
        <f ca="1">IF(INDIRECT("'" &amp; $K$2 &amp; "'!n19")="","",INDIRECT("'" &amp; $K$2 &amp; "'!n19"))</f>
        <v/>
      </c>
      <c r="I80" s="31" t="str">
        <f ca="1">IF(INDIRECT("'" &amp; $K$2 &amp; "'!l20")="","",INDIRECT("'" &amp; $K$2 &amp; "'!l20"))</f>
        <v/>
      </c>
      <c r="J80" s="37" t="str">
        <f ca="1">IF(INDIRECT("'" &amp; $K$2 &amp; "'!j20")="","",INDIRECT("'" &amp; $K$2 &amp; "'!j20"))</f>
        <v/>
      </c>
      <c r="K80" s="33" t="str">
        <f t="shared" ref="K80:K86" ca="1" si="26">IF(J80="","",VLOOKUP(J80,INDIRECT("matrice_"&amp;C80),7,FALSE))</f>
        <v/>
      </c>
      <c r="L80" s="34" t="str">
        <f ca="1">IF(J80="","",VLOOKUP(J80,INDIRECT("matrice_"&amp;C80),5,FALSE))</f>
        <v/>
      </c>
      <c r="M80" s="75"/>
      <c r="O80" s="122"/>
    </row>
    <row r="81" spans="1:15" ht="27.75" x14ac:dyDescent="0.35">
      <c r="A81" s="9"/>
      <c r="B81" s="26" t="str">
        <f ca="1">IF(INDIRECT("'" &amp; $K$2 &amp; "'!a41")="","",INDIRECT("'" &amp; $K$2 &amp; "'!a41"))</f>
        <v>21h00</v>
      </c>
      <c r="C81" s="44" t="str">
        <f ca="1">IF(INDIRECT("'" &amp; $K$2 &amp; "'!b39")="","",INDIRECT("'" &amp; $K$2 &amp; "'!b39"))</f>
        <v/>
      </c>
      <c r="D81" s="37" t="str">
        <f ca="1">IF(INDIRECT("'" &amp; $K$2 &amp; "'!c39")="","",INDIRECT("'" &amp; $K$2 &amp; "'!c39"))</f>
        <v/>
      </c>
      <c r="E81" s="27" t="str">
        <f ca="1">IF(D81="","",VLOOKUP(D81,INDIRECT("matrice_"&amp;C81),7,FALSE))</f>
        <v/>
      </c>
      <c r="F81" s="28" t="str">
        <f ca="1">IF(D81="","",VLOOKUP(D81,INDIRECT("matrice_"&amp;C81),5,FALSE))</f>
        <v/>
      </c>
      <c r="G81" s="45" t="str">
        <f ca="1">IF(INDIRECT("'" &amp; $K$2 &amp; "'!e39")="","",INDIRECT("'" &amp; $K$2 &amp; "'!e39"))</f>
        <v/>
      </c>
      <c r="H81" s="30" t="str">
        <f ca="1">IF(INDIRECT("'" &amp; $K$2 &amp; "'!g39")="","",INDIRECT("'" &amp; $K$2 &amp; "'!g39"))</f>
        <v/>
      </c>
      <c r="I81" s="31" t="str">
        <f ca="1">IF(INDIRECT("'" &amp; $K$2 &amp; "'!e40")="","",INDIRECT("'" &amp; $K$2 &amp; "'!e40"))</f>
        <v/>
      </c>
      <c r="J81" s="37" t="str">
        <f ca="1">IF(INDIRECT("'" &amp; $K$2 &amp; "'!c40")="","",INDIRECT("'" &amp; $K$2 &amp; "'!c40"))</f>
        <v/>
      </c>
      <c r="K81" s="33" t="str">
        <f t="shared" ca="1" si="26"/>
        <v/>
      </c>
      <c r="L81" s="34" t="str">
        <f ca="1">IF(J81="","",VLOOKUP(J81,INDIRECT("matrice_"&amp;C81),5,FALSE))</f>
        <v/>
      </c>
      <c r="M81" s="75"/>
      <c r="O81" s="122"/>
    </row>
    <row r="82" spans="1:15" ht="27.75" x14ac:dyDescent="0.35">
      <c r="A82" s="9"/>
      <c r="B82" s="26" t="str">
        <f ca="1">IF(INDIRECT("'" &amp; $K$2 &amp; "'!h41")="","",INDIRECT("'" &amp; $K$2 &amp; "'!h41"))</f>
        <v>21h00</v>
      </c>
      <c r="C82" s="44" t="str">
        <f ca="1">IF(INDIRECT("'" &amp; $K$2 &amp; "'!i39")="","",INDIRECT("'" &amp; $K$2 &amp; "'!i39"))</f>
        <v/>
      </c>
      <c r="D82" s="39" t="str">
        <f ca="1">IF(INDIRECT("'" &amp; $K$2 &amp; "'!j39")="","",INDIRECT("'" &amp; $K$2 &amp; "'!j39"))</f>
        <v/>
      </c>
      <c r="E82" s="63" t="str">
        <f t="shared" ref="E82:E86" ca="1" si="27">IF(D82="","",VLOOKUP(D82,INDIRECT("matrice_"&amp;C82),7,FALSE))</f>
        <v/>
      </c>
      <c r="F82" s="64" t="str">
        <f ca="1">IF(D82="","",VLOOKUP(D82,INDIRECT("matrice_"&amp;C82),5,FALSE))</f>
        <v/>
      </c>
      <c r="G82" s="45" t="str">
        <f ca="1">IF(INDIRECT("'" &amp; $K$2 &amp; "'!l39")="","",INDIRECT("'" &amp; $K$2 &amp; "'!l39"))</f>
        <v/>
      </c>
      <c r="H82" s="30" t="str">
        <f ca="1">IF(INDIRECT("'" &amp; $K$2 &amp; "'!n39")="","",INDIRECT("'" &amp; $K$2 &amp; "'!n39"))</f>
        <v/>
      </c>
      <c r="I82" s="31" t="str">
        <f ca="1">IF(INDIRECT("'" &amp; $K$2 &amp; "'!l40")="","",INDIRECT("'" &amp; $K$2 &amp; "'!l40"))</f>
        <v/>
      </c>
      <c r="J82" s="39" t="str">
        <f ca="1">IF(INDIRECT("'" &amp; $K$2 &amp; "'!j40")="","",INDIRECT("'" &amp; $K$2 &amp; "'!j40"))</f>
        <v/>
      </c>
      <c r="K82" s="33" t="str">
        <f t="shared" ca="1" si="26"/>
        <v/>
      </c>
      <c r="L82" s="34" t="str">
        <f ca="1">IF(J82="","",VLOOKUP(J82,INDIRECT("matrice_"&amp;C82),5,FALSE))</f>
        <v/>
      </c>
      <c r="M82" s="75"/>
      <c r="O82" s="122"/>
    </row>
    <row r="83" spans="1:15" ht="27" x14ac:dyDescent="0.35">
      <c r="A83" s="9"/>
      <c r="B83" s="26" t="str">
        <f ca="1">IF(INDIRECT("'" &amp; $K$2 &amp; "'!o21")="","",INDIRECT("'" &amp; $K$2 &amp; "'!o21"))</f>
        <v>21h00</v>
      </c>
      <c r="C83" s="36" t="str">
        <f ca="1">IF(INDIRECT("'" &amp; $K$2 &amp; "'!p19")="","",INDIRECT("'" &amp; $K$2 &amp; "'!p19"))</f>
        <v/>
      </c>
      <c r="D83" s="39" t="str">
        <f ca="1">IF(INDIRECT("'" &amp; $K$2 &amp; "'!q19")="","",INDIRECT("'" &amp; $K$2 &amp; "'!q19"))</f>
        <v/>
      </c>
      <c r="E83" s="63" t="str">
        <f t="shared" ca="1" si="27"/>
        <v/>
      </c>
      <c r="F83" s="64" t="str">
        <f ca="1">IF(D83="","",VLOOKUP(D83,INDIRECT("matrice_"&amp;C83),5,FALSE))</f>
        <v/>
      </c>
      <c r="G83" s="29" t="str">
        <f ca="1">IF(INDIRECT("'" &amp; $K$2 &amp; "'!s19")="","",INDIRECT("'" &amp; $K$2 &amp; "'!s19"))</f>
        <v/>
      </c>
      <c r="H83" s="30" t="str">
        <f ca="1">IF(INDIRECT("'" &amp; $K$2 &amp; "'!u19")="","",INDIRECT("'" &amp; $K$2 &amp; "'!u19"))</f>
        <v/>
      </c>
      <c r="I83" s="31" t="str">
        <f ca="1">IF(INDIRECT("'" &amp; $K$2 &amp; "'!e20")="","",INDIRECT("'" &amp; $K$2 &amp; "'!e20"))</f>
        <v/>
      </c>
      <c r="J83" s="39" t="str">
        <f ca="1">IF(INDIRECT("'" &amp; $K$2 &amp; "'!q20")="","",INDIRECT("'" &amp; $K$2 &amp; "'!q20"))</f>
        <v/>
      </c>
      <c r="K83" s="33" t="str">
        <f t="shared" ca="1" si="26"/>
        <v/>
      </c>
      <c r="L83" s="34" t="str">
        <f ca="1">IF(J83="","",VLOOKUP(J83,INDIRECT("matrice_"&amp;C83),5,FALSE))</f>
        <v/>
      </c>
      <c r="M83" s="75"/>
      <c r="O83" s="122"/>
    </row>
    <row r="84" spans="1:15" ht="27" x14ac:dyDescent="0.35">
      <c r="A84" s="9"/>
      <c r="B84" s="26" t="str">
        <f ca="1">IF(INDIRECT("'" &amp; $K$2 &amp; "'!v21")="","",INDIRECT("'" &amp; $K$2 &amp; "'!v21"))</f>
        <v>21h00</v>
      </c>
      <c r="C84" s="36" t="str">
        <f ca="1">IF(INDIRECT("'" &amp; $K$2 &amp; "'!w19")="","",INDIRECT("'" &amp; $K$2 &amp; "'!w19"))</f>
        <v/>
      </c>
      <c r="D84" s="39" t="str">
        <f ca="1">IF(INDIRECT("'" &amp; $K$2 &amp; "'!x19")="","",INDIRECT("'" &amp; $K$2 &amp; "'!x19"))</f>
        <v/>
      </c>
      <c r="E84" s="63" t="str">
        <f t="shared" ca="1" si="27"/>
        <v/>
      </c>
      <c r="F84" s="64" t="str">
        <f ca="1">IF(D84="","",VLOOKUP(D84,INDIRECT("matrice_"&amp;C84),5,FALSE))</f>
        <v/>
      </c>
      <c r="G84" s="29" t="str">
        <f ca="1">IF(INDIRECT("'" &amp; $K$2 &amp; "'!z19")="","",INDIRECT("'" &amp; $K$2 &amp; "'!z19"))</f>
        <v/>
      </c>
      <c r="H84" s="30" t="str">
        <f ca="1">IF(INDIRECT("'" &amp; $K$2 &amp; "'!ab19")="","",INDIRECT("'" &amp; $K$2 &amp; "'!ab19"))</f>
        <v/>
      </c>
      <c r="I84" s="31" t="str">
        <f ca="1">IF(INDIRECT("'" &amp; $K$2 &amp; "'!l20")="","",INDIRECT("'" &amp; $K$2 &amp; "'!l20"))</f>
        <v/>
      </c>
      <c r="J84" s="33" t="str">
        <f ca="1">IF(INDIRECT("'" &amp; $K$2 &amp; "'!x20")="","",INDIRECT("'" &amp; $K$2 &amp; "'!x20"))</f>
        <v/>
      </c>
      <c r="K84" s="33" t="str">
        <f t="shared" ca="1" si="26"/>
        <v/>
      </c>
      <c r="L84" s="34" t="str">
        <f ca="1">IF(J84="","",VLOOKUP(J84,INDIRECT("matrice_"&amp;C84),5,FALSE))</f>
        <v/>
      </c>
      <c r="M84" s="75"/>
      <c r="O84" s="122"/>
    </row>
    <row r="85" spans="1:15" ht="27" x14ac:dyDescent="0.35">
      <c r="A85" s="9"/>
      <c r="B85" s="26" t="str">
        <f ca="1">IF(INDIRECT("'" &amp; $K$2 &amp; "'!o41")="","",INDIRECT("'" &amp; $K$2 &amp; "'!o41"))</f>
        <v>21h00</v>
      </c>
      <c r="C85" s="36" t="str">
        <f ca="1">IF(INDIRECT("'" &amp; $K$2 &amp; "'!p39")="","",INDIRECT("'" &amp; $K$2 &amp; "'!p39"))</f>
        <v/>
      </c>
      <c r="D85" s="39" t="str">
        <f ca="1">IF(INDIRECT("'" &amp; $K$2 &amp; "'!q39")="","",INDIRECT("'" &amp; $K$2 &amp; "'!q39"))</f>
        <v/>
      </c>
      <c r="E85" s="63" t="str">
        <f t="shared" ca="1" si="27"/>
        <v/>
      </c>
      <c r="F85" s="64" t="str">
        <f ca="1">IF(D85="","",VLOOKUP(D85,INDIRECT("matrice_"&amp;C85),5,FALSE))</f>
        <v/>
      </c>
      <c r="G85" s="29" t="str">
        <f ca="1">IF(INDIRECT("'" &amp; $K$2 &amp; "'!s39")="","",INDIRECT("'" &amp; $K$2 &amp; "'!s39"))</f>
        <v/>
      </c>
      <c r="H85" s="30" t="str">
        <f ca="1">IF(INDIRECT("'" &amp; $K$2 &amp; "'!u39")="","",INDIRECT("'" &amp; $K$2 &amp; "'!u39"))</f>
        <v/>
      </c>
      <c r="I85" s="31" t="str">
        <f ca="1">IF(INDIRECT("'" &amp; $K$2 &amp; "'!e40")="","",INDIRECT("'" &amp; $K$2 &amp; "'!e40"))</f>
        <v/>
      </c>
      <c r="J85" s="39" t="str">
        <f ca="1">IF(INDIRECT("'" &amp; $K$2 &amp; "'!q40")="","",INDIRECT("'" &amp; $K$2 &amp; "'!q40"))</f>
        <v/>
      </c>
      <c r="K85" s="33" t="str">
        <f t="shared" ca="1" si="26"/>
        <v/>
      </c>
      <c r="L85" s="34" t="str">
        <f ca="1">IF(J85="","",VLOOKUP(J85,INDIRECT("matrice_"&amp;C85),5,FALSE))</f>
        <v/>
      </c>
      <c r="M85" s="75"/>
      <c r="O85" s="122"/>
    </row>
    <row r="86" spans="1:15" ht="27" x14ac:dyDescent="0.35">
      <c r="A86" s="9"/>
      <c r="B86" s="26" t="str">
        <f ca="1">IF(INDIRECT("'" &amp; $K$2 &amp; "'!v41")="","",INDIRECT("'" &amp; $K$2 &amp; "'!v41"))</f>
        <v>21h00</v>
      </c>
      <c r="C86" s="36" t="str">
        <f ca="1">IF(INDIRECT("'" &amp; $K$2 &amp; "'!w39")="","",INDIRECT("'" &amp; $K$2 &amp; "'!w39"))</f>
        <v/>
      </c>
      <c r="D86" s="39" t="str">
        <f ca="1">IF(INDIRECT("'" &amp; $K$2 &amp; "'!x39")="","",INDIRECT("'" &amp; $K$2 &amp; "'!x39"))</f>
        <v/>
      </c>
      <c r="E86" s="63" t="str">
        <f t="shared" ca="1" si="27"/>
        <v/>
      </c>
      <c r="F86" s="64" t="str">
        <f ca="1">IF(D86="","",VLOOKUP(D86,INDIRECT("matrice_"&amp;C86),5,FALSE))</f>
        <v/>
      </c>
      <c r="G86" s="29" t="str">
        <f ca="1">IF(INDIRECT("'" &amp; $K$2 &amp; "'!z39")="","",INDIRECT("'" &amp; $K$2 &amp; "'!z39"))</f>
        <v/>
      </c>
      <c r="H86" s="30" t="str">
        <f ca="1">IF(INDIRECT("'" &amp; $K$2 &amp; "'!ab39")="","",INDIRECT("'" &amp; $K$2 &amp; "'!ab39"))</f>
        <v/>
      </c>
      <c r="I86" s="31" t="str">
        <f ca="1">IF(INDIRECT("'" &amp; $K$2 &amp; "'!l40")="","",INDIRECT("'" &amp; $K$2 &amp; "'!l40"))</f>
        <v/>
      </c>
      <c r="J86" s="39" t="str">
        <f ca="1">IF(INDIRECT("'" &amp; $K$2 &amp; "'!x40")="","",INDIRECT("'" &amp; $K$2 &amp; "'!x40"))</f>
        <v/>
      </c>
      <c r="K86" s="33" t="str">
        <f t="shared" ca="1" si="26"/>
        <v/>
      </c>
      <c r="L86" s="34" t="str">
        <f ca="1">IF(J86="","",VLOOKUP(J86,INDIRECT("matrice_"&amp;C86),5,FALSE))</f>
        <v/>
      </c>
      <c r="M86" s="75"/>
      <c r="O86" s="122"/>
    </row>
    <row r="87" spans="1:15" ht="12.75" x14ac:dyDescent="0.2">
      <c r="A87" s="9"/>
      <c r="B87" s="51"/>
      <c r="C87" s="48"/>
      <c r="D87" s="48"/>
      <c r="E87" s="48"/>
      <c r="F87" s="48"/>
      <c r="G87" s="52"/>
      <c r="H87" s="51"/>
      <c r="I87" s="52"/>
      <c r="J87" s="48"/>
      <c r="K87" s="48"/>
      <c r="L87" s="50"/>
      <c r="M87" s="75"/>
      <c r="O87" s="50"/>
    </row>
    <row r="88" spans="1:15" ht="12.75" x14ac:dyDescent="0.2">
      <c r="A88" s="9"/>
      <c r="B88" s="51"/>
      <c r="C88" s="48"/>
      <c r="D88" s="48"/>
      <c r="E88" s="48"/>
      <c r="F88" s="48"/>
      <c r="G88" s="52"/>
      <c r="H88" s="51"/>
      <c r="I88" s="52"/>
      <c r="J88" s="48"/>
      <c r="K88" s="48"/>
      <c r="L88" s="50"/>
      <c r="M88" s="75"/>
      <c r="O88" s="50"/>
    </row>
    <row r="89" spans="1:15" ht="12.75" x14ac:dyDescent="0.2">
      <c r="A89" s="9"/>
      <c r="B89" s="51"/>
      <c r="C89" s="48"/>
      <c r="D89" s="48"/>
      <c r="E89" s="48"/>
      <c r="F89" s="48"/>
      <c r="G89" s="52"/>
      <c r="H89" s="51"/>
      <c r="I89" s="52"/>
      <c r="J89" s="48"/>
      <c r="K89" s="48"/>
      <c r="L89" s="50"/>
      <c r="M89" s="75"/>
      <c r="O89" s="50"/>
    </row>
    <row r="90" spans="1:15" ht="12.75" x14ac:dyDescent="0.2">
      <c r="A90" s="9"/>
      <c r="B90" s="51"/>
      <c r="C90" s="48"/>
      <c r="D90" s="48"/>
      <c r="E90" s="48"/>
      <c r="F90" s="48"/>
      <c r="G90" s="52"/>
      <c r="H90" s="51"/>
      <c r="I90" s="52"/>
      <c r="J90" s="48"/>
      <c r="K90" s="48"/>
      <c r="L90" s="50"/>
      <c r="M90" s="75"/>
      <c r="O90" s="50"/>
    </row>
    <row r="91" spans="1:15" ht="12.75" x14ac:dyDescent="0.2">
      <c r="A91" s="9"/>
      <c r="B91" s="51"/>
      <c r="C91" s="48"/>
      <c r="D91" s="48"/>
      <c r="E91" s="48"/>
      <c r="F91" s="48"/>
      <c r="G91" s="52"/>
      <c r="H91" s="51"/>
      <c r="I91" s="52"/>
      <c r="J91" s="48"/>
      <c r="K91" s="48"/>
      <c r="L91" s="50"/>
      <c r="M91" s="75"/>
      <c r="O91" s="50"/>
    </row>
    <row r="92" spans="1:15" ht="12.75" x14ac:dyDescent="0.2">
      <c r="A92" s="9"/>
      <c r="B92" s="51"/>
      <c r="C92" s="48"/>
      <c r="D92" s="48"/>
      <c r="E92" s="48"/>
      <c r="F92" s="48"/>
      <c r="G92" s="52"/>
      <c r="H92" s="51"/>
      <c r="I92" s="52"/>
      <c r="J92" s="48"/>
      <c r="K92" s="48"/>
      <c r="L92" s="50"/>
      <c r="M92" s="75"/>
      <c r="O92" s="50"/>
    </row>
    <row r="93" spans="1:15" ht="12.75" x14ac:dyDescent="0.2">
      <c r="A93" s="9"/>
      <c r="B93" s="51"/>
      <c r="C93" s="48"/>
      <c r="D93" s="48"/>
      <c r="E93" s="48"/>
      <c r="F93" s="48"/>
      <c r="G93" s="52"/>
      <c r="H93" s="51"/>
      <c r="I93" s="52"/>
      <c r="J93" s="48"/>
      <c r="K93" s="48"/>
      <c r="L93" s="50"/>
      <c r="M93" s="75"/>
      <c r="O93" s="50"/>
    </row>
    <row r="94" spans="1:15" ht="12.75" x14ac:dyDescent="0.2">
      <c r="A94" s="9"/>
      <c r="B94" s="51"/>
      <c r="C94" s="48"/>
      <c r="D94" s="48"/>
      <c r="E94" s="48"/>
      <c r="F94" s="48"/>
      <c r="G94" s="52"/>
      <c r="H94" s="51"/>
      <c r="I94" s="52"/>
      <c r="J94" s="48"/>
      <c r="K94" s="48"/>
      <c r="L94" s="50"/>
      <c r="M94" s="75"/>
      <c r="O94" s="50"/>
    </row>
    <row r="95" spans="1:15" ht="12.75" x14ac:dyDescent="0.2">
      <c r="A95" s="9"/>
      <c r="B95" s="51"/>
      <c r="C95" s="48"/>
      <c r="D95" s="48"/>
      <c r="E95" s="48"/>
      <c r="F95" s="48"/>
      <c r="G95" s="52"/>
      <c r="H95" s="51"/>
      <c r="I95" s="52"/>
      <c r="J95" s="48"/>
      <c r="K95" s="48"/>
      <c r="L95" s="50"/>
      <c r="M95" s="75"/>
      <c r="O95" s="50"/>
    </row>
    <row r="96" spans="1:15" ht="12.75" x14ac:dyDescent="0.2">
      <c r="A96" s="9"/>
      <c r="B96" s="51"/>
      <c r="C96" s="48"/>
      <c r="D96" s="48"/>
      <c r="E96" s="48"/>
      <c r="F96" s="48"/>
      <c r="G96" s="52"/>
      <c r="H96" s="51"/>
      <c r="I96" s="52"/>
      <c r="J96" s="48"/>
      <c r="K96" s="48"/>
      <c r="L96" s="50"/>
      <c r="M96" s="75"/>
      <c r="O96" s="50"/>
    </row>
    <row r="97" spans="1:15" ht="12.75" x14ac:dyDescent="0.2">
      <c r="A97" s="9"/>
      <c r="B97" s="51"/>
      <c r="C97" s="48"/>
      <c r="D97" s="48"/>
      <c r="E97" s="48"/>
      <c r="F97" s="48"/>
      <c r="G97" s="52"/>
      <c r="H97" s="51"/>
      <c r="I97" s="52"/>
      <c r="J97" s="48"/>
      <c r="K97" s="48"/>
      <c r="L97" s="50"/>
      <c r="M97" s="75"/>
      <c r="O97" s="50"/>
    </row>
    <row r="98" spans="1:15" ht="12.75" x14ac:dyDescent="0.2">
      <c r="A98" s="9"/>
      <c r="B98" s="51"/>
      <c r="C98" s="48"/>
      <c r="D98" s="48"/>
      <c r="E98" s="48"/>
      <c r="F98" s="48"/>
      <c r="G98" s="52"/>
      <c r="H98" s="51"/>
      <c r="I98" s="52"/>
      <c r="J98" s="48"/>
      <c r="K98" s="48"/>
      <c r="L98" s="50"/>
      <c r="M98" s="75"/>
      <c r="O98" s="50"/>
    </row>
    <row r="99" spans="1:15" ht="12.75" x14ac:dyDescent="0.2">
      <c r="A99" s="9"/>
      <c r="B99" s="51"/>
      <c r="C99" s="48"/>
      <c r="D99" s="48"/>
      <c r="E99" s="48"/>
      <c r="F99" s="48"/>
      <c r="G99" s="52"/>
      <c r="H99" s="51"/>
      <c r="I99" s="52"/>
      <c r="J99" s="48"/>
      <c r="K99" s="48"/>
      <c r="L99" s="50"/>
      <c r="M99" s="75"/>
      <c r="O99" s="50"/>
    </row>
    <row r="100" spans="1:15" ht="12.75" x14ac:dyDescent="0.2">
      <c r="A100" s="9"/>
      <c r="B100" s="51"/>
      <c r="C100" s="48"/>
      <c r="D100" s="48"/>
      <c r="E100" s="48"/>
      <c r="F100" s="48"/>
      <c r="G100" s="52"/>
      <c r="H100" s="51"/>
      <c r="I100" s="52"/>
      <c r="J100" s="48"/>
      <c r="K100" s="48"/>
      <c r="L100" s="50"/>
      <c r="M100" s="75"/>
      <c r="O100" s="50"/>
    </row>
    <row r="101" spans="1:15" ht="12.75" x14ac:dyDescent="0.2">
      <c r="A101" s="9"/>
      <c r="B101" s="51"/>
      <c r="C101" s="48"/>
      <c r="D101" s="48"/>
      <c r="E101" s="48"/>
      <c r="F101" s="48"/>
      <c r="G101" s="52"/>
      <c r="H101" s="51"/>
      <c r="I101" s="52"/>
      <c r="J101" s="48"/>
      <c r="K101" s="48"/>
      <c r="L101" s="50"/>
      <c r="M101" s="75"/>
      <c r="O101" s="50"/>
    </row>
    <row r="102" spans="1:15" ht="12.75" x14ac:dyDescent="0.2">
      <c r="A102" s="9"/>
      <c r="B102" s="51"/>
      <c r="C102" s="48"/>
      <c r="D102" s="48"/>
      <c r="E102" s="48"/>
      <c r="F102" s="48"/>
      <c r="G102" s="52"/>
      <c r="H102" s="51"/>
      <c r="I102" s="52"/>
      <c r="J102" s="48"/>
      <c r="K102" s="48"/>
      <c r="L102" s="50"/>
      <c r="M102" s="75"/>
      <c r="O102" s="50"/>
    </row>
    <row r="103" spans="1:15" ht="12.75" x14ac:dyDescent="0.2">
      <c r="A103" s="9"/>
      <c r="B103" s="51"/>
      <c r="C103" s="48"/>
      <c r="D103" s="48"/>
      <c r="E103" s="48"/>
      <c r="F103" s="48"/>
      <c r="G103" s="52"/>
      <c r="H103" s="51"/>
      <c r="I103" s="52"/>
      <c r="J103" s="48"/>
      <c r="K103" s="48"/>
      <c r="L103" s="50"/>
      <c r="M103" s="75"/>
      <c r="O103" s="50"/>
    </row>
    <row r="104" spans="1:15" ht="12.75" x14ac:dyDescent="0.2">
      <c r="A104" s="9"/>
      <c r="B104" s="51"/>
      <c r="C104" s="48"/>
      <c r="D104" s="48"/>
      <c r="E104" s="48"/>
      <c r="F104" s="48"/>
      <c r="G104" s="52"/>
      <c r="H104" s="51"/>
      <c r="I104" s="52"/>
      <c r="J104" s="48"/>
      <c r="K104" s="48"/>
      <c r="L104" s="50"/>
      <c r="M104" s="75"/>
      <c r="O104" s="50"/>
    </row>
    <row r="105" spans="1:15" ht="12.75" x14ac:dyDescent="0.2">
      <c r="A105" s="9"/>
      <c r="B105" s="51"/>
      <c r="C105" s="48"/>
      <c r="D105" s="48"/>
      <c r="E105" s="48"/>
      <c r="F105" s="48"/>
      <c r="G105" s="52"/>
      <c r="H105" s="51"/>
      <c r="I105" s="52"/>
      <c r="J105" s="48"/>
      <c r="K105" s="48"/>
      <c r="L105" s="50"/>
      <c r="M105" s="75"/>
      <c r="O105" s="50"/>
    </row>
    <row r="106" spans="1:15" ht="12.75" x14ac:dyDescent="0.2">
      <c r="A106" s="9"/>
      <c r="B106" s="51"/>
      <c r="C106" s="48"/>
      <c r="D106" s="48"/>
      <c r="E106" s="48"/>
      <c r="F106" s="48"/>
      <c r="G106" s="52"/>
      <c r="H106" s="51"/>
      <c r="I106" s="52"/>
      <c r="J106" s="48"/>
      <c r="K106" s="48"/>
      <c r="L106" s="50"/>
      <c r="M106" s="75"/>
      <c r="O106" s="50"/>
    </row>
    <row r="107" spans="1:15" ht="12.75" x14ac:dyDescent="0.2">
      <c r="A107" s="9"/>
      <c r="B107" s="51"/>
      <c r="C107" s="48"/>
      <c r="D107" s="48"/>
      <c r="E107" s="48"/>
      <c r="F107" s="48"/>
      <c r="G107" s="52"/>
      <c r="H107" s="51"/>
      <c r="I107" s="52"/>
      <c r="J107" s="48"/>
      <c r="K107" s="48"/>
      <c r="L107" s="50"/>
      <c r="M107" s="75"/>
      <c r="O107" s="50"/>
    </row>
    <row r="108" spans="1:15" ht="12.75" x14ac:dyDescent="0.2">
      <c r="A108" s="9"/>
      <c r="B108" s="51"/>
      <c r="C108" s="48"/>
      <c r="D108" s="48"/>
      <c r="E108" s="48"/>
      <c r="F108" s="48"/>
      <c r="G108" s="52"/>
      <c r="H108" s="51"/>
      <c r="I108" s="52"/>
      <c r="J108" s="48"/>
      <c r="K108" s="48"/>
      <c r="L108" s="50"/>
      <c r="M108" s="75"/>
      <c r="O108" s="50"/>
    </row>
    <row r="109" spans="1:15" ht="12.75" x14ac:dyDescent="0.2">
      <c r="A109" s="9"/>
      <c r="B109" s="51"/>
      <c r="C109" s="48"/>
      <c r="D109" s="48"/>
      <c r="E109" s="48"/>
      <c r="F109" s="48"/>
      <c r="G109" s="52"/>
      <c r="H109" s="51"/>
      <c r="I109" s="52"/>
      <c r="J109" s="48"/>
      <c r="K109" s="48"/>
      <c r="L109" s="50"/>
      <c r="M109" s="75"/>
      <c r="O109" s="50"/>
    </row>
    <row r="110" spans="1:15" ht="12.75" x14ac:dyDescent="0.2">
      <c r="A110" s="9"/>
      <c r="B110" s="51"/>
      <c r="C110" s="48"/>
      <c r="D110" s="48"/>
      <c r="E110" s="48"/>
      <c r="F110" s="48"/>
      <c r="G110" s="52"/>
      <c r="H110" s="51"/>
      <c r="I110" s="52"/>
      <c r="J110" s="48"/>
      <c r="K110" s="48"/>
      <c r="L110" s="50"/>
      <c r="M110" s="75"/>
      <c r="O110" s="50"/>
    </row>
    <row r="111" spans="1:15" ht="12.75" x14ac:dyDescent="0.2">
      <c r="A111" s="9"/>
      <c r="B111" s="51"/>
      <c r="C111" s="48"/>
      <c r="D111" s="48"/>
      <c r="E111" s="48"/>
      <c r="F111" s="48"/>
      <c r="G111" s="52"/>
      <c r="H111" s="51"/>
      <c r="I111" s="52"/>
      <c r="J111" s="48"/>
      <c r="K111" s="48"/>
      <c r="L111" s="50"/>
      <c r="M111" s="75"/>
      <c r="O111" s="50"/>
    </row>
    <row r="112" spans="1:15" ht="12.75" x14ac:dyDescent="0.2">
      <c r="A112" s="9"/>
      <c r="B112" s="51"/>
      <c r="C112" s="48"/>
      <c r="D112" s="48"/>
      <c r="E112" s="48"/>
      <c r="F112" s="48"/>
      <c r="G112" s="52"/>
      <c r="H112" s="51"/>
      <c r="I112" s="52"/>
      <c r="J112" s="48"/>
      <c r="K112" s="48"/>
      <c r="L112" s="50"/>
      <c r="M112" s="75"/>
      <c r="O112" s="50"/>
    </row>
    <row r="113" spans="1:15" ht="12.75" x14ac:dyDescent="0.2">
      <c r="A113" s="9"/>
      <c r="B113" s="51"/>
      <c r="C113" s="48"/>
      <c r="D113" s="48"/>
      <c r="E113" s="48"/>
      <c r="F113" s="48"/>
      <c r="G113" s="52"/>
      <c r="H113" s="51"/>
      <c r="I113" s="52"/>
      <c r="J113" s="48"/>
      <c r="K113" s="48"/>
      <c r="L113" s="50"/>
      <c r="M113" s="75"/>
      <c r="O113" s="50"/>
    </row>
    <row r="114" spans="1:15" ht="12.75" x14ac:dyDescent="0.2">
      <c r="A114" s="9"/>
      <c r="B114" s="51"/>
      <c r="C114" s="48"/>
      <c r="D114" s="48"/>
      <c r="E114" s="48"/>
      <c r="F114" s="48"/>
      <c r="G114" s="52"/>
      <c r="H114" s="51"/>
      <c r="I114" s="52"/>
      <c r="J114" s="48"/>
      <c r="K114" s="48"/>
      <c r="L114" s="50"/>
      <c r="M114" s="75"/>
      <c r="O114" s="50"/>
    </row>
    <row r="115" spans="1:15" ht="12.75" x14ac:dyDescent="0.2">
      <c r="A115" s="9"/>
      <c r="B115" s="51"/>
      <c r="C115" s="48"/>
      <c r="D115" s="48"/>
      <c r="E115" s="48"/>
      <c r="F115" s="48"/>
      <c r="G115" s="52"/>
      <c r="H115" s="51"/>
      <c r="I115" s="52"/>
      <c r="J115" s="48"/>
      <c r="K115" s="48"/>
      <c r="L115" s="50"/>
      <c r="M115" s="75"/>
      <c r="O115" s="50"/>
    </row>
    <row r="116" spans="1:15" ht="12.75" x14ac:dyDescent="0.2">
      <c r="A116" s="9"/>
      <c r="B116" s="51"/>
      <c r="C116" s="48"/>
      <c r="D116" s="48"/>
      <c r="E116" s="48"/>
      <c r="F116" s="48"/>
      <c r="G116" s="52"/>
      <c r="H116" s="51"/>
      <c r="I116" s="52"/>
      <c r="J116" s="48"/>
      <c r="K116" s="48"/>
      <c r="L116" s="50"/>
      <c r="M116" s="75"/>
      <c r="O116" s="50"/>
    </row>
    <row r="117" spans="1:15" ht="12.75" x14ac:dyDescent="0.2">
      <c r="A117" s="9"/>
      <c r="B117" s="51"/>
      <c r="C117" s="48"/>
      <c r="D117" s="48"/>
      <c r="E117" s="48"/>
      <c r="F117" s="48"/>
      <c r="G117" s="52"/>
      <c r="H117" s="51"/>
      <c r="I117" s="52"/>
      <c r="J117" s="48"/>
      <c r="K117" s="48"/>
      <c r="L117" s="50"/>
      <c r="M117" s="75"/>
      <c r="O117" s="50"/>
    </row>
    <row r="118" spans="1:15" ht="12.75" x14ac:dyDescent="0.2">
      <c r="A118" s="9"/>
      <c r="B118" s="51"/>
      <c r="C118" s="48"/>
      <c r="D118" s="48"/>
      <c r="E118" s="48"/>
      <c r="F118" s="48"/>
      <c r="G118" s="52"/>
      <c r="H118" s="51"/>
      <c r="I118" s="52"/>
      <c r="J118" s="48"/>
      <c r="K118" s="48"/>
      <c r="L118" s="50"/>
      <c r="M118" s="75"/>
      <c r="O118" s="50"/>
    </row>
    <row r="119" spans="1:15" ht="12.75" x14ac:dyDescent="0.2">
      <c r="A119" s="9"/>
      <c r="B119" s="51"/>
      <c r="C119" s="48"/>
      <c r="D119" s="48"/>
      <c r="E119" s="48"/>
      <c r="F119" s="48"/>
      <c r="G119" s="52"/>
      <c r="H119" s="51"/>
      <c r="I119" s="52"/>
      <c r="J119" s="48"/>
      <c r="K119" s="48"/>
      <c r="L119" s="50"/>
      <c r="M119" s="75"/>
      <c r="O119" s="50"/>
    </row>
    <row r="120" spans="1:15" ht="12.75" x14ac:dyDescent="0.2">
      <c r="A120" s="9"/>
      <c r="B120" s="51"/>
      <c r="C120" s="48"/>
      <c r="D120" s="48"/>
      <c r="E120" s="48"/>
      <c r="F120" s="48"/>
      <c r="G120" s="52"/>
      <c r="H120" s="51"/>
      <c r="I120" s="52"/>
      <c r="J120" s="48"/>
      <c r="K120" s="48"/>
      <c r="L120" s="50"/>
      <c r="M120" s="75"/>
      <c r="O120" s="50"/>
    </row>
    <row r="121" spans="1:15" ht="12.75" x14ac:dyDescent="0.2">
      <c r="A121" s="9"/>
      <c r="B121" s="51"/>
      <c r="C121" s="48"/>
      <c r="D121" s="48"/>
      <c r="E121" s="48"/>
      <c r="F121" s="48"/>
      <c r="G121" s="52"/>
      <c r="H121" s="51"/>
      <c r="I121" s="52"/>
      <c r="J121" s="48"/>
      <c r="K121" s="48"/>
      <c r="L121" s="50"/>
      <c r="M121" s="75"/>
      <c r="O121" s="50"/>
    </row>
    <row r="122" spans="1:15" ht="12.75" x14ac:dyDescent="0.2">
      <c r="A122" s="9"/>
      <c r="B122" s="51"/>
      <c r="C122" s="48"/>
      <c r="D122" s="48"/>
      <c r="E122" s="48"/>
      <c r="F122" s="48"/>
      <c r="G122" s="52"/>
      <c r="H122" s="51"/>
      <c r="I122" s="52"/>
      <c r="J122" s="48"/>
      <c r="K122" s="48"/>
      <c r="L122" s="50"/>
      <c r="M122" s="75"/>
      <c r="O122" s="50"/>
    </row>
    <row r="123" spans="1:15" ht="12.75" x14ac:dyDescent="0.2">
      <c r="A123" s="9"/>
      <c r="B123" s="51"/>
      <c r="C123" s="48"/>
      <c r="D123" s="48"/>
      <c r="E123" s="48"/>
      <c r="F123" s="48"/>
      <c r="G123" s="52"/>
      <c r="H123" s="51"/>
      <c r="I123" s="52"/>
      <c r="J123" s="48"/>
      <c r="K123" s="48"/>
      <c r="L123" s="50"/>
      <c r="M123" s="75"/>
      <c r="O123" s="50"/>
    </row>
    <row r="124" spans="1:15" ht="12.75" x14ac:dyDescent="0.2">
      <c r="A124" s="9"/>
      <c r="B124" s="51"/>
      <c r="C124" s="48"/>
      <c r="D124" s="48"/>
      <c r="E124" s="48"/>
      <c r="F124" s="48"/>
      <c r="G124" s="52"/>
      <c r="H124" s="51"/>
      <c r="I124" s="52"/>
      <c r="J124" s="48"/>
      <c r="K124" s="48"/>
      <c r="L124" s="50"/>
      <c r="M124" s="75"/>
      <c r="O124" s="50"/>
    </row>
    <row r="125" spans="1:15" ht="12.75" x14ac:dyDescent="0.2">
      <c r="A125" s="9"/>
      <c r="B125" s="51"/>
      <c r="C125" s="48"/>
      <c r="D125" s="48"/>
      <c r="E125" s="48"/>
      <c r="F125" s="48"/>
      <c r="G125" s="52"/>
      <c r="H125" s="51"/>
      <c r="I125" s="52"/>
      <c r="J125" s="48"/>
      <c r="K125" s="48"/>
      <c r="L125" s="50"/>
      <c r="M125" s="75"/>
      <c r="O125" s="50"/>
    </row>
    <row r="126" spans="1:15" ht="12.75" x14ac:dyDescent="0.2">
      <c r="A126" s="9"/>
      <c r="B126" s="51"/>
      <c r="C126" s="48"/>
      <c r="D126" s="48"/>
      <c r="E126" s="48"/>
      <c r="F126" s="48"/>
      <c r="G126" s="52"/>
      <c r="H126" s="51"/>
      <c r="I126" s="52"/>
      <c r="J126" s="48"/>
      <c r="K126" s="48"/>
      <c r="L126" s="50"/>
      <c r="M126" s="75"/>
      <c r="O126" s="50"/>
    </row>
    <row r="127" spans="1:15" ht="12.75" x14ac:dyDescent="0.2">
      <c r="A127" s="9"/>
      <c r="B127" s="51"/>
      <c r="C127" s="48"/>
      <c r="D127" s="48"/>
      <c r="E127" s="48"/>
      <c r="F127" s="48"/>
      <c r="G127" s="52"/>
      <c r="H127" s="51"/>
      <c r="I127" s="52"/>
      <c r="J127" s="48"/>
      <c r="K127" s="48"/>
      <c r="L127" s="50"/>
      <c r="M127" s="75"/>
      <c r="O127" s="50"/>
    </row>
    <row r="128" spans="1:15" ht="12.75" x14ac:dyDescent="0.2">
      <c r="A128" s="9"/>
      <c r="B128" s="51"/>
      <c r="C128" s="48"/>
      <c r="D128" s="48"/>
      <c r="E128" s="48"/>
      <c r="F128" s="48"/>
      <c r="G128" s="52"/>
      <c r="H128" s="51"/>
      <c r="I128" s="52"/>
      <c r="J128" s="48"/>
      <c r="K128" s="48"/>
      <c r="L128" s="50"/>
      <c r="M128" s="75"/>
      <c r="O128" s="50"/>
    </row>
    <row r="129" spans="1:15" ht="12.75" x14ac:dyDescent="0.2">
      <c r="A129" s="9"/>
      <c r="B129" s="51"/>
      <c r="C129" s="48"/>
      <c r="D129" s="48"/>
      <c r="E129" s="48"/>
      <c r="F129" s="48"/>
      <c r="G129" s="52"/>
      <c r="H129" s="51"/>
      <c r="I129" s="52"/>
      <c r="J129" s="48"/>
      <c r="K129" s="48"/>
      <c r="L129" s="50"/>
      <c r="M129" s="75"/>
      <c r="O129" s="50"/>
    </row>
    <row r="130" spans="1:15" ht="12.75" x14ac:dyDescent="0.2">
      <c r="A130" s="9"/>
      <c r="B130" s="51"/>
      <c r="C130" s="48"/>
      <c r="D130" s="48"/>
      <c r="E130" s="48"/>
      <c r="F130" s="48"/>
      <c r="G130" s="52"/>
      <c r="H130" s="51"/>
      <c r="I130" s="52"/>
      <c r="J130" s="48"/>
      <c r="K130" s="48"/>
      <c r="L130" s="50"/>
      <c r="M130" s="75"/>
      <c r="O130" s="50"/>
    </row>
    <row r="131" spans="1:15" ht="12.75" x14ac:dyDescent="0.2">
      <c r="A131" s="9"/>
      <c r="B131" s="51"/>
      <c r="C131" s="48"/>
      <c r="D131" s="48"/>
      <c r="E131" s="48"/>
      <c r="F131" s="48"/>
      <c r="G131" s="52"/>
      <c r="H131" s="51"/>
      <c r="I131" s="52"/>
      <c r="J131" s="48"/>
      <c r="K131" s="48"/>
      <c r="L131" s="50"/>
      <c r="M131" s="75"/>
      <c r="O131" s="50"/>
    </row>
    <row r="132" spans="1:15" ht="12.75" x14ac:dyDescent="0.2">
      <c r="A132" s="9"/>
      <c r="B132" s="51"/>
      <c r="C132" s="48"/>
      <c r="D132" s="48"/>
      <c r="E132" s="48"/>
      <c r="F132" s="48"/>
      <c r="G132" s="52"/>
      <c r="H132" s="51"/>
      <c r="I132" s="52"/>
      <c r="J132" s="48"/>
      <c r="K132" s="48"/>
      <c r="L132" s="50"/>
      <c r="M132" s="75"/>
      <c r="O132" s="50"/>
    </row>
    <row r="133" spans="1:15" ht="12.75" x14ac:dyDescent="0.2">
      <c r="A133" s="9"/>
      <c r="B133" s="51"/>
      <c r="C133" s="48"/>
      <c r="D133" s="48"/>
      <c r="E133" s="48"/>
      <c r="F133" s="48"/>
      <c r="G133" s="52"/>
      <c r="H133" s="51"/>
      <c r="I133" s="52"/>
      <c r="J133" s="48"/>
      <c r="K133" s="48"/>
      <c r="L133" s="50"/>
      <c r="M133" s="75"/>
      <c r="O133" s="50"/>
    </row>
    <row r="134" spans="1:15" ht="12.75" x14ac:dyDescent="0.2">
      <c r="A134" s="9"/>
      <c r="B134" s="51"/>
      <c r="C134" s="48"/>
      <c r="D134" s="48"/>
      <c r="E134" s="48"/>
      <c r="F134" s="48"/>
      <c r="G134" s="52"/>
      <c r="H134" s="51"/>
      <c r="I134" s="52"/>
      <c r="J134" s="48"/>
      <c r="K134" s="48"/>
      <c r="L134" s="50"/>
      <c r="M134" s="75"/>
      <c r="O134" s="50"/>
    </row>
    <row r="135" spans="1:15" ht="12.75" x14ac:dyDescent="0.2">
      <c r="A135" s="9"/>
      <c r="B135" s="51"/>
      <c r="C135" s="48"/>
      <c r="D135" s="48"/>
      <c r="E135" s="48"/>
      <c r="F135" s="48"/>
      <c r="G135" s="52"/>
      <c r="H135" s="51"/>
      <c r="I135" s="52"/>
      <c r="J135" s="48"/>
      <c r="K135" s="48"/>
      <c r="L135" s="50"/>
      <c r="M135" s="75"/>
      <c r="O135" s="50"/>
    </row>
    <row r="136" spans="1:15" ht="12.75" x14ac:dyDescent="0.2">
      <c r="A136" s="9"/>
      <c r="B136" s="51"/>
      <c r="C136" s="48"/>
      <c r="D136" s="48"/>
      <c r="E136" s="48"/>
      <c r="F136" s="48"/>
      <c r="G136" s="52"/>
      <c r="H136" s="51"/>
      <c r="I136" s="52"/>
      <c r="J136" s="48"/>
      <c r="K136" s="48"/>
      <c r="L136" s="50"/>
      <c r="M136" s="75"/>
      <c r="O136" s="50"/>
    </row>
    <row r="137" spans="1:15" ht="12.75" x14ac:dyDescent="0.2">
      <c r="A137" s="9"/>
      <c r="B137" s="51"/>
      <c r="C137" s="48"/>
      <c r="D137" s="48"/>
      <c r="E137" s="48"/>
      <c r="F137" s="48"/>
      <c r="G137" s="52"/>
      <c r="H137" s="51"/>
      <c r="I137" s="52"/>
      <c r="J137" s="48"/>
      <c r="K137" s="48"/>
      <c r="L137" s="50"/>
      <c r="M137" s="75"/>
      <c r="O137" s="50"/>
    </row>
    <row r="138" spans="1:15" ht="12.75" x14ac:dyDescent="0.2">
      <c r="A138" s="9"/>
      <c r="B138" s="51"/>
      <c r="C138" s="48"/>
      <c r="D138" s="48"/>
      <c r="E138" s="48"/>
      <c r="F138" s="48"/>
      <c r="G138" s="52"/>
      <c r="H138" s="51"/>
      <c r="I138" s="52"/>
      <c r="J138" s="48"/>
      <c r="K138" s="48"/>
      <c r="L138" s="50"/>
      <c r="M138" s="75"/>
      <c r="O138" s="50"/>
    </row>
    <row r="139" spans="1:15" ht="12.75" x14ac:dyDescent="0.2">
      <c r="A139" s="9"/>
      <c r="B139" s="51"/>
      <c r="C139" s="48"/>
      <c r="D139" s="48"/>
      <c r="E139" s="48"/>
      <c r="F139" s="48"/>
      <c r="G139" s="52"/>
      <c r="H139" s="51"/>
      <c r="I139" s="52"/>
      <c r="J139" s="48"/>
      <c r="K139" s="48"/>
      <c r="L139" s="50"/>
      <c r="M139" s="75"/>
      <c r="O139" s="50"/>
    </row>
    <row r="140" spans="1:15" ht="12.75" x14ac:dyDescent="0.2">
      <c r="A140" s="9"/>
      <c r="B140" s="51"/>
      <c r="C140" s="48"/>
      <c r="D140" s="48"/>
      <c r="E140" s="48"/>
      <c r="F140" s="48"/>
      <c r="G140" s="52"/>
      <c r="H140" s="51"/>
      <c r="I140" s="52"/>
      <c r="J140" s="48"/>
      <c r="K140" s="48"/>
      <c r="L140" s="50"/>
      <c r="M140" s="75"/>
      <c r="O140" s="50"/>
    </row>
    <row r="141" spans="1:15" ht="12.75" x14ac:dyDescent="0.2">
      <c r="A141" s="9"/>
      <c r="B141" s="51"/>
      <c r="C141" s="48"/>
      <c r="D141" s="48"/>
      <c r="E141" s="48"/>
      <c r="F141" s="48"/>
      <c r="G141" s="52"/>
      <c r="H141" s="51"/>
      <c r="I141" s="52"/>
      <c r="J141" s="48"/>
      <c r="K141" s="48"/>
      <c r="L141" s="50"/>
      <c r="M141" s="75"/>
      <c r="O141" s="50"/>
    </row>
    <row r="142" spans="1:15" ht="12.75" x14ac:dyDescent="0.2">
      <c r="A142" s="9"/>
      <c r="B142" s="51"/>
      <c r="C142" s="48"/>
      <c r="D142" s="48"/>
      <c r="E142" s="48"/>
      <c r="F142" s="48"/>
      <c r="G142" s="52"/>
      <c r="H142" s="51"/>
      <c r="I142" s="52"/>
      <c r="J142" s="48"/>
      <c r="K142" s="48"/>
      <c r="L142" s="50"/>
      <c r="M142" s="75"/>
      <c r="O142" s="50"/>
    </row>
    <row r="143" spans="1:15" ht="12.75" x14ac:dyDescent="0.2">
      <c r="A143" s="9"/>
      <c r="B143" s="51"/>
      <c r="C143" s="48"/>
      <c r="D143" s="48"/>
      <c r="E143" s="48"/>
      <c r="F143" s="48"/>
      <c r="G143" s="52"/>
      <c r="H143" s="51"/>
      <c r="I143" s="52"/>
      <c r="J143" s="48"/>
      <c r="K143" s="48"/>
      <c r="L143" s="50"/>
      <c r="M143" s="75"/>
      <c r="O143" s="50"/>
    </row>
    <row r="144" spans="1:15" ht="12.75" x14ac:dyDescent="0.2">
      <c r="A144" s="9"/>
      <c r="B144" s="51"/>
      <c r="C144" s="48"/>
      <c r="D144" s="48"/>
      <c r="E144" s="48"/>
      <c r="F144" s="48"/>
      <c r="G144" s="52"/>
      <c r="H144" s="51"/>
      <c r="I144" s="52"/>
      <c r="J144" s="48"/>
      <c r="K144" s="48"/>
      <c r="L144" s="50"/>
      <c r="M144" s="75"/>
      <c r="O144" s="50"/>
    </row>
    <row r="145" spans="1:15" ht="12.75" x14ac:dyDescent="0.2">
      <c r="A145" s="9"/>
      <c r="B145" s="51"/>
      <c r="C145" s="48"/>
      <c r="D145" s="48"/>
      <c r="E145" s="48"/>
      <c r="F145" s="48"/>
      <c r="G145" s="52"/>
      <c r="H145" s="51"/>
      <c r="I145" s="52"/>
      <c r="J145" s="48"/>
      <c r="K145" s="48"/>
      <c r="L145" s="50"/>
      <c r="M145" s="75"/>
      <c r="O145" s="50"/>
    </row>
    <row r="146" spans="1:15" ht="12.75" x14ac:dyDescent="0.2">
      <c r="A146" s="9"/>
      <c r="B146" s="51"/>
      <c r="C146" s="48"/>
      <c r="D146" s="48"/>
      <c r="E146" s="48"/>
      <c r="F146" s="48"/>
      <c r="G146" s="52"/>
      <c r="H146" s="51"/>
      <c r="I146" s="52"/>
      <c r="J146" s="48"/>
      <c r="K146" s="48"/>
      <c r="L146" s="50"/>
      <c r="M146" s="75"/>
      <c r="O146" s="50"/>
    </row>
    <row r="147" spans="1:15" ht="12.75" x14ac:dyDescent="0.2">
      <c r="A147" s="9"/>
      <c r="B147" s="51"/>
      <c r="C147" s="48"/>
      <c r="D147" s="48"/>
      <c r="E147" s="48"/>
      <c r="F147" s="48"/>
      <c r="G147" s="52"/>
      <c r="H147" s="51"/>
      <c r="I147" s="52"/>
      <c r="J147" s="48"/>
      <c r="K147" s="48"/>
      <c r="L147" s="50"/>
      <c r="M147" s="75"/>
      <c r="O147" s="50"/>
    </row>
    <row r="148" spans="1:15" ht="12.75" x14ac:dyDescent="0.2">
      <c r="A148" s="9"/>
      <c r="B148" s="51"/>
      <c r="C148" s="48"/>
      <c r="D148" s="48"/>
      <c r="E148" s="48"/>
      <c r="F148" s="48"/>
      <c r="G148" s="52"/>
      <c r="H148" s="51"/>
      <c r="I148" s="52"/>
      <c r="J148" s="48"/>
      <c r="K148" s="48"/>
      <c r="L148" s="50"/>
      <c r="M148" s="75"/>
      <c r="O148" s="50"/>
    </row>
    <row r="149" spans="1:15" ht="12.75" x14ac:dyDescent="0.2">
      <c r="A149" s="9"/>
      <c r="B149" s="51"/>
      <c r="C149" s="48"/>
      <c r="D149" s="48"/>
      <c r="E149" s="48"/>
      <c r="F149" s="48"/>
      <c r="G149" s="52"/>
      <c r="H149" s="51"/>
      <c r="I149" s="52"/>
      <c r="J149" s="48"/>
      <c r="K149" s="48"/>
      <c r="L149" s="50"/>
      <c r="M149" s="75"/>
      <c r="O149" s="50"/>
    </row>
    <row r="150" spans="1:15" ht="12.75" x14ac:dyDescent="0.2">
      <c r="A150" s="9"/>
      <c r="B150" s="51"/>
      <c r="C150" s="48"/>
      <c r="D150" s="48"/>
      <c r="E150" s="48"/>
      <c r="F150" s="48"/>
      <c r="G150" s="52"/>
      <c r="H150" s="51"/>
      <c r="I150" s="52"/>
      <c r="J150" s="48"/>
      <c r="K150" s="48"/>
      <c r="L150" s="50"/>
      <c r="M150" s="75"/>
      <c r="O150" s="50"/>
    </row>
    <row r="151" spans="1:15" ht="12.75" x14ac:dyDescent="0.2">
      <c r="A151" s="9"/>
      <c r="B151" s="51"/>
      <c r="C151" s="48"/>
      <c r="D151" s="48"/>
      <c r="E151" s="48"/>
      <c r="F151" s="48"/>
      <c r="G151" s="52"/>
      <c r="H151" s="51"/>
      <c r="I151" s="52"/>
      <c r="J151" s="48"/>
      <c r="K151" s="48"/>
      <c r="L151" s="50"/>
      <c r="M151" s="75"/>
      <c r="O151" s="50"/>
    </row>
    <row r="152" spans="1:15" ht="12.75" x14ac:dyDescent="0.2">
      <c r="A152" s="9"/>
      <c r="B152" s="51"/>
      <c r="C152" s="48"/>
      <c r="D152" s="48"/>
      <c r="E152" s="48"/>
      <c r="F152" s="48"/>
      <c r="G152" s="52"/>
      <c r="H152" s="51"/>
      <c r="I152" s="52"/>
      <c r="J152" s="48"/>
      <c r="K152" s="48"/>
      <c r="L152" s="50"/>
      <c r="M152" s="75"/>
      <c r="O152" s="50"/>
    </row>
    <row r="153" spans="1:15" ht="12.75" x14ac:dyDescent="0.2">
      <c r="A153" s="9"/>
      <c r="B153" s="51"/>
      <c r="C153" s="48"/>
      <c r="D153" s="48"/>
      <c r="E153" s="48"/>
      <c r="F153" s="48"/>
      <c r="G153" s="52"/>
      <c r="H153" s="51"/>
      <c r="I153" s="52"/>
      <c r="J153" s="48"/>
      <c r="K153" s="48"/>
      <c r="L153" s="50"/>
      <c r="M153" s="75"/>
      <c r="O153" s="50"/>
    </row>
    <row r="154" spans="1:15" ht="12.75" x14ac:dyDescent="0.2">
      <c r="A154" s="9"/>
      <c r="B154" s="51"/>
      <c r="C154" s="48"/>
      <c r="D154" s="48"/>
      <c r="E154" s="48"/>
      <c r="F154" s="48"/>
      <c r="G154" s="52"/>
      <c r="H154" s="51"/>
      <c r="I154" s="52"/>
      <c r="J154" s="48"/>
      <c r="K154" s="48"/>
      <c r="L154" s="50"/>
      <c r="M154" s="75"/>
      <c r="O154" s="50"/>
    </row>
    <row r="155" spans="1:15" ht="12.75" x14ac:dyDescent="0.2">
      <c r="A155" s="9"/>
      <c r="B155" s="51"/>
      <c r="C155" s="48"/>
      <c r="D155" s="48"/>
      <c r="E155" s="48"/>
      <c r="F155" s="48"/>
      <c r="G155" s="52"/>
      <c r="H155" s="51"/>
      <c r="I155" s="52"/>
      <c r="J155" s="48"/>
      <c r="K155" s="48"/>
      <c r="L155" s="50"/>
      <c r="M155" s="75"/>
      <c r="O155" s="50"/>
    </row>
    <row r="156" spans="1:15" ht="12.75" x14ac:dyDescent="0.2">
      <c r="A156" s="9"/>
      <c r="B156" s="51"/>
      <c r="C156" s="48"/>
      <c r="D156" s="48"/>
      <c r="E156" s="48"/>
      <c r="F156" s="48"/>
      <c r="G156" s="52"/>
      <c r="H156" s="51"/>
      <c r="I156" s="52"/>
      <c r="J156" s="48"/>
      <c r="K156" s="48"/>
      <c r="L156" s="50"/>
      <c r="M156" s="75"/>
      <c r="O156" s="50"/>
    </row>
    <row r="157" spans="1:15" ht="12.75" x14ac:dyDescent="0.2">
      <c r="A157" s="9"/>
      <c r="B157" s="51"/>
      <c r="C157" s="48"/>
      <c r="D157" s="48"/>
      <c r="E157" s="48"/>
      <c r="F157" s="48"/>
      <c r="G157" s="52"/>
      <c r="H157" s="51"/>
      <c r="I157" s="52"/>
      <c r="J157" s="48"/>
      <c r="K157" s="48"/>
      <c r="L157" s="50"/>
      <c r="M157" s="75"/>
      <c r="O157" s="50"/>
    </row>
    <row r="158" spans="1:15" ht="12.75" x14ac:dyDescent="0.2">
      <c r="A158" s="9"/>
      <c r="B158" s="51"/>
      <c r="C158" s="48"/>
      <c r="D158" s="48"/>
      <c r="E158" s="48"/>
      <c r="F158" s="48"/>
      <c r="G158" s="52"/>
      <c r="H158" s="51"/>
      <c r="I158" s="52"/>
      <c r="J158" s="48"/>
      <c r="K158" s="48"/>
      <c r="L158" s="50"/>
      <c r="M158" s="75"/>
      <c r="O158" s="50"/>
    </row>
    <row r="159" spans="1:15" ht="12.75" x14ac:dyDescent="0.2">
      <c r="A159" s="9"/>
      <c r="B159" s="51"/>
      <c r="C159" s="48"/>
      <c r="D159" s="48"/>
      <c r="E159" s="48"/>
      <c r="F159" s="48"/>
      <c r="G159" s="52"/>
      <c r="H159" s="51"/>
      <c r="I159" s="52"/>
      <c r="J159" s="48"/>
      <c r="K159" s="48"/>
      <c r="L159" s="50"/>
      <c r="M159" s="75"/>
      <c r="O159" s="50"/>
    </row>
    <row r="160" spans="1:15" ht="12.75" x14ac:dyDescent="0.2">
      <c r="A160" s="9"/>
      <c r="B160" s="51"/>
      <c r="C160" s="48"/>
      <c r="D160" s="48"/>
      <c r="E160" s="48"/>
      <c r="F160" s="48"/>
      <c r="G160" s="52"/>
      <c r="H160" s="51"/>
      <c r="I160" s="52"/>
      <c r="J160" s="48"/>
      <c r="K160" s="48"/>
      <c r="L160" s="50"/>
      <c r="M160" s="75"/>
      <c r="O160" s="50"/>
    </row>
    <row r="161" spans="1:15" ht="12.75" x14ac:dyDescent="0.2">
      <c r="A161" s="9"/>
      <c r="B161" s="51"/>
      <c r="C161" s="48"/>
      <c r="D161" s="48"/>
      <c r="E161" s="48"/>
      <c r="F161" s="48"/>
      <c r="G161" s="52"/>
      <c r="H161" s="51"/>
      <c r="I161" s="52"/>
      <c r="J161" s="48"/>
      <c r="K161" s="48"/>
      <c r="L161" s="50"/>
      <c r="M161" s="75"/>
      <c r="O161" s="50"/>
    </row>
    <row r="162" spans="1:15" ht="12.75" x14ac:dyDescent="0.2">
      <c r="A162" s="9"/>
      <c r="B162" s="51"/>
      <c r="C162" s="48"/>
      <c r="D162" s="48"/>
      <c r="E162" s="48"/>
      <c r="F162" s="48"/>
      <c r="G162" s="52"/>
      <c r="H162" s="51"/>
      <c r="I162" s="52"/>
      <c r="J162" s="48"/>
      <c r="K162" s="48"/>
      <c r="L162" s="50"/>
      <c r="M162" s="75"/>
      <c r="O162" s="50"/>
    </row>
    <row r="163" spans="1:15" ht="12.75" x14ac:dyDescent="0.2">
      <c r="A163" s="9"/>
      <c r="B163" s="51"/>
      <c r="C163" s="48"/>
      <c r="D163" s="48"/>
      <c r="E163" s="48"/>
      <c r="F163" s="48"/>
      <c r="G163" s="52"/>
      <c r="H163" s="51"/>
      <c r="I163" s="52"/>
      <c r="J163" s="48"/>
      <c r="K163" s="48"/>
      <c r="L163" s="50"/>
      <c r="M163" s="75"/>
      <c r="O163" s="50"/>
    </row>
    <row r="164" spans="1:15" ht="12.75" x14ac:dyDescent="0.2">
      <c r="A164" s="9"/>
      <c r="B164" s="51"/>
      <c r="C164" s="48"/>
      <c r="D164" s="48"/>
      <c r="E164" s="48"/>
      <c r="F164" s="48"/>
      <c r="G164" s="52"/>
      <c r="H164" s="51"/>
      <c r="I164" s="52"/>
      <c r="J164" s="48"/>
      <c r="K164" s="48"/>
      <c r="L164" s="50"/>
      <c r="M164" s="75"/>
      <c r="O164" s="50"/>
    </row>
    <row r="165" spans="1:15" ht="12.75" x14ac:dyDescent="0.2">
      <c r="A165" s="9"/>
      <c r="B165" s="51"/>
      <c r="C165" s="48"/>
      <c r="D165" s="48"/>
      <c r="E165" s="48"/>
      <c r="F165" s="48"/>
      <c r="G165" s="52"/>
      <c r="H165" s="51"/>
      <c r="I165" s="52"/>
      <c r="J165" s="48"/>
      <c r="K165" s="48"/>
      <c r="L165" s="50"/>
      <c r="M165" s="75"/>
      <c r="O165" s="50"/>
    </row>
    <row r="166" spans="1:15" ht="12.75" x14ac:dyDescent="0.2">
      <c r="A166" s="9"/>
      <c r="B166" s="51"/>
      <c r="C166" s="48"/>
      <c r="D166" s="48"/>
      <c r="E166" s="48"/>
      <c r="F166" s="48"/>
      <c r="G166" s="52"/>
      <c r="H166" s="51"/>
      <c r="I166" s="52"/>
      <c r="J166" s="48"/>
      <c r="K166" s="48"/>
      <c r="L166" s="50"/>
      <c r="M166" s="75"/>
      <c r="O166" s="50"/>
    </row>
    <row r="167" spans="1:15" ht="12.75" x14ac:dyDescent="0.2">
      <c r="A167" s="9"/>
      <c r="B167" s="51"/>
      <c r="C167" s="48"/>
      <c r="D167" s="48"/>
      <c r="E167" s="48"/>
      <c r="F167" s="48"/>
      <c r="G167" s="52"/>
      <c r="H167" s="51"/>
      <c r="I167" s="52"/>
      <c r="J167" s="48"/>
      <c r="K167" s="48"/>
      <c r="L167" s="50"/>
      <c r="M167" s="75"/>
      <c r="O167" s="50"/>
    </row>
    <row r="168" spans="1:15" ht="12.75" x14ac:dyDescent="0.2">
      <c r="A168" s="9"/>
      <c r="B168" s="51"/>
      <c r="C168" s="48"/>
      <c r="D168" s="48"/>
      <c r="E168" s="48"/>
      <c r="F168" s="48"/>
      <c r="G168" s="52"/>
      <c r="H168" s="51"/>
      <c r="I168" s="52"/>
      <c r="J168" s="48"/>
      <c r="K168" s="48"/>
      <c r="L168" s="50"/>
      <c r="M168" s="75"/>
      <c r="O168" s="50"/>
    </row>
    <row r="169" spans="1:15" ht="12.75" x14ac:dyDescent="0.2">
      <c r="A169" s="9"/>
      <c r="B169" s="51"/>
      <c r="C169" s="48"/>
      <c r="D169" s="48"/>
      <c r="E169" s="48"/>
      <c r="F169" s="48"/>
      <c r="G169" s="52"/>
      <c r="H169" s="51"/>
      <c r="I169" s="52"/>
      <c r="J169" s="48"/>
      <c r="K169" s="48"/>
      <c r="L169" s="50"/>
      <c r="M169" s="75"/>
      <c r="O169" s="50"/>
    </row>
    <row r="170" spans="1:15" ht="12.75" x14ac:dyDescent="0.2">
      <c r="A170" s="9"/>
      <c r="B170" s="51"/>
      <c r="C170" s="48"/>
      <c r="D170" s="48"/>
      <c r="E170" s="48"/>
      <c r="F170" s="48"/>
      <c r="G170" s="52"/>
      <c r="H170" s="51"/>
      <c r="I170" s="52"/>
      <c r="J170" s="48"/>
      <c r="K170" s="48"/>
      <c r="L170" s="50"/>
      <c r="M170" s="75"/>
      <c r="O170" s="50"/>
    </row>
    <row r="171" spans="1:15" ht="12.75" x14ac:dyDescent="0.2">
      <c r="A171" s="9"/>
      <c r="B171" s="51"/>
      <c r="C171" s="48"/>
      <c r="D171" s="48"/>
      <c r="E171" s="48"/>
      <c r="F171" s="48"/>
      <c r="G171" s="52"/>
      <c r="H171" s="51"/>
      <c r="I171" s="52"/>
      <c r="J171" s="48"/>
      <c r="K171" s="48"/>
      <c r="L171" s="50"/>
      <c r="M171" s="75"/>
      <c r="O171" s="50"/>
    </row>
    <row r="172" spans="1:15" ht="12.75" x14ac:dyDescent="0.2">
      <c r="A172" s="9"/>
      <c r="B172" s="51"/>
      <c r="C172" s="48"/>
      <c r="D172" s="48"/>
      <c r="E172" s="48"/>
      <c r="F172" s="48"/>
      <c r="G172" s="52"/>
      <c r="H172" s="51"/>
      <c r="I172" s="52"/>
      <c r="J172" s="48"/>
      <c r="K172" s="48"/>
      <c r="L172" s="50"/>
      <c r="M172" s="75"/>
      <c r="O172" s="50"/>
    </row>
    <row r="173" spans="1:15" ht="12.75" x14ac:dyDescent="0.2">
      <c r="A173" s="9"/>
      <c r="B173" s="51"/>
      <c r="C173" s="48"/>
      <c r="D173" s="48"/>
      <c r="E173" s="48"/>
      <c r="F173" s="48"/>
      <c r="G173" s="52"/>
      <c r="H173" s="51"/>
      <c r="I173" s="52"/>
      <c r="J173" s="48"/>
      <c r="K173" s="48"/>
      <c r="L173" s="50"/>
      <c r="M173" s="75"/>
      <c r="O173" s="50"/>
    </row>
    <row r="174" spans="1:15" ht="12.75" x14ac:dyDescent="0.2">
      <c r="A174" s="9"/>
      <c r="B174" s="51"/>
      <c r="C174" s="48"/>
      <c r="D174" s="48"/>
      <c r="E174" s="48"/>
      <c r="F174" s="48"/>
      <c r="G174" s="52"/>
      <c r="H174" s="51"/>
      <c r="I174" s="52"/>
      <c r="J174" s="48"/>
      <c r="K174" s="48"/>
      <c r="L174" s="50"/>
      <c r="M174" s="75"/>
      <c r="O174" s="50"/>
    </row>
    <row r="175" spans="1:15" ht="12.75" x14ac:dyDescent="0.2">
      <c r="A175" s="9"/>
      <c r="B175" s="51"/>
      <c r="C175" s="48"/>
      <c r="D175" s="48"/>
      <c r="E175" s="48"/>
      <c r="F175" s="48"/>
      <c r="G175" s="52"/>
      <c r="H175" s="51"/>
      <c r="I175" s="52"/>
      <c r="J175" s="48"/>
      <c r="K175" s="48"/>
      <c r="L175" s="50"/>
      <c r="M175" s="75"/>
      <c r="O175" s="50"/>
    </row>
    <row r="176" spans="1:15" ht="12.75" x14ac:dyDescent="0.2">
      <c r="A176" s="9"/>
      <c r="B176" s="51"/>
      <c r="C176" s="48"/>
      <c r="D176" s="48"/>
      <c r="E176" s="48"/>
      <c r="F176" s="48"/>
      <c r="G176" s="52"/>
      <c r="H176" s="51"/>
      <c r="I176" s="52"/>
      <c r="J176" s="48"/>
      <c r="K176" s="48"/>
      <c r="L176" s="50"/>
      <c r="M176" s="75"/>
      <c r="O176" s="50"/>
    </row>
    <row r="177" spans="1:15" ht="12.75" x14ac:dyDescent="0.2">
      <c r="A177" s="9"/>
      <c r="B177" s="51"/>
      <c r="C177" s="48"/>
      <c r="D177" s="48"/>
      <c r="E177" s="48"/>
      <c r="F177" s="48"/>
      <c r="G177" s="52"/>
      <c r="H177" s="51"/>
      <c r="I177" s="52"/>
      <c r="J177" s="48"/>
      <c r="K177" s="48"/>
      <c r="L177" s="50"/>
      <c r="M177" s="75"/>
      <c r="O177" s="50"/>
    </row>
    <row r="178" spans="1:15" ht="12.75" x14ac:dyDescent="0.2">
      <c r="A178" s="9"/>
      <c r="B178" s="51"/>
      <c r="C178" s="48"/>
      <c r="D178" s="48"/>
      <c r="E178" s="48"/>
      <c r="F178" s="48"/>
      <c r="G178" s="52"/>
      <c r="H178" s="51"/>
      <c r="I178" s="52"/>
      <c r="J178" s="48"/>
      <c r="K178" s="48"/>
      <c r="L178" s="50"/>
      <c r="M178" s="75"/>
      <c r="O178" s="50"/>
    </row>
    <row r="179" spans="1:15" ht="12.75" x14ac:dyDescent="0.2">
      <c r="A179" s="9"/>
      <c r="B179" s="51"/>
      <c r="C179" s="48"/>
      <c r="D179" s="48"/>
      <c r="E179" s="48"/>
      <c r="F179" s="48"/>
      <c r="G179" s="52"/>
      <c r="H179" s="51"/>
      <c r="I179" s="52"/>
      <c r="J179" s="48"/>
      <c r="K179" s="48"/>
      <c r="L179" s="50"/>
      <c r="M179" s="75"/>
      <c r="O179" s="50"/>
    </row>
    <row r="180" spans="1:15" ht="12.75" x14ac:dyDescent="0.2">
      <c r="A180" s="9"/>
      <c r="B180" s="51"/>
      <c r="C180" s="48"/>
      <c r="D180" s="48"/>
      <c r="E180" s="48"/>
      <c r="F180" s="48"/>
      <c r="G180" s="52"/>
      <c r="H180" s="51"/>
      <c r="I180" s="52"/>
      <c r="J180" s="48"/>
      <c r="K180" s="48"/>
      <c r="L180" s="50"/>
      <c r="M180" s="75"/>
      <c r="O180" s="50"/>
    </row>
    <row r="181" spans="1:15" ht="12.75" x14ac:dyDescent="0.2">
      <c r="A181" s="9"/>
      <c r="B181" s="51"/>
      <c r="C181" s="48"/>
      <c r="D181" s="48"/>
      <c r="E181" s="48"/>
      <c r="F181" s="48"/>
      <c r="G181" s="52"/>
      <c r="H181" s="51"/>
      <c r="I181" s="52"/>
      <c r="J181" s="48"/>
      <c r="K181" s="48"/>
      <c r="L181" s="50"/>
      <c r="M181" s="75"/>
      <c r="O181" s="50"/>
    </row>
    <row r="182" spans="1:15" ht="12.75" x14ac:dyDescent="0.2">
      <c r="A182" s="9"/>
      <c r="B182" s="51"/>
      <c r="C182" s="48"/>
      <c r="D182" s="48"/>
      <c r="E182" s="48"/>
      <c r="F182" s="48"/>
      <c r="G182" s="52"/>
      <c r="H182" s="51"/>
      <c r="I182" s="52"/>
      <c r="J182" s="48"/>
      <c r="K182" s="48"/>
      <c r="L182" s="50"/>
      <c r="M182" s="75"/>
      <c r="O182" s="50"/>
    </row>
    <row r="183" spans="1:15" ht="12.75" x14ac:dyDescent="0.2">
      <c r="A183" s="9"/>
      <c r="B183" s="51"/>
      <c r="C183" s="48"/>
      <c r="D183" s="48"/>
      <c r="E183" s="48"/>
      <c r="F183" s="48"/>
      <c r="G183" s="52"/>
      <c r="H183" s="51"/>
      <c r="I183" s="52"/>
      <c r="J183" s="48"/>
      <c r="K183" s="48"/>
      <c r="L183" s="50"/>
      <c r="M183" s="75"/>
      <c r="O183" s="50"/>
    </row>
    <row r="184" spans="1:15" ht="12.75" x14ac:dyDescent="0.2">
      <c r="A184" s="9"/>
      <c r="B184" s="51"/>
      <c r="C184" s="48"/>
      <c r="D184" s="48"/>
      <c r="E184" s="48"/>
      <c r="F184" s="48"/>
      <c r="G184" s="52"/>
      <c r="H184" s="51"/>
      <c r="I184" s="52"/>
      <c r="J184" s="48"/>
      <c r="K184" s="48"/>
      <c r="L184" s="50"/>
      <c r="M184" s="75"/>
      <c r="O184" s="50"/>
    </row>
    <row r="185" spans="1:15" ht="12.75" x14ac:dyDescent="0.2">
      <c r="A185" s="9"/>
      <c r="B185" s="51"/>
      <c r="C185" s="48"/>
      <c r="D185" s="48"/>
      <c r="E185" s="48"/>
      <c r="F185" s="48"/>
      <c r="G185" s="52"/>
      <c r="H185" s="51"/>
      <c r="I185" s="52"/>
      <c r="J185" s="48"/>
      <c r="K185" s="48"/>
      <c r="L185" s="50"/>
      <c r="M185" s="75"/>
      <c r="O185" s="50"/>
    </row>
    <row r="186" spans="1:15" ht="12.75" x14ac:dyDescent="0.2">
      <c r="A186" s="9"/>
      <c r="B186" s="51"/>
      <c r="C186" s="48"/>
      <c r="D186" s="48"/>
      <c r="E186" s="48"/>
      <c r="F186" s="48"/>
      <c r="G186" s="52"/>
      <c r="H186" s="51"/>
      <c r="I186" s="52"/>
      <c r="J186" s="48"/>
      <c r="K186" s="48"/>
      <c r="L186" s="50"/>
      <c r="M186" s="75"/>
      <c r="O186" s="50"/>
    </row>
    <row r="187" spans="1:15" ht="12.75" x14ac:dyDescent="0.2">
      <c r="A187" s="9"/>
      <c r="B187" s="51"/>
      <c r="C187" s="48"/>
      <c r="D187" s="48"/>
      <c r="E187" s="48"/>
      <c r="F187" s="48"/>
      <c r="G187" s="52"/>
      <c r="H187" s="51"/>
      <c r="I187" s="52"/>
      <c r="J187" s="48"/>
      <c r="K187" s="48"/>
      <c r="L187" s="50"/>
      <c r="M187" s="75"/>
      <c r="O187" s="50"/>
    </row>
    <row r="188" spans="1:15" ht="12.75" x14ac:dyDescent="0.2">
      <c r="A188" s="9"/>
      <c r="B188" s="51"/>
      <c r="C188" s="48"/>
      <c r="D188" s="48"/>
      <c r="E188" s="48"/>
      <c r="F188" s="48"/>
      <c r="G188" s="52"/>
      <c r="H188" s="51"/>
      <c r="I188" s="52"/>
      <c r="J188" s="48"/>
      <c r="K188" s="48"/>
      <c r="L188" s="50"/>
      <c r="M188" s="75"/>
      <c r="O188" s="50"/>
    </row>
    <row r="189" spans="1:15" ht="12.75" x14ac:dyDescent="0.2">
      <c r="A189" s="9"/>
      <c r="B189" s="51"/>
      <c r="C189" s="48"/>
      <c r="D189" s="48"/>
      <c r="E189" s="48"/>
      <c r="F189" s="48"/>
      <c r="G189" s="52"/>
      <c r="H189" s="51"/>
      <c r="I189" s="52"/>
      <c r="J189" s="48"/>
      <c r="K189" s="48"/>
      <c r="L189" s="50"/>
      <c r="M189" s="75"/>
      <c r="O189" s="50"/>
    </row>
    <row r="190" spans="1:15" ht="12.75" x14ac:dyDescent="0.2">
      <c r="A190" s="9"/>
      <c r="B190" s="51"/>
      <c r="C190" s="48"/>
      <c r="D190" s="48"/>
      <c r="E190" s="48"/>
      <c r="F190" s="48"/>
      <c r="G190" s="52"/>
      <c r="H190" s="51"/>
      <c r="I190" s="52"/>
      <c r="J190" s="48"/>
      <c r="K190" s="48"/>
      <c r="L190" s="50"/>
      <c r="M190" s="75"/>
      <c r="O190" s="50"/>
    </row>
    <row r="191" spans="1:15" ht="12.75" x14ac:dyDescent="0.2">
      <c r="A191" s="9"/>
      <c r="B191" s="51"/>
      <c r="C191" s="48"/>
      <c r="D191" s="48"/>
      <c r="E191" s="48"/>
      <c r="F191" s="48"/>
      <c r="G191" s="52"/>
      <c r="H191" s="51"/>
      <c r="I191" s="52"/>
      <c r="J191" s="48"/>
      <c r="K191" s="48"/>
      <c r="L191" s="50"/>
      <c r="M191" s="75"/>
      <c r="O191" s="50"/>
    </row>
    <row r="192" spans="1:15" ht="12.75" x14ac:dyDescent="0.2">
      <c r="A192" s="9"/>
      <c r="B192" s="51"/>
      <c r="C192" s="48"/>
      <c r="D192" s="48"/>
      <c r="E192" s="48"/>
      <c r="F192" s="48"/>
      <c r="G192" s="52"/>
      <c r="H192" s="51"/>
      <c r="I192" s="52"/>
      <c r="J192" s="48"/>
      <c r="K192" s="48"/>
      <c r="L192" s="50"/>
      <c r="M192" s="75"/>
      <c r="O192" s="50"/>
    </row>
    <row r="193" spans="1:15" ht="12.75" x14ac:dyDescent="0.2">
      <c r="A193" s="9"/>
      <c r="B193" s="51"/>
      <c r="C193" s="48"/>
      <c r="D193" s="48"/>
      <c r="E193" s="48"/>
      <c r="F193" s="48"/>
      <c r="G193" s="52"/>
      <c r="H193" s="51"/>
      <c r="I193" s="52"/>
      <c r="J193" s="48"/>
      <c r="K193" s="48"/>
      <c r="L193" s="50"/>
      <c r="M193" s="75"/>
      <c r="O193" s="50"/>
    </row>
    <row r="194" spans="1:15" ht="12.75" x14ac:dyDescent="0.2">
      <c r="A194" s="9"/>
      <c r="B194" s="51"/>
      <c r="C194" s="48"/>
      <c r="D194" s="48"/>
      <c r="E194" s="48"/>
      <c r="F194" s="48"/>
      <c r="G194" s="52"/>
      <c r="H194" s="51"/>
      <c r="I194" s="52"/>
      <c r="J194" s="48"/>
      <c r="K194" s="48"/>
      <c r="L194" s="50"/>
      <c r="M194" s="75"/>
      <c r="O194" s="50"/>
    </row>
    <row r="195" spans="1:15" ht="12.75" x14ac:dyDescent="0.2">
      <c r="A195" s="9"/>
      <c r="B195" s="51"/>
      <c r="C195" s="48"/>
      <c r="D195" s="48"/>
      <c r="E195" s="48"/>
      <c r="F195" s="48"/>
      <c r="G195" s="52"/>
      <c r="H195" s="51"/>
      <c r="I195" s="52"/>
      <c r="J195" s="48"/>
      <c r="K195" s="48"/>
      <c r="L195" s="50"/>
      <c r="M195" s="75"/>
      <c r="O195" s="50"/>
    </row>
    <row r="196" spans="1:15" ht="12.75" x14ac:dyDescent="0.2">
      <c r="A196" s="9"/>
      <c r="B196" s="51"/>
      <c r="C196" s="48"/>
      <c r="D196" s="48"/>
      <c r="E196" s="48"/>
      <c r="F196" s="48"/>
      <c r="G196" s="52"/>
      <c r="H196" s="51"/>
      <c r="I196" s="52"/>
      <c r="J196" s="48"/>
      <c r="K196" s="48"/>
      <c r="L196" s="50"/>
      <c r="M196" s="75"/>
      <c r="O196" s="50"/>
    </row>
    <row r="197" spans="1:15" ht="12.75" x14ac:dyDescent="0.2">
      <c r="A197" s="9"/>
      <c r="B197" s="51"/>
      <c r="C197" s="48"/>
      <c r="D197" s="48"/>
      <c r="E197" s="48"/>
      <c r="F197" s="48"/>
      <c r="G197" s="52"/>
      <c r="H197" s="51"/>
      <c r="I197" s="52"/>
      <c r="J197" s="48"/>
      <c r="K197" s="48"/>
      <c r="L197" s="50"/>
      <c r="M197" s="75"/>
      <c r="O197" s="50"/>
    </row>
    <row r="198" spans="1:15" ht="12.75" x14ac:dyDescent="0.2">
      <c r="A198" s="9"/>
      <c r="B198" s="51"/>
      <c r="C198" s="48"/>
      <c r="D198" s="48"/>
      <c r="E198" s="48"/>
      <c r="F198" s="48"/>
      <c r="G198" s="52"/>
      <c r="H198" s="51"/>
      <c r="I198" s="52"/>
      <c r="J198" s="48"/>
      <c r="K198" s="48"/>
      <c r="L198" s="50"/>
      <c r="M198" s="75"/>
      <c r="O198" s="50"/>
    </row>
    <row r="199" spans="1:15" ht="12.75" x14ac:dyDescent="0.2">
      <c r="A199" s="9"/>
      <c r="B199" s="51"/>
      <c r="C199" s="48"/>
      <c r="D199" s="48"/>
      <c r="E199" s="48"/>
      <c r="F199" s="48"/>
      <c r="G199" s="52"/>
      <c r="H199" s="51"/>
      <c r="I199" s="52"/>
      <c r="J199" s="48"/>
      <c r="K199" s="48"/>
      <c r="L199" s="50"/>
      <c r="M199" s="75"/>
      <c r="O199" s="50"/>
    </row>
    <row r="200" spans="1:15" ht="12.75" x14ac:dyDescent="0.2">
      <c r="A200" s="9"/>
      <c r="B200" s="51"/>
      <c r="C200" s="48"/>
      <c r="D200" s="48"/>
      <c r="E200" s="48"/>
      <c r="F200" s="48"/>
      <c r="G200" s="52"/>
      <c r="H200" s="51"/>
      <c r="I200" s="52"/>
      <c r="J200" s="48"/>
      <c r="K200" s="48"/>
      <c r="L200" s="50"/>
      <c r="M200" s="75"/>
      <c r="O200" s="50"/>
    </row>
    <row r="201" spans="1:15" ht="12.75" x14ac:dyDescent="0.2">
      <c r="A201" s="9"/>
      <c r="B201" s="51"/>
      <c r="C201" s="48"/>
      <c r="D201" s="48"/>
      <c r="E201" s="48"/>
      <c r="F201" s="48"/>
      <c r="G201" s="52"/>
      <c r="H201" s="51"/>
      <c r="I201" s="52"/>
      <c r="J201" s="48"/>
      <c r="K201" s="48"/>
      <c r="L201" s="50"/>
      <c r="M201" s="75"/>
      <c r="O201" s="50"/>
    </row>
    <row r="202" spans="1:15" ht="12.75" x14ac:dyDescent="0.2">
      <c r="A202" s="9"/>
      <c r="B202" s="51"/>
      <c r="C202" s="48"/>
      <c r="D202" s="48"/>
      <c r="E202" s="48"/>
      <c r="F202" s="48"/>
      <c r="G202" s="52"/>
      <c r="H202" s="51"/>
      <c r="I202" s="52"/>
      <c r="J202" s="48"/>
      <c r="K202" s="48"/>
      <c r="L202" s="50"/>
      <c r="M202" s="75"/>
      <c r="O202" s="50"/>
    </row>
    <row r="203" spans="1:15" ht="12.75" x14ac:dyDescent="0.2">
      <c r="A203" s="9"/>
      <c r="B203" s="51"/>
      <c r="C203" s="48"/>
      <c r="D203" s="48"/>
      <c r="E203" s="48"/>
      <c r="F203" s="48"/>
      <c r="G203" s="52"/>
      <c r="H203" s="51"/>
      <c r="I203" s="52"/>
      <c r="J203" s="48"/>
      <c r="K203" s="48"/>
      <c r="L203" s="50"/>
      <c r="M203" s="75"/>
      <c r="O203" s="50"/>
    </row>
    <row r="204" spans="1:15" ht="12.75" x14ac:dyDescent="0.2">
      <c r="A204" s="9"/>
      <c r="B204" s="51"/>
      <c r="C204" s="48"/>
      <c r="D204" s="48"/>
      <c r="E204" s="48"/>
      <c r="F204" s="48"/>
      <c r="G204" s="52"/>
      <c r="H204" s="51"/>
      <c r="I204" s="52"/>
      <c r="J204" s="48"/>
      <c r="K204" s="48"/>
      <c r="L204" s="50"/>
      <c r="M204" s="75"/>
      <c r="O204" s="50"/>
    </row>
    <row r="205" spans="1:15" ht="12.75" x14ac:dyDescent="0.2">
      <c r="A205" s="9"/>
      <c r="B205" s="51"/>
      <c r="C205" s="48"/>
      <c r="D205" s="48"/>
      <c r="E205" s="48"/>
      <c r="F205" s="48"/>
      <c r="G205" s="52"/>
      <c r="H205" s="51"/>
      <c r="I205" s="52"/>
      <c r="J205" s="48"/>
      <c r="K205" s="48"/>
      <c r="L205" s="50"/>
      <c r="M205" s="75"/>
      <c r="O205" s="50"/>
    </row>
    <row r="206" spans="1:15" ht="12.75" x14ac:dyDescent="0.2">
      <c r="A206" s="9"/>
      <c r="B206" s="51"/>
      <c r="C206" s="48"/>
      <c r="D206" s="48"/>
      <c r="E206" s="48"/>
      <c r="F206" s="48"/>
      <c r="G206" s="52"/>
      <c r="H206" s="51"/>
      <c r="I206" s="52"/>
      <c r="J206" s="48"/>
      <c r="K206" s="48"/>
      <c r="L206" s="50"/>
      <c r="M206" s="75"/>
      <c r="O206" s="50"/>
    </row>
    <row r="207" spans="1:15" ht="12.75" x14ac:dyDescent="0.2">
      <c r="A207" s="9"/>
      <c r="B207" s="51"/>
      <c r="C207" s="48"/>
      <c r="D207" s="48"/>
      <c r="E207" s="48"/>
      <c r="F207" s="48"/>
      <c r="G207" s="52"/>
      <c r="H207" s="51"/>
      <c r="I207" s="52"/>
      <c r="J207" s="48"/>
      <c r="K207" s="48"/>
      <c r="L207" s="50"/>
      <c r="M207" s="75"/>
      <c r="O207" s="50"/>
    </row>
    <row r="208" spans="1:15" ht="12.75" x14ac:dyDescent="0.2">
      <c r="A208" s="9"/>
      <c r="B208" s="51"/>
      <c r="C208" s="48"/>
      <c r="D208" s="48"/>
      <c r="E208" s="48"/>
      <c r="F208" s="48"/>
      <c r="G208" s="52"/>
      <c r="H208" s="51"/>
      <c r="I208" s="52"/>
      <c r="J208" s="48"/>
      <c r="K208" s="48"/>
      <c r="L208" s="50"/>
      <c r="M208" s="75"/>
      <c r="O208" s="50"/>
    </row>
    <row r="209" spans="1:15" ht="12.75" x14ac:dyDescent="0.2">
      <c r="A209" s="9"/>
      <c r="B209" s="51"/>
      <c r="C209" s="48"/>
      <c r="D209" s="48"/>
      <c r="E209" s="48"/>
      <c r="F209" s="48"/>
      <c r="G209" s="52"/>
      <c r="H209" s="51"/>
      <c r="I209" s="52"/>
      <c r="J209" s="48"/>
      <c r="K209" s="48"/>
      <c r="L209" s="50"/>
      <c r="M209" s="75"/>
      <c r="O209" s="50"/>
    </row>
    <row r="210" spans="1:15" ht="12.75" x14ac:dyDescent="0.2">
      <c r="A210" s="9"/>
      <c r="B210" s="51"/>
      <c r="C210" s="48"/>
      <c r="D210" s="48"/>
      <c r="E210" s="48"/>
      <c r="F210" s="48"/>
      <c r="G210" s="52"/>
      <c r="H210" s="51"/>
      <c r="I210" s="52"/>
      <c r="J210" s="48"/>
      <c r="K210" s="48"/>
      <c r="L210" s="50"/>
      <c r="M210" s="75"/>
      <c r="O210" s="50"/>
    </row>
    <row r="211" spans="1:15" ht="12.75" x14ac:dyDescent="0.2">
      <c r="A211" s="9"/>
      <c r="B211" s="51"/>
      <c r="C211" s="48"/>
      <c r="D211" s="48"/>
      <c r="E211" s="48"/>
      <c r="F211" s="48"/>
      <c r="G211" s="52"/>
      <c r="H211" s="51"/>
      <c r="I211" s="52"/>
      <c r="J211" s="48"/>
      <c r="K211" s="48"/>
      <c r="L211" s="50"/>
      <c r="M211" s="75"/>
      <c r="O211" s="50"/>
    </row>
    <row r="212" spans="1:15" ht="12.75" x14ac:dyDescent="0.2">
      <c r="A212" s="9"/>
      <c r="B212" s="51"/>
      <c r="C212" s="48"/>
      <c r="D212" s="48"/>
      <c r="E212" s="48"/>
      <c r="F212" s="48"/>
      <c r="G212" s="52"/>
      <c r="H212" s="51"/>
      <c r="I212" s="52"/>
      <c r="J212" s="48"/>
      <c r="K212" s="48"/>
      <c r="L212" s="50"/>
      <c r="M212" s="75"/>
      <c r="O212" s="50"/>
    </row>
    <row r="213" spans="1:15" ht="12.75" x14ac:dyDescent="0.2">
      <c r="A213" s="9"/>
      <c r="B213" s="51"/>
      <c r="C213" s="48"/>
      <c r="D213" s="48"/>
      <c r="E213" s="48"/>
      <c r="F213" s="48"/>
      <c r="G213" s="52"/>
      <c r="H213" s="51"/>
      <c r="I213" s="52"/>
      <c r="J213" s="48"/>
      <c r="K213" s="48"/>
      <c r="L213" s="50"/>
      <c r="M213" s="75"/>
      <c r="O213" s="50"/>
    </row>
    <row r="214" spans="1:15" ht="12.75" x14ac:dyDescent="0.2">
      <c r="A214" s="9"/>
      <c r="B214" s="51"/>
      <c r="C214" s="48"/>
      <c r="D214" s="48"/>
      <c r="E214" s="48"/>
      <c r="F214" s="48"/>
      <c r="G214" s="52"/>
      <c r="H214" s="51"/>
      <c r="I214" s="52"/>
      <c r="J214" s="48"/>
      <c r="K214" s="48"/>
      <c r="L214" s="50"/>
      <c r="M214" s="75"/>
      <c r="O214" s="50"/>
    </row>
    <row r="215" spans="1:15" ht="12.75" x14ac:dyDescent="0.2">
      <c r="A215" s="9"/>
      <c r="B215" s="51"/>
      <c r="C215" s="48"/>
      <c r="D215" s="48"/>
      <c r="E215" s="48"/>
      <c r="F215" s="48"/>
      <c r="G215" s="52"/>
      <c r="H215" s="51"/>
      <c r="I215" s="52"/>
      <c r="J215" s="48"/>
      <c r="K215" s="48"/>
      <c r="L215" s="50"/>
      <c r="M215" s="75"/>
      <c r="O215" s="50"/>
    </row>
    <row r="216" spans="1:15" ht="12.75" x14ac:dyDescent="0.2">
      <c r="A216" s="9"/>
      <c r="B216" s="51"/>
      <c r="C216" s="48"/>
      <c r="D216" s="48"/>
      <c r="E216" s="48"/>
      <c r="F216" s="48"/>
      <c r="G216" s="52"/>
      <c r="H216" s="51"/>
      <c r="I216" s="52"/>
      <c r="J216" s="48"/>
      <c r="K216" s="48"/>
      <c r="L216" s="50"/>
      <c r="M216" s="75"/>
      <c r="O216" s="50"/>
    </row>
    <row r="217" spans="1:15" ht="12.75" x14ac:dyDescent="0.2">
      <c r="A217" s="9"/>
      <c r="B217" s="51"/>
      <c r="C217" s="48"/>
      <c r="D217" s="48"/>
      <c r="E217" s="48"/>
      <c r="F217" s="48"/>
      <c r="G217" s="52"/>
      <c r="H217" s="51"/>
      <c r="I217" s="52"/>
      <c r="J217" s="48"/>
      <c r="K217" s="48"/>
      <c r="L217" s="50"/>
      <c r="M217" s="75"/>
      <c r="O217" s="50"/>
    </row>
    <row r="218" spans="1:15" ht="12.75" x14ac:dyDescent="0.2">
      <c r="A218" s="9"/>
      <c r="B218" s="51"/>
      <c r="C218" s="48"/>
      <c r="D218" s="48"/>
      <c r="E218" s="48"/>
      <c r="F218" s="48"/>
      <c r="G218" s="52"/>
      <c r="H218" s="51"/>
      <c r="I218" s="52"/>
      <c r="J218" s="48"/>
      <c r="K218" s="48"/>
      <c r="L218" s="50"/>
      <c r="M218" s="75"/>
      <c r="O218" s="50"/>
    </row>
    <row r="219" spans="1:15" ht="12.75" x14ac:dyDescent="0.2">
      <c r="A219" s="9"/>
      <c r="B219" s="51"/>
      <c r="C219" s="48"/>
      <c r="D219" s="48"/>
      <c r="E219" s="48"/>
      <c r="F219" s="48"/>
      <c r="G219" s="52"/>
      <c r="H219" s="51"/>
      <c r="I219" s="52"/>
      <c r="J219" s="48"/>
      <c r="K219" s="48"/>
      <c r="L219" s="50"/>
      <c r="M219" s="75"/>
      <c r="O219" s="50"/>
    </row>
    <row r="220" spans="1:15" ht="12.75" x14ac:dyDescent="0.2">
      <c r="A220" s="9"/>
      <c r="B220" s="51"/>
      <c r="C220" s="48"/>
      <c r="D220" s="48"/>
      <c r="E220" s="48"/>
      <c r="F220" s="48"/>
      <c r="G220" s="52"/>
      <c r="H220" s="51"/>
      <c r="I220" s="52"/>
      <c r="J220" s="48"/>
      <c r="K220" s="48"/>
      <c r="L220" s="50"/>
      <c r="M220" s="75"/>
      <c r="O220" s="50"/>
    </row>
    <row r="221" spans="1:15" ht="12.75" x14ac:dyDescent="0.2">
      <c r="A221" s="9"/>
      <c r="B221" s="51"/>
      <c r="C221" s="48"/>
      <c r="D221" s="48"/>
      <c r="E221" s="48"/>
      <c r="F221" s="48"/>
      <c r="G221" s="52"/>
      <c r="H221" s="51"/>
      <c r="I221" s="52"/>
      <c r="J221" s="48"/>
      <c r="K221" s="48"/>
      <c r="L221" s="50"/>
      <c r="M221" s="75"/>
      <c r="O221" s="50"/>
    </row>
    <row r="222" spans="1:15" ht="12.75" x14ac:dyDescent="0.2">
      <c r="A222" s="9"/>
      <c r="B222" s="51"/>
      <c r="C222" s="48"/>
      <c r="D222" s="48"/>
      <c r="E222" s="48"/>
      <c r="F222" s="48"/>
      <c r="G222" s="52"/>
      <c r="H222" s="51"/>
      <c r="I222" s="52"/>
      <c r="J222" s="48"/>
      <c r="K222" s="48"/>
      <c r="L222" s="50"/>
      <c r="M222" s="75"/>
      <c r="O222" s="50"/>
    </row>
    <row r="223" spans="1:15" ht="12.75" x14ac:dyDescent="0.2">
      <c r="A223" s="9"/>
      <c r="B223" s="51"/>
      <c r="C223" s="48"/>
      <c r="D223" s="48"/>
      <c r="E223" s="48"/>
      <c r="F223" s="48"/>
      <c r="G223" s="52"/>
      <c r="H223" s="51"/>
      <c r="I223" s="52"/>
      <c r="J223" s="48"/>
      <c r="K223" s="48"/>
      <c r="L223" s="50"/>
      <c r="M223" s="75"/>
      <c r="O223" s="50"/>
    </row>
    <row r="224" spans="1:15" ht="12.75" x14ac:dyDescent="0.2">
      <c r="A224" s="9"/>
      <c r="B224" s="51"/>
      <c r="C224" s="48"/>
      <c r="D224" s="48"/>
      <c r="E224" s="48"/>
      <c r="F224" s="48"/>
      <c r="G224" s="52"/>
      <c r="H224" s="51"/>
      <c r="I224" s="52"/>
      <c r="J224" s="48"/>
      <c r="K224" s="48"/>
      <c r="L224" s="50"/>
      <c r="M224" s="75"/>
      <c r="O224" s="50"/>
    </row>
    <row r="225" spans="1:15" ht="12.75" x14ac:dyDescent="0.2">
      <c r="A225" s="9"/>
      <c r="B225" s="51"/>
      <c r="C225" s="48"/>
      <c r="D225" s="48"/>
      <c r="E225" s="48"/>
      <c r="F225" s="48"/>
      <c r="G225" s="52"/>
      <c r="H225" s="51"/>
      <c r="I225" s="52"/>
      <c r="J225" s="48"/>
      <c r="K225" s="48"/>
      <c r="L225" s="50"/>
      <c r="M225" s="75"/>
      <c r="O225" s="50"/>
    </row>
    <row r="226" spans="1:15" ht="12.75" x14ac:dyDescent="0.2">
      <c r="A226" s="9"/>
      <c r="B226" s="51"/>
      <c r="C226" s="48"/>
      <c r="D226" s="48"/>
      <c r="E226" s="48"/>
      <c r="F226" s="48"/>
      <c r="G226" s="52"/>
      <c r="H226" s="51"/>
      <c r="I226" s="52"/>
      <c r="J226" s="48"/>
      <c r="K226" s="48"/>
      <c r="L226" s="50"/>
      <c r="M226" s="75"/>
      <c r="O226" s="50"/>
    </row>
    <row r="227" spans="1:15" ht="12.75" x14ac:dyDescent="0.2">
      <c r="A227" s="9"/>
      <c r="B227" s="51"/>
      <c r="C227" s="48"/>
      <c r="D227" s="48"/>
      <c r="E227" s="48"/>
      <c r="F227" s="48"/>
      <c r="G227" s="52"/>
      <c r="H227" s="51"/>
      <c r="I227" s="52"/>
      <c r="J227" s="48"/>
      <c r="K227" s="48"/>
      <c r="L227" s="50"/>
      <c r="M227" s="75"/>
      <c r="O227" s="50"/>
    </row>
    <row r="228" spans="1:15" ht="12.75" x14ac:dyDescent="0.2">
      <c r="A228" s="9"/>
      <c r="B228" s="51"/>
      <c r="C228" s="48"/>
      <c r="D228" s="48"/>
      <c r="E228" s="48"/>
      <c r="F228" s="48"/>
      <c r="G228" s="52"/>
      <c r="H228" s="51"/>
      <c r="I228" s="52"/>
      <c r="J228" s="48"/>
      <c r="K228" s="48"/>
      <c r="L228" s="50"/>
      <c r="M228" s="75"/>
      <c r="O228" s="50"/>
    </row>
    <row r="229" spans="1:15" ht="12.75" x14ac:dyDescent="0.2">
      <c r="A229" s="9"/>
      <c r="B229" s="51"/>
      <c r="C229" s="48"/>
      <c r="D229" s="48"/>
      <c r="E229" s="48"/>
      <c r="F229" s="48"/>
      <c r="G229" s="52"/>
      <c r="H229" s="51"/>
      <c r="I229" s="52"/>
      <c r="J229" s="48"/>
      <c r="K229" s="48"/>
      <c r="L229" s="50"/>
      <c r="M229" s="75"/>
      <c r="O229" s="50"/>
    </row>
    <row r="230" spans="1:15" ht="12.75" x14ac:dyDescent="0.2">
      <c r="A230" s="9"/>
      <c r="B230" s="51"/>
      <c r="C230" s="48"/>
      <c r="D230" s="48"/>
      <c r="E230" s="48"/>
      <c r="F230" s="48"/>
      <c r="G230" s="52"/>
      <c r="H230" s="51"/>
      <c r="I230" s="52"/>
      <c r="J230" s="48"/>
      <c r="K230" s="48"/>
      <c r="L230" s="50"/>
      <c r="M230" s="75"/>
      <c r="O230" s="50"/>
    </row>
    <row r="231" spans="1:15" ht="12.75" x14ac:dyDescent="0.2">
      <c r="A231" s="9"/>
      <c r="B231" s="51"/>
      <c r="C231" s="48"/>
      <c r="D231" s="48"/>
      <c r="E231" s="48"/>
      <c r="F231" s="48"/>
      <c r="G231" s="52"/>
      <c r="H231" s="51"/>
      <c r="I231" s="52"/>
      <c r="J231" s="48"/>
      <c r="K231" s="48"/>
      <c r="L231" s="50"/>
      <c r="M231" s="75"/>
      <c r="O231" s="50"/>
    </row>
    <row r="232" spans="1:15" ht="12.75" x14ac:dyDescent="0.2">
      <c r="A232" s="9"/>
      <c r="B232" s="51"/>
      <c r="C232" s="48"/>
      <c r="D232" s="48"/>
      <c r="E232" s="48"/>
      <c r="F232" s="48"/>
      <c r="G232" s="52"/>
      <c r="H232" s="51"/>
      <c r="I232" s="52"/>
      <c r="J232" s="48"/>
      <c r="K232" s="48"/>
      <c r="L232" s="50"/>
      <c r="M232" s="75"/>
      <c r="O232" s="50"/>
    </row>
    <row r="233" spans="1:15" ht="12.75" x14ac:dyDescent="0.2">
      <c r="A233" s="9"/>
      <c r="B233" s="51"/>
      <c r="C233" s="48"/>
      <c r="D233" s="48"/>
      <c r="E233" s="48"/>
      <c r="F233" s="48"/>
      <c r="G233" s="52"/>
      <c r="H233" s="51"/>
      <c r="I233" s="52"/>
      <c r="J233" s="48"/>
      <c r="K233" s="48"/>
      <c r="L233" s="50"/>
      <c r="M233" s="75"/>
      <c r="O233" s="50"/>
    </row>
    <row r="234" spans="1:15" ht="12.75" x14ac:dyDescent="0.2">
      <c r="A234" s="9"/>
      <c r="B234" s="51"/>
      <c r="C234" s="48"/>
      <c r="D234" s="48"/>
      <c r="E234" s="48"/>
      <c r="F234" s="48"/>
      <c r="G234" s="52"/>
      <c r="H234" s="51"/>
      <c r="I234" s="52"/>
      <c r="J234" s="48"/>
      <c r="K234" s="48"/>
      <c r="L234" s="50"/>
      <c r="M234" s="75"/>
      <c r="O234" s="50"/>
    </row>
    <row r="235" spans="1:15" ht="12.75" x14ac:dyDescent="0.2">
      <c r="A235" s="9"/>
      <c r="B235" s="51"/>
      <c r="C235" s="48"/>
      <c r="D235" s="48"/>
      <c r="E235" s="48"/>
      <c r="F235" s="48"/>
      <c r="G235" s="52"/>
      <c r="H235" s="51"/>
      <c r="I235" s="52"/>
      <c r="J235" s="48"/>
      <c r="K235" s="48"/>
      <c r="L235" s="50"/>
      <c r="M235" s="75"/>
      <c r="O235" s="50"/>
    </row>
    <row r="236" spans="1:15" ht="12.75" x14ac:dyDescent="0.2">
      <c r="A236" s="9"/>
      <c r="B236" s="51"/>
      <c r="C236" s="48"/>
      <c r="D236" s="48"/>
      <c r="E236" s="48"/>
      <c r="F236" s="48"/>
      <c r="G236" s="52"/>
      <c r="H236" s="51"/>
      <c r="I236" s="52"/>
      <c r="J236" s="48"/>
      <c r="K236" s="48"/>
      <c r="L236" s="50"/>
      <c r="M236" s="75"/>
      <c r="O236" s="50"/>
    </row>
    <row r="237" spans="1:15" ht="12.75" x14ac:dyDescent="0.2">
      <c r="A237" s="9"/>
      <c r="B237" s="51"/>
      <c r="C237" s="48"/>
      <c r="D237" s="48"/>
      <c r="E237" s="48"/>
      <c r="F237" s="48"/>
      <c r="G237" s="52"/>
      <c r="H237" s="51"/>
      <c r="I237" s="52"/>
      <c r="J237" s="48"/>
      <c r="K237" s="48"/>
      <c r="L237" s="50"/>
      <c r="M237" s="75"/>
      <c r="O237" s="50"/>
    </row>
    <row r="238" spans="1:15" ht="12.75" x14ac:dyDescent="0.2">
      <c r="A238" s="9"/>
      <c r="B238" s="51"/>
      <c r="C238" s="48"/>
      <c r="D238" s="48"/>
      <c r="E238" s="48"/>
      <c r="F238" s="48"/>
      <c r="G238" s="52"/>
      <c r="H238" s="51"/>
      <c r="I238" s="52"/>
      <c r="J238" s="48"/>
      <c r="K238" s="48"/>
      <c r="L238" s="50"/>
      <c r="M238" s="75"/>
      <c r="O238" s="50"/>
    </row>
    <row r="239" spans="1:15" ht="12.75" x14ac:dyDescent="0.2">
      <c r="A239" s="9"/>
      <c r="B239" s="51"/>
      <c r="C239" s="48"/>
      <c r="D239" s="48"/>
      <c r="E239" s="48"/>
      <c r="F239" s="48"/>
      <c r="G239" s="52"/>
      <c r="H239" s="51"/>
      <c r="I239" s="52"/>
      <c r="J239" s="48"/>
      <c r="K239" s="48"/>
      <c r="L239" s="50"/>
      <c r="M239" s="75"/>
      <c r="O239" s="50"/>
    </row>
    <row r="240" spans="1:15" ht="12.75" x14ac:dyDescent="0.2">
      <c r="A240" s="9"/>
      <c r="B240" s="51"/>
      <c r="C240" s="48"/>
      <c r="D240" s="48"/>
      <c r="E240" s="48"/>
      <c r="F240" s="48"/>
      <c r="G240" s="52"/>
      <c r="H240" s="51"/>
      <c r="I240" s="52"/>
      <c r="J240" s="48"/>
      <c r="K240" s="48"/>
      <c r="L240" s="50"/>
      <c r="M240" s="75"/>
      <c r="O240" s="50"/>
    </row>
    <row r="241" spans="1:15" ht="12.75" x14ac:dyDescent="0.2">
      <c r="A241" s="9"/>
      <c r="B241" s="51"/>
      <c r="C241" s="48"/>
      <c r="D241" s="48"/>
      <c r="E241" s="48"/>
      <c r="F241" s="48"/>
      <c r="G241" s="52"/>
      <c r="H241" s="51"/>
      <c r="I241" s="52"/>
      <c r="J241" s="48"/>
      <c r="K241" s="48"/>
      <c r="L241" s="50"/>
      <c r="M241" s="75"/>
      <c r="O241" s="50"/>
    </row>
    <row r="242" spans="1:15" ht="12.75" x14ac:dyDescent="0.2">
      <c r="A242" s="9"/>
      <c r="B242" s="51"/>
      <c r="C242" s="48"/>
      <c r="D242" s="48"/>
      <c r="E242" s="48"/>
      <c r="F242" s="48"/>
      <c r="G242" s="52"/>
      <c r="H242" s="51"/>
      <c r="I242" s="52"/>
      <c r="J242" s="48"/>
      <c r="K242" s="48"/>
      <c r="L242" s="50"/>
      <c r="M242" s="75"/>
      <c r="O242" s="50"/>
    </row>
    <row r="243" spans="1:15" ht="12.75" x14ac:dyDescent="0.2">
      <c r="A243" s="9"/>
      <c r="B243" s="51"/>
      <c r="C243" s="48"/>
      <c r="D243" s="48"/>
      <c r="E243" s="48"/>
      <c r="F243" s="48"/>
      <c r="G243" s="52"/>
      <c r="H243" s="51"/>
      <c r="I243" s="52"/>
      <c r="J243" s="48"/>
      <c r="K243" s="48"/>
      <c r="L243" s="50"/>
      <c r="M243" s="75"/>
      <c r="O243" s="50"/>
    </row>
    <row r="244" spans="1:15" ht="12.75" x14ac:dyDescent="0.2">
      <c r="A244" s="9"/>
      <c r="B244" s="51"/>
      <c r="C244" s="48"/>
      <c r="D244" s="48"/>
      <c r="E244" s="48"/>
      <c r="F244" s="48"/>
      <c r="G244" s="52"/>
      <c r="H244" s="51"/>
      <c r="I244" s="52"/>
      <c r="J244" s="48"/>
      <c r="K244" s="48"/>
      <c r="L244" s="50"/>
      <c r="M244" s="75"/>
      <c r="O244" s="50"/>
    </row>
    <row r="245" spans="1:15" ht="12.75" x14ac:dyDescent="0.2">
      <c r="A245" s="9"/>
      <c r="B245" s="51"/>
      <c r="C245" s="48"/>
      <c r="D245" s="48"/>
      <c r="E245" s="48"/>
      <c r="F245" s="48"/>
      <c r="G245" s="52"/>
      <c r="H245" s="51"/>
      <c r="I245" s="52"/>
      <c r="J245" s="48"/>
      <c r="K245" s="48"/>
      <c r="L245" s="50"/>
      <c r="M245" s="75"/>
      <c r="O245" s="50"/>
    </row>
    <row r="246" spans="1:15" ht="12.75" x14ac:dyDescent="0.2">
      <c r="A246" s="9"/>
      <c r="B246" s="51"/>
      <c r="C246" s="48"/>
      <c r="D246" s="48"/>
      <c r="E246" s="48"/>
      <c r="F246" s="48"/>
      <c r="G246" s="52"/>
      <c r="H246" s="51"/>
      <c r="I246" s="52"/>
      <c r="J246" s="48"/>
      <c r="K246" s="48"/>
      <c r="L246" s="50"/>
      <c r="M246" s="75"/>
      <c r="O246" s="50"/>
    </row>
    <row r="247" spans="1:15" ht="12.75" x14ac:dyDescent="0.2">
      <c r="A247" s="9"/>
      <c r="B247" s="51"/>
      <c r="C247" s="48"/>
      <c r="D247" s="48"/>
      <c r="E247" s="48"/>
      <c r="F247" s="48"/>
      <c r="G247" s="52"/>
      <c r="H247" s="51"/>
      <c r="I247" s="52"/>
      <c r="J247" s="48"/>
      <c r="K247" s="48"/>
      <c r="L247" s="50"/>
      <c r="M247" s="75"/>
      <c r="O247" s="50"/>
    </row>
    <row r="248" spans="1:15" ht="12.75" x14ac:dyDescent="0.2">
      <c r="A248" s="9"/>
      <c r="B248" s="51"/>
      <c r="C248" s="48"/>
      <c r="D248" s="48"/>
      <c r="E248" s="48"/>
      <c r="F248" s="48"/>
      <c r="G248" s="52"/>
      <c r="H248" s="51"/>
      <c r="I248" s="52"/>
      <c r="J248" s="48"/>
      <c r="K248" s="48"/>
      <c r="L248" s="50"/>
      <c r="M248" s="75"/>
      <c r="O248" s="50"/>
    </row>
    <row r="249" spans="1:15" ht="12.75" x14ac:dyDescent="0.2">
      <c r="A249" s="9"/>
      <c r="B249" s="51"/>
      <c r="C249" s="48"/>
      <c r="D249" s="48"/>
      <c r="E249" s="48"/>
      <c r="F249" s="48"/>
      <c r="G249" s="52"/>
      <c r="H249" s="51"/>
      <c r="I249" s="52"/>
      <c r="J249" s="48"/>
      <c r="K249" s="48"/>
      <c r="L249" s="50"/>
      <c r="M249" s="75"/>
      <c r="O249" s="50"/>
    </row>
    <row r="250" spans="1:15" ht="12.75" x14ac:dyDescent="0.2">
      <c r="A250" s="9"/>
      <c r="B250" s="51"/>
      <c r="C250" s="48"/>
      <c r="D250" s="48"/>
      <c r="E250" s="48"/>
      <c r="F250" s="48"/>
      <c r="G250" s="52"/>
      <c r="H250" s="51"/>
      <c r="I250" s="52"/>
      <c r="J250" s="48"/>
      <c r="K250" s="48"/>
      <c r="L250" s="50"/>
      <c r="M250" s="75"/>
      <c r="O250" s="50"/>
    </row>
    <row r="251" spans="1:15" ht="12.75" x14ac:dyDescent="0.2">
      <c r="A251" s="9"/>
      <c r="B251" s="51"/>
      <c r="C251" s="48"/>
      <c r="D251" s="48"/>
      <c r="E251" s="48"/>
      <c r="F251" s="48"/>
      <c r="G251" s="52"/>
      <c r="H251" s="51"/>
      <c r="I251" s="52"/>
      <c r="J251" s="48"/>
      <c r="K251" s="48"/>
      <c r="L251" s="50"/>
      <c r="M251" s="75"/>
      <c r="O251" s="50"/>
    </row>
    <row r="252" spans="1:15" ht="12.75" x14ac:dyDescent="0.2">
      <c r="A252" s="9"/>
      <c r="B252" s="51"/>
      <c r="C252" s="48"/>
      <c r="D252" s="48"/>
      <c r="E252" s="48"/>
      <c r="F252" s="48"/>
      <c r="G252" s="52"/>
      <c r="H252" s="51"/>
      <c r="I252" s="52"/>
      <c r="J252" s="48"/>
      <c r="K252" s="48"/>
      <c r="L252" s="50"/>
      <c r="M252" s="75"/>
      <c r="O252" s="50"/>
    </row>
    <row r="253" spans="1:15" ht="12.75" x14ac:dyDescent="0.2">
      <c r="A253" s="9"/>
      <c r="B253" s="51"/>
      <c r="C253" s="48"/>
      <c r="D253" s="48"/>
      <c r="E253" s="48"/>
      <c r="F253" s="48"/>
      <c r="G253" s="52"/>
      <c r="H253" s="51"/>
      <c r="I253" s="52"/>
      <c r="J253" s="48"/>
      <c r="K253" s="48"/>
      <c r="L253" s="50"/>
      <c r="M253" s="75"/>
      <c r="O253" s="50"/>
    </row>
    <row r="254" spans="1:15" ht="12.75" x14ac:dyDescent="0.2">
      <c r="A254" s="9"/>
      <c r="B254" s="51"/>
      <c r="C254" s="48"/>
      <c r="D254" s="48"/>
      <c r="E254" s="48"/>
      <c r="F254" s="48"/>
      <c r="G254" s="52"/>
      <c r="H254" s="51"/>
      <c r="I254" s="52"/>
      <c r="J254" s="48"/>
      <c r="K254" s="48"/>
      <c r="L254" s="50"/>
      <c r="M254" s="75"/>
      <c r="O254" s="50"/>
    </row>
    <row r="255" spans="1:15" ht="12.75" x14ac:dyDescent="0.2">
      <c r="A255" s="9"/>
      <c r="B255" s="51"/>
      <c r="C255" s="48"/>
      <c r="D255" s="48"/>
      <c r="E255" s="48"/>
      <c r="F255" s="48"/>
      <c r="G255" s="52"/>
      <c r="H255" s="51"/>
      <c r="I255" s="52"/>
      <c r="J255" s="48"/>
      <c r="K255" s="48"/>
      <c r="L255" s="50"/>
      <c r="M255" s="75"/>
      <c r="O255" s="50"/>
    </row>
    <row r="256" spans="1:15" ht="12.75" x14ac:dyDescent="0.2">
      <c r="A256" s="9"/>
      <c r="B256" s="51"/>
      <c r="C256" s="48"/>
      <c r="D256" s="48"/>
      <c r="E256" s="48"/>
      <c r="F256" s="48"/>
      <c r="G256" s="52"/>
      <c r="H256" s="51"/>
      <c r="I256" s="52"/>
      <c r="J256" s="48"/>
      <c r="K256" s="48"/>
      <c r="L256" s="50"/>
      <c r="M256" s="75"/>
      <c r="O256" s="50"/>
    </row>
    <row r="257" spans="1:15" ht="12.75" x14ac:dyDescent="0.2">
      <c r="A257" s="9"/>
      <c r="B257" s="51"/>
      <c r="C257" s="48"/>
      <c r="D257" s="48"/>
      <c r="E257" s="48"/>
      <c r="F257" s="48"/>
      <c r="G257" s="52"/>
      <c r="H257" s="51"/>
      <c r="I257" s="52"/>
      <c r="J257" s="48"/>
      <c r="K257" s="48"/>
      <c r="L257" s="50"/>
      <c r="M257" s="75"/>
      <c r="O257" s="50"/>
    </row>
    <row r="258" spans="1:15" ht="12.75" x14ac:dyDescent="0.2">
      <c r="A258" s="9"/>
      <c r="B258" s="51"/>
      <c r="C258" s="48"/>
      <c r="D258" s="48"/>
      <c r="E258" s="48"/>
      <c r="F258" s="48"/>
      <c r="G258" s="52"/>
      <c r="H258" s="51"/>
      <c r="I258" s="52"/>
      <c r="J258" s="48"/>
      <c r="K258" s="48"/>
      <c r="L258" s="50"/>
      <c r="M258" s="75"/>
      <c r="O258" s="50"/>
    </row>
    <row r="259" spans="1:15" ht="12.75" x14ac:dyDescent="0.2">
      <c r="A259" s="9"/>
      <c r="B259" s="51"/>
      <c r="C259" s="48"/>
      <c r="D259" s="48"/>
      <c r="E259" s="48"/>
      <c r="F259" s="48"/>
      <c r="G259" s="52"/>
      <c r="H259" s="51"/>
      <c r="I259" s="52"/>
      <c r="J259" s="48"/>
      <c r="K259" s="48"/>
      <c r="L259" s="50"/>
      <c r="M259" s="75"/>
      <c r="O259" s="50"/>
    </row>
    <row r="260" spans="1:15" ht="12.75" x14ac:dyDescent="0.2">
      <c r="A260" s="9"/>
      <c r="B260" s="51"/>
      <c r="C260" s="48"/>
      <c r="D260" s="48"/>
      <c r="E260" s="48"/>
      <c r="F260" s="48"/>
      <c r="G260" s="52"/>
      <c r="H260" s="51"/>
      <c r="I260" s="52"/>
      <c r="J260" s="48"/>
      <c r="K260" s="48"/>
      <c r="L260" s="50"/>
      <c r="M260" s="75"/>
      <c r="O260" s="50"/>
    </row>
    <row r="261" spans="1:15" ht="12.75" x14ac:dyDescent="0.2">
      <c r="B261" s="53"/>
      <c r="C261" s="3"/>
      <c r="D261" s="3"/>
      <c r="E261" s="3"/>
      <c r="F261" s="3"/>
      <c r="G261" s="54"/>
      <c r="H261" s="53"/>
      <c r="I261" s="54"/>
      <c r="J261" s="3"/>
      <c r="K261" s="3"/>
      <c r="L261" s="55"/>
      <c r="O261" s="55"/>
    </row>
    <row r="262" spans="1:15" ht="12.75" x14ac:dyDescent="0.2">
      <c r="B262" s="53"/>
      <c r="C262" s="3"/>
      <c r="D262" s="3"/>
      <c r="E262" s="3"/>
      <c r="F262" s="3"/>
      <c r="G262" s="54"/>
      <c r="H262" s="53"/>
      <c r="I262" s="54"/>
      <c r="J262" s="3"/>
      <c r="K262" s="3"/>
      <c r="L262" s="55"/>
      <c r="O262" s="55"/>
    </row>
    <row r="263" spans="1:15" ht="12.75" x14ac:dyDescent="0.2">
      <c r="B263" s="53"/>
      <c r="C263" s="3"/>
      <c r="D263" s="3"/>
      <c r="E263" s="3"/>
      <c r="F263" s="3"/>
      <c r="G263" s="54"/>
      <c r="H263" s="53"/>
      <c r="I263" s="54"/>
      <c r="J263" s="3"/>
      <c r="K263" s="3"/>
      <c r="L263" s="55"/>
      <c r="O263" s="55"/>
    </row>
    <row r="264" spans="1:15" ht="12.75" x14ac:dyDescent="0.2">
      <c r="B264" s="53"/>
      <c r="C264" s="3"/>
      <c r="D264" s="3"/>
      <c r="E264" s="3"/>
      <c r="F264" s="3"/>
      <c r="G264" s="54"/>
      <c r="H264" s="53"/>
      <c r="I264" s="54"/>
      <c r="J264" s="3"/>
      <c r="K264" s="3"/>
      <c r="L264" s="55"/>
      <c r="O264" s="55"/>
    </row>
    <row r="265" spans="1:15" ht="12.75" x14ac:dyDescent="0.2">
      <c r="B265" s="53"/>
      <c r="C265" s="3"/>
      <c r="D265" s="3"/>
      <c r="E265" s="3"/>
      <c r="F265" s="3"/>
      <c r="G265" s="54"/>
      <c r="H265" s="53"/>
      <c r="I265" s="54"/>
      <c r="J265" s="3"/>
      <c r="K265" s="3"/>
      <c r="L265" s="55"/>
      <c r="O265" s="55"/>
    </row>
    <row r="266" spans="1:15" ht="12.75" x14ac:dyDescent="0.2">
      <c r="B266" s="53"/>
      <c r="C266" s="3"/>
      <c r="D266" s="3"/>
      <c r="E266" s="3"/>
      <c r="F266" s="3"/>
      <c r="G266" s="54"/>
      <c r="H266" s="53"/>
      <c r="I266" s="54"/>
      <c r="J266" s="3"/>
      <c r="K266" s="3"/>
      <c r="L266" s="55"/>
      <c r="O266" s="55"/>
    </row>
    <row r="267" spans="1:15" ht="12.75" x14ac:dyDescent="0.2">
      <c r="B267" s="53"/>
      <c r="C267" s="3"/>
      <c r="D267" s="3"/>
      <c r="E267" s="3"/>
      <c r="F267" s="3"/>
      <c r="G267" s="54"/>
      <c r="H267" s="53"/>
      <c r="I267" s="54"/>
      <c r="J267" s="3"/>
      <c r="K267" s="3"/>
      <c r="L267" s="55"/>
      <c r="O267" s="55"/>
    </row>
    <row r="268" spans="1:15" ht="12.75" x14ac:dyDescent="0.2">
      <c r="B268" s="53"/>
      <c r="C268" s="3"/>
      <c r="D268" s="3"/>
      <c r="E268" s="3"/>
      <c r="F268" s="3"/>
      <c r="G268" s="54"/>
      <c r="H268" s="53"/>
      <c r="I268" s="54"/>
      <c r="J268" s="3"/>
      <c r="K268" s="3"/>
      <c r="L268" s="55"/>
      <c r="O268" s="55"/>
    </row>
    <row r="269" spans="1:15" ht="12.75" x14ac:dyDescent="0.2">
      <c r="B269" s="53"/>
      <c r="C269" s="3"/>
      <c r="D269" s="3"/>
      <c r="E269" s="3"/>
      <c r="F269" s="3"/>
      <c r="G269" s="54"/>
      <c r="H269" s="53"/>
      <c r="I269" s="54"/>
      <c r="J269" s="3"/>
      <c r="K269" s="3"/>
      <c r="L269" s="55"/>
      <c r="O269" s="55"/>
    </row>
    <row r="270" spans="1:15" ht="12.75" x14ac:dyDescent="0.2">
      <c r="B270" s="53"/>
      <c r="C270" s="3"/>
      <c r="D270" s="3"/>
      <c r="E270" s="3"/>
      <c r="F270" s="3"/>
      <c r="G270" s="54"/>
      <c r="H270" s="53"/>
      <c r="I270" s="54"/>
      <c r="J270" s="3"/>
      <c r="K270" s="3"/>
      <c r="L270" s="55"/>
      <c r="O270" s="55"/>
    </row>
    <row r="271" spans="1:15" ht="12.75" x14ac:dyDescent="0.2">
      <c r="B271" s="53"/>
      <c r="C271" s="3"/>
      <c r="D271" s="3"/>
      <c r="E271" s="3"/>
      <c r="F271" s="3"/>
      <c r="G271" s="54"/>
      <c r="H271" s="53"/>
      <c r="I271" s="54"/>
      <c r="J271" s="3"/>
      <c r="K271" s="3"/>
      <c r="L271" s="55"/>
      <c r="O271" s="55"/>
    </row>
    <row r="272" spans="1:15" ht="12.75" x14ac:dyDescent="0.2">
      <c r="B272" s="53"/>
      <c r="C272" s="3"/>
      <c r="D272" s="3"/>
      <c r="E272" s="3"/>
      <c r="F272" s="3"/>
      <c r="G272" s="54"/>
      <c r="H272" s="53"/>
      <c r="I272" s="54"/>
      <c r="J272" s="3"/>
      <c r="K272" s="3"/>
      <c r="L272" s="55"/>
      <c r="O272" s="55"/>
    </row>
    <row r="273" spans="2:15" ht="12.75" x14ac:dyDescent="0.2">
      <c r="B273" s="53"/>
      <c r="C273" s="3"/>
      <c r="D273" s="3"/>
      <c r="E273" s="3"/>
      <c r="F273" s="3"/>
      <c r="G273" s="54"/>
      <c r="H273" s="53"/>
      <c r="I273" s="54"/>
      <c r="J273" s="3"/>
      <c r="K273" s="3"/>
      <c r="L273" s="55"/>
      <c r="O273" s="55"/>
    </row>
    <row r="274" spans="2:15" ht="12.75" x14ac:dyDescent="0.2">
      <c r="B274" s="53"/>
      <c r="C274" s="3"/>
      <c r="D274" s="3"/>
      <c r="E274" s="3"/>
      <c r="F274" s="3"/>
      <c r="G274" s="54"/>
      <c r="H274" s="53"/>
      <c r="I274" s="54"/>
      <c r="J274" s="3"/>
      <c r="K274" s="3"/>
      <c r="L274" s="55"/>
      <c r="O274" s="55"/>
    </row>
    <row r="275" spans="2:15" ht="12.75" x14ac:dyDescent="0.2">
      <c r="B275" s="53"/>
      <c r="C275" s="3"/>
      <c r="D275" s="3"/>
      <c r="E275" s="3"/>
      <c r="F275" s="3"/>
      <c r="G275" s="54"/>
      <c r="H275" s="53"/>
      <c r="I275" s="54"/>
      <c r="J275" s="3"/>
      <c r="K275" s="3"/>
      <c r="L275" s="55"/>
      <c r="O275" s="55"/>
    </row>
    <row r="276" spans="2:15" ht="12.75" x14ac:dyDescent="0.2">
      <c r="B276" s="53"/>
      <c r="C276" s="3"/>
      <c r="D276" s="3"/>
      <c r="E276" s="3"/>
      <c r="F276" s="3"/>
      <c r="G276" s="54"/>
      <c r="H276" s="53"/>
      <c r="I276" s="54"/>
      <c r="J276" s="3"/>
      <c r="K276" s="3"/>
      <c r="L276" s="55"/>
      <c r="O276" s="55"/>
    </row>
    <row r="277" spans="2:15" ht="12.75" x14ac:dyDescent="0.2">
      <c r="B277" s="53"/>
      <c r="C277" s="3"/>
      <c r="D277" s="3"/>
      <c r="E277" s="3"/>
      <c r="F277" s="3"/>
      <c r="G277" s="54"/>
      <c r="H277" s="53"/>
      <c r="I277" s="54"/>
      <c r="J277" s="3"/>
      <c r="K277" s="3"/>
      <c r="L277" s="55"/>
      <c r="O277" s="55"/>
    </row>
    <row r="278" spans="2:15" ht="12.75" x14ac:dyDescent="0.2">
      <c r="B278" s="53"/>
      <c r="C278" s="3"/>
      <c r="D278" s="3"/>
      <c r="E278" s="3"/>
      <c r="F278" s="3"/>
      <c r="G278" s="54"/>
      <c r="H278" s="53"/>
      <c r="I278" s="54"/>
      <c r="J278" s="3"/>
      <c r="K278" s="3"/>
      <c r="L278" s="55"/>
      <c r="O278" s="55"/>
    </row>
    <row r="279" spans="2:15" ht="12.75" x14ac:dyDescent="0.2">
      <c r="B279" s="53"/>
      <c r="C279" s="3"/>
      <c r="D279" s="3"/>
      <c r="E279" s="3"/>
      <c r="F279" s="3"/>
      <c r="G279" s="54"/>
      <c r="H279" s="53"/>
      <c r="I279" s="54"/>
      <c r="J279" s="3"/>
      <c r="K279" s="3"/>
      <c r="L279" s="55"/>
      <c r="O279" s="55"/>
    </row>
    <row r="280" spans="2:15" ht="12.75" x14ac:dyDescent="0.2">
      <c r="B280" s="53"/>
      <c r="C280" s="3"/>
      <c r="D280" s="3"/>
      <c r="E280" s="3"/>
      <c r="F280" s="3"/>
      <c r="G280" s="54"/>
      <c r="H280" s="53"/>
      <c r="I280" s="54"/>
      <c r="J280" s="3"/>
      <c r="K280" s="3"/>
      <c r="L280" s="55"/>
      <c r="O280" s="55"/>
    </row>
    <row r="281" spans="2:15" ht="12.75" x14ac:dyDescent="0.2">
      <c r="B281" s="53"/>
      <c r="C281" s="3"/>
      <c r="D281" s="3"/>
      <c r="E281" s="3"/>
      <c r="F281" s="3"/>
      <c r="G281" s="54"/>
      <c r="H281" s="53"/>
      <c r="I281" s="54"/>
      <c r="J281" s="3"/>
      <c r="K281" s="3"/>
      <c r="L281" s="55"/>
      <c r="O281" s="55"/>
    </row>
    <row r="282" spans="2:15" ht="12.75" x14ac:dyDescent="0.2">
      <c r="B282" s="53"/>
      <c r="C282" s="3"/>
      <c r="D282" s="3"/>
      <c r="E282" s="3"/>
      <c r="F282" s="3"/>
      <c r="G282" s="54"/>
      <c r="H282" s="53"/>
      <c r="I282" s="54"/>
      <c r="J282" s="3"/>
      <c r="K282" s="3"/>
      <c r="L282" s="55"/>
      <c r="O282" s="55"/>
    </row>
    <row r="283" spans="2:15" ht="12.75" x14ac:dyDescent="0.2">
      <c r="B283" s="53"/>
      <c r="C283" s="3"/>
      <c r="D283" s="3"/>
      <c r="E283" s="3"/>
      <c r="F283" s="3"/>
      <c r="G283" s="54"/>
      <c r="H283" s="53"/>
      <c r="I283" s="54"/>
      <c r="J283" s="3"/>
      <c r="K283" s="3"/>
      <c r="L283" s="55"/>
      <c r="O283" s="55"/>
    </row>
    <row r="284" spans="2:15" ht="12.75" x14ac:dyDescent="0.2">
      <c r="B284" s="53"/>
      <c r="C284" s="3"/>
      <c r="D284" s="3"/>
      <c r="E284" s="3"/>
      <c r="F284" s="3"/>
      <c r="G284" s="54"/>
      <c r="H284" s="53"/>
      <c r="I284" s="54"/>
      <c r="J284" s="3"/>
      <c r="K284" s="3"/>
      <c r="L284" s="55"/>
      <c r="O284" s="55"/>
    </row>
    <row r="285" spans="2:15" ht="12.75" x14ac:dyDescent="0.2">
      <c r="B285" s="53"/>
      <c r="C285" s="3"/>
      <c r="D285" s="3"/>
      <c r="E285" s="3"/>
      <c r="F285" s="3"/>
      <c r="G285" s="54"/>
      <c r="H285" s="53"/>
      <c r="I285" s="54"/>
      <c r="J285" s="3"/>
      <c r="K285" s="3"/>
      <c r="L285" s="55"/>
      <c r="O285" s="55"/>
    </row>
    <row r="286" spans="2:15" ht="12.75" x14ac:dyDescent="0.2">
      <c r="B286" s="53"/>
      <c r="C286" s="3"/>
      <c r="D286" s="3"/>
      <c r="E286" s="3"/>
      <c r="F286" s="3"/>
      <c r="G286" s="54"/>
      <c r="H286" s="53"/>
      <c r="I286" s="54"/>
      <c r="J286" s="3"/>
      <c r="K286" s="3"/>
      <c r="L286" s="55"/>
      <c r="O286" s="55"/>
    </row>
    <row r="287" spans="2:15" ht="12.75" x14ac:dyDescent="0.2">
      <c r="B287" s="53"/>
      <c r="C287" s="3"/>
      <c r="D287" s="3"/>
      <c r="E287" s="3"/>
      <c r="F287" s="3"/>
      <c r="G287" s="54"/>
      <c r="H287" s="53"/>
      <c r="I287" s="54"/>
      <c r="J287" s="3"/>
      <c r="K287" s="3"/>
      <c r="L287" s="55"/>
      <c r="O287" s="55"/>
    </row>
    <row r="288" spans="2:15" ht="12.75" x14ac:dyDescent="0.2">
      <c r="B288" s="53"/>
      <c r="C288" s="3"/>
      <c r="D288" s="3"/>
      <c r="E288" s="3"/>
      <c r="F288" s="3"/>
      <c r="G288" s="54"/>
      <c r="H288" s="53"/>
      <c r="I288" s="54"/>
      <c r="J288" s="3"/>
      <c r="K288" s="3"/>
      <c r="L288" s="55"/>
      <c r="O288" s="55"/>
    </row>
    <row r="289" spans="2:15" ht="12.75" x14ac:dyDescent="0.2">
      <c r="B289" s="53"/>
      <c r="C289" s="3"/>
      <c r="D289" s="3"/>
      <c r="E289" s="3"/>
      <c r="F289" s="3"/>
      <c r="G289" s="54"/>
      <c r="H289" s="53"/>
      <c r="I289" s="54"/>
      <c r="J289" s="3"/>
      <c r="K289" s="3"/>
      <c r="L289" s="55"/>
      <c r="O289" s="55"/>
    </row>
    <row r="290" spans="2:15" ht="12.75" x14ac:dyDescent="0.2">
      <c r="B290" s="53"/>
      <c r="C290" s="3"/>
      <c r="D290" s="3"/>
      <c r="E290" s="3"/>
      <c r="F290" s="3"/>
      <c r="G290" s="54"/>
      <c r="H290" s="53"/>
      <c r="I290" s="54"/>
      <c r="J290" s="3"/>
      <c r="K290" s="3"/>
      <c r="L290" s="55"/>
      <c r="O290" s="55"/>
    </row>
    <row r="291" spans="2:15" ht="12.75" x14ac:dyDescent="0.2">
      <c r="B291" s="53"/>
      <c r="C291" s="3"/>
      <c r="D291" s="3"/>
      <c r="E291" s="3"/>
      <c r="F291" s="3"/>
      <c r="G291" s="54"/>
      <c r="H291" s="53"/>
      <c r="I291" s="54"/>
      <c r="J291" s="3"/>
      <c r="K291" s="3"/>
      <c r="L291" s="55"/>
      <c r="O291" s="55"/>
    </row>
    <row r="292" spans="2:15" ht="12.75" x14ac:dyDescent="0.2">
      <c r="B292" s="53"/>
      <c r="C292" s="3"/>
      <c r="D292" s="3"/>
      <c r="E292" s="3"/>
      <c r="F292" s="3"/>
      <c r="G292" s="54"/>
      <c r="H292" s="53"/>
      <c r="I292" s="54"/>
      <c r="J292" s="3"/>
      <c r="K292" s="3"/>
      <c r="L292" s="55"/>
      <c r="O292" s="55"/>
    </row>
    <row r="293" spans="2:15" ht="12.75" x14ac:dyDescent="0.2">
      <c r="B293" s="53"/>
      <c r="C293" s="3"/>
      <c r="D293" s="3"/>
      <c r="E293" s="3"/>
      <c r="F293" s="3"/>
      <c r="G293" s="54"/>
      <c r="H293" s="53"/>
      <c r="I293" s="54"/>
      <c r="J293" s="3"/>
      <c r="K293" s="3"/>
      <c r="L293" s="55"/>
      <c r="O293" s="55"/>
    </row>
    <row r="294" spans="2:15" ht="12.75" x14ac:dyDescent="0.2">
      <c r="B294" s="53"/>
      <c r="C294" s="3"/>
      <c r="D294" s="3"/>
      <c r="E294" s="3"/>
      <c r="F294" s="3"/>
      <c r="G294" s="54"/>
      <c r="H294" s="53"/>
      <c r="I294" s="54"/>
      <c r="J294" s="3"/>
      <c r="K294" s="3"/>
      <c r="L294" s="55"/>
      <c r="O294" s="55"/>
    </row>
    <row r="295" spans="2:15" ht="12.75" x14ac:dyDescent="0.2">
      <c r="B295" s="53"/>
      <c r="C295" s="3"/>
      <c r="D295" s="3"/>
      <c r="E295" s="3"/>
      <c r="F295" s="3"/>
      <c r="G295" s="54"/>
      <c r="H295" s="53"/>
      <c r="I295" s="54"/>
      <c r="J295" s="3"/>
      <c r="K295" s="3"/>
      <c r="L295" s="55"/>
      <c r="O295" s="55"/>
    </row>
    <row r="296" spans="2:15" ht="12.75" x14ac:dyDescent="0.2">
      <c r="B296" s="53"/>
      <c r="C296" s="3"/>
      <c r="D296" s="3"/>
      <c r="E296" s="3"/>
      <c r="F296" s="3"/>
      <c r="G296" s="54"/>
      <c r="H296" s="53"/>
      <c r="I296" s="54"/>
      <c r="J296" s="3"/>
      <c r="K296" s="3"/>
      <c r="L296" s="55"/>
      <c r="O296" s="55"/>
    </row>
    <row r="297" spans="2:15" ht="12.75" x14ac:dyDescent="0.2">
      <c r="B297" s="53"/>
      <c r="C297" s="3"/>
      <c r="D297" s="3"/>
      <c r="E297" s="3"/>
      <c r="F297" s="3"/>
      <c r="G297" s="54"/>
      <c r="H297" s="53"/>
      <c r="I297" s="54"/>
      <c r="J297" s="3"/>
      <c r="K297" s="3"/>
      <c r="L297" s="55"/>
      <c r="O297" s="55"/>
    </row>
    <row r="298" spans="2:15" ht="12.75" x14ac:dyDescent="0.2">
      <c r="B298" s="53"/>
      <c r="C298" s="3"/>
      <c r="D298" s="3"/>
      <c r="E298" s="3"/>
      <c r="F298" s="3"/>
      <c r="G298" s="54"/>
      <c r="H298" s="53"/>
      <c r="I298" s="54"/>
      <c r="J298" s="3"/>
      <c r="K298" s="3"/>
      <c r="L298" s="55"/>
      <c r="O298" s="55"/>
    </row>
    <row r="299" spans="2:15" ht="12.75" x14ac:dyDescent="0.2">
      <c r="B299" s="53"/>
      <c r="C299" s="3"/>
      <c r="D299" s="3"/>
      <c r="E299" s="3"/>
      <c r="F299" s="3"/>
      <c r="G299" s="54"/>
      <c r="H299" s="53"/>
      <c r="I299" s="54"/>
      <c r="J299" s="3"/>
      <c r="K299" s="3"/>
      <c r="L299" s="55"/>
      <c r="O299" s="55"/>
    </row>
    <row r="300" spans="2:15" ht="12.75" x14ac:dyDescent="0.2">
      <c r="B300" s="53"/>
      <c r="C300" s="3"/>
      <c r="D300" s="3"/>
      <c r="E300" s="3"/>
      <c r="F300" s="3"/>
      <c r="G300" s="54"/>
      <c r="H300" s="53"/>
      <c r="I300" s="54"/>
      <c r="J300" s="3"/>
      <c r="K300" s="3"/>
      <c r="L300" s="55"/>
      <c r="O300" s="55"/>
    </row>
    <row r="301" spans="2:15" ht="12.75" x14ac:dyDescent="0.2">
      <c r="B301" s="53"/>
      <c r="C301" s="3"/>
      <c r="D301" s="3"/>
      <c r="E301" s="3"/>
      <c r="F301" s="3"/>
      <c r="G301" s="54"/>
      <c r="H301" s="53"/>
      <c r="I301" s="54"/>
      <c r="J301" s="3"/>
      <c r="K301" s="3"/>
      <c r="L301" s="55"/>
      <c r="O301" s="55"/>
    </row>
    <row r="302" spans="2:15" ht="12.75" x14ac:dyDescent="0.2">
      <c r="B302" s="53"/>
      <c r="C302" s="3"/>
      <c r="D302" s="3"/>
      <c r="E302" s="3"/>
      <c r="F302" s="3"/>
      <c r="G302" s="54"/>
      <c r="H302" s="53"/>
      <c r="I302" s="54"/>
      <c r="J302" s="3"/>
      <c r="K302" s="3"/>
      <c r="L302" s="55"/>
      <c r="O302" s="55"/>
    </row>
    <row r="303" spans="2:15" ht="12.75" x14ac:dyDescent="0.2">
      <c r="B303" s="53"/>
      <c r="C303" s="3"/>
      <c r="D303" s="3"/>
      <c r="E303" s="3"/>
      <c r="F303" s="3"/>
      <c r="G303" s="54"/>
      <c r="H303" s="53"/>
      <c r="I303" s="54"/>
      <c r="J303" s="3"/>
      <c r="K303" s="3"/>
      <c r="L303" s="55"/>
      <c r="O303" s="55"/>
    </row>
    <row r="304" spans="2:15" ht="12.75" x14ac:dyDescent="0.2">
      <c r="B304" s="53"/>
      <c r="C304" s="3"/>
      <c r="D304" s="3"/>
      <c r="E304" s="3"/>
      <c r="F304" s="3"/>
      <c r="G304" s="54"/>
      <c r="H304" s="53"/>
      <c r="I304" s="54"/>
      <c r="J304" s="3"/>
      <c r="K304" s="3"/>
      <c r="L304" s="55"/>
      <c r="O304" s="55"/>
    </row>
    <row r="305" spans="2:15" ht="12.75" x14ac:dyDescent="0.2">
      <c r="B305" s="53"/>
      <c r="C305" s="3"/>
      <c r="D305" s="3"/>
      <c r="E305" s="3"/>
      <c r="F305" s="3"/>
      <c r="G305" s="54"/>
      <c r="H305" s="53"/>
      <c r="I305" s="54"/>
      <c r="J305" s="3"/>
      <c r="K305" s="3"/>
      <c r="L305" s="55"/>
      <c r="O305" s="55"/>
    </row>
    <row r="306" spans="2:15" ht="12.75" x14ac:dyDescent="0.2">
      <c r="B306" s="53"/>
      <c r="C306" s="3"/>
      <c r="D306" s="3"/>
      <c r="E306" s="3"/>
      <c r="F306" s="3"/>
      <c r="G306" s="54"/>
      <c r="H306" s="53"/>
      <c r="I306" s="54"/>
      <c r="J306" s="3"/>
      <c r="K306" s="3"/>
      <c r="L306" s="55"/>
      <c r="O306" s="55"/>
    </row>
    <row r="307" spans="2:15" ht="12.75" x14ac:dyDescent="0.2">
      <c r="B307" s="53"/>
      <c r="C307" s="3"/>
      <c r="D307" s="3"/>
      <c r="E307" s="3"/>
      <c r="F307" s="3"/>
      <c r="G307" s="54"/>
      <c r="H307" s="53"/>
      <c r="I307" s="54"/>
      <c r="J307" s="3"/>
      <c r="K307" s="3"/>
      <c r="L307" s="55"/>
      <c r="O307" s="55"/>
    </row>
    <row r="308" spans="2:15" ht="12.75" x14ac:dyDescent="0.2">
      <c r="B308" s="53"/>
      <c r="C308" s="3"/>
      <c r="D308" s="3"/>
      <c r="E308" s="3"/>
      <c r="F308" s="3"/>
      <c r="G308" s="54"/>
      <c r="H308" s="53"/>
      <c r="I308" s="54"/>
      <c r="J308" s="3"/>
      <c r="K308" s="3"/>
      <c r="L308" s="55"/>
      <c r="O308" s="55"/>
    </row>
    <row r="309" spans="2:15" ht="12.75" x14ac:dyDescent="0.2">
      <c r="B309" s="53"/>
      <c r="C309" s="3"/>
      <c r="D309" s="3"/>
      <c r="E309" s="3"/>
      <c r="F309" s="3"/>
      <c r="G309" s="54"/>
      <c r="H309" s="53"/>
      <c r="I309" s="54"/>
      <c r="J309" s="3"/>
      <c r="K309" s="3"/>
      <c r="L309" s="55"/>
      <c r="O309" s="55"/>
    </row>
    <row r="310" spans="2:15" ht="12.75" x14ac:dyDescent="0.2">
      <c r="B310" s="53"/>
      <c r="C310" s="3"/>
      <c r="D310" s="3"/>
      <c r="E310" s="3"/>
      <c r="F310" s="3"/>
      <c r="G310" s="54"/>
      <c r="H310" s="53"/>
      <c r="I310" s="54"/>
      <c r="J310" s="3"/>
      <c r="K310" s="3"/>
      <c r="L310" s="55"/>
      <c r="O310" s="55"/>
    </row>
    <row r="311" spans="2:15" ht="12.75" x14ac:dyDescent="0.2">
      <c r="B311" s="53"/>
      <c r="C311" s="3"/>
      <c r="D311" s="3"/>
      <c r="E311" s="3"/>
      <c r="F311" s="3"/>
      <c r="G311" s="54"/>
      <c r="H311" s="53"/>
      <c r="I311" s="54"/>
      <c r="J311" s="3"/>
      <c r="K311" s="3"/>
      <c r="L311" s="55"/>
      <c r="O311" s="55"/>
    </row>
    <row r="312" spans="2:15" ht="12.75" x14ac:dyDescent="0.2">
      <c r="B312" s="53"/>
      <c r="C312" s="3"/>
      <c r="D312" s="3"/>
      <c r="E312" s="3"/>
      <c r="F312" s="3"/>
      <c r="G312" s="54"/>
      <c r="H312" s="53"/>
      <c r="I312" s="54"/>
      <c r="J312" s="3"/>
      <c r="K312" s="3"/>
      <c r="L312" s="55"/>
      <c r="O312" s="55"/>
    </row>
    <row r="313" spans="2:15" ht="12.75" x14ac:dyDescent="0.2">
      <c r="B313" s="53"/>
      <c r="C313" s="3"/>
      <c r="D313" s="3"/>
      <c r="E313" s="3"/>
      <c r="F313" s="3"/>
      <c r="G313" s="54"/>
      <c r="H313" s="53"/>
      <c r="I313" s="54"/>
      <c r="J313" s="3"/>
      <c r="K313" s="3"/>
      <c r="L313" s="55"/>
      <c r="O313" s="55"/>
    </row>
    <row r="314" spans="2:15" ht="12.75" x14ac:dyDescent="0.2">
      <c r="B314" s="53"/>
      <c r="C314" s="3"/>
      <c r="D314" s="3"/>
      <c r="E314" s="3"/>
      <c r="F314" s="3"/>
      <c r="G314" s="54"/>
      <c r="H314" s="53"/>
      <c r="I314" s="54"/>
      <c r="J314" s="3"/>
      <c r="K314" s="3"/>
      <c r="L314" s="55"/>
      <c r="O314" s="55"/>
    </row>
    <row r="315" spans="2:15" ht="12.75" x14ac:dyDescent="0.2">
      <c r="B315" s="53"/>
      <c r="C315" s="3"/>
      <c r="D315" s="3"/>
      <c r="E315" s="3"/>
      <c r="F315" s="3"/>
      <c r="G315" s="54"/>
      <c r="H315" s="53"/>
      <c r="I315" s="54"/>
      <c r="J315" s="3"/>
      <c r="K315" s="3"/>
      <c r="L315" s="55"/>
      <c r="O315" s="55"/>
    </row>
    <row r="316" spans="2:15" ht="12.75" x14ac:dyDescent="0.2">
      <c r="B316" s="53"/>
      <c r="C316" s="3"/>
      <c r="D316" s="3"/>
      <c r="E316" s="3"/>
      <c r="F316" s="3"/>
      <c r="G316" s="54"/>
      <c r="H316" s="53"/>
      <c r="I316" s="54"/>
      <c r="J316" s="3"/>
      <c r="K316" s="3"/>
      <c r="L316" s="55"/>
      <c r="O316" s="55"/>
    </row>
    <row r="317" spans="2:15" ht="12.75" x14ac:dyDescent="0.2">
      <c r="B317" s="53"/>
      <c r="C317" s="3"/>
      <c r="D317" s="3"/>
      <c r="E317" s="3"/>
      <c r="F317" s="3"/>
      <c r="G317" s="54"/>
      <c r="H317" s="53"/>
      <c r="I317" s="54"/>
      <c r="J317" s="3"/>
      <c r="K317" s="3"/>
      <c r="L317" s="55"/>
      <c r="O317" s="55"/>
    </row>
    <row r="318" spans="2:15" ht="12.75" x14ac:dyDescent="0.2">
      <c r="B318" s="53"/>
      <c r="C318" s="3"/>
      <c r="D318" s="3"/>
      <c r="E318" s="3"/>
      <c r="F318" s="3"/>
      <c r="G318" s="54"/>
      <c r="H318" s="53"/>
      <c r="I318" s="54"/>
      <c r="J318" s="3"/>
      <c r="K318" s="3"/>
      <c r="L318" s="55"/>
      <c r="O318" s="55"/>
    </row>
    <row r="319" spans="2:15" ht="12.75" x14ac:dyDescent="0.2">
      <c r="B319" s="53"/>
      <c r="C319" s="3"/>
      <c r="D319" s="3"/>
      <c r="E319" s="3"/>
      <c r="F319" s="3"/>
      <c r="G319" s="54"/>
      <c r="H319" s="53"/>
      <c r="I319" s="54"/>
      <c r="J319" s="3"/>
      <c r="K319" s="3"/>
      <c r="L319" s="55"/>
      <c r="O319" s="55"/>
    </row>
    <row r="320" spans="2:15" ht="12.75" x14ac:dyDescent="0.2">
      <c r="B320" s="53"/>
      <c r="C320" s="3"/>
      <c r="D320" s="3"/>
      <c r="E320" s="3"/>
      <c r="F320" s="3"/>
      <c r="G320" s="54"/>
      <c r="H320" s="53"/>
      <c r="I320" s="54"/>
      <c r="J320" s="3"/>
      <c r="K320" s="3"/>
      <c r="L320" s="55"/>
      <c r="O320" s="55"/>
    </row>
    <row r="321" spans="2:15" ht="12.75" x14ac:dyDescent="0.2">
      <c r="B321" s="53"/>
      <c r="C321" s="3"/>
      <c r="D321" s="3"/>
      <c r="E321" s="3"/>
      <c r="F321" s="3"/>
      <c r="G321" s="54"/>
      <c r="H321" s="53"/>
      <c r="I321" s="54"/>
      <c r="J321" s="3"/>
      <c r="K321" s="3"/>
      <c r="L321" s="55"/>
      <c r="O321" s="55"/>
    </row>
    <row r="322" spans="2:15" ht="12.75" x14ac:dyDescent="0.2">
      <c r="B322" s="53"/>
      <c r="C322" s="3"/>
      <c r="D322" s="3"/>
      <c r="E322" s="3"/>
      <c r="F322" s="3"/>
      <c r="G322" s="54"/>
      <c r="H322" s="53"/>
      <c r="I322" s="54"/>
      <c r="J322" s="3"/>
      <c r="K322" s="3"/>
      <c r="L322" s="55"/>
      <c r="O322" s="55"/>
    </row>
    <row r="323" spans="2:15" ht="12.75" x14ac:dyDescent="0.2">
      <c r="B323" s="53"/>
      <c r="C323" s="3"/>
      <c r="D323" s="3"/>
      <c r="E323" s="3"/>
      <c r="F323" s="3"/>
      <c r="G323" s="54"/>
      <c r="H323" s="53"/>
      <c r="I323" s="54"/>
      <c r="J323" s="3"/>
      <c r="K323" s="3"/>
      <c r="L323" s="55"/>
      <c r="O323" s="55"/>
    </row>
    <row r="324" spans="2:15" ht="12.75" x14ac:dyDescent="0.2">
      <c r="B324" s="53"/>
      <c r="C324" s="3"/>
      <c r="D324" s="3"/>
      <c r="E324" s="3"/>
      <c r="F324" s="3"/>
      <c r="G324" s="54"/>
      <c r="H324" s="53"/>
      <c r="I324" s="54"/>
      <c r="J324" s="3"/>
      <c r="K324" s="3"/>
      <c r="L324" s="55"/>
      <c r="O324" s="55"/>
    </row>
    <row r="325" spans="2:15" ht="12.75" x14ac:dyDescent="0.2">
      <c r="B325" s="53"/>
      <c r="C325" s="3"/>
      <c r="D325" s="3"/>
      <c r="E325" s="3"/>
      <c r="F325" s="3"/>
      <c r="G325" s="54"/>
      <c r="H325" s="53"/>
      <c r="I325" s="54"/>
      <c r="J325" s="3"/>
      <c r="K325" s="3"/>
      <c r="L325" s="55"/>
      <c r="O325" s="55"/>
    </row>
    <row r="326" spans="2:15" ht="12.75" x14ac:dyDescent="0.2">
      <c r="B326" s="53"/>
      <c r="C326" s="3"/>
      <c r="D326" s="3"/>
      <c r="E326" s="3"/>
      <c r="F326" s="3"/>
      <c r="G326" s="54"/>
      <c r="H326" s="53"/>
      <c r="I326" s="54"/>
      <c r="J326" s="3"/>
      <c r="K326" s="3"/>
      <c r="L326" s="55"/>
      <c r="O326" s="55"/>
    </row>
    <row r="327" spans="2:15" ht="12.75" x14ac:dyDescent="0.2">
      <c r="B327" s="53"/>
      <c r="C327" s="3"/>
      <c r="D327" s="3"/>
      <c r="E327" s="3"/>
      <c r="F327" s="3"/>
      <c r="G327" s="54"/>
      <c r="H327" s="53"/>
      <c r="I327" s="54"/>
      <c r="J327" s="3"/>
      <c r="K327" s="3"/>
      <c r="L327" s="55"/>
      <c r="O327" s="55"/>
    </row>
    <row r="328" spans="2:15" ht="12.75" x14ac:dyDescent="0.2">
      <c r="B328" s="53"/>
      <c r="C328" s="3"/>
      <c r="D328" s="3"/>
      <c r="E328" s="3"/>
      <c r="F328" s="3"/>
      <c r="G328" s="54"/>
      <c r="H328" s="53"/>
      <c r="I328" s="54"/>
      <c r="J328" s="3"/>
      <c r="K328" s="3"/>
      <c r="L328" s="55"/>
      <c r="O328" s="55"/>
    </row>
    <row r="329" spans="2:15" ht="12.75" x14ac:dyDescent="0.2">
      <c r="B329" s="53"/>
      <c r="C329" s="3"/>
      <c r="D329" s="3"/>
      <c r="E329" s="3"/>
      <c r="F329" s="3"/>
      <c r="G329" s="54"/>
      <c r="H329" s="53"/>
      <c r="I329" s="54"/>
      <c r="J329" s="3"/>
      <c r="K329" s="3"/>
      <c r="L329" s="55"/>
      <c r="O329" s="55"/>
    </row>
    <row r="330" spans="2:15" ht="12.75" x14ac:dyDescent="0.2">
      <c r="B330" s="53"/>
      <c r="C330" s="3"/>
      <c r="D330" s="3"/>
      <c r="E330" s="3"/>
      <c r="F330" s="3"/>
      <c r="G330" s="54"/>
      <c r="H330" s="53"/>
      <c r="I330" s="54"/>
      <c r="J330" s="3"/>
      <c r="K330" s="3"/>
      <c r="L330" s="55"/>
      <c r="O330" s="55"/>
    </row>
    <row r="331" spans="2:15" ht="12.75" x14ac:dyDescent="0.2">
      <c r="B331" s="53"/>
      <c r="C331" s="3"/>
      <c r="D331" s="3"/>
      <c r="E331" s="3"/>
      <c r="F331" s="3"/>
      <c r="G331" s="54"/>
      <c r="H331" s="53"/>
      <c r="I331" s="54"/>
      <c r="J331" s="3"/>
      <c r="K331" s="3"/>
      <c r="L331" s="55"/>
      <c r="O331" s="55"/>
    </row>
    <row r="332" spans="2:15" ht="12.75" x14ac:dyDescent="0.2">
      <c r="B332" s="53"/>
      <c r="C332" s="3"/>
      <c r="D332" s="3"/>
      <c r="E332" s="3"/>
      <c r="F332" s="3"/>
      <c r="G332" s="54"/>
      <c r="H332" s="53"/>
      <c r="I332" s="54"/>
      <c r="J332" s="3"/>
      <c r="K332" s="3"/>
      <c r="L332" s="55"/>
      <c r="O332" s="55"/>
    </row>
    <row r="333" spans="2:15" ht="12.75" x14ac:dyDescent="0.2">
      <c r="B333" s="53"/>
      <c r="C333" s="3"/>
      <c r="D333" s="3"/>
      <c r="E333" s="3"/>
      <c r="F333" s="3"/>
      <c r="G333" s="54"/>
      <c r="H333" s="53"/>
      <c r="I333" s="54"/>
      <c r="J333" s="3"/>
      <c r="K333" s="3"/>
      <c r="L333" s="55"/>
      <c r="O333" s="55"/>
    </row>
    <row r="334" spans="2:15" ht="12.75" x14ac:dyDescent="0.2">
      <c r="B334" s="53"/>
      <c r="C334" s="3"/>
      <c r="D334" s="3"/>
      <c r="E334" s="3"/>
      <c r="F334" s="3"/>
      <c r="G334" s="54"/>
      <c r="H334" s="53"/>
      <c r="I334" s="54"/>
      <c r="J334" s="3"/>
      <c r="K334" s="3"/>
      <c r="L334" s="55"/>
      <c r="O334" s="55"/>
    </row>
    <row r="335" spans="2:15" ht="12.75" x14ac:dyDescent="0.2">
      <c r="B335" s="53"/>
      <c r="C335" s="3"/>
      <c r="D335" s="3"/>
      <c r="E335" s="3"/>
      <c r="F335" s="3"/>
      <c r="G335" s="54"/>
      <c r="H335" s="53"/>
      <c r="I335" s="54"/>
      <c r="J335" s="3"/>
      <c r="K335" s="3"/>
      <c r="L335" s="55"/>
      <c r="O335" s="55"/>
    </row>
    <row r="336" spans="2:15" ht="12.75" x14ac:dyDescent="0.2">
      <c r="B336" s="53"/>
      <c r="C336" s="3"/>
      <c r="D336" s="3"/>
      <c r="E336" s="3"/>
      <c r="F336" s="3"/>
      <c r="G336" s="54"/>
      <c r="H336" s="53"/>
      <c r="I336" s="54"/>
      <c r="J336" s="3"/>
      <c r="K336" s="3"/>
      <c r="L336" s="55"/>
      <c r="O336" s="55"/>
    </row>
    <row r="337" spans="2:15" ht="12.75" x14ac:dyDescent="0.2">
      <c r="B337" s="53"/>
      <c r="C337" s="3"/>
      <c r="D337" s="3"/>
      <c r="E337" s="3"/>
      <c r="F337" s="3"/>
      <c r="G337" s="54"/>
      <c r="H337" s="53"/>
      <c r="I337" s="54"/>
      <c r="J337" s="3"/>
      <c r="K337" s="3"/>
      <c r="L337" s="55"/>
      <c r="O337" s="55"/>
    </row>
    <row r="338" spans="2:15" ht="12.75" x14ac:dyDescent="0.2">
      <c r="B338" s="53"/>
      <c r="C338" s="3"/>
      <c r="D338" s="3"/>
      <c r="E338" s="3"/>
      <c r="F338" s="3"/>
      <c r="G338" s="54"/>
      <c r="H338" s="53"/>
      <c r="I338" s="54"/>
      <c r="J338" s="3"/>
      <c r="K338" s="3"/>
      <c r="L338" s="55"/>
      <c r="O338" s="55"/>
    </row>
    <row r="339" spans="2:15" ht="12.75" x14ac:dyDescent="0.2">
      <c r="B339" s="53"/>
      <c r="C339" s="3"/>
      <c r="D339" s="3"/>
      <c r="E339" s="3"/>
      <c r="F339" s="3"/>
      <c r="G339" s="54"/>
      <c r="H339" s="53"/>
      <c r="I339" s="54"/>
      <c r="J339" s="3"/>
      <c r="K339" s="3"/>
      <c r="L339" s="55"/>
      <c r="O339" s="55"/>
    </row>
    <row r="340" spans="2:15" ht="12.75" x14ac:dyDescent="0.2">
      <c r="B340" s="53"/>
      <c r="C340" s="3"/>
      <c r="D340" s="3"/>
      <c r="E340" s="3"/>
      <c r="F340" s="3"/>
      <c r="G340" s="54"/>
      <c r="H340" s="53"/>
      <c r="I340" s="54"/>
      <c r="J340" s="3"/>
      <c r="K340" s="3"/>
      <c r="L340" s="55"/>
      <c r="O340" s="55"/>
    </row>
    <row r="341" spans="2:15" ht="12.75" x14ac:dyDescent="0.2">
      <c r="B341" s="53"/>
      <c r="C341" s="3"/>
      <c r="D341" s="3"/>
      <c r="E341" s="3"/>
      <c r="F341" s="3"/>
      <c r="G341" s="54"/>
      <c r="H341" s="53"/>
      <c r="I341" s="54"/>
      <c r="J341" s="3"/>
      <c r="K341" s="3"/>
      <c r="L341" s="55"/>
      <c r="O341" s="55"/>
    </row>
    <row r="342" spans="2:15" ht="12.75" x14ac:dyDescent="0.2">
      <c r="B342" s="53"/>
      <c r="C342" s="3"/>
      <c r="D342" s="3"/>
      <c r="E342" s="3"/>
      <c r="F342" s="3"/>
      <c r="G342" s="54"/>
      <c r="H342" s="53"/>
      <c r="I342" s="54"/>
      <c r="J342" s="3"/>
      <c r="K342" s="3"/>
      <c r="L342" s="55"/>
      <c r="O342" s="55"/>
    </row>
    <row r="343" spans="2:15" ht="12.75" x14ac:dyDescent="0.2">
      <c r="B343" s="53"/>
      <c r="C343" s="3"/>
      <c r="D343" s="3"/>
      <c r="E343" s="3"/>
      <c r="F343" s="3"/>
      <c r="G343" s="54"/>
      <c r="H343" s="53"/>
      <c r="I343" s="54"/>
      <c r="J343" s="3"/>
      <c r="K343" s="3"/>
      <c r="L343" s="55"/>
      <c r="O343" s="55"/>
    </row>
    <row r="344" spans="2:15" ht="12.75" x14ac:dyDescent="0.2">
      <c r="B344" s="53"/>
      <c r="C344" s="3"/>
      <c r="D344" s="3"/>
      <c r="E344" s="3"/>
      <c r="F344" s="3"/>
      <c r="G344" s="54"/>
      <c r="H344" s="53"/>
      <c r="I344" s="54"/>
      <c r="J344" s="3"/>
      <c r="K344" s="3"/>
      <c r="L344" s="55"/>
      <c r="O344" s="55"/>
    </row>
    <row r="345" spans="2:15" ht="12.75" x14ac:dyDescent="0.2">
      <c r="B345" s="53"/>
      <c r="C345" s="3"/>
      <c r="D345" s="3"/>
      <c r="E345" s="3"/>
      <c r="F345" s="3"/>
      <c r="G345" s="54"/>
      <c r="H345" s="53"/>
      <c r="I345" s="54"/>
      <c r="J345" s="3"/>
      <c r="K345" s="3"/>
      <c r="L345" s="55"/>
      <c r="O345" s="55"/>
    </row>
    <row r="346" spans="2:15" ht="12.75" x14ac:dyDescent="0.2">
      <c r="B346" s="53"/>
      <c r="C346" s="3"/>
      <c r="D346" s="3"/>
      <c r="E346" s="3"/>
      <c r="F346" s="3"/>
      <c r="G346" s="54"/>
      <c r="H346" s="53"/>
      <c r="I346" s="54"/>
      <c r="J346" s="3"/>
      <c r="K346" s="3"/>
      <c r="L346" s="55"/>
      <c r="O346" s="55"/>
    </row>
    <row r="347" spans="2:15" ht="12.75" x14ac:dyDescent="0.2">
      <c r="B347" s="53"/>
      <c r="C347" s="3"/>
      <c r="D347" s="3"/>
      <c r="E347" s="3"/>
      <c r="F347" s="3"/>
      <c r="G347" s="54"/>
      <c r="H347" s="53"/>
      <c r="I347" s="54"/>
      <c r="J347" s="3"/>
      <c r="K347" s="3"/>
      <c r="L347" s="55"/>
      <c r="O347" s="55"/>
    </row>
    <row r="348" spans="2:15" ht="12.75" x14ac:dyDescent="0.2">
      <c r="B348" s="53"/>
      <c r="C348" s="3"/>
      <c r="D348" s="3"/>
      <c r="E348" s="3"/>
      <c r="F348" s="3"/>
      <c r="G348" s="54"/>
      <c r="H348" s="53"/>
      <c r="I348" s="54"/>
      <c r="J348" s="3"/>
      <c r="K348" s="3"/>
      <c r="L348" s="55"/>
      <c r="O348" s="55"/>
    </row>
    <row r="349" spans="2:15" ht="12.75" x14ac:dyDescent="0.2">
      <c r="B349" s="53"/>
      <c r="C349" s="3"/>
      <c r="D349" s="3"/>
      <c r="E349" s="3"/>
      <c r="F349" s="3"/>
      <c r="G349" s="54"/>
      <c r="H349" s="53"/>
      <c r="I349" s="54"/>
      <c r="J349" s="3"/>
      <c r="K349" s="3"/>
      <c r="L349" s="55"/>
      <c r="O349" s="55"/>
    </row>
    <row r="350" spans="2:15" ht="12.75" x14ac:dyDescent="0.2">
      <c r="B350" s="53"/>
      <c r="C350" s="3"/>
      <c r="D350" s="3"/>
      <c r="E350" s="3"/>
      <c r="F350" s="3"/>
      <c r="G350" s="54"/>
      <c r="H350" s="53"/>
      <c r="I350" s="54"/>
      <c r="J350" s="3"/>
      <c r="K350" s="3"/>
      <c r="L350" s="55"/>
      <c r="O350" s="55"/>
    </row>
    <row r="351" spans="2:15" ht="12.75" x14ac:dyDescent="0.2">
      <c r="B351" s="53"/>
      <c r="C351" s="3"/>
      <c r="D351" s="3"/>
      <c r="E351" s="3"/>
      <c r="F351" s="3"/>
      <c r="G351" s="54"/>
      <c r="H351" s="53"/>
      <c r="I351" s="54"/>
      <c r="J351" s="3"/>
      <c r="K351" s="3"/>
      <c r="L351" s="55"/>
      <c r="O351" s="55"/>
    </row>
    <row r="352" spans="2:15" ht="12.75" x14ac:dyDescent="0.2">
      <c r="B352" s="53"/>
      <c r="C352" s="3"/>
      <c r="D352" s="3"/>
      <c r="E352" s="3"/>
      <c r="F352" s="3"/>
      <c r="G352" s="54"/>
      <c r="H352" s="53"/>
      <c r="I352" s="54"/>
      <c r="J352" s="3"/>
      <c r="K352" s="3"/>
      <c r="L352" s="55"/>
      <c r="O352" s="55"/>
    </row>
    <row r="353" spans="2:15" ht="12.75" x14ac:dyDescent="0.2">
      <c r="B353" s="53"/>
      <c r="C353" s="3"/>
      <c r="D353" s="3"/>
      <c r="E353" s="3"/>
      <c r="F353" s="3"/>
      <c r="G353" s="54"/>
      <c r="H353" s="53"/>
      <c r="I353" s="54"/>
      <c r="J353" s="3"/>
      <c r="K353" s="3"/>
      <c r="L353" s="55"/>
      <c r="O353" s="55"/>
    </row>
    <row r="354" spans="2:15" ht="12.75" x14ac:dyDescent="0.2">
      <c r="B354" s="53"/>
      <c r="C354" s="3"/>
      <c r="D354" s="3"/>
      <c r="E354" s="3"/>
      <c r="F354" s="3"/>
      <c r="G354" s="54"/>
      <c r="H354" s="53"/>
      <c r="I354" s="54"/>
      <c r="J354" s="3"/>
      <c r="K354" s="3"/>
      <c r="L354" s="55"/>
      <c r="O354" s="55"/>
    </row>
    <row r="355" spans="2:15" ht="12.75" x14ac:dyDescent="0.2">
      <c r="B355" s="53"/>
      <c r="C355" s="3"/>
      <c r="D355" s="3"/>
      <c r="E355" s="3"/>
      <c r="F355" s="3"/>
      <c r="G355" s="54"/>
      <c r="H355" s="53"/>
      <c r="I355" s="54"/>
      <c r="J355" s="3"/>
      <c r="K355" s="3"/>
      <c r="L355" s="55"/>
      <c r="O355" s="55"/>
    </row>
    <row r="356" spans="2:15" ht="12.75" x14ac:dyDescent="0.2">
      <c r="B356" s="53"/>
      <c r="C356" s="3"/>
      <c r="D356" s="3"/>
      <c r="E356" s="3"/>
      <c r="F356" s="3"/>
      <c r="G356" s="54"/>
      <c r="H356" s="53"/>
      <c r="I356" s="54"/>
      <c r="J356" s="3"/>
      <c r="K356" s="3"/>
      <c r="L356" s="55"/>
      <c r="O356" s="55"/>
    </row>
    <row r="357" spans="2:15" ht="12.75" x14ac:dyDescent="0.2">
      <c r="B357" s="53"/>
      <c r="C357" s="3"/>
      <c r="D357" s="3"/>
      <c r="E357" s="3"/>
      <c r="F357" s="3"/>
      <c r="G357" s="54"/>
      <c r="H357" s="53"/>
      <c r="I357" s="54"/>
      <c r="J357" s="3"/>
      <c r="K357" s="3"/>
      <c r="L357" s="55"/>
      <c r="O357" s="55"/>
    </row>
    <row r="358" spans="2:15" ht="12.75" x14ac:dyDescent="0.2">
      <c r="B358" s="53"/>
      <c r="C358" s="3"/>
      <c r="D358" s="3"/>
      <c r="E358" s="3"/>
      <c r="F358" s="3"/>
      <c r="G358" s="54"/>
      <c r="H358" s="53"/>
      <c r="I358" s="54"/>
      <c r="J358" s="3"/>
      <c r="K358" s="3"/>
      <c r="L358" s="55"/>
      <c r="O358" s="55"/>
    </row>
    <row r="359" spans="2:15" ht="12.75" x14ac:dyDescent="0.2">
      <c r="B359" s="53"/>
      <c r="C359" s="3"/>
      <c r="D359" s="3"/>
      <c r="E359" s="3"/>
      <c r="F359" s="3"/>
      <c r="G359" s="54"/>
      <c r="H359" s="53"/>
      <c r="I359" s="54"/>
      <c r="J359" s="3"/>
      <c r="K359" s="3"/>
      <c r="L359" s="55"/>
      <c r="O359" s="55"/>
    </row>
    <row r="360" spans="2:15" ht="12.75" x14ac:dyDescent="0.2">
      <c r="B360" s="53"/>
      <c r="C360" s="3"/>
      <c r="D360" s="3"/>
      <c r="E360" s="3"/>
      <c r="F360" s="3"/>
      <c r="G360" s="54"/>
      <c r="H360" s="53"/>
      <c r="I360" s="54"/>
      <c r="J360" s="3"/>
      <c r="K360" s="3"/>
      <c r="L360" s="55"/>
      <c r="O360" s="55"/>
    </row>
    <row r="361" spans="2:15" ht="12.75" x14ac:dyDescent="0.2">
      <c r="B361" s="53"/>
      <c r="C361" s="3"/>
      <c r="D361" s="3"/>
      <c r="E361" s="3"/>
      <c r="F361" s="3"/>
      <c r="G361" s="54"/>
      <c r="H361" s="53"/>
      <c r="I361" s="54"/>
      <c r="J361" s="3"/>
      <c r="K361" s="3"/>
      <c r="L361" s="55"/>
      <c r="O361" s="55"/>
    </row>
    <row r="362" spans="2:15" ht="12.75" x14ac:dyDescent="0.2">
      <c r="B362" s="53"/>
      <c r="C362" s="3"/>
      <c r="D362" s="3"/>
      <c r="E362" s="3"/>
      <c r="F362" s="3"/>
      <c r="G362" s="54"/>
      <c r="H362" s="53"/>
      <c r="I362" s="54"/>
      <c r="J362" s="3"/>
      <c r="K362" s="3"/>
      <c r="L362" s="55"/>
      <c r="O362" s="55"/>
    </row>
    <row r="363" spans="2:15" ht="12.75" x14ac:dyDescent="0.2">
      <c r="B363" s="53"/>
      <c r="C363" s="3"/>
      <c r="D363" s="3"/>
      <c r="E363" s="3"/>
      <c r="F363" s="3"/>
      <c r="G363" s="54"/>
      <c r="H363" s="53"/>
      <c r="I363" s="54"/>
      <c r="J363" s="3"/>
      <c r="K363" s="3"/>
      <c r="L363" s="55"/>
      <c r="O363" s="55"/>
    </row>
    <row r="364" spans="2:15" ht="12.75" x14ac:dyDescent="0.2">
      <c r="B364" s="53"/>
      <c r="C364" s="3"/>
      <c r="D364" s="3"/>
      <c r="E364" s="3"/>
      <c r="F364" s="3"/>
      <c r="G364" s="54"/>
      <c r="H364" s="53"/>
      <c r="I364" s="54"/>
      <c r="J364" s="3"/>
      <c r="K364" s="3"/>
      <c r="L364" s="55"/>
      <c r="O364" s="55"/>
    </row>
    <row r="365" spans="2:15" ht="12.75" x14ac:dyDescent="0.2">
      <c r="B365" s="53"/>
      <c r="C365" s="3"/>
      <c r="D365" s="3"/>
      <c r="E365" s="3"/>
      <c r="F365" s="3"/>
      <c r="G365" s="54"/>
      <c r="H365" s="53"/>
      <c r="I365" s="54"/>
      <c r="J365" s="3"/>
      <c r="K365" s="3"/>
      <c r="L365" s="55"/>
      <c r="O365" s="55"/>
    </row>
    <row r="366" spans="2:15" ht="12.75" x14ac:dyDescent="0.2">
      <c r="B366" s="53"/>
      <c r="C366" s="3"/>
      <c r="D366" s="3"/>
      <c r="E366" s="3"/>
      <c r="F366" s="3"/>
      <c r="G366" s="54"/>
      <c r="H366" s="53"/>
      <c r="I366" s="54"/>
      <c r="J366" s="3"/>
      <c r="K366" s="3"/>
      <c r="L366" s="55"/>
      <c r="O366" s="55"/>
    </row>
    <row r="367" spans="2:15" ht="12.75" x14ac:dyDescent="0.2">
      <c r="B367" s="53"/>
      <c r="C367" s="3"/>
      <c r="D367" s="3"/>
      <c r="E367" s="3"/>
      <c r="F367" s="3"/>
      <c r="G367" s="54"/>
      <c r="H367" s="53"/>
      <c r="I367" s="54"/>
      <c r="J367" s="3"/>
      <c r="K367" s="3"/>
      <c r="L367" s="55"/>
      <c r="O367" s="55"/>
    </row>
    <row r="368" spans="2:15" ht="12.75" x14ac:dyDescent="0.2">
      <c r="B368" s="53"/>
      <c r="C368" s="3"/>
      <c r="D368" s="3"/>
      <c r="E368" s="3"/>
      <c r="F368" s="3"/>
      <c r="G368" s="54"/>
      <c r="H368" s="53"/>
      <c r="I368" s="54"/>
      <c r="J368" s="3"/>
      <c r="K368" s="3"/>
      <c r="L368" s="55"/>
      <c r="O368" s="55"/>
    </row>
    <row r="369" spans="2:15" ht="12.75" x14ac:dyDescent="0.2">
      <c r="B369" s="53"/>
      <c r="C369" s="3"/>
      <c r="D369" s="3"/>
      <c r="E369" s="3"/>
      <c r="F369" s="3"/>
      <c r="G369" s="54"/>
      <c r="H369" s="53"/>
      <c r="I369" s="54"/>
      <c r="J369" s="3"/>
      <c r="K369" s="3"/>
      <c r="L369" s="55"/>
      <c r="O369" s="55"/>
    </row>
    <row r="370" spans="2:15" ht="12.75" x14ac:dyDescent="0.2">
      <c r="B370" s="53"/>
      <c r="C370" s="3"/>
      <c r="D370" s="3"/>
      <c r="E370" s="3"/>
      <c r="F370" s="3"/>
      <c r="G370" s="54"/>
      <c r="H370" s="53"/>
      <c r="I370" s="54"/>
      <c r="J370" s="3"/>
      <c r="K370" s="3"/>
      <c r="L370" s="55"/>
      <c r="O370" s="55"/>
    </row>
    <row r="371" spans="2:15" ht="12.75" x14ac:dyDescent="0.2">
      <c r="B371" s="53"/>
      <c r="C371" s="3"/>
      <c r="D371" s="3"/>
      <c r="E371" s="3"/>
      <c r="F371" s="3"/>
      <c r="G371" s="54"/>
      <c r="H371" s="53"/>
      <c r="I371" s="54"/>
      <c r="J371" s="3"/>
      <c r="K371" s="3"/>
      <c r="L371" s="55"/>
      <c r="O371" s="55"/>
    </row>
    <row r="372" spans="2:15" ht="12.75" x14ac:dyDescent="0.2">
      <c r="B372" s="53"/>
      <c r="C372" s="3"/>
      <c r="D372" s="3"/>
      <c r="E372" s="3"/>
      <c r="F372" s="3"/>
      <c r="G372" s="54"/>
      <c r="H372" s="53"/>
      <c r="I372" s="54"/>
      <c r="J372" s="3"/>
      <c r="K372" s="3"/>
      <c r="L372" s="55"/>
      <c r="O372" s="55"/>
    </row>
    <row r="373" spans="2:15" ht="12.75" x14ac:dyDescent="0.2">
      <c r="B373" s="53"/>
      <c r="C373" s="3"/>
      <c r="D373" s="3"/>
      <c r="E373" s="3"/>
      <c r="F373" s="3"/>
      <c r="G373" s="54"/>
      <c r="H373" s="53"/>
      <c r="I373" s="54"/>
      <c r="J373" s="3"/>
      <c r="K373" s="3"/>
      <c r="L373" s="55"/>
      <c r="O373" s="55"/>
    </row>
    <row r="374" spans="2:15" ht="12.75" x14ac:dyDescent="0.2">
      <c r="B374" s="53"/>
      <c r="C374" s="3"/>
      <c r="D374" s="3"/>
      <c r="E374" s="3"/>
      <c r="F374" s="3"/>
      <c r="G374" s="54"/>
      <c r="H374" s="53"/>
      <c r="I374" s="54"/>
      <c r="J374" s="3"/>
      <c r="K374" s="3"/>
      <c r="L374" s="55"/>
      <c r="O374" s="55"/>
    </row>
    <row r="375" spans="2:15" ht="12.75" x14ac:dyDescent="0.2">
      <c r="B375" s="53"/>
      <c r="C375" s="3"/>
      <c r="D375" s="3"/>
      <c r="E375" s="3"/>
      <c r="F375" s="3"/>
      <c r="G375" s="54"/>
      <c r="H375" s="53"/>
      <c r="I375" s="54"/>
      <c r="J375" s="3"/>
      <c r="K375" s="3"/>
      <c r="L375" s="55"/>
      <c r="O375" s="55"/>
    </row>
    <row r="376" spans="2:15" ht="12.75" x14ac:dyDescent="0.2">
      <c r="B376" s="53"/>
      <c r="C376" s="3"/>
      <c r="D376" s="3"/>
      <c r="E376" s="3"/>
      <c r="F376" s="3"/>
      <c r="G376" s="54"/>
      <c r="H376" s="53"/>
      <c r="I376" s="54"/>
      <c r="J376" s="3"/>
      <c r="K376" s="3"/>
      <c r="L376" s="55"/>
      <c r="O376" s="55"/>
    </row>
    <row r="377" spans="2:15" ht="12.75" x14ac:dyDescent="0.2">
      <c r="B377" s="53"/>
      <c r="C377" s="3"/>
      <c r="D377" s="3"/>
      <c r="E377" s="3"/>
      <c r="F377" s="3"/>
      <c r="G377" s="54"/>
      <c r="H377" s="53"/>
      <c r="I377" s="54"/>
      <c r="J377" s="3"/>
      <c r="K377" s="3"/>
      <c r="L377" s="55"/>
      <c r="O377" s="55"/>
    </row>
    <row r="378" spans="2:15" ht="12.75" x14ac:dyDescent="0.2">
      <c r="B378" s="53"/>
      <c r="C378" s="3"/>
      <c r="D378" s="3"/>
      <c r="E378" s="3"/>
      <c r="F378" s="3"/>
      <c r="G378" s="54"/>
      <c r="H378" s="53"/>
      <c r="I378" s="54"/>
      <c r="J378" s="3"/>
      <c r="K378" s="3"/>
      <c r="L378" s="55"/>
      <c r="O378" s="55"/>
    </row>
    <row r="379" spans="2:15" ht="12.75" x14ac:dyDescent="0.2">
      <c r="B379" s="53"/>
      <c r="C379" s="3"/>
      <c r="D379" s="3"/>
      <c r="E379" s="3"/>
      <c r="F379" s="3"/>
      <c r="G379" s="54"/>
      <c r="H379" s="53"/>
      <c r="I379" s="54"/>
      <c r="J379" s="3"/>
      <c r="K379" s="3"/>
      <c r="L379" s="55"/>
      <c r="O379" s="55"/>
    </row>
    <row r="380" spans="2:15" ht="12.75" x14ac:dyDescent="0.2">
      <c r="B380" s="53"/>
      <c r="C380" s="3"/>
      <c r="D380" s="3"/>
      <c r="E380" s="3"/>
      <c r="F380" s="3"/>
      <c r="G380" s="54"/>
      <c r="H380" s="53"/>
      <c r="I380" s="54"/>
      <c r="J380" s="3"/>
      <c r="K380" s="3"/>
      <c r="L380" s="55"/>
      <c r="O380" s="55"/>
    </row>
    <row r="381" spans="2:15" ht="12.75" x14ac:dyDescent="0.2">
      <c r="B381" s="53"/>
      <c r="C381" s="3"/>
      <c r="D381" s="3"/>
      <c r="E381" s="3"/>
      <c r="F381" s="3"/>
      <c r="G381" s="54"/>
      <c r="H381" s="53"/>
      <c r="I381" s="54"/>
      <c r="J381" s="3"/>
      <c r="K381" s="3"/>
      <c r="L381" s="55"/>
      <c r="O381" s="55"/>
    </row>
    <row r="382" spans="2:15" ht="12.75" x14ac:dyDescent="0.2">
      <c r="B382" s="53"/>
      <c r="C382" s="3"/>
      <c r="D382" s="3"/>
      <c r="E382" s="3"/>
      <c r="F382" s="3"/>
      <c r="G382" s="54"/>
      <c r="H382" s="53"/>
      <c r="I382" s="54"/>
      <c r="J382" s="3"/>
      <c r="K382" s="3"/>
      <c r="L382" s="55"/>
      <c r="O382" s="55"/>
    </row>
    <row r="383" spans="2:15" ht="12.75" x14ac:dyDescent="0.2">
      <c r="B383" s="53"/>
      <c r="C383" s="3"/>
      <c r="D383" s="3"/>
      <c r="E383" s="3"/>
      <c r="F383" s="3"/>
      <c r="G383" s="54"/>
      <c r="H383" s="53"/>
      <c r="I383" s="54"/>
      <c r="J383" s="3"/>
      <c r="K383" s="3"/>
      <c r="L383" s="55"/>
      <c r="O383" s="55"/>
    </row>
    <row r="384" spans="2:15" ht="12.75" x14ac:dyDescent="0.2">
      <c r="B384" s="53"/>
      <c r="C384" s="3"/>
      <c r="D384" s="3"/>
      <c r="E384" s="3"/>
      <c r="F384" s="3"/>
      <c r="G384" s="54"/>
      <c r="H384" s="53"/>
      <c r="I384" s="54"/>
      <c r="J384" s="3"/>
      <c r="K384" s="3"/>
      <c r="L384" s="55"/>
      <c r="O384" s="55"/>
    </row>
    <row r="385" spans="2:15" ht="12.75" x14ac:dyDescent="0.2">
      <c r="B385" s="53"/>
      <c r="C385" s="3"/>
      <c r="D385" s="3"/>
      <c r="E385" s="3"/>
      <c r="F385" s="3"/>
      <c r="G385" s="54"/>
      <c r="H385" s="53"/>
      <c r="I385" s="54"/>
      <c r="J385" s="3"/>
      <c r="K385" s="3"/>
      <c r="L385" s="55"/>
      <c r="O385" s="55"/>
    </row>
    <row r="386" spans="2:15" ht="12.75" x14ac:dyDescent="0.2">
      <c r="B386" s="53"/>
      <c r="C386" s="3"/>
      <c r="D386" s="3"/>
      <c r="E386" s="3"/>
      <c r="F386" s="3"/>
      <c r="G386" s="54"/>
      <c r="H386" s="53"/>
      <c r="I386" s="54"/>
      <c r="J386" s="3"/>
      <c r="K386" s="3"/>
      <c r="L386" s="55"/>
      <c r="O386" s="55"/>
    </row>
    <row r="387" spans="2:15" ht="12.75" x14ac:dyDescent="0.2">
      <c r="B387" s="53"/>
      <c r="C387" s="3"/>
      <c r="D387" s="3"/>
      <c r="E387" s="3"/>
      <c r="F387" s="3"/>
      <c r="G387" s="54"/>
      <c r="H387" s="53"/>
      <c r="I387" s="54"/>
      <c r="J387" s="3"/>
      <c r="K387" s="3"/>
      <c r="L387" s="55"/>
      <c r="O387" s="55"/>
    </row>
    <row r="388" spans="2:15" ht="12.75" x14ac:dyDescent="0.2">
      <c r="B388" s="53"/>
      <c r="C388" s="3"/>
      <c r="D388" s="3"/>
      <c r="E388" s="3"/>
      <c r="F388" s="3"/>
      <c r="G388" s="54"/>
      <c r="H388" s="53"/>
      <c r="I388" s="54"/>
      <c r="J388" s="3"/>
      <c r="K388" s="3"/>
      <c r="L388" s="55"/>
      <c r="O388" s="55"/>
    </row>
    <row r="389" spans="2:15" ht="12.75" x14ac:dyDescent="0.2">
      <c r="B389" s="53"/>
      <c r="C389" s="3"/>
      <c r="D389" s="3"/>
      <c r="E389" s="3"/>
      <c r="F389" s="3"/>
      <c r="G389" s="54"/>
      <c r="H389" s="53"/>
      <c r="I389" s="54"/>
      <c r="J389" s="3"/>
      <c r="K389" s="3"/>
      <c r="L389" s="55"/>
      <c r="O389" s="55"/>
    </row>
    <row r="390" spans="2:15" ht="12.75" x14ac:dyDescent="0.2">
      <c r="B390" s="53"/>
      <c r="C390" s="3"/>
      <c r="D390" s="3"/>
      <c r="E390" s="3"/>
      <c r="F390" s="3"/>
      <c r="G390" s="54"/>
      <c r="H390" s="53"/>
      <c r="I390" s="54"/>
      <c r="J390" s="3"/>
      <c r="K390" s="3"/>
      <c r="L390" s="55"/>
      <c r="O390" s="55"/>
    </row>
    <row r="391" spans="2:15" ht="12.75" x14ac:dyDescent="0.2">
      <c r="B391" s="53"/>
      <c r="C391" s="3"/>
      <c r="D391" s="3"/>
      <c r="E391" s="3"/>
      <c r="F391" s="3"/>
      <c r="G391" s="54"/>
      <c r="H391" s="53"/>
      <c r="I391" s="54"/>
      <c r="J391" s="3"/>
      <c r="K391" s="3"/>
      <c r="L391" s="55"/>
      <c r="O391" s="55"/>
    </row>
    <row r="392" spans="2:15" ht="12.75" x14ac:dyDescent="0.2">
      <c r="B392" s="53"/>
      <c r="C392" s="3"/>
      <c r="D392" s="3"/>
      <c r="E392" s="3"/>
      <c r="F392" s="3"/>
      <c r="G392" s="54"/>
      <c r="H392" s="53"/>
      <c r="I392" s="54"/>
      <c r="J392" s="3"/>
      <c r="K392" s="3"/>
      <c r="L392" s="55"/>
      <c r="O392" s="55"/>
    </row>
    <row r="393" spans="2:15" ht="12.75" x14ac:dyDescent="0.2">
      <c r="B393" s="53"/>
      <c r="C393" s="3"/>
      <c r="D393" s="3"/>
      <c r="E393" s="3"/>
      <c r="F393" s="3"/>
      <c r="G393" s="54"/>
      <c r="H393" s="53"/>
      <c r="I393" s="54"/>
      <c r="J393" s="3"/>
      <c r="K393" s="3"/>
      <c r="L393" s="55"/>
      <c r="O393" s="55"/>
    </row>
    <row r="394" spans="2:15" ht="12.75" x14ac:dyDescent="0.2">
      <c r="B394" s="53"/>
      <c r="C394" s="3"/>
      <c r="D394" s="3"/>
      <c r="E394" s="3"/>
      <c r="F394" s="3"/>
      <c r="G394" s="54"/>
      <c r="H394" s="53"/>
      <c r="I394" s="54"/>
      <c r="J394" s="3"/>
      <c r="K394" s="3"/>
      <c r="L394" s="55"/>
      <c r="O394" s="55"/>
    </row>
    <row r="395" spans="2:15" ht="12.75" x14ac:dyDescent="0.2">
      <c r="B395" s="53"/>
      <c r="C395" s="3"/>
      <c r="D395" s="3"/>
      <c r="E395" s="3"/>
      <c r="F395" s="3"/>
      <c r="G395" s="54"/>
      <c r="H395" s="53"/>
      <c r="I395" s="54"/>
      <c r="J395" s="3"/>
      <c r="K395" s="3"/>
      <c r="L395" s="55"/>
      <c r="O395" s="55"/>
    </row>
    <row r="396" spans="2:15" ht="12.75" x14ac:dyDescent="0.2">
      <c r="B396" s="53"/>
      <c r="C396" s="3"/>
      <c r="D396" s="3"/>
      <c r="E396" s="3"/>
      <c r="F396" s="3"/>
      <c r="G396" s="54"/>
      <c r="H396" s="53"/>
      <c r="I396" s="54"/>
      <c r="J396" s="3"/>
      <c r="K396" s="3"/>
      <c r="L396" s="55"/>
      <c r="O396" s="55"/>
    </row>
    <row r="397" spans="2:15" ht="12.75" x14ac:dyDescent="0.2">
      <c r="B397" s="53"/>
      <c r="C397" s="3"/>
      <c r="D397" s="3"/>
      <c r="E397" s="3"/>
      <c r="F397" s="3"/>
      <c r="G397" s="54"/>
      <c r="H397" s="53"/>
      <c r="I397" s="54"/>
      <c r="J397" s="3"/>
      <c r="K397" s="3"/>
      <c r="L397" s="55"/>
      <c r="O397" s="55"/>
    </row>
    <row r="398" spans="2:15" ht="12.75" x14ac:dyDescent="0.2">
      <c r="B398" s="53"/>
      <c r="C398" s="3"/>
      <c r="D398" s="3"/>
      <c r="E398" s="3"/>
      <c r="F398" s="3"/>
      <c r="G398" s="54"/>
      <c r="H398" s="53"/>
      <c r="I398" s="54"/>
      <c r="J398" s="3"/>
      <c r="K398" s="3"/>
      <c r="L398" s="55"/>
      <c r="O398" s="55"/>
    </row>
    <row r="399" spans="2:15" ht="12.75" x14ac:dyDescent="0.2">
      <c r="B399" s="53"/>
      <c r="C399" s="3"/>
      <c r="D399" s="3"/>
      <c r="E399" s="3"/>
      <c r="F399" s="3"/>
      <c r="G399" s="54"/>
      <c r="H399" s="53"/>
      <c r="I399" s="54"/>
      <c r="J399" s="3"/>
      <c r="K399" s="3"/>
      <c r="L399" s="55"/>
      <c r="O399" s="55"/>
    </row>
    <row r="400" spans="2:15" ht="12.75" x14ac:dyDescent="0.2">
      <c r="B400" s="53"/>
      <c r="C400" s="3"/>
      <c r="D400" s="3"/>
      <c r="E400" s="3"/>
      <c r="F400" s="3"/>
      <c r="G400" s="54"/>
      <c r="H400" s="53"/>
      <c r="I400" s="54"/>
      <c r="J400" s="3"/>
      <c r="K400" s="3"/>
      <c r="L400" s="55"/>
      <c r="O400" s="55"/>
    </row>
    <row r="401" spans="2:15" ht="12.75" x14ac:dyDescent="0.2">
      <c r="B401" s="53"/>
      <c r="C401" s="3"/>
      <c r="D401" s="3"/>
      <c r="E401" s="3"/>
      <c r="F401" s="3"/>
      <c r="G401" s="54"/>
      <c r="H401" s="53"/>
      <c r="I401" s="54"/>
      <c r="J401" s="3"/>
      <c r="K401" s="3"/>
      <c r="L401" s="55"/>
      <c r="O401" s="55"/>
    </row>
    <row r="402" spans="2:15" ht="12.75" x14ac:dyDescent="0.2">
      <c r="B402" s="53"/>
      <c r="C402" s="3"/>
      <c r="D402" s="3"/>
      <c r="E402" s="3"/>
      <c r="F402" s="3"/>
      <c r="G402" s="54"/>
      <c r="H402" s="53"/>
      <c r="I402" s="54"/>
      <c r="J402" s="3"/>
      <c r="K402" s="3"/>
      <c r="L402" s="55"/>
      <c r="O402" s="55"/>
    </row>
    <row r="403" spans="2:15" ht="12.75" x14ac:dyDescent="0.2">
      <c r="B403" s="53"/>
      <c r="C403" s="3"/>
      <c r="D403" s="3"/>
      <c r="E403" s="3"/>
      <c r="F403" s="3"/>
      <c r="G403" s="54"/>
      <c r="H403" s="53"/>
      <c r="I403" s="54"/>
      <c r="J403" s="3"/>
      <c r="K403" s="3"/>
      <c r="L403" s="55"/>
      <c r="O403" s="55"/>
    </row>
    <row r="404" spans="2:15" ht="12.75" x14ac:dyDescent="0.2">
      <c r="B404" s="53"/>
      <c r="C404" s="3"/>
      <c r="D404" s="3"/>
      <c r="E404" s="3"/>
      <c r="F404" s="3"/>
      <c r="G404" s="54"/>
      <c r="H404" s="53"/>
      <c r="I404" s="54"/>
      <c r="J404" s="3"/>
      <c r="K404" s="3"/>
      <c r="L404" s="55"/>
      <c r="O404" s="55"/>
    </row>
    <row r="405" spans="2:15" ht="12.75" x14ac:dyDescent="0.2">
      <c r="B405" s="53"/>
      <c r="C405" s="3"/>
      <c r="D405" s="3"/>
      <c r="E405" s="3"/>
      <c r="F405" s="3"/>
      <c r="G405" s="54"/>
      <c r="H405" s="53"/>
      <c r="I405" s="54"/>
      <c r="J405" s="3"/>
      <c r="K405" s="3"/>
      <c r="L405" s="55"/>
      <c r="O405" s="55"/>
    </row>
    <row r="406" spans="2:15" ht="12.75" x14ac:dyDescent="0.2">
      <c r="B406" s="53"/>
      <c r="C406" s="3"/>
      <c r="D406" s="3"/>
      <c r="E406" s="3"/>
      <c r="F406" s="3"/>
      <c r="G406" s="54"/>
      <c r="H406" s="53"/>
      <c r="I406" s="54"/>
      <c r="J406" s="3"/>
      <c r="K406" s="3"/>
      <c r="L406" s="55"/>
      <c r="O406" s="55"/>
    </row>
    <row r="407" spans="2:15" ht="12.75" x14ac:dyDescent="0.2">
      <c r="B407" s="53"/>
      <c r="C407" s="3"/>
      <c r="D407" s="3"/>
      <c r="E407" s="3"/>
      <c r="F407" s="3"/>
      <c r="G407" s="54"/>
      <c r="H407" s="53"/>
      <c r="I407" s="54"/>
      <c r="J407" s="3"/>
      <c r="K407" s="3"/>
      <c r="L407" s="55"/>
      <c r="O407" s="55"/>
    </row>
    <row r="408" spans="2:15" ht="12.75" x14ac:dyDescent="0.2">
      <c r="B408" s="53"/>
      <c r="C408" s="3"/>
      <c r="D408" s="3"/>
      <c r="E408" s="3"/>
      <c r="F408" s="3"/>
      <c r="G408" s="54"/>
      <c r="H408" s="53"/>
      <c r="I408" s="54"/>
      <c r="J408" s="3"/>
      <c r="K408" s="3"/>
      <c r="L408" s="55"/>
      <c r="O408" s="55"/>
    </row>
    <row r="409" spans="2:15" ht="12.75" x14ac:dyDescent="0.2">
      <c r="B409" s="53"/>
      <c r="C409" s="3"/>
      <c r="D409" s="3"/>
      <c r="E409" s="3"/>
      <c r="F409" s="3"/>
      <c r="G409" s="54"/>
      <c r="H409" s="53"/>
      <c r="I409" s="54"/>
      <c r="J409" s="3"/>
      <c r="K409" s="3"/>
      <c r="L409" s="55"/>
      <c r="O409" s="55"/>
    </row>
    <row r="410" spans="2:15" ht="12.75" x14ac:dyDescent="0.2">
      <c r="B410" s="53"/>
      <c r="C410" s="3"/>
      <c r="D410" s="3"/>
      <c r="E410" s="3"/>
      <c r="F410" s="3"/>
      <c r="G410" s="54"/>
      <c r="H410" s="53"/>
      <c r="I410" s="54"/>
      <c r="J410" s="3"/>
      <c r="K410" s="3"/>
      <c r="L410" s="55"/>
      <c r="O410" s="55"/>
    </row>
    <row r="411" spans="2:15" ht="12.75" x14ac:dyDescent="0.2">
      <c r="B411" s="53"/>
      <c r="C411" s="3"/>
      <c r="D411" s="3"/>
      <c r="E411" s="3"/>
      <c r="F411" s="3"/>
      <c r="G411" s="54"/>
      <c r="H411" s="53"/>
      <c r="I411" s="54"/>
      <c r="J411" s="3"/>
      <c r="K411" s="3"/>
      <c r="L411" s="55"/>
      <c r="O411" s="55"/>
    </row>
    <row r="412" spans="2:15" ht="12.75" x14ac:dyDescent="0.2">
      <c r="B412" s="53"/>
      <c r="C412" s="3"/>
      <c r="D412" s="3"/>
      <c r="E412" s="3"/>
      <c r="F412" s="3"/>
      <c r="G412" s="54"/>
      <c r="H412" s="53"/>
      <c r="I412" s="54"/>
      <c r="J412" s="3"/>
      <c r="K412" s="3"/>
      <c r="L412" s="55"/>
      <c r="O412" s="55"/>
    </row>
    <row r="413" spans="2:15" ht="12.75" x14ac:dyDescent="0.2">
      <c r="B413" s="53"/>
      <c r="C413" s="3"/>
      <c r="D413" s="3"/>
      <c r="E413" s="3"/>
      <c r="F413" s="3"/>
      <c r="G413" s="54"/>
      <c r="H413" s="53"/>
      <c r="I413" s="54"/>
      <c r="J413" s="3"/>
      <c r="K413" s="3"/>
      <c r="L413" s="55"/>
      <c r="O413" s="55"/>
    </row>
    <row r="414" spans="2:15" ht="12.75" x14ac:dyDescent="0.2">
      <c r="B414" s="53"/>
      <c r="C414" s="3"/>
      <c r="D414" s="3"/>
      <c r="E414" s="3"/>
      <c r="F414" s="3"/>
      <c r="G414" s="54"/>
      <c r="H414" s="53"/>
      <c r="I414" s="54"/>
      <c r="J414" s="3"/>
      <c r="K414" s="3"/>
      <c r="L414" s="55"/>
      <c r="O414" s="55"/>
    </row>
    <row r="415" spans="2:15" ht="12.75" x14ac:dyDescent="0.2">
      <c r="B415" s="53"/>
      <c r="C415" s="3"/>
      <c r="D415" s="3"/>
      <c r="E415" s="3"/>
      <c r="F415" s="3"/>
      <c r="G415" s="54"/>
      <c r="H415" s="53"/>
      <c r="I415" s="54"/>
      <c r="J415" s="3"/>
      <c r="K415" s="3"/>
      <c r="L415" s="55"/>
      <c r="O415" s="55"/>
    </row>
    <row r="416" spans="2:15" ht="12.75" x14ac:dyDescent="0.2">
      <c r="B416" s="53"/>
      <c r="C416" s="3"/>
      <c r="D416" s="3"/>
      <c r="E416" s="3"/>
      <c r="F416" s="3"/>
      <c r="G416" s="54"/>
      <c r="H416" s="53"/>
      <c r="I416" s="54"/>
      <c r="J416" s="3"/>
      <c r="K416" s="3"/>
      <c r="L416" s="55"/>
      <c r="O416" s="55"/>
    </row>
    <row r="417" spans="2:15" ht="12.75" x14ac:dyDescent="0.2">
      <c r="B417" s="53"/>
      <c r="C417" s="3"/>
      <c r="D417" s="3"/>
      <c r="E417" s="3"/>
      <c r="F417" s="3"/>
      <c r="G417" s="54"/>
      <c r="H417" s="53"/>
      <c r="I417" s="54"/>
      <c r="J417" s="3"/>
      <c r="K417" s="3"/>
      <c r="L417" s="55"/>
      <c r="O417" s="55"/>
    </row>
    <row r="418" spans="2:15" ht="12.75" x14ac:dyDescent="0.2">
      <c r="B418" s="53"/>
      <c r="C418" s="3"/>
      <c r="D418" s="3"/>
      <c r="E418" s="3"/>
      <c r="F418" s="3"/>
      <c r="G418" s="54"/>
      <c r="H418" s="53"/>
      <c r="I418" s="54"/>
      <c r="J418" s="3"/>
      <c r="K418" s="3"/>
      <c r="L418" s="55"/>
      <c r="O418" s="55"/>
    </row>
    <row r="419" spans="2:15" ht="12.75" x14ac:dyDescent="0.2">
      <c r="B419" s="53"/>
      <c r="C419" s="3"/>
      <c r="D419" s="3"/>
      <c r="E419" s="3"/>
      <c r="F419" s="3"/>
      <c r="G419" s="54"/>
      <c r="H419" s="53"/>
      <c r="I419" s="54"/>
      <c r="J419" s="3"/>
      <c r="K419" s="3"/>
      <c r="L419" s="55"/>
      <c r="O419" s="55"/>
    </row>
    <row r="420" spans="2:15" ht="12.75" x14ac:dyDescent="0.2">
      <c r="B420" s="53"/>
      <c r="C420" s="3"/>
      <c r="D420" s="3"/>
      <c r="E420" s="3"/>
      <c r="F420" s="3"/>
      <c r="G420" s="54"/>
      <c r="H420" s="53"/>
      <c r="I420" s="54"/>
      <c r="J420" s="3"/>
      <c r="K420" s="3"/>
      <c r="L420" s="55"/>
      <c r="O420" s="55"/>
    </row>
    <row r="421" spans="2:15" ht="12.75" x14ac:dyDescent="0.2">
      <c r="B421" s="53"/>
      <c r="C421" s="3"/>
      <c r="D421" s="3"/>
      <c r="E421" s="3"/>
      <c r="F421" s="3"/>
      <c r="G421" s="54"/>
      <c r="H421" s="53"/>
      <c r="I421" s="54"/>
      <c r="J421" s="3"/>
      <c r="K421" s="3"/>
      <c r="L421" s="55"/>
      <c r="O421" s="55"/>
    </row>
    <row r="422" spans="2:15" ht="12.75" x14ac:dyDescent="0.2">
      <c r="B422" s="53"/>
      <c r="C422" s="3"/>
      <c r="D422" s="3"/>
      <c r="E422" s="3"/>
      <c r="F422" s="3"/>
      <c r="G422" s="54"/>
      <c r="H422" s="53"/>
      <c r="I422" s="54"/>
      <c r="J422" s="3"/>
      <c r="K422" s="3"/>
      <c r="L422" s="55"/>
      <c r="O422" s="55"/>
    </row>
    <row r="423" spans="2:15" ht="12.75" x14ac:dyDescent="0.2">
      <c r="B423" s="53"/>
      <c r="C423" s="3"/>
      <c r="D423" s="3"/>
      <c r="E423" s="3"/>
      <c r="F423" s="3"/>
      <c r="G423" s="54"/>
      <c r="H423" s="53"/>
      <c r="I423" s="54"/>
      <c r="J423" s="3"/>
      <c r="K423" s="3"/>
      <c r="L423" s="55"/>
      <c r="O423" s="55"/>
    </row>
    <row r="424" spans="2:15" ht="12.75" x14ac:dyDescent="0.2">
      <c r="B424" s="53"/>
      <c r="C424" s="3"/>
      <c r="D424" s="3"/>
      <c r="E424" s="3"/>
      <c r="F424" s="3"/>
      <c r="G424" s="54"/>
      <c r="H424" s="53"/>
      <c r="I424" s="54"/>
      <c r="J424" s="3"/>
      <c r="K424" s="3"/>
      <c r="L424" s="55"/>
      <c r="O424" s="55"/>
    </row>
    <row r="425" spans="2:15" ht="12.75" x14ac:dyDescent="0.2">
      <c r="B425" s="53"/>
      <c r="C425" s="3"/>
      <c r="D425" s="3"/>
      <c r="E425" s="3"/>
      <c r="F425" s="3"/>
      <c r="G425" s="54"/>
      <c r="H425" s="53"/>
      <c r="I425" s="54"/>
      <c r="J425" s="3"/>
      <c r="K425" s="3"/>
      <c r="L425" s="55"/>
      <c r="O425" s="55"/>
    </row>
    <row r="426" spans="2:15" ht="12.75" x14ac:dyDescent="0.2">
      <c r="B426" s="53"/>
      <c r="C426" s="3"/>
      <c r="D426" s="3"/>
      <c r="E426" s="3"/>
      <c r="F426" s="3"/>
      <c r="G426" s="54"/>
      <c r="H426" s="53"/>
      <c r="I426" s="54"/>
      <c r="J426" s="3"/>
      <c r="K426" s="3"/>
      <c r="L426" s="55"/>
      <c r="O426" s="55"/>
    </row>
    <row r="427" spans="2:15" ht="12.75" x14ac:dyDescent="0.2">
      <c r="B427" s="53"/>
      <c r="C427" s="3"/>
      <c r="D427" s="3"/>
      <c r="E427" s="3"/>
      <c r="F427" s="3"/>
      <c r="G427" s="54"/>
      <c r="H427" s="53"/>
      <c r="I427" s="54"/>
      <c r="J427" s="3"/>
      <c r="K427" s="3"/>
      <c r="L427" s="55"/>
      <c r="O427" s="55"/>
    </row>
    <row r="428" spans="2:15" ht="12.75" x14ac:dyDescent="0.2">
      <c r="B428" s="53"/>
      <c r="C428" s="3"/>
      <c r="D428" s="3"/>
      <c r="E428" s="3"/>
      <c r="F428" s="3"/>
      <c r="G428" s="54"/>
      <c r="H428" s="53"/>
      <c r="I428" s="54"/>
      <c r="J428" s="3"/>
      <c r="K428" s="3"/>
      <c r="L428" s="55"/>
      <c r="O428" s="55"/>
    </row>
    <row r="429" spans="2:15" ht="12.75" x14ac:dyDescent="0.2">
      <c r="B429" s="53"/>
      <c r="C429" s="3"/>
      <c r="D429" s="3"/>
      <c r="E429" s="3"/>
      <c r="F429" s="3"/>
      <c r="G429" s="54"/>
      <c r="H429" s="53"/>
      <c r="I429" s="54"/>
      <c r="J429" s="3"/>
      <c r="K429" s="3"/>
      <c r="L429" s="55"/>
      <c r="O429" s="55"/>
    </row>
    <row r="430" spans="2:15" ht="12.75" x14ac:dyDescent="0.2">
      <c r="B430" s="53"/>
      <c r="C430" s="3"/>
      <c r="D430" s="3"/>
      <c r="E430" s="3"/>
      <c r="F430" s="3"/>
      <c r="G430" s="54"/>
      <c r="H430" s="53"/>
      <c r="I430" s="54"/>
      <c r="J430" s="3"/>
      <c r="K430" s="3"/>
      <c r="L430" s="55"/>
      <c r="O430" s="55"/>
    </row>
    <row r="431" spans="2:15" ht="12.75" x14ac:dyDescent="0.2">
      <c r="B431" s="53"/>
      <c r="C431" s="3"/>
      <c r="D431" s="3"/>
      <c r="E431" s="3"/>
      <c r="F431" s="3"/>
      <c r="G431" s="54"/>
      <c r="H431" s="53"/>
      <c r="I431" s="54"/>
      <c r="J431" s="3"/>
      <c r="K431" s="3"/>
      <c r="L431" s="55"/>
      <c r="O431" s="55"/>
    </row>
    <row r="432" spans="2:15" ht="12.75" x14ac:dyDescent="0.2">
      <c r="B432" s="53"/>
      <c r="C432" s="3"/>
      <c r="D432" s="3"/>
      <c r="E432" s="3"/>
      <c r="F432" s="3"/>
      <c r="G432" s="54"/>
      <c r="H432" s="53"/>
      <c r="I432" s="54"/>
      <c r="J432" s="3"/>
      <c r="K432" s="3"/>
      <c r="L432" s="55"/>
      <c r="O432" s="55"/>
    </row>
    <row r="433" spans="2:15" ht="12.75" x14ac:dyDescent="0.2">
      <c r="B433" s="53"/>
      <c r="C433" s="3"/>
      <c r="D433" s="3"/>
      <c r="E433" s="3"/>
      <c r="F433" s="3"/>
      <c r="G433" s="54"/>
      <c r="H433" s="53"/>
      <c r="I433" s="54"/>
      <c r="J433" s="3"/>
      <c r="K433" s="3"/>
      <c r="L433" s="55"/>
      <c r="O433" s="55"/>
    </row>
    <row r="434" spans="2:15" ht="12.75" x14ac:dyDescent="0.2">
      <c r="B434" s="53"/>
      <c r="C434" s="3"/>
      <c r="D434" s="3"/>
      <c r="E434" s="3"/>
      <c r="F434" s="3"/>
      <c r="G434" s="54"/>
      <c r="H434" s="53"/>
      <c r="I434" s="54"/>
      <c r="J434" s="3"/>
      <c r="K434" s="3"/>
      <c r="L434" s="55"/>
      <c r="O434" s="55"/>
    </row>
    <row r="435" spans="2:15" ht="12.75" x14ac:dyDescent="0.2">
      <c r="B435" s="53"/>
      <c r="C435" s="3"/>
      <c r="D435" s="3"/>
      <c r="E435" s="3"/>
      <c r="F435" s="3"/>
      <c r="G435" s="54"/>
      <c r="H435" s="53"/>
      <c r="I435" s="54"/>
      <c r="J435" s="3"/>
      <c r="K435" s="3"/>
      <c r="L435" s="55"/>
      <c r="O435" s="55"/>
    </row>
    <row r="436" spans="2:15" ht="12.75" x14ac:dyDescent="0.2">
      <c r="B436" s="53"/>
      <c r="C436" s="3"/>
      <c r="D436" s="3"/>
      <c r="E436" s="3"/>
      <c r="F436" s="3"/>
      <c r="G436" s="54"/>
      <c r="H436" s="53"/>
      <c r="I436" s="54"/>
      <c r="J436" s="3"/>
      <c r="K436" s="3"/>
      <c r="L436" s="55"/>
      <c r="O436" s="55"/>
    </row>
    <row r="437" spans="2:15" ht="12.75" x14ac:dyDescent="0.2">
      <c r="B437" s="53"/>
      <c r="C437" s="3"/>
      <c r="D437" s="3"/>
      <c r="E437" s="3"/>
      <c r="F437" s="3"/>
      <c r="G437" s="54"/>
      <c r="H437" s="53"/>
      <c r="I437" s="54"/>
      <c r="J437" s="3"/>
      <c r="K437" s="3"/>
      <c r="L437" s="55"/>
      <c r="O437" s="55"/>
    </row>
    <row r="438" spans="2:15" ht="12.75" x14ac:dyDescent="0.2">
      <c r="B438" s="53"/>
      <c r="C438" s="3"/>
      <c r="D438" s="3"/>
      <c r="E438" s="3"/>
      <c r="F438" s="3"/>
      <c r="G438" s="54"/>
      <c r="H438" s="53"/>
      <c r="I438" s="54"/>
      <c r="J438" s="3"/>
      <c r="K438" s="3"/>
      <c r="L438" s="55"/>
      <c r="O438" s="55"/>
    </row>
    <row r="439" spans="2:15" ht="12.75" x14ac:dyDescent="0.2">
      <c r="B439" s="53"/>
      <c r="C439" s="3"/>
      <c r="D439" s="3"/>
      <c r="E439" s="3"/>
      <c r="F439" s="3"/>
      <c r="G439" s="54"/>
      <c r="H439" s="53"/>
      <c r="I439" s="54"/>
      <c r="J439" s="3"/>
      <c r="K439" s="3"/>
      <c r="L439" s="55"/>
      <c r="O439" s="55"/>
    </row>
    <row r="440" spans="2:15" ht="12.75" x14ac:dyDescent="0.2">
      <c r="B440" s="53"/>
      <c r="C440" s="3"/>
      <c r="D440" s="3"/>
      <c r="E440" s="3"/>
      <c r="F440" s="3"/>
      <c r="G440" s="54"/>
      <c r="H440" s="53"/>
      <c r="I440" s="54"/>
      <c r="J440" s="3"/>
      <c r="K440" s="3"/>
      <c r="L440" s="55"/>
      <c r="O440" s="55"/>
    </row>
    <row r="441" spans="2:15" ht="12.75" x14ac:dyDescent="0.2">
      <c r="B441" s="53"/>
      <c r="C441" s="3"/>
      <c r="D441" s="3"/>
      <c r="E441" s="3"/>
      <c r="F441" s="3"/>
      <c r="G441" s="54"/>
      <c r="H441" s="53"/>
      <c r="I441" s="54"/>
      <c r="J441" s="3"/>
      <c r="K441" s="3"/>
      <c r="L441" s="55"/>
      <c r="O441" s="55"/>
    </row>
    <row r="442" spans="2:15" ht="12.75" x14ac:dyDescent="0.2">
      <c r="B442" s="53"/>
      <c r="C442" s="3"/>
      <c r="D442" s="3"/>
      <c r="E442" s="3"/>
      <c r="F442" s="3"/>
      <c r="G442" s="54"/>
      <c r="H442" s="53"/>
      <c r="I442" s="54"/>
      <c r="J442" s="3"/>
      <c r="K442" s="3"/>
      <c r="L442" s="55"/>
      <c r="O442" s="55"/>
    </row>
    <row r="443" spans="2:15" ht="12.75" x14ac:dyDescent="0.2">
      <c r="B443" s="53"/>
      <c r="C443" s="3"/>
      <c r="D443" s="3"/>
      <c r="E443" s="3"/>
      <c r="F443" s="3"/>
      <c r="G443" s="54"/>
      <c r="H443" s="53"/>
      <c r="I443" s="54"/>
      <c r="J443" s="3"/>
      <c r="K443" s="3"/>
      <c r="L443" s="55"/>
      <c r="O443" s="55"/>
    </row>
    <row r="444" spans="2:15" ht="12.75" x14ac:dyDescent="0.2">
      <c r="B444" s="53"/>
      <c r="C444" s="3"/>
      <c r="D444" s="3"/>
      <c r="E444" s="3"/>
      <c r="F444" s="3"/>
      <c r="G444" s="54"/>
      <c r="H444" s="53"/>
      <c r="I444" s="54"/>
      <c r="J444" s="3"/>
      <c r="K444" s="3"/>
      <c r="L444" s="55"/>
      <c r="O444" s="55"/>
    </row>
    <row r="445" spans="2:15" ht="12.75" x14ac:dyDescent="0.2">
      <c r="B445" s="53"/>
      <c r="C445" s="3"/>
      <c r="D445" s="3"/>
      <c r="E445" s="3"/>
      <c r="F445" s="3"/>
      <c r="G445" s="54"/>
      <c r="H445" s="53"/>
      <c r="I445" s="54"/>
      <c r="J445" s="3"/>
      <c r="K445" s="3"/>
      <c r="L445" s="55"/>
      <c r="O445" s="55"/>
    </row>
    <row r="446" spans="2:15" ht="12.75" x14ac:dyDescent="0.2">
      <c r="B446" s="53"/>
      <c r="C446" s="3"/>
      <c r="D446" s="3"/>
      <c r="E446" s="3"/>
      <c r="F446" s="3"/>
      <c r="G446" s="54"/>
      <c r="H446" s="53"/>
      <c r="I446" s="54"/>
      <c r="J446" s="3"/>
      <c r="K446" s="3"/>
      <c r="L446" s="55"/>
      <c r="O446" s="55"/>
    </row>
    <row r="447" spans="2:15" ht="12.75" x14ac:dyDescent="0.2">
      <c r="B447" s="53"/>
      <c r="C447" s="3"/>
      <c r="D447" s="3"/>
      <c r="E447" s="3"/>
      <c r="F447" s="3"/>
      <c r="G447" s="54"/>
      <c r="H447" s="53"/>
      <c r="I447" s="54"/>
      <c r="J447" s="3"/>
      <c r="K447" s="3"/>
      <c r="L447" s="55"/>
      <c r="O447" s="55"/>
    </row>
    <row r="448" spans="2:15" ht="12.75" x14ac:dyDescent="0.2">
      <c r="B448" s="53"/>
      <c r="C448" s="3"/>
      <c r="D448" s="3"/>
      <c r="E448" s="3"/>
      <c r="F448" s="3"/>
      <c r="G448" s="54"/>
      <c r="H448" s="53"/>
      <c r="I448" s="54"/>
      <c r="J448" s="3"/>
      <c r="K448" s="3"/>
      <c r="L448" s="55"/>
      <c r="O448" s="55"/>
    </row>
    <row r="449" spans="2:15" ht="12.75" x14ac:dyDescent="0.2">
      <c r="B449" s="53"/>
      <c r="C449" s="3"/>
      <c r="D449" s="3"/>
      <c r="E449" s="3"/>
      <c r="F449" s="3"/>
      <c r="G449" s="54"/>
      <c r="H449" s="53"/>
      <c r="I449" s="54"/>
      <c r="J449" s="3"/>
      <c r="K449" s="3"/>
      <c r="L449" s="55"/>
      <c r="O449" s="55"/>
    </row>
    <row r="450" spans="2:15" ht="12.75" x14ac:dyDescent="0.2">
      <c r="B450" s="53"/>
      <c r="C450" s="3"/>
      <c r="D450" s="3"/>
      <c r="E450" s="3"/>
      <c r="F450" s="3"/>
      <c r="G450" s="54"/>
      <c r="H450" s="53"/>
      <c r="I450" s="54"/>
      <c r="J450" s="3"/>
      <c r="K450" s="3"/>
      <c r="L450" s="55"/>
      <c r="O450" s="55"/>
    </row>
    <row r="451" spans="2:15" ht="12.75" x14ac:dyDescent="0.2">
      <c r="B451" s="53"/>
      <c r="C451" s="3"/>
      <c r="D451" s="3"/>
      <c r="E451" s="3"/>
      <c r="F451" s="3"/>
      <c r="G451" s="54"/>
      <c r="H451" s="53"/>
      <c r="I451" s="54"/>
      <c r="J451" s="3"/>
      <c r="K451" s="3"/>
      <c r="L451" s="55"/>
      <c r="O451" s="55"/>
    </row>
    <row r="452" spans="2:15" ht="12.75" x14ac:dyDescent="0.2">
      <c r="B452" s="53"/>
      <c r="C452" s="3"/>
      <c r="D452" s="3"/>
      <c r="E452" s="3"/>
      <c r="F452" s="3"/>
      <c r="G452" s="54"/>
      <c r="H452" s="53"/>
      <c r="I452" s="54"/>
      <c r="J452" s="3"/>
      <c r="K452" s="3"/>
      <c r="L452" s="55"/>
      <c r="O452" s="55"/>
    </row>
    <row r="453" spans="2:15" ht="12.75" x14ac:dyDescent="0.2">
      <c r="B453" s="53"/>
      <c r="C453" s="3"/>
      <c r="D453" s="3"/>
      <c r="E453" s="3"/>
      <c r="F453" s="3"/>
      <c r="G453" s="54"/>
      <c r="H453" s="53"/>
      <c r="I453" s="54"/>
      <c r="J453" s="3"/>
      <c r="K453" s="3"/>
      <c r="L453" s="55"/>
      <c r="O453" s="55"/>
    </row>
    <row r="454" spans="2:15" ht="12.75" x14ac:dyDescent="0.2">
      <c r="B454" s="53"/>
      <c r="C454" s="3"/>
      <c r="D454" s="3"/>
      <c r="E454" s="3"/>
      <c r="F454" s="3"/>
      <c r="G454" s="54"/>
      <c r="H454" s="53"/>
      <c r="I454" s="54"/>
      <c r="J454" s="3"/>
      <c r="K454" s="3"/>
      <c r="L454" s="55"/>
      <c r="O454" s="55"/>
    </row>
    <row r="455" spans="2:15" ht="12.75" x14ac:dyDescent="0.2">
      <c r="B455" s="53"/>
      <c r="C455" s="3"/>
      <c r="D455" s="3"/>
      <c r="E455" s="3"/>
      <c r="F455" s="3"/>
      <c r="G455" s="54"/>
      <c r="H455" s="53"/>
      <c r="I455" s="54"/>
      <c r="J455" s="3"/>
      <c r="K455" s="3"/>
      <c r="L455" s="55"/>
      <c r="O455" s="55"/>
    </row>
    <row r="456" spans="2:15" ht="12.75" x14ac:dyDescent="0.2">
      <c r="B456" s="53"/>
      <c r="C456" s="3"/>
      <c r="D456" s="3"/>
      <c r="E456" s="3"/>
      <c r="F456" s="3"/>
      <c r="G456" s="54"/>
      <c r="H456" s="53"/>
      <c r="I456" s="54"/>
      <c r="J456" s="3"/>
      <c r="K456" s="3"/>
      <c r="L456" s="55"/>
      <c r="O456" s="55"/>
    </row>
    <row r="457" spans="2:15" ht="12.75" x14ac:dyDescent="0.2">
      <c r="B457" s="53"/>
      <c r="C457" s="3"/>
      <c r="D457" s="3"/>
      <c r="E457" s="3"/>
      <c r="F457" s="3"/>
      <c r="G457" s="54"/>
      <c r="H457" s="53"/>
      <c r="I457" s="54"/>
      <c r="J457" s="3"/>
      <c r="K457" s="3"/>
      <c r="L457" s="55"/>
      <c r="O457" s="55"/>
    </row>
    <row r="458" spans="2:15" ht="12.75" x14ac:dyDescent="0.2">
      <c r="B458" s="53"/>
      <c r="C458" s="3"/>
      <c r="D458" s="3"/>
      <c r="E458" s="3"/>
      <c r="F458" s="3"/>
      <c r="G458" s="54"/>
      <c r="H458" s="53"/>
      <c r="I458" s="54"/>
      <c r="J458" s="3"/>
      <c r="K458" s="3"/>
      <c r="L458" s="55"/>
      <c r="O458" s="55"/>
    </row>
    <row r="459" spans="2:15" ht="12.75" x14ac:dyDescent="0.2">
      <c r="B459" s="53"/>
      <c r="C459" s="3"/>
      <c r="D459" s="3"/>
      <c r="E459" s="3"/>
      <c r="F459" s="3"/>
      <c r="G459" s="54"/>
      <c r="H459" s="53"/>
      <c r="I459" s="54"/>
      <c r="J459" s="3"/>
      <c r="K459" s="3"/>
      <c r="L459" s="55"/>
      <c r="O459" s="55"/>
    </row>
    <row r="460" spans="2:15" ht="12.75" x14ac:dyDescent="0.2">
      <c r="B460" s="53"/>
      <c r="C460" s="3"/>
      <c r="D460" s="3"/>
      <c r="E460" s="3"/>
      <c r="F460" s="3"/>
      <c r="G460" s="54"/>
      <c r="H460" s="53"/>
      <c r="I460" s="54"/>
      <c r="J460" s="3"/>
      <c r="K460" s="3"/>
      <c r="L460" s="55"/>
      <c r="O460" s="55"/>
    </row>
    <row r="461" spans="2:15" ht="12.75" x14ac:dyDescent="0.2">
      <c r="B461" s="53"/>
      <c r="C461" s="3"/>
      <c r="D461" s="3"/>
      <c r="E461" s="3"/>
      <c r="F461" s="3"/>
      <c r="G461" s="54"/>
      <c r="H461" s="53"/>
      <c r="I461" s="54"/>
      <c r="J461" s="3"/>
      <c r="K461" s="3"/>
      <c r="L461" s="55"/>
      <c r="O461" s="55"/>
    </row>
    <row r="462" spans="2:15" ht="12.75" x14ac:dyDescent="0.2">
      <c r="B462" s="53"/>
      <c r="C462" s="3"/>
      <c r="D462" s="3"/>
      <c r="E462" s="3"/>
      <c r="F462" s="3"/>
      <c r="G462" s="54"/>
      <c r="H462" s="53"/>
      <c r="I462" s="54"/>
      <c r="J462" s="3"/>
      <c r="K462" s="3"/>
      <c r="L462" s="55"/>
      <c r="O462" s="55"/>
    </row>
    <row r="463" spans="2:15" ht="12.75" x14ac:dyDescent="0.2">
      <c r="B463" s="53"/>
      <c r="C463" s="3"/>
      <c r="D463" s="3"/>
      <c r="E463" s="3"/>
      <c r="F463" s="3"/>
      <c r="G463" s="54"/>
      <c r="H463" s="53"/>
      <c r="I463" s="54"/>
      <c r="J463" s="3"/>
      <c r="K463" s="3"/>
      <c r="L463" s="55"/>
      <c r="O463" s="55"/>
    </row>
    <row r="464" spans="2:15" ht="12.75" x14ac:dyDescent="0.2">
      <c r="B464" s="53"/>
      <c r="C464" s="3"/>
      <c r="D464" s="3"/>
      <c r="E464" s="3"/>
      <c r="F464" s="3"/>
      <c r="G464" s="54"/>
      <c r="H464" s="53"/>
      <c r="I464" s="54"/>
      <c r="J464" s="3"/>
      <c r="K464" s="3"/>
      <c r="L464" s="55"/>
      <c r="O464" s="55"/>
    </row>
    <row r="465" spans="2:15" ht="12.75" x14ac:dyDescent="0.2">
      <c r="B465" s="53"/>
      <c r="C465" s="3"/>
      <c r="D465" s="3"/>
      <c r="E465" s="3"/>
      <c r="F465" s="3"/>
      <c r="G465" s="54"/>
      <c r="H465" s="53"/>
      <c r="I465" s="54"/>
      <c r="J465" s="3"/>
      <c r="K465" s="3"/>
      <c r="L465" s="55"/>
      <c r="O465" s="55"/>
    </row>
    <row r="466" spans="2:15" ht="12.75" x14ac:dyDescent="0.2">
      <c r="B466" s="53"/>
      <c r="C466" s="3"/>
      <c r="D466" s="3"/>
      <c r="E466" s="3"/>
      <c r="F466" s="3"/>
      <c r="G466" s="54"/>
      <c r="H466" s="53"/>
      <c r="I466" s="54"/>
      <c r="J466" s="3"/>
      <c r="K466" s="3"/>
      <c r="L466" s="55"/>
      <c r="O466" s="55"/>
    </row>
    <row r="467" spans="2:15" ht="12.75" x14ac:dyDescent="0.2">
      <c r="B467" s="53"/>
      <c r="C467" s="3"/>
      <c r="D467" s="3"/>
      <c r="E467" s="3"/>
      <c r="F467" s="3"/>
      <c r="G467" s="54"/>
      <c r="H467" s="53"/>
      <c r="I467" s="54"/>
      <c r="J467" s="3"/>
      <c r="K467" s="3"/>
      <c r="L467" s="55"/>
      <c r="O467" s="55"/>
    </row>
    <row r="468" spans="2:15" ht="12.75" x14ac:dyDescent="0.2">
      <c r="B468" s="53"/>
      <c r="C468" s="3"/>
      <c r="D468" s="3"/>
      <c r="E468" s="3"/>
      <c r="F468" s="3"/>
      <c r="G468" s="54"/>
      <c r="H468" s="53"/>
      <c r="I468" s="54"/>
      <c r="J468" s="3"/>
      <c r="K468" s="3"/>
      <c r="L468" s="55"/>
      <c r="O468" s="55"/>
    </row>
    <row r="469" spans="2:15" ht="12.75" x14ac:dyDescent="0.2">
      <c r="B469" s="53"/>
      <c r="C469" s="3"/>
      <c r="D469" s="3"/>
      <c r="E469" s="3"/>
      <c r="F469" s="3"/>
      <c r="G469" s="54"/>
      <c r="H469" s="53"/>
      <c r="I469" s="54"/>
      <c r="J469" s="3"/>
      <c r="K469" s="3"/>
      <c r="L469" s="55"/>
      <c r="O469" s="55"/>
    </row>
    <row r="470" spans="2:15" ht="12.75" x14ac:dyDescent="0.2">
      <c r="B470" s="53"/>
      <c r="C470" s="3"/>
      <c r="D470" s="3"/>
      <c r="E470" s="3"/>
      <c r="F470" s="3"/>
      <c r="G470" s="54"/>
      <c r="H470" s="53"/>
      <c r="I470" s="54"/>
      <c r="J470" s="3"/>
      <c r="K470" s="3"/>
      <c r="L470" s="55"/>
      <c r="O470" s="55"/>
    </row>
    <row r="471" spans="2:15" ht="12.75" x14ac:dyDescent="0.2">
      <c r="B471" s="53"/>
      <c r="C471" s="3"/>
      <c r="D471" s="3"/>
      <c r="E471" s="3"/>
      <c r="F471" s="3"/>
      <c r="G471" s="54"/>
      <c r="H471" s="53"/>
      <c r="I471" s="54"/>
      <c r="J471" s="3"/>
      <c r="K471" s="3"/>
      <c r="L471" s="55"/>
      <c r="O471" s="55"/>
    </row>
    <row r="472" spans="2:15" ht="12.75" x14ac:dyDescent="0.2">
      <c r="B472" s="53"/>
      <c r="C472" s="3"/>
      <c r="D472" s="3"/>
      <c r="E472" s="3"/>
      <c r="F472" s="3"/>
      <c r="G472" s="54"/>
      <c r="H472" s="53"/>
      <c r="I472" s="54"/>
      <c r="J472" s="3"/>
      <c r="K472" s="3"/>
      <c r="L472" s="55"/>
      <c r="O472" s="55"/>
    </row>
    <row r="473" spans="2:15" ht="12.75" x14ac:dyDescent="0.2">
      <c r="B473" s="53"/>
      <c r="C473" s="3"/>
      <c r="D473" s="3"/>
      <c r="E473" s="3"/>
      <c r="F473" s="3"/>
      <c r="G473" s="54"/>
      <c r="H473" s="53"/>
      <c r="I473" s="54"/>
      <c r="J473" s="3"/>
      <c r="K473" s="3"/>
      <c r="L473" s="55"/>
      <c r="O473" s="55"/>
    </row>
    <row r="474" spans="2:15" ht="12.75" x14ac:dyDescent="0.2">
      <c r="B474" s="53"/>
      <c r="C474" s="3"/>
      <c r="D474" s="3"/>
      <c r="E474" s="3"/>
      <c r="F474" s="3"/>
      <c r="G474" s="54"/>
      <c r="H474" s="53"/>
      <c r="I474" s="54"/>
      <c r="J474" s="3"/>
      <c r="K474" s="3"/>
      <c r="L474" s="55"/>
      <c r="O474" s="55"/>
    </row>
    <row r="475" spans="2:15" ht="12.75" x14ac:dyDescent="0.2">
      <c r="B475" s="53"/>
      <c r="C475" s="3"/>
      <c r="D475" s="3"/>
      <c r="E475" s="3"/>
      <c r="F475" s="3"/>
      <c r="G475" s="54"/>
      <c r="H475" s="53"/>
      <c r="I475" s="54"/>
      <c r="J475" s="3"/>
      <c r="K475" s="3"/>
      <c r="L475" s="55"/>
      <c r="O475" s="55"/>
    </row>
    <row r="476" spans="2:15" ht="12.75" x14ac:dyDescent="0.2">
      <c r="B476" s="53"/>
      <c r="C476" s="3"/>
      <c r="D476" s="3"/>
      <c r="E476" s="3"/>
      <c r="F476" s="3"/>
      <c r="G476" s="54"/>
      <c r="H476" s="53"/>
      <c r="I476" s="54"/>
      <c r="J476" s="3"/>
      <c r="K476" s="3"/>
      <c r="L476" s="55"/>
      <c r="O476" s="55"/>
    </row>
    <row r="477" spans="2:15" ht="12.75" x14ac:dyDescent="0.2">
      <c r="B477" s="53"/>
      <c r="C477" s="3"/>
      <c r="D477" s="3"/>
      <c r="E477" s="3"/>
      <c r="F477" s="3"/>
      <c r="G477" s="54"/>
      <c r="H477" s="53"/>
      <c r="I477" s="54"/>
      <c r="J477" s="3"/>
      <c r="K477" s="3"/>
      <c r="L477" s="55"/>
      <c r="O477" s="55"/>
    </row>
    <row r="478" spans="2:15" ht="12.75" x14ac:dyDescent="0.2">
      <c r="B478" s="53"/>
      <c r="C478" s="3"/>
      <c r="D478" s="3"/>
      <c r="E478" s="3"/>
      <c r="F478" s="3"/>
      <c r="G478" s="54"/>
      <c r="H478" s="53"/>
      <c r="I478" s="54"/>
      <c r="J478" s="3"/>
      <c r="K478" s="3"/>
      <c r="L478" s="55"/>
      <c r="O478" s="55"/>
    </row>
    <row r="479" spans="2:15" ht="12.75" x14ac:dyDescent="0.2">
      <c r="B479" s="53"/>
      <c r="C479" s="3"/>
      <c r="D479" s="3"/>
      <c r="E479" s="3"/>
      <c r="F479" s="3"/>
      <c r="G479" s="54"/>
      <c r="H479" s="53"/>
      <c r="I479" s="54"/>
      <c r="J479" s="3"/>
      <c r="K479" s="3"/>
      <c r="L479" s="55"/>
      <c r="O479" s="55"/>
    </row>
    <row r="480" spans="2:15" ht="12.75" x14ac:dyDescent="0.2">
      <c r="B480" s="53"/>
      <c r="C480" s="3"/>
      <c r="D480" s="3"/>
      <c r="E480" s="3"/>
      <c r="F480" s="3"/>
      <c r="G480" s="54"/>
      <c r="H480" s="53"/>
      <c r="I480" s="54"/>
      <c r="J480" s="3"/>
      <c r="K480" s="3"/>
      <c r="L480" s="55"/>
      <c r="O480" s="55"/>
    </row>
    <row r="481" spans="2:15" ht="12.75" x14ac:dyDescent="0.2">
      <c r="B481" s="53"/>
      <c r="C481" s="3"/>
      <c r="D481" s="3"/>
      <c r="E481" s="3"/>
      <c r="F481" s="3"/>
      <c r="G481" s="54"/>
      <c r="H481" s="53"/>
      <c r="I481" s="54"/>
      <c r="J481" s="3"/>
      <c r="K481" s="3"/>
      <c r="L481" s="55"/>
      <c r="O481" s="55"/>
    </row>
    <row r="482" spans="2:15" ht="12.75" x14ac:dyDescent="0.2">
      <c r="B482" s="53"/>
      <c r="C482" s="3"/>
      <c r="D482" s="3"/>
      <c r="E482" s="3"/>
      <c r="F482" s="3"/>
      <c r="G482" s="54"/>
      <c r="H482" s="53"/>
      <c r="I482" s="54"/>
      <c r="J482" s="3"/>
      <c r="K482" s="3"/>
      <c r="L482" s="55"/>
      <c r="O482" s="55"/>
    </row>
    <row r="483" spans="2:15" ht="12.75" x14ac:dyDescent="0.2">
      <c r="B483" s="53"/>
      <c r="C483" s="3"/>
      <c r="D483" s="3"/>
      <c r="E483" s="3"/>
      <c r="F483" s="3"/>
      <c r="G483" s="54"/>
      <c r="H483" s="53"/>
      <c r="I483" s="54"/>
      <c r="J483" s="3"/>
      <c r="K483" s="3"/>
      <c r="L483" s="55"/>
      <c r="O483" s="55"/>
    </row>
    <row r="484" spans="2:15" ht="12.75" x14ac:dyDescent="0.2">
      <c r="B484" s="53"/>
      <c r="C484" s="3"/>
      <c r="D484" s="3"/>
      <c r="E484" s="3"/>
      <c r="F484" s="3"/>
      <c r="G484" s="54"/>
      <c r="H484" s="53"/>
      <c r="I484" s="54"/>
      <c r="J484" s="3"/>
      <c r="K484" s="3"/>
      <c r="L484" s="55"/>
      <c r="O484" s="55"/>
    </row>
    <row r="485" spans="2:15" ht="12.75" x14ac:dyDescent="0.2">
      <c r="B485" s="53"/>
      <c r="C485" s="3"/>
      <c r="D485" s="3"/>
      <c r="E485" s="3"/>
      <c r="F485" s="3"/>
      <c r="G485" s="54"/>
      <c r="H485" s="53"/>
      <c r="I485" s="54"/>
      <c r="J485" s="3"/>
      <c r="K485" s="3"/>
      <c r="L485" s="55"/>
      <c r="O485" s="55"/>
    </row>
    <row r="486" spans="2:15" ht="12.75" x14ac:dyDescent="0.2">
      <c r="B486" s="53"/>
      <c r="C486" s="3"/>
      <c r="D486" s="3"/>
      <c r="E486" s="3"/>
      <c r="F486" s="3"/>
      <c r="G486" s="54"/>
      <c r="H486" s="53"/>
      <c r="I486" s="54"/>
      <c r="J486" s="3"/>
      <c r="K486" s="3"/>
      <c r="L486" s="55"/>
      <c r="O486" s="55"/>
    </row>
    <row r="487" spans="2:15" ht="12.75" x14ac:dyDescent="0.2">
      <c r="B487" s="53"/>
      <c r="C487" s="3"/>
      <c r="D487" s="3"/>
      <c r="E487" s="3"/>
      <c r="F487" s="3"/>
      <c r="G487" s="54"/>
      <c r="H487" s="53"/>
      <c r="I487" s="54"/>
      <c r="J487" s="3"/>
      <c r="K487" s="3"/>
      <c r="L487" s="55"/>
      <c r="O487" s="55"/>
    </row>
    <row r="488" spans="2:15" ht="12.75" x14ac:dyDescent="0.2">
      <c r="B488" s="53"/>
      <c r="C488" s="3"/>
      <c r="D488" s="3"/>
      <c r="E488" s="3"/>
      <c r="F488" s="3"/>
      <c r="G488" s="54"/>
      <c r="H488" s="53"/>
      <c r="I488" s="54"/>
      <c r="J488" s="3"/>
      <c r="K488" s="3"/>
      <c r="L488" s="55"/>
      <c r="O488" s="55"/>
    </row>
    <row r="489" spans="2:15" ht="12.75" x14ac:dyDescent="0.2">
      <c r="B489" s="53"/>
      <c r="C489" s="3"/>
      <c r="D489" s="3"/>
      <c r="E489" s="3"/>
      <c r="F489" s="3"/>
      <c r="G489" s="54"/>
      <c r="H489" s="53"/>
      <c r="I489" s="54"/>
      <c r="J489" s="3"/>
      <c r="K489" s="3"/>
      <c r="L489" s="55"/>
      <c r="O489" s="55"/>
    </row>
    <row r="490" spans="2:15" ht="12.75" x14ac:dyDescent="0.2">
      <c r="B490" s="53"/>
      <c r="C490" s="3"/>
      <c r="D490" s="3"/>
      <c r="E490" s="3"/>
      <c r="F490" s="3"/>
      <c r="G490" s="54"/>
      <c r="H490" s="53"/>
      <c r="I490" s="54"/>
      <c r="J490" s="3"/>
      <c r="K490" s="3"/>
      <c r="L490" s="55"/>
      <c r="O490" s="55"/>
    </row>
    <row r="491" spans="2:15" ht="12.75" x14ac:dyDescent="0.2">
      <c r="B491" s="53"/>
      <c r="C491" s="3"/>
      <c r="D491" s="3"/>
      <c r="E491" s="3"/>
      <c r="F491" s="3"/>
      <c r="G491" s="54"/>
      <c r="H491" s="53"/>
      <c r="I491" s="54"/>
      <c r="J491" s="3"/>
      <c r="K491" s="3"/>
      <c r="L491" s="55"/>
      <c r="O491" s="55"/>
    </row>
    <row r="492" spans="2:15" ht="12.75" x14ac:dyDescent="0.2">
      <c r="B492" s="53"/>
      <c r="C492" s="3"/>
      <c r="D492" s="3"/>
      <c r="E492" s="3"/>
      <c r="F492" s="3"/>
      <c r="G492" s="54"/>
      <c r="H492" s="53"/>
      <c r="I492" s="54"/>
      <c r="J492" s="3"/>
      <c r="K492" s="3"/>
      <c r="L492" s="55"/>
      <c r="O492" s="55"/>
    </row>
    <row r="493" spans="2:15" ht="12.75" x14ac:dyDescent="0.2">
      <c r="B493" s="53"/>
      <c r="C493" s="3"/>
      <c r="D493" s="3"/>
      <c r="E493" s="3"/>
      <c r="F493" s="3"/>
      <c r="G493" s="54"/>
      <c r="H493" s="53"/>
      <c r="I493" s="54"/>
      <c r="J493" s="3"/>
      <c r="K493" s="3"/>
      <c r="L493" s="55"/>
      <c r="O493" s="55"/>
    </row>
    <row r="494" spans="2:15" ht="12.75" x14ac:dyDescent="0.2">
      <c r="B494" s="53"/>
      <c r="C494" s="3"/>
      <c r="D494" s="3"/>
      <c r="E494" s="3"/>
      <c r="F494" s="3"/>
      <c r="G494" s="54"/>
      <c r="H494" s="53"/>
      <c r="I494" s="54"/>
      <c r="J494" s="3"/>
      <c r="K494" s="3"/>
      <c r="L494" s="55"/>
      <c r="O494" s="55"/>
    </row>
    <row r="495" spans="2:15" ht="12.75" x14ac:dyDescent="0.2">
      <c r="B495" s="53"/>
      <c r="C495" s="3"/>
      <c r="D495" s="3"/>
      <c r="E495" s="3"/>
      <c r="F495" s="3"/>
      <c r="G495" s="54"/>
      <c r="H495" s="53"/>
      <c r="I495" s="54"/>
      <c r="J495" s="3"/>
      <c r="K495" s="3"/>
      <c r="L495" s="55"/>
      <c r="O495" s="55"/>
    </row>
    <row r="496" spans="2:15" ht="12.75" x14ac:dyDescent="0.2">
      <c r="B496" s="53"/>
      <c r="C496" s="3"/>
      <c r="D496" s="3"/>
      <c r="E496" s="3"/>
      <c r="F496" s="3"/>
      <c r="G496" s="54"/>
      <c r="H496" s="53"/>
      <c r="I496" s="54"/>
      <c r="J496" s="3"/>
      <c r="K496" s="3"/>
      <c r="L496" s="55"/>
      <c r="O496" s="55"/>
    </row>
    <row r="497" spans="2:15" ht="12.75" x14ac:dyDescent="0.2">
      <c r="B497" s="53"/>
      <c r="C497" s="3"/>
      <c r="D497" s="3"/>
      <c r="E497" s="3"/>
      <c r="F497" s="3"/>
      <c r="G497" s="54"/>
      <c r="H497" s="53"/>
      <c r="I497" s="54"/>
      <c r="J497" s="3"/>
      <c r="K497" s="3"/>
      <c r="L497" s="55"/>
      <c r="O497" s="55"/>
    </row>
    <row r="498" spans="2:15" ht="12.75" x14ac:dyDescent="0.2">
      <c r="B498" s="53"/>
      <c r="C498" s="3"/>
      <c r="D498" s="3"/>
      <c r="E498" s="3"/>
      <c r="F498" s="3"/>
      <c r="G498" s="54"/>
      <c r="H498" s="53"/>
      <c r="I498" s="54"/>
      <c r="J498" s="3"/>
      <c r="K498" s="3"/>
      <c r="L498" s="55"/>
      <c r="O498" s="55"/>
    </row>
    <row r="499" spans="2:15" ht="12.75" x14ac:dyDescent="0.2">
      <c r="B499" s="53"/>
      <c r="C499" s="3"/>
      <c r="D499" s="3"/>
      <c r="E499" s="3"/>
      <c r="F499" s="3"/>
      <c r="G499" s="54"/>
      <c r="H499" s="53"/>
      <c r="I499" s="54"/>
      <c r="J499" s="3"/>
      <c r="K499" s="3"/>
      <c r="L499" s="55"/>
      <c r="O499" s="55"/>
    </row>
    <row r="500" spans="2:15" ht="12.75" x14ac:dyDescent="0.2">
      <c r="B500" s="53"/>
      <c r="C500" s="3"/>
      <c r="D500" s="3"/>
      <c r="E500" s="3"/>
      <c r="F500" s="3"/>
      <c r="G500" s="54"/>
      <c r="H500" s="53"/>
      <c r="I500" s="54"/>
      <c r="J500" s="3"/>
      <c r="K500" s="3"/>
      <c r="L500" s="55"/>
      <c r="O500" s="55"/>
    </row>
    <row r="501" spans="2:15" ht="12.75" x14ac:dyDescent="0.2">
      <c r="B501" s="53"/>
      <c r="C501" s="3"/>
      <c r="D501" s="3"/>
      <c r="E501" s="3"/>
      <c r="F501" s="3"/>
      <c r="G501" s="54"/>
      <c r="H501" s="53"/>
      <c r="I501" s="54"/>
      <c r="J501" s="3"/>
      <c r="K501" s="3"/>
      <c r="L501" s="55"/>
      <c r="O501" s="55"/>
    </row>
    <row r="502" spans="2:15" ht="12.75" x14ac:dyDescent="0.2">
      <c r="B502" s="53"/>
      <c r="C502" s="3"/>
      <c r="D502" s="3"/>
      <c r="E502" s="3"/>
      <c r="F502" s="3"/>
      <c r="G502" s="54"/>
      <c r="H502" s="53"/>
      <c r="I502" s="54"/>
      <c r="J502" s="3"/>
      <c r="K502" s="3"/>
      <c r="L502" s="55"/>
      <c r="O502" s="55"/>
    </row>
    <row r="503" spans="2:15" ht="12.75" x14ac:dyDescent="0.2">
      <c r="B503" s="53"/>
      <c r="C503" s="3"/>
      <c r="D503" s="3"/>
      <c r="E503" s="3"/>
      <c r="F503" s="3"/>
      <c r="G503" s="54"/>
      <c r="H503" s="53"/>
      <c r="I503" s="54"/>
      <c r="J503" s="3"/>
      <c r="K503" s="3"/>
      <c r="L503" s="55"/>
      <c r="O503" s="55"/>
    </row>
    <row r="504" spans="2:15" ht="12.75" x14ac:dyDescent="0.2">
      <c r="B504" s="53"/>
      <c r="C504" s="3"/>
      <c r="D504" s="3"/>
      <c r="E504" s="3"/>
      <c r="F504" s="3"/>
      <c r="G504" s="54"/>
      <c r="H504" s="53"/>
      <c r="I504" s="54"/>
      <c r="J504" s="3"/>
      <c r="K504" s="3"/>
      <c r="L504" s="55"/>
      <c r="O504" s="55"/>
    </row>
    <row r="505" spans="2:15" ht="12.75" x14ac:dyDescent="0.2">
      <c r="B505" s="53"/>
      <c r="C505" s="3"/>
      <c r="D505" s="3"/>
      <c r="E505" s="3"/>
      <c r="F505" s="3"/>
      <c r="G505" s="54"/>
      <c r="H505" s="53"/>
      <c r="I505" s="54"/>
      <c r="J505" s="3"/>
      <c r="K505" s="3"/>
      <c r="L505" s="55"/>
      <c r="O505" s="55"/>
    </row>
    <row r="506" spans="2:15" ht="12.75" x14ac:dyDescent="0.2">
      <c r="B506" s="53"/>
      <c r="C506" s="3"/>
      <c r="D506" s="3"/>
      <c r="E506" s="3"/>
      <c r="F506" s="3"/>
      <c r="G506" s="54"/>
      <c r="H506" s="53"/>
      <c r="I506" s="54"/>
      <c r="J506" s="3"/>
      <c r="K506" s="3"/>
      <c r="L506" s="55"/>
      <c r="O506" s="55"/>
    </row>
    <row r="507" spans="2:15" ht="12.75" x14ac:dyDescent="0.2">
      <c r="B507" s="53"/>
      <c r="C507" s="3"/>
      <c r="D507" s="3"/>
      <c r="E507" s="3"/>
      <c r="F507" s="3"/>
      <c r="G507" s="54"/>
      <c r="H507" s="53"/>
      <c r="I507" s="54"/>
      <c r="J507" s="3"/>
      <c r="K507" s="3"/>
      <c r="L507" s="55"/>
      <c r="O507" s="55"/>
    </row>
    <row r="508" spans="2:15" ht="12.75" x14ac:dyDescent="0.2">
      <c r="B508" s="53"/>
      <c r="C508" s="3"/>
      <c r="D508" s="3"/>
      <c r="E508" s="3"/>
      <c r="F508" s="3"/>
      <c r="G508" s="54"/>
      <c r="H508" s="53"/>
      <c r="I508" s="54"/>
      <c r="J508" s="3"/>
      <c r="K508" s="3"/>
      <c r="L508" s="55"/>
      <c r="O508" s="55"/>
    </row>
    <row r="509" spans="2:15" ht="12.75" x14ac:dyDescent="0.2">
      <c r="B509" s="53"/>
      <c r="C509" s="3"/>
      <c r="D509" s="3"/>
      <c r="E509" s="3"/>
      <c r="F509" s="3"/>
      <c r="G509" s="54"/>
      <c r="H509" s="53"/>
      <c r="I509" s="54"/>
      <c r="J509" s="3"/>
      <c r="K509" s="3"/>
      <c r="L509" s="55"/>
      <c r="O509" s="55"/>
    </row>
    <row r="510" spans="2:15" ht="12.75" x14ac:dyDescent="0.2">
      <c r="B510" s="53"/>
      <c r="C510" s="3"/>
      <c r="D510" s="3"/>
      <c r="E510" s="3"/>
      <c r="F510" s="3"/>
      <c r="G510" s="54"/>
      <c r="H510" s="53"/>
      <c r="I510" s="54"/>
      <c r="J510" s="3"/>
      <c r="K510" s="3"/>
      <c r="L510" s="55"/>
      <c r="O510" s="55"/>
    </row>
    <row r="511" spans="2:15" ht="12.75" x14ac:dyDescent="0.2">
      <c r="B511" s="53"/>
      <c r="C511" s="3"/>
      <c r="D511" s="3"/>
      <c r="E511" s="3"/>
      <c r="F511" s="3"/>
      <c r="G511" s="54"/>
      <c r="H511" s="53"/>
      <c r="I511" s="54"/>
      <c r="J511" s="3"/>
      <c r="K511" s="3"/>
      <c r="L511" s="55"/>
      <c r="O511" s="55"/>
    </row>
    <row r="512" spans="2:15" ht="12.75" x14ac:dyDescent="0.2">
      <c r="B512" s="53"/>
      <c r="C512" s="3"/>
      <c r="D512" s="3"/>
      <c r="E512" s="3"/>
      <c r="F512" s="3"/>
      <c r="G512" s="54"/>
      <c r="H512" s="53"/>
      <c r="I512" s="54"/>
      <c r="J512" s="3"/>
      <c r="K512" s="3"/>
      <c r="L512" s="55"/>
      <c r="O512" s="55"/>
    </row>
    <row r="513" spans="2:15" ht="12.75" x14ac:dyDescent="0.2">
      <c r="B513" s="53"/>
      <c r="C513" s="3"/>
      <c r="D513" s="3"/>
      <c r="E513" s="3"/>
      <c r="F513" s="3"/>
      <c r="G513" s="54"/>
      <c r="H513" s="53"/>
      <c r="I513" s="54"/>
      <c r="J513" s="3"/>
      <c r="K513" s="3"/>
      <c r="L513" s="55"/>
      <c r="O513" s="55"/>
    </row>
    <row r="514" spans="2:15" ht="12.75" x14ac:dyDescent="0.2">
      <c r="B514" s="53"/>
      <c r="C514" s="3"/>
      <c r="D514" s="3"/>
      <c r="E514" s="3"/>
      <c r="F514" s="3"/>
      <c r="G514" s="54"/>
      <c r="H514" s="53"/>
      <c r="I514" s="54"/>
      <c r="J514" s="3"/>
      <c r="K514" s="3"/>
      <c r="L514" s="55"/>
      <c r="O514" s="55"/>
    </row>
    <row r="515" spans="2:15" ht="12.75" x14ac:dyDescent="0.2">
      <c r="B515" s="53"/>
      <c r="C515" s="3"/>
      <c r="D515" s="3"/>
      <c r="E515" s="3"/>
      <c r="F515" s="3"/>
      <c r="G515" s="54"/>
      <c r="H515" s="53"/>
      <c r="I515" s="54"/>
      <c r="J515" s="3"/>
      <c r="K515" s="3"/>
      <c r="L515" s="55"/>
      <c r="O515" s="55"/>
    </row>
    <row r="516" spans="2:15" ht="12.75" x14ac:dyDescent="0.2">
      <c r="B516" s="53"/>
      <c r="C516" s="3"/>
      <c r="D516" s="3"/>
      <c r="E516" s="3"/>
      <c r="F516" s="3"/>
      <c r="G516" s="54"/>
      <c r="H516" s="53"/>
      <c r="I516" s="54"/>
      <c r="J516" s="3"/>
      <c r="K516" s="3"/>
      <c r="L516" s="55"/>
      <c r="O516" s="55"/>
    </row>
    <row r="517" spans="2:15" ht="12.75" x14ac:dyDescent="0.2">
      <c r="B517" s="53"/>
      <c r="C517" s="3"/>
      <c r="D517" s="3"/>
      <c r="E517" s="3"/>
      <c r="F517" s="3"/>
      <c r="G517" s="54"/>
      <c r="H517" s="53"/>
      <c r="I517" s="54"/>
      <c r="J517" s="3"/>
      <c r="K517" s="3"/>
      <c r="L517" s="55"/>
      <c r="O517" s="55"/>
    </row>
    <row r="518" spans="2:15" ht="12.75" x14ac:dyDescent="0.2">
      <c r="B518" s="53"/>
      <c r="C518" s="3"/>
      <c r="D518" s="3"/>
      <c r="E518" s="3"/>
      <c r="F518" s="3"/>
      <c r="G518" s="54"/>
      <c r="H518" s="53"/>
      <c r="I518" s="54"/>
      <c r="J518" s="3"/>
      <c r="K518" s="3"/>
      <c r="L518" s="55"/>
      <c r="O518" s="55"/>
    </row>
    <row r="519" spans="2:15" ht="12.75" x14ac:dyDescent="0.2">
      <c r="B519" s="53"/>
      <c r="C519" s="3"/>
      <c r="D519" s="3"/>
      <c r="E519" s="3"/>
      <c r="F519" s="3"/>
      <c r="G519" s="54"/>
      <c r="H519" s="53"/>
      <c r="I519" s="54"/>
      <c r="J519" s="3"/>
      <c r="K519" s="3"/>
      <c r="L519" s="55"/>
      <c r="O519" s="55"/>
    </row>
    <row r="520" spans="2:15" ht="12.75" x14ac:dyDescent="0.2">
      <c r="B520" s="53"/>
      <c r="C520" s="3"/>
      <c r="D520" s="3"/>
      <c r="E520" s="3"/>
      <c r="F520" s="3"/>
      <c r="G520" s="54"/>
      <c r="H520" s="53"/>
      <c r="I520" s="54"/>
      <c r="J520" s="3"/>
      <c r="K520" s="3"/>
      <c r="L520" s="55"/>
      <c r="O520" s="55"/>
    </row>
    <row r="521" spans="2:15" ht="12.75" x14ac:dyDescent="0.2">
      <c r="B521" s="53"/>
      <c r="C521" s="3"/>
      <c r="D521" s="3"/>
      <c r="E521" s="3"/>
      <c r="F521" s="3"/>
      <c r="G521" s="54"/>
      <c r="H521" s="53"/>
      <c r="I521" s="54"/>
      <c r="J521" s="3"/>
      <c r="K521" s="3"/>
      <c r="L521" s="55"/>
      <c r="O521" s="55"/>
    </row>
    <row r="522" spans="2:15" ht="12.75" x14ac:dyDescent="0.2">
      <c r="B522" s="53"/>
      <c r="C522" s="3"/>
      <c r="D522" s="3"/>
      <c r="E522" s="3"/>
      <c r="F522" s="3"/>
      <c r="G522" s="54"/>
      <c r="H522" s="53"/>
      <c r="I522" s="54"/>
      <c r="J522" s="3"/>
      <c r="K522" s="3"/>
      <c r="L522" s="55"/>
      <c r="O522" s="55"/>
    </row>
    <row r="523" spans="2:15" ht="12.75" x14ac:dyDescent="0.2">
      <c r="B523" s="53"/>
      <c r="C523" s="3"/>
      <c r="D523" s="3"/>
      <c r="E523" s="3"/>
      <c r="F523" s="3"/>
      <c r="G523" s="54"/>
      <c r="H523" s="53"/>
      <c r="I523" s="54"/>
      <c r="J523" s="3"/>
      <c r="K523" s="3"/>
      <c r="L523" s="55"/>
      <c r="O523" s="55"/>
    </row>
    <row r="524" spans="2:15" ht="12.75" x14ac:dyDescent="0.2">
      <c r="B524" s="53"/>
      <c r="C524" s="3"/>
      <c r="D524" s="3"/>
      <c r="E524" s="3"/>
      <c r="F524" s="3"/>
      <c r="G524" s="54"/>
      <c r="H524" s="53"/>
      <c r="I524" s="54"/>
      <c r="J524" s="3"/>
      <c r="K524" s="3"/>
      <c r="L524" s="55"/>
      <c r="O524" s="55"/>
    </row>
    <row r="525" spans="2:15" ht="12.75" x14ac:dyDescent="0.2">
      <c r="B525" s="53"/>
      <c r="C525" s="3"/>
      <c r="D525" s="3"/>
      <c r="E525" s="3"/>
      <c r="F525" s="3"/>
      <c r="G525" s="54"/>
      <c r="H525" s="53"/>
      <c r="I525" s="54"/>
      <c r="J525" s="3"/>
      <c r="K525" s="3"/>
      <c r="L525" s="55"/>
      <c r="O525" s="55"/>
    </row>
    <row r="526" spans="2:15" ht="12.75" x14ac:dyDescent="0.2">
      <c r="B526" s="53"/>
      <c r="C526" s="3"/>
      <c r="D526" s="3"/>
      <c r="E526" s="3"/>
      <c r="F526" s="3"/>
      <c r="G526" s="54"/>
      <c r="H526" s="53"/>
      <c r="I526" s="54"/>
      <c r="J526" s="3"/>
      <c r="K526" s="3"/>
      <c r="L526" s="55"/>
      <c r="O526" s="55"/>
    </row>
    <row r="527" spans="2:15" ht="12.75" x14ac:dyDescent="0.2">
      <c r="B527" s="53"/>
      <c r="C527" s="3"/>
      <c r="D527" s="3"/>
      <c r="E527" s="3"/>
      <c r="F527" s="3"/>
      <c r="G527" s="54"/>
      <c r="H527" s="53"/>
      <c r="I527" s="54"/>
      <c r="J527" s="3"/>
      <c r="K527" s="3"/>
      <c r="L527" s="55"/>
      <c r="O527" s="55"/>
    </row>
    <row r="528" spans="2:15" ht="12.75" x14ac:dyDescent="0.2">
      <c r="B528" s="53"/>
      <c r="C528" s="3"/>
      <c r="D528" s="3"/>
      <c r="E528" s="3"/>
      <c r="F528" s="3"/>
      <c r="G528" s="54"/>
      <c r="H528" s="53"/>
      <c r="I528" s="54"/>
      <c r="J528" s="3"/>
      <c r="K528" s="3"/>
      <c r="L528" s="55"/>
      <c r="O528" s="55"/>
    </row>
    <row r="529" spans="2:15" ht="12.75" x14ac:dyDescent="0.2">
      <c r="B529" s="53"/>
      <c r="C529" s="3"/>
      <c r="D529" s="3"/>
      <c r="E529" s="3"/>
      <c r="F529" s="3"/>
      <c r="G529" s="54"/>
      <c r="H529" s="53"/>
      <c r="I529" s="54"/>
      <c r="J529" s="3"/>
      <c r="K529" s="3"/>
      <c r="L529" s="55"/>
      <c r="O529" s="55"/>
    </row>
    <row r="530" spans="2:15" ht="12.75" x14ac:dyDescent="0.2">
      <c r="B530" s="53"/>
      <c r="C530" s="3"/>
      <c r="D530" s="3"/>
      <c r="E530" s="3"/>
      <c r="F530" s="3"/>
      <c r="G530" s="54"/>
      <c r="H530" s="53"/>
      <c r="I530" s="54"/>
      <c r="J530" s="3"/>
      <c r="K530" s="3"/>
      <c r="L530" s="55"/>
      <c r="O530" s="55"/>
    </row>
    <row r="531" spans="2:15" ht="12.75" x14ac:dyDescent="0.2">
      <c r="B531" s="53"/>
      <c r="C531" s="3"/>
      <c r="D531" s="3"/>
      <c r="E531" s="3"/>
      <c r="F531" s="3"/>
      <c r="G531" s="54"/>
      <c r="H531" s="53"/>
      <c r="I531" s="54"/>
      <c r="J531" s="3"/>
      <c r="K531" s="3"/>
      <c r="L531" s="55"/>
      <c r="O531" s="55"/>
    </row>
    <row r="532" spans="2:15" ht="12.75" x14ac:dyDescent="0.2">
      <c r="B532" s="53"/>
      <c r="C532" s="3"/>
      <c r="D532" s="3"/>
      <c r="E532" s="3"/>
      <c r="F532" s="3"/>
      <c r="G532" s="54"/>
      <c r="H532" s="53"/>
      <c r="I532" s="54"/>
      <c r="J532" s="3"/>
      <c r="K532" s="3"/>
      <c r="L532" s="55"/>
      <c r="O532" s="55"/>
    </row>
    <row r="533" spans="2:15" ht="12.75" x14ac:dyDescent="0.2">
      <c r="B533" s="53"/>
      <c r="C533" s="3"/>
      <c r="D533" s="3"/>
      <c r="E533" s="3"/>
      <c r="F533" s="3"/>
      <c r="G533" s="54"/>
      <c r="H533" s="53"/>
      <c r="I533" s="54"/>
      <c r="J533" s="3"/>
      <c r="K533" s="3"/>
      <c r="L533" s="55"/>
      <c r="O533" s="55"/>
    </row>
    <row r="534" spans="2:15" ht="12.75" x14ac:dyDescent="0.2">
      <c r="B534" s="53"/>
      <c r="C534" s="3"/>
      <c r="D534" s="3"/>
      <c r="E534" s="3"/>
      <c r="F534" s="3"/>
      <c r="G534" s="54"/>
      <c r="H534" s="53"/>
      <c r="I534" s="54"/>
      <c r="J534" s="3"/>
      <c r="K534" s="3"/>
      <c r="L534" s="55"/>
      <c r="O534" s="55"/>
    </row>
    <row r="535" spans="2:15" ht="12.75" x14ac:dyDescent="0.2">
      <c r="B535" s="53"/>
      <c r="C535" s="3"/>
      <c r="D535" s="3"/>
      <c r="E535" s="3"/>
      <c r="F535" s="3"/>
      <c r="G535" s="54"/>
      <c r="H535" s="53"/>
      <c r="I535" s="54"/>
      <c r="J535" s="3"/>
      <c r="K535" s="3"/>
      <c r="L535" s="55"/>
      <c r="O535" s="55"/>
    </row>
    <row r="536" spans="2:15" ht="12.75" x14ac:dyDescent="0.2">
      <c r="B536" s="53"/>
      <c r="C536" s="3"/>
      <c r="D536" s="3"/>
      <c r="E536" s="3"/>
      <c r="F536" s="3"/>
      <c r="G536" s="54"/>
      <c r="H536" s="53"/>
      <c r="I536" s="54"/>
      <c r="J536" s="3"/>
      <c r="K536" s="3"/>
      <c r="L536" s="55"/>
      <c r="O536" s="55"/>
    </row>
    <row r="537" spans="2:15" ht="12.75" x14ac:dyDescent="0.2">
      <c r="B537" s="53"/>
      <c r="C537" s="3"/>
      <c r="D537" s="3"/>
      <c r="E537" s="3"/>
      <c r="F537" s="3"/>
      <c r="G537" s="54"/>
      <c r="H537" s="53"/>
      <c r="I537" s="54"/>
      <c r="J537" s="3"/>
      <c r="K537" s="3"/>
      <c r="L537" s="55"/>
      <c r="O537" s="55"/>
    </row>
    <row r="538" spans="2:15" ht="12.75" x14ac:dyDescent="0.2">
      <c r="B538" s="53"/>
      <c r="C538" s="3"/>
      <c r="D538" s="3"/>
      <c r="E538" s="3"/>
      <c r="F538" s="3"/>
      <c r="G538" s="54"/>
      <c r="H538" s="53"/>
      <c r="I538" s="54"/>
      <c r="J538" s="3"/>
      <c r="K538" s="3"/>
      <c r="L538" s="55"/>
      <c r="O538" s="55"/>
    </row>
    <row r="539" spans="2:15" ht="12.75" x14ac:dyDescent="0.2">
      <c r="B539" s="53"/>
      <c r="C539" s="3"/>
      <c r="D539" s="3"/>
      <c r="E539" s="3"/>
      <c r="F539" s="3"/>
      <c r="G539" s="54"/>
      <c r="H539" s="53"/>
      <c r="I539" s="54"/>
      <c r="J539" s="3"/>
      <c r="K539" s="3"/>
      <c r="L539" s="55"/>
      <c r="O539" s="55"/>
    </row>
    <row r="540" spans="2:15" ht="12.75" x14ac:dyDescent="0.2">
      <c r="B540" s="53"/>
      <c r="C540" s="3"/>
      <c r="D540" s="3"/>
      <c r="E540" s="3"/>
      <c r="F540" s="3"/>
      <c r="G540" s="54"/>
      <c r="H540" s="53"/>
      <c r="I540" s="54"/>
      <c r="J540" s="3"/>
      <c r="K540" s="3"/>
      <c r="L540" s="55"/>
      <c r="O540" s="55"/>
    </row>
    <row r="541" spans="2:15" ht="12.75" x14ac:dyDescent="0.2">
      <c r="B541" s="53"/>
      <c r="C541" s="3"/>
      <c r="D541" s="3"/>
      <c r="E541" s="3"/>
      <c r="F541" s="3"/>
      <c r="G541" s="54"/>
      <c r="H541" s="53"/>
      <c r="I541" s="54"/>
      <c r="J541" s="3"/>
      <c r="K541" s="3"/>
      <c r="L541" s="55"/>
      <c r="O541" s="55"/>
    </row>
    <row r="542" spans="2:15" ht="12.75" x14ac:dyDescent="0.2">
      <c r="B542" s="53"/>
      <c r="C542" s="3"/>
      <c r="D542" s="3"/>
      <c r="E542" s="3"/>
      <c r="F542" s="3"/>
      <c r="G542" s="54"/>
      <c r="H542" s="53"/>
      <c r="I542" s="54"/>
      <c r="J542" s="3"/>
      <c r="K542" s="3"/>
      <c r="L542" s="55"/>
      <c r="O542" s="55"/>
    </row>
    <row r="543" spans="2:15" ht="12.75" x14ac:dyDescent="0.2">
      <c r="B543" s="53"/>
      <c r="C543" s="3"/>
      <c r="D543" s="3"/>
      <c r="E543" s="3"/>
      <c r="F543" s="3"/>
      <c r="G543" s="54"/>
      <c r="H543" s="53"/>
      <c r="I543" s="54"/>
      <c r="J543" s="3"/>
      <c r="K543" s="3"/>
      <c r="L543" s="55"/>
      <c r="O543" s="55"/>
    </row>
    <row r="544" spans="2:15" ht="12.75" x14ac:dyDescent="0.2">
      <c r="B544" s="53"/>
      <c r="C544" s="3"/>
      <c r="D544" s="3"/>
      <c r="E544" s="3"/>
      <c r="F544" s="3"/>
      <c r="G544" s="54"/>
      <c r="H544" s="53"/>
      <c r="I544" s="54"/>
      <c r="J544" s="3"/>
      <c r="K544" s="3"/>
      <c r="L544" s="55"/>
      <c r="O544" s="55"/>
    </row>
    <row r="545" spans="2:15" ht="12.75" x14ac:dyDescent="0.2">
      <c r="B545" s="53"/>
      <c r="C545" s="3"/>
      <c r="D545" s="3"/>
      <c r="E545" s="3"/>
      <c r="F545" s="3"/>
      <c r="G545" s="54"/>
      <c r="H545" s="53"/>
      <c r="I545" s="54"/>
      <c r="J545" s="3"/>
      <c r="K545" s="3"/>
      <c r="L545" s="55"/>
      <c r="O545" s="55"/>
    </row>
    <row r="546" spans="2:15" ht="12.75" x14ac:dyDescent="0.2">
      <c r="B546" s="53"/>
      <c r="C546" s="3"/>
      <c r="D546" s="3"/>
      <c r="E546" s="3"/>
      <c r="F546" s="3"/>
      <c r="G546" s="54"/>
      <c r="H546" s="53"/>
      <c r="I546" s="54"/>
      <c r="J546" s="3"/>
      <c r="K546" s="3"/>
      <c r="L546" s="55"/>
      <c r="O546" s="55"/>
    </row>
    <row r="547" spans="2:15" ht="12.75" x14ac:dyDescent="0.2">
      <c r="B547" s="53"/>
      <c r="C547" s="3"/>
      <c r="D547" s="3"/>
      <c r="E547" s="3"/>
      <c r="F547" s="3"/>
      <c r="G547" s="54"/>
      <c r="H547" s="53"/>
      <c r="I547" s="54"/>
      <c r="J547" s="3"/>
      <c r="K547" s="3"/>
      <c r="L547" s="55"/>
      <c r="O547" s="55"/>
    </row>
    <row r="548" spans="2:15" ht="12.75" x14ac:dyDescent="0.2">
      <c r="B548" s="53"/>
      <c r="C548" s="3"/>
      <c r="D548" s="3"/>
      <c r="E548" s="3"/>
      <c r="F548" s="3"/>
      <c r="G548" s="54"/>
      <c r="H548" s="53"/>
      <c r="I548" s="54"/>
      <c r="J548" s="3"/>
      <c r="K548" s="3"/>
      <c r="L548" s="55"/>
      <c r="O548" s="55"/>
    </row>
    <row r="549" spans="2:15" ht="12.75" x14ac:dyDescent="0.2">
      <c r="B549" s="53"/>
      <c r="C549" s="3"/>
      <c r="D549" s="3"/>
      <c r="E549" s="3"/>
      <c r="F549" s="3"/>
      <c r="G549" s="54"/>
      <c r="H549" s="53"/>
      <c r="I549" s="54"/>
      <c r="J549" s="3"/>
      <c r="K549" s="3"/>
      <c r="L549" s="55"/>
      <c r="O549" s="55"/>
    </row>
    <row r="550" spans="2:15" ht="12.75" x14ac:dyDescent="0.2">
      <c r="B550" s="53"/>
      <c r="C550" s="3"/>
      <c r="D550" s="3"/>
      <c r="E550" s="3"/>
      <c r="F550" s="3"/>
      <c r="G550" s="54"/>
      <c r="H550" s="53"/>
      <c r="I550" s="54"/>
      <c r="J550" s="3"/>
      <c r="K550" s="3"/>
      <c r="L550" s="55"/>
      <c r="O550" s="55"/>
    </row>
    <row r="551" spans="2:15" ht="12.75" x14ac:dyDescent="0.2">
      <c r="B551" s="53"/>
      <c r="C551" s="3"/>
      <c r="D551" s="3"/>
      <c r="E551" s="3"/>
      <c r="F551" s="3"/>
      <c r="G551" s="54"/>
      <c r="H551" s="53"/>
      <c r="I551" s="54"/>
      <c r="J551" s="3"/>
      <c r="K551" s="3"/>
      <c r="L551" s="55"/>
      <c r="O551" s="55"/>
    </row>
    <row r="552" spans="2:15" ht="12.75" x14ac:dyDescent="0.2">
      <c r="B552" s="53"/>
      <c r="C552" s="3"/>
      <c r="D552" s="3"/>
      <c r="E552" s="3"/>
      <c r="F552" s="3"/>
      <c r="G552" s="54"/>
      <c r="H552" s="53"/>
      <c r="I552" s="54"/>
      <c r="J552" s="3"/>
      <c r="K552" s="3"/>
      <c r="L552" s="55"/>
      <c r="O552" s="55"/>
    </row>
    <row r="553" spans="2:15" ht="12.75" x14ac:dyDescent="0.2">
      <c r="B553" s="53"/>
      <c r="C553" s="3"/>
      <c r="D553" s="3"/>
      <c r="E553" s="3"/>
      <c r="F553" s="3"/>
      <c r="G553" s="54"/>
      <c r="H553" s="53"/>
      <c r="I553" s="54"/>
      <c r="J553" s="3"/>
      <c r="K553" s="3"/>
      <c r="L553" s="55"/>
      <c r="O553" s="55"/>
    </row>
    <row r="554" spans="2:15" ht="12.75" x14ac:dyDescent="0.2">
      <c r="B554" s="53"/>
      <c r="C554" s="3"/>
      <c r="D554" s="3"/>
      <c r="E554" s="3"/>
      <c r="F554" s="3"/>
      <c r="G554" s="54"/>
      <c r="H554" s="53"/>
      <c r="I554" s="54"/>
      <c r="J554" s="3"/>
      <c r="K554" s="3"/>
      <c r="L554" s="55"/>
      <c r="O554" s="55"/>
    </row>
    <row r="555" spans="2:15" ht="12.75" x14ac:dyDescent="0.2">
      <c r="B555" s="53"/>
      <c r="C555" s="3"/>
      <c r="D555" s="3"/>
      <c r="E555" s="3"/>
      <c r="F555" s="3"/>
      <c r="G555" s="54"/>
      <c r="H555" s="53"/>
      <c r="I555" s="54"/>
      <c r="J555" s="3"/>
      <c r="K555" s="3"/>
      <c r="L555" s="55"/>
      <c r="O555" s="55"/>
    </row>
    <row r="556" spans="2:15" ht="12.75" x14ac:dyDescent="0.2">
      <c r="B556" s="53"/>
      <c r="C556" s="3"/>
      <c r="D556" s="3"/>
      <c r="E556" s="3"/>
      <c r="F556" s="3"/>
      <c r="G556" s="54"/>
      <c r="H556" s="53"/>
      <c r="I556" s="54"/>
      <c r="J556" s="3"/>
      <c r="K556" s="3"/>
      <c r="L556" s="55"/>
      <c r="O556" s="55"/>
    </row>
    <row r="557" spans="2:15" ht="12.75" x14ac:dyDescent="0.2">
      <c r="B557" s="53"/>
      <c r="C557" s="3"/>
      <c r="D557" s="3"/>
      <c r="E557" s="3"/>
      <c r="F557" s="3"/>
      <c r="G557" s="54"/>
      <c r="H557" s="53"/>
      <c r="I557" s="54"/>
      <c r="J557" s="3"/>
      <c r="K557" s="3"/>
      <c r="L557" s="55"/>
      <c r="O557" s="55"/>
    </row>
    <row r="558" spans="2:15" ht="12.75" x14ac:dyDescent="0.2">
      <c r="B558" s="53"/>
      <c r="C558" s="3"/>
      <c r="D558" s="3"/>
      <c r="E558" s="3"/>
      <c r="F558" s="3"/>
      <c r="G558" s="54"/>
      <c r="H558" s="53"/>
      <c r="I558" s="54"/>
      <c r="J558" s="3"/>
      <c r="K558" s="3"/>
      <c r="L558" s="55"/>
      <c r="O558" s="55"/>
    </row>
    <row r="559" spans="2:15" ht="12.75" x14ac:dyDescent="0.2">
      <c r="B559" s="53"/>
      <c r="C559" s="3"/>
      <c r="D559" s="3"/>
      <c r="E559" s="3"/>
      <c r="F559" s="3"/>
      <c r="G559" s="54"/>
      <c r="H559" s="53"/>
      <c r="I559" s="54"/>
      <c r="J559" s="3"/>
      <c r="K559" s="3"/>
      <c r="L559" s="55"/>
      <c r="O559" s="55"/>
    </row>
    <row r="560" spans="2:15" ht="12.75" x14ac:dyDescent="0.2">
      <c r="B560" s="53"/>
      <c r="C560" s="3"/>
      <c r="D560" s="3"/>
      <c r="E560" s="3"/>
      <c r="F560" s="3"/>
      <c r="G560" s="54"/>
      <c r="H560" s="53"/>
      <c r="I560" s="54"/>
      <c r="J560" s="3"/>
      <c r="K560" s="3"/>
      <c r="L560" s="55"/>
      <c r="O560" s="55"/>
    </row>
    <row r="561" spans="2:15" ht="12.75" x14ac:dyDescent="0.2">
      <c r="B561" s="53"/>
      <c r="C561" s="3"/>
      <c r="D561" s="3"/>
      <c r="E561" s="3"/>
      <c r="F561" s="3"/>
      <c r="G561" s="54"/>
      <c r="H561" s="53"/>
      <c r="I561" s="54"/>
      <c r="J561" s="3"/>
      <c r="K561" s="3"/>
      <c r="L561" s="55"/>
      <c r="O561" s="55"/>
    </row>
    <row r="562" spans="2:15" ht="12.75" x14ac:dyDescent="0.2">
      <c r="B562" s="53"/>
      <c r="C562" s="3"/>
      <c r="D562" s="3"/>
      <c r="E562" s="3"/>
      <c r="F562" s="3"/>
      <c r="G562" s="54"/>
      <c r="H562" s="53"/>
      <c r="I562" s="54"/>
      <c r="J562" s="3"/>
      <c r="K562" s="3"/>
      <c r="L562" s="55"/>
      <c r="O562" s="55"/>
    </row>
    <row r="563" spans="2:15" ht="12.75" x14ac:dyDescent="0.2">
      <c r="B563" s="53"/>
      <c r="C563" s="3"/>
      <c r="D563" s="3"/>
      <c r="E563" s="3"/>
      <c r="F563" s="3"/>
      <c r="G563" s="54"/>
      <c r="H563" s="53"/>
      <c r="I563" s="54"/>
      <c r="J563" s="3"/>
      <c r="K563" s="3"/>
      <c r="L563" s="55"/>
      <c r="O563" s="55"/>
    </row>
    <row r="564" spans="2:15" ht="12.75" x14ac:dyDescent="0.2">
      <c r="B564" s="53"/>
      <c r="C564" s="3"/>
      <c r="D564" s="3"/>
      <c r="E564" s="3"/>
      <c r="F564" s="3"/>
      <c r="G564" s="54"/>
      <c r="H564" s="53"/>
      <c r="I564" s="54"/>
      <c r="J564" s="3"/>
      <c r="K564" s="3"/>
      <c r="L564" s="55"/>
      <c r="O564" s="55"/>
    </row>
    <row r="565" spans="2:15" ht="12.75" x14ac:dyDescent="0.2">
      <c r="B565" s="53"/>
      <c r="C565" s="3"/>
      <c r="D565" s="3"/>
      <c r="E565" s="3"/>
      <c r="F565" s="3"/>
      <c r="G565" s="54"/>
      <c r="H565" s="53"/>
      <c r="I565" s="54"/>
      <c r="J565" s="3"/>
      <c r="K565" s="3"/>
      <c r="L565" s="55"/>
      <c r="O565" s="55"/>
    </row>
    <row r="566" spans="2:15" ht="12.75" x14ac:dyDescent="0.2">
      <c r="B566" s="53"/>
      <c r="C566" s="3"/>
      <c r="D566" s="3"/>
      <c r="E566" s="3"/>
      <c r="F566" s="3"/>
      <c r="G566" s="54"/>
      <c r="H566" s="53"/>
      <c r="I566" s="54"/>
      <c r="J566" s="3"/>
      <c r="K566" s="3"/>
      <c r="L566" s="55"/>
      <c r="O566" s="55"/>
    </row>
    <row r="567" spans="2:15" ht="12.75" x14ac:dyDescent="0.2">
      <c r="B567" s="53"/>
      <c r="C567" s="3"/>
      <c r="D567" s="3"/>
      <c r="E567" s="3"/>
      <c r="F567" s="3"/>
      <c r="G567" s="54"/>
      <c r="H567" s="53"/>
      <c r="I567" s="54"/>
      <c r="J567" s="3"/>
      <c r="K567" s="3"/>
      <c r="L567" s="55"/>
      <c r="O567" s="55"/>
    </row>
    <row r="568" spans="2:15" ht="12.75" x14ac:dyDescent="0.2">
      <c r="B568" s="53"/>
      <c r="C568" s="3"/>
      <c r="D568" s="3"/>
      <c r="E568" s="3"/>
      <c r="F568" s="3"/>
      <c r="G568" s="54"/>
      <c r="H568" s="53"/>
      <c r="I568" s="54"/>
      <c r="J568" s="3"/>
      <c r="K568" s="3"/>
      <c r="L568" s="55"/>
      <c r="O568" s="55"/>
    </row>
    <row r="569" spans="2:15" ht="12.75" x14ac:dyDescent="0.2">
      <c r="B569" s="53"/>
      <c r="C569" s="3"/>
      <c r="D569" s="3"/>
      <c r="E569" s="3"/>
      <c r="F569" s="3"/>
      <c r="G569" s="54"/>
      <c r="H569" s="53"/>
      <c r="I569" s="54"/>
      <c r="J569" s="3"/>
      <c r="K569" s="3"/>
      <c r="L569" s="55"/>
      <c r="O569" s="55"/>
    </row>
    <row r="570" spans="2:15" ht="12.75" x14ac:dyDescent="0.2">
      <c r="B570" s="53"/>
      <c r="C570" s="3"/>
      <c r="D570" s="3"/>
      <c r="E570" s="3"/>
      <c r="F570" s="3"/>
      <c r="G570" s="54"/>
      <c r="H570" s="53"/>
      <c r="I570" s="54"/>
      <c r="J570" s="3"/>
      <c r="K570" s="3"/>
      <c r="L570" s="55"/>
      <c r="O570" s="55"/>
    </row>
    <row r="571" spans="2:15" ht="12.75" x14ac:dyDescent="0.2">
      <c r="B571" s="53"/>
      <c r="C571" s="3"/>
      <c r="D571" s="3"/>
      <c r="E571" s="3"/>
      <c r="F571" s="3"/>
      <c r="G571" s="54"/>
      <c r="H571" s="53"/>
      <c r="I571" s="54"/>
      <c r="J571" s="3"/>
      <c r="K571" s="3"/>
      <c r="L571" s="55"/>
      <c r="O571" s="55"/>
    </row>
    <row r="572" spans="2:15" ht="12.75" x14ac:dyDescent="0.2">
      <c r="B572" s="53"/>
      <c r="C572" s="3"/>
      <c r="D572" s="3"/>
      <c r="E572" s="3"/>
      <c r="F572" s="3"/>
      <c r="G572" s="54"/>
      <c r="H572" s="53"/>
      <c r="I572" s="54"/>
      <c r="J572" s="3"/>
      <c r="K572" s="3"/>
      <c r="L572" s="55"/>
      <c r="O572" s="55"/>
    </row>
    <row r="573" spans="2:15" ht="12.75" x14ac:dyDescent="0.2">
      <c r="B573" s="53"/>
      <c r="C573" s="3"/>
      <c r="D573" s="3"/>
      <c r="E573" s="3"/>
      <c r="F573" s="3"/>
      <c r="G573" s="54"/>
      <c r="H573" s="53"/>
      <c r="I573" s="54"/>
      <c r="J573" s="3"/>
      <c r="K573" s="3"/>
      <c r="L573" s="55"/>
      <c r="O573" s="55"/>
    </row>
    <row r="574" spans="2:15" ht="12.75" x14ac:dyDescent="0.2">
      <c r="B574" s="53"/>
      <c r="C574" s="3"/>
      <c r="D574" s="3"/>
      <c r="E574" s="3"/>
      <c r="F574" s="3"/>
      <c r="G574" s="54"/>
      <c r="H574" s="53"/>
      <c r="I574" s="54"/>
      <c r="J574" s="3"/>
      <c r="K574" s="3"/>
      <c r="L574" s="55"/>
      <c r="O574" s="55"/>
    </row>
    <row r="575" spans="2:15" ht="12.75" x14ac:dyDescent="0.2">
      <c r="B575" s="53"/>
      <c r="C575" s="3"/>
      <c r="D575" s="3"/>
      <c r="E575" s="3"/>
      <c r="F575" s="3"/>
      <c r="G575" s="54"/>
      <c r="H575" s="53"/>
      <c r="I575" s="54"/>
      <c r="J575" s="3"/>
      <c r="K575" s="3"/>
      <c r="L575" s="55"/>
      <c r="O575" s="55"/>
    </row>
    <row r="576" spans="2:15" ht="12.75" x14ac:dyDescent="0.2">
      <c r="B576" s="53"/>
      <c r="C576" s="3"/>
      <c r="D576" s="3"/>
      <c r="E576" s="3"/>
      <c r="F576" s="3"/>
      <c r="G576" s="54"/>
      <c r="H576" s="53"/>
      <c r="I576" s="54"/>
      <c r="J576" s="3"/>
      <c r="K576" s="3"/>
      <c r="L576" s="55"/>
      <c r="O576" s="55"/>
    </row>
    <row r="577" spans="2:15" ht="12.75" x14ac:dyDescent="0.2">
      <c r="B577" s="53"/>
      <c r="C577" s="3"/>
      <c r="D577" s="3"/>
      <c r="E577" s="3"/>
      <c r="F577" s="3"/>
      <c r="G577" s="54"/>
      <c r="H577" s="53"/>
      <c r="I577" s="54"/>
      <c r="J577" s="3"/>
      <c r="K577" s="3"/>
      <c r="L577" s="55"/>
      <c r="O577" s="55"/>
    </row>
    <row r="578" spans="2:15" ht="12.75" x14ac:dyDescent="0.2">
      <c r="B578" s="53"/>
      <c r="C578" s="3"/>
      <c r="D578" s="3"/>
      <c r="E578" s="3"/>
      <c r="F578" s="3"/>
      <c r="G578" s="54"/>
      <c r="H578" s="53"/>
      <c r="I578" s="54"/>
      <c r="J578" s="3"/>
      <c r="K578" s="3"/>
      <c r="L578" s="55"/>
      <c r="O578" s="55"/>
    </row>
    <row r="579" spans="2:15" ht="12.75" x14ac:dyDescent="0.2">
      <c r="B579" s="53"/>
      <c r="C579" s="3"/>
      <c r="D579" s="3"/>
      <c r="E579" s="3"/>
      <c r="F579" s="3"/>
      <c r="G579" s="54"/>
      <c r="H579" s="53"/>
      <c r="I579" s="54"/>
      <c r="J579" s="3"/>
      <c r="K579" s="3"/>
      <c r="L579" s="55"/>
      <c r="O579" s="55"/>
    </row>
    <row r="580" spans="2:15" ht="12.75" x14ac:dyDescent="0.2">
      <c r="B580" s="53"/>
      <c r="C580" s="3"/>
      <c r="D580" s="3"/>
      <c r="E580" s="3"/>
      <c r="F580" s="3"/>
      <c r="G580" s="54"/>
      <c r="H580" s="53"/>
      <c r="I580" s="54"/>
      <c r="J580" s="3"/>
      <c r="K580" s="3"/>
      <c r="L580" s="55"/>
      <c r="O580" s="55"/>
    </row>
    <row r="581" spans="2:15" ht="12.75" x14ac:dyDescent="0.2">
      <c r="B581" s="53"/>
      <c r="C581" s="3"/>
      <c r="D581" s="3"/>
      <c r="E581" s="3"/>
      <c r="F581" s="3"/>
      <c r="G581" s="54"/>
      <c r="H581" s="53"/>
      <c r="I581" s="54"/>
      <c r="J581" s="3"/>
      <c r="K581" s="3"/>
      <c r="L581" s="55"/>
      <c r="O581" s="55"/>
    </row>
    <row r="582" spans="2:15" ht="12.75" x14ac:dyDescent="0.2">
      <c r="B582" s="53"/>
      <c r="C582" s="3"/>
      <c r="D582" s="3"/>
      <c r="E582" s="3"/>
      <c r="F582" s="3"/>
      <c r="G582" s="54"/>
      <c r="H582" s="53"/>
      <c r="I582" s="54"/>
      <c r="J582" s="3"/>
      <c r="K582" s="3"/>
      <c r="L582" s="55"/>
      <c r="O582" s="55"/>
    </row>
    <row r="583" spans="2:15" ht="12.75" x14ac:dyDescent="0.2">
      <c r="B583" s="53"/>
      <c r="C583" s="3"/>
      <c r="D583" s="3"/>
      <c r="E583" s="3"/>
      <c r="F583" s="3"/>
      <c r="G583" s="54"/>
      <c r="H583" s="53"/>
      <c r="I583" s="54"/>
      <c r="J583" s="3"/>
      <c r="K583" s="3"/>
      <c r="L583" s="55"/>
      <c r="O583" s="55"/>
    </row>
    <row r="584" spans="2:15" ht="12.75" x14ac:dyDescent="0.2">
      <c r="B584" s="53"/>
      <c r="C584" s="3"/>
      <c r="D584" s="3"/>
      <c r="E584" s="3"/>
      <c r="F584" s="3"/>
      <c r="G584" s="54"/>
      <c r="H584" s="53"/>
      <c r="I584" s="54"/>
      <c r="J584" s="3"/>
      <c r="K584" s="3"/>
      <c r="L584" s="55"/>
      <c r="O584" s="55"/>
    </row>
    <row r="585" spans="2:15" ht="12.75" x14ac:dyDescent="0.2">
      <c r="B585" s="53"/>
      <c r="C585" s="3"/>
      <c r="D585" s="3"/>
      <c r="E585" s="3"/>
      <c r="F585" s="3"/>
      <c r="G585" s="54"/>
      <c r="H585" s="53"/>
      <c r="I585" s="54"/>
      <c r="J585" s="3"/>
      <c r="K585" s="3"/>
      <c r="L585" s="55"/>
      <c r="O585" s="55"/>
    </row>
    <row r="586" spans="2:15" ht="12.75" x14ac:dyDescent="0.2">
      <c r="B586" s="53"/>
      <c r="C586" s="3"/>
      <c r="D586" s="3"/>
      <c r="E586" s="3"/>
      <c r="F586" s="3"/>
      <c r="G586" s="54"/>
      <c r="H586" s="53"/>
      <c r="I586" s="54"/>
      <c r="J586" s="3"/>
      <c r="K586" s="3"/>
      <c r="L586" s="55"/>
      <c r="O586" s="55"/>
    </row>
    <row r="587" spans="2:15" ht="12.75" x14ac:dyDescent="0.2">
      <c r="B587" s="53"/>
      <c r="C587" s="3"/>
      <c r="D587" s="3"/>
      <c r="E587" s="3"/>
      <c r="F587" s="3"/>
      <c r="G587" s="54"/>
      <c r="H587" s="53"/>
      <c r="I587" s="54"/>
      <c r="J587" s="3"/>
      <c r="K587" s="3"/>
      <c r="L587" s="55"/>
      <c r="O587" s="55"/>
    </row>
    <row r="588" spans="2:15" ht="12.75" x14ac:dyDescent="0.2">
      <c r="B588" s="53"/>
      <c r="C588" s="3"/>
      <c r="D588" s="3"/>
      <c r="E588" s="3"/>
      <c r="F588" s="3"/>
      <c r="G588" s="54"/>
      <c r="H588" s="53"/>
      <c r="I588" s="54"/>
      <c r="J588" s="3"/>
      <c r="K588" s="3"/>
      <c r="L588" s="55"/>
      <c r="O588" s="55"/>
    </row>
    <row r="589" spans="2:15" ht="12.75" x14ac:dyDescent="0.2">
      <c r="B589" s="53"/>
      <c r="C589" s="3"/>
      <c r="D589" s="3"/>
      <c r="E589" s="3"/>
      <c r="F589" s="3"/>
      <c r="G589" s="54"/>
      <c r="H589" s="53"/>
      <c r="I589" s="54"/>
      <c r="J589" s="3"/>
      <c r="K589" s="3"/>
      <c r="L589" s="55"/>
      <c r="O589" s="55"/>
    </row>
    <row r="590" spans="2:15" ht="12.75" x14ac:dyDescent="0.2">
      <c r="B590" s="53"/>
      <c r="C590" s="3"/>
      <c r="D590" s="3"/>
      <c r="E590" s="3"/>
      <c r="F590" s="3"/>
      <c r="G590" s="54"/>
      <c r="H590" s="53"/>
      <c r="I590" s="54"/>
      <c r="J590" s="3"/>
      <c r="K590" s="3"/>
      <c r="L590" s="55"/>
      <c r="O590" s="55"/>
    </row>
    <row r="591" spans="2:15" ht="12.75" x14ac:dyDescent="0.2">
      <c r="B591" s="53"/>
      <c r="C591" s="3"/>
      <c r="D591" s="3"/>
      <c r="E591" s="3"/>
      <c r="F591" s="3"/>
      <c r="G591" s="54"/>
      <c r="H591" s="53"/>
      <c r="I591" s="54"/>
      <c r="J591" s="3"/>
      <c r="K591" s="3"/>
      <c r="L591" s="55"/>
      <c r="O591" s="55"/>
    </row>
    <row r="592" spans="2:15" ht="12.75" x14ac:dyDescent="0.2">
      <c r="B592" s="53"/>
      <c r="C592" s="3"/>
      <c r="D592" s="3"/>
      <c r="E592" s="3"/>
      <c r="F592" s="3"/>
      <c r="G592" s="54"/>
      <c r="H592" s="53"/>
      <c r="I592" s="54"/>
      <c r="J592" s="3"/>
      <c r="K592" s="3"/>
      <c r="L592" s="55"/>
      <c r="O592" s="55"/>
    </row>
    <row r="593" spans="2:15" ht="12.75" x14ac:dyDescent="0.2">
      <c r="B593" s="53"/>
      <c r="C593" s="3"/>
      <c r="D593" s="3"/>
      <c r="E593" s="3"/>
      <c r="F593" s="3"/>
      <c r="G593" s="54"/>
      <c r="H593" s="53"/>
      <c r="I593" s="54"/>
      <c r="J593" s="3"/>
      <c r="K593" s="3"/>
      <c r="L593" s="55"/>
      <c r="O593" s="55"/>
    </row>
    <row r="594" spans="2:15" ht="12.75" x14ac:dyDescent="0.2">
      <c r="B594" s="53"/>
      <c r="C594" s="3"/>
      <c r="D594" s="3"/>
      <c r="E594" s="3"/>
      <c r="F594" s="3"/>
      <c r="G594" s="54"/>
      <c r="H594" s="53"/>
      <c r="I594" s="54"/>
      <c r="J594" s="3"/>
      <c r="K594" s="3"/>
      <c r="L594" s="55"/>
      <c r="O594" s="55"/>
    </row>
    <row r="595" spans="2:15" ht="12.75" x14ac:dyDescent="0.2">
      <c r="B595" s="53"/>
      <c r="C595" s="3"/>
      <c r="D595" s="3"/>
      <c r="E595" s="3"/>
      <c r="F595" s="3"/>
      <c r="G595" s="54"/>
      <c r="H595" s="53"/>
      <c r="I595" s="54"/>
      <c r="J595" s="3"/>
      <c r="K595" s="3"/>
      <c r="L595" s="55"/>
      <c r="O595" s="55"/>
    </row>
    <row r="596" spans="2:15" ht="12.75" x14ac:dyDescent="0.2">
      <c r="B596" s="53"/>
      <c r="C596" s="3"/>
      <c r="D596" s="3"/>
      <c r="E596" s="3"/>
      <c r="F596" s="3"/>
      <c r="G596" s="54"/>
      <c r="H596" s="53"/>
      <c r="I596" s="54"/>
      <c r="J596" s="3"/>
      <c r="K596" s="3"/>
      <c r="L596" s="55"/>
      <c r="O596" s="55"/>
    </row>
    <row r="597" spans="2:15" ht="12.75" x14ac:dyDescent="0.2">
      <c r="B597" s="53"/>
      <c r="C597" s="3"/>
      <c r="D597" s="3"/>
      <c r="E597" s="3"/>
      <c r="F597" s="3"/>
      <c r="G597" s="54"/>
      <c r="H597" s="53"/>
      <c r="I597" s="54"/>
      <c r="J597" s="3"/>
      <c r="K597" s="3"/>
      <c r="L597" s="55"/>
      <c r="O597" s="55"/>
    </row>
    <row r="598" spans="2:15" ht="12.75" x14ac:dyDescent="0.2">
      <c r="B598" s="53"/>
      <c r="C598" s="3"/>
      <c r="D598" s="3"/>
      <c r="E598" s="3"/>
      <c r="F598" s="3"/>
      <c r="G598" s="54"/>
      <c r="H598" s="53"/>
      <c r="I598" s="54"/>
      <c r="J598" s="3"/>
      <c r="K598" s="3"/>
      <c r="L598" s="55"/>
      <c r="O598" s="55"/>
    </row>
    <row r="599" spans="2:15" ht="12.75" x14ac:dyDescent="0.2">
      <c r="B599" s="53"/>
      <c r="C599" s="3"/>
      <c r="D599" s="3"/>
      <c r="E599" s="3"/>
      <c r="F599" s="3"/>
      <c r="G599" s="54"/>
      <c r="H599" s="53"/>
      <c r="I599" s="54"/>
      <c r="J599" s="3"/>
      <c r="K599" s="3"/>
      <c r="L599" s="55"/>
      <c r="O599" s="55"/>
    </row>
    <row r="600" spans="2:15" ht="12.75" x14ac:dyDescent="0.2">
      <c r="B600" s="53"/>
      <c r="C600" s="3"/>
      <c r="D600" s="3"/>
      <c r="E600" s="3"/>
      <c r="F600" s="3"/>
      <c r="G600" s="54"/>
      <c r="H600" s="53"/>
      <c r="I600" s="54"/>
      <c r="J600" s="3"/>
      <c r="K600" s="3"/>
      <c r="L600" s="55"/>
      <c r="O600" s="55"/>
    </row>
    <row r="601" spans="2:15" ht="12.75" x14ac:dyDescent="0.2">
      <c r="B601" s="53"/>
      <c r="C601" s="3"/>
      <c r="D601" s="3"/>
      <c r="E601" s="3"/>
      <c r="F601" s="3"/>
      <c r="G601" s="54"/>
      <c r="H601" s="53"/>
      <c r="I601" s="54"/>
      <c r="J601" s="3"/>
      <c r="K601" s="3"/>
      <c r="L601" s="55"/>
      <c r="O601" s="55"/>
    </row>
    <row r="602" spans="2:15" ht="12.75" x14ac:dyDescent="0.2">
      <c r="B602" s="53"/>
      <c r="C602" s="3"/>
      <c r="D602" s="3"/>
      <c r="E602" s="3"/>
      <c r="F602" s="3"/>
      <c r="G602" s="54"/>
      <c r="H602" s="53"/>
      <c r="I602" s="54"/>
      <c r="J602" s="3"/>
      <c r="K602" s="3"/>
      <c r="L602" s="55"/>
      <c r="O602" s="55"/>
    </row>
    <row r="603" spans="2:15" ht="12.75" x14ac:dyDescent="0.2">
      <c r="B603" s="53"/>
      <c r="C603" s="3"/>
      <c r="D603" s="3"/>
      <c r="E603" s="3"/>
      <c r="F603" s="3"/>
      <c r="G603" s="54"/>
      <c r="H603" s="53"/>
      <c r="I603" s="54"/>
      <c r="J603" s="3"/>
      <c r="K603" s="3"/>
      <c r="L603" s="55"/>
      <c r="O603" s="55"/>
    </row>
    <row r="604" spans="2:15" ht="12.75" x14ac:dyDescent="0.2">
      <c r="B604" s="53"/>
      <c r="C604" s="3"/>
      <c r="D604" s="3"/>
      <c r="E604" s="3"/>
      <c r="F604" s="3"/>
      <c r="G604" s="54"/>
      <c r="H604" s="53"/>
      <c r="I604" s="54"/>
      <c r="J604" s="3"/>
      <c r="K604" s="3"/>
      <c r="L604" s="55"/>
      <c r="O604" s="55"/>
    </row>
    <row r="605" spans="2:15" ht="12.75" x14ac:dyDescent="0.2">
      <c r="B605" s="53"/>
      <c r="C605" s="3"/>
      <c r="D605" s="3"/>
      <c r="E605" s="3"/>
      <c r="F605" s="3"/>
      <c r="G605" s="54"/>
      <c r="H605" s="53"/>
      <c r="I605" s="54"/>
      <c r="J605" s="3"/>
      <c r="K605" s="3"/>
      <c r="L605" s="55"/>
      <c r="O605" s="55"/>
    </row>
    <row r="606" spans="2:15" ht="12.75" x14ac:dyDescent="0.2">
      <c r="B606" s="53"/>
      <c r="C606" s="3"/>
      <c r="D606" s="3"/>
      <c r="E606" s="3"/>
      <c r="F606" s="3"/>
      <c r="G606" s="54"/>
      <c r="H606" s="53"/>
      <c r="I606" s="54"/>
      <c r="J606" s="3"/>
      <c r="K606" s="3"/>
      <c r="L606" s="55"/>
      <c r="O606" s="55"/>
    </row>
    <row r="607" spans="2:15" ht="12.75" x14ac:dyDescent="0.2">
      <c r="B607" s="53"/>
      <c r="C607" s="3"/>
      <c r="D607" s="3"/>
      <c r="E607" s="3"/>
      <c r="F607" s="3"/>
      <c r="G607" s="54"/>
      <c r="H607" s="53"/>
      <c r="I607" s="54"/>
      <c r="J607" s="3"/>
      <c r="K607" s="3"/>
      <c r="L607" s="55"/>
      <c r="O607" s="55"/>
    </row>
    <row r="608" spans="2:15" ht="12.75" x14ac:dyDescent="0.2">
      <c r="B608" s="53"/>
      <c r="C608" s="3"/>
      <c r="D608" s="3"/>
      <c r="E608" s="3"/>
      <c r="F608" s="3"/>
      <c r="G608" s="54"/>
      <c r="H608" s="53"/>
      <c r="I608" s="54"/>
      <c r="J608" s="3"/>
      <c r="K608" s="3"/>
      <c r="L608" s="55"/>
      <c r="O608" s="55"/>
    </row>
    <row r="609" spans="2:15" ht="12.75" x14ac:dyDescent="0.2">
      <c r="B609" s="53"/>
      <c r="C609" s="3"/>
      <c r="D609" s="3"/>
      <c r="E609" s="3"/>
      <c r="F609" s="3"/>
      <c r="G609" s="54"/>
      <c r="H609" s="53"/>
      <c r="I609" s="54"/>
      <c r="J609" s="3"/>
      <c r="K609" s="3"/>
      <c r="L609" s="55"/>
      <c r="O609" s="55"/>
    </row>
    <row r="610" spans="2:15" ht="12.75" x14ac:dyDescent="0.2">
      <c r="B610" s="53"/>
      <c r="C610" s="3"/>
      <c r="D610" s="3"/>
      <c r="E610" s="3"/>
      <c r="F610" s="3"/>
      <c r="G610" s="54"/>
      <c r="H610" s="53"/>
      <c r="I610" s="54"/>
      <c r="J610" s="3"/>
      <c r="K610" s="3"/>
      <c r="L610" s="55"/>
      <c r="O610" s="55"/>
    </row>
    <row r="611" spans="2:15" ht="12.75" x14ac:dyDescent="0.2">
      <c r="B611" s="53"/>
      <c r="C611" s="3"/>
      <c r="D611" s="3"/>
      <c r="E611" s="3"/>
      <c r="F611" s="3"/>
      <c r="G611" s="54"/>
      <c r="H611" s="53"/>
      <c r="I611" s="54"/>
      <c r="J611" s="3"/>
      <c r="K611" s="3"/>
      <c r="L611" s="55"/>
      <c r="O611" s="55"/>
    </row>
    <row r="612" spans="2:15" ht="12.75" x14ac:dyDescent="0.2">
      <c r="B612" s="53"/>
      <c r="C612" s="3"/>
      <c r="D612" s="3"/>
      <c r="E612" s="3"/>
      <c r="F612" s="3"/>
      <c r="G612" s="54"/>
      <c r="H612" s="53"/>
      <c r="I612" s="54"/>
      <c r="J612" s="3"/>
      <c r="K612" s="3"/>
      <c r="L612" s="55"/>
      <c r="O612" s="55"/>
    </row>
    <row r="613" spans="2:15" ht="12.75" x14ac:dyDescent="0.2">
      <c r="B613" s="53"/>
      <c r="C613" s="3"/>
      <c r="D613" s="3"/>
      <c r="E613" s="3"/>
      <c r="F613" s="3"/>
      <c r="G613" s="54"/>
      <c r="H613" s="53"/>
      <c r="I613" s="54"/>
      <c r="J613" s="3"/>
      <c r="K613" s="3"/>
      <c r="L613" s="55"/>
      <c r="O613" s="55"/>
    </row>
    <row r="614" spans="2:15" ht="12.75" x14ac:dyDescent="0.2">
      <c r="B614" s="53"/>
      <c r="C614" s="3"/>
      <c r="D614" s="3"/>
      <c r="E614" s="3"/>
      <c r="F614" s="3"/>
      <c r="G614" s="54"/>
      <c r="H614" s="53"/>
      <c r="I614" s="54"/>
      <c r="J614" s="3"/>
      <c r="K614" s="3"/>
      <c r="L614" s="55"/>
      <c r="O614" s="55"/>
    </row>
    <row r="615" spans="2:15" ht="12.75" x14ac:dyDescent="0.2">
      <c r="B615" s="53"/>
      <c r="C615" s="3"/>
      <c r="D615" s="3"/>
      <c r="E615" s="3"/>
      <c r="F615" s="3"/>
      <c r="G615" s="54"/>
      <c r="H615" s="53"/>
      <c r="I615" s="54"/>
      <c r="J615" s="3"/>
      <c r="K615" s="3"/>
      <c r="L615" s="55"/>
      <c r="O615" s="55"/>
    </row>
    <row r="616" spans="2:15" ht="12.75" x14ac:dyDescent="0.2">
      <c r="B616" s="53"/>
      <c r="C616" s="3"/>
      <c r="D616" s="3"/>
      <c r="E616" s="3"/>
      <c r="F616" s="3"/>
      <c r="G616" s="54"/>
      <c r="H616" s="53"/>
      <c r="I616" s="54"/>
      <c r="J616" s="3"/>
      <c r="K616" s="3"/>
      <c r="L616" s="55"/>
      <c r="O616" s="55"/>
    </row>
    <row r="617" spans="2:15" ht="12.75" x14ac:dyDescent="0.2">
      <c r="B617" s="53"/>
      <c r="C617" s="3"/>
      <c r="D617" s="3"/>
      <c r="E617" s="3"/>
      <c r="F617" s="3"/>
      <c r="G617" s="54"/>
      <c r="H617" s="53"/>
      <c r="I617" s="54"/>
      <c r="J617" s="3"/>
      <c r="K617" s="3"/>
      <c r="L617" s="55"/>
      <c r="O617" s="55"/>
    </row>
    <row r="618" spans="2:15" ht="12.75" x14ac:dyDescent="0.2">
      <c r="B618" s="53"/>
      <c r="C618" s="3"/>
      <c r="D618" s="3"/>
      <c r="E618" s="3"/>
      <c r="F618" s="3"/>
      <c r="G618" s="54"/>
      <c r="H618" s="53"/>
      <c r="I618" s="54"/>
      <c r="J618" s="3"/>
      <c r="K618" s="3"/>
      <c r="L618" s="55"/>
      <c r="O618" s="55"/>
    </row>
    <row r="619" spans="2:15" ht="12.75" x14ac:dyDescent="0.2">
      <c r="B619" s="53"/>
      <c r="C619" s="3"/>
      <c r="D619" s="3"/>
      <c r="E619" s="3"/>
      <c r="F619" s="3"/>
      <c r="G619" s="54"/>
      <c r="H619" s="53"/>
      <c r="I619" s="54"/>
      <c r="J619" s="3"/>
      <c r="K619" s="3"/>
      <c r="L619" s="55"/>
      <c r="O619" s="55"/>
    </row>
    <row r="620" spans="2:15" ht="12.75" x14ac:dyDescent="0.2">
      <c r="B620" s="53"/>
      <c r="C620" s="3"/>
      <c r="D620" s="3"/>
      <c r="E620" s="3"/>
      <c r="F620" s="3"/>
      <c r="G620" s="54"/>
      <c r="H620" s="53"/>
      <c r="I620" s="54"/>
      <c r="J620" s="3"/>
      <c r="K620" s="3"/>
      <c r="L620" s="55"/>
      <c r="O620" s="55"/>
    </row>
    <row r="621" spans="2:15" ht="12.75" x14ac:dyDescent="0.2">
      <c r="B621" s="53"/>
      <c r="C621" s="3"/>
      <c r="D621" s="3"/>
      <c r="E621" s="3"/>
      <c r="F621" s="3"/>
      <c r="G621" s="54"/>
      <c r="H621" s="53"/>
      <c r="I621" s="54"/>
      <c r="J621" s="3"/>
      <c r="K621" s="3"/>
      <c r="L621" s="55"/>
      <c r="O621" s="55"/>
    </row>
    <row r="622" spans="2:15" ht="12.75" x14ac:dyDescent="0.2">
      <c r="B622" s="53"/>
      <c r="C622" s="3"/>
      <c r="D622" s="3"/>
      <c r="E622" s="3"/>
      <c r="F622" s="3"/>
      <c r="G622" s="54"/>
      <c r="H622" s="53"/>
      <c r="I622" s="54"/>
      <c r="J622" s="3"/>
      <c r="K622" s="3"/>
      <c r="L622" s="55"/>
      <c r="O622" s="55"/>
    </row>
    <row r="623" spans="2:15" ht="12.75" x14ac:dyDescent="0.2">
      <c r="B623" s="53"/>
      <c r="C623" s="3"/>
      <c r="D623" s="3"/>
      <c r="E623" s="3"/>
      <c r="F623" s="3"/>
      <c r="G623" s="54"/>
      <c r="H623" s="53"/>
      <c r="I623" s="54"/>
      <c r="J623" s="3"/>
      <c r="K623" s="3"/>
      <c r="L623" s="55"/>
      <c r="O623" s="55"/>
    </row>
    <row r="624" spans="2:15" ht="12.75" x14ac:dyDescent="0.2">
      <c r="B624" s="53"/>
      <c r="C624" s="3"/>
      <c r="D624" s="3"/>
      <c r="E624" s="3"/>
      <c r="F624" s="3"/>
      <c r="G624" s="54"/>
      <c r="H624" s="53"/>
      <c r="I624" s="54"/>
      <c r="J624" s="3"/>
      <c r="K624" s="3"/>
      <c r="L624" s="55"/>
      <c r="O624" s="55"/>
    </row>
    <row r="625" spans="2:15" ht="12.75" x14ac:dyDescent="0.2">
      <c r="B625" s="53"/>
      <c r="C625" s="3"/>
      <c r="D625" s="3"/>
      <c r="E625" s="3"/>
      <c r="F625" s="3"/>
      <c r="G625" s="54"/>
      <c r="H625" s="53"/>
      <c r="I625" s="54"/>
      <c r="J625" s="3"/>
      <c r="K625" s="3"/>
      <c r="L625" s="55"/>
      <c r="O625" s="55"/>
    </row>
    <row r="626" spans="2:15" ht="12.75" x14ac:dyDescent="0.2">
      <c r="B626" s="53"/>
      <c r="C626" s="3"/>
      <c r="D626" s="3"/>
      <c r="E626" s="3"/>
      <c r="F626" s="3"/>
      <c r="G626" s="54"/>
      <c r="H626" s="53"/>
      <c r="I626" s="54"/>
      <c r="J626" s="3"/>
      <c r="K626" s="3"/>
      <c r="L626" s="55"/>
      <c r="O626" s="55"/>
    </row>
    <row r="627" spans="2:15" ht="12.75" x14ac:dyDescent="0.2">
      <c r="B627" s="53"/>
      <c r="C627" s="3"/>
      <c r="D627" s="3"/>
      <c r="E627" s="3"/>
      <c r="F627" s="3"/>
      <c r="G627" s="54"/>
      <c r="H627" s="53"/>
      <c r="I627" s="54"/>
      <c r="J627" s="3"/>
      <c r="K627" s="3"/>
      <c r="L627" s="55"/>
      <c r="O627" s="55"/>
    </row>
    <row r="628" spans="2:15" ht="12.75" x14ac:dyDescent="0.2">
      <c r="B628" s="53"/>
      <c r="C628" s="3"/>
      <c r="D628" s="3"/>
      <c r="E628" s="3"/>
      <c r="F628" s="3"/>
      <c r="G628" s="54"/>
      <c r="H628" s="53"/>
      <c r="I628" s="54"/>
      <c r="J628" s="3"/>
      <c r="K628" s="3"/>
      <c r="L628" s="55"/>
      <c r="O628" s="55"/>
    </row>
    <row r="629" spans="2:15" ht="12.75" x14ac:dyDescent="0.2">
      <c r="B629" s="53"/>
      <c r="C629" s="3"/>
      <c r="D629" s="3"/>
      <c r="E629" s="3"/>
      <c r="F629" s="3"/>
      <c r="G629" s="54"/>
      <c r="H629" s="53"/>
      <c r="I629" s="54"/>
      <c r="J629" s="3"/>
      <c r="K629" s="3"/>
      <c r="L629" s="55"/>
      <c r="O629" s="55"/>
    </row>
    <row r="630" spans="2:15" ht="12.75" x14ac:dyDescent="0.2">
      <c r="B630" s="53"/>
      <c r="C630" s="3"/>
      <c r="D630" s="3"/>
      <c r="E630" s="3"/>
      <c r="F630" s="3"/>
      <c r="G630" s="54"/>
      <c r="H630" s="53"/>
      <c r="I630" s="54"/>
      <c r="J630" s="3"/>
      <c r="K630" s="3"/>
      <c r="L630" s="55"/>
      <c r="O630" s="55"/>
    </row>
    <row r="631" spans="2:15" ht="12.75" x14ac:dyDescent="0.2">
      <c r="B631" s="53"/>
      <c r="C631" s="3"/>
      <c r="D631" s="3"/>
      <c r="E631" s="3"/>
      <c r="F631" s="3"/>
      <c r="G631" s="54"/>
      <c r="H631" s="53"/>
      <c r="I631" s="54"/>
      <c r="J631" s="3"/>
      <c r="K631" s="3"/>
      <c r="L631" s="55"/>
      <c r="O631" s="55"/>
    </row>
    <row r="632" spans="2:15" ht="12.75" x14ac:dyDescent="0.2">
      <c r="B632" s="53"/>
      <c r="C632" s="3"/>
      <c r="D632" s="3"/>
      <c r="E632" s="3"/>
      <c r="F632" s="3"/>
      <c r="G632" s="54"/>
      <c r="H632" s="53"/>
      <c r="I632" s="54"/>
      <c r="J632" s="3"/>
      <c r="K632" s="3"/>
      <c r="L632" s="55"/>
      <c r="O632" s="55"/>
    </row>
    <row r="633" spans="2:15" ht="12.75" x14ac:dyDescent="0.2">
      <c r="B633" s="53"/>
      <c r="C633" s="3"/>
      <c r="D633" s="3"/>
      <c r="E633" s="3"/>
      <c r="F633" s="3"/>
      <c r="G633" s="54"/>
      <c r="H633" s="53"/>
      <c r="I633" s="54"/>
      <c r="J633" s="3"/>
      <c r="K633" s="3"/>
      <c r="L633" s="55"/>
      <c r="O633" s="55"/>
    </row>
    <row r="634" spans="2:15" ht="12.75" x14ac:dyDescent="0.2">
      <c r="B634" s="53"/>
      <c r="C634" s="3"/>
      <c r="D634" s="3"/>
      <c r="E634" s="3"/>
      <c r="F634" s="3"/>
      <c r="G634" s="54"/>
      <c r="H634" s="53"/>
      <c r="I634" s="54"/>
      <c r="J634" s="3"/>
      <c r="K634" s="3"/>
      <c r="L634" s="55"/>
      <c r="O634" s="55"/>
    </row>
    <row r="635" spans="2:15" ht="12.75" x14ac:dyDescent="0.2">
      <c r="B635" s="53"/>
      <c r="C635" s="3"/>
      <c r="D635" s="3"/>
      <c r="E635" s="3"/>
      <c r="F635" s="3"/>
      <c r="G635" s="54"/>
      <c r="H635" s="53"/>
      <c r="I635" s="54"/>
      <c r="J635" s="3"/>
      <c r="K635" s="3"/>
      <c r="L635" s="55"/>
      <c r="O635" s="55"/>
    </row>
    <row r="636" spans="2:15" ht="12.75" x14ac:dyDescent="0.2">
      <c r="B636" s="53"/>
      <c r="C636" s="3"/>
      <c r="D636" s="3"/>
      <c r="E636" s="3"/>
      <c r="F636" s="3"/>
      <c r="G636" s="54"/>
      <c r="H636" s="53"/>
      <c r="I636" s="54"/>
      <c r="J636" s="3"/>
      <c r="K636" s="3"/>
      <c r="L636" s="55"/>
      <c r="O636" s="55"/>
    </row>
    <row r="637" spans="2:15" ht="12.75" x14ac:dyDescent="0.2">
      <c r="B637" s="53"/>
      <c r="C637" s="3"/>
      <c r="D637" s="3"/>
      <c r="E637" s="3"/>
      <c r="F637" s="3"/>
      <c r="G637" s="54"/>
      <c r="H637" s="53"/>
      <c r="I637" s="54"/>
      <c r="J637" s="3"/>
      <c r="K637" s="3"/>
      <c r="L637" s="55"/>
      <c r="O637" s="55"/>
    </row>
    <row r="638" spans="2:15" ht="12.75" x14ac:dyDescent="0.2">
      <c r="B638" s="53"/>
      <c r="C638" s="3"/>
      <c r="D638" s="3"/>
      <c r="E638" s="3"/>
      <c r="F638" s="3"/>
      <c r="G638" s="54"/>
      <c r="H638" s="53"/>
      <c r="I638" s="54"/>
      <c r="J638" s="3"/>
      <c r="K638" s="3"/>
      <c r="L638" s="55"/>
      <c r="O638" s="55"/>
    </row>
    <row r="639" spans="2:15" ht="12.75" x14ac:dyDescent="0.2">
      <c r="B639" s="53"/>
      <c r="C639" s="3"/>
      <c r="D639" s="3"/>
      <c r="E639" s="3"/>
      <c r="F639" s="3"/>
      <c r="G639" s="54"/>
      <c r="H639" s="53"/>
      <c r="I639" s="54"/>
      <c r="J639" s="3"/>
      <c r="K639" s="3"/>
      <c r="L639" s="55"/>
      <c r="O639" s="55"/>
    </row>
    <row r="640" spans="2:15" ht="12.75" x14ac:dyDescent="0.2">
      <c r="B640" s="53"/>
      <c r="C640" s="3"/>
      <c r="D640" s="3"/>
      <c r="E640" s="3"/>
      <c r="F640" s="3"/>
      <c r="G640" s="54"/>
      <c r="H640" s="53"/>
      <c r="I640" s="54"/>
      <c r="J640" s="3"/>
      <c r="K640" s="3"/>
      <c r="L640" s="55"/>
      <c r="O640" s="55"/>
    </row>
    <row r="641" spans="2:15" ht="12.75" x14ac:dyDescent="0.2">
      <c r="B641" s="53"/>
      <c r="C641" s="3"/>
      <c r="D641" s="3"/>
      <c r="E641" s="3"/>
      <c r="F641" s="3"/>
      <c r="G641" s="54"/>
      <c r="H641" s="53"/>
      <c r="I641" s="54"/>
      <c r="J641" s="3"/>
      <c r="K641" s="3"/>
      <c r="L641" s="55"/>
      <c r="O641" s="55"/>
    </row>
    <row r="642" spans="2:15" ht="12.75" x14ac:dyDescent="0.2">
      <c r="B642" s="53"/>
      <c r="C642" s="3"/>
      <c r="D642" s="3"/>
      <c r="E642" s="3"/>
      <c r="F642" s="3"/>
      <c r="G642" s="54"/>
      <c r="H642" s="53"/>
      <c r="I642" s="54"/>
      <c r="J642" s="3"/>
      <c r="K642" s="3"/>
      <c r="L642" s="55"/>
      <c r="O642" s="55"/>
    </row>
    <row r="643" spans="2:15" ht="12.75" x14ac:dyDescent="0.2">
      <c r="B643" s="53"/>
      <c r="C643" s="3"/>
      <c r="D643" s="3"/>
      <c r="E643" s="3"/>
      <c r="F643" s="3"/>
      <c r="G643" s="54"/>
      <c r="H643" s="53"/>
      <c r="I643" s="54"/>
      <c r="J643" s="3"/>
      <c r="K643" s="3"/>
      <c r="L643" s="55"/>
      <c r="O643" s="55"/>
    </row>
    <row r="644" spans="2:15" ht="12.75" x14ac:dyDescent="0.2">
      <c r="B644" s="53"/>
      <c r="C644" s="3"/>
      <c r="D644" s="3"/>
      <c r="E644" s="3"/>
      <c r="F644" s="3"/>
      <c r="G644" s="54"/>
      <c r="H644" s="53"/>
      <c r="I644" s="54"/>
      <c r="J644" s="3"/>
      <c r="K644" s="3"/>
      <c r="L644" s="55"/>
      <c r="O644" s="55"/>
    </row>
    <row r="645" spans="2:15" ht="12.75" x14ac:dyDescent="0.2">
      <c r="B645" s="53"/>
      <c r="C645" s="3"/>
      <c r="D645" s="3"/>
      <c r="E645" s="3"/>
      <c r="F645" s="3"/>
      <c r="G645" s="54"/>
      <c r="H645" s="53"/>
      <c r="I645" s="54"/>
      <c r="J645" s="3"/>
      <c r="K645" s="3"/>
      <c r="L645" s="55"/>
      <c r="O645" s="55"/>
    </row>
    <row r="646" spans="2:15" ht="12.75" x14ac:dyDescent="0.2">
      <c r="B646" s="53"/>
      <c r="C646" s="3"/>
      <c r="D646" s="3"/>
      <c r="E646" s="3"/>
      <c r="F646" s="3"/>
      <c r="G646" s="54"/>
      <c r="H646" s="53"/>
      <c r="I646" s="54"/>
      <c r="J646" s="3"/>
      <c r="K646" s="3"/>
      <c r="L646" s="55"/>
      <c r="O646" s="55"/>
    </row>
    <row r="647" spans="2:15" ht="12.75" x14ac:dyDescent="0.2">
      <c r="B647" s="53"/>
      <c r="C647" s="3"/>
      <c r="D647" s="3"/>
      <c r="E647" s="3"/>
      <c r="F647" s="3"/>
      <c r="G647" s="54"/>
      <c r="H647" s="53"/>
      <c r="I647" s="54"/>
      <c r="J647" s="3"/>
      <c r="K647" s="3"/>
      <c r="L647" s="55"/>
      <c r="O647" s="55"/>
    </row>
    <row r="648" spans="2:15" ht="12.75" x14ac:dyDescent="0.2">
      <c r="B648" s="53"/>
      <c r="C648" s="3"/>
      <c r="D648" s="3"/>
      <c r="E648" s="3"/>
      <c r="F648" s="3"/>
      <c r="G648" s="54"/>
      <c r="H648" s="53"/>
      <c r="I648" s="54"/>
      <c r="J648" s="3"/>
      <c r="K648" s="3"/>
      <c r="L648" s="55"/>
      <c r="O648" s="55"/>
    </row>
    <row r="649" spans="2:15" ht="12.75" x14ac:dyDescent="0.2">
      <c r="B649" s="53"/>
      <c r="C649" s="3"/>
      <c r="D649" s="3"/>
      <c r="E649" s="3"/>
      <c r="F649" s="3"/>
      <c r="G649" s="54"/>
      <c r="H649" s="53"/>
      <c r="I649" s="54"/>
      <c r="J649" s="3"/>
      <c r="K649" s="3"/>
      <c r="L649" s="55"/>
      <c r="O649" s="55"/>
    </row>
    <row r="650" spans="2:15" ht="12.75" x14ac:dyDescent="0.2">
      <c r="B650" s="53"/>
      <c r="C650" s="3"/>
      <c r="D650" s="3"/>
      <c r="E650" s="3"/>
      <c r="F650" s="3"/>
      <c r="G650" s="54"/>
      <c r="H650" s="53"/>
      <c r="I650" s="54"/>
      <c r="J650" s="3"/>
      <c r="K650" s="3"/>
      <c r="L650" s="55"/>
      <c r="O650" s="55"/>
    </row>
    <row r="651" spans="2:15" ht="12.75" x14ac:dyDescent="0.2">
      <c r="B651" s="53"/>
      <c r="C651" s="3"/>
      <c r="D651" s="3"/>
      <c r="E651" s="3"/>
      <c r="F651" s="3"/>
      <c r="G651" s="54"/>
      <c r="H651" s="53"/>
      <c r="I651" s="54"/>
      <c r="J651" s="3"/>
      <c r="K651" s="3"/>
      <c r="L651" s="55"/>
      <c r="O651" s="55"/>
    </row>
    <row r="652" spans="2:15" ht="12.75" x14ac:dyDescent="0.2">
      <c r="B652" s="53"/>
      <c r="C652" s="3"/>
      <c r="D652" s="3"/>
      <c r="E652" s="3"/>
      <c r="F652" s="3"/>
      <c r="G652" s="54"/>
      <c r="H652" s="53"/>
      <c r="I652" s="54"/>
      <c r="J652" s="3"/>
      <c r="K652" s="3"/>
      <c r="L652" s="55"/>
      <c r="O652" s="55"/>
    </row>
    <row r="653" spans="2:15" ht="12.75" x14ac:dyDescent="0.2">
      <c r="B653" s="53"/>
      <c r="C653" s="3"/>
      <c r="D653" s="3"/>
      <c r="E653" s="3"/>
      <c r="F653" s="3"/>
      <c r="G653" s="54"/>
      <c r="H653" s="53"/>
      <c r="I653" s="54"/>
      <c r="J653" s="3"/>
      <c r="K653" s="3"/>
      <c r="L653" s="55"/>
      <c r="O653" s="55"/>
    </row>
    <row r="654" spans="2:15" ht="12.75" x14ac:dyDescent="0.2">
      <c r="B654" s="53"/>
      <c r="C654" s="3"/>
      <c r="D654" s="3"/>
      <c r="E654" s="3"/>
      <c r="F654" s="3"/>
      <c r="G654" s="54"/>
      <c r="H654" s="53"/>
      <c r="I654" s="54"/>
      <c r="J654" s="3"/>
      <c r="K654" s="3"/>
      <c r="L654" s="55"/>
      <c r="O654" s="55"/>
    </row>
    <row r="655" spans="2:15" ht="12.75" x14ac:dyDescent="0.2">
      <c r="B655" s="53"/>
      <c r="C655" s="3"/>
      <c r="D655" s="3"/>
      <c r="E655" s="3"/>
      <c r="F655" s="3"/>
      <c r="G655" s="54"/>
      <c r="H655" s="53"/>
      <c r="I655" s="54"/>
      <c r="J655" s="3"/>
      <c r="K655" s="3"/>
      <c r="L655" s="55"/>
      <c r="O655" s="55"/>
    </row>
    <row r="656" spans="2:15" ht="12.75" x14ac:dyDescent="0.2">
      <c r="B656" s="53"/>
      <c r="C656" s="3"/>
      <c r="D656" s="3"/>
      <c r="E656" s="3"/>
      <c r="F656" s="3"/>
      <c r="G656" s="54"/>
      <c r="H656" s="53"/>
      <c r="I656" s="54"/>
      <c r="J656" s="3"/>
      <c r="K656" s="3"/>
      <c r="L656" s="55"/>
      <c r="O656" s="55"/>
    </row>
    <row r="657" spans="2:15" ht="12.75" x14ac:dyDescent="0.2">
      <c r="B657" s="53"/>
      <c r="C657" s="3"/>
      <c r="D657" s="3"/>
      <c r="E657" s="3"/>
      <c r="F657" s="3"/>
      <c r="G657" s="54"/>
      <c r="H657" s="53"/>
      <c r="I657" s="54"/>
      <c r="J657" s="3"/>
      <c r="K657" s="3"/>
      <c r="L657" s="55"/>
      <c r="O657" s="55"/>
    </row>
    <row r="658" spans="2:15" ht="12.75" x14ac:dyDescent="0.2">
      <c r="B658" s="53"/>
      <c r="C658" s="3"/>
      <c r="D658" s="3"/>
      <c r="E658" s="3"/>
      <c r="F658" s="3"/>
      <c r="G658" s="54"/>
      <c r="H658" s="53"/>
      <c r="I658" s="54"/>
      <c r="J658" s="3"/>
      <c r="K658" s="3"/>
      <c r="L658" s="55"/>
      <c r="O658" s="55"/>
    </row>
    <row r="659" spans="2:15" ht="12.75" x14ac:dyDescent="0.2">
      <c r="B659" s="53"/>
      <c r="C659" s="3"/>
      <c r="D659" s="3"/>
      <c r="E659" s="3"/>
      <c r="F659" s="3"/>
      <c r="G659" s="54"/>
      <c r="H659" s="53"/>
      <c r="I659" s="54"/>
      <c r="J659" s="3"/>
      <c r="K659" s="3"/>
      <c r="L659" s="55"/>
      <c r="O659" s="55"/>
    </row>
    <row r="660" spans="2:15" ht="12.75" x14ac:dyDescent="0.2">
      <c r="B660" s="53"/>
      <c r="C660" s="3"/>
      <c r="D660" s="3"/>
      <c r="E660" s="3"/>
      <c r="F660" s="3"/>
      <c r="G660" s="54"/>
      <c r="H660" s="53"/>
      <c r="I660" s="54"/>
      <c r="J660" s="3"/>
      <c r="K660" s="3"/>
      <c r="L660" s="55"/>
      <c r="O660" s="55"/>
    </row>
    <row r="661" spans="2:15" ht="12.75" x14ac:dyDescent="0.2">
      <c r="B661" s="53"/>
      <c r="C661" s="3"/>
      <c r="D661" s="3"/>
      <c r="E661" s="3"/>
      <c r="F661" s="3"/>
      <c r="G661" s="54"/>
      <c r="H661" s="53"/>
      <c r="I661" s="54"/>
      <c r="J661" s="3"/>
      <c r="K661" s="3"/>
      <c r="L661" s="55"/>
      <c r="O661" s="55"/>
    </row>
    <row r="662" spans="2:15" ht="12.75" x14ac:dyDescent="0.2">
      <c r="B662" s="53"/>
      <c r="C662" s="3"/>
      <c r="D662" s="3"/>
      <c r="E662" s="3"/>
      <c r="F662" s="3"/>
      <c r="G662" s="54"/>
      <c r="H662" s="53"/>
      <c r="I662" s="54"/>
      <c r="J662" s="3"/>
      <c r="K662" s="3"/>
      <c r="L662" s="55"/>
      <c r="O662" s="55"/>
    </row>
    <row r="663" spans="2:15" ht="12.75" x14ac:dyDescent="0.2">
      <c r="B663" s="53"/>
      <c r="C663" s="3"/>
      <c r="D663" s="3"/>
      <c r="E663" s="3"/>
      <c r="F663" s="3"/>
      <c r="G663" s="54"/>
      <c r="H663" s="53"/>
      <c r="I663" s="54"/>
      <c r="J663" s="3"/>
      <c r="K663" s="3"/>
      <c r="L663" s="55"/>
      <c r="O663" s="55"/>
    </row>
    <row r="664" spans="2:15" ht="12.75" x14ac:dyDescent="0.2">
      <c r="B664" s="53"/>
      <c r="C664" s="3"/>
      <c r="D664" s="3"/>
      <c r="E664" s="3"/>
      <c r="F664" s="3"/>
      <c r="G664" s="54"/>
      <c r="H664" s="53"/>
      <c r="I664" s="54"/>
      <c r="J664" s="3"/>
      <c r="K664" s="3"/>
      <c r="L664" s="55"/>
      <c r="O664" s="55"/>
    </row>
    <row r="665" spans="2:15" ht="12.75" x14ac:dyDescent="0.2">
      <c r="B665" s="53"/>
      <c r="C665" s="3"/>
      <c r="D665" s="3"/>
      <c r="E665" s="3"/>
      <c r="F665" s="3"/>
      <c r="G665" s="54"/>
      <c r="H665" s="53"/>
      <c r="I665" s="54"/>
      <c r="J665" s="3"/>
      <c r="K665" s="3"/>
      <c r="L665" s="55"/>
      <c r="O665" s="55"/>
    </row>
    <row r="666" spans="2:15" ht="12.75" x14ac:dyDescent="0.2">
      <c r="B666" s="53"/>
      <c r="C666" s="3"/>
      <c r="D666" s="3"/>
      <c r="E666" s="3"/>
      <c r="F666" s="3"/>
      <c r="G666" s="54"/>
      <c r="H666" s="53"/>
      <c r="I666" s="54"/>
      <c r="J666" s="3"/>
      <c r="K666" s="3"/>
      <c r="L666" s="55"/>
      <c r="O666" s="55"/>
    </row>
    <row r="667" spans="2:15" ht="12.75" x14ac:dyDescent="0.2">
      <c r="B667" s="53"/>
      <c r="C667" s="3"/>
      <c r="D667" s="3"/>
      <c r="E667" s="3"/>
      <c r="F667" s="3"/>
      <c r="G667" s="54"/>
      <c r="H667" s="53"/>
      <c r="I667" s="54"/>
      <c r="J667" s="3"/>
      <c r="K667" s="3"/>
      <c r="L667" s="55"/>
      <c r="O667" s="55"/>
    </row>
    <row r="668" spans="2:15" ht="12.75" x14ac:dyDescent="0.2">
      <c r="B668" s="53"/>
      <c r="C668" s="3"/>
      <c r="D668" s="3"/>
      <c r="E668" s="3"/>
      <c r="F668" s="3"/>
      <c r="G668" s="54"/>
      <c r="H668" s="53"/>
      <c r="I668" s="54"/>
      <c r="J668" s="3"/>
      <c r="K668" s="3"/>
      <c r="L668" s="55"/>
      <c r="O668" s="55"/>
    </row>
    <row r="669" spans="2:15" ht="12.75" x14ac:dyDescent="0.2">
      <c r="B669" s="53"/>
      <c r="C669" s="3"/>
      <c r="D669" s="3"/>
      <c r="E669" s="3"/>
      <c r="F669" s="3"/>
      <c r="G669" s="54"/>
      <c r="H669" s="53"/>
      <c r="I669" s="54"/>
      <c r="J669" s="3"/>
      <c r="K669" s="3"/>
      <c r="L669" s="55"/>
      <c r="O669" s="55"/>
    </row>
    <row r="670" spans="2:15" ht="12.75" x14ac:dyDescent="0.2">
      <c r="B670" s="53"/>
      <c r="C670" s="3"/>
      <c r="D670" s="3"/>
      <c r="E670" s="3"/>
      <c r="F670" s="3"/>
      <c r="G670" s="54"/>
      <c r="H670" s="53"/>
      <c r="I670" s="54"/>
      <c r="J670" s="3"/>
      <c r="K670" s="3"/>
      <c r="L670" s="55"/>
      <c r="O670" s="55"/>
    </row>
    <row r="671" spans="2:15" ht="12.75" x14ac:dyDescent="0.2">
      <c r="B671" s="53"/>
      <c r="C671" s="3"/>
      <c r="D671" s="3"/>
      <c r="E671" s="3"/>
      <c r="F671" s="3"/>
      <c r="G671" s="54"/>
      <c r="H671" s="53"/>
      <c r="I671" s="54"/>
      <c r="J671" s="3"/>
      <c r="K671" s="3"/>
      <c r="L671" s="55"/>
      <c r="O671" s="55"/>
    </row>
    <row r="672" spans="2:15" ht="12.75" x14ac:dyDescent="0.2">
      <c r="B672" s="53"/>
      <c r="C672" s="3"/>
      <c r="D672" s="3"/>
      <c r="E672" s="3"/>
      <c r="F672" s="3"/>
      <c r="G672" s="54"/>
      <c r="H672" s="53"/>
      <c r="I672" s="54"/>
      <c r="J672" s="3"/>
      <c r="K672" s="3"/>
      <c r="L672" s="55"/>
      <c r="O672" s="55"/>
    </row>
    <row r="673" spans="2:15" ht="12.75" x14ac:dyDescent="0.2">
      <c r="B673" s="53"/>
      <c r="C673" s="3"/>
      <c r="D673" s="3"/>
      <c r="E673" s="3"/>
      <c r="F673" s="3"/>
      <c r="G673" s="54"/>
      <c r="H673" s="53"/>
      <c r="I673" s="54"/>
      <c r="J673" s="3"/>
      <c r="K673" s="3"/>
      <c r="L673" s="55"/>
      <c r="O673" s="55"/>
    </row>
    <row r="674" spans="2:15" ht="12.75" x14ac:dyDescent="0.2">
      <c r="B674" s="53"/>
      <c r="C674" s="3"/>
      <c r="D674" s="3"/>
      <c r="E674" s="3"/>
      <c r="F674" s="3"/>
      <c r="G674" s="54"/>
      <c r="H674" s="53"/>
      <c r="I674" s="54"/>
      <c r="J674" s="3"/>
      <c r="K674" s="3"/>
      <c r="L674" s="55"/>
      <c r="O674" s="55"/>
    </row>
    <row r="675" spans="2:15" ht="12.75" x14ac:dyDescent="0.2">
      <c r="B675" s="53"/>
      <c r="C675" s="3"/>
      <c r="D675" s="3"/>
      <c r="E675" s="3"/>
      <c r="F675" s="3"/>
      <c r="G675" s="54"/>
      <c r="H675" s="53"/>
      <c r="I675" s="54"/>
      <c r="J675" s="3"/>
      <c r="K675" s="3"/>
      <c r="L675" s="55"/>
      <c r="O675" s="55"/>
    </row>
    <row r="676" spans="2:15" ht="12.75" x14ac:dyDescent="0.2">
      <c r="B676" s="53"/>
      <c r="C676" s="3"/>
      <c r="D676" s="3"/>
      <c r="E676" s="3"/>
      <c r="F676" s="3"/>
      <c r="G676" s="54"/>
      <c r="H676" s="53"/>
      <c r="I676" s="54"/>
      <c r="J676" s="3"/>
      <c r="K676" s="3"/>
      <c r="L676" s="55"/>
      <c r="O676" s="55"/>
    </row>
    <row r="677" spans="2:15" ht="12.75" x14ac:dyDescent="0.2">
      <c r="B677" s="53"/>
      <c r="C677" s="3"/>
      <c r="D677" s="3"/>
      <c r="E677" s="3"/>
      <c r="F677" s="3"/>
      <c r="G677" s="54"/>
      <c r="H677" s="53"/>
      <c r="I677" s="54"/>
      <c r="J677" s="3"/>
      <c r="K677" s="3"/>
      <c r="L677" s="55"/>
      <c r="O677" s="55"/>
    </row>
    <row r="678" spans="2:15" ht="12.75" x14ac:dyDescent="0.2">
      <c r="B678" s="53"/>
      <c r="C678" s="3"/>
      <c r="D678" s="3"/>
      <c r="E678" s="3"/>
      <c r="F678" s="3"/>
      <c r="G678" s="54"/>
      <c r="H678" s="53"/>
      <c r="I678" s="54"/>
      <c r="J678" s="3"/>
      <c r="K678" s="3"/>
      <c r="L678" s="55"/>
      <c r="O678" s="55"/>
    </row>
    <row r="679" spans="2:15" ht="12.75" x14ac:dyDescent="0.2">
      <c r="B679" s="53"/>
      <c r="C679" s="3"/>
      <c r="D679" s="3"/>
      <c r="E679" s="3"/>
      <c r="F679" s="3"/>
      <c r="G679" s="54"/>
      <c r="H679" s="53"/>
      <c r="I679" s="54"/>
      <c r="J679" s="3"/>
      <c r="K679" s="3"/>
      <c r="L679" s="55"/>
      <c r="O679" s="55"/>
    </row>
    <row r="680" spans="2:15" ht="12.75" x14ac:dyDescent="0.2">
      <c r="B680" s="53"/>
      <c r="C680" s="3"/>
      <c r="D680" s="3"/>
      <c r="E680" s="3"/>
      <c r="F680" s="3"/>
      <c r="G680" s="54"/>
      <c r="H680" s="53"/>
      <c r="I680" s="54"/>
      <c r="J680" s="3"/>
      <c r="K680" s="3"/>
      <c r="L680" s="55"/>
      <c r="O680" s="55"/>
    </row>
    <row r="681" spans="2:15" ht="12.75" x14ac:dyDescent="0.2">
      <c r="B681" s="53"/>
      <c r="C681" s="3"/>
      <c r="D681" s="3"/>
      <c r="E681" s="3"/>
      <c r="F681" s="3"/>
      <c r="G681" s="54"/>
      <c r="H681" s="53"/>
      <c r="I681" s="54"/>
      <c r="J681" s="3"/>
      <c r="K681" s="3"/>
      <c r="L681" s="55"/>
      <c r="O681" s="55"/>
    </row>
    <row r="682" spans="2:15" ht="12.75" x14ac:dyDescent="0.2">
      <c r="B682" s="53"/>
      <c r="C682" s="3"/>
      <c r="D682" s="3"/>
      <c r="E682" s="3"/>
      <c r="F682" s="3"/>
      <c r="G682" s="54"/>
      <c r="H682" s="53"/>
      <c r="I682" s="54"/>
      <c r="J682" s="3"/>
      <c r="K682" s="3"/>
      <c r="L682" s="55"/>
      <c r="O682" s="55"/>
    </row>
    <row r="683" spans="2:15" ht="12.75" x14ac:dyDescent="0.2">
      <c r="B683" s="53"/>
      <c r="C683" s="3"/>
      <c r="D683" s="3"/>
      <c r="E683" s="3"/>
      <c r="F683" s="3"/>
      <c r="G683" s="54"/>
      <c r="H683" s="53"/>
      <c r="I683" s="54"/>
      <c r="J683" s="3"/>
      <c r="K683" s="3"/>
      <c r="L683" s="55"/>
      <c r="O683" s="55"/>
    </row>
    <row r="684" spans="2:15" ht="12.75" x14ac:dyDescent="0.2">
      <c r="B684" s="53"/>
      <c r="C684" s="3"/>
      <c r="D684" s="3"/>
      <c r="E684" s="3"/>
      <c r="F684" s="3"/>
      <c r="G684" s="54"/>
      <c r="H684" s="53"/>
      <c r="I684" s="54"/>
      <c r="J684" s="3"/>
      <c r="K684" s="3"/>
      <c r="L684" s="55"/>
      <c r="O684" s="55"/>
    </row>
    <row r="685" spans="2:15" ht="12.75" x14ac:dyDescent="0.2">
      <c r="B685" s="53"/>
      <c r="C685" s="3"/>
      <c r="D685" s="3"/>
      <c r="E685" s="3"/>
      <c r="F685" s="3"/>
      <c r="G685" s="54"/>
      <c r="H685" s="53"/>
      <c r="I685" s="54"/>
      <c r="J685" s="3"/>
      <c r="K685" s="3"/>
      <c r="L685" s="55"/>
      <c r="O685" s="55"/>
    </row>
    <row r="686" spans="2:15" ht="12.75" x14ac:dyDescent="0.2">
      <c r="B686" s="53"/>
      <c r="C686" s="3"/>
      <c r="D686" s="3"/>
      <c r="E686" s="3"/>
      <c r="F686" s="3"/>
      <c r="G686" s="54"/>
      <c r="H686" s="53"/>
      <c r="I686" s="54"/>
      <c r="J686" s="3"/>
      <c r="K686" s="3"/>
      <c r="L686" s="55"/>
      <c r="O686" s="55"/>
    </row>
    <row r="687" spans="2:15" ht="12.75" x14ac:dyDescent="0.2">
      <c r="B687" s="53"/>
      <c r="C687" s="3"/>
      <c r="D687" s="3"/>
      <c r="E687" s="3"/>
      <c r="F687" s="3"/>
      <c r="G687" s="54"/>
      <c r="H687" s="53"/>
      <c r="I687" s="54"/>
      <c r="J687" s="3"/>
      <c r="K687" s="3"/>
      <c r="L687" s="55"/>
      <c r="O687" s="55"/>
    </row>
    <row r="688" spans="2:15" ht="12.75" x14ac:dyDescent="0.2">
      <c r="B688" s="53"/>
      <c r="C688" s="3"/>
      <c r="D688" s="3"/>
      <c r="E688" s="3"/>
      <c r="F688" s="3"/>
      <c r="G688" s="54"/>
      <c r="H688" s="53"/>
      <c r="I688" s="54"/>
      <c r="J688" s="3"/>
      <c r="K688" s="3"/>
      <c r="L688" s="55"/>
      <c r="O688" s="55"/>
    </row>
    <row r="689" spans="2:15" ht="12.75" x14ac:dyDescent="0.2">
      <c r="B689" s="53"/>
      <c r="C689" s="3"/>
      <c r="D689" s="3"/>
      <c r="E689" s="3"/>
      <c r="F689" s="3"/>
      <c r="G689" s="54"/>
      <c r="H689" s="53"/>
      <c r="I689" s="54"/>
      <c r="J689" s="3"/>
      <c r="K689" s="3"/>
      <c r="L689" s="55"/>
      <c r="O689" s="55"/>
    </row>
    <row r="690" spans="2:15" ht="12.75" x14ac:dyDescent="0.2">
      <c r="B690" s="53"/>
      <c r="C690" s="3"/>
      <c r="D690" s="3"/>
      <c r="E690" s="3"/>
      <c r="F690" s="3"/>
      <c r="G690" s="54"/>
      <c r="H690" s="53"/>
      <c r="I690" s="54"/>
      <c r="J690" s="3"/>
      <c r="K690" s="3"/>
      <c r="L690" s="55"/>
      <c r="O690" s="55"/>
    </row>
    <row r="691" spans="2:15" ht="12.75" x14ac:dyDescent="0.2">
      <c r="B691" s="53"/>
      <c r="C691" s="3"/>
      <c r="D691" s="3"/>
      <c r="E691" s="3"/>
      <c r="F691" s="3"/>
      <c r="G691" s="54"/>
      <c r="H691" s="53"/>
      <c r="I691" s="54"/>
      <c r="J691" s="3"/>
      <c r="K691" s="3"/>
      <c r="L691" s="55"/>
      <c r="O691" s="55"/>
    </row>
    <row r="692" spans="2:15" ht="12.75" x14ac:dyDescent="0.2">
      <c r="B692" s="53"/>
      <c r="C692" s="3"/>
      <c r="D692" s="3"/>
      <c r="E692" s="3"/>
      <c r="F692" s="3"/>
      <c r="G692" s="54"/>
      <c r="H692" s="53"/>
      <c r="I692" s="54"/>
      <c r="J692" s="3"/>
      <c r="K692" s="3"/>
      <c r="L692" s="55"/>
      <c r="O692" s="55"/>
    </row>
    <row r="693" spans="2:15" ht="12.75" x14ac:dyDescent="0.2">
      <c r="B693" s="53"/>
      <c r="C693" s="3"/>
      <c r="D693" s="3"/>
      <c r="E693" s="3"/>
      <c r="F693" s="3"/>
      <c r="G693" s="54"/>
      <c r="H693" s="53"/>
      <c r="I693" s="54"/>
      <c r="J693" s="3"/>
      <c r="K693" s="3"/>
      <c r="L693" s="55"/>
      <c r="O693" s="55"/>
    </row>
    <row r="694" spans="2:15" ht="12.75" x14ac:dyDescent="0.2">
      <c r="B694" s="53"/>
      <c r="C694" s="3"/>
      <c r="D694" s="3"/>
      <c r="E694" s="3"/>
      <c r="F694" s="3"/>
      <c r="G694" s="54"/>
      <c r="H694" s="53"/>
      <c r="I694" s="54"/>
      <c r="J694" s="3"/>
      <c r="K694" s="3"/>
      <c r="L694" s="55"/>
      <c r="O694" s="55"/>
    </row>
    <row r="695" spans="2:15" ht="12.75" x14ac:dyDescent="0.2">
      <c r="B695" s="53"/>
      <c r="C695" s="3"/>
      <c r="D695" s="3"/>
      <c r="E695" s="3"/>
      <c r="F695" s="3"/>
      <c r="G695" s="54"/>
      <c r="H695" s="53"/>
      <c r="I695" s="54"/>
      <c r="J695" s="3"/>
      <c r="K695" s="3"/>
      <c r="L695" s="55"/>
      <c r="O695" s="55"/>
    </row>
    <row r="696" spans="2:15" ht="12.75" x14ac:dyDescent="0.2">
      <c r="B696" s="53"/>
      <c r="C696" s="3"/>
      <c r="D696" s="3"/>
      <c r="E696" s="3"/>
      <c r="F696" s="3"/>
      <c r="G696" s="54"/>
      <c r="H696" s="53"/>
      <c r="I696" s="54"/>
      <c r="J696" s="3"/>
      <c r="K696" s="3"/>
      <c r="L696" s="55"/>
      <c r="O696" s="55"/>
    </row>
    <row r="697" spans="2:15" ht="12.75" x14ac:dyDescent="0.2">
      <c r="B697" s="53"/>
      <c r="C697" s="3"/>
      <c r="D697" s="3"/>
      <c r="E697" s="3"/>
      <c r="F697" s="3"/>
      <c r="G697" s="54"/>
      <c r="H697" s="53"/>
      <c r="I697" s="54"/>
      <c r="J697" s="3"/>
      <c r="K697" s="3"/>
      <c r="L697" s="55"/>
      <c r="O697" s="55"/>
    </row>
    <row r="698" spans="2:15" ht="12.75" x14ac:dyDescent="0.2">
      <c r="B698" s="53"/>
      <c r="C698" s="3"/>
      <c r="D698" s="3"/>
      <c r="E698" s="3"/>
      <c r="F698" s="3"/>
      <c r="G698" s="54"/>
      <c r="H698" s="53"/>
      <c r="I698" s="54"/>
      <c r="J698" s="3"/>
      <c r="K698" s="3"/>
      <c r="L698" s="55"/>
      <c r="O698" s="55"/>
    </row>
    <row r="699" spans="2:15" ht="12.75" x14ac:dyDescent="0.2">
      <c r="B699" s="53"/>
      <c r="C699" s="3"/>
      <c r="D699" s="3"/>
      <c r="E699" s="3"/>
      <c r="F699" s="3"/>
      <c r="G699" s="54"/>
      <c r="H699" s="53"/>
      <c r="I699" s="54"/>
      <c r="J699" s="3"/>
      <c r="K699" s="3"/>
      <c r="L699" s="55"/>
      <c r="O699" s="55"/>
    </row>
    <row r="700" spans="2:15" ht="12.75" x14ac:dyDescent="0.2">
      <c r="B700" s="53"/>
      <c r="C700" s="3"/>
      <c r="D700" s="3"/>
      <c r="E700" s="3"/>
      <c r="F700" s="3"/>
      <c r="G700" s="54"/>
      <c r="H700" s="53"/>
      <c r="I700" s="54"/>
      <c r="J700" s="3"/>
      <c r="K700" s="3"/>
      <c r="L700" s="55"/>
      <c r="O700" s="55"/>
    </row>
    <row r="701" spans="2:15" ht="12.75" x14ac:dyDescent="0.2">
      <c r="B701" s="53"/>
      <c r="C701" s="3"/>
      <c r="D701" s="3"/>
      <c r="E701" s="3"/>
      <c r="F701" s="3"/>
      <c r="G701" s="54"/>
      <c r="H701" s="53"/>
      <c r="I701" s="54"/>
      <c r="J701" s="3"/>
      <c r="K701" s="3"/>
      <c r="L701" s="55"/>
      <c r="O701" s="55"/>
    </row>
    <row r="702" spans="2:15" ht="12.75" x14ac:dyDescent="0.2">
      <c r="B702" s="53"/>
      <c r="C702" s="3"/>
      <c r="D702" s="3"/>
      <c r="E702" s="3"/>
      <c r="F702" s="3"/>
      <c r="G702" s="54"/>
      <c r="H702" s="53"/>
      <c r="I702" s="54"/>
      <c r="J702" s="3"/>
      <c r="K702" s="3"/>
      <c r="L702" s="55"/>
      <c r="O702" s="55"/>
    </row>
    <row r="703" spans="2:15" ht="12.75" x14ac:dyDescent="0.2">
      <c r="B703" s="53"/>
      <c r="C703" s="3"/>
      <c r="D703" s="3"/>
      <c r="E703" s="3"/>
      <c r="F703" s="3"/>
      <c r="G703" s="54"/>
      <c r="H703" s="53"/>
      <c r="I703" s="54"/>
      <c r="J703" s="3"/>
      <c r="K703" s="3"/>
      <c r="L703" s="55"/>
      <c r="O703" s="55"/>
    </row>
    <row r="704" spans="2:15" ht="12.75" x14ac:dyDescent="0.2">
      <c r="B704" s="53"/>
      <c r="C704" s="3"/>
      <c r="D704" s="3"/>
      <c r="E704" s="3"/>
      <c r="F704" s="3"/>
      <c r="G704" s="54"/>
      <c r="H704" s="53"/>
      <c r="I704" s="54"/>
      <c r="J704" s="3"/>
      <c r="K704" s="3"/>
      <c r="L704" s="55"/>
      <c r="O704" s="55"/>
    </row>
    <row r="705" spans="2:15" ht="12.75" x14ac:dyDescent="0.2">
      <c r="B705" s="53"/>
      <c r="C705" s="3"/>
      <c r="D705" s="3"/>
      <c r="E705" s="3"/>
      <c r="F705" s="3"/>
      <c r="G705" s="54"/>
      <c r="H705" s="53"/>
      <c r="I705" s="54"/>
      <c r="J705" s="3"/>
      <c r="K705" s="3"/>
      <c r="L705" s="55"/>
      <c r="O705" s="55"/>
    </row>
    <row r="706" spans="2:15" ht="12.75" x14ac:dyDescent="0.2">
      <c r="B706" s="53"/>
      <c r="C706" s="3"/>
      <c r="D706" s="3"/>
      <c r="E706" s="3"/>
      <c r="F706" s="3"/>
      <c r="G706" s="54"/>
      <c r="H706" s="53"/>
      <c r="I706" s="54"/>
      <c r="J706" s="3"/>
      <c r="K706" s="3"/>
      <c r="L706" s="55"/>
      <c r="O706" s="55"/>
    </row>
    <row r="707" spans="2:15" ht="12.75" x14ac:dyDescent="0.2">
      <c r="B707" s="53"/>
      <c r="C707" s="3"/>
      <c r="D707" s="3"/>
      <c r="E707" s="3"/>
      <c r="F707" s="3"/>
      <c r="G707" s="54"/>
      <c r="H707" s="53"/>
      <c r="I707" s="54"/>
      <c r="J707" s="3"/>
      <c r="K707" s="3"/>
      <c r="L707" s="55"/>
      <c r="O707" s="55"/>
    </row>
    <row r="708" spans="2:15" ht="12.75" x14ac:dyDescent="0.2">
      <c r="B708" s="53"/>
      <c r="C708" s="3"/>
      <c r="D708" s="3"/>
      <c r="E708" s="3"/>
      <c r="F708" s="3"/>
      <c r="G708" s="54"/>
      <c r="H708" s="53"/>
      <c r="I708" s="54"/>
      <c r="J708" s="3"/>
      <c r="K708" s="3"/>
      <c r="L708" s="55"/>
      <c r="O708" s="55"/>
    </row>
    <row r="709" spans="2:15" ht="12.75" x14ac:dyDescent="0.2">
      <c r="B709" s="53"/>
      <c r="C709" s="3"/>
      <c r="D709" s="3"/>
      <c r="E709" s="3"/>
      <c r="F709" s="3"/>
      <c r="G709" s="54"/>
      <c r="H709" s="53"/>
      <c r="I709" s="54"/>
      <c r="J709" s="3"/>
      <c r="K709" s="3"/>
      <c r="L709" s="55"/>
      <c r="O709" s="55"/>
    </row>
    <row r="710" spans="2:15" ht="12.75" x14ac:dyDescent="0.2">
      <c r="B710" s="53"/>
      <c r="C710" s="3"/>
      <c r="D710" s="3"/>
      <c r="E710" s="3"/>
      <c r="F710" s="3"/>
      <c r="G710" s="54"/>
      <c r="H710" s="53"/>
      <c r="I710" s="54"/>
      <c r="J710" s="3"/>
      <c r="K710" s="3"/>
      <c r="L710" s="55"/>
      <c r="O710" s="55"/>
    </row>
    <row r="711" spans="2:15" ht="12.75" x14ac:dyDescent="0.2">
      <c r="B711" s="53"/>
      <c r="C711" s="3"/>
      <c r="D711" s="3"/>
      <c r="E711" s="3"/>
      <c r="F711" s="3"/>
      <c r="G711" s="54"/>
      <c r="H711" s="53"/>
      <c r="I711" s="54"/>
      <c r="J711" s="3"/>
      <c r="K711" s="3"/>
      <c r="L711" s="55"/>
      <c r="O711" s="55"/>
    </row>
    <row r="712" spans="2:15" ht="12.75" x14ac:dyDescent="0.2">
      <c r="B712" s="53"/>
      <c r="C712" s="3"/>
      <c r="D712" s="3"/>
      <c r="E712" s="3"/>
      <c r="F712" s="3"/>
      <c r="G712" s="54"/>
      <c r="H712" s="53"/>
      <c r="I712" s="54"/>
      <c r="J712" s="3"/>
      <c r="K712" s="3"/>
      <c r="L712" s="55"/>
      <c r="O712" s="55"/>
    </row>
    <row r="713" spans="2:15" ht="12.75" x14ac:dyDescent="0.2">
      <c r="B713" s="53"/>
      <c r="C713" s="3"/>
      <c r="D713" s="3"/>
      <c r="E713" s="3"/>
      <c r="F713" s="3"/>
      <c r="G713" s="54"/>
      <c r="H713" s="53"/>
      <c r="I713" s="54"/>
      <c r="J713" s="3"/>
      <c r="K713" s="3"/>
      <c r="L713" s="55"/>
      <c r="O713" s="55"/>
    </row>
    <row r="714" spans="2:15" ht="12.75" x14ac:dyDescent="0.2">
      <c r="B714" s="53"/>
      <c r="C714" s="3"/>
      <c r="D714" s="3"/>
      <c r="E714" s="3"/>
      <c r="F714" s="3"/>
      <c r="G714" s="54"/>
      <c r="H714" s="53"/>
      <c r="I714" s="54"/>
      <c r="J714" s="3"/>
      <c r="K714" s="3"/>
      <c r="L714" s="55"/>
      <c r="O714" s="55"/>
    </row>
    <row r="715" spans="2:15" ht="12.75" x14ac:dyDescent="0.2">
      <c r="B715" s="53"/>
      <c r="C715" s="3"/>
      <c r="D715" s="3"/>
      <c r="E715" s="3"/>
      <c r="F715" s="3"/>
      <c r="G715" s="54"/>
      <c r="H715" s="53"/>
      <c r="I715" s="54"/>
      <c r="J715" s="3"/>
      <c r="K715" s="3"/>
      <c r="L715" s="55"/>
      <c r="O715" s="55"/>
    </row>
    <row r="716" spans="2:15" ht="12.75" x14ac:dyDescent="0.2">
      <c r="B716" s="53"/>
      <c r="C716" s="3"/>
      <c r="D716" s="3"/>
      <c r="E716" s="3"/>
      <c r="F716" s="3"/>
      <c r="G716" s="54"/>
      <c r="H716" s="53"/>
      <c r="I716" s="54"/>
      <c r="J716" s="3"/>
      <c r="K716" s="3"/>
      <c r="L716" s="55"/>
      <c r="O716" s="55"/>
    </row>
    <row r="717" spans="2:15" ht="12.75" x14ac:dyDescent="0.2">
      <c r="B717" s="53"/>
      <c r="C717" s="3"/>
      <c r="D717" s="3"/>
      <c r="E717" s="3"/>
      <c r="F717" s="3"/>
      <c r="G717" s="54"/>
      <c r="H717" s="53"/>
      <c r="I717" s="54"/>
      <c r="J717" s="3"/>
      <c r="K717" s="3"/>
      <c r="L717" s="55"/>
      <c r="O717" s="55"/>
    </row>
    <row r="718" spans="2:15" ht="12.75" x14ac:dyDescent="0.2">
      <c r="B718" s="53"/>
      <c r="C718" s="3"/>
      <c r="D718" s="3"/>
      <c r="E718" s="3"/>
      <c r="F718" s="3"/>
      <c r="G718" s="54"/>
      <c r="H718" s="53"/>
      <c r="I718" s="54"/>
      <c r="J718" s="3"/>
      <c r="K718" s="3"/>
      <c r="L718" s="55"/>
      <c r="O718" s="55"/>
    </row>
    <row r="719" spans="2:15" ht="12.75" x14ac:dyDescent="0.2">
      <c r="B719" s="53"/>
      <c r="C719" s="3"/>
      <c r="D719" s="3"/>
      <c r="E719" s="3"/>
      <c r="F719" s="3"/>
      <c r="G719" s="54"/>
      <c r="H719" s="53"/>
      <c r="I719" s="54"/>
      <c r="J719" s="3"/>
      <c r="K719" s="3"/>
      <c r="L719" s="55"/>
      <c r="O719" s="55"/>
    </row>
    <row r="720" spans="2:15" ht="12.75" x14ac:dyDescent="0.2">
      <c r="B720" s="53"/>
      <c r="C720" s="3"/>
      <c r="D720" s="3"/>
      <c r="E720" s="3"/>
      <c r="F720" s="3"/>
      <c r="G720" s="54"/>
      <c r="H720" s="53"/>
      <c r="I720" s="54"/>
      <c r="J720" s="3"/>
      <c r="K720" s="3"/>
      <c r="L720" s="55"/>
      <c r="O720" s="55"/>
    </row>
    <row r="721" spans="2:15" ht="12.75" x14ac:dyDescent="0.2">
      <c r="B721" s="53"/>
      <c r="C721" s="3"/>
      <c r="D721" s="3"/>
      <c r="E721" s="3"/>
      <c r="F721" s="3"/>
      <c r="G721" s="54"/>
      <c r="H721" s="53"/>
      <c r="I721" s="54"/>
      <c r="J721" s="3"/>
      <c r="K721" s="3"/>
      <c r="L721" s="55"/>
      <c r="O721" s="55"/>
    </row>
    <row r="722" spans="2:15" ht="12.75" x14ac:dyDescent="0.2">
      <c r="B722" s="53"/>
      <c r="C722" s="3"/>
      <c r="D722" s="3"/>
      <c r="E722" s="3"/>
      <c r="F722" s="3"/>
      <c r="G722" s="54"/>
      <c r="H722" s="53"/>
      <c r="I722" s="54"/>
      <c r="J722" s="3"/>
      <c r="K722" s="3"/>
      <c r="L722" s="55"/>
      <c r="O722" s="55"/>
    </row>
    <row r="723" spans="2:15" ht="12.75" x14ac:dyDescent="0.2">
      <c r="B723" s="53"/>
      <c r="C723" s="3"/>
      <c r="D723" s="3"/>
      <c r="E723" s="3"/>
      <c r="F723" s="3"/>
      <c r="G723" s="54"/>
      <c r="H723" s="53"/>
      <c r="I723" s="54"/>
      <c r="J723" s="3"/>
      <c r="K723" s="3"/>
      <c r="L723" s="55"/>
      <c r="O723" s="55"/>
    </row>
    <row r="724" spans="2:15" ht="12.75" x14ac:dyDescent="0.2">
      <c r="B724" s="53"/>
      <c r="C724" s="3"/>
      <c r="D724" s="3"/>
      <c r="E724" s="3"/>
      <c r="F724" s="3"/>
      <c r="G724" s="54"/>
      <c r="H724" s="53"/>
      <c r="I724" s="54"/>
      <c r="J724" s="3"/>
      <c r="K724" s="3"/>
      <c r="L724" s="55"/>
      <c r="O724" s="55"/>
    </row>
    <row r="725" spans="2:15" ht="12.75" x14ac:dyDescent="0.2">
      <c r="B725" s="53"/>
      <c r="C725" s="3"/>
      <c r="D725" s="3"/>
      <c r="E725" s="3"/>
      <c r="F725" s="3"/>
      <c r="G725" s="54"/>
      <c r="H725" s="53"/>
      <c r="I725" s="54"/>
      <c r="J725" s="3"/>
      <c r="K725" s="3"/>
      <c r="L725" s="55"/>
      <c r="O725" s="55"/>
    </row>
    <row r="726" spans="2:15" ht="12.75" x14ac:dyDescent="0.2">
      <c r="B726" s="53"/>
      <c r="C726" s="3"/>
      <c r="D726" s="3"/>
      <c r="E726" s="3"/>
      <c r="F726" s="3"/>
      <c r="G726" s="54"/>
      <c r="H726" s="53"/>
      <c r="I726" s="54"/>
      <c r="J726" s="3"/>
      <c r="K726" s="3"/>
      <c r="L726" s="55"/>
      <c r="O726" s="55"/>
    </row>
    <row r="727" spans="2:15" ht="12.75" x14ac:dyDescent="0.2">
      <c r="B727" s="53"/>
      <c r="C727" s="3"/>
      <c r="D727" s="3"/>
      <c r="E727" s="3"/>
      <c r="F727" s="3"/>
      <c r="G727" s="54"/>
      <c r="H727" s="53"/>
      <c r="I727" s="54"/>
      <c r="J727" s="3"/>
      <c r="K727" s="3"/>
      <c r="L727" s="55"/>
      <c r="O727" s="55"/>
    </row>
    <row r="728" spans="2:15" ht="12.75" x14ac:dyDescent="0.2">
      <c r="B728" s="53"/>
      <c r="C728" s="3"/>
      <c r="D728" s="3"/>
      <c r="E728" s="3"/>
      <c r="F728" s="3"/>
      <c r="G728" s="54"/>
      <c r="H728" s="53"/>
      <c r="I728" s="54"/>
      <c r="J728" s="3"/>
      <c r="K728" s="3"/>
      <c r="L728" s="55"/>
      <c r="O728" s="55"/>
    </row>
    <row r="729" spans="2:15" ht="12.75" x14ac:dyDescent="0.2">
      <c r="B729" s="53"/>
      <c r="C729" s="3"/>
      <c r="D729" s="3"/>
      <c r="E729" s="3"/>
      <c r="F729" s="3"/>
      <c r="G729" s="54"/>
      <c r="H729" s="53"/>
      <c r="I729" s="54"/>
      <c r="J729" s="3"/>
      <c r="K729" s="3"/>
      <c r="L729" s="55"/>
      <c r="O729" s="55"/>
    </row>
    <row r="730" spans="2:15" ht="12.75" x14ac:dyDescent="0.2">
      <c r="B730" s="53"/>
      <c r="C730" s="3"/>
      <c r="D730" s="3"/>
      <c r="E730" s="3"/>
      <c r="F730" s="3"/>
      <c r="G730" s="54"/>
      <c r="H730" s="53"/>
      <c r="I730" s="54"/>
      <c r="J730" s="3"/>
      <c r="K730" s="3"/>
      <c r="L730" s="55"/>
      <c r="O730" s="55"/>
    </row>
    <row r="731" spans="2:15" ht="12.75" x14ac:dyDescent="0.2">
      <c r="B731" s="53"/>
      <c r="C731" s="3"/>
      <c r="D731" s="3"/>
      <c r="E731" s="3"/>
      <c r="F731" s="3"/>
      <c r="G731" s="54"/>
      <c r="H731" s="53"/>
      <c r="I731" s="54"/>
      <c r="J731" s="3"/>
      <c r="K731" s="3"/>
      <c r="L731" s="55"/>
      <c r="O731" s="55"/>
    </row>
    <row r="732" spans="2:15" ht="12.75" x14ac:dyDescent="0.2">
      <c r="B732" s="53"/>
      <c r="C732" s="3"/>
      <c r="D732" s="3"/>
      <c r="E732" s="3"/>
      <c r="F732" s="3"/>
      <c r="G732" s="54"/>
      <c r="H732" s="53"/>
      <c r="I732" s="54"/>
      <c r="J732" s="3"/>
      <c r="K732" s="3"/>
      <c r="L732" s="55"/>
      <c r="O732" s="55"/>
    </row>
    <row r="733" spans="2:15" ht="12.75" x14ac:dyDescent="0.2">
      <c r="B733" s="53"/>
      <c r="C733" s="3"/>
      <c r="D733" s="3"/>
      <c r="E733" s="3"/>
      <c r="F733" s="3"/>
      <c r="G733" s="54"/>
      <c r="H733" s="53"/>
      <c r="I733" s="54"/>
      <c r="J733" s="3"/>
      <c r="K733" s="3"/>
      <c r="L733" s="55"/>
      <c r="O733" s="55"/>
    </row>
    <row r="734" spans="2:15" ht="12.75" x14ac:dyDescent="0.2">
      <c r="B734" s="53"/>
      <c r="C734" s="3"/>
      <c r="D734" s="3"/>
      <c r="E734" s="3"/>
      <c r="F734" s="3"/>
      <c r="G734" s="54"/>
      <c r="H734" s="53"/>
      <c r="I734" s="54"/>
      <c r="J734" s="3"/>
      <c r="K734" s="3"/>
      <c r="L734" s="55"/>
      <c r="O734" s="55"/>
    </row>
    <row r="735" spans="2:15" ht="12.75" x14ac:dyDescent="0.2">
      <c r="B735" s="53"/>
      <c r="C735" s="3"/>
      <c r="D735" s="3"/>
      <c r="E735" s="3"/>
      <c r="F735" s="3"/>
      <c r="G735" s="54"/>
      <c r="H735" s="53"/>
      <c r="I735" s="54"/>
      <c r="J735" s="3"/>
      <c r="K735" s="3"/>
      <c r="L735" s="55"/>
      <c r="O735" s="55"/>
    </row>
    <row r="736" spans="2:15" ht="12.75" x14ac:dyDescent="0.2">
      <c r="B736" s="53"/>
      <c r="C736" s="3"/>
      <c r="D736" s="3"/>
      <c r="E736" s="3"/>
      <c r="F736" s="3"/>
      <c r="G736" s="54"/>
      <c r="H736" s="53"/>
      <c r="I736" s="54"/>
      <c r="J736" s="3"/>
      <c r="K736" s="3"/>
      <c r="L736" s="55"/>
      <c r="O736" s="55"/>
    </row>
    <row r="737" spans="2:15" ht="12.75" x14ac:dyDescent="0.2">
      <c r="B737" s="53"/>
      <c r="C737" s="3"/>
      <c r="D737" s="3"/>
      <c r="E737" s="3"/>
      <c r="F737" s="3"/>
      <c r="G737" s="54"/>
      <c r="H737" s="53"/>
      <c r="I737" s="54"/>
      <c r="J737" s="3"/>
      <c r="K737" s="3"/>
      <c r="L737" s="55"/>
      <c r="O737" s="55"/>
    </row>
    <row r="738" spans="2:15" ht="12.75" x14ac:dyDescent="0.2">
      <c r="B738" s="53"/>
      <c r="C738" s="3"/>
      <c r="D738" s="3"/>
      <c r="E738" s="3"/>
      <c r="F738" s="3"/>
      <c r="G738" s="54"/>
      <c r="H738" s="53"/>
      <c r="I738" s="54"/>
      <c r="J738" s="3"/>
      <c r="K738" s="3"/>
      <c r="L738" s="55"/>
      <c r="O738" s="55"/>
    </row>
    <row r="739" spans="2:15" ht="12.75" x14ac:dyDescent="0.2">
      <c r="B739" s="53"/>
      <c r="C739" s="3"/>
      <c r="D739" s="3"/>
      <c r="E739" s="3"/>
      <c r="F739" s="3"/>
      <c r="G739" s="54"/>
      <c r="H739" s="53"/>
      <c r="I739" s="54"/>
      <c r="J739" s="3"/>
      <c r="K739" s="3"/>
      <c r="L739" s="55"/>
      <c r="O739" s="55"/>
    </row>
    <row r="740" spans="2:15" ht="12.75" x14ac:dyDescent="0.2">
      <c r="B740" s="53"/>
      <c r="C740" s="3"/>
      <c r="D740" s="3"/>
      <c r="E740" s="3"/>
      <c r="F740" s="3"/>
      <c r="G740" s="54"/>
      <c r="H740" s="53"/>
      <c r="I740" s="54"/>
      <c r="J740" s="3"/>
      <c r="K740" s="3"/>
      <c r="L740" s="55"/>
      <c r="O740" s="55"/>
    </row>
    <row r="741" spans="2:15" ht="12.75" x14ac:dyDescent="0.2">
      <c r="B741" s="53"/>
      <c r="C741" s="3"/>
      <c r="D741" s="3"/>
      <c r="E741" s="3"/>
      <c r="F741" s="3"/>
      <c r="G741" s="54"/>
      <c r="H741" s="53"/>
      <c r="I741" s="54"/>
      <c r="J741" s="3"/>
      <c r="K741" s="3"/>
      <c r="L741" s="55"/>
      <c r="O741" s="55"/>
    </row>
    <row r="742" spans="2:15" ht="12.75" x14ac:dyDescent="0.2">
      <c r="B742" s="53"/>
      <c r="C742" s="3"/>
      <c r="D742" s="3"/>
      <c r="E742" s="3"/>
      <c r="F742" s="3"/>
      <c r="G742" s="54"/>
      <c r="H742" s="53"/>
      <c r="I742" s="54"/>
      <c r="J742" s="3"/>
      <c r="K742" s="3"/>
      <c r="L742" s="55"/>
      <c r="O742" s="55"/>
    </row>
    <row r="743" spans="2:15" ht="12.75" x14ac:dyDescent="0.2">
      <c r="B743" s="53"/>
      <c r="C743" s="3"/>
      <c r="D743" s="3"/>
      <c r="E743" s="3"/>
      <c r="F743" s="3"/>
      <c r="G743" s="54"/>
      <c r="H743" s="53"/>
      <c r="I743" s="54"/>
      <c r="J743" s="3"/>
      <c r="K743" s="3"/>
      <c r="L743" s="55"/>
      <c r="O743" s="55"/>
    </row>
    <row r="744" spans="2:15" ht="12.75" x14ac:dyDescent="0.2">
      <c r="B744" s="53"/>
      <c r="C744" s="3"/>
      <c r="D744" s="3"/>
      <c r="E744" s="3"/>
      <c r="F744" s="3"/>
      <c r="G744" s="54"/>
      <c r="H744" s="53"/>
      <c r="I744" s="54"/>
      <c r="J744" s="3"/>
      <c r="K744" s="3"/>
      <c r="L744" s="55"/>
      <c r="O744" s="55"/>
    </row>
    <row r="745" spans="2:15" ht="12.75" x14ac:dyDescent="0.2">
      <c r="B745" s="53"/>
      <c r="C745" s="3"/>
      <c r="D745" s="3"/>
      <c r="E745" s="3"/>
      <c r="F745" s="3"/>
      <c r="G745" s="54"/>
      <c r="H745" s="53"/>
      <c r="I745" s="54"/>
      <c r="J745" s="3"/>
      <c r="K745" s="3"/>
      <c r="L745" s="55"/>
      <c r="O745" s="55"/>
    </row>
    <row r="746" spans="2:15" ht="12.75" x14ac:dyDescent="0.2">
      <c r="B746" s="53"/>
      <c r="C746" s="3"/>
      <c r="D746" s="3"/>
      <c r="E746" s="3"/>
      <c r="F746" s="3"/>
      <c r="G746" s="54"/>
      <c r="H746" s="53"/>
      <c r="I746" s="54"/>
      <c r="J746" s="3"/>
      <c r="K746" s="3"/>
      <c r="L746" s="55"/>
      <c r="O746" s="55"/>
    </row>
    <row r="747" spans="2:15" ht="12.75" x14ac:dyDescent="0.2">
      <c r="B747" s="53"/>
      <c r="C747" s="3"/>
      <c r="D747" s="3"/>
      <c r="E747" s="3"/>
      <c r="F747" s="3"/>
      <c r="G747" s="54"/>
      <c r="H747" s="53"/>
      <c r="I747" s="54"/>
      <c r="J747" s="3"/>
      <c r="K747" s="3"/>
      <c r="L747" s="55"/>
      <c r="O747" s="55"/>
    </row>
    <row r="748" spans="2:15" ht="12.75" x14ac:dyDescent="0.2">
      <c r="B748" s="53"/>
      <c r="C748" s="3"/>
      <c r="D748" s="3"/>
      <c r="E748" s="3"/>
      <c r="F748" s="3"/>
      <c r="G748" s="54"/>
      <c r="H748" s="53"/>
      <c r="I748" s="54"/>
      <c r="J748" s="3"/>
      <c r="K748" s="3"/>
      <c r="L748" s="55"/>
      <c r="O748" s="55"/>
    </row>
    <row r="749" spans="2:15" ht="12.75" x14ac:dyDescent="0.2">
      <c r="B749" s="53"/>
      <c r="C749" s="3"/>
      <c r="D749" s="3"/>
      <c r="E749" s="3"/>
      <c r="F749" s="3"/>
      <c r="G749" s="54"/>
      <c r="H749" s="53"/>
      <c r="I749" s="54"/>
      <c r="J749" s="3"/>
      <c r="K749" s="3"/>
      <c r="L749" s="55"/>
      <c r="O749" s="55"/>
    </row>
    <row r="750" spans="2:15" ht="12.75" x14ac:dyDescent="0.2">
      <c r="B750" s="53"/>
      <c r="C750" s="3"/>
      <c r="D750" s="3"/>
      <c r="E750" s="3"/>
      <c r="F750" s="3"/>
      <c r="G750" s="54"/>
      <c r="H750" s="53"/>
      <c r="I750" s="54"/>
      <c r="J750" s="3"/>
      <c r="K750" s="3"/>
      <c r="L750" s="55"/>
      <c r="O750" s="55"/>
    </row>
    <row r="751" spans="2:15" ht="12.75" x14ac:dyDescent="0.2">
      <c r="B751" s="53"/>
      <c r="C751" s="3"/>
      <c r="D751" s="3"/>
      <c r="E751" s="3"/>
      <c r="F751" s="3"/>
      <c r="G751" s="54"/>
      <c r="H751" s="53"/>
      <c r="I751" s="54"/>
      <c r="J751" s="3"/>
      <c r="K751" s="3"/>
      <c r="L751" s="55"/>
      <c r="O751" s="55"/>
    </row>
    <row r="752" spans="2:15" ht="12.75" x14ac:dyDescent="0.2">
      <c r="B752" s="53"/>
      <c r="C752" s="3"/>
      <c r="D752" s="3"/>
      <c r="E752" s="3"/>
      <c r="F752" s="3"/>
      <c r="G752" s="54"/>
      <c r="H752" s="53"/>
      <c r="I752" s="54"/>
      <c r="J752" s="3"/>
      <c r="K752" s="3"/>
      <c r="L752" s="55"/>
      <c r="O752" s="55"/>
    </row>
    <row r="753" spans="2:15" ht="12.75" x14ac:dyDescent="0.2">
      <c r="B753" s="53"/>
      <c r="C753" s="3"/>
      <c r="D753" s="3"/>
      <c r="E753" s="3"/>
      <c r="F753" s="3"/>
      <c r="G753" s="54"/>
      <c r="H753" s="53"/>
      <c r="I753" s="54"/>
      <c r="J753" s="3"/>
      <c r="K753" s="3"/>
      <c r="L753" s="55"/>
      <c r="O753" s="55"/>
    </row>
    <row r="754" spans="2:15" ht="12.75" x14ac:dyDescent="0.2">
      <c r="B754" s="53"/>
      <c r="C754" s="3"/>
      <c r="D754" s="3"/>
      <c r="E754" s="3"/>
      <c r="F754" s="3"/>
      <c r="G754" s="54"/>
      <c r="H754" s="53"/>
      <c r="I754" s="54"/>
      <c r="J754" s="3"/>
      <c r="K754" s="3"/>
      <c r="L754" s="55"/>
      <c r="O754" s="55"/>
    </row>
    <row r="755" spans="2:15" ht="12.75" x14ac:dyDescent="0.2">
      <c r="B755" s="53"/>
      <c r="C755" s="3"/>
      <c r="D755" s="3"/>
      <c r="E755" s="3"/>
      <c r="F755" s="3"/>
      <c r="G755" s="54"/>
      <c r="H755" s="53"/>
      <c r="I755" s="54"/>
      <c r="J755" s="3"/>
      <c r="K755" s="3"/>
      <c r="L755" s="55"/>
      <c r="O755" s="55"/>
    </row>
    <row r="756" spans="2:15" ht="12.75" x14ac:dyDescent="0.2">
      <c r="B756" s="53"/>
      <c r="C756" s="3"/>
      <c r="D756" s="3"/>
      <c r="E756" s="3"/>
      <c r="F756" s="3"/>
      <c r="G756" s="54"/>
      <c r="H756" s="53"/>
      <c r="I756" s="54"/>
      <c r="J756" s="3"/>
      <c r="K756" s="3"/>
      <c r="L756" s="55"/>
      <c r="O756" s="55"/>
    </row>
    <row r="757" spans="2:15" ht="12.75" x14ac:dyDescent="0.2">
      <c r="B757" s="53"/>
      <c r="C757" s="3"/>
      <c r="D757" s="3"/>
      <c r="E757" s="3"/>
      <c r="F757" s="3"/>
      <c r="G757" s="54"/>
      <c r="H757" s="53"/>
      <c r="I757" s="54"/>
      <c r="J757" s="3"/>
      <c r="K757" s="3"/>
      <c r="L757" s="55"/>
      <c r="O757" s="55"/>
    </row>
    <row r="758" spans="2:15" ht="12.75" x14ac:dyDescent="0.2">
      <c r="B758" s="53"/>
      <c r="C758" s="3"/>
      <c r="D758" s="3"/>
      <c r="E758" s="3"/>
      <c r="F758" s="3"/>
      <c r="G758" s="54"/>
      <c r="H758" s="53"/>
      <c r="I758" s="54"/>
      <c r="J758" s="3"/>
      <c r="K758" s="3"/>
      <c r="L758" s="55"/>
      <c r="O758" s="55"/>
    </row>
    <row r="759" spans="2:15" ht="12.75" x14ac:dyDescent="0.2">
      <c r="B759" s="53"/>
      <c r="C759" s="3"/>
      <c r="D759" s="3"/>
      <c r="E759" s="3"/>
      <c r="F759" s="3"/>
      <c r="G759" s="54"/>
      <c r="H759" s="53"/>
      <c r="I759" s="54"/>
      <c r="J759" s="3"/>
      <c r="K759" s="3"/>
      <c r="L759" s="55"/>
      <c r="O759" s="55"/>
    </row>
    <row r="760" spans="2:15" ht="12.75" x14ac:dyDescent="0.2">
      <c r="B760" s="53"/>
      <c r="C760" s="3"/>
      <c r="D760" s="3"/>
      <c r="E760" s="3"/>
      <c r="F760" s="3"/>
      <c r="G760" s="54"/>
      <c r="H760" s="53"/>
      <c r="I760" s="54"/>
      <c r="J760" s="3"/>
      <c r="K760" s="3"/>
      <c r="L760" s="55"/>
      <c r="O760" s="55"/>
    </row>
    <row r="761" spans="2:15" ht="12.75" x14ac:dyDescent="0.2">
      <c r="B761" s="53"/>
      <c r="C761" s="3"/>
      <c r="D761" s="3"/>
      <c r="E761" s="3"/>
      <c r="F761" s="3"/>
      <c r="G761" s="54"/>
      <c r="H761" s="53"/>
      <c r="I761" s="54"/>
      <c r="J761" s="3"/>
      <c r="K761" s="3"/>
      <c r="L761" s="55"/>
      <c r="O761" s="55"/>
    </row>
    <row r="762" spans="2:15" ht="12.75" x14ac:dyDescent="0.2">
      <c r="B762" s="53"/>
      <c r="C762" s="3"/>
      <c r="D762" s="3"/>
      <c r="E762" s="3"/>
      <c r="F762" s="3"/>
      <c r="G762" s="54"/>
      <c r="H762" s="53"/>
      <c r="I762" s="54"/>
      <c r="J762" s="3"/>
      <c r="K762" s="3"/>
      <c r="L762" s="55"/>
      <c r="O762" s="55"/>
    </row>
    <row r="763" spans="2:15" ht="12.75" x14ac:dyDescent="0.2">
      <c r="B763" s="53"/>
      <c r="C763" s="3"/>
      <c r="D763" s="3"/>
      <c r="E763" s="3"/>
      <c r="F763" s="3"/>
      <c r="G763" s="54"/>
      <c r="H763" s="53"/>
      <c r="I763" s="54"/>
      <c r="J763" s="3"/>
      <c r="K763" s="3"/>
      <c r="L763" s="55"/>
      <c r="O763" s="55"/>
    </row>
    <row r="764" spans="2:15" ht="12.75" x14ac:dyDescent="0.2">
      <c r="B764" s="53"/>
      <c r="C764" s="3"/>
      <c r="D764" s="3"/>
      <c r="E764" s="3"/>
      <c r="F764" s="3"/>
      <c r="G764" s="54"/>
      <c r="H764" s="53"/>
      <c r="I764" s="54"/>
      <c r="J764" s="3"/>
      <c r="K764" s="3"/>
      <c r="L764" s="55"/>
      <c r="O764" s="55"/>
    </row>
    <row r="765" spans="2:15" ht="12.75" x14ac:dyDescent="0.2">
      <c r="B765" s="53"/>
      <c r="C765" s="3"/>
      <c r="D765" s="3"/>
      <c r="E765" s="3"/>
      <c r="F765" s="3"/>
      <c r="G765" s="54"/>
      <c r="H765" s="53"/>
      <c r="I765" s="54"/>
      <c r="J765" s="3"/>
      <c r="K765" s="3"/>
      <c r="L765" s="55"/>
      <c r="O765" s="55"/>
    </row>
    <row r="766" spans="2:15" ht="12.75" x14ac:dyDescent="0.2">
      <c r="B766" s="53"/>
      <c r="C766" s="3"/>
      <c r="D766" s="3"/>
      <c r="E766" s="3"/>
      <c r="F766" s="3"/>
      <c r="G766" s="54"/>
      <c r="H766" s="53"/>
      <c r="I766" s="54"/>
      <c r="J766" s="3"/>
      <c r="K766" s="3"/>
      <c r="L766" s="55"/>
      <c r="O766" s="55"/>
    </row>
    <row r="767" spans="2:15" ht="12.75" x14ac:dyDescent="0.2">
      <c r="B767" s="53"/>
      <c r="C767" s="3"/>
      <c r="D767" s="3"/>
      <c r="E767" s="3"/>
      <c r="F767" s="3"/>
      <c r="G767" s="54"/>
      <c r="H767" s="53"/>
      <c r="I767" s="54"/>
      <c r="J767" s="3"/>
      <c r="K767" s="3"/>
      <c r="L767" s="55"/>
      <c r="O767" s="55"/>
    </row>
    <row r="768" spans="2:15" ht="12.75" x14ac:dyDescent="0.2">
      <c r="B768" s="53"/>
      <c r="C768" s="3"/>
      <c r="D768" s="3"/>
      <c r="E768" s="3"/>
      <c r="F768" s="3"/>
      <c r="G768" s="54"/>
      <c r="H768" s="53"/>
      <c r="I768" s="54"/>
      <c r="J768" s="3"/>
      <c r="K768" s="3"/>
      <c r="L768" s="55"/>
      <c r="O768" s="55"/>
    </row>
    <row r="769" spans="2:15" ht="12.75" x14ac:dyDescent="0.2">
      <c r="B769" s="53"/>
      <c r="C769" s="3"/>
      <c r="D769" s="3"/>
      <c r="E769" s="3"/>
      <c r="F769" s="3"/>
      <c r="G769" s="54"/>
      <c r="H769" s="53"/>
      <c r="I769" s="54"/>
      <c r="J769" s="3"/>
      <c r="K769" s="3"/>
      <c r="L769" s="55"/>
      <c r="O769" s="55"/>
    </row>
    <row r="770" spans="2:15" ht="12.75" x14ac:dyDescent="0.2">
      <c r="B770" s="53"/>
      <c r="C770" s="3"/>
      <c r="D770" s="3"/>
      <c r="E770" s="3"/>
      <c r="F770" s="3"/>
      <c r="G770" s="54"/>
      <c r="H770" s="53"/>
      <c r="I770" s="54"/>
      <c r="J770" s="3"/>
      <c r="K770" s="3"/>
      <c r="L770" s="55"/>
      <c r="O770" s="55"/>
    </row>
    <row r="771" spans="2:15" ht="12.75" x14ac:dyDescent="0.2">
      <c r="B771" s="53"/>
      <c r="C771" s="3"/>
      <c r="D771" s="3"/>
      <c r="E771" s="3"/>
      <c r="F771" s="3"/>
      <c r="G771" s="54"/>
      <c r="H771" s="53"/>
      <c r="I771" s="54"/>
      <c r="J771" s="3"/>
      <c r="K771" s="3"/>
      <c r="L771" s="55"/>
      <c r="O771" s="55"/>
    </row>
    <row r="772" spans="2:15" ht="12.75" x14ac:dyDescent="0.2">
      <c r="B772" s="53"/>
      <c r="C772" s="3"/>
      <c r="D772" s="3"/>
      <c r="E772" s="3"/>
      <c r="F772" s="3"/>
      <c r="G772" s="54"/>
      <c r="H772" s="53"/>
      <c r="I772" s="54"/>
      <c r="J772" s="3"/>
      <c r="K772" s="3"/>
      <c r="L772" s="55"/>
      <c r="O772" s="55"/>
    </row>
    <row r="773" spans="2:15" ht="12.75" x14ac:dyDescent="0.2">
      <c r="B773" s="53"/>
      <c r="C773" s="3"/>
      <c r="D773" s="3"/>
      <c r="E773" s="3"/>
      <c r="F773" s="3"/>
      <c r="G773" s="54"/>
      <c r="H773" s="53"/>
      <c r="I773" s="54"/>
      <c r="J773" s="3"/>
      <c r="K773" s="3"/>
      <c r="L773" s="55"/>
      <c r="O773" s="55"/>
    </row>
    <row r="774" spans="2:15" ht="12.75" x14ac:dyDescent="0.2">
      <c r="B774" s="53"/>
      <c r="C774" s="3"/>
      <c r="D774" s="3"/>
      <c r="E774" s="3"/>
      <c r="F774" s="3"/>
      <c r="G774" s="54"/>
      <c r="H774" s="53"/>
      <c r="I774" s="54"/>
      <c r="J774" s="3"/>
      <c r="K774" s="3"/>
      <c r="L774" s="55"/>
      <c r="O774" s="55"/>
    </row>
    <row r="775" spans="2:15" ht="12.75" x14ac:dyDescent="0.2">
      <c r="B775" s="53"/>
      <c r="C775" s="3"/>
      <c r="D775" s="3"/>
      <c r="E775" s="3"/>
      <c r="F775" s="3"/>
      <c r="G775" s="54"/>
      <c r="H775" s="53"/>
      <c r="I775" s="54"/>
      <c r="J775" s="3"/>
      <c r="K775" s="3"/>
      <c r="L775" s="55"/>
      <c r="O775" s="55"/>
    </row>
    <row r="776" spans="2:15" ht="12.75" x14ac:dyDescent="0.2">
      <c r="B776" s="53"/>
      <c r="C776" s="3"/>
      <c r="D776" s="3"/>
      <c r="E776" s="3"/>
      <c r="F776" s="3"/>
      <c r="G776" s="54"/>
      <c r="H776" s="53"/>
      <c r="I776" s="54"/>
      <c r="J776" s="3"/>
      <c r="K776" s="3"/>
      <c r="L776" s="55"/>
      <c r="O776" s="55"/>
    </row>
    <row r="777" spans="2:15" ht="12.75" x14ac:dyDescent="0.2">
      <c r="B777" s="53"/>
      <c r="C777" s="3"/>
      <c r="D777" s="3"/>
      <c r="E777" s="3"/>
      <c r="F777" s="3"/>
      <c r="G777" s="54"/>
      <c r="H777" s="53"/>
      <c r="I777" s="54"/>
      <c r="J777" s="3"/>
      <c r="K777" s="3"/>
      <c r="L777" s="55"/>
      <c r="O777" s="55"/>
    </row>
    <row r="778" spans="2:15" ht="12.75" x14ac:dyDescent="0.2">
      <c r="B778" s="53"/>
      <c r="C778" s="3"/>
      <c r="D778" s="3"/>
      <c r="E778" s="3"/>
      <c r="F778" s="3"/>
      <c r="G778" s="54"/>
      <c r="H778" s="53"/>
      <c r="I778" s="54"/>
      <c r="J778" s="3"/>
      <c r="K778" s="3"/>
      <c r="L778" s="55"/>
      <c r="O778" s="55"/>
    </row>
    <row r="779" spans="2:15" ht="12.75" x14ac:dyDescent="0.2">
      <c r="B779" s="53"/>
      <c r="C779" s="3"/>
      <c r="D779" s="3"/>
      <c r="E779" s="3"/>
      <c r="F779" s="3"/>
      <c r="G779" s="54"/>
      <c r="H779" s="53"/>
      <c r="I779" s="54"/>
      <c r="J779" s="3"/>
      <c r="K779" s="3"/>
      <c r="L779" s="55"/>
      <c r="O779" s="55"/>
    </row>
    <row r="780" spans="2:15" ht="12.75" x14ac:dyDescent="0.2">
      <c r="B780" s="53"/>
      <c r="C780" s="3"/>
      <c r="D780" s="3"/>
      <c r="E780" s="3"/>
      <c r="F780" s="3"/>
      <c r="G780" s="54"/>
      <c r="H780" s="53"/>
      <c r="I780" s="54"/>
      <c r="J780" s="3"/>
      <c r="K780" s="3"/>
      <c r="L780" s="55"/>
      <c r="O780" s="55"/>
    </row>
    <row r="781" spans="2:15" ht="12.75" x14ac:dyDescent="0.2">
      <c r="B781" s="53"/>
      <c r="C781" s="3"/>
      <c r="D781" s="3"/>
      <c r="E781" s="3"/>
      <c r="F781" s="3"/>
      <c r="G781" s="54"/>
      <c r="H781" s="53"/>
      <c r="I781" s="54"/>
      <c r="J781" s="3"/>
      <c r="K781" s="3"/>
      <c r="L781" s="55"/>
      <c r="O781" s="55"/>
    </row>
    <row r="782" spans="2:15" ht="12.75" x14ac:dyDescent="0.2">
      <c r="B782" s="53"/>
      <c r="C782" s="3"/>
      <c r="D782" s="3"/>
      <c r="E782" s="3"/>
      <c r="F782" s="3"/>
      <c r="G782" s="54"/>
      <c r="H782" s="53"/>
      <c r="I782" s="54"/>
      <c r="J782" s="3"/>
      <c r="K782" s="3"/>
      <c r="L782" s="55"/>
      <c r="O782" s="55"/>
    </row>
    <row r="783" spans="2:15" ht="12.75" x14ac:dyDescent="0.2">
      <c r="B783" s="53"/>
      <c r="C783" s="3"/>
      <c r="D783" s="3"/>
      <c r="E783" s="3"/>
      <c r="F783" s="3"/>
      <c r="G783" s="54"/>
      <c r="H783" s="53"/>
      <c r="I783" s="54"/>
      <c r="J783" s="3"/>
      <c r="K783" s="3"/>
      <c r="L783" s="55"/>
      <c r="O783" s="55"/>
    </row>
    <row r="784" spans="2:15" ht="12.75" x14ac:dyDescent="0.2">
      <c r="B784" s="53"/>
      <c r="C784" s="3"/>
      <c r="D784" s="3"/>
      <c r="E784" s="3"/>
      <c r="F784" s="3"/>
      <c r="G784" s="54"/>
      <c r="H784" s="53"/>
      <c r="I784" s="54"/>
      <c r="J784" s="3"/>
      <c r="K784" s="3"/>
      <c r="L784" s="55"/>
      <c r="O784" s="55"/>
    </row>
    <row r="785" spans="2:15" ht="12.75" x14ac:dyDescent="0.2">
      <c r="B785" s="53"/>
      <c r="C785" s="3"/>
      <c r="D785" s="3"/>
      <c r="E785" s="3"/>
      <c r="F785" s="3"/>
      <c r="G785" s="54"/>
      <c r="H785" s="53"/>
      <c r="I785" s="54"/>
      <c r="J785" s="3"/>
      <c r="K785" s="3"/>
      <c r="L785" s="55"/>
      <c r="O785" s="55"/>
    </row>
    <row r="786" spans="2:15" ht="12.75" x14ac:dyDescent="0.2">
      <c r="B786" s="53"/>
      <c r="C786" s="3"/>
      <c r="D786" s="3"/>
      <c r="E786" s="3"/>
      <c r="F786" s="3"/>
      <c r="G786" s="54"/>
      <c r="H786" s="53"/>
      <c r="I786" s="54"/>
      <c r="J786" s="3"/>
      <c r="K786" s="3"/>
      <c r="L786" s="55"/>
      <c r="O786" s="55"/>
    </row>
    <row r="787" spans="2:15" ht="12.75" x14ac:dyDescent="0.2">
      <c r="B787" s="53"/>
      <c r="C787" s="3"/>
      <c r="D787" s="3"/>
      <c r="E787" s="3"/>
      <c r="F787" s="3"/>
      <c r="G787" s="54"/>
      <c r="H787" s="53"/>
      <c r="I787" s="54"/>
      <c r="J787" s="3"/>
      <c r="K787" s="3"/>
      <c r="L787" s="55"/>
      <c r="O787" s="55"/>
    </row>
    <row r="788" spans="2:15" ht="12.75" x14ac:dyDescent="0.2">
      <c r="B788" s="53"/>
      <c r="C788" s="3"/>
      <c r="D788" s="3"/>
      <c r="E788" s="3"/>
      <c r="F788" s="3"/>
      <c r="G788" s="54"/>
      <c r="H788" s="53"/>
      <c r="I788" s="54"/>
      <c r="J788" s="3"/>
      <c r="K788" s="3"/>
      <c r="L788" s="55"/>
      <c r="O788" s="55"/>
    </row>
    <row r="789" spans="2:15" ht="12.75" x14ac:dyDescent="0.2">
      <c r="B789" s="53"/>
      <c r="C789" s="3"/>
      <c r="D789" s="3"/>
      <c r="E789" s="3"/>
      <c r="F789" s="3"/>
      <c r="G789" s="54"/>
      <c r="H789" s="53"/>
      <c r="I789" s="54"/>
      <c r="J789" s="3"/>
      <c r="K789" s="3"/>
      <c r="L789" s="55"/>
      <c r="O789" s="55"/>
    </row>
    <row r="790" spans="2:15" ht="12.75" x14ac:dyDescent="0.2">
      <c r="B790" s="53"/>
      <c r="C790" s="3"/>
      <c r="D790" s="3"/>
      <c r="E790" s="3"/>
      <c r="F790" s="3"/>
      <c r="G790" s="54"/>
      <c r="H790" s="53"/>
      <c r="I790" s="54"/>
      <c r="J790" s="3"/>
      <c r="K790" s="3"/>
      <c r="L790" s="55"/>
      <c r="O790" s="55"/>
    </row>
    <row r="791" spans="2:15" ht="12.75" x14ac:dyDescent="0.2">
      <c r="B791" s="53"/>
      <c r="C791" s="3"/>
      <c r="D791" s="3"/>
      <c r="E791" s="3"/>
      <c r="F791" s="3"/>
      <c r="G791" s="54"/>
      <c r="H791" s="53"/>
      <c r="I791" s="54"/>
      <c r="J791" s="3"/>
      <c r="K791" s="3"/>
      <c r="L791" s="55"/>
      <c r="O791" s="55"/>
    </row>
    <row r="792" spans="2:15" ht="12.75" x14ac:dyDescent="0.2">
      <c r="B792" s="53"/>
      <c r="C792" s="3"/>
      <c r="D792" s="3"/>
      <c r="E792" s="3"/>
      <c r="F792" s="3"/>
      <c r="G792" s="54"/>
      <c r="H792" s="53"/>
      <c r="I792" s="54"/>
      <c r="J792" s="3"/>
      <c r="K792" s="3"/>
      <c r="L792" s="55"/>
      <c r="O792" s="55"/>
    </row>
    <row r="793" spans="2:15" ht="12.75" x14ac:dyDescent="0.2">
      <c r="B793" s="53"/>
      <c r="C793" s="3"/>
      <c r="D793" s="3"/>
      <c r="E793" s="3"/>
      <c r="F793" s="3"/>
      <c r="G793" s="54"/>
      <c r="H793" s="53"/>
      <c r="I793" s="54"/>
      <c r="J793" s="3"/>
      <c r="K793" s="3"/>
      <c r="L793" s="55"/>
      <c r="O793" s="55"/>
    </row>
    <row r="794" spans="2:15" ht="12.75" x14ac:dyDescent="0.2">
      <c r="B794" s="53"/>
      <c r="C794" s="3"/>
      <c r="D794" s="3"/>
      <c r="E794" s="3"/>
      <c r="F794" s="3"/>
      <c r="G794" s="54"/>
      <c r="H794" s="53"/>
      <c r="I794" s="54"/>
      <c r="J794" s="3"/>
      <c r="K794" s="3"/>
      <c r="L794" s="55"/>
      <c r="O794" s="55"/>
    </row>
    <row r="795" spans="2:15" ht="12.75" x14ac:dyDescent="0.2">
      <c r="B795" s="53"/>
      <c r="C795" s="3"/>
      <c r="D795" s="3"/>
      <c r="E795" s="3"/>
      <c r="F795" s="3"/>
      <c r="G795" s="54"/>
      <c r="H795" s="53"/>
      <c r="I795" s="54"/>
      <c r="J795" s="3"/>
      <c r="K795" s="3"/>
      <c r="L795" s="55"/>
      <c r="O795" s="55"/>
    </row>
    <row r="796" spans="2:15" ht="12.75" x14ac:dyDescent="0.2">
      <c r="B796" s="53"/>
      <c r="C796" s="3"/>
      <c r="D796" s="3"/>
      <c r="E796" s="3"/>
      <c r="F796" s="3"/>
      <c r="G796" s="54"/>
      <c r="H796" s="53"/>
      <c r="I796" s="54"/>
      <c r="J796" s="3"/>
      <c r="K796" s="3"/>
      <c r="L796" s="55"/>
      <c r="O796" s="55"/>
    </row>
    <row r="797" spans="2:15" ht="12.75" x14ac:dyDescent="0.2">
      <c r="B797" s="53"/>
      <c r="C797" s="3"/>
      <c r="D797" s="3"/>
      <c r="E797" s="3"/>
      <c r="F797" s="3"/>
      <c r="G797" s="54"/>
      <c r="H797" s="53"/>
      <c r="I797" s="54"/>
      <c r="J797" s="3"/>
      <c r="K797" s="3"/>
      <c r="L797" s="55"/>
      <c r="O797" s="55"/>
    </row>
    <row r="798" spans="2:15" ht="12.75" x14ac:dyDescent="0.2">
      <c r="B798" s="53"/>
      <c r="C798" s="3"/>
      <c r="D798" s="3"/>
      <c r="E798" s="3"/>
      <c r="F798" s="3"/>
      <c r="G798" s="54"/>
      <c r="H798" s="53"/>
      <c r="I798" s="54"/>
      <c r="J798" s="3"/>
      <c r="K798" s="3"/>
      <c r="L798" s="55"/>
      <c r="O798" s="55"/>
    </row>
    <row r="799" spans="2:15" ht="12.75" x14ac:dyDescent="0.2">
      <c r="B799" s="53"/>
      <c r="C799" s="3"/>
      <c r="D799" s="3"/>
      <c r="E799" s="3"/>
      <c r="F799" s="3"/>
      <c r="G799" s="54"/>
      <c r="H799" s="53"/>
      <c r="I799" s="54"/>
      <c r="J799" s="3"/>
      <c r="K799" s="3"/>
      <c r="L799" s="55"/>
      <c r="O799" s="55"/>
    </row>
    <row r="800" spans="2:15" ht="12.75" x14ac:dyDescent="0.2">
      <c r="B800" s="53"/>
      <c r="C800" s="3"/>
      <c r="D800" s="3"/>
      <c r="E800" s="3"/>
      <c r="F800" s="3"/>
      <c r="G800" s="54"/>
      <c r="H800" s="53"/>
      <c r="I800" s="54"/>
      <c r="J800" s="3"/>
      <c r="K800" s="3"/>
      <c r="L800" s="55"/>
      <c r="O800" s="55"/>
    </row>
    <row r="801" spans="2:15" ht="12.75" x14ac:dyDescent="0.2">
      <c r="B801" s="53"/>
      <c r="C801" s="3"/>
      <c r="D801" s="3"/>
      <c r="E801" s="3"/>
      <c r="F801" s="3"/>
      <c r="G801" s="54"/>
      <c r="H801" s="53"/>
      <c r="I801" s="54"/>
      <c r="J801" s="3"/>
      <c r="K801" s="3"/>
      <c r="L801" s="55"/>
      <c r="O801" s="55"/>
    </row>
    <row r="802" spans="2:15" ht="12.75" x14ac:dyDescent="0.2">
      <c r="B802" s="53"/>
      <c r="C802" s="3"/>
      <c r="D802" s="3"/>
      <c r="E802" s="3"/>
      <c r="F802" s="3"/>
      <c r="G802" s="54"/>
      <c r="H802" s="53"/>
      <c r="I802" s="54"/>
      <c r="J802" s="3"/>
      <c r="K802" s="3"/>
      <c r="L802" s="55"/>
      <c r="O802" s="55"/>
    </row>
    <row r="803" spans="2:15" ht="12.75" x14ac:dyDescent="0.2">
      <c r="B803" s="53"/>
      <c r="C803" s="3"/>
      <c r="D803" s="3"/>
      <c r="E803" s="3"/>
      <c r="F803" s="3"/>
      <c r="G803" s="54"/>
      <c r="H803" s="53"/>
      <c r="I803" s="54"/>
      <c r="J803" s="3"/>
      <c r="K803" s="3"/>
      <c r="L803" s="55"/>
      <c r="O803" s="55"/>
    </row>
    <row r="804" spans="2:15" ht="12.75" x14ac:dyDescent="0.2">
      <c r="B804" s="53"/>
      <c r="C804" s="3"/>
      <c r="D804" s="3"/>
      <c r="E804" s="3"/>
      <c r="F804" s="3"/>
      <c r="G804" s="54"/>
      <c r="H804" s="53"/>
      <c r="I804" s="54"/>
      <c r="J804" s="3"/>
      <c r="K804" s="3"/>
      <c r="L804" s="55"/>
      <c r="O804" s="55"/>
    </row>
    <row r="805" spans="2:15" ht="12.75" x14ac:dyDescent="0.2">
      <c r="B805" s="53"/>
      <c r="C805" s="3"/>
      <c r="D805" s="3"/>
      <c r="E805" s="3"/>
      <c r="F805" s="3"/>
      <c r="G805" s="54"/>
      <c r="H805" s="53"/>
      <c r="I805" s="54"/>
      <c r="J805" s="3"/>
      <c r="K805" s="3"/>
      <c r="L805" s="55"/>
      <c r="O805" s="55"/>
    </row>
    <row r="806" spans="2:15" ht="12.75" x14ac:dyDescent="0.2">
      <c r="B806" s="53"/>
      <c r="C806" s="3"/>
      <c r="D806" s="3"/>
      <c r="E806" s="3"/>
      <c r="F806" s="3"/>
      <c r="G806" s="54"/>
      <c r="H806" s="53"/>
      <c r="I806" s="54"/>
      <c r="J806" s="3"/>
      <c r="K806" s="3"/>
      <c r="L806" s="55"/>
      <c r="O806" s="55"/>
    </row>
    <row r="807" spans="2:15" ht="12.75" x14ac:dyDescent="0.2">
      <c r="B807" s="53"/>
      <c r="C807" s="3"/>
      <c r="D807" s="3"/>
      <c r="E807" s="3"/>
      <c r="F807" s="3"/>
      <c r="G807" s="54"/>
      <c r="H807" s="53"/>
      <c r="I807" s="54"/>
      <c r="J807" s="3"/>
      <c r="K807" s="3"/>
      <c r="L807" s="55"/>
      <c r="O807" s="55"/>
    </row>
    <row r="808" spans="2:15" ht="12.75" x14ac:dyDescent="0.2">
      <c r="B808" s="53"/>
      <c r="C808" s="3"/>
      <c r="D808" s="3"/>
      <c r="E808" s="3"/>
      <c r="F808" s="3"/>
      <c r="G808" s="54"/>
      <c r="H808" s="53"/>
      <c r="I808" s="54"/>
      <c r="J808" s="3"/>
      <c r="K808" s="3"/>
      <c r="L808" s="55"/>
      <c r="O808" s="55"/>
    </row>
    <row r="809" spans="2:15" ht="12.75" x14ac:dyDescent="0.2">
      <c r="B809" s="53"/>
      <c r="C809" s="3"/>
      <c r="D809" s="3"/>
      <c r="E809" s="3"/>
      <c r="F809" s="3"/>
      <c r="G809" s="54"/>
      <c r="H809" s="53"/>
      <c r="I809" s="54"/>
      <c r="J809" s="3"/>
      <c r="K809" s="3"/>
      <c r="L809" s="55"/>
      <c r="O809" s="55"/>
    </row>
    <row r="810" spans="2:15" ht="12.75" x14ac:dyDescent="0.2">
      <c r="B810" s="53"/>
      <c r="C810" s="3"/>
      <c r="D810" s="3"/>
      <c r="E810" s="3"/>
      <c r="F810" s="3"/>
      <c r="G810" s="54"/>
      <c r="H810" s="53"/>
      <c r="I810" s="54"/>
      <c r="J810" s="3"/>
      <c r="K810" s="3"/>
      <c r="L810" s="55"/>
      <c r="O810" s="55"/>
    </row>
    <row r="811" spans="2:15" ht="12.75" x14ac:dyDescent="0.2">
      <c r="B811" s="53"/>
      <c r="C811" s="3"/>
      <c r="D811" s="3"/>
      <c r="E811" s="3"/>
      <c r="F811" s="3"/>
      <c r="G811" s="54"/>
      <c r="H811" s="53"/>
      <c r="I811" s="54"/>
      <c r="J811" s="3"/>
      <c r="K811" s="3"/>
      <c r="L811" s="55"/>
      <c r="O811" s="55"/>
    </row>
    <row r="812" spans="2:15" ht="12.75" x14ac:dyDescent="0.2">
      <c r="B812" s="53"/>
      <c r="C812" s="3"/>
      <c r="D812" s="3"/>
      <c r="E812" s="3"/>
      <c r="F812" s="3"/>
      <c r="G812" s="54"/>
      <c r="H812" s="53"/>
      <c r="I812" s="54"/>
      <c r="J812" s="3"/>
      <c r="K812" s="3"/>
      <c r="L812" s="55"/>
      <c r="O812" s="55"/>
    </row>
    <row r="813" spans="2:15" ht="12.75" x14ac:dyDescent="0.2">
      <c r="B813" s="53"/>
      <c r="C813" s="3"/>
      <c r="D813" s="3"/>
      <c r="E813" s="3"/>
      <c r="F813" s="3"/>
      <c r="G813" s="54"/>
      <c r="H813" s="53"/>
      <c r="I813" s="54"/>
      <c r="J813" s="3"/>
      <c r="K813" s="3"/>
      <c r="L813" s="55"/>
      <c r="O813" s="55"/>
    </row>
    <row r="814" spans="2:15" ht="12.75" x14ac:dyDescent="0.2">
      <c r="B814" s="53"/>
      <c r="C814" s="3"/>
      <c r="D814" s="3"/>
      <c r="E814" s="3"/>
      <c r="F814" s="3"/>
      <c r="G814" s="54"/>
      <c r="H814" s="53"/>
      <c r="I814" s="54"/>
      <c r="J814" s="3"/>
      <c r="K814" s="3"/>
      <c r="L814" s="55"/>
      <c r="O814" s="55"/>
    </row>
    <row r="815" spans="2:15" ht="12.75" x14ac:dyDescent="0.2">
      <c r="B815" s="53"/>
      <c r="C815" s="3"/>
      <c r="D815" s="3"/>
      <c r="E815" s="3"/>
      <c r="F815" s="3"/>
      <c r="G815" s="54"/>
      <c r="H815" s="53"/>
      <c r="I815" s="54"/>
      <c r="J815" s="3"/>
      <c r="K815" s="3"/>
      <c r="L815" s="55"/>
      <c r="O815" s="55"/>
    </row>
    <row r="816" spans="2:15" ht="12.75" x14ac:dyDescent="0.2">
      <c r="B816" s="53"/>
      <c r="C816" s="3"/>
      <c r="D816" s="3"/>
      <c r="E816" s="3"/>
      <c r="F816" s="3"/>
      <c r="G816" s="54"/>
      <c r="H816" s="53"/>
      <c r="I816" s="54"/>
      <c r="J816" s="3"/>
      <c r="K816" s="3"/>
      <c r="L816" s="55"/>
      <c r="O816" s="55"/>
    </row>
    <row r="817" spans="2:15" ht="12.75" x14ac:dyDescent="0.2">
      <c r="B817" s="53"/>
      <c r="C817" s="3"/>
      <c r="D817" s="3"/>
      <c r="E817" s="3"/>
      <c r="F817" s="3"/>
      <c r="G817" s="54"/>
      <c r="H817" s="53"/>
      <c r="I817" s="54"/>
      <c r="J817" s="3"/>
      <c r="K817" s="3"/>
      <c r="L817" s="55"/>
      <c r="O817" s="55"/>
    </row>
    <row r="818" spans="2:15" ht="12.75" x14ac:dyDescent="0.2">
      <c r="B818" s="53"/>
      <c r="C818" s="3"/>
      <c r="D818" s="3"/>
      <c r="E818" s="3"/>
      <c r="F818" s="3"/>
      <c r="G818" s="54"/>
      <c r="H818" s="53"/>
      <c r="I818" s="54"/>
      <c r="J818" s="3"/>
      <c r="K818" s="3"/>
      <c r="L818" s="55"/>
      <c r="O818" s="55"/>
    </row>
    <row r="819" spans="2:15" ht="12.75" x14ac:dyDescent="0.2">
      <c r="B819" s="53"/>
      <c r="C819" s="3"/>
      <c r="D819" s="3"/>
      <c r="E819" s="3"/>
      <c r="F819" s="3"/>
      <c r="G819" s="54"/>
      <c r="H819" s="53"/>
      <c r="I819" s="54"/>
      <c r="J819" s="3"/>
      <c r="K819" s="3"/>
      <c r="L819" s="55"/>
      <c r="O819" s="55"/>
    </row>
    <row r="820" spans="2:15" ht="12.75" x14ac:dyDescent="0.2">
      <c r="B820" s="53"/>
      <c r="C820" s="3"/>
      <c r="D820" s="3"/>
      <c r="E820" s="3"/>
      <c r="F820" s="3"/>
      <c r="G820" s="54"/>
      <c r="H820" s="53"/>
      <c r="I820" s="54"/>
      <c r="J820" s="3"/>
      <c r="K820" s="3"/>
      <c r="L820" s="55"/>
      <c r="O820" s="55"/>
    </row>
    <row r="821" spans="2:15" ht="12.75" x14ac:dyDescent="0.2">
      <c r="B821" s="53"/>
      <c r="C821" s="3"/>
      <c r="D821" s="3"/>
      <c r="E821" s="3"/>
      <c r="F821" s="3"/>
      <c r="G821" s="54"/>
      <c r="H821" s="53"/>
      <c r="I821" s="54"/>
      <c r="J821" s="3"/>
      <c r="K821" s="3"/>
      <c r="L821" s="55"/>
      <c r="O821" s="55"/>
    </row>
    <row r="822" spans="2:15" ht="12.75" x14ac:dyDescent="0.2">
      <c r="B822" s="53"/>
      <c r="C822" s="3"/>
      <c r="D822" s="3"/>
      <c r="E822" s="3"/>
      <c r="F822" s="3"/>
      <c r="G822" s="54"/>
      <c r="H822" s="53"/>
      <c r="I822" s="54"/>
      <c r="J822" s="3"/>
      <c r="K822" s="3"/>
      <c r="L822" s="55"/>
      <c r="O822" s="55"/>
    </row>
    <row r="823" spans="2:15" ht="12.75" x14ac:dyDescent="0.2">
      <c r="B823" s="53"/>
      <c r="C823" s="3"/>
      <c r="D823" s="3"/>
      <c r="E823" s="3"/>
      <c r="F823" s="3"/>
      <c r="G823" s="54"/>
      <c r="H823" s="53"/>
      <c r="I823" s="54"/>
      <c r="J823" s="3"/>
      <c r="K823" s="3"/>
      <c r="L823" s="55"/>
      <c r="O823" s="55"/>
    </row>
    <row r="824" spans="2:15" ht="12.75" x14ac:dyDescent="0.2">
      <c r="B824" s="53"/>
      <c r="C824" s="3"/>
      <c r="D824" s="3"/>
      <c r="E824" s="3"/>
      <c r="F824" s="3"/>
      <c r="G824" s="54"/>
      <c r="H824" s="53"/>
      <c r="I824" s="54"/>
      <c r="J824" s="3"/>
      <c r="K824" s="3"/>
      <c r="L824" s="55"/>
      <c r="O824" s="55"/>
    </row>
    <row r="825" spans="2:15" ht="12.75" x14ac:dyDescent="0.2">
      <c r="B825" s="53"/>
      <c r="C825" s="3"/>
      <c r="D825" s="3"/>
      <c r="E825" s="3"/>
      <c r="F825" s="3"/>
      <c r="G825" s="54"/>
      <c r="H825" s="53"/>
      <c r="I825" s="54"/>
      <c r="J825" s="3"/>
      <c r="K825" s="3"/>
      <c r="L825" s="55"/>
      <c r="O825" s="55"/>
    </row>
    <row r="826" spans="2:15" ht="12.75" x14ac:dyDescent="0.2">
      <c r="B826" s="53"/>
      <c r="C826" s="3"/>
      <c r="D826" s="3"/>
      <c r="E826" s="3"/>
      <c r="F826" s="3"/>
      <c r="G826" s="54"/>
      <c r="H826" s="53"/>
      <c r="I826" s="54"/>
      <c r="J826" s="3"/>
      <c r="K826" s="3"/>
      <c r="L826" s="55"/>
      <c r="O826" s="55"/>
    </row>
    <row r="827" spans="2:15" ht="12.75" x14ac:dyDescent="0.2">
      <c r="B827" s="53"/>
      <c r="C827" s="3"/>
      <c r="D827" s="3"/>
      <c r="E827" s="3"/>
      <c r="F827" s="3"/>
      <c r="G827" s="54"/>
      <c r="H827" s="53"/>
      <c r="I827" s="54"/>
      <c r="J827" s="3"/>
      <c r="K827" s="3"/>
      <c r="L827" s="55"/>
      <c r="O827" s="55"/>
    </row>
    <row r="828" spans="2:15" ht="12.75" x14ac:dyDescent="0.2">
      <c r="B828" s="53"/>
      <c r="C828" s="3"/>
      <c r="D828" s="3"/>
      <c r="E828" s="3"/>
      <c r="F828" s="3"/>
      <c r="G828" s="54"/>
      <c r="H828" s="53"/>
      <c r="I828" s="54"/>
      <c r="J828" s="3"/>
      <c r="K828" s="3"/>
      <c r="L828" s="55"/>
      <c r="O828" s="55"/>
    </row>
    <row r="829" spans="2:15" ht="12.75" x14ac:dyDescent="0.2">
      <c r="B829" s="53"/>
      <c r="C829" s="3"/>
      <c r="D829" s="3"/>
      <c r="E829" s="3"/>
      <c r="F829" s="3"/>
      <c r="G829" s="54"/>
      <c r="H829" s="53"/>
      <c r="I829" s="54"/>
      <c r="J829" s="3"/>
      <c r="K829" s="3"/>
      <c r="L829" s="55"/>
      <c r="O829" s="55"/>
    </row>
    <row r="830" spans="2:15" ht="12.75" x14ac:dyDescent="0.2">
      <c r="B830" s="53"/>
      <c r="C830" s="3"/>
      <c r="D830" s="3"/>
      <c r="E830" s="3"/>
      <c r="F830" s="3"/>
      <c r="G830" s="54"/>
      <c r="H830" s="53"/>
      <c r="I830" s="54"/>
      <c r="J830" s="3"/>
      <c r="K830" s="3"/>
      <c r="L830" s="55"/>
      <c r="O830" s="55"/>
    </row>
    <row r="831" spans="2:15" ht="12.75" x14ac:dyDescent="0.2">
      <c r="B831" s="53"/>
      <c r="C831" s="3"/>
      <c r="D831" s="3"/>
      <c r="E831" s="3"/>
      <c r="F831" s="3"/>
      <c r="G831" s="54"/>
      <c r="H831" s="53"/>
      <c r="I831" s="54"/>
      <c r="J831" s="3"/>
      <c r="K831" s="3"/>
      <c r="L831" s="55"/>
      <c r="O831" s="55"/>
    </row>
    <row r="832" spans="2:15" ht="12.75" x14ac:dyDescent="0.2">
      <c r="B832" s="53"/>
      <c r="C832" s="3"/>
      <c r="D832" s="3"/>
      <c r="E832" s="3"/>
      <c r="F832" s="3"/>
      <c r="G832" s="54"/>
      <c r="H832" s="53"/>
      <c r="I832" s="54"/>
      <c r="J832" s="3"/>
      <c r="K832" s="3"/>
      <c r="L832" s="55"/>
      <c r="O832" s="55"/>
    </row>
    <row r="833" spans="2:15" ht="12.75" x14ac:dyDescent="0.2">
      <c r="B833" s="53"/>
      <c r="C833" s="3"/>
      <c r="D833" s="3"/>
      <c r="E833" s="3"/>
      <c r="F833" s="3"/>
      <c r="G833" s="54"/>
      <c r="H833" s="53"/>
      <c r="I833" s="54"/>
      <c r="J833" s="3"/>
      <c r="K833" s="3"/>
      <c r="L833" s="55"/>
      <c r="O833" s="55"/>
    </row>
    <row r="834" spans="2:15" ht="12.75" x14ac:dyDescent="0.2">
      <c r="B834" s="53"/>
      <c r="C834" s="3"/>
      <c r="D834" s="3"/>
      <c r="E834" s="3"/>
      <c r="F834" s="3"/>
      <c r="G834" s="54"/>
      <c r="H834" s="53"/>
      <c r="I834" s="54"/>
      <c r="J834" s="3"/>
      <c r="K834" s="3"/>
      <c r="L834" s="55"/>
      <c r="O834" s="55"/>
    </row>
    <row r="835" spans="2:15" ht="12.75" x14ac:dyDescent="0.2">
      <c r="B835" s="53"/>
      <c r="C835" s="3"/>
      <c r="D835" s="3"/>
      <c r="E835" s="3"/>
      <c r="F835" s="3"/>
      <c r="G835" s="54"/>
      <c r="H835" s="53"/>
      <c r="I835" s="54"/>
      <c r="J835" s="3"/>
      <c r="K835" s="3"/>
      <c r="L835" s="55"/>
      <c r="O835" s="55"/>
    </row>
    <row r="836" spans="2:15" ht="12.75" x14ac:dyDescent="0.2">
      <c r="B836" s="53"/>
      <c r="C836" s="3"/>
      <c r="D836" s="3"/>
      <c r="E836" s="3"/>
      <c r="F836" s="3"/>
      <c r="G836" s="54"/>
      <c r="H836" s="53"/>
      <c r="I836" s="54"/>
      <c r="J836" s="3"/>
      <c r="K836" s="3"/>
      <c r="L836" s="55"/>
      <c r="O836" s="55"/>
    </row>
    <row r="837" spans="2:15" ht="12.75" x14ac:dyDescent="0.2">
      <c r="B837" s="53"/>
      <c r="C837" s="3"/>
      <c r="D837" s="3"/>
      <c r="E837" s="3"/>
      <c r="F837" s="3"/>
      <c r="G837" s="54"/>
      <c r="H837" s="53"/>
      <c r="I837" s="54"/>
      <c r="J837" s="3"/>
      <c r="K837" s="3"/>
      <c r="L837" s="55"/>
      <c r="O837" s="55"/>
    </row>
    <row r="838" spans="2:15" ht="12.75" x14ac:dyDescent="0.2">
      <c r="B838" s="53"/>
      <c r="C838" s="3"/>
      <c r="D838" s="3"/>
      <c r="E838" s="3"/>
      <c r="F838" s="3"/>
      <c r="G838" s="54"/>
      <c r="H838" s="53"/>
      <c r="I838" s="54"/>
      <c r="J838" s="3"/>
      <c r="K838" s="3"/>
      <c r="L838" s="55"/>
      <c r="O838" s="55"/>
    </row>
    <row r="839" spans="2:15" ht="12.75" x14ac:dyDescent="0.2">
      <c r="B839" s="53"/>
      <c r="C839" s="3"/>
      <c r="D839" s="3"/>
      <c r="E839" s="3"/>
      <c r="F839" s="3"/>
      <c r="G839" s="54"/>
      <c r="H839" s="53"/>
      <c r="I839" s="54"/>
      <c r="J839" s="3"/>
      <c r="K839" s="3"/>
      <c r="L839" s="55"/>
      <c r="O839" s="55"/>
    </row>
    <row r="840" spans="2:15" ht="12.75" x14ac:dyDescent="0.2">
      <c r="B840" s="53"/>
      <c r="C840" s="3"/>
      <c r="D840" s="3"/>
      <c r="E840" s="3"/>
      <c r="F840" s="3"/>
      <c r="G840" s="54"/>
      <c r="H840" s="53"/>
      <c r="I840" s="54"/>
      <c r="J840" s="3"/>
      <c r="K840" s="3"/>
      <c r="L840" s="55"/>
      <c r="O840" s="55"/>
    </row>
    <row r="841" spans="2:15" ht="12.75" x14ac:dyDescent="0.2">
      <c r="B841" s="53"/>
      <c r="C841" s="3"/>
      <c r="D841" s="3"/>
      <c r="E841" s="3"/>
      <c r="F841" s="3"/>
      <c r="G841" s="54"/>
      <c r="H841" s="53"/>
      <c r="I841" s="54"/>
      <c r="J841" s="3"/>
      <c r="K841" s="3"/>
      <c r="L841" s="55"/>
      <c r="O841" s="55"/>
    </row>
    <row r="842" spans="2:15" ht="12.75" x14ac:dyDescent="0.2">
      <c r="B842" s="53"/>
      <c r="C842" s="3"/>
      <c r="D842" s="3"/>
      <c r="E842" s="3"/>
      <c r="F842" s="3"/>
      <c r="G842" s="54"/>
      <c r="H842" s="53"/>
      <c r="I842" s="54"/>
      <c r="J842" s="3"/>
      <c r="K842" s="3"/>
      <c r="L842" s="55"/>
      <c r="O842" s="55"/>
    </row>
    <row r="843" spans="2:15" ht="12.75" x14ac:dyDescent="0.2">
      <c r="B843" s="53"/>
      <c r="C843" s="3"/>
      <c r="D843" s="3"/>
      <c r="E843" s="3"/>
      <c r="F843" s="3"/>
      <c r="G843" s="54"/>
      <c r="H843" s="53"/>
      <c r="I843" s="54"/>
      <c r="J843" s="3"/>
      <c r="K843" s="3"/>
      <c r="L843" s="55"/>
      <c r="O843" s="55"/>
    </row>
    <row r="844" spans="2:15" ht="12.75" x14ac:dyDescent="0.2">
      <c r="B844" s="53"/>
      <c r="C844" s="3"/>
      <c r="D844" s="3"/>
      <c r="E844" s="3"/>
      <c r="F844" s="3"/>
      <c r="G844" s="54"/>
      <c r="H844" s="53"/>
      <c r="I844" s="54"/>
      <c r="J844" s="3"/>
      <c r="K844" s="3"/>
      <c r="L844" s="55"/>
      <c r="O844" s="55"/>
    </row>
    <row r="845" spans="2:15" ht="12.75" x14ac:dyDescent="0.2">
      <c r="B845" s="53"/>
      <c r="C845" s="3"/>
      <c r="D845" s="3"/>
      <c r="E845" s="3"/>
      <c r="F845" s="3"/>
      <c r="G845" s="54"/>
      <c r="H845" s="53"/>
      <c r="I845" s="54"/>
      <c r="J845" s="3"/>
      <c r="K845" s="3"/>
      <c r="L845" s="55"/>
      <c r="O845" s="55"/>
    </row>
    <row r="846" spans="2:15" ht="12.75" x14ac:dyDescent="0.2">
      <c r="B846" s="53"/>
      <c r="C846" s="3"/>
      <c r="D846" s="3"/>
      <c r="E846" s="3"/>
      <c r="F846" s="3"/>
      <c r="G846" s="54"/>
      <c r="H846" s="53"/>
      <c r="I846" s="54"/>
      <c r="J846" s="3"/>
      <c r="K846" s="3"/>
      <c r="L846" s="55"/>
      <c r="O846" s="55"/>
    </row>
    <row r="847" spans="2:15" ht="12.75" x14ac:dyDescent="0.2">
      <c r="B847" s="53"/>
      <c r="C847" s="3"/>
      <c r="D847" s="3"/>
      <c r="E847" s="3"/>
      <c r="F847" s="3"/>
      <c r="G847" s="54"/>
      <c r="H847" s="53"/>
      <c r="I847" s="54"/>
      <c r="J847" s="3"/>
      <c r="K847" s="3"/>
      <c r="L847" s="55"/>
      <c r="O847" s="55"/>
    </row>
    <row r="848" spans="2:15" ht="12.75" x14ac:dyDescent="0.2">
      <c r="B848" s="53"/>
      <c r="C848" s="3"/>
      <c r="D848" s="3"/>
      <c r="E848" s="3"/>
      <c r="F848" s="3"/>
      <c r="G848" s="54"/>
      <c r="H848" s="53"/>
      <c r="I848" s="54"/>
      <c r="J848" s="3"/>
      <c r="K848" s="3"/>
      <c r="L848" s="55"/>
      <c r="O848" s="55"/>
    </row>
    <row r="849" spans="2:15" ht="12.75" x14ac:dyDescent="0.2">
      <c r="B849" s="53"/>
      <c r="C849" s="3"/>
      <c r="D849" s="3"/>
      <c r="E849" s="3"/>
      <c r="F849" s="3"/>
      <c r="G849" s="54"/>
      <c r="H849" s="53"/>
      <c r="I849" s="54"/>
      <c r="J849" s="3"/>
      <c r="K849" s="3"/>
      <c r="L849" s="55"/>
      <c r="O849" s="55"/>
    </row>
    <row r="850" spans="2:15" ht="12.75" x14ac:dyDescent="0.2">
      <c r="B850" s="53"/>
      <c r="C850" s="3"/>
      <c r="D850" s="3"/>
      <c r="E850" s="3"/>
      <c r="F850" s="3"/>
      <c r="G850" s="54"/>
      <c r="H850" s="53"/>
      <c r="I850" s="54"/>
      <c r="J850" s="3"/>
      <c r="K850" s="3"/>
      <c r="L850" s="55"/>
      <c r="O850" s="55"/>
    </row>
    <row r="851" spans="2:15" ht="12.75" x14ac:dyDescent="0.2">
      <c r="B851" s="53"/>
      <c r="C851" s="3"/>
      <c r="D851" s="3"/>
      <c r="E851" s="3"/>
      <c r="F851" s="3"/>
      <c r="G851" s="54"/>
      <c r="H851" s="53"/>
      <c r="I851" s="54"/>
      <c r="J851" s="3"/>
      <c r="K851" s="3"/>
      <c r="L851" s="55"/>
      <c r="O851" s="55"/>
    </row>
    <row r="852" spans="2:15" ht="12.75" x14ac:dyDescent="0.2">
      <c r="B852" s="53"/>
      <c r="C852" s="3"/>
      <c r="D852" s="3"/>
      <c r="E852" s="3"/>
      <c r="F852" s="3"/>
      <c r="G852" s="54"/>
      <c r="H852" s="53"/>
      <c r="I852" s="54"/>
      <c r="J852" s="3"/>
      <c r="K852" s="3"/>
      <c r="L852" s="55"/>
      <c r="O852" s="55"/>
    </row>
    <row r="853" spans="2:15" ht="12.75" x14ac:dyDescent="0.2">
      <c r="B853" s="53"/>
      <c r="C853" s="3"/>
      <c r="D853" s="3"/>
      <c r="E853" s="3"/>
      <c r="F853" s="3"/>
      <c r="G853" s="54"/>
      <c r="H853" s="53"/>
      <c r="I853" s="54"/>
      <c r="J853" s="3"/>
      <c r="K853" s="3"/>
      <c r="L853" s="55"/>
      <c r="O853" s="55"/>
    </row>
    <row r="854" spans="2:15" ht="12.75" x14ac:dyDescent="0.2">
      <c r="B854" s="53"/>
      <c r="C854" s="3"/>
      <c r="D854" s="3"/>
      <c r="E854" s="3"/>
      <c r="F854" s="3"/>
      <c r="G854" s="54"/>
      <c r="H854" s="53"/>
      <c r="I854" s="54"/>
      <c r="J854" s="3"/>
      <c r="K854" s="3"/>
      <c r="L854" s="55"/>
      <c r="O854" s="55"/>
    </row>
    <row r="855" spans="2:15" ht="12.75" x14ac:dyDescent="0.2">
      <c r="B855" s="53"/>
      <c r="C855" s="3"/>
      <c r="D855" s="3"/>
      <c r="E855" s="3"/>
      <c r="F855" s="3"/>
      <c r="G855" s="54"/>
      <c r="H855" s="53"/>
      <c r="I855" s="54"/>
      <c r="J855" s="3"/>
      <c r="K855" s="3"/>
      <c r="L855" s="55"/>
      <c r="O855" s="55"/>
    </row>
    <row r="856" spans="2:15" ht="12.75" x14ac:dyDescent="0.2">
      <c r="B856" s="53"/>
      <c r="C856" s="3"/>
      <c r="D856" s="3"/>
      <c r="E856" s="3"/>
      <c r="F856" s="3"/>
      <c r="G856" s="54"/>
      <c r="H856" s="53"/>
      <c r="I856" s="54"/>
      <c r="J856" s="3"/>
      <c r="K856" s="3"/>
      <c r="L856" s="55"/>
      <c r="O856" s="55"/>
    </row>
    <row r="857" spans="2:15" ht="12.75" x14ac:dyDescent="0.2">
      <c r="B857" s="53"/>
      <c r="C857" s="3"/>
      <c r="D857" s="3"/>
      <c r="E857" s="3"/>
      <c r="F857" s="3"/>
      <c r="G857" s="54"/>
      <c r="H857" s="53"/>
      <c r="I857" s="54"/>
      <c r="J857" s="3"/>
      <c r="K857" s="3"/>
      <c r="L857" s="55"/>
      <c r="O857" s="55"/>
    </row>
    <row r="858" spans="2:15" ht="12.75" x14ac:dyDescent="0.2">
      <c r="B858" s="53"/>
      <c r="C858" s="3"/>
      <c r="D858" s="3"/>
      <c r="E858" s="3"/>
      <c r="F858" s="3"/>
      <c r="G858" s="54"/>
      <c r="H858" s="53"/>
      <c r="I858" s="54"/>
      <c r="J858" s="3"/>
      <c r="K858" s="3"/>
      <c r="L858" s="55"/>
      <c r="O858" s="55"/>
    </row>
    <row r="859" spans="2:15" ht="12.75" x14ac:dyDescent="0.2">
      <c r="B859" s="53"/>
      <c r="C859" s="3"/>
      <c r="D859" s="3"/>
      <c r="E859" s="3"/>
      <c r="F859" s="3"/>
      <c r="G859" s="54"/>
      <c r="H859" s="53"/>
      <c r="I859" s="54"/>
      <c r="J859" s="3"/>
      <c r="K859" s="3"/>
      <c r="L859" s="55"/>
      <c r="O859" s="55"/>
    </row>
    <row r="860" spans="2:15" ht="12.75" x14ac:dyDescent="0.2">
      <c r="B860" s="53"/>
      <c r="C860" s="3"/>
      <c r="D860" s="3"/>
      <c r="E860" s="3"/>
      <c r="F860" s="3"/>
      <c r="G860" s="54"/>
      <c r="H860" s="53"/>
      <c r="I860" s="54"/>
      <c r="J860" s="3"/>
      <c r="K860" s="3"/>
      <c r="L860" s="55"/>
      <c r="O860" s="55"/>
    </row>
    <row r="861" spans="2:15" ht="12.75" x14ac:dyDescent="0.2">
      <c r="B861" s="53"/>
      <c r="C861" s="3"/>
      <c r="D861" s="3"/>
      <c r="E861" s="3"/>
      <c r="F861" s="3"/>
      <c r="G861" s="54"/>
      <c r="H861" s="53"/>
      <c r="I861" s="54"/>
      <c r="J861" s="3"/>
      <c r="K861" s="3"/>
      <c r="L861" s="55"/>
      <c r="O861" s="55"/>
    </row>
    <row r="862" spans="2:15" ht="12.75" x14ac:dyDescent="0.2">
      <c r="B862" s="53"/>
      <c r="C862" s="3"/>
      <c r="D862" s="3"/>
      <c r="E862" s="3"/>
      <c r="F862" s="3"/>
      <c r="G862" s="54"/>
      <c r="H862" s="53"/>
      <c r="I862" s="54"/>
      <c r="J862" s="3"/>
      <c r="K862" s="3"/>
      <c r="L862" s="55"/>
      <c r="O862" s="55"/>
    </row>
    <row r="863" spans="2:15" ht="12.75" x14ac:dyDescent="0.2">
      <c r="B863" s="53"/>
      <c r="C863" s="3"/>
      <c r="D863" s="3"/>
      <c r="E863" s="3"/>
      <c r="F863" s="3"/>
      <c r="G863" s="54"/>
      <c r="H863" s="53"/>
      <c r="I863" s="54"/>
      <c r="J863" s="3"/>
      <c r="K863" s="3"/>
      <c r="L863" s="55"/>
      <c r="O863" s="55"/>
    </row>
    <row r="864" spans="2:15" ht="12.75" x14ac:dyDescent="0.2">
      <c r="B864" s="53"/>
      <c r="C864" s="3"/>
      <c r="D864" s="3"/>
      <c r="E864" s="3"/>
      <c r="F864" s="3"/>
      <c r="G864" s="54"/>
      <c r="H864" s="53"/>
      <c r="I864" s="54"/>
      <c r="J864" s="3"/>
      <c r="K864" s="3"/>
      <c r="L864" s="55"/>
      <c r="O864" s="55"/>
    </row>
    <row r="865" spans="2:15" ht="12.75" x14ac:dyDescent="0.2">
      <c r="B865" s="53"/>
      <c r="C865" s="3"/>
      <c r="D865" s="3"/>
      <c r="E865" s="3"/>
      <c r="F865" s="3"/>
      <c r="G865" s="54"/>
      <c r="H865" s="53"/>
      <c r="I865" s="54"/>
      <c r="J865" s="3"/>
      <c r="K865" s="3"/>
      <c r="L865" s="55"/>
      <c r="O865" s="55"/>
    </row>
    <row r="866" spans="2:15" ht="12.75" x14ac:dyDescent="0.2">
      <c r="B866" s="53"/>
      <c r="C866" s="3"/>
      <c r="D866" s="3"/>
      <c r="E866" s="3"/>
      <c r="F866" s="3"/>
      <c r="G866" s="54"/>
      <c r="H866" s="53"/>
      <c r="I866" s="54"/>
      <c r="J866" s="3"/>
      <c r="K866" s="3"/>
      <c r="L866" s="55"/>
      <c r="O866" s="55"/>
    </row>
    <row r="867" spans="2:15" ht="12.75" x14ac:dyDescent="0.2">
      <c r="B867" s="53"/>
      <c r="C867" s="3"/>
      <c r="D867" s="3"/>
      <c r="E867" s="3"/>
      <c r="F867" s="3"/>
      <c r="G867" s="54"/>
      <c r="H867" s="53"/>
      <c r="I867" s="54"/>
      <c r="J867" s="3"/>
      <c r="K867" s="3"/>
      <c r="L867" s="55"/>
      <c r="O867" s="55"/>
    </row>
    <row r="868" spans="2:15" ht="12.75" x14ac:dyDescent="0.2">
      <c r="B868" s="53"/>
      <c r="C868" s="3"/>
      <c r="D868" s="3"/>
      <c r="E868" s="3"/>
      <c r="F868" s="3"/>
      <c r="G868" s="54"/>
      <c r="H868" s="53"/>
      <c r="I868" s="54"/>
      <c r="J868" s="3"/>
      <c r="K868" s="3"/>
      <c r="L868" s="55"/>
      <c r="O868" s="55"/>
    </row>
    <row r="869" spans="2:15" ht="12.75" x14ac:dyDescent="0.2">
      <c r="B869" s="53"/>
      <c r="C869" s="3"/>
      <c r="D869" s="3"/>
      <c r="E869" s="3"/>
      <c r="F869" s="3"/>
      <c r="G869" s="54"/>
      <c r="H869" s="53"/>
      <c r="I869" s="54"/>
      <c r="J869" s="3"/>
      <c r="K869" s="3"/>
      <c r="L869" s="55"/>
      <c r="O869" s="55"/>
    </row>
    <row r="870" spans="2:15" ht="12.75" x14ac:dyDescent="0.2">
      <c r="B870" s="53"/>
      <c r="C870" s="3"/>
      <c r="D870" s="3"/>
      <c r="E870" s="3"/>
      <c r="F870" s="3"/>
      <c r="G870" s="54"/>
      <c r="H870" s="53"/>
      <c r="I870" s="54"/>
      <c r="J870" s="3"/>
      <c r="K870" s="3"/>
      <c r="L870" s="55"/>
      <c r="O870" s="55"/>
    </row>
    <row r="871" spans="2:15" ht="12.75" x14ac:dyDescent="0.2">
      <c r="B871" s="53"/>
      <c r="C871" s="3"/>
      <c r="D871" s="3"/>
      <c r="E871" s="3"/>
      <c r="F871" s="3"/>
      <c r="G871" s="54"/>
      <c r="H871" s="53"/>
      <c r="I871" s="54"/>
      <c r="J871" s="3"/>
      <c r="K871" s="3"/>
      <c r="L871" s="55"/>
      <c r="O871" s="55"/>
    </row>
    <row r="872" spans="2:15" ht="12.75" x14ac:dyDescent="0.2">
      <c r="B872" s="53"/>
      <c r="C872" s="3"/>
      <c r="D872" s="3"/>
      <c r="E872" s="3"/>
      <c r="F872" s="3"/>
      <c r="G872" s="54"/>
      <c r="H872" s="53"/>
      <c r="I872" s="54"/>
      <c r="J872" s="3"/>
      <c r="K872" s="3"/>
      <c r="L872" s="55"/>
      <c r="O872" s="55"/>
    </row>
    <row r="873" spans="2:15" ht="12.75" x14ac:dyDescent="0.2">
      <c r="B873" s="53"/>
      <c r="C873" s="3"/>
      <c r="D873" s="3"/>
      <c r="E873" s="3"/>
      <c r="F873" s="3"/>
      <c r="G873" s="54"/>
      <c r="H873" s="53"/>
      <c r="I873" s="54"/>
      <c r="J873" s="3"/>
      <c r="K873" s="3"/>
      <c r="L873" s="55"/>
      <c r="O873" s="55"/>
    </row>
    <row r="874" spans="2:15" ht="12.75" x14ac:dyDescent="0.2">
      <c r="B874" s="53"/>
      <c r="C874" s="3"/>
      <c r="D874" s="3"/>
      <c r="E874" s="3"/>
      <c r="F874" s="3"/>
      <c r="G874" s="54"/>
      <c r="H874" s="53"/>
      <c r="I874" s="54"/>
      <c r="J874" s="3"/>
      <c r="K874" s="3"/>
      <c r="L874" s="55"/>
      <c r="O874" s="55"/>
    </row>
    <row r="875" spans="2:15" ht="12.75" x14ac:dyDescent="0.2">
      <c r="B875" s="53"/>
      <c r="C875" s="3"/>
      <c r="D875" s="3"/>
      <c r="E875" s="3"/>
      <c r="F875" s="3"/>
      <c r="G875" s="54"/>
      <c r="H875" s="53"/>
      <c r="I875" s="54"/>
      <c r="J875" s="3"/>
      <c r="K875" s="3"/>
      <c r="L875" s="55"/>
      <c r="O875" s="55"/>
    </row>
    <row r="876" spans="2:15" ht="12.75" x14ac:dyDescent="0.2">
      <c r="B876" s="53"/>
      <c r="C876" s="3"/>
      <c r="D876" s="3"/>
      <c r="E876" s="3"/>
      <c r="F876" s="3"/>
      <c r="G876" s="54"/>
      <c r="H876" s="53"/>
      <c r="I876" s="54"/>
      <c r="J876" s="3"/>
      <c r="K876" s="3"/>
      <c r="L876" s="55"/>
      <c r="O876" s="55"/>
    </row>
    <row r="877" spans="2:15" ht="12.75" x14ac:dyDescent="0.2">
      <c r="B877" s="53"/>
      <c r="C877" s="3"/>
      <c r="D877" s="3"/>
      <c r="E877" s="3"/>
      <c r="F877" s="3"/>
      <c r="G877" s="54"/>
      <c r="H877" s="53"/>
      <c r="I877" s="54"/>
      <c r="J877" s="3"/>
      <c r="K877" s="3"/>
      <c r="L877" s="55"/>
      <c r="O877" s="55"/>
    </row>
    <row r="878" spans="2:15" ht="12.75" x14ac:dyDescent="0.2">
      <c r="B878" s="53"/>
      <c r="C878" s="3"/>
      <c r="D878" s="3"/>
      <c r="E878" s="3"/>
      <c r="F878" s="3"/>
      <c r="G878" s="54"/>
      <c r="H878" s="53"/>
      <c r="I878" s="54"/>
      <c r="J878" s="3"/>
      <c r="K878" s="3"/>
      <c r="L878" s="55"/>
      <c r="O878" s="55"/>
    </row>
    <row r="879" spans="2:15" ht="12.75" x14ac:dyDescent="0.2">
      <c r="B879" s="53"/>
      <c r="C879" s="3"/>
      <c r="D879" s="3"/>
      <c r="E879" s="3"/>
      <c r="F879" s="3"/>
      <c r="G879" s="54"/>
      <c r="H879" s="53"/>
      <c r="I879" s="54"/>
      <c r="J879" s="3"/>
      <c r="K879" s="3"/>
      <c r="L879" s="55"/>
      <c r="O879" s="55"/>
    </row>
    <row r="880" spans="2:15" ht="12.75" x14ac:dyDescent="0.2">
      <c r="B880" s="53"/>
      <c r="C880" s="3"/>
      <c r="D880" s="3"/>
      <c r="E880" s="3"/>
      <c r="F880" s="3"/>
      <c r="G880" s="54"/>
      <c r="H880" s="53"/>
      <c r="I880" s="54"/>
      <c r="J880" s="3"/>
      <c r="K880" s="3"/>
      <c r="L880" s="55"/>
      <c r="O880" s="55"/>
    </row>
    <row r="881" spans="2:15" ht="12.75" x14ac:dyDescent="0.2">
      <c r="B881" s="53"/>
      <c r="C881" s="3"/>
      <c r="D881" s="3"/>
      <c r="E881" s="3"/>
      <c r="F881" s="3"/>
      <c r="G881" s="54"/>
      <c r="H881" s="53"/>
      <c r="I881" s="54"/>
      <c r="J881" s="3"/>
      <c r="K881" s="3"/>
      <c r="L881" s="55"/>
      <c r="O881" s="55"/>
    </row>
    <row r="882" spans="2:15" ht="12.75" x14ac:dyDescent="0.2">
      <c r="B882" s="53"/>
      <c r="C882" s="3"/>
      <c r="D882" s="3"/>
      <c r="E882" s="3"/>
      <c r="F882" s="3"/>
      <c r="G882" s="54"/>
      <c r="H882" s="53"/>
      <c r="I882" s="54"/>
      <c r="J882" s="3"/>
      <c r="K882" s="3"/>
      <c r="L882" s="55"/>
      <c r="O882" s="55"/>
    </row>
    <row r="883" spans="2:15" ht="12.75" x14ac:dyDescent="0.2">
      <c r="B883" s="53"/>
      <c r="C883" s="3"/>
      <c r="D883" s="3"/>
      <c r="E883" s="3"/>
      <c r="F883" s="3"/>
      <c r="G883" s="54"/>
      <c r="H883" s="53"/>
      <c r="I883" s="54"/>
      <c r="J883" s="3"/>
      <c r="K883" s="3"/>
      <c r="L883" s="55"/>
      <c r="O883" s="55"/>
    </row>
    <row r="884" spans="2:15" ht="12.75" x14ac:dyDescent="0.2">
      <c r="B884" s="53"/>
      <c r="C884" s="3"/>
      <c r="D884" s="3"/>
      <c r="E884" s="3"/>
      <c r="F884" s="3"/>
      <c r="G884" s="54"/>
      <c r="H884" s="53"/>
      <c r="I884" s="54"/>
      <c r="J884" s="3"/>
      <c r="K884" s="3"/>
      <c r="L884" s="55"/>
      <c r="O884" s="55"/>
    </row>
    <row r="885" spans="2:15" ht="12.75" x14ac:dyDescent="0.2">
      <c r="B885" s="53"/>
      <c r="C885" s="3"/>
      <c r="D885" s="3"/>
      <c r="E885" s="3"/>
      <c r="F885" s="3"/>
      <c r="G885" s="54"/>
      <c r="H885" s="53"/>
      <c r="I885" s="54"/>
      <c r="J885" s="3"/>
      <c r="K885" s="3"/>
      <c r="L885" s="55"/>
      <c r="O885" s="55"/>
    </row>
    <row r="886" spans="2:15" ht="12.75" x14ac:dyDescent="0.2">
      <c r="B886" s="53"/>
      <c r="C886" s="3"/>
      <c r="D886" s="3"/>
      <c r="E886" s="3"/>
      <c r="F886" s="3"/>
      <c r="G886" s="54"/>
      <c r="H886" s="53"/>
      <c r="I886" s="54"/>
      <c r="J886" s="3"/>
      <c r="K886" s="3"/>
      <c r="L886" s="55"/>
      <c r="O886" s="55"/>
    </row>
    <row r="887" spans="2:15" ht="12.75" x14ac:dyDescent="0.2">
      <c r="B887" s="53"/>
      <c r="C887" s="3"/>
      <c r="D887" s="3"/>
      <c r="E887" s="3"/>
      <c r="F887" s="3"/>
      <c r="G887" s="54"/>
      <c r="H887" s="53"/>
      <c r="I887" s="54"/>
      <c r="J887" s="3"/>
      <c r="K887" s="3"/>
      <c r="L887" s="55"/>
      <c r="O887" s="55"/>
    </row>
    <row r="888" spans="2:15" ht="12.75" x14ac:dyDescent="0.2">
      <c r="B888" s="53"/>
      <c r="C888" s="3"/>
      <c r="D888" s="3"/>
      <c r="E888" s="3"/>
      <c r="F888" s="3"/>
      <c r="G888" s="54"/>
      <c r="H888" s="53"/>
      <c r="I888" s="54"/>
      <c r="J888" s="3"/>
      <c r="K888" s="3"/>
      <c r="L888" s="55"/>
      <c r="O888" s="55"/>
    </row>
    <row r="889" spans="2:15" ht="12.75" x14ac:dyDescent="0.2">
      <c r="B889" s="53"/>
      <c r="C889" s="3"/>
      <c r="D889" s="3"/>
      <c r="E889" s="3"/>
      <c r="F889" s="3"/>
      <c r="G889" s="54"/>
      <c r="H889" s="53"/>
      <c r="I889" s="54"/>
      <c r="J889" s="3"/>
      <c r="K889" s="3"/>
      <c r="L889" s="55"/>
      <c r="O889" s="55"/>
    </row>
    <row r="890" spans="2:15" ht="12.75" x14ac:dyDescent="0.2">
      <c r="B890" s="53"/>
      <c r="C890" s="3"/>
      <c r="D890" s="3"/>
      <c r="E890" s="3"/>
      <c r="F890" s="3"/>
      <c r="G890" s="54"/>
      <c r="H890" s="53"/>
      <c r="I890" s="54"/>
      <c r="J890" s="3"/>
      <c r="K890" s="3"/>
      <c r="L890" s="55"/>
      <c r="O890" s="55"/>
    </row>
    <row r="891" spans="2:15" ht="12.75" x14ac:dyDescent="0.2">
      <c r="B891" s="53"/>
      <c r="C891" s="3"/>
      <c r="D891" s="3"/>
      <c r="E891" s="3"/>
      <c r="F891" s="3"/>
      <c r="G891" s="54"/>
      <c r="H891" s="53"/>
      <c r="I891" s="54"/>
      <c r="J891" s="3"/>
      <c r="K891" s="3"/>
      <c r="L891" s="55"/>
      <c r="O891" s="55"/>
    </row>
    <row r="892" spans="2:15" ht="12.75" x14ac:dyDescent="0.2">
      <c r="B892" s="53"/>
      <c r="C892" s="3"/>
      <c r="D892" s="3"/>
      <c r="E892" s="3"/>
      <c r="F892" s="3"/>
      <c r="G892" s="54"/>
      <c r="H892" s="53"/>
      <c r="I892" s="54"/>
      <c r="J892" s="3"/>
      <c r="K892" s="3"/>
      <c r="L892" s="55"/>
      <c r="O892" s="55"/>
    </row>
    <row r="893" spans="2:15" ht="12.75" x14ac:dyDescent="0.2">
      <c r="B893" s="53"/>
      <c r="C893" s="3"/>
      <c r="D893" s="3"/>
      <c r="E893" s="3"/>
      <c r="F893" s="3"/>
      <c r="G893" s="54"/>
      <c r="H893" s="53"/>
      <c r="I893" s="54"/>
      <c r="J893" s="3"/>
      <c r="K893" s="3"/>
      <c r="L893" s="55"/>
      <c r="O893" s="55"/>
    </row>
    <row r="894" spans="2:15" ht="12.75" x14ac:dyDescent="0.2">
      <c r="B894" s="53"/>
      <c r="C894" s="3"/>
      <c r="D894" s="3"/>
      <c r="E894" s="3"/>
      <c r="F894" s="3"/>
      <c r="G894" s="54"/>
      <c r="H894" s="53"/>
      <c r="I894" s="54"/>
      <c r="J894" s="3"/>
      <c r="K894" s="3"/>
      <c r="L894" s="55"/>
      <c r="O894" s="55"/>
    </row>
    <row r="895" spans="2:15" ht="12.75" x14ac:dyDescent="0.2">
      <c r="B895" s="53"/>
      <c r="C895" s="3"/>
      <c r="D895" s="3"/>
      <c r="E895" s="3"/>
      <c r="F895" s="3"/>
      <c r="G895" s="54"/>
      <c r="H895" s="53"/>
      <c r="I895" s="54"/>
      <c r="J895" s="3"/>
      <c r="K895" s="3"/>
      <c r="L895" s="55"/>
      <c r="O895" s="55"/>
    </row>
    <row r="896" spans="2:15" ht="12.75" x14ac:dyDescent="0.2">
      <c r="B896" s="53"/>
      <c r="C896" s="3"/>
      <c r="D896" s="3"/>
      <c r="E896" s="3"/>
      <c r="F896" s="3"/>
      <c r="G896" s="54"/>
      <c r="H896" s="53"/>
      <c r="I896" s="54"/>
      <c r="J896" s="3"/>
      <c r="K896" s="3"/>
      <c r="L896" s="55"/>
      <c r="O896" s="55"/>
    </row>
    <row r="897" spans="2:15" ht="12.75" x14ac:dyDescent="0.2">
      <c r="B897" s="53"/>
      <c r="C897" s="3"/>
      <c r="D897" s="3"/>
      <c r="E897" s="3"/>
      <c r="F897" s="3"/>
      <c r="G897" s="54"/>
      <c r="H897" s="53"/>
      <c r="I897" s="54"/>
      <c r="J897" s="3"/>
      <c r="K897" s="3"/>
      <c r="L897" s="55"/>
      <c r="O897" s="55"/>
    </row>
    <row r="898" spans="2:15" ht="12.75" x14ac:dyDescent="0.2">
      <c r="B898" s="53"/>
      <c r="C898" s="3"/>
      <c r="D898" s="3"/>
      <c r="E898" s="3"/>
      <c r="F898" s="3"/>
      <c r="G898" s="54"/>
      <c r="H898" s="53"/>
      <c r="I898" s="54"/>
      <c r="J898" s="3"/>
      <c r="K898" s="3"/>
      <c r="L898" s="55"/>
      <c r="O898" s="55"/>
    </row>
    <row r="899" spans="2:15" ht="12.75" x14ac:dyDescent="0.2">
      <c r="B899" s="53"/>
      <c r="C899" s="3"/>
      <c r="D899" s="3"/>
      <c r="E899" s="3"/>
      <c r="F899" s="3"/>
      <c r="G899" s="54"/>
      <c r="H899" s="53"/>
      <c r="I899" s="54"/>
      <c r="J899" s="3"/>
      <c r="K899" s="3"/>
      <c r="L899" s="55"/>
      <c r="O899" s="55"/>
    </row>
    <row r="900" spans="2:15" ht="12.75" x14ac:dyDescent="0.2">
      <c r="B900" s="53"/>
      <c r="C900" s="3"/>
      <c r="D900" s="3"/>
      <c r="E900" s="3"/>
      <c r="F900" s="3"/>
      <c r="G900" s="54"/>
      <c r="H900" s="53"/>
      <c r="I900" s="54"/>
      <c r="J900" s="3"/>
      <c r="K900" s="3"/>
      <c r="L900" s="55"/>
      <c r="O900" s="55"/>
    </row>
    <row r="901" spans="2:15" ht="12.75" x14ac:dyDescent="0.2">
      <c r="B901" s="53"/>
      <c r="C901" s="3"/>
      <c r="D901" s="3"/>
      <c r="E901" s="3"/>
      <c r="F901" s="3"/>
      <c r="G901" s="54"/>
      <c r="H901" s="53"/>
      <c r="I901" s="54"/>
      <c r="J901" s="3"/>
      <c r="K901" s="3"/>
      <c r="L901" s="55"/>
      <c r="O901" s="55"/>
    </row>
    <row r="902" spans="2:15" ht="12.75" x14ac:dyDescent="0.2">
      <c r="B902" s="53"/>
      <c r="C902" s="3"/>
      <c r="D902" s="3"/>
      <c r="E902" s="3"/>
      <c r="F902" s="3"/>
      <c r="G902" s="54"/>
      <c r="H902" s="53"/>
      <c r="I902" s="54"/>
      <c r="J902" s="3"/>
      <c r="K902" s="3"/>
      <c r="L902" s="55"/>
      <c r="O902" s="55"/>
    </row>
    <row r="903" spans="2:15" ht="12.75" x14ac:dyDescent="0.2">
      <c r="B903" s="53"/>
      <c r="C903" s="3"/>
      <c r="D903" s="3"/>
      <c r="E903" s="3"/>
      <c r="F903" s="3"/>
      <c r="G903" s="54"/>
      <c r="H903" s="53"/>
      <c r="I903" s="54"/>
      <c r="J903" s="3"/>
      <c r="K903" s="3"/>
      <c r="L903" s="55"/>
      <c r="O903" s="55"/>
    </row>
    <row r="904" spans="2:15" ht="12.75" x14ac:dyDescent="0.2">
      <c r="B904" s="53"/>
      <c r="C904" s="3"/>
      <c r="D904" s="3"/>
      <c r="E904" s="3"/>
      <c r="F904" s="3"/>
      <c r="G904" s="54"/>
      <c r="H904" s="53"/>
      <c r="I904" s="54"/>
      <c r="J904" s="3"/>
      <c r="K904" s="3"/>
      <c r="L904" s="55"/>
      <c r="O904" s="55"/>
    </row>
    <row r="905" spans="2:15" ht="12.75" x14ac:dyDescent="0.2">
      <c r="B905" s="53"/>
      <c r="C905" s="3"/>
      <c r="D905" s="3"/>
      <c r="E905" s="3"/>
      <c r="F905" s="3"/>
      <c r="G905" s="54"/>
      <c r="H905" s="53"/>
      <c r="I905" s="54"/>
      <c r="J905" s="3"/>
      <c r="K905" s="3"/>
      <c r="L905" s="55"/>
      <c r="O905" s="55"/>
    </row>
    <row r="906" spans="2:15" ht="12.75" x14ac:dyDescent="0.2">
      <c r="B906" s="53"/>
      <c r="C906" s="3"/>
      <c r="D906" s="3"/>
      <c r="E906" s="3"/>
      <c r="F906" s="3"/>
      <c r="G906" s="54"/>
      <c r="H906" s="53"/>
      <c r="I906" s="54"/>
      <c r="J906" s="3"/>
      <c r="K906" s="3"/>
      <c r="L906" s="55"/>
      <c r="O906" s="55"/>
    </row>
    <row r="907" spans="2:15" ht="12.75" x14ac:dyDescent="0.2">
      <c r="B907" s="53"/>
      <c r="C907" s="3"/>
      <c r="D907" s="3"/>
      <c r="E907" s="3"/>
      <c r="F907" s="3"/>
      <c r="G907" s="54"/>
      <c r="H907" s="53"/>
      <c r="I907" s="54"/>
      <c r="J907" s="3"/>
      <c r="K907" s="3"/>
      <c r="L907" s="55"/>
      <c r="O907" s="55"/>
    </row>
    <row r="908" spans="2:15" ht="12.75" x14ac:dyDescent="0.2">
      <c r="B908" s="53"/>
      <c r="C908" s="3"/>
      <c r="D908" s="3"/>
      <c r="E908" s="3"/>
      <c r="F908" s="3"/>
      <c r="G908" s="54"/>
      <c r="H908" s="53"/>
      <c r="I908" s="54"/>
      <c r="J908" s="3"/>
      <c r="K908" s="3"/>
      <c r="L908" s="55"/>
      <c r="O908" s="55"/>
    </row>
    <row r="909" spans="2:15" ht="12.75" x14ac:dyDescent="0.2">
      <c r="B909" s="53"/>
      <c r="C909" s="3"/>
      <c r="D909" s="3"/>
      <c r="E909" s="3"/>
      <c r="F909" s="3"/>
      <c r="G909" s="54"/>
      <c r="H909" s="53"/>
      <c r="I909" s="54"/>
      <c r="J909" s="3"/>
      <c r="K909" s="3"/>
      <c r="L909" s="55"/>
      <c r="O909" s="55"/>
    </row>
    <row r="910" spans="2:15" ht="12.75" x14ac:dyDescent="0.2">
      <c r="B910" s="53"/>
      <c r="C910" s="3"/>
      <c r="D910" s="3"/>
      <c r="E910" s="3"/>
      <c r="F910" s="3"/>
      <c r="G910" s="54"/>
      <c r="H910" s="53"/>
      <c r="I910" s="54"/>
      <c r="J910" s="3"/>
      <c r="K910" s="3"/>
      <c r="L910" s="55"/>
      <c r="O910" s="55"/>
    </row>
    <row r="911" spans="2:15" ht="12.75" x14ac:dyDescent="0.2">
      <c r="B911" s="53"/>
      <c r="C911" s="3"/>
      <c r="D911" s="3"/>
      <c r="E911" s="3"/>
      <c r="F911" s="3"/>
      <c r="G911" s="54"/>
      <c r="H911" s="53"/>
      <c r="I911" s="54"/>
      <c r="J911" s="3"/>
      <c r="K911" s="3"/>
      <c r="L911" s="55"/>
      <c r="O911" s="55"/>
    </row>
    <row r="912" spans="2:15" ht="12.75" x14ac:dyDescent="0.2">
      <c r="B912" s="53"/>
      <c r="C912" s="3"/>
      <c r="D912" s="3"/>
      <c r="E912" s="3"/>
      <c r="F912" s="3"/>
      <c r="G912" s="54"/>
      <c r="H912" s="53"/>
      <c r="I912" s="54"/>
      <c r="J912" s="3"/>
      <c r="K912" s="3"/>
      <c r="L912" s="55"/>
      <c r="O912" s="55"/>
    </row>
    <row r="913" spans="2:15" ht="12.75" x14ac:dyDescent="0.2">
      <c r="B913" s="53"/>
      <c r="C913" s="3"/>
      <c r="D913" s="3"/>
      <c r="E913" s="3"/>
      <c r="F913" s="3"/>
      <c r="G913" s="54"/>
      <c r="H913" s="53"/>
      <c r="I913" s="54"/>
      <c r="J913" s="3"/>
      <c r="K913" s="3"/>
      <c r="L913" s="55"/>
      <c r="O913" s="55"/>
    </row>
    <row r="914" spans="2:15" ht="12.75" x14ac:dyDescent="0.2">
      <c r="B914" s="53"/>
      <c r="C914" s="3"/>
      <c r="D914" s="3"/>
      <c r="E914" s="3"/>
      <c r="F914" s="3"/>
      <c r="G914" s="54"/>
      <c r="H914" s="53"/>
      <c r="I914" s="54"/>
      <c r="J914" s="3"/>
      <c r="K914" s="3"/>
      <c r="L914" s="55"/>
      <c r="O914" s="55"/>
    </row>
    <row r="915" spans="2:15" ht="12.75" x14ac:dyDescent="0.2">
      <c r="B915" s="53"/>
      <c r="C915" s="3"/>
      <c r="D915" s="3"/>
      <c r="E915" s="3"/>
      <c r="F915" s="3"/>
      <c r="G915" s="54"/>
      <c r="H915" s="53"/>
      <c r="I915" s="54"/>
      <c r="J915" s="3"/>
      <c r="K915" s="3"/>
      <c r="L915" s="55"/>
      <c r="O915" s="55"/>
    </row>
    <row r="916" spans="2:15" ht="12.75" x14ac:dyDescent="0.2">
      <c r="B916" s="53"/>
      <c r="C916" s="3"/>
      <c r="D916" s="3"/>
      <c r="E916" s="3"/>
      <c r="F916" s="3"/>
      <c r="G916" s="54"/>
      <c r="H916" s="53"/>
      <c r="I916" s="54"/>
      <c r="J916" s="3"/>
      <c r="K916" s="3"/>
      <c r="L916" s="55"/>
      <c r="O916" s="55"/>
    </row>
    <row r="917" spans="2:15" ht="12.75" x14ac:dyDescent="0.2">
      <c r="B917" s="53"/>
      <c r="C917" s="3"/>
      <c r="D917" s="3"/>
      <c r="E917" s="3"/>
      <c r="F917" s="3"/>
      <c r="G917" s="54"/>
      <c r="H917" s="53"/>
      <c r="I917" s="54"/>
      <c r="J917" s="3"/>
      <c r="K917" s="3"/>
      <c r="L917" s="55"/>
      <c r="O917" s="55"/>
    </row>
    <row r="918" spans="2:15" ht="12.75" x14ac:dyDescent="0.2">
      <c r="B918" s="53"/>
      <c r="C918" s="3"/>
      <c r="D918" s="3"/>
      <c r="E918" s="3"/>
      <c r="F918" s="3"/>
      <c r="G918" s="54"/>
      <c r="H918" s="53"/>
      <c r="I918" s="54"/>
      <c r="J918" s="3"/>
      <c r="K918" s="3"/>
      <c r="L918" s="55"/>
      <c r="O918" s="55"/>
    </row>
    <row r="919" spans="2:15" ht="12.75" x14ac:dyDescent="0.2">
      <c r="B919" s="53"/>
      <c r="C919" s="3"/>
      <c r="D919" s="3"/>
      <c r="E919" s="3"/>
      <c r="F919" s="3"/>
      <c r="G919" s="54"/>
      <c r="H919" s="53"/>
      <c r="I919" s="54"/>
      <c r="J919" s="3"/>
      <c r="K919" s="3"/>
      <c r="L919" s="55"/>
      <c r="O919" s="55"/>
    </row>
    <row r="920" spans="2:15" ht="12.75" x14ac:dyDescent="0.2">
      <c r="B920" s="53"/>
      <c r="C920" s="3"/>
      <c r="D920" s="3"/>
      <c r="E920" s="3"/>
      <c r="F920" s="3"/>
      <c r="G920" s="54"/>
      <c r="H920" s="53"/>
      <c r="I920" s="54"/>
      <c r="J920" s="3"/>
      <c r="K920" s="3"/>
      <c r="L920" s="55"/>
      <c r="O920" s="55"/>
    </row>
    <row r="921" spans="2:15" ht="12.75" x14ac:dyDescent="0.2">
      <c r="B921" s="53"/>
      <c r="C921" s="3"/>
      <c r="D921" s="3"/>
      <c r="E921" s="3"/>
      <c r="F921" s="3"/>
      <c r="G921" s="54"/>
      <c r="H921" s="53"/>
      <c r="I921" s="54"/>
      <c r="J921" s="3"/>
      <c r="K921" s="3"/>
      <c r="L921" s="55"/>
      <c r="O921" s="55"/>
    </row>
    <row r="922" spans="2:15" ht="12.75" x14ac:dyDescent="0.2">
      <c r="B922" s="53"/>
      <c r="C922" s="3"/>
      <c r="D922" s="3"/>
      <c r="E922" s="3"/>
      <c r="F922" s="3"/>
      <c r="G922" s="54"/>
      <c r="H922" s="53"/>
      <c r="I922" s="54"/>
      <c r="J922" s="3"/>
      <c r="K922" s="3"/>
      <c r="L922" s="55"/>
      <c r="O922" s="55"/>
    </row>
    <row r="923" spans="2:15" ht="12.75" x14ac:dyDescent="0.2">
      <c r="B923" s="53"/>
      <c r="C923" s="3"/>
      <c r="D923" s="3"/>
      <c r="E923" s="3"/>
      <c r="F923" s="3"/>
      <c r="G923" s="54"/>
      <c r="H923" s="53"/>
      <c r="I923" s="54"/>
      <c r="J923" s="3"/>
      <c r="K923" s="3"/>
      <c r="L923" s="55"/>
      <c r="O923" s="55"/>
    </row>
    <row r="924" spans="2:15" ht="12.75" x14ac:dyDescent="0.2">
      <c r="B924" s="53"/>
      <c r="C924" s="3"/>
      <c r="D924" s="3"/>
      <c r="E924" s="3"/>
      <c r="F924" s="3"/>
      <c r="G924" s="54"/>
      <c r="H924" s="53"/>
      <c r="I924" s="54"/>
      <c r="J924" s="3"/>
      <c r="K924" s="3"/>
      <c r="L924" s="55"/>
      <c r="O924" s="55"/>
    </row>
    <row r="925" spans="2:15" ht="12.75" x14ac:dyDescent="0.2">
      <c r="B925" s="53"/>
      <c r="C925" s="3"/>
      <c r="D925" s="3"/>
      <c r="E925" s="3"/>
      <c r="F925" s="3"/>
      <c r="G925" s="54"/>
      <c r="H925" s="53"/>
      <c r="I925" s="54"/>
      <c r="J925" s="3"/>
      <c r="K925" s="3"/>
      <c r="L925" s="55"/>
      <c r="O925" s="55"/>
    </row>
    <row r="926" spans="2:15" ht="12.75" x14ac:dyDescent="0.2">
      <c r="B926" s="53"/>
      <c r="C926" s="3"/>
      <c r="D926" s="3"/>
      <c r="E926" s="3"/>
      <c r="F926" s="3"/>
      <c r="G926" s="54"/>
      <c r="H926" s="53"/>
      <c r="I926" s="54"/>
      <c r="J926" s="3"/>
      <c r="K926" s="3"/>
      <c r="L926" s="55"/>
      <c r="O926" s="55"/>
    </row>
    <row r="927" spans="2:15" ht="12.75" x14ac:dyDescent="0.2">
      <c r="B927" s="53"/>
      <c r="C927" s="3"/>
      <c r="D927" s="3"/>
      <c r="E927" s="3"/>
      <c r="F927" s="3"/>
      <c r="G927" s="54"/>
      <c r="H927" s="53"/>
      <c r="I927" s="54"/>
      <c r="J927" s="3"/>
      <c r="K927" s="3"/>
      <c r="L927" s="55"/>
      <c r="O927" s="55"/>
    </row>
    <row r="928" spans="2:15" ht="12.75" x14ac:dyDescent="0.2">
      <c r="B928" s="53"/>
      <c r="C928" s="3"/>
      <c r="D928" s="3"/>
      <c r="E928" s="3"/>
      <c r="F928" s="3"/>
      <c r="G928" s="54"/>
      <c r="H928" s="53"/>
      <c r="I928" s="54"/>
      <c r="J928" s="3"/>
      <c r="K928" s="3"/>
      <c r="L928" s="55"/>
      <c r="O928" s="55"/>
    </row>
    <row r="929" spans="2:15" ht="12.75" x14ac:dyDescent="0.2">
      <c r="B929" s="53"/>
      <c r="C929" s="3"/>
      <c r="D929" s="3"/>
      <c r="E929" s="3"/>
      <c r="F929" s="3"/>
      <c r="G929" s="54"/>
      <c r="H929" s="53"/>
      <c r="I929" s="54"/>
      <c r="J929" s="3"/>
      <c r="K929" s="3"/>
      <c r="L929" s="55"/>
      <c r="O929" s="55"/>
    </row>
    <row r="930" spans="2:15" ht="12.75" x14ac:dyDescent="0.2">
      <c r="B930" s="53"/>
      <c r="C930" s="3"/>
      <c r="D930" s="3"/>
      <c r="E930" s="3"/>
      <c r="F930" s="3"/>
      <c r="G930" s="54"/>
      <c r="H930" s="53"/>
      <c r="I930" s="54"/>
      <c r="J930" s="3"/>
      <c r="K930" s="3"/>
      <c r="L930" s="55"/>
      <c r="O930" s="55"/>
    </row>
    <row r="931" spans="2:15" ht="12.75" x14ac:dyDescent="0.2">
      <c r="B931" s="53"/>
      <c r="C931" s="3"/>
      <c r="D931" s="3"/>
      <c r="E931" s="3"/>
      <c r="F931" s="3"/>
      <c r="G931" s="54"/>
      <c r="H931" s="53"/>
      <c r="I931" s="54"/>
      <c r="J931" s="3"/>
      <c r="K931" s="3"/>
      <c r="L931" s="55"/>
      <c r="O931" s="55"/>
    </row>
    <row r="932" spans="2:15" ht="12.75" x14ac:dyDescent="0.2">
      <c r="B932" s="53"/>
      <c r="C932" s="3"/>
      <c r="D932" s="3"/>
      <c r="E932" s="3"/>
      <c r="F932" s="3"/>
      <c r="G932" s="54"/>
      <c r="H932" s="53"/>
      <c r="I932" s="54"/>
      <c r="J932" s="3"/>
      <c r="K932" s="3"/>
      <c r="L932" s="55"/>
      <c r="O932" s="55"/>
    </row>
    <row r="933" spans="2:15" ht="12.75" x14ac:dyDescent="0.2">
      <c r="B933" s="53"/>
      <c r="C933" s="3"/>
      <c r="D933" s="3"/>
      <c r="E933" s="3"/>
      <c r="F933" s="3"/>
      <c r="G933" s="54"/>
      <c r="H933" s="53"/>
      <c r="I933" s="54"/>
      <c r="J933" s="3"/>
      <c r="K933" s="3"/>
      <c r="L933" s="55"/>
      <c r="O933" s="55"/>
    </row>
    <row r="934" spans="2:15" ht="12.75" x14ac:dyDescent="0.2">
      <c r="B934" s="53"/>
      <c r="C934" s="3"/>
      <c r="D934" s="3"/>
      <c r="E934" s="3"/>
      <c r="F934" s="3"/>
      <c r="G934" s="54"/>
      <c r="H934" s="53"/>
      <c r="I934" s="54"/>
      <c r="J934" s="3"/>
      <c r="K934" s="3"/>
      <c r="L934" s="55"/>
      <c r="O934" s="55"/>
    </row>
    <row r="935" spans="2:15" ht="12.75" x14ac:dyDescent="0.2">
      <c r="B935" s="53"/>
      <c r="C935" s="3"/>
      <c r="D935" s="3"/>
      <c r="E935" s="3"/>
      <c r="F935" s="3"/>
      <c r="G935" s="54"/>
      <c r="H935" s="53"/>
      <c r="I935" s="54"/>
      <c r="J935" s="3"/>
      <c r="K935" s="3"/>
      <c r="L935" s="55"/>
      <c r="O935" s="55"/>
    </row>
    <row r="936" spans="2:15" ht="12.75" x14ac:dyDescent="0.2">
      <c r="B936" s="53"/>
      <c r="C936" s="3"/>
      <c r="D936" s="3"/>
      <c r="E936" s="3"/>
      <c r="F936" s="3"/>
      <c r="G936" s="54"/>
      <c r="H936" s="53"/>
      <c r="I936" s="54"/>
      <c r="J936" s="3"/>
      <c r="K936" s="3"/>
      <c r="L936" s="55"/>
      <c r="O936" s="55"/>
    </row>
    <row r="937" spans="2:15" ht="12.75" x14ac:dyDescent="0.2">
      <c r="B937" s="53"/>
      <c r="C937" s="3"/>
      <c r="D937" s="3"/>
      <c r="E937" s="3"/>
      <c r="F937" s="3"/>
      <c r="G937" s="54"/>
      <c r="H937" s="53"/>
      <c r="I937" s="54"/>
      <c r="J937" s="3"/>
      <c r="K937" s="3"/>
      <c r="L937" s="55"/>
      <c r="O937" s="55"/>
    </row>
    <row r="938" spans="2:15" ht="12.75" x14ac:dyDescent="0.2">
      <c r="B938" s="53"/>
      <c r="C938" s="3"/>
      <c r="D938" s="3"/>
      <c r="E938" s="3"/>
      <c r="F938" s="3"/>
      <c r="G938" s="54"/>
      <c r="H938" s="53"/>
      <c r="I938" s="54"/>
      <c r="J938" s="3"/>
      <c r="K938" s="3"/>
      <c r="L938" s="55"/>
      <c r="O938" s="55"/>
    </row>
    <row r="939" spans="2:15" ht="12.75" x14ac:dyDescent="0.2">
      <c r="B939" s="53"/>
      <c r="C939" s="3"/>
      <c r="D939" s="3"/>
      <c r="E939" s="3"/>
      <c r="F939" s="3"/>
      <c r="G939" s="54"/>
      <c r="H939" s="53"/>
      <c r="I939" s="54"/>
      <c r="J939" s="3"/>
      <c r="K939" s="3"/>
      <c r="L939" s="55"/>
      <c r="O939" s="55"/>
    </row>
    <row r="940" spans="2:15" ht="12.75" x14ac:dyDescent="0.2">
      <c r="B940" s="53"/>
      <c r="C940" s="3"/>
      <c r="D940" s="3"/>
      <c r="E940" s="3"/>
      <c r="F940" s="3"/>
      <c r="G940" s="54"/>
      <c r="H940" s="53"/>
      <c r="I940" s="54"/>
      <c r="J940" s="3"/>
      <c r="K940" s="3"/>
      <c r="L940" s="55"/>
      <c r="O940" s="55"/>
    </row>
    <row r="941" spans="2:15" ht="12.75" x14ac:dyDescent="0.2">
      <c r="B941" s="53"/>
      <c r="C941" s="3"/>
      <c r="D941" s="3"/>
      <c r="E941" s="3"/>
      <c r="F941" s="3"/>
      <c r="G941" s="54"/>
      <c r="H941" s="53"/>
      <c r="I941" s="54"/>
      <c r="J941" s="3"/>
      <c r="K941" s="3"/>
      <c r="L941" s="55"/>
      <c r="O941" s="55"/>
    </row>
    <row r="942" spans="2:15" ht="12.75" x14ac:dyDescent="0.2">
      <c r="B942" s="53"/>
      <c r="C942" s="3"/>
      <c r="D942" s="3"/>
      <c r="E942" s="3"/>
      <c r="F942" s="3"/>
      <c r="G942" s="54"/>
      <c r="H942" s="53"/>
      <c r="I942" s="54"/>
      <c r="J942" s="3"/>
      <c r="K942" s="3"/>
      <c r="L942" s="55"/>
      <c r="O942" s="55"/>
    </row>
    <row r="943" spans="2:15" ht="12.75" x14ac:dyDescent="0.2">
      <c r="B943" s="53"/>
      <c r="C943" s="3"/>
      <c r="D943" s="3"/>
      <c r="E943" s="3"/>
      <c r="F943" s="3"/>
      <c r="G943" s="54"/>
      <c r="H943" s="53"/>
      <c r="I943" s="54"/>
      <c r="J943" s="3"/>
      <c r="K943" s="3"/>
      <c r="L943" s="55"/>
      <c r="O943" s="55"/>
    </row>
    <row r="944" spans="2:15" ht="12.75" x14ac:dyDescent="0.2">
      <c r="B944" s="53"/>
      <c r="C944" s="3"/>
      <c r="D944" s="3"/>
      <c r="E944" s="3"/>
      <c r="F944" s="3"/>
      <c r="G944" s="54"/>
      <c r="H944" s="53"/>
      <c r="I944" s="54"/>
      <c r="J944" s="3"/>
      <c r="K944" s="3"/>
      <c r="L944" s="55"/>
      <c r="O944" s="55"/>
    </row>
    <row r="945" spans="2:15" ht="12.75" x14ac:dyDescent="0.2">
      <c r="B945" s="53"/>
      <c r="C945" s="3"/>
      <c r="D945" s="3"/>
      <c r="E945" s="3"/>
      <c r="F945" s="3"/>
      <c r="G945" s="54"/>
      <c r="H945" s="53"/>
      <c r="I945" s="54"/>
      <c r="J945" s="3"/>
      <c r="K945" s="3"/>
      <c r="L945" s="55"/>
      <c r="O945" s="55"/>
    </row>
    <row r="946" spans="2:15" ht="12.75" x14ac:dyDescent="0.2">
      <c r="B946" s="53"/>
      <c r="C946" s="3"/>
      <c r="D946" s="3"/>
      <c r="E946" s="3"/>
      <c r="F946" s="3"/>
      <c r="G946" s="54"/>
      <c r="H946" s="53"/>
      <c r="I946" s="54"/>
      <c r="J946" s="3"/>
      <c r="K946" s="3"/>
      <c r="L946" s="55"/>
      <c r="O946" s="55"/>
    </row>
    <row r="947" spans="2:15" ht="12.75" x14ac:dyDescent="0.2">
      <c r="B947" s="53"/>
      <c r="C947" s="3"/>
      <c r="D947" s="3"/>
      <c r="E947" s="3"/>
      <c r="F947" s="3"/>
      <c r="G947" s="54"/>
      <c r="H947" s="53"/>
      <c r="I947" s="54"/>
      <c r="J947" s="3"/>
      <c r="K947" s="3"/>
      <c r="L947" s="55"/>
      <c r="O947" s="55"/>
    </row>
    <row r="948" spans="2:15" ht="12.75" x14ac:dyDescent="0.2">
      <c r="B948" s="53"/>
      <c r="C948" s="3"/>
      <c r="D948" s="3"/>
      <c r="E948" s="3"/>
      <c r="F948" s="3"/>
      <c r="G948" s="54"/>
      <c r="H948" s="53"/>
      <c r="I948" s="54"/>
      <c r="J948" s="3"/>
      <c r="K948" s="3"/>
      <c r="L948" s="55"/>
      <c r="O948" s="55"/>
    </row>
    <row r="949" spans="2:15" ht="12.75" x14ac:dyDescent="0.2">
      <c r="B949" s="53"/>
      <c r="C949" s="3"/>
      <c r="D949" s="3"/>
      <c r="E949" s="3"/>
      <c r="F949" s="3"/>
      <c r="G949" s="54"/>
      <c r="H949" s="53"/>
      <c r="I949" s="54"/>
      <c r="J949" s="3"/>
      <c r="K949" s="3"/>
      <c r="L949" s="55"/>
      <c r="O949" s="55"/>
    </row>
    <row r="950" spans="2:15" ht="12.75" x14ac:dyDescent="0.2">
      <c r="B950" s="53"/>
      <c r="C950" s="3"/>
      <c r="D950" s="3"/>
      <c r="E950" s="3"/>
      <c r="F950" s="3"/>
      <c r="G950" s="54"/>
      <c r="H950" s="53"/>
      <c r="I950" s="54"/>
      <c r="J950" s="3"/>
      <c r="K950" s="3"/>
      <c r="L950" s="55"/>
      <c r="O950" s="55"/>
    </row>
    <row r="951" spans="2:15" ht="12.75" x14ac:dyDescent="0.2">
      <c r="B951" s="53"/>
      <c r="C951" s="3"/>
      <c r="D951" s="3"/>
      <c r="E951" s="3"/>
      <c r="F951" s="3"/>
      <c r="G951" s="54"/>
      <c r="H951" s="53"/>
      <c r="I951" s="54"/>
      <c r="J951" s="3"/>
      <c r="K951" s="3"/>
      <c r="L951" s="55"/>
      <c r="O951" s="55"/>
    </row>
    <row r="952" spans="2:15" ht="12.75" x14ac:dyDescent="0.2">
      <c r="B952" s="53"/>
      <c r="C952" s="3"/>
      <c r="D952" s="3"/>
      <c r="E952" s="3"/>
      <c r="F952" s="3"/>
      <c r="G952" s="54"/>
      <c r="H952" s="53"/>
      <c r="I952" s="54"/>
      <c r="J952" s="3"/>
      <c r="K952" s="3"/>
      <c r="L952" s="55"/>
      <c r="O952" s="55"/>
    </row>
    <row r="953" spans="2:15" ht="12.75" x14ac:dyDescent="0.2">
      <c r="B953" s="53"/>
      <c r="C953" s="3"/>
      <c r="D953" s="3"/>
      <c r="E953" s="3"/>
      <c r="F953" s="3"/>
      <c r="G953" s="54"/>
      <c r="H953" s="53"/>
      <c r="I953" s="54"/>
      <c r="J953" s="3"/>
      <c r="K953" s="3"/>
      <c r="L953" s="55"/>
      <c r="O953" s="55"/>
    </row>
    <row r="954" spans="2:15" ht="12.75" x14ac:dyDescent="0.2">
      <c r="B954" s="53"/>
      <c r="C954" s="3"/>
      <c r="D954" s="3"/>
      <c r="E954" s="3"/>
      <c r="F954" s="3"/>
      <c r="G954" s="54"/>
      <c r="H954" s="53"/>
      <c r="I954" s="54"/>
      <c r="J954" s="3"/>
      <c r="K954" s="3"/>
      <c r="L954" s="55"/>
      <c r="O954" s="55"/>
    </row>
    <row r="955" spans="2:15" ht="12.75" x14ac:dyDescent="0.2">
      <c r="B955" s="53"/>
      <c r="C955" s="3"/>
      <c r="D955" s="3"/>
      <c r="E955" s="3"/>
      <c r="F955" s="3"/>
      <c r="G955" s="54"/>
      <c r="H955" s="53"/>
      <c r="I955" s="54"/>
      <c r="J955" s="3"/>
      <c r="K955" s="3"/>
      <c r="L955" s="55"/>
      <c r="O955" s="55"/>
    </row>
    <row r="956" spans="2:15" ht="12.75" x14ac:dyDescent="0.2">
      <c r="B956" s="53"/>
      <c r="C956" s="3"/>
      <c r="D956" s="3"/>
      <c r="E956" s="3"/>
      <c r="F956" s="3"/>
      <c r="G956" s="54"/>
      <c r="H956" s="53"/>
      <c r="I956" s="54"/>
      <c r="J956" s="3"/>
      <c r="K956" s="3"/>
      <c r="L956" s="55"/>
      <c r="O956" s="55"/>
    </row>
    <row r="957" spans="2:15" ht="12.75" x14ac:dyDescent="0.2">
      <c r="B957" s="53"/>
      <c r="C957" s="3"/>
      <c r="D957" s="3"/>
      <c r="E957" s="3"/>
      <c r="F957" s="3"/>
      <c r="G957" s="54"/>
      <c r="H957" s="53"/>
      <c r="I957" s="54"/>
      <c r="J957" s="3"/>
      <c r="K957" s="3"/>
      <c r="L957" s="55"/>
      <c r="O957" s="55"/>
    </row>
    <row r="958" spans="2:15" ht="12.75" x14ac:dyDescent="0.2">
      <c r="B958" s="53"/>
      <c r="C958" s="3"/>
      <c r="D958" s="3"/>
      <c r="E958" s="3"/>
      <c r="F958" s="3"/>
      <c r="G958" s="54"/>
      <c r="H958" s="53"/>
      <c r="I958" s="54"/>
      <c r="J958" s="3"/>
      <c r="K958" s="3"/>
      <c r="L958" s="55"/>
      <c r="O958" s="55"/>
    </row>
    <row r="959" spans="2:15" ht="12.75" x14ac:dyDescent="0.2">
      <c r="B959" s="53"/>
      <c r="C959" s="3"/>
      <c r="D959" s="3"/>
      <c r="E959" s="3"/>
      <c r="F959" s="3"/>
      <c r="G959" s="54"/>
      <c r="H959" s="53"/>
      <c r="I959" s="54"/>
      <c r="J959" s="3"/>
      <c r="K959" s="3"/>
      <c r="L959" s="55"/>
      <c r="O959" s="55"/>
    </row>
    <row r="960" spans="2:15" ht="12.75" x14ac:dyDescent="0.2">
      <c r="B960" s="53"/>
      <c r="C960" s="3"/>
      <c r="D960" s="3"/>
      <c r="E960" s="3"/>
      <c r="F960" s="3"/>
      <c r="G960" s="54"/>
      <c r="H960" s="53"/>
      <c r="I960" s="54"/>
      <c r="J960" s="3"/>
      <c r="K960" s="3"/>
      <c r="L960" s="55"/>
      <c r="O960" s="55"/>
    </row>
    <row r="961" spans="2:15" ht="12.75" x14ac:dyDescent="0.2">
      <c r="B961" s="53"/>
      <c r="C961" s="3"/>
      <c r="D961" s="3"/>
      <c r="E961" s="3"/>
      <c r="F961" s="3"/>
      <c r="G961" s="54"/>
      <c r="H961" s="53"/>
      <c r="I961" s="54"/>
      <c r="J961" s="3"/>
      <c r="K961" s="3"/>
      <c r="L961" s="55"/>
      <c r="O961" s="55"/>
    </row>
    <row r="962" spans="2:15" ht="12.75" x14ac:dyDescent="0.2">
      <c r="B962" s="53"/>
      <c r="C962" s="3"/>
      <c r="D962" s="3"/>
      <c r="E962" s="3"/>
      <c r="F962" s="3"/>
      <c r="G962" s="54"/>
      <c r="H962" s="53"/>
      <c r="I962" s="54"/>
      <c r="J962" s="3"/>
      <c r="K962" s="3"/>
      <c r="L962" s="55"/>
      <c r="O962" s="55"/>
    </row>
    <row r="963" spans="2:15" ht="12.75" x14ac:dyDescent="0.2">
      <c r="B963" s="53"/>
      <c r="C963" s="3"/>
      <c r="D963" s="3"/>
      <c r="E963" s="3"/>
      <c r="F963" s="3"/>
      <c r="G963" s="54"/>
      <c r="H963" s="53"/>
      <c r="I963" s="54"/>
      <c r="J963" s="3"/>
      <c r="K963" s="3"/>
      <c r="L963" s="55"/>
      <c r="O963" s="55"/>
    </row>
    <row r="964" spans="2:15" ht="12.75" x14ac:dyDescent="0.2">
      <c r="B964" s="53"/>
      <c r="C964" s="3"/>
      <c r="D964" s="3"/>
      <c r="E964" s="3"/>
      <c r="F964" s="3"/>
      <c r="G964" s="54"/>
      <c r="H964" s="53"/>
      <c r="I964" s="54"/>
      <c r="J964" s="3"/>
      <c r="K964" s="3"/>
      <c r="L964" s="55"/>
      <c r="O964" s="55"/>
    </row>
    <row r="965" spans="2:15" ht="12.75" x14ac:dyDescent="0.2">
      <c r="B965" s="53"/>
      <c r="C965" s="3"/>
      <c r="D965" s="3"/>
      <c r="E965" s="3"/>
      <c r="F965" s="3"/>
      <c r="G965" s="54"/>
      <c r="H965" s="53"/>
      <c r="I965" s="54"/>
      <c r="J965" s="3"/>
      <c r="K965" s="3"/>
      <c r="L965" s="55"/>
      <c r="O965" s="55"/>
    </row>
    <row r="966" spans="2:15" ht="12.75" x14ac:dyDescent="0.2">
      <c r="B966" s="53"/>
      <c r="C966" s="3"/>
      <c r="D966" s="3"/>
      <c r="E966" s="3"/>
      <c r="F966" s="3"/>
      <c r="G966" s="54"/>
      <c r="H966" s="53"/>
      <c r="I966" s="54"/>
      <c r="J966" s="3"/>
      <c r="K966" s="3"/>
      <c r="L966" s="55"/>
      <c r="O966" s="55"/>
    </row>
    <row r="967" spans="2:15" ht="12.75" x14ac:dyDescent="0.2">
      <c r="B967" s="53"/>
      <c r="C967" s="3"/>
      <c r="D967" s="3"/>
      <c r="E967" s="3"/>
      <c r="F967" s="3"/>
      <c r="G967" s="54"/>
      <c r="H967" s="53"/>
      <c r="I967" s="54"/>
      <c r="J967" s="3"/>
      <c r="K967" s="3"/>
      <c r="L967" s="55"/>
      <c r="O967" s="55"/>
    </row>
    <row r="968" spans="2:15" ht="12.75" x14ac:dyDescent="0.2">
      <c r="B968" s="53"/>
      <c r="C968" s="3"/>
      <c r="D968" s="3"/>
      <c r="E968" s="3"/>
      <c r="F968" s="3"/>
      <c r="G968" s="54"/>
      <c r="H968" s="53"/>
      <c r="I968" s="54"/>
      <c r="J968" s="3"/>
      <c r="K968" s="3"/>
      <c r="L968" s="55"/>
      <c r="O968" s="55"/>
    </row>
    <row r="969" spans="2:15" ht="12.75" x14ac:dyDescent="0.2">
      <c r="B969" s="53"/>
      <c r="C969" s="3"/>
      <c r="D969" s="3"/>
      <c r="E969" s="3"/>
      <c r="F969" s="3"/>
      <c r="G969" s="54"/>
      <c r="H969" s="53"/>
      <c r="I969" s="54"/>
      <c r="J969" s="3"/>
      <c r="K969" s="3"/>
      <c r="L969" s="55"/>
      <c r="O969" s="55"/>
    </row>
    <row r="970" spans="2:15" ht="12.75" x14ac:dyDescent="0.2">
      <c r="B970" s="53"/>
      <c r="C970" s="3"/>
      <c r="D970" s="3"/>
      <c r="E970" s="3"/>
      <c r="F970" s="3"/>
      <c r="G970" s="54"/>
      <c r="H970" s="53"/>
      <c r="I970" s="54"/>
      <c r="J970" s="3"/>
      <c r="K970" s="3"/>
      <c r="L970" s="55"/>
      <c r="O970" s="55"/>
    </row>
    <row r="971" spans="2:15" ht="12.75" x14ac:dyDescent="0.2">
      <c r="B971" s="53"/>
      <c r="C971" s="3"/>
      <c r="D971" s="3"/>
      <c r="E971" s="3"/>
      <c r="F971" s="3"/>
      <c r="G971" s="54"/>
      <c r="H971" s="53"/>
      <c r="I971" s="54"/>
      <c r="J971" s="3"/>
      <c r="K971" s="3"/>
      <c r="L971" s="55"/>
      <c r="O971" s="55"/>
    </row>
    <row r="972" spans="2:15" ht="12.75" x14ac:dyDescent="0.2">
      <c r="B972" s="53"/>
      <c r="C972" s="3"/>
      <c r="D972" s="3"/>
      <c r="E972" s="3"/>
      <c r="F972" s="3"/>
      <c r="G972" s="54"/>
      <c r="H972" s="53"/>
      <c r="I972" s="54"/>
      <c r="J972" s="3"/>
      <c r="K972" s="3"/>
      <c r="L972" s="55"/>
      <c r="O972" s="55"/>
    </row>
    <row r="973" spans="2:15" ht="12.75" x14ac:dyDescent="0.2">
      <c r="B973" s="53"/>
      <c r="C973" s="3"/>
      <c r="D973" s="3"/>
      <c r="E973" s="3"/>
      <c r="F973" s="3"/>
      <c r="G973" s="54"/>
      <c r="H973" s="53"/>
      <c r="I973" s="54"/>
      <c r="J973" s="3"/>
      <c r="K973" s="3"/>
      <c r="L973" s="55"/>
      <c r="O973" s="55"/>
    </row>
    <row r="974" spans="2:15" ht="12.75" x14ac:dyDescent="0.2">
      <c r="B974" s="53"/>
      <c r="C974" s="3"/>
      <c r="D974" s="3"/>
      <c r="E974" s="3"/>
      <c r="F974" s="3"/>
      <c r="G974" s="54"/>
      <c r="H974" s="53"/>
      <c r="I974" s="54"/>
      <c r="J974" s="3"/>
      <c r="K974" s="3"/>
      <c r="L974" s="55"/>
      <c r="O974" s="55"/>
    </row>
    <row r="975" spans="2:15" ht="12.75" x14ac:dyDescent="0.2">
      <c r="B975" s="53"/>
      <c r="C975" s="3"/>
      <c r="D975" s="3"/>
      <c r="E975" s="3"/>
      <c r="F975" s="3"/>
      <c r="G975" s="54"/>
      <c r="H975" s="53"/>
      <c r="I975" s="54"/>
      <c r="J975" s="3"/>
      <c r="K975" s="3"/>
      <c r="L975" s="55"/>
      <c r="O975" s="55"/>
    </row>
    <row r="976" spans="2:15" ht="12.75" x14ac:dyDescent="0.2">
      <c r="B976" s="53"/>
      <c r="C976" s="3"/>
      <c r="D976" s="3"/>
      <c r="E976" s="3"/>
      <c r="F976" s="3"/>
      <c r="G976" s="54"/>
      <c r="H976" s="53"/>
      <c r="I976" s="54"/>
      <c r="J976" s="3"/>
      <c r="K976" s="3"/>
      <c r="L976" s="55"/>
      <c r="O976" s="55"/>
    </row>
    <row r="977" spans="2:15" ht="12.75" x14ac:dyDescent="0.2">
      <c r="B977" s="53"/>
      <c r="C977" s="3"/>
      <c r="D977" s="3"/>
      <c r="E977" s="3"/>
      <c r="F977" s="3"/>
      <c r="G977" s="54"/>
      <c r="H977" s="53"/>
      <c r="I977" s="54"/>
      <c r="J977" s="3"/>
      <c r="K977" s="3"/>
      <c r="L977" s="55"/>
      <c r="O977" s="55"/>
    </row>
    <row r="978" spans="2:15" ht="12.75" x14ac:dyDescent="0.2">
      <c r="B978" s="53"/>
      <c r="C978" s="3"/>
      <c r="D978" s="3"/>
      <c r="E978" s="3"/>
      <c r="F978" s="3"/>
      <c r="G978" s="54"/>
      <c r="H978" s="53"/>
      <c r="I978" s="54"/>
      <c r="J978" s="3"/>
      <c r="K978" s="3"/>
      <c r="L978" s="55"/>
      <c r="O978" s="55"/>
    </row>
    <row r="979" spans="2:15" ht="12.75" x14ac:dyDescent="0.2">
      <c r="B979" s="53"/>
      <c r="C979" s="3"/>
      <c r="D979" s="3"/>
      <c r="E979" s="3"/>
      <c r="F979" s="3"/>
      <c r="G979" s="54"/>
      <c r="H979" s="53"/>
      <c r="I979" s="54"/>
      <c r="J979" s="3"/>
      <c r="K979" s="3"/>
      <c r="L979" s="55"/>
      <c r="O979" s="55"/>
    </row>
    <row r="980" spans="2:15" ht="12.75" x14ac:dyDescent="0.2">
      <c r="B980" s="53"/>
      <c r="C980" s="3"/>
      <c r="D980" s="3"/>
      <c r="E980" s="3"/>
      <c r="F980" s="3"/>
      <c r="G980" s="54"/>
      <c r="H980" s="53"/>
      <c r="I980" s="54"/>
      <c r="J980" s="3"/>
      <c r="K980" s="3"/>
      <c r="L980" s="55"/>
      <c r="O980" s="55"/>
    </row>
    <row r="981" spans="2:15" ht="12.75" x14ac:dyDescent="0.2">
      <c r="B981" s="53"/>
      <c r="C981" s="3"/>
      <c r="D981" s="3"/>
      <c r="E981" s="3"/>
      <c r="F981" s="3"/>
      <c r="G981" s="54"/>
      <c r="H981" s="53"/>
      <c r="I981" s="54"/>
      <c r="J981" s="3"/>
      <c r="K981" s="3"/>
      <c r="L981" s="55"/>
      <c r="O981" s="55"/>
    </row>
    <row r="982" spans="2:15" ht="12.75" x14ac:dyDescent="0.2">
      <c r="B982" s="53"/>
      <c r="C982" s="3"/>
      <c r="D982" s="3"/>
      <c r="E982" s="3"/>
      <c r="F982" s="3"/>
      <c r="G982" s="54"/>
      <c r="H982" s="53"/>
      <c r="I982" s="54"/>
      <c r="J982" s="3"/>
      <c r="K982" s="3"/>
      <c r="L982" s="55"/>
      <c r="O982" s="55"/>
    </row>
    <row r="983" spans="2:15" ht="12.75" x14ac:dyDescent="0.2">
      <c r="B983" s="53"/>
      <c r="C983" s="3"/>
      <c r="D983" s="3"/>
      <c r="E983" s="3"/>
      <c r="F983" s="3"/>
      <c r="G983" s="54"/>
      <c r="H983" s="53"/>
      <c r="I983" s="54"/>
      <c r="J983" s="3"/>
      <c r="K983" s="3"/>
      <c r="L983" s="55"/>
      <c r="O983" s="55"/>
    </row>
    <row r="984" spans="2:15" ht="12.75" x14ac:dyDescent="0.2">
      <c r="B984" s="53"/>
      <c r="C984" s="3"/>
      <c r="D984" s="3"/>
      <c r="E984" s="3"/>
      <c r="F984" s="3"/>
      <c r="G984" s="54"/>
      <c r="H984" s="53"/>
      <c r="I984" s="54"/>
      <c r="J984" s="3"/>
      <c r="K984" s="3"/>
      <c r="L984" s="55"/>
      <c r="O984" s="55"/>
    </row>
    <row r="985" spans="2:15" ht="12.75" x14ac:dyDescent="0.2">
      <c r="B985" s="53"/>
      <c r="C985" s="3"/>
      <c r="D985" s="3"/>
      <c r="E985" s="3"/>
      <c r="F985" s="3"/>
      <c r="G985" s="54"/>
      <c r="H985" s="53"/>
      <c r="I985" s="54"/>
      <c r="J985" s="3"/>
      <c r="K985" s="3"/>
      <c r="L985" s="55"/>
      <c r="O985" s="55"/>
    </row>
    <row r="986" spans="2:15" ht="12.75" x14ac:dyDescent="0.2">
      <c r="B986" s="53"/>
      <c r="C986" s="3"/>
      <c r="D986" s="3"/>
      <c r="E986" s="3"/>
      <c r="F986" s="3"/>
      <c r="G986" s="54"/>
      <c r="H986" s="53"/>
      <c r="I986" s="54"/>
      <c r="J986" s="3"/>
      <c r="K986" s="3"/>
      <c r="L986" s="55"/>
      <c r="O986" s="55"/>
    </row>
    <row r="987" spans="2:15" ht="12.75" x14ac:dyDescent="0.2">
      <c r="B987" s="53"/>
      <c r="C987" s="3"/>
      <c r="D987" s="3"/>
      <c r="E987" s="3"/>
      <c r="F987" s="3"/>
      <c r="G987" s="54"/>
      <c r="H987" s="53"/>
      <c r="I987" s="54"/>
      <c r="J987" s="3"/>
      <c r="K987" s="3"/>
      <c r="L987" s="55"/>
      <c r="O987" s="55"/>
    </row>
    <row r="988" spans="2:15" ht="12.75" x14ac:dyDescent="0.2">
      <c r="B988" s="53"/>
      <c r="C988" s="3"/>
      <c r="D988" s="3"/>
      <c r="E988" s="3"/>
      <c r="F988" s="3"/>
      <c r="G988" s="54"/>
      <c r="H988" s="53"/>
      <c r="I988" s="54"/>
      <c r="J988" s="3"/>
      <c r="K988" s="3"/>
      <c r="L988" s="55"/>
      <c r="O988" s="55"/>
    </row>
    <row r="989" spans="2:15" ht="12.75" x14ac:dyDescent="0.2">
      <c r="B989" s="53"/>
      <c r="C989" s="3"/>
      <c r="D989" s="3"/>
      <c r="E989" s="3"/>
      <c r="F989" s="3"/>
      <c r="G989" s="54"/>
      <c r="H989" s="53"/>
      <c r="I989" s="54"/>
      <c r="J989" s="3"/>
      <c r="K989" s="3"/>
      <c r="L989" s="55"/>
      <c r="O989" s="55"/>
    </row>
    <row r="990" spans="2:15" ht="12.75" x14ac:dyDescent="0.2">
      <c r="B990" s="53"/>
      <c r="C990" s="3"/>
      <c r="D990" s="3"/>
      <c r="E990" s="3"/>
      <c r="F990" s="3"/>
      <c r="G990" s="54"/>
      <c r="H990" s="53"/>
      <c r="I990" s="54"/>
      <c r="J990" s="3"/>
      <c r="K990" s="3"/>
      <c r="L990" s="55"/>
      <c r="O990" s="55"/>
    </row>
    <row r="991" spans="2:15" ht="12.75" x14ac:dyDescent="0.2">
      <c r="B991" s="53"/>
      <c r="C991" s="3"/>
      <c r="D991" s="3"/>
      <c r="E991" s="3"/>
      <c r="F991" s="3"/>
      <c r="G991" s="54"/>
      <c r="H991" s="53"/>
      <c r="I991" s="54"/>
      <c r="J991" s="3"/>
      <c r="K991" s="3"/>
      <c r="L991" s="55"/>
      <c r="O991" s="55"/>
    </row>
    <row r="992" spans="2:15" ht="12.75" x14ac:dyDescent="0.2">
      <c r="B992" s="53"/>
      <c r="C992" s="3"/>
      <c r="D992" s="3"/>
      <c r="E992" s="3"/>
      <c r="F992" s="3"/>
      <c r="G992" s="54"/>
      <c r="H992" s="53"/>
      <c r="I992" s="54"/>
      <c r="J992" s="3"/>
      <c r="K992" s="3"/>
      <c r="L992" s="55"/>
      <c r="O992" s="55"/>
    </row>
    <row r="993" spans="2:15" ht="12.75" x14ac:dyDescent="0.2">
      <c r="B993" s="53"/>
      <c r="C993" s="3"/>
      <c r="D993" s="3"/>
      <c r="E993" s="3"/>
      <c r="F993" s="3"/>
      <c r="G993" s="54"/>
      <c r="H993" s="53"/>
      <c r="I993" s="54"/>
      <c r="J993" s="3"/>
      <c r="K993" s="3"/>
      <c r="L993" s="55"/>
      <c r="O993" s="55"/>
    </row>
    <row r="994" spans="2:15" ht="12.75" x14ac:dyDescent="0.2">
      <c r="B994" s="53"/>
      <c r="C994" s="3"/>
      <c r="D994" s="3"/>
      <c r="E994" s="3"/>
      <c r="F994" s="3"/>
      <c r="G994" s="54"/>
      <c r="H994" s="53"/>
      <c r="I994" s="54"/>
      <c r="J994" s="3"/>
      <c r="K994" s="3"/>
      <c r="L994" s="55"/>
      <c r="O994" s="55"/>
    </row>
    <row r="995" spans="2:15" ht="12.75" x14ac:dyDescent="0.2">
      <c r="B995" s="53"/>
      <c r="C995" s="3"/>
      <c r="D995" s="3"/>
      <c r="E995" s="3"/>
      <c r="F995" s="3"/>
      <c r="G995" s="54"/>
      <c r="H995" s="53"/>
      <c r="I995" s="54"/>
      <c r="J995" s="3"/>
      <c r="K995" s="3"/>
      <c r="L995" s="55"/>
      <c r="O995" s="55"/>
    </row>
    <row r="996" spans="2:15" ht="12.75" x14ac:dyDescent="0.2">
      <c r="B996" s="53"/>
      <c r="C996" s="3"/>
      <c r="D996" s="3"/>
      <c r="E996" s="3"/>
      <c r="F996" s="3"/>
      <c r="G996" s="54"/>
      <c r="H996" s="53"/>
      <c r="I996" s="54"/>
      <c r="J996" s="3"/>
      <c r="K996" s="3"/>
      <c r="L996" s="55"/>
      <c r="O996" s="55"/>
    </row>
    <row r="997" spans="2:15" ht="12.75" x14ac:dyDescent="0.2">
      <c r="B997" s="53"/>
      <c r="C997" s="3"/>
      <c r="D997" s="3"/>
      <c r="E997" s="3"/>
      <c r="F997" s="3"/>
      <c r="G997" s="54"/>
      <c r="H997" s="53"/>
      <c r="I997" s="54"/>
      <c r="J997" s="3"/>
      <c r="K997" s="3"/>
      <c r="L997" s="55"/>
      <c r="O997" s="55"/>
    </row>
    <row r="998" spans="2:15" ht="12.75" x14ac:dyDescent="0.2">
      <c r="B998" s="53"/>
      <c r="C998" s="3"/>
      <c r="D998" s="3"/>
      <c r="E998" s="3"/>
      <c r="F998" s="3"/>
      <c r="G998" s="54"/>
      <c r="H998" s="53"/>
      <c r="I998" s="54"/>
      <c r="J998" s="3"/>
      <c r="K998" s="3"/>
      <c r="L998" s="55"/>
      <c r="O998" s="55"/>
    </row>
    <row r="999" spans="2:15" ht="12.75" x14ac:dyDescent="0.2">
      <c r="B999" s="53"/>
      <c r="C999" s="3"/>
      <c r="D999" s="3"/>
      <c r="E999" s="3"/>
      <c r="F999" s="3"/>
      <c r="G999" s="54"/>
      <c r="H999" s="53"/>
      <c r="I999" s="54"/>
      <c r="J999" s="3"/>
      <c r="K999" s="3"/>
      <c r="L999" s="55"/>
      <c r="O999" s="55"/>
    </row>
    <row r="1000" spans="2:15" ht="12.75" x14ac:dyDescent="0.2">
      <c r="B1000" s="53"/>
      <c r="C1000" s="3"/>
      <c r="D1000" s="3"/>
      <c r="E1000" s="3"/>
      <c r="F1000" s="3"/>
      <c r="G1000" s="54"/>
      <c r="H1000" s="53"/>
      <c r="I1000" s="54"/>
      <c r="J1000" s="3"/>
      <c r="K1000" s="3"/>
      <c r="L1000" s="55"/>
      <c r="O1000" s="55"/>
    </row>
    <row r="1001" spans="2:15" ht="12.75" x14ac:dyDescent="0.2">
      <c r="B1001" s="53"/>
      <c r="C1001" s="3"/>
      <c r="D1001" s="3"/>
      <c r="E1001" s="3"/>
      <c r="F1001" s="3"/>
      <c r="G1001" s="54"/>
      <c r="H1001" s="53"/>
      <c r="I1001" s="54"/>
      <c r="J1001" s="3"/>
      <c r="K1001" s="3"/>
      <c r="L1001" s="55"/>
      <c r="O1001" s="55"/>
    </row>
    <row r="1002" spans="2:15" ht="12.75" x14ac:dyDescent="0.2">
      <c r="B1002" s="53"/>
      <c r="C1002" s="3"/>
      <c r="D1002" s="3"/>
      <c r="E1002" s="3"/>
      <c r="F1002" s="3"/>
      <c r="G1002" s="54"/>
      <c r="H1002" s="53"/>
      <c r="I1002" s="54"/>
      <c r="J1002" s="3"/>
      <c r="K1002" s="3"/>
      <c r="L1002" s="55"/>
      <c r="O1002" s="55"/>
    </row>
    <row r="1003" spans="2:15" ht="12.75" x14ac:dyDescent="0.2">
      <c r="B1003" s="53"/>
      <c r="C1003" s="3"/>
      <c r="D1003" s="3"/>
      <c r="E1003" s="3"/>
      <c r="F1003" s="3"/>
      <c r="G1003" s="54"/>
      <c r="H1003" s="53"/>
      <c r="I1003" s="54"/>
      <c r="J1003" s="3"/>
      <c r="K1003" s="3"/>
      <c r="L1003" s="55"/>
      <c r="O1003" s="55"/>
    </row>
    <row r="1004" spans="2:15" ht="12.75" x14ac:dyDescent="0.2">
      <c r="B1004" s="53"/>
      <c r="C1004" s="3"/>
      <c r="D1004" s="3"/>
      <c r="E1004" s="3"/>
      <c r="F1004" s="3"/>
      <c r="G1004" s="54"/>
      <c r="H1004" s="53"/>
      <c r="I1004" s="54"/>
      <c r="J1004" s="3"/>
      <c r="K1004" s="3"/>
      <c r="L1004" s="55"/>
      <c r="O1004" s="55"/>
    </row>
    <row r="1005" spans="2:15" ht="12.75" x14ac:dyDescent="0.2">
      <c r="B1005" s="53"/>
      <c r="C1005" s="3"/>
      <c r="D1005" s="3"/>
      <c r="E1005" s="3"/>
      <c r="F1005" s="3"/>
      <c r="G1005" s="54"/>
      <c r="H1005" s="53"/>
      <c r="I1005" s="54"/>
      <c r="J1005" s="3"/>
      <c r="K1005" s="3"/>
      <c r="L1005" s="55"/>
      <c r="O1005" s="55"/>
    </row>
    <row r="1006" spans="2:15" ht="12.75" x14ac:dyDescent="0.2">
      <c r="B1006" s="53"/>
      <c r="C1006" s="3"/>
      <c r="D1006" s="3"/>
      <c r="E1006" s="3"/>
      <c r="F1006" s="3"/>
      <c r="G1006" s="54"/>
      <c r="H1006" s="53"/>
      <c r="I1006" s="54"/>
      <c r="J1006" s="3"/>
      <c r="K1006" s="3"/>
      <c r="L1006" s="55"/>
      <c r="O1006" s="55"/>
    </row>
    <row r="1007" spans="2:15" ht="12.75" x14ac:dyDescent="0.2">
      <c r="B1007" s="53"/>
      <c r="C1007" s="3"/>
      <c r="D1007" s="3"/>
      <c r="E1007" s="3"/>
      <c r="F1007" s="3"/>
      <c r="G1007" s="54"/>
      <c r="H1007" s="53"/>
      <c r="I1007" s="54"/>
      <c r="J1007" s="3"/>
      <c r="K1007" s="3"/>
      <c r="L1007" s="55"/>
      <c r="O1007" s="55"/>
    </row>
    <row r="1008" spans="2:15" ht="12.75" x14ac:dyDescent="0.2">
      <c r="B1008" s="53"/>
      <c r="C1008" s="3"/>
      <c r="D1008" s="3"/>
      <c r="E1008" s="3"/>
      <c r="F1008" s="3"/>
      <c r="G1008" s="54"/>
      <c r="H1008" s="53"/>
      <c r="I1008" s="54"/>
      <c r="J1008" s="3"/>
      <c r="K1008" s="3"/>
      <c r="L1008" s="55"/>
      <c r="O1008" s="55"/>
    </row>
    <row r="1009" spans="2:15" ht="12.75" x14ac:dyDescent="0.2">
      <c r="B1009" s="53"/>
      <c r="C1009" s="3"/>
      <c r="D1009" s="3"/>
      <c r="E1009" s="3"/>
      <c r="F1009" s="3"/>
      <c r="G1009" s="54"/>
      <c r="H1009" s="53"/>
      <c r="I1009" s="54"/>
      <c r="J1009" s="3"/>
      <c r="K1009" s="3"/>
      <c r="L1009" s="55"/>
      <c r="O1009" s="55"/>
    </row>
    <row r="1010" spans="2:15" ht="12.75" x14ac:dyDescent="0.2">
      <c r="B1010" s="53"/>
      <c r="C1010" s="3"/>
      <c r="D1010" s="3"/>
      <c r="E1010" s="3"/>
      <c r="F1010" s="3"/>
      <c r="G1010" s="54"/>
      <c r="H1010" s="53"/>
      <c r="I1010" s="54"/>
      <c r="J1010" s="3"/>
      <c r="K1010" s="3"/>
      <c r="L1010" s="55"/>
      <c r="O1010" s="55"/>
    </row>
    <row r="1011" spans="2:15" ht="12.75" x14ac:dyDescent="0.2">
      <c r="B1011" s="53"/>
      <c r="C1011" s="3"/>
      <c r="D1011" s="3"/>
      <c r="E1011" s="3"/>
      <c r="F1011" s="3"/>
      <c r="G1011" s="54"/>
      <c r="H1011" s="53"/>
      <c r="I1011" s="54"/>
      <c r="J1011" s="3"/>
      <c r="K1011" s="3"/>
      <c r="L1011" s="55"/>
      <c r="O1011" s="55"/>
    </row>
    <row r="1012" spans="2:15" ht="12.75" x14ac:dyDescent="0.2">
      <c r="B1012" s="53"/>
      <c r="C1012" s="3"/>
      <c r="D1012" s="3"/>
      <c r="E1012" s="3"/>
      <c r="F1012" s="3"/>
      <c r="G1012" s="54"/>
      <c r="H1012" s="53"/>
      <c r="I1012" s="54"/>
      <c r="J1012" s="3"/>
      <c r="K1012" s="3"/>
      <c r="L1012" s="55"/>
      <c r="O1012" s="55"/>
    </row>
    <row r="1013" spans="2:15" ht="12.75" x14ac:dyDescent="0.2">
      <c r="B1013" s="53"/>
      <c r="C1013" s="3"/>
      <c r="D1013" s="3"/>
      <c r="E1013" s="3"/>
      <c r="F1013" s="3"/>
      <c r="G1013" s="54"/>
      <c r="H1013" s="53"/>
      <c r="I1013" s="54"/>
      <c r="J1013" s="3"/>
      <c r="K1013" s="3"/>
      <c r="L1013" s="55"/>
      <c r="O1013" s="55"/>
    </row>
    <row r="1014" spans="2:15" ht="12.75" x14ac:dyDescent="0.2">
      <c r="B1014" s="53"/>
      <c r="C1014" s="3"/>
      <c r="D1014" s="3"/>
      <c r="E1014" s="3"/>
      <c r="F1014" s="3"/>
      <c r="G1014" s="54"/>
      <c r="H1014" s="53"/>
      <c r="I1014" s="54"/>
      <c r="J1014" s="3"/>
      <c r="K1014" s="3"/>
      <c r="L1014" s="55"/>
      <c r="O1014" s="55"/>
    </row>
    <row r="1015" spans="2:15" ht="12.75" x14ac:dyDescent="0.2">
      <c r="B1015" s="53"/>
      <c r="C1015" s="3"/>
      <c r="D1015" s="3"/>
      <c r="E1015" s="3"/>
      <c r="F1015" s="3"/>
      <c r="G1015" s="54"/>
      <c r="H1015" s="53"/>
      <c r="I1015" s="54"/>
      <c r="J1015" s="3"/>
      <c r="K1015" s="3"/>
      <c r="L1015" s="55"/>
      <c r="O1015" s="55"/>
    </row>
    <row r="1016" spans="2:15" ht="12.75" x14ac:dyDescent="0.2">
      <c r="B1016" s="53"/>
      <c r="C1016" s="3"/>
      <c r="D1016" s="3"/>
      <c r="E1016" s="3"/>
      <c r="F1016" s="3"/>
      <c r="G1016" s="54"/>
      <c r="H1016" s="53"/>
      <c r="I1016" s="54"/>
      <c r="J1016" s="3"/>
      <c r="K1016" s="3"/>
      <c r="L1016" s="55"/>
      <c r="O1016" s="55"/>
    </row>
    <row r="1017" spans="2:15" ht="12.75" x14ac:dyDescent="0.2">
      <c r="B1017" s="53"/>
      <c r="C1017" s="3"/>
      <c r="D1017" s="3"/>
      <c r="E1017" s="3"/>
      <c r="F1017" s="3"/>
      <c r="G1017" s="54"/>
      <c r="H1017" s="53"/>
      <c r="I1017" s="54"/>
      <c r="J1017" s="3"/>
      <c r="K1017" s="3"/>
      <c r="L1017" s="55"/>
      <c r="O1017" s="55"/>
    </row>
    <row r="1018" spans="2:15" ht="12.75" x14ac:dyDescent="0.2">
      <c r="B1018" s="53"/>
      <c r="C1018" s="3"/>
      <c r="D1018" s="3"/>
      <c r="E1018" s="3"/>
      <c r="F1018" s="3"/>
      <c r="G1018" s="54"/>
      <c r="H1018" s="53"/>
      <c r="I1018" s="54"/>
      <c r="J1018" s="3"/>
      <c r="K1018" s="3"/>
      <c r="L1018" s="55"/>
      <c r="O1018" s="55"/>
    </row>
    <row r="1019" spans="2:15" ht="12.75" x14ac:dyDescent="0.2">
      <c r="B1019" s="53"/>
      <c r="C1019" s="3"/>
      <c r="D1019" s="3"/>
      <c r="E1019" s="3"/>
      <c r="F1019" s="3"/>
      <c r="G1019" s="54"/>
      <c r="H1019" s="53"/>
      <c r="I1019" s="54"/>
      <c r="J1019" s="3"/>
      <c r="K1019" s="3"/>
      <c r="L1019" s="55"/>
      <c r="O1019" s="55"/>
    </row>
    <row r="1020" spans="2:15" ht="12.75" x14ac:dyDescent="0.2">
      <c r="B1020" s="53"/>
      <c r="C1020" s="3"/>
      <c r="D1020" s="3"/>
      <c r="E1020" s="3"/>
      <c r="F1020" s="3"/>
      <c r="G1020" s="54"/>
      <c r="H1020" s="53"/>
      <c r="I1020" s="54"/>
      <c r="J1020" s="3"/>
      <c r="K1020" s="3"/>
      <c r="L1020" s="55"/>
      <c r="O1020" s="55"/>
    </row>
  </sheetData>
  <mergeCells count="7">
    <mergeCell ref="N1:P5"/>
    <mergeCell ref="B1:L1"/>
    <mergeCell ref="B2:C4"/>
    <mergeCell ref="D2:J2"/>
    <mergeCell ref="K2:L4"/>
    <mergeCell ref="D3:J3"/>
    <mergeCell ref="D4:J4"/>
  </mergeCells>
  <conditionalFormatting sqref="D16:D19 D25:D28 D34:D37 D52:D55 D61:D64 D70:D73">
    <cfRule type="expression" dxfId="157" priority="145">
      <formula>G16="v"</formula>
    </cfRule>
  </conditionalFormatting>
  <conditionalFormatting sqref="J16 J25:J28">
    <cfRule type="expression" dxfId="156" priority="148">
      <formula>I16="v"</formula>
    </cfRule>
  </conditionalFormatting>
  <conditionalFormatting sqref="J17:J19">
    <cfRule type="expression" dxfId="155" priority="144">
      <formula>I17="v"</formula>
    </cfRule>
  </conditionalFormatting>
  <conditionalFormatting sqref="J52:J55">
    <cfRule type="expression" dxfId="154" priority="143">
      <formula>I52="v"</formula>
    </cfRule>
  </conditionalFormatting>
  <conditionalFormatting sqref="J61:J64">
    <cfRule type="expression" dxfId="153" priority="142">
      <formula>I61="v"</formula>
    </cfRule>
  </conditionalFormatting>
  <conditionalFormatting sqref="J70:J73">
    <cfRule type="expression" dxfId="152" priority="141">
      <formula>I70="v"</formula>
    </cfRule>
  </conditionalFormatting>
  <conditionalFormatting sqref="J34:J37">
    <cfRule type="expression" dxfId="151" priority="140">
      <formula>I34="v"</formula>
    </cfRule>
  </conditionalFormatting>
  <conditionalFormatting sqref="D43:D46">
    <cfRule type="expression" dxfId="150" priority="139">
      <formula>G43="v"</formula>
    </cfRule>
  </conditionalFormatting>
  <conditionalFormatting sqref="J43:J46">
    <cfRule type="expression" dxfId="149" priority="138">
      <formula>I43="v"</formula>
    </cfRule>
  </conditionalFormatting>
  <conditionalFormatting sqref="E52:E55">
    <cfRule type="expression" dxfId="148" priority="126">
      <formula>G52="v"</formula>
    </cfRule>
  </conditionalFormatting>
  <conditionalFormatting sqref="F52:F55">
    <cfRule type="expression" dxfId="147" priority="127">
      <formula>G52="v"</formula>
    </cfRule>
  </conditionalFormatting>
  <conditionalFormatting sqref="E7:E14">
    <cfRule type="expression" dxfId="146" priority="136">
      <formula>G7="v"</formula>
    </cfRule>
  </conditionalFormatting>
  <conditionalFormatting sqref="F7:F14">
    <cfRule type="expression" dxfId="145" priority="137">
      <formula>G7="v"</formula>
    </cfRule>
  </conditionalFormatting>
  <conditionalFormatting sqref="E16:E23">
    <cfRule type="expression" dxfId="144" priority="134">
      <formula>G16="v"</formula>
    </cfRule>
  </conditionalFormatting>
  <conditionalFormatting sqref="F16:F23">
    <cfRule type="expression" dxfId="143" priority="135">
      <formula>G16="v"</formula>
    </cfRule>
  </conditionalFormatting>
  <conditionalFormatting sqref="E25:E32">
    <cfRule type="expression" dxfId="142" priority="132">
      <formula>G25="v"</formula>
    </cfRule>
  </conditionalFormatting>
  <conditionalFormatting sqref="F25:F32">
    <cfRule type="expression" dxfId="141" priority="133">
      <formula>G25="v"</formula>
    </cfRule>
  </conditionalFormatting>
  <conditionalFormatting sqref="E34:E41">
    <cfRule type="expression" dxfId="140" priority="130">
      <formula>G34="v"</formula>
    </cfRule>
  </conditionalFormatting>
  <conditionalFormatting sqref="F34:F41">
    <cfRule type="expression" dxfId="139" priority="131">
      <formula>G34="v"</formula>
    </cfRule>
  </conditionalFormatting>
  <conditionalFormatting sqref="E43:E46">
    <cfRule type="expression" dxfId="138" priority="128">
      <formula>G43="v"</formula>
    </cfRule>
  </conditionalFormatting>
  <conditionalFormatting sqref="F43:F46">
    <cfRule type="expression" dxfId="137" priority="129">
      <formula>G43="v"</formula>
    </cfRule>
  </conditionalFormatting>
  <conditionalFormatting sqref="E61:E64">
    <cfRule type="expression" dxfId="136" priority="124">
      <formula>G61="v"</formula>
    </cfRule>
  </conditionalFormatting>
  <conditionalFormatting sqref="F61:F64">
    <cfRule type="expression" dxfId="135" priority="125">
      <formula>G61="v"</formula>
    </cfRule>
  </conditionalFormatting>
  <conditionalFormatting sqref="E70:E73">
    <cfRule type="expression" dxfId="134" priority="122">
      <formula>G70="v"</formula>
    </cfRule>
  </conditionalFormatting>
  <conditionalFormatting sqref="F70:F73">
    <cfRule type="expression" dxfId="133" priority="123">
      <formula>G70="v"</formula>
    </cfRule>
  </conditionalFormatting>
  <conditionalFormatting sqref="K7:K10">
    <cfRule type="expression" dxfId="132" priority="120">
      <formula>I7="v"</formula>
    </cfRule>
  </conditionalFormatting>
  <conditionalFormatting sqref="L7:L10">
    <cfRule type="expression" dxfId="131" priority="121">
      <formula>I7="v"</formula>
    </cfRule>
  </conditionalFormatting>
  <conditionalFormatting sqref="K16:K23">
    <cfRule type="expression" dxfId="130" priority="118">
      <formula>I16="v"</formula>
    </cfRule>
  </conditionalFormatting>
  <conditionalFormatting sqref="L16:L23">
    <cfRule type="expression" dxfId="129" priority="119">
      <formula>I16="v"</formula>
    </cfRule>
  </conditionalFormatting>
  <conditionalFormatting sqref="K25:K32">
    <cfRule type="expression" dxfId="128" priority="116">
      <formula>I25="v"</formula>
    </cfRule>
  </conditionalFormatting>
  <conditionalFormatting sqref="L25:L32">
    <cfRule type="expression" dxfId="127" priority="117">
      <formula>I25="v"</formula>
    </cfRule>
  </conditionalFormatting>
  <conditionalFormatting sqref="K34:K37">
    <cfRule type="expression" dxfId="126" priority="114">
      <formula>I34="v"</formula>
    </cfRule>
  </conditionalFormatting>
  <conditionalFormatting sqref="L34:L37">
    <cfRule type="expression" dxfId="125" priority="115">
      <formula>I34="v"</formula>
    </cfRule>
  </conditionalFormatting>
  <conditionalFormatting sqref="K43:K46">
    <cfRule type="expression" dxfId="124" priority="112">
      <formula>I43="v"</formula>
    </cfRule>
  </conditionalFormatting>
  <conditionalFormatting sqref="L43:L46">
    <cfRule type="expression" dxfId="123" priority="113">
      <formula>I43="v"</formula>
    </cfRule>
  </conditionalFormatting>
  <conditionalFormatting sqref="K52:K55">
    <cfRule type="expression" dxfId="122" priority="110">
      <formula>I52="v"</formula>
    </cfRule>
  </conditionalFormatting>
  <conditionalFormatting sqref="L52:L55">
    <cfRule type="expression" dxfId="121" priority="111">
      <formula>I52="v"</formula>
    </cfRule>
  </conditionalFormatting>
  <conditionalFormatting sqref="K61:K64">
    <cfRule type="expression" dxfId="120" priority="108">
      <formula>I61="v"</formula>
    </cfRule>
  </conditionalFormatting>
  <conditionalFormatting sqref="L61:L64">
    <cfRule type="expression" dxfId="119" priority="109">
      <formula>I61="v"</formula>
    </cfRule>
  </conditionalFormatting>
  <conditionalFormatting sqref="K70:K73">
    <cfRule type="expression" dxfId="118" priority="106">
      <formula>I70="v"</formula>
    </cfRule>
  </conditionalFormatting>
  <conditionalFormatting sqref="L70:L73">
    <cfRule type="expression" dxfId="117" priority="107">
      <formula>I70="v"</formula>
    </cfRule>
  </conditionalFormatting>
  <conditionalFormatting sqref="D7:D8">
    <cfRule type="expression" dxfId="116" priority="105">
      <formula>G7="v"</formula>
    </cfRule>
  </conditionalFormatting>
  <conditionalFormatting sqref="D9:D10">
    <cfRule type="expression" dxfId="115" priority="104">
      <formula>G9="v"</formula>
    </cfRule>
  </conditionalFormatting>
  <conditionalFormatting sqref="J7">
    <cfRule type="expression" dxfId="114" priority="103">
      <formula>M7="v"</formula>
    </cfRule>
  </conditionalFormatting>
  <conditionalFormatting sqref="J9:J10">
    <cfRule type="expression" dxfId="113" priority="102">
      <formula>M9="v"</formula>
    </cfRule>
  </conditionalFormatting>
  <conditionalFormatting sqref="J8">
    <cfRule type="expression" dxfId="112" priority="101">
      <formula>H8="v"</formula>
    </cfRule>
  </conditionalFormatting>
  <conditionalFormatting sqref="D11:D12">
    <cfRule type="expression" dxfId="111" priority="100">
      <formula>G11="v"</formula>
    </cfRule>
  </conditionalFormatting>
  <conditionalFormatting sqref="D13:D14">
    <cfRule type="expression" dxfId="110" priority="99">
      <formula>G13="v"</formula>
    </cfRule>
  </conditionalFormatting>
  <conditionalFormatting sqref="K11:K14">
    <cfRule type="expression" dxfId="109" priority="97">
      <formula>I11="v"</formula>
    </cfRule>
  </conditionalFormatting>
  <conditionalFormatting sqref="L11:L14">
    <cfRule type="expression" dxfId="108" priority="98">
      <formula>I11="v"</formula>
    </cfRule>
  </conditionalFormatting>
  <conditionalFormatting sqref="J11">
    <cfRule type="expression" dxfId="107" priority="96">
      <formula>M11="v"</formula>
    </cfRule>
  </conditionalFormatting>
  <conditionalFormatting sqref="J13:J14">
    <cfRule type="expression" dxfId="106" priority="95">
      <formula>M13="v"</formula>
    </cfRule>
  </conditionalFormatting>
  <conditionalFormatting sqref="J12">
    <cfRule type="expression" dxfId="105" priority="94">
      <formula>H12="v"</formula>
    </cfRule>
  </conditionalFormatting>
  <conditionalFormatting sqref="D20:D21">
    <cfRule type="expression" dxfId="104" priority="93">
      <formula>G20="v"</formula>
    </cfRule>
  </conditionalFormatting>
  <conditionalFormatting sqref="D22:D23">
    <cfRule type="expression" dxfId="103" priority="92">
      <formula>G22="v"</formula>
    </cfRule>
  </conditionalFormatting>
  <conditionalFormatting sqref="J20">
    <cfRule type="expression" dxfId="102" priority="91">
      <formula>M20="v"</formula>
    </cfRule>
  </conditionalFormatting>
  <conditionalFormatting sqref="J22:J23">
    <cfRule type="expression" dxfId="101" priority="90">
      <formula>M22="v"</formula>
    </cfRule>
  </conditionalFormatting>
  <conditionalFormatting sqref="J21">
    <cfRule type="expression" dxfId="100" priority="89">
      <formula>H21="v"</formula>
    </cfRule>
  </conditionalFormatting>
  <conditionalFormatting sqref="D29:D30">
    <cfRule type="expression" dxfId="99" priority="88">
      <formula>G29="v"</formula>
    </cfRule>
  </conditionalFormatting>
  <conditionalFormatting sqref="D31:D32">
    <cfRule type="expression" dxfId="98" priority="87">
      <formula>G31="v"</formula>
    </cfRule>
  </conditionalFormatting>
  <conditionalFormatting sqref="J29">
    <cfRule type="expression" dxfId="97" priority="86">
      <formula>M29="v"</formula>
    </cfRule>
  </conditionalFormatting>
  <conditionalFormatting sqref="J31:J32">
    <cfRule type="expression" dxfId="96" priority="85">
      <formula>M31="v"</formula>
    </cfRule>
  </conditionalFormatting>
  <conditionalFormatting sqref="J30">
    <cfRule type="expression" dxfId="95" priority="84">
      <formula>H30="v"</formula>
    </cfRule>
  </conditionalFormatting>
  <conditionalFormatting sqref="D38:D39">
    <cfRule type="expression" dxfId="94" priority="83">
      <formula>G38="v"</formula>
    </cfRule>
  </conditionalFormatting>
  <conditionalFormatting sqref="D40:D41">
    <cfRule type="expression" dxfId="93" priority="82">
      <formula>G40="v"</formula>
    </cfRule>
  </conditionalFormatting>
  <conditionalFormatting sqref="K38:K41">
    <cfRule type="expression" dxfId="92" priority="80">
      <formula>I38="v"</formula>
    </cfRule>
  </conditionalFormatting>
  <conditionalFormatting sqref="L38:L41">
    <cfRule type="expression" dxfId="91" priority="81">
      <formula>I38="v"</formula>
    </cfRule>
  </conditionalFormatting>
  <conditionalFormatting sqref="J38">
    <cfRule type="expression" dxfId="90" priority="79">
      <formula>M38="v"</formula>
    </cfRule>
  </conditionalFormatting>
  <conditionalFormatting sqref="J40:J41">
    <cfRule type="expression" dxfId="89" priority="78">
      <formula>M40="v"</formula>
    </cfRule>
  </conditionalFormatting>
  <conditionalFormatting sqref="J39">
    <cfRule type="expression" dxfId="88" priority="77">
      <formula>H39="v"</formula>
    </cfRule>
  </conditionalFormatting>
  <conditionalFormatting sqref="E47:E50">
    <cfRule type="expression" dxfId="87" priority="75">
      <formula>G47="v"</formula>
    </cfRule>
  </conditionalFormatting>
  <conditionalFormatting sqref="F47:F50">
    <cfRule type="expression" dxfId="86" priority="76">
      <formula>G47="v"</formula>
    </cfRule>
  </conditionalFormatting>
  <conditionalFormatting sqref="D47:D48">
    <cfRule type="expression" dxfId="85" priority="74">
      <formula>G47="v"</formula>
    </cfRule>
  </conditionalFormatting>
  <conditionalFormatting sqref="D49:D50">
    <cfRule type="expression" dxfId="84" priority="73">
      <formula>G49="v"</formula>
    </cfRule>
  </conditionalFormatting>
  <conditionalFormatting sqref="K47:K50">
    <cfRule type="expression" dxfId="83" priority="71">
      <formula>I47="v"</formula>
    </cfRule>
  </conditionalFormatting>
  <conditionalFormatting sqref="L47:L50">
    <cfRule type="expression" dxfId="82" priority="72">
      <formula>I47="v"</formula>
    </cfRule>
  </conditionalFormatting>
  <conditionalFormatting sqref="J47">
    <cfRule type="expression" dxfId="81" priority="70">
      <formula>M47="v"</formula>
    </cfRule>
  </conditionalFormatting>
  <conditionalFormatting sqref="J49:J50">
    <cfRule type="expression" dxfId="80" priority="69">
      <formula>M49="v"</formula>
    </cfRule>
  </conditionalFormatting>
  <conditionalFormatting sqref="J48">
    <cfRule type="expression" dxfId="79" priority="68">
      <formula>H48="v"</formula>
    </cfRule>
  </conditionalFormatting>
  <conditionalFormatting sqref="E56:E59">
    <cfRule type="expression" dxfId="78" priority="66">
      <formula>G56="v"</formula>
    </cfRule>
  </conditionalFormatting>
  <conditionalFormatting sqref="F56:F59">
    <cfRule type="expression" dxfId="77" priority="67">
      <formula>G56="v"</formula>
    </cfRule>
  </conditionalFormatting>
  <conditionalFormatting sqref="D56:D57">
    <cfRule type="expression" dxfId="76" priority="65">
      <formula>G56="v"</formula>
    </cfRule>
  </conditionalFormatting>
  <conditionalFormatting sqref="D58:D59">
    <cfRule type="expression" dxfId="75" priority="64">
      <formula>G58="v"</formula>
    </cfRule>
  </conditionalFormatting>
  <conditionalFormatting sqref="K56:K59">
    <cfRule type="expression" dxfId="74" priority="62">
      <formula>I56="v"</formula>
    </cfRule>
  </conditionalFormatting>
  <conditionalFormatting sqref="L56:L59">
    <cfRule type="expression" dxfId="73" priority="63">
      <formula>I56="v"</formula>
    </cfRule>
  </conditionalFormatting>
  <conditionalFormatting sqref="J56">
    <cfRule type="expression" dxfId="72" priority="61">
      <formula>M56="v"</formula>
    </cfRule>
  </conditionalFormatting>
  <conditionalFormatting sqref="J58:J59">
    <cfRule type="expression" dxfId="71" priority="60">
      <formula>M58="v"</formula>
    </cfRule>
  </conditionalFormatting>
  <conditionalFormatting sqref="J57">
    <cfRule type="expression" dxfId="70" priority="59">
      <formula>H57="v"</formula>
    </cfRule>
  </conditionalFormatting>
  <conditionalFormatting sqref="E65:E68">
    <cfRule type="expression" dxfId="69" priority="57">
      <formula>G65="v"</formula>
    </cfRule>
  </conditionalFormatting>
  <conditionalFormatting sqref="F65:F68">
    <cfRule type="expression" dxfId="68" priority="58">
      <formula>G65="v"</formula>
    </cfRule>
  </conditionalFormatting>
  <conditionalFormatting sqref="D65:D66">
    <cfRule type="expression" dxfId="67" priority="56">
      <formula>G65="v"</formula>
    </cfRule>
  </conditionalFormatting>
  <conditionalFormatting sqref="D67:D68">
    <cfRule type="expression" dxfId="66" priority="55">
      <formula>G67="v"</formula>
    </cfRule>
  </conditionalFormatting>
  <conditionalFormatting sqref="K65:K68">
    <cfRule type="expression" dxfId="65" priority="53">
      <formula>I65="v"</formula>
    </cfRule>
  </conditionalFormatting>
  <conditionalFormatting sqref="L65:L68">
    <cfRule type="expression" dxfId="64" priority="54">
      <formula>I65="v"</formula>
    </cfRule>
  </conditionalFormatting>
  <conditionalFormatting sqref="J65">
    <cfRule type="expression" dxfId="63" priority="52">
      <formula>M65="v"</formula>
    </cfRule>
  </conditionalFormatting>
  <conditionalFormatting sqref="J67:J68">
    <cfRule type="expression" dxfId="62" priority="51">
      <formula>M67="v"</formula>
    </cfRule>
  </conditionalFormatting>
  <conditionalFormatting sqref="J66">
    <cfRule type="expression" dxfId="61" priority="50">
      <formula>H66="v"</formula>
    </cfRule>
  </conditionalFormatting>
  <conditionalFormatting sqref="E74:E77">
    <cfRule type="expression" dxfId="60" priority="48">
      <formula>G74="v"</formula>
    </cfRule>
  </conditionalFormatting>
  <conditionalFormatting sqref="F74:F77">
    <cfRule type="expression" dxfId="59" priority="49">
      <formula>G74="v"</formula>
    </cfRule>
  </conditionalFormatting>
  <conditionalFormatting sqref="D74:D75">
    <cfRule type="expression" dxfId="58" priority="47">
      <formula>G74="v"</formula>
    </cfRule>
  </conditionalFormatting>
  <conditionalFormatting sqref="D76:D77">
    <cfRule type="expression" dxfId="57" priority="46">
      <formula>G76="v"</formula>
    </cfRule>
  </conditionalFormatting>
  <conditionalFormatting sqref="K74:K77">
    <cfRule type="expression" dxfId="56" priority="44">
      <formula>I74="v"</formula>
    </cfRule>
  </conditionalFormatting>
  <conditionalFormatting sqref="L74:L77">
    <cfRule type="expression" dxfId="55" priority="45">
      <formula>I74="v"</formula>
    </cfRule>
  </conditionalFormatting>
  <conditionalFormatting sqref="J74">
    <cfRule type="expression" dxfId="54" priority="43">
      <formula>M74="v"</formula>
    </cfRule>
  </conditionalFormatting>
  <conditionalFormatting sqref="J76:J77">
    <cfRule type="expression" dxfId="53" priority="42">
      <formula>M76="v"</formula>
    </cfRule>
  </conditionalFormatting>
  <conditionalFormatting sqref="J75">
    <cfRule type="expression" dxfId="52" priority="41">
      <formula>H75="v"</formula>
    </cfRule>
  </conditionalFormatting>
  <conditionalFormatting sqref="O7:O10">
    <cfRule type="expression" dxfId="51" priority="31">
      <formula>L7="v"</formula>
    </cfRule>
  </conditionalFormatting>
  <conditionalFormatting sqref="O16:O23">
    <cfRule type="expression" dxfId="50" priority="30">
      <formula>L16="v"</formula>
    </cfRule>
  </conditionalFormatting>
  <conditionalFormatting sqref="O25:O32">
    <cfRule type="expression" dxfId="49" priority="29">
      <formula>L25="v"</formula>
    </cfRule>
  </conditionalFormatting>
  <conditionalFormatting sqref="O34:O37">
    <cfRule type="expression" dxfId="48" priority="28">
      <formula>L34="v"</formula>
    </cfRule>
  </conditionalFormatting>
  <conditionalFormatting sqref="O43:O46">
    <cfRule type="expression" dxfId="47" priority="27">
      <formula>L43="v"</formula>
    </cfRule>
  </conditionalFormatting>
  <conditionalFormatting sqref="O52:O55">
    <cfRule type="expression" dxfId="46" priority="26">
      <formula>L52="v"</formula>
    </cfRule>
  </conditionalFormatting>
  <conditionalFormatting sqref="O61:O64">
    <cfRule type="expression" dxfId="45" priority="25">
      <formula>L61="v"</formula>
    </cfRule>
  </conditionalFormatting>
  <conditionalFormatting sqref="O70:O73">
    <cfRule type="expression" dxfId="44" priority="24">
      <formula>L70="v"</formula>
    </cfRule>
  </conditionalFormatting>
  <conditionalFormatting sqref="O11:O14">
    <cfRule type="expression" dxfId="43" priority="23">
      <formula>L11="v"</formula>
    </cfRule>
  </conditionalFormatting>
  <conditionalFormatting sqref="O38:O41">
    <cfRule type="expression" dxfId="42" priority="22">
      <formula>L38="v"</formula>
    </cfRule>
  </conditionalFormatting>
  <conditionalFormatting sqref="O47:O50">
    <cfRule type="expression" dxfId="41" priority="21">
      <formula>L47="v"</formula>
    </cfRule>
  </conditionalFormatting>
  <conditionalFormatting sqref="O56:O59">
    <cfRule type="expression" dxfId="40" priority="20">
      <formula>L56="v"</formula>
    </cfRule>
  </conditionalFormatting>
  <conditionalFormatting sqref="O65:O68">
    <cfRule type="expression" dxfId="39" priority="19">
      <formula>L65="v"</formula>
    </cfRule>
  </conditionalFormatting>
  <conditionalFormatting sqref="O74:O77">
    <cfRule type="expression" dxfId="38" priority="18">
      <formula>L74="v"</formula>
    </cfRule>
  </conditionalFormatting>
  <conditionalFormatting sqref="D79:D82">
    <cfRule type="expression" dxfId="37" priority="17">
      <formula>G79="v"</formula>
    </cfRule>
  </conditionalFormatting>
  <conditionalFormatting sqref="J79:J82">
    <cfRule type="expression" dxfId="36" priority="16">
      <formula>I79="v"</formula>
    </cfRule>
  </conditionalFormatting>
  <conditionalFormatting sqref="E79:E82">
    <cfRule type="expression" dxfId="35" priority="14">
      <formula>G79="v"</formula>
    </cfRule>
  </conditionalFormatting>
  <conditionalFormatting sqref="F79:F82">
    <cfRule type="expression" dxfId="34" priority="15">
      <formula>G79="v"</formula>
    </cfRule>
  </conditionalFormatting>
  <conditionalFormatting sqref="K79:K82">
    <cfRule type="expression" dxfId="33" priority="12">
      <formula>I79="v"</formula>
    </cfRule>
  </conditionalFormatting>
  <conditionalFormatting sqref="L79:L82">
    <cfRule type="expression" dxfId="32" priority="13">
      <formula>I79="v"</formula>
    </cfRule>
  </conditionalFormatting>
  <conditionalFormatting sqref="E83:E86">
    <cfRule type="expression" dxfId="31" priority="10">
      <formula>G83="v"</formula>
    </cfRule>
  </conditionalFormatting>
  <conditionalFormatting sqref="F83:F86">
    <cfRule type="expression" dxfId="30" priority="11">
      <formula>G83="v"</formula>
    </cfRule>
  </conditionalFormatting>
  <conditionalFormatting sqref="D83:D84">
    <cfRule type="expression" dxfId="29" priority="9">
      <formula>G83="v"</formula>
    </cfRule>
  </conditionalFormatting>
  <conditionalFormatting sqref="D85:D86">
    <cfRule type="expression" dxfId="28" priority="8">
      <formula>G85="v"</formula>
    </cfRule>
  </conditionalFormatting>
  <conditionalFormatting sqref="K83:K86">
    <cfRule type="expression" dxfId="27" priority="6">
      <formula>I83="v"</formula>
    </cfRule>
  </conditionalFormatting>
  <conditionalFormatting sqref="L83:L86">
    <cfRule type="expression" dxfId="26" priority="7">
      <formula>I83="v"</formula>
    </cfRule>
  </conditionalFormatting>
  <conditionalFormatting sqref="J83">
    <cfRule type="expression" dxfId="25" priority="5">
      <formula>M83="v"</formula>
    </cfRule>
  </conditionalFormatting>
  <conditionalFormatting sqref="J85:J86">
    <cfRule type="expression" dxfId="24" priority="4">
      <formula>M85="v"</formula>
    </cfRule>
  </conditionalFormatting>
  <conditionalFormatting sqref="J84">
    <cfRule type="expression" dxfId="23" priority="3">
      <formula>H84="v"</formula>
    </cfRule>
  </conditionalFormatting>
  <conditionalFormatting sqref="O79:O82">
    <cfRule type="expression" dxfId="22" priority="2">
      <formula>L79="v"</formula>
    </cfRule>
  </conditionalFormatting>
  <conditionalFormatting sqref="O83:O86">
    <cfRule type="expression" dxfId="21" priority="1">
      <formula>L83="v"</formula>
    </cfRule>
  </conditionalFormatting>
  <dataValidations disablePrompts="1" count="2">
    <dataValidation allowBlank="1" sqref="B52:C59 B7:C14 B61:C68 B16:C23 B25:C32 B34:C41 B43:C50 B70:C77 B79:C86" xr:uid="{00000000-0002-0000-0D00-000000000000}"/>
    <dataValidation allowBlank="1" showErrorMessage="1" sqref="J5:J6 J2:J3 J87:J1048576" xr:uid="{00000000-0002-0000-0D00-000001000000}"/>
  </dataValidations>
  <pageMargins left="0.7" right="0.7" top="0.75" bottom="0.75" header="0.3" footer="0.3"/>
  <pageSetup paperSize="9" scale="42"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23</vt:i4>
      </vt:variant>
    </vt:vector>
  </HeadingPairs>
  <TitlesOfParts>
    <vt:vector size="37" baseType="lpstr">
      <vt:lpstr>Messieurs</vt:lpstr>
      <vt:lpstr>Dames</vt:lpstr>
      <vt:lpstr>Doubles</vt:lpstr>
      <vt:lpstr>+35</vt:lpstr>
      <vt:lpstr>+45</vt:lpstr>
      <vt:lpstr>12G</vt:lpstr>
      <vt:lpstr>1314G</vt:lpstr>
      <vt:lpstr>18G</vt:lpstr>
      <vt:lpstr>12F</vt:lpstr>
      <vt:lpstr>1314F</vt:lpstr>
      <vt:lpstr>18F</vt:lpstr>
      <vt:lpstr>Liste des clubs</vt:lpstr>
      <vt:lpstr>jeu.21prog</vt:lpstr>
      <vt:lpstr>jeu.21res</vt:lpstr>
      <vt:lpstr>matrice__12F</vt:lpstr>
      <vt:lpstr>matrice__12G</vt:lpstr>
      <vt:lpstr>matrice__1314F</vt:lpstr>
      <vt:lpstr>matrice__1314G</vt:lpstr>
      <vt:lpstr>matrice__1518F</vt:lpstr>
      <vt:lpstr>matrice__1518G</vt:lpstr>
      <vt:lpstr>matrice_CSF303</vt:lpstr>
      <vt:lpstr>matrice_CSM301</vt:lpstr>
      <vt:lpstr>matrice_CSM304</vt:lpstr>
      <vt:lpstr>matrice_CSSD</vt:lpstr>
      <vt:lpstr>matrice_DDames</vt:lpstr>
      <vt:lpstr>matrice_DMes</vt:lpstr>
      <vt:lpstr>matrice_DMi</vt:lpstr>
      <vt:lpstr>matrice_FT3M</vt:lpstr>
      <vt:lpstr>matrice_FT3SD</vt:lpstr>
      <vt:lpstr>matrice_FT4M</vt:lpstr>
      <vt:lpstr>matrice_FT4SD</vt:lpstr>
      <vt:lpstr>Matrice_FTNCM</vt:lpstr>
      <vt:lpstr>matrice_FTNCSD</vt:lpstr>
      <vt:lpstr>matrice_SD</vt:lpstr>
      <vt:lpstr>matrice_SM</vt:lpstr>
      <vt:lpstr>matrice_SM35</vt:lpstr>
      <vt:lpstr>matrice_SM45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antoine hennequin</dc:creator>
  <cp:keywords/>
  <dc:description/>
  <cp:lastModifiedBy>antoine hennequin</cp:lastModifiedBy>
  <cp:revision/>
  <cp:lastPrinted>2018-06-28T09:06:04Z</cp:lastPrinted>
  <dcterms:created xsi:type="dcterms:W3CDTF">2017-07-03T08:46:30Z</dcterms:created>
  <dcterms:modified xsi:type="dcterms:W3CDTF">2018-07-29T17:04:58Z</dcterms:modified>
  <cp:category/>
  <cp:contentStatus/>
</cp:coreProperties>
</file>