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STE1\Desktop\AU QUOTIDIEN\GESTION\"/>
    </mc:Choice>
  </mc:AlternateContent>
  <bookViews>
    <workbookView xWindow="0" yWindow="0" windowWidth="23250" windowHeight="11835" activeTab="3"/>
  </bookViews>
  <sheets>
    <sheet name="JoursFériés" sheetId="3" r:id="rId1"/>
    <sheet name="Feuil1" sheetId="1" r:id="rId2"/>
    <sheet name="Planning" sheetId="5" r:id="rId3"/>
    <sheet name="BDD" sheetId="6" r:id="rId4"/>
  </sheets>
  <definedNames>
    <definedName name="JoursFeriés">JoursFériés!$B$1:$B$13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6" l="1"/>
  <c r="F4" i="6"/>
  <c r="F3" i="6"/>
  <c r="F2" i="6"/>
  <c r="J6" i="5" a="1"/>
  <c r="J6" i="5" s="1"/>
  <c r="J7" i="5" a="1"/>
  <c r="J7" i="5" s="1"/>
  <c r="J8" i="5" a="1"/>
  <c r="J8" i="5" s="1"/>
  <c r="J9" i="5" a="1"/>
  <c r="J9" i="5" s="1"/>
  <c r="J10" i="5" a="1"/>
  <c r="J10" i="5" s="1"/>
  <c r="J11" i="5" a="1"/>
  <c r="J11" i="5" s="1"/>
  <c r="J12" i="5" a="1"/>
  <c r="J12" i="5" s="1"/>
  <c r="J13" i="5" a="1"/>
  <c r="J13" i="5" s="1"/>
  <c r="J14" i="5" a="1"/>
  <c r="J14" i="5" s="1"/>
  <c r="J15" i="5" a="1"/>
  <c r="J15" i="5" s="1"/>
  <c r="J16" i="5" a="1"/>
  <c r="J16" i="5" s="1"/>
  <c r="J17" i="5" a="1"/>
  <c r="J17" i="5" s="1"/>
  <c r="J18" i="5" a="1"/>
  <c r="J18" i="5" s="1"/>
  <c r="J23" i="5" a="1"/>
  <c r="J23" i="5" s="1"/>
  <c r="J29" i="5" a="1"/>
  <c r="J29" i="5" s="1"/>
  <c r="J5" i="5" a="1"/>
  <c r="J5" i="5" s="1"/>
  <c r="H23" i="5" a="1"/>
  <c r="H23" i="5" s="1"/>
  <c r="H24" i="5" a="1"/>
  <c r="H24" i="5" s="1"/>
  <c r="H25" i="5" a="1"/>
  <c r="H25" i="5" s="1"/>
  <c r="H26" i="5" a="1"/>
  <c r="H26" i="5" s="1"/>
  <c r="H27" i="5" a="1"/>
  <c r="H27" i="5" s="1"/>
  <c r="H28" i="5" a="1"/>
  <c r="H28" i="5" s="1"/>
  <c r="H29" i="5" a="1"/>
  <c r="H29" i="5" s="1"/>
  <c r="D5" i="5"/>
  <c r="B5" i="5"/>
  <c r="B6" i="5" s="1"/>
  <c r="G4" i="6" a="1"/>
  <c r="G2" i="6" a="1"/>
  <c r="G3" i="6" a="1"/>
  <c r="G5" i="6" a="1"/>
  <c r="G5" i="6" l="1"/>
  <c r="H5" i="6" s="1"/>
  <c r="G4" i="6"/>
  <c r="H4" i="6" s="1"/>
  <c r="J25" i="5" s="1" a="1"/>
  <c r="J25" i="5" s="1"/>
  <c r="G3" i="6"/>
  <c r="H3" i="6" s="1"/>
  <c r="G2" i="6"/>
  <c r="H2" i="6" s="1"/>
  <c r="E5" i="5"/>
  <c r="F1" i="1"/>
  <c r="B4" i="1"/>
  <c r="A1" i="3"/>
  <c r="B1" i="3" s="1"/>
  <c r="J19" i="5" l="1" a="1"/>
  <c r="J19" i="5" s="1"/>
  <c r="H22" i="5" a="1"/>
  <c r="H22" i="5" s="1"/>
  <c r="H21" i="5" a="1"/>
  <c r="H21" i="5" s="1"/>
  <c r="H15" i="5" a="1"/>
  <c r="H15" i="5" s="1"/>
  <c r="H19" i="5" a="1"/>
  <c r="H19" i="5" s="1"/>
  <c r="H16" i="5" a="1"/>
  <c r="H16" i="5" s="1"/>
  <c r="H20" i="5" a="1"/>
  <c r="H20" i="5" s="1"/>
  <c r="H17" i="5" a="1"/>
  <c r="H17" i="5" s="1"/>
  <c r="H18" i="5" a="1"/>
  <c r="H18" i="5" s="1"/>
  <c r="H31" i="5" a="1"/>
  <c r="H31" i="5" s="1"/>
  <c r="H35" i="5" a="1"/>
  <c r="H35" i="5" s="1"/>
  <c r="H32" i="5" a="1"/>
  <c r="H32" i="5" s="1"/>
  <c r="H33" i="5" a="1"/>
  <c r="H33" i="5" s="1"/>
  <c r="H30" i="5" a="1"/>
  <c r="H30" i="5" s="1"/>
  <c r="H34" i="5" a="1"/>
  <c r="H34" i="5" s="1"/>
  <c r="J31" i="5" a="1"/>
  <c r="J31" i="5" s="1"/>
  <c r="J35" i="5" a="1"/>
  <c r="J35" i="5" s="1"/>
  <c r="J32" i="5" a="1"/>
  <c r="J32" i="5" s="1"/>
  <c r="J33" i="5" a="1"/>
  <c r="J33" i="5" s="1"/>
  <c r="J30" i="5" a="1"/>
  <c r="J30" i="5" s="1"/>
  <c r="J34" i="5" a="1"/>
  <c r="J34" i="5" s="1"/>
  <c r="J22" i="5" a="1"/>
  <c r="J22" i="5" s="1"/>
  <c r="J20" i="5" a="1"/>
  <c r="J20" i="5" s="1"/>
  <c r="J21" i="5" a="1"/>
  <c r="J21" i="5" s="1"/>
  <c r="J28" i="5" a="1"/>
  <c r="J28" i="5" s="1"/>
  <c r="H5" i="5" a="1"/>
  <c r="H5" i="5" s="1"/>
  <c r="H8" i="5" a="1"/>
  <c r="H8" i="5" s="1"/>
  <c r="H14" i="5" a="1"/>
  <c r="H14" i="5" s="1"/>
  <c r="H9" i="5" a="1"/>
  <c r="H9" i="5" s="1"/>
  <c r="J24" i="5" a="1"/>
  <c r="J24" i="5" s="1"/>
  <c r="J27" i="5" a="1"/>
  <c r="J27" i="5" s="1"/>
  <c r="J26" i="5" a="1"/>
  <c r="J26" i="5" s="1"/>
  <c r="H13" i="5" a="1"/>
  <c r="H13" i="5" s="1"/>
  <c r="H12" i="5" a="1"/>
  <c r="H12" i="5" s="1"/>
  <c r="H6" i="5" a="1"/>
  <c r="H6" i="5" s="1"/>
  <c r="H7" i="5" a="1"/>
  <c r="H7" i="5" s="1"/>
  <c r="H10" i="5" a="1"/>
  <c r="H10" i="5" s="1"/>
  <c r="H11" i="5" a="1"/>
  <c r="H11" i="5" s="1"/>
  <c r="D6" i="5"/>
  <c r="F5" i="5"/>
  <c r="B9" i="3"/>
  <c r="B12" i="3"/>
  <c r="B11" i="3"/>
  <c r="B2" i="3"/>
  <c r="B13" i="3"/>
  <c r="B4" i="3"/>
  <c r="B10" i="3"/>
  <c r="B5" i="3"/>
  <c r="E6" i="5" l="1"/>
  <c r="F6" i="5"/>
  <c r="D7" i="5"/>
  <c r="E7" i="5" s="1"/>
  <c r="B8" i="3"/>
  <c r="B7" i="3"/>
  <c r="B6" i="3"/>
  <c r="B3" i="3"/>
  <c r="D8" i="5" l="1"/>
  <c r="E8" i="5" s="1"/>
  <c r="F7" i="5"/>
  <c r="H6" i="1"/>
  <c r="C1" i="1"/>
  <c r="D9" i="5" l="1"/>
  <c r="E9" i="5" s="1"/>
  <c r="F8" i="5"/>
  <c r="C2" i="1"/>
  <c r="I1" i="1" s="1"/>
  <c r="D10" i="5" l="1"/>
  <c r="E10" i="5" s="1"/>
  <c r="F9" i="5"/>
  <c r="P5" i="1"/>
  <c r="D11" i="5" l="1"/>
  <c r="E11" i="5" s="1"/>
  <c r="F10" i="5"/>
  <c r="Q5" i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D12" i="5" l="1"/>
  <c r="E12" i="5" s="1"/>
  <c r="F11" i="5"/>
  <c r="AQ5" i="1"/>
  <c r="AP6" i="1"/>
  <c r="D13" i="5" l="1"/>
  <c r="E13" i="5" s="1"/>
  <c r="F12" i="5"/>
  <c r="AR5" i="1"/>
  <c r="AQ6" i="1"/>
  <c r="D14" i="5" l="1"/>
  <c r="E14" i="5" s="1"/>
  <c r="F13" i="5"/>
  <c r="AS5" i="1"/>
  <c r="AR6" i="1"/>
  <c r="D15" i="5" l="1"/>
  <c r="E15" i="5" s="1"/>
  <c r="F14" i="5"/>
  <c r="AT5" i="1"/>
  <c r="AS6" i="1"/>
  <c r="D16" i="5" l="1"/>
  <c r="E16" i="5" s="1"/>
  <c r="F15" i="5"/>
  <c r="AU5" i="1"/>
  <c r="AT6" i="1"/>
  <c r="D17" i="5" l="1"/>
  <c r="E17" i="5" s="1"/>
  <c r="F16" i="5"/>
  <c r="AV5" i="1"/>
  <c r="AU6" i="1"/>
  <c r="D18" i="5" l="1"/>
  <c r="E18" i="5" s="1"/>
  <c r="F17" i="5"/>
  <c r="AW5" i="1"/>
  <c r="AV6" i="1"/>
  <c r="D19" i="5" l="1"/>
  <c r="E19" i="5" s="1"/>
  <c r="F18" i="5"/>
  <c r="AX5" i="1"/>
  <c r="AW12" i="1"/>
  <c r="AW6" i="1"/>
  <c r="D20" i="5" l="1"/>
  <c r="E20" i="5" s="1"/>
  <c r="F19" i="5"/>
  <c r="AY5" i="1"/>
  <c r="AX6" i="1"/>
  <c r="D21" i="5" l="1"/>
  <c r="E21" i="5" s="1"/>
  <c r="F20" i="5"/>
  <c r="AZ5" i="1"/>
  <c r="AY6" i="1"/>
  <c r="D22" i="5" l="1"/>
  <c r="E22" i="5" s="1"/>
  <c r="F21" i="5"/>
  <c r="BA5" i="1"/>
  <c r="AZ6" i="1"/>
  <c r="D23" i="5" l="1"/>
  <c r="E23" i="5" s="1"/>
  <c r="F22" i="5"/>
  <c r="BB5" i="1"/>
  <c r="BA6" i="1"/>
  <c r="D24" i="5" l="1"/>
  <c r="E24" i="5" s="1"/>
  <c r="F23" i="5"/>
  <c r="BC5" i="1"/>
  <c r="BB6" i="1"/>
  <c r="D25" i="5" l="1"/>
  <c r="E25" i="5" s="1"/>
  <c r="F24" i="5"/>
  <c r="BD5" i="1"/>
  <c r="BC6" i="1"/>
  <c r="D26" i="5" l="1"/>
  <c r="E26" i="5" s="1"/>
  <c r="F25" i="5"/>
  <c r="BE5" i="1"/>
  <c r="BD6" i="1"/>
  <c r="D27" i="5" l="1"/>
  <c r="E27" i="5" s="1"/>
  <c r="F26" i="5"/>
  <c r="BF5" i="1"/>
  <c r="BE6" i="1"/>
  <c r="D28" i="5" l="1"/>
  <c r="E28" i="5" s="1"/>
  <c r="F27" i="5"/>
  <c r="BG5" i="1"/>
  <c r="BF6" i="1"/>
  <c r="D29" i="5" l="1"/>
  <c r="E29" i="5" s="1"/>
  <c r="F28" i="5"/>
  <c r="BH5" i="1"/>
  <c r="BG6" i="1"/>
  <c r="D30" i="5" l="1"/>
  <c r="E30" i="5" s="1"/>
  <c r="F29" i="5"/>
  <c r="BI5" i="1"/>
  <c r="BH6" i="1"/>
  <c r="D31" i="5" l="1"/>
  <c r="E31" i="5" s="1"/>
  <c r="F30" i="5"/>
  <c r="BJ5" i="1"/>
  <c r="BI6" i="1"/>
  <c r="D32" i="5" l="1"/>
  <c r="E32" i="5" s="1"/>
  <c r="F31" i="5"/>
  <c r="BK5" i="1"/>
  <c r="BJ6" i="1"/>
  <c r="D33" i="5" l="1"/>
  <c r="E33" i="5" s="1"/>
  <c r="F32" i="5"/>
  <c r="BL5" i="1"/>
  <c r="BK6" i="1"/>
  <c r="D34" i="5" l="1"/>
  <c r="E34" i="5" s="1"/>
  <c r="F33" i="5"/>
  <c r="BM5" i="1"/>
  <c r="BL6" i="1"/>
  <c r="D35" i="5" l="1"/>
  <c r="E35" i="5" s="1"/>
  <c r="F34" i="5"/>
  <c r="BN5" i="1"/>
  <c r="BM6" i="1"/>
  <c r="F35" i="5" l="1"/>
  <c r="BO5" i="1"/>
  <c r="BN6" i="1"/>
  <c r="BP5" i="1" l="1"/>
  <c r="BO6" i="1"/>
  <c r="BQ5" i="1" l="1"/>
  <c r="BP6" i="1"/>
  <c r="BR5" i="1" l="1"/>
  <c r="BQ6" i="1"/>
  <c r="BS5" i="1" l="1"/>
  <c r="BR6" i="1"/>
  <c r="BT5" i="1" l="1"/>
  <c r="BS6" i="1"/>
  <c r="BU5" i="1" l="1"/>
  <c r="BT6" i="1"/>
  <c r="BV5" i="1" l="1"/>
  <c r="BU6" i="1"/>
  <c r="BW5" i="1" l="1"/>
  <c r="BV6" i="1"/>
  <c r="BX5" i="1" l="1"/>
  <c r="BW6" i="1"/>
  <c r="BY5" i="1" l="1"/>
  <c r="BX6" i="1"/>
  <c r="BZ5" i="1" l="1"/>
  <c r="BY6" i="1"/>
  <c r="CA5" i="1" l="1"/>
  <c r="BZ6" i="1"/>
  <c r="CB5" i="1" l="1"/>
  <c r="CA6" i="1"/>
  <c r="CC5" i="1" l="1"/>
  <c r="CB6" i="1"/>
  <c r="CD5" i="1" l="1"/>
  <c r="CC6" i="1"/>
  <c r="CE5" i="1" l="1"/>
  <c r="CD6" i="1"/>
  <c r="CF5" i="1" l="1"/>
  <c r="CE6" i="1"/>
  <c r="CG5" i="1" l="1"/>
  <c r="CF6" i="1"/>
  <c r="CH5" i="1" l="1"/>
  <c r="CG6" i="1"/>
  <c r="CI5" i="1" l="1"/>
  <c r="CH6" i="1"/>
  <c r="CJ5" i="1" l="1"/>
  <c r="CI6" i="1"/>
  <c r="CK5" i="1" l="1"/>
  <c r="CJ6" i="1"/>
  <c r="CL5" i="1" l="1"/>
  <c r="CK6" i="1"/>
  <c r="CM5" i="1" l="1"/>
  <c r="CL6" i="1"/>
  <c r="CN5" i="1" l="1"/>
  <c r="CM6" i="1"/>
  <c r="CO5" i="1" l="1"/>
  <c r="CN6" i="1"/>
  <c r="CP5" i="1" l="1"/>
  <c r="CO6" i="1"/>
  <c r="CQ5" i="1" l="1"/>
  <c r="CP6" i="1"/>
  <c r="CR5" i="1" l="1"/>
  <c r="CQ6" i="1"/>
  <c r="CS5" i="1" l="1"/>
  <c r="CR6" i="1"/>
  <c r="CT5" i="1" l="1"/>
  <c r="CS6" i="1"/>
  <c r="CU5" i="1" l="1"/>
  <c r="CT6" i="1"/>
  <c r="CV5" i="1" l="1"/>
  <c r="CU6" i="1"/>
  <c r="CW5" i="1" l="1"/>
  <c r="CV6" i="1"/>
  <c r="CX5" i="1" l="1"/>
  <c r="CW6" i="1"/>
  <c r="CY5" i="1" l="1"/>
  <c r="CX6" i="1"/>
  <c r="CY6" i="1" l="1"/>
  <c r="I6" i="1" s="1"/>
  <c r="I2" i="1"/>
  <c r="I3" i="1" s="1"/>
</calcChain>
</file>

<file path=xl/sharedStrings.xml><?xml version="1.0" encoding="utf-8"?>
<sst xmlns="http://schemas.openxmlformats.org/spreadsheetml/2006/main" count="97" uniqueCount="68">
  <si>
    <t>N° devis</t>
  </si>
  <si>
    <t>Nbre de jours</t>
  </si>
  <si>
    <t>Validé O/N</t>
  </si>
  <si>
    <t>Programmé O/N</t>
  </si>
  <si>
    <t>Date_début</t>
  </si>
  <si>
    <t>Date_fin</t>
  </si>
  <si>
    <t>Chantier achevé O/N</t>
  </si>
  <si>
    <t>Chantier facturé O/N</t>
  </si>
  <si>
    <t>N° facture</t>
  </si>
  <si>
    <t>Client</t>
  </si>
  <si>
    <t>Libellé</t>
  </si>
  <si>
    <t>Jours réalisés</t>
  </si>
  <si>
    <t>DATE($A$1;12;25)</t>
  </si>
  <si>
    <t>=</t>
  </si>
  <si>
    <t>Noël</t>
  </si>
  <si>
    <t>DATE($A$1;11;11)</t>
  </si>
  <si>
    <t>Armistice 14/18</t>
  </si>
  <si>
    <t>Armnistie 14/18</t>
  </si>
  <si>
    <t>DATE($A$1;11;1)</t>
  </si>
  <si>
    <t>Toussaint</t>
  </si>
  <si>
    <t>DATE($A$1;8;15)</t>
  </si>
  <si>
    <t>Assomption</t>
  </si>
  <si>
    <t>DATE($A$1;7;14)</t>
  </si>
  <si>
    <t>Fête Nationale</t>
  </si>
  <si>
    <t>Fête nationale</t>
  </si>
  <si>
    <t>B2 + 50</t>
  </si>
  <si>
    <t>Lundi de Pentecôte</t>
  </si>
  <si>
    <t>B2 + 49</t>
  </si>
  <si>
    <t>Pentecôte</t>
  </si>
  <si>
    <t>B2 + 39</t>
  </si>
  <si>
    <t>Ascension</t>
  </si>
  <si>
    <t>DATE($A$1;5;8)</t>
  </si>
  <si>
    <t>Armistice 39/45</t>
  </si>
  <si>
    <t>Armnistie 39/45</t>
  </si>
  <si>
    <t>DATE($A$1;5;1)</t>
  </si>
  <si>
    <t>Fête du travail</t>
  </si>
  <si>
    <t>B2 + 1</t>
  </si>
  <si>
    <t>Lundi de Pâques</t>
  </si>
  <si>
    <t>PLANCHER(JOUR(MINUTE($A$1/38)/2+56)&amp;"/5/"&amp;$A$1;7)-34</t>
  </si>
  <si>
    <t>Pâques (cellule D7)</t>
  </si>
  <si>
    <t>Pâques</t>
  </si>
  <si>
    <t>DATE($A$1;1;1)</t>
  </si>
  <si>
    <t>Jour de l’an</t>
  </si>
  <si>
    <t>Jour de l'an</t>
  </si>
  <si>
    <t>2022/030</t>
  </si>
  <si>
    <t>O</t>
  </si>
  <si>
    <t>Dte du jour</t>
  </si>
  <si>
    <t>Jours programmés</t>
  </si>
  <si>
    <t>Jours programmés sur mois en cours</t>
  </si>
  <si>
    <t>Reste à programmer</t>
  </si>
  <si>
    <t>XAVIER</t>
  </si>
  <si>
    <t>REMY</t>
  </si>
  <si>
    <t>2022/001</t>
  </si>
  <si>
    <t>Année</t>
  </si>
  <si>
    <t>Début</t>
  </si>
  <si>
    <t>Fin</t>
  </si>
  <si>
    <t>Code</t>
  </si>
  <si>
    <t>Mai</t>
  </si>
  <si>
    <t>Code2</t>
  </si>
  <si>
    <t>2022/002</t>
  </si>
  <si>
    <t>Encadrant</t>
  </si>
  <si>
    <t>Code3</t>
  </si>
  <si>
    <t>2022/003</t>
  </si>
  <si>
    <t>MAIRIE 1</t>
  </si>
  <si>
    <t>MAIRIE 2</t>
  </si>
  <si>
    <t>MAIRIE 3</t>
  </si>
  <si>
    <t>MAIRIE 4</t>
  </si>
  <si>
    <t>C°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</si>
</sst>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yyyy"/>
    <numFmt numFmtId="166" formatCode="mmmm"/>
    <numFmt numFmtId="167" formatCode="d* "/>
    <numFmt numFmtId="168" formatCode="ddd"/>
  </numFmts>
  <fonts count="11">
    <font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C000"/>
      <name val="Calibri"/>
      <family val="2"/>
      <scheme val="minor"/>
    </font>
    <font>
      <sz val="11"/>
      <color indexed="8"/>
      <name val="Helvetica Neue"/>
    </font>
    <font>
      <b/>
      <sz val="12"/>
      <color theme="0"/>
      <name val="Calibri"/>
      <family val="2"/>
      <scheme val="minor"/>
    </font>
    <font>
      <sz val="10"/>
      <color indexed="15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Protection="0">
      <alignment vertical="top"/>
    </xf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ont="1" applyAlignment="1">
      <alignment horizontal="center" vertical="center" textRotation="90"/>
    </xf>
    <xf numFmtId="164" fontId="0" fillId="0" borderId="0" xfId="0" applyNumberFormat="1" applyFon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1"/>
    <xf numFmtId="0" fontId="2" fillId="0" borderId="1" xfId="1" applyFont="1" applyBorder="1"/>
    <xf numFmtId="14" fontId="3" fillId="0" borderId="1" xfId="1" applyNumberFormat="1" applyBorder="1"/>
    <xf numFmtId="0" fontId="4" fillId="2" borderId="0" xfId="1" applyFont="1" applyFill="1" applyAlignment="1">
      <alignment horizontal="center"/>
    </xf>
    <xf numFmtId="0" fontId="0" fillId="0" borderId="0" xfId="0" quotePrefix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Font="1"/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9" fillId="5" borderId="1" xfId="2" applyNumberFormat="1" applyFont="1" applyFill="1" applyBorder="1" applyAlignment="1">
      <alignment vertical="center" wrapText="1"/>
    </xf>
    <xf numFmtId="0" fontId="9" fillId="5" borderId="1" xfId="2" applyNumberFormat="1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0" fontId="8" fillId="4" borderId="1" xfId="2" applyNumberFormat="1" applyFont="1" applyFill="1" applyBorder="1" applyAlignment="1">
      <alignment horizontal="center" vertical="center" wrapText="1"/>
    </xf>
    <xf numFmtId="168" fontId="10" fillId="0" borderId="1" xfId="2" applyNumberFormat="1" applyFont="1" applyFill="1" applyBorder="1" applyAlignment="1">
      <alignment horizontal="center" vertical="center" wrapText="1"/>
    </xf>
    <xf numFmtId="167" fontId="10" fillId="0" borderId="1" xfId="2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/>
    </xf>
    <xf numFmtId="166" fontId="7" fillId="3" borderId="1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3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H5" totalsRowShown="0" headerRowDxfId="9" dataDxfId="8">
  <autoFilter ref="A1:H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8">
    <tableColumn id="1" name="N° devis" dataDxfId="7"/>
    <tableColumn id="2" name="Client" dataDxfId="6"/>
    <tableColumn id="19" name="Encadrant" dataDxfId="5"/>
    <tableColumn id="7" name="Date_début" dataDxfId="4"/>
    <tableColumn id="8" name="Date_fin" dataDxfId="3"/>
    <tableColumn id="18" name="Code" dataDxfId="2">
      <calculatedColumnFormula>RIGHT(A2,6)</calculatedColumnFormula>
    </tableColumn>
    <tableColumn id="20" name="Code2" dataDxfId="1">
      <calculatedColumnFormula array="1">RIGHT(B2,MATCH(" ",MID(B2,LEN(B2) - ROW(INDIRECT("1:" &amp; LEN(B2))),1),0))</calculatedColumnFormula>
    </tableColumn>
    <tableColumn id="21" name="Code3" dataDxfId="0">
      <calculatedColumnFormula>Tableau1[[#This Row],[Code]]&amp;" "&amp;Tableau1[[#This Row],[Code2]]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C29" sqref="C29"/>
    </sheetView>
  </sheetViews>
  <sheetFormatPr baseColWidth="10" defaultColWidth="11.42578125" defaultRowHeight="14.25"/>
  <cols>
    <col min="1" max="2" width="11.42578125" style="11"/>
    <col min="3" max="3" width="22.5703125" style="11" customWidth="1"/>
    <col min="4" max="6" width="11.42578125" style="11"/>
    <col min="7" max="7" width="19.140625" style="11" bestFit="1" customWidth="1"/>
    <col min="8" max="16384" width="11.42578125" style="11"/>
  </cols>
  <sheetData>
    <row r="1" spans="1:9" ht="15">
      <c r="A1" s="14">
        <f ca="1">YEAR(TODAY())</f>
        <v>2022</v>
      </c>
      <c r="B1" s="13">
        <f ca="1">DATE(A1,1,1)</f>
        <v>44562</v>
      </c>
      <c r="C1" s="12" t="s">
        <v>43</v>
      </c>
      <c r="G1" s="11" t="s">
        <v>42</v>
      </c>
      <c r="H1" s="11" t="s">
        <v>13</v>
      </c>
      <c r="I1" s="11" t="s">
        <v>41</v>
      </c>
    </row>
    <row r="2" spans="1:9" ht="15">
      <c r="B2" s="13">
        <f ca="1">FLOOR(DAY(MINUTE(A1/38)/2+56)&amp;"/5/"&amp;A1,7)-34</f>
        <v>44668</v>
      </c>
      <c r="C2" s="12" t="s">
        <v>40</v>
      </c>
      <c r="G2" s="11" t="s">
        <v>39</v>
      </c>
      <c r="H2" s="11" t="s">
        <v>13</v>
      </c>
      <c r="I2" s="11" t="s">
        <v>38</v>
      </c>
    </row>
    <row r="3" spans="1:9" ht="15">
      <c r="B3" s="13">
        <f ca="1">B2+1</f>
        <v>44669</v>
      </c>
      <c r="C3" s="12" t="s">
        <v>37</v>
      </c>
      <c r="G3" s="11" t="s">
        <v>37</v>
      </c>
      <c r="H3" s="11" t="s">
        <v>13</v>
      </c>
      <c r="I3" s="11" t="s">
        <v>36</v>
      </c>
    </row>
    <row r="4" spans="1:9" ht="15">
      <c r="B4" s="13">
        <f ca="1">DATE(A1,5,8)</f>
        <v>44689</v>
      </c>
      <c r="C4" s="12" t="s">
        <v>35</v>
      </c>
      <c r="G4" s="11" t="s">
        <v>35</v>
      </c>
      <c r="H4" s="11" t="s">
        <v>13</v>
      </c>
      <c r="I4" s="11" t="s">
        <v>34</v>
      </c>
    </row>
    <row r="5" spans="1:9" ht="15">
      <c r="B5" s="13">
        <f ca="1">+DATE(A1,5,8)</f>
        <v>44689</v>
      </c>
      <c r="C5" s="12" t="s">
        <v>33</v>
      </c>
      <c r="G5" s="11" t="s">
        <v>32</v>
      </c>
      <c r="H5" s="11" t="s">
        <v>13</v>
      </c>
      <c r="I5" s="11" t="s">
        <v>31</v>
      </c>
    </row>
    <row r="6" spans="1:9" ht="15">
      <c r="B6" s="13">
        <f ca="1">B2+39</f>
        <v>44707</v>
      </c>
      <c r="C6" s="12" t="s">
        <v>30</v>
      </c>
      <c r="G6" s="11" t="s">
        <v>30</v>
      </c>
      <c r="H6" s="11" t="s">
        <v>13</v>
      </c>
      <c r="I6" s="11" t="s">
        <v>29</v>
      </c>
    </row>
    <row r="7" spans="1:9" ht="15">
      <c r="B7" s="13">
        <f ca="1">B2+49</f>
        <v>44717</v>
      </c>
      <c r="C7" s="12" t="s">
        <v>28</v>
      </c>
      <c r="G7" s="11" t="s">
        <v>28</v>
      </c>
      <c r="H7" s="11" t="s">
        <v>13</v>
      </c>
      <c r="I7" s="11" t="s">
        <v>27</v>
      </c>
    </row>
    <row r="8" spans="1:9" ht="15">
      <c r="B8" s="13">
        <f ca="1">B2+50</f>
        <v>44718</v>
      </c>
      <c r="C8" s="12" t="s">
        <v>26</v>
      </c>
      <c r="G8" s="11" t="s">
        <v>26</v>
      </c>
      <c r="H8" s="11" t="s">
        <v>13</v>
      </c>
      <c r="I8" s="11" t="s">
        <v>25</v>
      </c>
    </row>
    <row r="9" spans="1:9" ht="15">
      <c r="B9" s="13">
        <f ca="1">DATE(A1,7,14)</f>
        <v>44756</v>
      </c>
      <c r="C9" s="12" t="s">
        <v>24</v>
      </c>
      <c r="G9" s="11" t="s">
        <v>23</v>
      </c>
      <c r="H9" s="11" t="s">
        <v>13</v>
      </c>
      <c r="I9" s="11" t="s">
        <v>22</v>
      </c>
    </row>
    <row r="10" spans="1:9" ht="15">
      <c r="B10" s="13">
        <f ca="1">DATE(A1,8,15)</f>
        <v>44788</v>
      </c>
      <c r="C10" s="12" t="s">
        <v>21</v>
      </c>
      <c r="G10" s="11" t="s">
        <v>21</v>
      </c>
      <c r="H10" s="11" t="s">
        <v>13</v>
      </c>
      <c r="I10" s="11" t="s">
        <v>20</v>
      </c>
    </row>
    <row r="11" spans="1:9" ht="15">
      <c r="B11" s="13">
        <f ca="1">DATE(A1,11,1)</f>
        <v>44866</v>
      </c>
      <c r="C11" s="12" t="s">
        <v>19</v>
      </c>
      <c r="G11" s="11" t="s">
        <v>19</v>
      </c>
      <c r="H11" s="11" t="s">
        <v>13</v>
      </c>
      <c r="I11" s="11" t="s">
        <v>18</v>
      </c>
    </row>
    <row r="12" spans="1:9" ht="15">
      <c r="B12" s="13">
        <f ca="1">DATE(A1,11,11)</f>
        <v>44876</v>
      </c>
      <c r="C12" s="12" t="s">
        <v>17</v>
      </c>
      <c r="G12" s="11" t="s">
        <v>16</v>
      </c>
      <c r="H12" s="11" t="s">
        <v>13</v>
      </c>
      <c r="I12" s="11" t="s">
        <v>15</v>
      </c>
    </row>
    <row r="13" spans="1:9" ht="15">
      <c r="B13" s="13">
        <f ca="1">DATE(A1,12,25)</f>
        <v>44920</v>
      </c>
      <c r="C13" s="12" t="s">
        <v>14</v>
      </c>
      <c r="G13" s="11" t="s">
        <v>14</v>
      </c>
      <c r="H13" s="11" t="s">
        <v>13</v>
      </c>
      <c r="I13" s="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Y22"/>
  <sheetViews>
    <sheetView workbookViewId="0">
      <selection activeCell="G14" sqref="G14"/>
    </sheetView>
  </sheetViews>
  <sheetFormatPr baseColWidth="10" defaultRowHeight="15"/>
  <cols>
    <col min="1" max="1" width="15" bestFit="1" customWidth="1"/>
    <col min="2" max="2" width="13.28515625" customWidth="1"/>
    <col min="3" max="3" width="28.42578125" customWidth="1"/>
    <col min="4" max="4" width="6.85546875" customWidth="1"/>
    <col min="5" max="5" width="7.85546875" style="3" customWidth="1"/>
    <col min="9" max="10" width="12.140625" customWidth="1"/>
    <col min="12" max="12" width="9.5703125" customWidth="1"/>
    <col min="15" max="103" width="3.28515625" style="5" customWidth="1"/>
  </cols>
  <sheetData>
    <row r="1" spans="1:103">
      <c r="A1" s="7">
        <v>44682</v>
      </c>
      <c r="C1" s="6">
        <f>DATE(YEAR(A1),MONTH(A2),1)</f>
        <v>44682</v>
      </c>
      <c r="F1" t="str">
        <f>"Nbre jours ouvrés du mois de"&amp;" "&amp;TEXT(A2,"mmmm")&amp;" :"</f>
        <v>Nbre jours ouvrés du mois de mai :</v>
      </c>
      <c r="I1" s="17">
        <f ca="1">NETWORKDAYS(C1,C2,JoursFeriés)</f>
        <v>21</v>
      </c>
    </row>
    <row r="2" spans="1:103">
      <c r="A2" s="8">
        <v>44682</v>
      </c>
      <c r="C2" s="9">
        <f>EOMONTH(C1,0)</f>
        <v>44712</v>
      </c>
      <c r="F2" s="17" t="s">
        <v>48</v>
      </c>
      <c r="I2" s="21">
        <f ca="1">SUMIFS(O6:CY6,O5:CY5,"&gt;="&amp;C$1,O5:CY5,"&lt;="&amp;EOMONTH(C$1,0))</f>
        <v>2</v>
      </c>
    </row>
    <row r="3" spans="1:103">
      <c r="F3" t="s">
        <v>49</v>
      </c>
      <c r="I3" s="10">
        <f ca="1">I1-I2</f>
        <v>19</v>
      </c>
    </row>
    <row r="4" spans="1:103">
      <c r="A4" t="s">
        <v>46</v>
      </c>
      <c r="B4" s="6">
        <f ca="1">TODAY()</f>
        <v>44698</v>
      </c>
    </row>
    <row r="5" spans="1:103" s="1" customFormat="1" ht="57.75" customHeight="1">
      <c r="A5" s="1" t="s">
        <v>0</v>
      </c>
      <c r="B5" s="1" t="s">
        <v>9</v>
      </c>
      <c r="C5" s="1" t="s">
        <v>10</v>
      </c>
      <c r="D5" s="2" t="s">
        <v>1</v>
      </c>
      <c r="E5" s="2" t="s">
        <v>2</v>
      </c>
      <c r="F5" s="2" t="s">
        <v>3</v>
      </c>
      <c r="G5" s="1" t="s">
        <v>4</v>
      </c>
      <c r="H5" s="3" t="s">
        <v>5</v>
      </c>
      <c r="I5" s="2" t="s">
        <v>47</v>
      </c>
      <c r="K5" s="2" t="s">
        <v>6</v>
      </c>
      <c r="L5" s="2" t="s">
        <v>11</v>
      </c>
      <c r="M5" s="2" t="s">
        <v>7</v>
      </c>
      <c r="N5" s="3" t="s">
        <v>8</v>
      </c>
      <c r="O5" s="4">
        <v>44682</v>
      </c>
      <c r="P5" s="4">
        <f>O5+1</f>
        <v>44683</v>
      </c>
      <c r="Q5" s="4">
        <f t="shared" ref="Q5:CB5" si="0">P5+1</f>
        <v>44684</v>
      </c>
      <c r="R5" s="4">
        <f t="shared" si="0"/>
        <v>44685</v>
      </c>
      <c r="S5" s="4">
        <f t="shared" si="0"/>
        <v>44686</v>
      </c>
      <c r="T5" s="4">
        <f t="shared" si="0"/>
        <v>44687</v>
      </c>
      <c r="U5" s="4">
        <f t="shared" si="0"/>
        <v>44688</v>
      </c>
      <c r="V5" s="4">
        <f t="shared" si="0"/>
        <v>44689</v>
      </c>
      <c r="W5" s="4">
        <f t="shared" si="0"/>
        <v>44690</v>
      </c>
      <c r="X5" s="4">
        <f t="shared" si="0"/>
        <v>44691</v>
      </c>
      <c r="Y5" s="4">
        <f t="shared" si="0"/>
        <v>44692</v>
      </c>
      <c r="Z5" s="4">
        <f t="shared" si="0"/>
        <v>44693</v>
      </c>
      <c r="AA5" s="4">
        <f t="shared" si="0"/>
        <v>44694</v>
      </c>
      <c r="AB5" s="4">
        <f t="shared" si="0"/>
        <v>44695</v>
      </c>
      <c r="AC5" s="4">
        <f t="shared" si="0"/>
        <v>44696</v>
      </c>
      <c r="AD5" s="4">
        <f t="shared" si="0"/>
        <v>44697</v>
      </c>
      <c r="AE5" s="4">
        <f t="shared" si="0"/>
        <v>44698</v>
      </c>
      <c r="AF5" s="4">
        <f t="shared" si="0"/>
        <v>44699</v>
      </c>
      <c r="AG5" s="4">
        <f t="shared" si="0"/>
        <v>44700</v>
      </c>
      <c r="AH5" s="4">
        <f t="shared" si="0"/>
        <v>44701</v>
      </c>
      <c r="AI5" s="4">
        <f t="shared" si="0"/>
        <v>44702</v>
      </c>
      <c r="AJ5" s="4">
        <f t="shared" si="0"/>
        <v>44703</v>
      </c>
      <c r="AK5" s="4">
        <f t="shared" si="0"/>
        <v>44704</v>
      </c>
      <c r="AL5" s="4">
        <f t="shared" si="0"/>
        <v>44705</v>
      </c>
      <c r="AM5" s="4">
        <f t="shared" si="0"/>
        <v>44706</v>
      </c>
      <c r="AN5" s="4">
        <f t="shared" si="0"/>
        <v>44707</v>
      </c>
      <c r="AO5" s="4">
        <f t="shared" si="0"/>
        <v>44708</v>
      </c>
      <c r="AP5" s="4">
        <f t="shared" si="0"/>
        <v>44709</v>
      </c>
      <c r="AQ5" s="4">
        <f t="shared" si="0"/>
        <v>44710</v>
      </c>
      <c r="AR5" s="4">
        <f t="shared" si="0"/>
        <v>44711</v>
      </c>
      <c r="AS5" s="4">
        <f t="shared" si="0"/>
        <v>44712</v>
      </c>
      <c r="AT5" s="4">
        <f t="shared" si="0"/>
        <v>44713</v>
      </c>
      <c r="AU5" s="4">
        <f t="shared" si="0"/>
        <v>44714</v>
      </c>
      <c r="AV5" s="4">
        <f t="shared" si="0"/>
        <v>44715</v>
      </c>
      <c r="AW5" s="4">
        <f t="shared" si="0"/>
        <v>44716</v>
      </c>
      <c r="AX5" s="4">
        <f t="shared" si="0"/>
        <v>44717</v>
      </c>
      <c r="AY5" s="4">
        <f t="shared" si="0"/>
        <v>44718</v>
      </c>
      <c r="AZ5" s="4">
        <f t="shared" si="0"/>
        <v>44719</v>
      </c>
      <c r="BA5" s="4">
        <f t="shared" si="0"/>
        <v>44720</v>
      </c>
      <c r="BB5" s="4">
        <f t="shared" si="0"/>
        <v>44721</v>
      </c>
      <c r="BC5" s="4">
        <f t="shared" si="0"/>
        <v>44722</v>
      </c>
      <c r="BD5" s="4">
        <f t="shared" si="0"/>
        <v>44723</v>
      </c>
      <c r="BE5" s="4">
        <f t="shared" si="0"/>
        <v>44724</v>
      </c>
      <c r="BF5" s="4">
        <f t="shared" si="0"/>
        <v>44725</v>
      </c>
      <c r="BG5" s="4">
        <f t="shared" si="0"/>
        <v>44726</v>
      </c>
      <c r="BH5" s="4">
        <f t="shared" si="0"/>
        <v>44727</v>
      </c>
      <c r="BI5" s="4">
        <f t="shared" si="0"/>
        <v>44728</v>
      </c>
      <c r="BJ5" s="4">
        <f t="shared" si="0"/>
        <v>44729</v>
      </c>
      <c r="BK5" s="4">
        <f t="shared" si="0"/>
        <v>44730</v>
      </c>
      <c r="BL5" s="4">
        <f t="shared" si="0"/>
        <v>44731</v>
      </c>
      <c r="BM5" s="4">
        <f t="shared" si="0"/>
        <v>44732</v>
      </c>
      <c r="BN5" s="4">
        <f t="shared" si="0"/>
        <v>44733</v>
      </c>
      <c r="BO5" s="4">
        <f t="shared" si="0"/>
        <v>44734</v>
      </c>
      <c r="BP5" s="4">
        <f t="shared" si="0"/>
        <v>44735</v>
      </c>
      <c r="BQ5" s="4">
        <f t="shared" si="0"/>
        <v>44736</v>
      </c>
      <c r="BR5" s="4">
        <f t="shared" si="0"/>
        <v>44737</v>
      </c>
      <c r="BS5" s="4">
        <f t="shared" si="0"/>
        <v>44738</v>
      </c>
      <c r="BT5" s="4">
        <f t="shared" si="0"/>
        <v>44739</v>
      </c>
      <c r="BU5" s="4">
        <f t="shared" si="0"/>
        <v>44740</v>
      </c>
      <c r="BV5" s="4">
        <f t="shared" si="0"/>
        <v>44741</v>
      </c>
      <c r="BW5" s="4">
        <f t="shared" si="0"/>
        <v>44742</v>
      </c>
      <c r="BX5" s="4">
        <f t="shared" si="0"/>
        <v>44743</v>
      </c>
      <c r="BY5" s="4">
        <f t="shared" si="0"/>
        <v>44744</v>
      </c>
      <c r="BZ5" s="4">
        <f t="shared" si="0"/>
        <v>44745</v>
      </c>
      <c r="CA5" s="4">
        <f t="shared" si="0"/>
        <v>44746</v>
      </c>
      <c r="CB5" s="4">
        <f t="shared" si="0"/>
        <v>44747</v>
      </c>
      <c r="CC5" s="4">
        <f t="shared" ref="CC5:CY5" si="1">CB5+1</f>
        <v>44748</v>
      </c>
      <c r="CD5" s="4">
        <f t="shared" si="1"/>
        <v>44749</v>
      </c>
      <c r="CE5" s="4">
        <f t="shared" si="1"/>
        <v>44750</v>
      </c>
      <c r="CF5" s="4">
        <f t="shared" si="1"/>
        <v>44751</v>
      </c>
      <c r="CG5" s="4">
        <f t="shared" si="1"/>
        <v>44752</v>
      </c>
      <c r="CH5" s="4">
        <f t="shared" si="1"/>
        <v>44753</v>
      </c>
      <c r="CI5" s="4">
        <f t="shared" si="1"/>
        <v>44754</v>
      </c>
      <c r="CJ5" s="4">
        <f t="shared" si="1"/>
        <v>44755</v>
      </c>
      <c r="CK5" s="4">
        <f t="shared" si="1"/>
        <v>44756</v>
      </c>
      <c r="CL5" s="4">
        <f t="shared" si="1"/>
        <v>44757</v>
      </c>
      <c r="CM5" s="4">
        <f t="shared" si="1"/>
        <v>44758</v>
      </c>
      <c r="CN5" s="4">
        <f t="shared" si="1"/>
        <v>44759</v>
      </c>
      <c r="CO5" s="4">
        <f t="shared" si="1"/>
        <v>44760</v>
      </c>
      <c r="CP5" s="4">
        <f t="shared" si="1"/>
        <v>44761</v>
      </c>
      <c r="CQ5" s="4">
        <f t="shared" si="1"/>
        <v>44762</v>
      </c>
      <c r="CR5" s="4">
        <f t="shared" si="1"/>
        <v>44763</v>
      </c>
      <c r="CS5" s="4">
        <f t="shared" si="1"/>
        <v>44764</v>
      </c>
      <c r="CT5" s="4">
        <f t="shared" si="1"/>
        <v>44765</v>
      </c>
      <c r="CU5" s="4">
        <f t="shared" si="1"/>
        <v>44766</v>
      </c>
      <c r="CV5" s="4">
        <f t="shared" si="1"/>
        <v>44767</v>
      </c>
      <c r="CW5" s="4">
        <f t="shared" si="1"/>
        <v>44768</v>
      </c>
      <c r="CX5" s="4">
        <f t="shared" si="1"/>
        <v>44769</v>
      </c>
      <c r="CY5" s="4">
        <f t="shared" si="1"/>
        <v>44770</v>
      </c>
    </row>
    <row r="6" spans="1:103">
      <c r="A6" t="s">
        <v>44</v>
      </c>
      <c r="D6" s="3">
        <v>20</v>
      </c>
      <c r="E6" s="3" t="s">
        <v>45</v>
      </c>
      <c r="F6" s="3" t="s">
        <v>45</v>
      </c>
      <c r="G6" s="6">
        <v>44701</v>
      </c>
      <c r="H6" s="6">
        <f ca="1">WORKDAY(G6,D6,JoursFeriés)-1</f>
        <v>44732</v>
      </c>
      <c r="I6" s="16">
        <f ca="1">COUNTIF(O6:CY6,1)</f>
        <v>16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 t="str">
        <f t="shared" ref="AP6:AT6" si="2">IFERROR(IF(OR(WEEKDAY(AP$5,2)=6,WEEKDAY(AP$5,2)=7),"",IF(AND(AP$5&gt;=$G6,AP$5&lt;=$H6,AP$5&lt;&gt;JoursFeriés),1,"")),"")</f>
        <v/>
      </c>
      <c r="AQ6" s="20" t="str">
        <f t="shared" si="2"/>
        <v/>
      </c>
      <c r="AR6" s="20">
        <f t="shared" ca="1" si="2"/>
        <v>1</v>
      </c>
      <c r="AS6" s="20">
        <f t="shared" ca="1" si="2"/>
        <v>1</v>
      </c>
      <c r="AT6" s="20">
        <f t="shared" ca="1" si="2"/>
        <v>1</v>
      </c>
      <c r="AU6" s="20">
        <f t="shared" ref="AU6:BZ6" ca="1" si="3">IFERROR(IF(OR(WEEKDAY(AU$5,2)=6,WEEKDAY(AU$5,2)=7),"",IF(AND(AU$5&gt;=$G6,AU$5&lt;=$H6,AU$5&lt;&gt;JoursFeriés),1,"")),"")</f>
        <v>1</v>
      </c>
      <c r="AV6" s="20">
        <f t="shared" ca="1" si="3"/>
        <v>1</v>
      </c>
      <c r="AW6" s="20" t="str">
        <f t="shared" si="3"/>
        <v/>
      </c>
      <c r="AX6" s="20" t="str">
        <f t="shared" si="3"/>
        <v/>
      </c>
      <c r="AY6" s="20">
        <f t="shared" ca="1" si="3"/>
        <v>1</v>
      </c>
      <c r="AZ6" s="20">
        <f t="shared" ca="1" si="3"/>
        <v>1</v>
      </c>
      <c r="BA6" s="20">
        <f t="shared" ca="1" si="3"/>
        <v>1</v>
      </c>
      <c r="BB6" s="20">
        <f t="shared" ca="1" si="3"/>
        <v>1</v>
      </c>
      <c r="BC6" s="20">
        <f t="shared" ca="1" si="3"/>
        <v>1</v>
      </c>
      <c r="BD6" s="20" t="str">
        <f t="shared" si="3"/>
        <v/>
      </c>
      <c r="BE6" s="20" t="str">
        <f t="shared" si="3"/>
        <v/>
      </c>
      <c r="BF6" s="20">
        <f t="shared" ca="1" si="3"/>
        <v>1</v>
      </c>
      <c r="BG6" s="20">
        <f t="shared" ca="1" si="3"/>
        <v>1</v>
      </c>
      <c r="BH6" s="20">
        <f t="shared" ca="1" si="3"/>
        <v>1</v>
      </c>
      <c r="BI6" s="20">
        <f t="shared" ca="1" si="3"/>
        <v>1</v>
      </c>
      <c r="BJ6" s="20">
        <f t="shared" ca="1" si="3"/>
        <v>1</v>
      </c>
      <c r="BK6" s="20" t="str">
        <f t="shared" si="3"/>
        <v/>
      </c>
      <c r="BL6" s="20" t="str">
        <f t="shared" si="3"/>
        <v/>
      </c>
      <c r="BM6" s="20">
        <f t="shared" ca="1" si="3"/>
        <v>1</v>
      </c>
      <c r="BN6" s="20" t="str">
        <f t="shared" ca="1" si="3"/>
        <v/>
      </c>
      <c r="BO6" s="20" t="str">
        <f t="shared" ca="1" si="3"/>
        <v/>
      </c>
      <c r="BP6" s="20" t="str">
        <f t="shared" ca="1" si="3"/>
        <v/>
      </c>
      <c r="BQ6" s="20" t="str">
        <f t="shared" ca="1" si="3"/>
        <v/>
      </c>
      <c r="BR6" s="20" t="str">
        <f t="shared" si="3"/>
        <v/>
      </c>
      <c r="BS6" s="20" t="str">
        <f t="shared" si="3"/>
        <v/>
      </c>
      <c r="BT6" s="20" t="str">
        <f t="shared" ca="1" si="3"/>
        <v/>
      </c>
      <c r="BU6" s="20" t="str">
        <f t="shared" ca="1" si="3"/>
        <v/>
      </c>
      <c r="BV6" s="20" t="str">
        <f t="shared" ca="1" si="3"/>
        <v/>
      </c>
      <c r="BW6" s="20" t="str">
        <f t="shared" ca="1" si="3"/>
        <v/>
      </c>
      <c r="BX6" s="20" t="str">
        <f t="shared" ca="1" si="3"/>
        <v/>
      </c>
      <c r="BY6" s="20" t="str">
        <f t="shared" si="3"/>
        <v/>
      </c>
      <c r="BZ6" s="20" t="str">
        <f t="shared" si="3"/>
        <v/>
      </c>
      <c r="CA6" s="20" t="str">
        <f t="shared" ref="CA6:CY6" ca="1" si="4">IFERROR(IF(OR(WEEKDAY(CA$5,2)=6,WEEKDAY(CA$5,2)=7),"",IF(AND(CA$5&gt;=$G6,CA$5&lt;=$H6,CA$5&lt;&gt;JoursFeriés),1,"")),"")</f>
        <v/>
      </c>
      <c r="CB6" s="20" t="str">
        <f t="shared" ca="1" si="4"/>
        <v/>
      </c>
      <c r="CC6" s="20" t="str">
        <f t="shared" ca="1" si="4"/>
        <v/>
      </c>
      <c r="CD6" s="20" t="str">
        <f t="shared" ca="1" si="4"/>
        <v/>
      </c>
      <c r="CE6" s="20" t="str">
        <f t="shared" ca="1" si="4"/>
        <v/>
      </c>
      <c r="CF6" s="20" t="str">
        <f t="shared" si="4"/>
        <v/>
      </c>
      <c r="CG6" s="20" t="str">
        <f t="shared" si="4"/>
        <v/>
      </c>
      <c r="CH6" s="20" t="str">
        <f t="shared" ca="1" si="4"/>
        <v/>
      </c>
      <c r="CI6" s="20" t="str">
        <f t="shared" ca="1" si="4"/>
        <v/>
      </c>
      <c r="CJ6" s="20" t="str">
        <f t="shared" ca="1" si="4"/>
        <v/>
      </c>
      <c r="CK6" s="20" t="str">
        <f t="shared" ca="1" si="4"/>
        <v/>
      </c>
      <c r="CL6" s="20" t="str">
        <f t="shared" ca="1" si="4"/>
        <v/>
      </c>
      <c r="CM6" s="20" t="str">
        <f t="shared" si="4"/>
        <v/>
      </c>
      <c r="CN6" s="20" t="str">
        <f t="shared" si="4"/>
        <v/>
      </c>
      <c r="CO6" s="20" t="str">
        <f t="shared" ca="1" si="4"/>
        <v/>
      </c>
      <c r="CP6" s="20" t="str">
        <f t="shared" ca="1" si="4"/>
        <v/>
      </c>
      <c r="CQ6" s="20" t="str">
        <f t="shared" ca="1" si="4"/>
        <v/>
      </c>
      <c r="CR6" s="20" t="str">
        <f t="shared" ca="1" si="4"/>
        <v/>
      </c>
      <c r="CS6" s="20" t="str">
        <f t="shared" ca="1" si="4"/>
        <v/>
      </c>
      <c r="CT6" s="20" t="str">
        <f t="shared" si="4"/>
        <v/>
      </c>
      <c r="CU6" s="20" t="str">
        <f t="shared" si="4"/>
        <v/>
      </c>
      <c r="CV6" s="20" t="str">
        <f t="shared" ca="1" si="4"/>
        <v/>
      </c>
      <c r="CW6" s="20" t="str">
        <f t="shared" ca="1" si="4"/>
        <v/>
      </c>
      <c r="CX6" s="20" t="str">
        <f t="shared" ca="1" si="4"/>
        <v/>
      </c>
      <c r="CY6" s="20" t="str">
        <f t="shared" ca="1" si="4"/>
        <v/>
      </c>
    </row>
    <row r="10" spans="1:103"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2" spans="1:103"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 t="str">
        <f t="shared" ref="AW12" si="5">IFERROR(IF(WEEKDAY(AW$5,2)&gt;=6,"",IF(AND(AW$5&gt;=$G6,AW$5&lt;=$H6,AW$5&lt;&gt;JoursFeriés),1,"")),"")</f>
        <v/>
      </c>
    </row>
    <row r="13" spans="1:103"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</row>
    <row r="14" spans="1:103">
      <c r="C14" s="15"/>
      <c r="E14" s="18"/>
    </row>
    <row r="16" spans="1:103">
      <c r="F16" s="15"/>
    </row>
    <row r="17" spans="3:3">
      <c r="C17" s="15"/>
    </row>
    <row r="19" spans="3:3">
      <c r="C19" s="15"/>
    </row>
    <row r="22" spans="3:3">
      <c r="C22" s="15"/>
    </row>
  </sheetData>
  <conditionalFormatting sqref="O5:CY5">
    <cfRule type="expression" dxfId="12" priority="4">
      <formula>OR(O5=$B$4)</formula>
    </cfRule>
  </conditionalFormatting>
  <conditionalFormatting sqref="O6:CY100">
    <cfRule type="expression" dxfId="11" priority="1">
      <formula>IFERROR(IF(AND(O$5&gt;=$G6,O$5&lt;=$H6,COUNTIF(JoursFeriés,O$5)=0,WEEKDAY(O$5,2)&lt;6),1,0),0)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5"/>
  <sheetViews>
    <sheetView topLeftCell="A19" workbookViewId="0">
      <selection activeCell="S7" sqref="S7"/>
    </sheetView>
  </sheetViews>
  <sheetFormatPr baseColWidth="10" defaultRowHeight="15"/>
  <cols>
    <col min="5" max="5" width="4.28515625" style="3" bestFit="1" customWidth="1"/>
    <col min="6" max="6" width="3" style="3" bestFit="1" customWidth="1"/>
    <col min="7" max="7" width="1.7109375" customWidth="1"/>
    <col min="9" max="9" width="1.7109375" customWidth="1"/>
    <col min="10" max="10" width="12.5703125" customWidth="1"/>
    <col min="11" max="11" width="1.7109375" customWidth="1"/>
    <col min="13" max="13" width="1.7109375" customWidth="1"/>
    <col min="15" max="15" width="1.7109375" customWidth="1"/>
  </cols>
  <sheetData>
    <row r="1" spans="1:19">
      <c r="A1" t="s">
        <v>53</v>
      </c>
      <c r="B1">
        <v>2022</v>
      </c>
    </row>
    <row r="3" spans="1:19" ht="15.75">
      <c r="E3" s="31" t="s">
        <v>57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9">
      <c r="E4" s="25"/>
      <c r="F4" s="25"/>
      <c r="G4" s="22"/>
      <c r="H4" s="23" t="s">
        <v>50</v>
      </c>
      <c r="I4" s="22"/>
      <c r="J4" s="23" t="s">
        <v>51</v>
      </c>
      <c r="K4" s="22"/>
      <c r="L4" s="23"/>
      <c r="M4" s="22"/>
      <c r="N4" s="23"/>
      <c r="O4" s="22"/>
      <c r="P4" s="23"/>
      <c r="S4" s="15"/>
    </row>
    <row r="5" spans="1:19" ht="26.1" customHeight="1">
      <c r="A5" t="s">
        <v>54</v>
      </c>
      <c r="B5" s="6">
        <f>DATE(B1,MONTH(1&amp;"/"&amp;E3),1)</f>
        <v>44682</v>
      </c>
      <c r="C5" s="6"/>
      <c r="D5" s="6">
        <f>B5</f>
        <v>44682</v>
      </c>
      <c r="E5" s="26">
        <f>IFERROR(WEEKDAY(D5,1),"")</f>
        <v>1</v>
      </c>
      <c r="F5" s="27">
        <f>IFERROR(DAY(D5),"")</f>
        <v>1</v>
      </c>
      <c r="G5" s="24"/>
      <c r="H5" s="24" t="str">
        <f t="array" ref="H5">IFERROR(INDEX(Tableau1[],MATCH(1,(Planning!D5&gt;=Tableau1[Date_début])*(Tableau1[Date_fin]&gt;=Planning!D5)*(Tableau1[Encadrant]=Planning!$H$4),0),8),"")</f>
        <v/>
      </c>
      <c r="I5" s="24"/>
      <c r="J5" s="24" t="str">
        <f t="array" ref="J5">IFERROR(INDEX(Tableau1[],MATCH(1,(Planning!D5&gt;=Tableau1[Date_début])*(Tableau1[Date_fin]&gt;=Planning!D5)*(Tableau1[Encadrant]=Planning!$J$4),0),8),"")</f>
        <v/>
      </c>
      <c r="K5" s="24"/>
      <c r="L5" s="24"/>
      <c r="M5" s="24"/>
      <c r="N5" s="24"/>
      <c r="O5" s="24"/>
      <c r="P5" s="24"/>
    </row>
    <row r="6" spans="1:19" ht="26.1" customHeight="1">
      <c r="A6" t="s">
        <v>55</v>
      </c>
      <c r="B6" s="6">
        <f>EOMONTH(B5,0)</f>
        <v>44712</v>
      </c>
      <c r="C6" s="6"/>
      <c r="D6" s="6">
        <f>IFERROR(IF(D5+1&gt;$B$6,"",D5+1),"")</f>
        <v>44683</v>
      </c>
      <c r="E6" s="26">
        <f t="shared" ref="E6:E35" si="0">IFERROR(WEEKDAY(D6,1),"")</f>
        <v>2</v>
      </c>
      <c r="F6" s="27">
        <f t="shared" ref="F6:F35" si="1">IFERROR(DAY(D6),"")</f>
        <v>2</v>
      </c>
      <c r="G6" s="24"/>
      <c r="H6" s="24" t="str">
        <f t="array" ref="H6">IFERROR(INDEX(Tableau1[],MATCH(1,(Planning!D6&gt;=Tableau1[Date_début])*(Tableau1[Date_fin]&gt;=Planning!D6)*(Tableau1[Encadrant]=Planning!$H$4),0),8),"")</f>
        <v/>
      </c>
      <c r="I6" s="24"/>
      <c r="J6" s="24" t="str">
        <f t="array" ref="J6">IFERROR(INDEX(Tableau1[],MATCH(1,(Planning!D6&gt;=Tableau1[Date_début])*(Tableau1[Date_fin]&gt;=Planning!D6)*(Tableau1[Encadrant]=Planning!$J$4),0),8),"")</f>
        <v/>
      </c>
      <c r="K6" s="24"/>
      <c r="L6" s="24"/>
      <c r="M6" s="24"/>
      <c r="N6" s="24"/>
      <c r="O6" s="24"/>
      <c r="P6" s="24"/>
    </row>
    <row r="7" spans="1:19" ht="26.1" customHeight="1">
      <c r="D7" s="6">
        <f t="shared" ref="D7:D35" si="2">IFERROR(IF(D6+1&gt;$B$6,"",D6+1),"")</f>
        <v>44684</v>
      </c>
      <c r="E7" s="26">
        <f t="shared" si="0"/>
        <v>3</v>
      </c>
      <c r="F7" s="27">
        <f t="shared" si="1"/>
        <v>3</v>
      </c>
      <c r="G7" s="24"/>
      <c r="H7" s="24" t="str">
        <f t="array" ref="H7">IFERROR(INDEX(Tableau1[],MATCH(1,(Planning!D7&gt;=Tableau1[Date_début])*(Tableau1[Date_fin]&gt;=Planning!D7)*(Tableau1[Encadrant]=Planning!$H$4),0),8),"")</f>
        <v/>
      </c>
      <c r="I7" s="24"/>
      <c r="J7" s="24" t="str">
        <f t="array" ref="J7">IFERROR(INDEX(Tableau1[],MATCH(1,(Planning!D7&gt;=Tableau1[Date_début])*(Tableau1[Date_fin]&gt;=Planning!D7)*(Tableau1[Encadrant]=Planning!$J$4),0),8),"")</f>
        <v/>
      </c>
      <c r="K7" s="24"/>
      <c r="L7" s="24"/>
      <c r="M7" s="24"/>
      <c r="N7" s="24"/>
      <c r="O7" s="24"/>
      <c r="P7" s="24"/>
    </row>
    <row r="8" spans="1:19" ht="26.1" customHeight="1">
      <c r="D8" s="6">
        <f t="shared" si="2"/>
        <v>44685</v>
      </c>
      <c r="E8" s="26">
        <f t="shared" si="0"/>
        <v>4</v>
      </c>
      <c r="F8" s="27">
        <f t="shared" si="1"/>
        <v>4</v>
      </c>
      <c r="G8" s="24"/>
      <c r="H8" s="24" t="str">
        <f t="array" ref="H8">IFERROR(INDEX(Tableau1[],MATCH(1,(Planning!D8&gt;=Tableau1[Date_début])*(Tableau1[Date_fin]&gt;=Planning!D8)*(Tableau1[Encadrant]=Planning!$H$4),0),8),"")</f>
        <v/>
      </c>
      <c r="I8" s="24"/>
      <c r="J8" s="24" t="str">
        <f t="array" ref="J8">IFERROR(INDEX(Tableau1[],MATCH(1,(Planning!D8&gt;=Tableau1[Date_début])*(Tableau1[Date_fin]&gt;=Planning!D8)*(Tableau1[Encadrant]=Planning!$J$4),0),8),"")</f>
        <v/>
      </c>
      <c r="K8" s="24"/>
      <c r="L8" s="24"/>
      <c r="M8" s="24"/>
      <c r="N8" s="24"/>
      <c r="O8" s="24"/>
      <c r="P8" s="24"/>
    </row>
    <row r="9" spans="1:19" ht="26.1" customHeight="1">
      <c r="D9" s="6">
        <f t="shared" si="2"/>
        <v>44686</v>
      </c>
      <c r="E9" s="26">
        <f t="shared" si="0"/>
        <v>5</v>
      </c>
      <c r="F9" s="27">
        <f t="shared" si="1"/>
        <v>5</v>
      </c>
      <c r="G9" s="24"/>
      <c r="H9" s="24" t="str">
        <f t="array" ref="H9">IFERROR(INDEX(Tableau1[],MATCH(1,(Planning!D9&gt;=Tableau1[Date_début])*(Tableau1[Date_fin]&gt;=Planning!D9)*(Tableau1[Encadrant]=Planning!$H$4),0),8),"")</f>
        <v/>
      </c>
      <c r="I9" s="24"/>
      <c r="J9" s="24" t="str">
        <f t="array" ref="J9">IFERROR(INDEX(Tableau1[],MATCH(1,(Planning!D9&gt;=Tableau1[Date_début])*(Tableau1[Date_fin]&gt;=Planning!D9)*(Tableau1[Encadrant]=Planning!$J$4),0),8),"")</f>
        <v/>
      </c>
      <c r="K9" s="24"/>
      <c r="L9" s="24"/>
      <c r="M9" s="24"/>
      <c r="N9" s="24"/>
      <c r="O9" s="24"/>
      <c r="P9" s="24"/>
    </row>
    <row r="10" spans="1:19" ht="26.1" customHeight="1">
      <c r="D10" s="6">
        <f t="shared" si="2"/>
        <v>44687</v>
      </c>
      <c r="E10" s="26">
        <f t="shared" si="0"/>
        <v>6</v>
      </c>
      <c r="F10" s="27">
        <f t="shared" si="1"/>
        <v>6</v>
      </c>
      <c r="G10" s="24"/>
      <c r="H10" s="24" t="str">
        <f t="array" ref="H10">IFERROR(INDEX(Tableau1[],MATCH(1,(Planning!D10&gt;=Tableau1[Date_début])*(Tableau1[Date_fin]&gt;=Planning!D10)*(Tableau1[Encadrant]=Planning!$H$4),0),8),"")</f>
        <v/>
      </c>
      <c r="I10" s="24"/>
      <c r="J10" s="24" t="str">
        <f t="array" ref="J10">IFERROR(INDEX(Tableau1[],MATCH(1,(Planning!D10&gt;=Tableau1[Date_début])*(Tableau1[Date_fin]&gt;=Planning!D10)*(Tableau1[Encadrant]=Planning!$J$4),0),8),"")</f>
        <v/>
      </c>
      <c r="K10" s="24"/>
      <c r="L10" s="24"/>
      <c r="M10" s="24"/>
      <c r="N10" s="24"/>
      <c r="O10" s="24"/>
      <c r="P10" s="24"/>
    </row>
    <row r="11" spans="1:19" ht="26.1" customHeight="1">
      <c r="D11" s="6">
        <f t="shared" si="2"/>
        <v>44688</v>
      </c>
      <c r="E11" s="26">
        <f t="shared" si="0"/>
        <v>7</v>
      </c>
      <c r="F11" s="27">
        <f t="shared" si="1"/>
        <v>7</v>
      </c>
      <c r="G11" s="24"/>
      <c r="H11" s="24" t="str">
        <f t="array" ref="H11">IFERROR(INDEX(Tableau1[],MATCH(1,(Planning!D11&gt;=Tableau1[Date_début])*(Tableau1[Date_fin]&gt;=Planning!D11)*(Tableau1[Encadrant]=Planning!$H$4),0),8),"")</f>
        <v/>
      </c>
      <c r="I11" s="24"/>
      <c r="J11" s="24" t="str">
        <f t="array" ref="J11">IFERROR(INDEX(Tableau1[],MATCH(1,(Planning!D11&gt;=Tableau1[Date_début])*(Tableau1[Date_fin]&gt;=Planning!D11)*(Tableau1[Encadrant]=Planning!$J$4),0),8),"")</f>
        <v/>
      </c>
      <c r="K11" s="24"/>
      <c r="L11" s="24"/>
      <c r="M11" s="24"/>
      <c r="N11" s="24"/>
      <c r="O11" s="24"/>
      <c r="P11" s="24"/>
    </row>
    <row r="12" spans="1:19" ht="26.1" customHeight="1">
      <c r="D12" s="6">
        <f t="shared" si="2"/>
        <v>44689</v>
      </c>
      <c r="E12" s="26">
        <f t="shared" si="0"/>
        <v>1</v>
      </c>
      <c r="F12" s="27">
        <f t="shared" si="1"/>
        <v>8</v>
      </c>
      <c r="G12" s="24"/>
      <c r="H12" s="24" t="str">
        <f t="array" ref="H12">IFERROR(INDEX(Tableau1[],MATCH(1,(Planning!D12&gt;=Tableau1[Date_début])*(Tableau1[Date_fin]&gt;=Planning!D12)*(Tableau1[Encadrant]=Planning!$H$4),0),8),"")</f>
        <v/>
      </c>
      <c r="I12" s="24"/>
      <c r="J12" s="24" t="str">
        <f t="array" ref="J12">IFERROR(INDEX(Tableau1[],MATCH(1,(Planning!D12&gt;=Tableau1[Date_début])*(Tableau1[Date_fin]&gt;=Planning!D12)*(Tableau1[Encadrant]=Planning!$J$4),0),8),"")</f>
        <v/>
      </c>
      <c r="K12" s="24"/>
      <c r="L12" s="24"/>
      <c r="M12" s="24"/>
      <c r="N12" s="24"/>
      <c r="O12" s="24"/>
      <c r="P12" s="24"/>
    </row>
    <row r="13" spans="1:19" ht="26.1" customHeight="1">
      <c r="D13" s="6">
        <f t="shared" si="2"/>
        <v>44690</v>
      </c>
      <c r="E13" s="26">
        <f t="shared" si="0"/>
        <v>2</v>
      </c>
      <c r="F13" s="27">
        <f t="shared" si="1"/>
        <v>9</v>
      </c>
      <c r="G13" s="24"/>
      <c r="H13" s="24" t="str">
        <f t="array" ref="H13">IFERROR(INDEX(Tableau1[],MATCH(1,(Planning!D13&gt;=Tableau1[Date_début])*(Tableau1[Date_fin]&gt;=Planning!D13)*(Tableau1[Encadrant]=Planning!$H$4),0),8),"")</f>
        <v/>
      </c>
      <c r="I13" s="24"/>
      <c r="J13" s="24" t="str">
        <f t="array" ref="J13">IFERROR(INDEX(Tableau1[],MATCH(1,(Planning!D13&gt;=Tableau1[Date_début])*(Tableau1[Date_fin]&gt;=Planning!D13)*(Tableau1[Encadrant]=Planning!$J$4),0),8),"")</f>
        <v/>
      </c>
      <c r="K13" s="24"/>
      <c r="L13" s="24"/>
      <c r="M13" s="24"/>
      <c r="N13" s="24"/>
      <c r="O13" s="24"/>
      <c r="P13" s="24"/>
    </row>
    <row r="14" spans="1:19" ht="26.1" customHeight="1">
      <c r="D14" s="6">
        <f t="shared" si="2"/>
        <v>44691</v>
      </c>
      <c r="E14" s="26">
        <f t="shared" si="0"/>
        <v>3</v>
      </c>
      <c r="F14" s="27">
        <f t="shared" si="1"/>
        <v>10</v>
      </c>
      <c r="G14" s="24"/>
      <c r="H14" s="24" t="str">
        <f t="array" aca="1" ref="H14" ca="1">IFERROR(INDEX(Tableau1[],MATCH(1,(Planning!D14&gt;=Tableau1[Date_début])*(Tableau1[Date_fin]&gt;=Planning!D14)*(Tableau1[Encadrant]=Planning!$H$4),0),8),"")</f>
        <v>22/001 1</v>
      </c>
      <c r="I14" s="24"/>
      <c r="J14" s="24" t="str">
        <f t="array" ref="J14">IFERROR(INDEX(Tableau1[],MATCH(1,(Planning!D14&gt;=Tableau1[Date_début])*(Tableau1[Date_fin]&gt;=Planning!D14)*(Tableau1[Encadrant]=Planning!$J$4),0),8),"")</f>
        <v/>
      </c>
      <c r="K14" s="24"/>
      <c r="L14" s="24"/>
      <c r="M14" s="24"/>
      <c r="N14" s="24"/>
      <c r="O14" s="24"/>
      <c r="P14" s="24"/>
    </row>
    <row r="15" spans="1:19" ht="26.1" customHeight="1">
      <c r="D15" s="6">
        <f t="shared" si="2"/>
        <v>44692</v>
      </c>
      <c r="E15" s="26">
        <f t="shared" si="0"/>
        <v>4</v>
      </c>
      <c r="F15" s="27">
        <f t="shared" si="1"/>
        <v>11</v>
      </c>
      <c r="G15" s="24"/>
      <c r="H15" s="24" t="str">
        <f t="array" aca="1" ref="H15" ca="1">IFERROR(INDEX(Tableau1[],MATCH(1,(Planning!D15&gt;=Tableau1[Date_début])*(Tableau1[Date_fin]&gt;=Planning!D15)*(Tableau1[Encadrant]=Planning!$H$4),0),8),"")</f>
        <v>22/001 1</v>
      </c>
      <c r="I15" s="24"/>
      <c r="J15" s="24" t="str">
        <f t="array" ref="J15">IFERROR(INDEX(Tableau1[],MATCH(1,(Planning!D15&gt;=Tableau1[Date_début])*(Tableau1[Date_fin]&gt;=Planning!D15)*(Tableau1[Encadrant]=Planning!$J$4),0),8),"")</f>
        <v/>
      </c>
      <c r="K15" s="24"/>
      <c r="L15" s="24"/>
      <c r="M15" s="24"/>
      <c r="N15" s="24"/>
      <c r="O15" s="24"/>
      <c r="P15" s="24"/>
    </row>
    <row r="16" spans="1:19" ht="26.1" customHeight="1">
      <c r="D16" s="6">
        <f t="shared" si="2"/>
        <v>44693</v>
      </c>
      <c r="E16" s="26">
        <f t="shared" si="0"/>
        <v>5</v>
      </c>
      <c r="F16" s="27">
        <f t="shared" si="1"/>
        <v>12</v>
      </c>
      <c r="G16" s="24"/>
      <c r="H16" s="24" t="str">
        <f t="array" aca="1" ref="H16" ca="1">IFERROR(INDEX(Tableau1[],MATCH(1,(Planning!D16&gt;=Tableau1[Date_début])*(Tableau1[Date_fin]&gt;=Planning!D16)*(Tableau1[Encadrant]=Planning!$H$4),0),8),"")</f>
        <v>22/001 1</v>
      </c>
      <c r="I16" s="24"/>
      <c r="J16" s="24" t="str">
        <f t="array" ref="J16">IFERROR(INDEX(Tableau1[],MATCH(1,(Planning!D16&gt;=Tableau1[Date_début])*(Tableau1[Date_fin]&gt;=Planning!D16)*(Tableau1[Encadrant]=Planning!$J$4),0),8),"")</f>
        <v/>
      </c>
      <c r="K16" s="24"/>
      <c r="L16" s="24"/>
      <c r="M16" s="24"/>
      <c r="N16" s="24"/>
      <c r="O16" s="24"/>
      <c r="P16" s="24"/>
    </row>
    <row r="17" spans="4:16" ht="26.1" customHeight="1">
      <c r="D17" s="6">
        <f t="shared" si="2"/>
        <v>44694</v>
      </c>
      <c r="E17" s="26">
        <f t="shared" si="0"/>
        <v>6</v>
      </c>
      <c r="F17" s="27">
        <f t="shared" si="1"/>
        <v>13</v>
      </c>
      <c r="G17" s="24"/>
      <c r="H17" s="24" t="str">
        <f t="array" aca="1" ref="H17" ca="1">IFERROR(INDEX(Tableau1[],MATCH(1,(Planning!D17&gt;=Tableau1[Date_début])*(Tableau1[Date_fin]&gt;=Planning!D17)*(Tableau1[Encadrant]=Planning!$H$4),0),8),"")</f>
        <v>22/001 1</v>
      </c>
      <c r="I17" s="24"/>
      <c r="J17" s="24" t="str">
        <f t="array" ref="J17">IFERROR(INDEX(Tableau1[],MATCH(1,(Planning!D17&gt;=Tableau1[Date_début])*(Tableau1[Date_fin]&gt;=Planning!D17)*(Tableau1[Encadrant]=Planning!$J$4),0),8),"")</f>
        <v/>
      </c>
      <c r="K17" s="24"/>
      <c r="L17" s="24"/>
      <c r="M17" s="24"/>
      <c r="N17" s="24"/>
      <c r="O17" s="24"/>
      <c r="P17" s="24"/>
    </row>
    <row r="18" spans="4:16" ht="26.1" customHeight="1">
      <c r="D18" s="6">
        <f t="shared" si="2"/>
        <v>44695</v>
      </c>
      <c r="E18" s="26">
        <f t="shared" si="0"/>
        <v>7</v>
      </c>
      <c r="F18" s="27">
        <f t="shared" si="1"/>
        <v>14</v>
      </c>
      <c r="G18" s="24"/>
      <c r="H18" s="24" t="str">
        <f t="array" aca="1" ref="H18" ca="1">IFERROR(INDEX(Tableau1[],MATCH(1,(Planning!D18&gt;=Tableau1[Date_début])*(Tableau1[Date_fin]&gt;=Planning!D18)*(Tableau1[Encadrant]=Planning!$H$4),0),8),"")</f>
        <v>22/001 1</v>
      </c>
      <c r="I18" s="24"/>
      <c r="J18" s="24" t="str">
        <f t="array" ref="J18">IFERROR(INDEX(Tableau1[],MATCH(1,(Planning!D18&gt;=Tableau1[Date_début])*(Tableau1[Date_fin]&gt;=Planning!D18)*(Tableau1[Encadrant]=Planning!$J$4),0),8),"")</f>
        <v/>
      </c>
      <c r="K18" s="24"/>
      <c r="L18" s="24"/>
      <c r="M18" s="24"/>
      <c r="N18" s="24"/>
      <c r="O18" s="24"/>
      <c r="P18" s="24"/>
    </row>
    <row r="19" spans="4:16" ht="26.1" customHeight="1">
      <c r="D19" s="6">
        <f t="shared" si="2"/>
        <v>44696</v>
      </c>
      <c r="E19" s="26">
        <f t="shared" si="0"/>
        <v>1</v>
      </c>
      <c r="F19" s="27">
        <f t="shared" si="1"/>
        <v>15</v>
      </c>
      <c r="G19" s="24"/>
      <c r="H19" s="24" t="str">
        <f t="array" aca="1" ref="H19" ca="1">IFERROR(INDEX(Tableau1[],MATCH(1,(Planning!D19&gt;=Tableau1[Date_début])*(Tableau1[Date_fin]&gt;=Planning!D19)*(Tableau1[Encadrant]=Planning!$H$4),0),8),"")</f>
        <v>22/001 1</v>
      </c>
      <c r="I19" s="24"/>
      <c r="J19" s="24" t="str">
        <f t="array" aca="1" ref="J19" ca="1">IFERROR(INDEX(Tableau1[],MATCH(1,(Planning!D19&gt;=Tableau1[Date_début])*(Tableau1[Date_fin]&gt;=Planning!D19)*(Tableau1[Encadrant]=Planning!$J$4),0),8),"")</f>
        <v>22/002   2</v>
      </c>
      <c r="K19" s="24"/>
      <c r="L19" s="24"/>
      <c r="M19" s="24"/>
      <c r="N19" s="24"/>
      <c r="O19" s="24"/>
      <c r="P19" s="24"/>
    </row>
    <row r="20" spans="4:16" ht="26.1" customHeight="1">
      <c r="D20" s="6">
        <f t="shared" si="2"/>
        <v>44697</v>
      </c>
      <c r="E20" s="26">
        <f t="shared" si="0"/>
        <v>2</v>
      </c>
      <c r="F20" s="27">
        <f t="shared" si="1"/>
        <v>16</v>
      </c>
      <c r="G20" s="24"/>
      <c r="H20" s="24" t="str">
        <f t="array" aca="1" ref="H20" ca="1">IFERROR(INDEX(Tableau1[],MATCH(1,(Planning!D20&gt;=Tableau1[Date_début])*(Tableau1[Date_fin]&gt;=Planning!D20)*(Tableau1[Encadrant]=Planning!$H$4),0),8),"")</f>
        <v>22/001 1</v>
      </c>
      <c r="I20" s="24"/>
      <c r="J20" s="24" t="str">
        <f t="array" aca="1" ref="J20" ca="1">IFERROR(INDEX(Tableau1[],MATCH(1,(Planning!D20&gt;=Tableau1[Date_début])*(Tableau1[Date_fin]&gt;=Planning!D20)*(Tableau1[Encadrant]=Planning!$J$4),0),8),"")</f>
        <v>22/002   2</v>
      </c>
      <c r="K20" s="24"/>
      <c r="L20" s="24"/>
      <c r="M20" s="24"/>
      <c r="N20" s="24"/>
      <c r="O20" s="24"/>
      <c r="P20" s="24"/>
    </row>
    <row r="21" spans="4:16" ht="26.1" customHeight="1">
      <c r="D21" s="6">
        <f t="shared" si="2"/>
        <v>44698</v>
      </c>
      <c r="E21" s="26">
        <f t="shared" si="0"/>
        <v>3</v>
      </c>
      <c r="F21" s="27">
        <f t="shared" si="1"/>
        <v>17</v>
      </c>
      <c r="G21" s="24"/>
      <c r="H21" s="24" t="str">
        <f t="array" ref="H21">IFERROR(INDEX(Tableau1[],MATCH(1,(Planning!D21&gt;=Tableau1[Date_début])*(Tableau1[Date_fin]&gt;=Planning!D21)*(Tableau1[Encadrant]=Planning!$H$4),0),8),"")</f>
        <v/>
      </c>
      <c r="I21" s="24"/>
      <c r="J21" s="24" t="str">
        <f t="array" aca="1" ref="J21" ca="1">IFERROR(INDEX(Tableau1[],MATCH(1,(Planning!D21&gt;=Tableau1[Date_début])*(Tableau1[Date_fin]&gt;=Planning!D21)*(Tableau1[Encadrant]=Planning!$J$4),0),8),"")</f>
        <v>22/002   2</v>
      </c>
      <c r="K21" s="24"/>
      <c r="L21" s="24"/>
      <c r="M21" s="24"/>
      <c r="N21" s="24"/>
      <c r="O21" s="24"/>
      <c r="P21" s="24"/>
    </row>
    <row r="22" spans="4:16" ht="26.1" customHeight="1">
      <c r="D22" s="6">
        <f t="shared" si="2"/>
        <v>44699</v>
      </c>
      <c r="E22" s="26">
        <f t="shared" si="0"/>
        <v>4</v>
      </c>
      <c r="F22" s="27">
        <f t="shared" si="1"/>
        <v>18</v>
      </c>
      <c r="G22" s="24"/>
      <c r="H22" s="24" t="str">
        <f t="array" ref="H22">IFERROR(INDEX(Tableau1[],MATCH(1,(Planning!D22&gt;=Tableau1[Date_début])*(Tableau1[Date_fin]&gt;=Planning!D22)*(Tableau1[Encadrant]=Planning!$H$4),0),8),"")</f>
        <v/>
      </c>
      <c r="I22" s="24"/>
      <c r="J22" s="24" t="str">
        <f t="array" aca="1" ref="J22" ca="1">IFERROR(INDEX(Tableau1[],MATCH(1,(Planning!D22&gt;=Tableau1[Date_début])*(Tableau1[Date_fin]&gt;=Planning!D22)*(Tableau1[Encadrant]=Planning!$J$4),0),8),"")</f>
        <v>22/002   2</v>
      </c>
      <c r="K22" s="24"/>
      <c r="L22" s="24"/>
      <c r="M22" s="24"/>
      <c r="N22" s="24"/>
      <c r="O22" s="24"/>
      <c r="P22" s="24"/>
    </row>
    <row r="23" spans="4:16" ht="26.1" customHeight="1">
      <c r="D23" s="6">
        <f t="shared" si="2"/>
        <v>44700</v>
      </c>
      <c r="E23" s="26">
        <f t="shared" si="0"/>
        <v>5</v>
      </c>
      <c r="F23" s="27">
        <f t="shared" si="1"/>
        <v>19</v>
      </c>
      <c r="G23" s="24"/>
      <c r="H23" s="24" t="str">
        <f t="array" ref="H23">IFERROR(INDEX(Tableau1[],MATCH(1,(Planning!D23&gt;=Tableau1[Date_début])*(Tableau1[Date_fin]&gt;=Planning!D23)*(Tableau1[Encadrant]=Planning!$H$4),0),8),"")</f>
        <v/>
      </c>
      <c r="I23" s="24"/>
      <c r="J23" s="24" t="str">
        <f t="array" ref="J23">IFERROR(INDEX(Tableau1[],MATCH(1,(Planning!D23&gt;=Tableau1[Date_début])*(Tableau1[Date_fin]&gt;=Planning!D23)*(Tableau1[Encadrant]=Planning!$J$4),0),8),"")</f>
        <v/>
      </c>
      <c r="K23" s="24"/>
      <c r="L23" s="24"/>
      <c r="M23" s="24"/>
      <c r="N23" s="24"/>
      <c r="O23" s="24"/>
      <c r="P23" s="24"/>
    </row>
    <row r="24" spans="4:16" ht="26.1" customHeight="1">
      <c r="D24" s="6">
        <f t="shared" si="2"/>
        <v>44701</v>
      </c>
      <c r="E24" s="26">
        <f t="shared" si="0"/>
        <v>6</v>
      </c>
      <c r="F24" s="27">
        <f t="shared" si="1"/>
        <v>20</v>
      </c>
      <c r="G24" s="24"/>
      <c r="H24" s="24" t="str">
        <f t="array" ref="H24">IFERROR(INDEX(Tableau1[],MATCH(1,(Planning!D24&gt;=Tableau1[Date_début])*(Tableau1[Date_fin]&gt;=Planning!D24)*(Tableau1[Encadrant]=Planning!$H$4),0),8),"")</f>
        <v/>
      </c>
      <c r="I24" s="24"/>
      <c r="J24" s="24" t="str">
        <f t="array" aca="1" ref="J24" ca="1">IFERROR(INDEX(Tableau1[],MATCH(1,(Planning!D24&gt;=Tableau1[Date_début])*(Tableau1[Date_fin]&gt;=Planning!D24)*(Tableau1[Encadrant]=Planning!$J$4),0),8),"")</f>
        <v>22/003 3</v>
      </c>
      <c r="K24" s="24"/>
      <c r="L24" s="24"/>
      <c r="M24" s="24"/>
      <c r="N24" s="24"/>
      <c r="O24" s="24"/>
      <c r="P24" s="24"/>
    </row>
    <row r="25" spans="4:16" ht="26.1" customHeight="1">
      <c r="D25" s="6">
        <f t="shared" si="2"/>
        <v>44702</v>
      </c>
      <c r="E25" s="26">
        <f t="shared" si="0"/>
        <v>7</v>
      </c>
      <c r="F25" s="27">
        <f t="shared" si="1"/>
        <v>21</v>
      </c>
      <c r="G25" s="24"/>
      <c r="H25" s="24" t="str">
        <f t="array" ref="H25">IFERROR(INDEX(Tableau1[],MATCH(1,(Planning!D25&gt;=Tableau1[Date_début])*(Tableau1[Date_fin]&gt;=Planning!D25)*(Tableau1[Encadrant]=Planning!$H$4),0),8),"")</f>
        <v/>
      </c>
      <c r="I25" s="24"/>
      <c r="J25" s="24" t="str">
        <f t="array" aca="1" ref="J25" ca="1">IFERROR(INDEX(Tableau1[],MATCH(1,(Planning!D25&gt;=Tableau1[Date_début])*(Tableau1[Date_fin]&gt;=Planning!D25)*(Tableau1[Encadrant]=Planning!$J$4),0),8),"")</f>
        <v>22/003 3</v>
      </c>
      <c r="K25" s="24"/>
      <c r="L25" s="24"/>
      <c r="M25" s="24"/>
      <c r="N25" s="24"/>
      <c r="O25" s="24"/>
      <c r="P25" s="24"/>
    </row>
    <row r="26" spans="4:16" ht="26.1" customHeight="1">
      <c r="D26" s="6">
        <f t="shared" si="2"/>
        <v>44703</v>
      </c>
      <c r="E26" s="26">
        <f t="shared" si="0"/>
        <v>1</v>
      </c>
      <c r="F26" s="27">
        <f t="shared" si="1"/>
        <v>22</v>
      </c>
      <c r="G26" s="24"/>
      <c r="H26" s="24" t="str">
        <f t="array" ref="H26">IFERROR(INDEX(Tableau1[],MATCH(1,(Planning!D26&gt;=Tableau1[Date_début])*(Tableau1[Date_fin]&gt;=Planning!D26)*(Tableau1[Encadrant]=Planning!$H$4),0),8),"")</f>
        <v/>
      </c>
      <c r="I26" s="24"/>
      <c r="J26" s="24" t="str">
        <f t="array" aca="1" ref="J26" ca="1">IFERROR(INDEX(Tableau1[],MATCH(1,(Planning!D26&gt;=Tableau1[Date_début])*(Tableau1[Date_fin]&gt;=Planning!D26)*(Tableau1[Encadrant]=Planning!$J$4),0),8),"")</f>
        <v>22/003 3</v>
      </c>
      <c r="K26" s="24"/>
      <c r="L26" s="24"/>
      <c r="M26" s="24"/>
      <c r="N26" s="24"/>
      <c r="O26" s="24"/>
      <c r="P26" s="24"/>
    </row>
    <row r="27" spans="4:16" ht="26.1" customHeight="1">
      <c r="D27" s="6">
        <f t="shared" si="2"/>
        <v>44704</v>
      </c>
      <c r="E27" s="26">
        <f t="shared" si="0"/>
        <v>2</v>
      </c>
      <c r="F27" s="27">
        <f t="shared" si="1"/>
        <v>23</v>
      </c>
      <c r="G27" s="24"/>
      <c r="H27" s="24" t="str">
        <f t="array" ref="H27">IFERROR(INDEX(Tableau1[],MATCH(1,(Planning!D27&gt;=Tableau1[Date_début])*(Tableau1[Date_fin]&gt;=Planning!D27)*(Tableau1[Encadrant]=Planning!$H$4),0),8),"")</f>
        <v/>
      </c>
      <c r="I27" s="24"/>
      <c r="J27" s="24" t="str">
        <f t="array" aca="1" ref="J27" ca="1">IFERROR(INDEX(Tableau1[],MATCH(1,(Planning!D27&gt;=Tableau1[Date_début])*(Tableau1[Date_fin]&gt;=Planning!D27)*(Tableau1[Encadrant]=Planning!$J$4),0),8),"")</f>
        <v>22/003 3</v>
      </c>
      <c r="K27" s="24"/>
      <c r="L27" s="24"/>
      <c r="M27" s="24"/>
      <c r="N27" s="24"/>
      <c r="O27" s="24"/>
      <c r="P27" s="24"/>
    </row>
    <row r="28" spans="4:16" ht="26.1" customHeight="1">
      <c r="D28" s="6">
        <f t="shared" si="2"/>
        <v>44705</v>
      </c>
      <c r="E28" s="26">
        <f t="shared" si="0"/>
        <v>3</v>
      </c>
      <c r="F28" s="27">
        <f t="shared" si="1"/>
        <v>24</v>
      </c>
      <c r="G28" s="24"/>
      <c r="H28" s="24" t="str">
        <f t="array" ref="H28">IFERROR(INDEX(Tableau1[],MATCH(1,(Planning!D28&gt;=Tableau1[Date_début])*(Tableau1[Date_fin]&gt;=Planning!D28)*(Tableau1[Encadrant]=Planning!$H$4),0),8),"")</f>
        <v/>
      </c>
      <c r="I28" s="24"/>
      <c r="J28" s="24" t="str">
        <f t="array" aca="1" ref="J28" ca="1">IFERROR(INDEX(Tableau1[],MATCH(1,(Planning!D28&gt;=Tableau1[Date_début])*(Tableau1[Date_fin]&gt;=Planning!D28)*(Tableau1[Encadrant]=Planning!$J$4),0),8),"")</f>
        <v>22/003 3</v>
      </c>
      <c r="K28" s="24"/>
      <c r="L28" s="24"/>
      <c r="M28" s="24"/>
      <c r="N28" s="24"/>
      <c r="O28" s="24"/>
      <c r="P28" s="24"/>
    </row>
    <row r="29" spans="4:16" ht="26.1" customHeight="1">
      <c r="D29" s="6">
        <f t="shared" si="2"/>
        <v>44706</v>
      </c>
      <c r="E29" s="26">
        <f t="shared" si="0"/>
        <v>4</v>
      </c>
      <c r="F29" s="27">
        <f t="shared" si="1"/>
        <v>25</v>
      </c>
      <c r="G29" s="24"/>
      <c r="H29" s="24" t="str">
        <f t="array" ref="H29">IFERROR(INDEX(Tableau1[],MATCH(1,(Planning!D29&gt;=Tableau1[Date_début])*(Tableau1[Date_fin]&gt;=Planning!D29)*(Tableau1[Encadrant]=Planning!$H$4),0),8),"")</f>
        <v/>
      </c>
      <c r="I29" s="24"/>
      <c r="J29" s="24" t="str">
        <f t="array" ref="J29">IFERROR(INDEX(Tableau1[],MATCH(1,(Planning!D29&gt;=Tableau1[Date_début])*(Tableau1[Date_fin]&gt;=Planning!D29)*(Tableau1[Encadrant]=Planning!$J$4),0),8),"")</f>
        <v/>
      </c>
      <c r="K29" s="24"/>
      <c r="L29" s="24"/>
      <c r="M29" s="24"/>
      <c r="N29" s="24"/>
      <c r="O29" s="24"/>
      <c r="P29" s="24"/>
    </row>
    <row r="30" spans="4:16" ht="26.1" customHeight="1">
      <c r="D30" s="6">
        <f t="shared" si="2"/>
        <v>44707</v>
      </c>
      <c r="E30" s="26">
        <f t="shared" si="0"/>
        <v>5</v>
      </c>
      <c r="F30" s="27">
        <f t="shared" si="1"/>
        <v>26</v>
      </c>
      <c r="G30" s="24"/>
      <c r="H30" s="24" t="str">
        <f t="array" aca="1" ref="H30" ca="1">IFERROR(INDEX(Tableau1[],MATCH(1,(Planning!D30&gt;=Tableau1[Date_début])*(Tableau1[Date_fin]&gt;=Planning!D30)*(Tableau1[Encadrant]=Planning!$H$4),0),8),"")</f>
        <v>C° 4</v>
      </c>
      <c r="I30" s="24"/>
      <c r="J30" s="24" t="str">
        <f t="array" ref="J30">IFERROR(INDEX(Tableau1[],MATCH(1,(Planning!D30&gt;=Tableau1[Date_début])*(Tableau1[Date_fin]&gt;=Planning!D30)*(Tableau1[Encadrant]=Planning!$J$4),0),8),"")</f>
        <v/>
      </c>
      <c r="K30" s="24"/>
      <c r="L30" s="24"/>
      <c r="M30" s="24"/>
      <c r="N30" s="24"/>
      <c r="O30" s="24"/>
      <c r="P30" s="24"/>
    </row>
    <row r="31" spans="4:16" ht="26.1" customHeight="1">
      <c r="D31" s="6">
        <f t="shared" si="2"/>
        <v>44708</v>
      </c>
      <c r="E31" s="26">
        <f t="shared" si="0"/>
        <v>6</v>
      </c>
      <c r="F31" s="27">
        <f t="shared" si="1"/>
        <v>27</v>
      </c>
      <c r="G31" s="24"/>
      <c r="H31" s="24" t="str">
        <f t="array" aca="1" ref="H31" ca="1">IFERROR(INDEX(Tableau1[],MATCH(1,(Planning!D31&gt;=Tableau1[Date_début])*(Tableau1[Date_fin]&gt;=Planning!D31)*(Tableau1[Encadrant]=Planning!$H$4),0),8),"")</f>
        <v>C° 4</v>
      </c>
      <c r="I31" s="24"/>
      <c r="J31" s="24" t="str">
        <f t="array" ref="J31">IFERROR(INDEX(Tableau1[],MATCH(1,(Planning!D31&gt;=Tableau1[Date_début])*(Tableau1[Date_fin]&gt;=Planning!D31)*(Tableau1[Encadrant]=Planning!$J$4),0),8),"")</f>
        <v/>
      </c>
      <c r="K31" s="24"/>
      <c r="L31" s="24"/>
      <c r="M31" s="24"/>
      <c r="N31" s="24"/>
      <c r="O31" s="24"/>
      <c r="P31" s="24"/>
    </row>
    <row r="32" spans="4:16" ht="26.1" customHeight="1">
      <c r="D32" s="6">
        <f t="shared" si="2"/>
        <v>44709</v>
      </c>
      <c r="E32" s="26">
        <f t="shared" si="0"/>
        <v>7</v>
      </c>
      <c r="F32" s="27">
        <f t="shared" si="1"/>
        <v>28</v>
      </c>
      <c r="G32" s="24"/>
      <c r="H32" s="24" t="str">
        <f t="array" aca="1" ref="H32" ca="1">IFERROR(INDEX(Tableau1[],MATCH(1,(Planning!D32&gt;=Tableau1[Date_début])*(Tableau1[Date_fin]&gt;=Planning!D32)*(Tableau1[Encadrant]=Planning!$H$4),0),8),"")</f>
        <v>C° 4</v>
      </c>
      <c r="I32" s="24"/>
      <c r="J32" s="24" t="str">
        <f t="array" ref="J32">IFERROR(INDEX(Tableau1[],MATCH(1,(Planning!D32&gt;=Tableau1[Date_début])*(Tableau1[Date_fin]&gt;=Planning!D32)*(Tableau1[Encadrant]=Planning!$J$4),0),8),"")</f>
        <v/>
      </c>
      <c r="K32" s="24"/>
      <c r="L32" s="24"/>
      <c r="M32" s="24"/>
      <c r="N32" s="24"/>
      <c r="O32" s="24"/>
      <c r="P32" s="24"/>
    </row>
    <row r="33" spans="4:16" ht="26.1" customHeight="1">
      <c r="D33" s="6">
        <f t="shared" si="2"/>
        <v>44710</v>
      </c>
      <c r="E33" s="26">
        <f t="shared" si="0"/>
        <v>1</v>
      </c>
      <c r="F33" s="27">
        <f t="shared" si="1"/>
        <v>29</v>
      </c>
      <c r="G33" s="24"/>
      <c r="H33" s="24" t="str">
        <f t="array" aca="1" ref="H33" ca="1">IFERROR(INDEX(Tableau1[],MATCH(1,(Planning!D33&gt;=Tableau1[Date_début])*(Tableau1[Date_fin]&gt;=Planning!D33)*(Tableau1[Encadrant]=Planning!$H$4),0),8),"")</f>
        <v>C° 4</v>
      </c>
      <c r="I33" s="24"/>
      <c r="J33" s="24" t="str">
        <f t="array" ref="J33">IFERROR(INDEX(Tableau1[],MATCH(1,(Planning!D33&gt;=Tableau1[Date_début])*(Tableau1[Date_fin]&gt;=Planning!D33)*(Tableau1[Encadrant]=Planning!$J$4),0),8),"")</f>
        <v/>
      </c>
      <c r="K33" s="24"/>
      <c r="L33" s="24"/>
      <c r="M33" s="24"/>
      <c r="N33" s="24"/>
      <c r="O33" s="24"/>
      <c r="P33" s="24"/>
    </row>
    <row r="34" spans="4:16" ht="26.1" customHeight="1">
      <c r="D34" s="6">
        <f t="shared" si="2"/>
        <v>44711</v>
      </c>
      <c r="E34" s="26">
        <f t="shared" si="0"/>
        <v>2</v>
      </c>
      <c r="F34" s="27">
        <f t="shared" si="1"/>
        <v>30</v>
      </c>
      <c r="G34" s="24"/>
      <c r="H34" s="24" t="str">
        <f t="array" aca="1" ref="H34" ca="1">IFERROR(INDEX(Tableau1[],MATCH(1,(Planning!D34&gt;=Tableau1[Date_début])*(Tableau1[Date_fin]&gt;=Planning!D34)*(Tableau1[Encadrant]=Planning!$H$4),0),8),"")</f>
        <v>C° 4</v>
      </c>
      <c r="I34" s="24"/>
      <c r="J34" s="24" t="str">
        <f t="array" ref="J34">IFERROR(INDEX(Tableau1[],MATCH(1,(Planning!D34&gt;=Tableau1[Date_début])*(Tableau1[Date_fin]&gt;=Planning!D34)*(Tableau1[Encadrant]=Planning!$J$4),0),8),"")</f>
        <v/>
      </c>
      <c r="K34" s="24"/>
      <c r="L34" s="24"/>
      <c r="M34" s="24"/>
      <c r="N34" s="24"/>
      <c r="O34" s="24"/>
      <c r="P34" s="24"/>
    </row>
    <row r="35" spans="4:16" ht="26.1" customHeight="1">
      <c r="D35" s="6">
        <f t="shared" si="2"/>
        <v>44712</v>
      </c>
      <c r="E35" s="26">
        <f t="shared" si="0"/>
        <v>3</v>
      </c>
      <c r="F35" s="27">
        <f t="shared" si="1"/>
        <v>31</v>
      </c>
      <c r="G35" s="24"/>
      <c r="H35" s="24" t="str">
        <f t="array" aca="1" ref="H35" ca="1">IFERROR(INDEX(Tableau1[],MATCH(1,(Planning!D35&gt;=Tableau1[Date_début])*(Tableau1[Date_fin]&gt;=Planning!D35)*(Tableau1[Encadrant]=Planning!$H$4),0),8),"")</f>
        <v>C° 4</v>
      </c>
      <c r="I35" s="24"/>
      <c r="J35" s="24" t="str">
        <f t="array" ref="J35">IFERROR(INDEX(Tableau1[],MATCH(1,(Planning!D35&gt;=Tableau1[Date_début])*(Tableau1[Date_fin]&gt;=Planning!D35)*(Tableau1[Encadrant]=Planning!$J$4),0),8),"")</f>
        <v/>
      </c>
      <c r="K35" s="24"/>
      <c r="L35" s="24"/>
      <c r="M35" s="24"/>
      <c r="N35" s="24"/>
      <c r="O35" s="24"/>
      <c r="P35" s="24"/>
    </row>
  </sheetData>
  <mergeCells count="1">
    <mergeCell ref="E3:P3"/>
  </mergeCells>
  <conditionalFormatting sqref="E5:P35">
    <cfRule type="expression" dxfId="10" priority="1" stopIfTrue="1">
      <formula>OR(WEEKDAY($F5,2)=7,WEEKDAY($F5,2)=6,$F5=feries)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0"/>
  <sheetViews>
    <sheetView tabSelected="1" workbookViewId="0">
      <selection activeCell="I13" sqref="I13:I14"/>
    </sheetView>
  </sheetViews>
  <sheetFormatPr baseColWidth="10" defaultRowHeight="15"/>
  <cols>
    <col min="1" max="1" width="12.42578125" style="10" customWidth="1"/>
    <col min="2" max="2" width="34.7109375" customWidth="1"/>
    <col min="3" max="3" width="19" customWidth="1"/>
    <col min="4" max="6" width="13.5703125" style="10" customWidth="1"/>
    <col min="7" max="7" width="14.28515625" customWidth="1"/>
    <col min="8" max="8" width="15.140625" customWidth="1"/>
  </cols>
  <sheetData>
    <row r="1" spans="1:13">
      <c r="A1" s="3" t="s">
        <v>0</v>
      </c>
      <c r="B1" s="1" t="s">
        <v>9</v>
      </c>
      <c r="C1" s="1" t="s">
        <v>60</v>
      </c>
      <c r="D1" s="3" t="s">
        <v>4</v>
      </c>
      <c r="E1" s="3" t="s">
        <v>5</v>
      </c>
      <c r="F1" s="3" t="s">
        <v>56</v>
      </c>
      <c r="G1" s="2" t="s">
        <v>58</v>
      </c>
      <c r="H1" s="2" t="s">
        <v>61</v>
      </c>
    </row>
    <row r="2" spans="1:13" s="1" customFormat="1">
      <c r="A2" s="3" t="s">
        <v>52</v>
      </c>
      <c r="B2" s="1" t="s">
        <v>63</v>
      </c>
      <c r="C2" s="1" t="s">
        <v>50</v>
      </c>
      <c r="D2" s="28">
        <v>44691</v>
      </c>
      <c r="E2" s="28">
        <v>44697</v>
      </c>
      <c r="F2" s="3" t="str">
        <f>RIGHT(A2,6)</f>
        <v>22/001</v>
      </c>
      <c r="G2" s="28" t="str">
        <f t="array" aca="1" ref="G2" ca="1">RIGHT(B2,MATCH(" ",MID(B2,LEN(B2) - ROW(INDIRECT("1:" &amp; LEN(B2))),1),0))</f>
        <v>1</v>
      </c>
      <c r="H2" s="29" t="str">
        <f ca="1">Tableau1[[#This Row],[Code]]&amp;" "&amp;Tableau1[[#This Row],[Code2]]</f>
        <v>22/001 1</v>
      </c>
      <c r="M2" s="30"/>
    </row>
    <row r="3" spans="1:13" s="1" customFormat="1">
      <c r="A3" s="3" t="s">
        <v>59</v>
      </c>
      <c r="B3" s="1" t="s">
        <v>64</v>
      </c>
      <c r="C3" s="1" t="s">
        <v>51</v>
      </c>
      <c r="D3" s="28">
        <v>44696</v>
      </c>
      <c r="E3" s="28">
        <v>44699</v>
      </c>
      <c r="F3" s="3" t="str">
        <f>RIGHT(A3,6)</f>
        <v>22/002</v>
      </c>
      <c r="G3" s="28" t="str">
        <f t="array" aca="1" ref="G3" ca="1">RIGHT(B3,MATCH(" ",MID(B3,LEN(B3) - ROW(INDIRECT("1:" &amp; LEN(B3))),1),0))</f>
        <v>2</v>
      </c>
      <c r="H3" s="29" t="str">
        <f ca="1">Tableau1[[#This Row],[Code]]&amp;"   "&amp;Tableau1[[#This Row],[Code2]]</f>
        <v>22/002   2</v>
      </c>
    </row>
    <row r="4" spans="1:13">
      <c r="A4" s="3" t="s">
        <v>62</v>
      </c>
      <c r="B4" s="1" t="s">
        <v>65</v>
      </c>
      <c r="C4" s="1" t="s">
        <v>51</v>
      </c>
      <c r="D4" s="28">
        <v>44701</v>
      </c>
      <c r="E4" s="28">
        <v>44705</v>
      </c>
      <c r="F4" s="28" t="str">
        <f>RIGHT(A4,6)</f>
        <v>22/003</v>
      </c>
      <c r="G4" s="28" t="str">
        <f t="array" aca="1" ref="G4" ca="1">RIGHT(B4,MATCH(" ",MID(B4,LEN(B4) - ROW(INDIRECT("1:" &amp; LEN(B4))),1),0))</f>
        <v>3</v>
      </c>
      <c r="H4" s="29" t="str">
        <f ca="1">Tableau1[[#This Row],[Code]]&amp;" "&amp;Tableau1[[#This Row],[Code2]]</f>
        <v>22/003 3</v>
      </c>
    </row>
    <row r="5" spans="1:13">
      <c r="A5" s="3" t="s">
        <v>67</v>
      </c>
      <c r="B5" s="1" t="s">
        <v>66</v>
      </c>
      <c r="C5" s="1" t="s">
        <v>50</v>
      </c>
      <c r="D5" s="28">
        <v>44707</v>
      </c>
      <c r="E5" s="28">
        <v>44712</v>
      </c>
      <c r="F5" s="28" t="str">
        <f>RIGHT(A5,6)</f>
        <v>C°</v>
      </c>
      <c r="G5" s="28" t="str">
        <f t="array" aca="1" ref="G5" ca="1">IFERROR(RIGHT(B5,MATCH(" ",MID(B5,LEN(B5) - ROW(INDIRECT("1:" &amp; LEN(B5))),1),0)),"")</f>
        <v>4</v>
      </c>
      <c r="H5" s="28" t="str">
        <f ca="1">Tableau1[[#This Row],[Code]]&amp;" "&amp;Tableau1[[#This Row],[Code2]]</f>
        <v>C° 4</v>
      </c>
    </row>
    <row r="10" spans="1:13">
      <c r="K1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JoursFériés</vt:lpstr>
      <vt:lpstr>Feuil1</vt:lpstr>
      <vt:lpstr>Planning</vt:lpstr>
      <vt:lpstr>BDD</vt:lpstr>
      <vt:lpstr>JoursFeriés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POSTE1</cp:lastModifiedBy>
  <dcterms:created xsi:type="dcterms:W3CDTF">2022-05-10T13:45:08Z</dcterms:created>
  <dcterms:modified xsi:type="dcterms:W3CDTF">2022-05-17T12:07:02Z</dcterms:modified>
</cp:coreProperties>
</file>