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filterPrivacy="1"/>
  <xr:revisionPtr revIDLastSave="0" documentId="13_ncr:1_{7B685C11-DECD-4E09-B52D-AFF4BC658A31}" xr6:coauthVersionLast="38" xr6:coauthVersionMax="38" xr10:uidLastSave="{00000000-0000-0000-0000-000000000000}"/>
  <bookViews>
    <workbookView xWindow="0" yWindow="0" windowWidth="22260" windowHeight="12645" xr2:uid="{00000000-000D-0000-FFFF-FFFF00000000}"/>
  </bookViews>
  <sheets>
    <sheet name="Janvier" sheetId="1" r:id="rId1"/>
    <sheet name="Février" sheetId="2" r:id="rId2"/>
  </sheets>
  <externalReferences>
    <externalReference r:id="rId3"/>
  </externalReferenc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45" i="1" l="1"/>
  <c r="H26" i="1"/>
  <c r="H28" i="1" s="1"/>
  <c r="M22" i="1"/>
  <c r="R19" i="1"/>
  <c r="N19" i="1"/>
  <c r="Q27" i="1" s="1"/>
  <c r="E19" i="1"/>
  <c r="P17" i="1"/>
  <c r="K17" i="1"/>
  <c r="G17" i="1"/>
  <c r="D17" i="1"/>
  <c r="J17" i="1" s="1"/>
  <c r="C17" i="1"/>
  <c r="P16" i="1"/>
  <c r="K16" i="1"/>
  <c r="L16" i="1" s="1"/>
  <c r="G16" i="1"/>
  <c r="D16" i="1"/>
  <c r="J16" i="1" s="1"/>
  <c r="C16" i="1"/>
  <c r="P15" i="1"/>
  <c r="K15" i="1" s="1"/>
  <c r="G15" i="1"/>
  <c r="D15" i="1"/>
  <c r="J15" i="1" s="1"/>
  <c r="C15" i="1"/>
  <c r="P14" i="1"/>
  <c r="K14" i="1"/>
  <c r="L14" i="1" s="1"/>
  <c r="G14" i="1"/>
  <c r="D14" i="1"/>
  <c r="J14" i="1" s="1"/>
  <c r="C14" i="1"/>
  <c r="P13" i="1"/>
  <c r="K13" i="1" s="1"/>
  <c r="G13" i="1"/>
  <c r="D13" i="1"/>
  <c r="J13" i="1" s="1"/>
  <c r="C13" i="1"/>
  <c r="P12" i="1"/>
  <c r="K12" i="1"/>
  <c r="L12" i="1" s="1"/>
  <c r="G12" i="1"/>
  <c r="D12" i="1"/>
  <c r="J12" i="1" s="1"/>
  <c r="C12" i="1"/>
  <c r="P11" i="1"/>
  <c r="K11" i="1"/>
  <c r="G11" i="1"/>
  <c r="D11" i="1"/>
  <c r="J11" i="1" s="1"/>
  <c r="C11" i="1"/>
  <c r="P10" i="1"/>
  <c r="K10" i="1"/>
  <c r="L10" i="1" s="1"/>
  <c r="G10" i="1"/>
  <c r="D10" i="1"/>
  <c r="J10" i="1" s="1"/>
  <c r="C10" i="1"/>
  <c r="P9" i="1"/>
  <c r="K9" i="1"/>
  <c r="M9" i="1" s="1"/>
  <c r="G9" i="1"/>
  <c r="D9" i="1"/>
  <c r="J9" i="1" s="1"/>
  <c r="C9" i="1"/>
  <c r="P8" i="1"/>
  <c r="K8" i="1" s="1"/>
  <c r="G8" i="1"/>
  <c r="D8" i="1"/>
  <c r="J8" i="1" s="1"/>
  <c r="C8" i="1"/>
  <c r="P7" i="1"/>
  <c r="K7" i="1"/>
  <c r="M7" i="1" s="1"/>
  <c r="G7" i="1"/>
  <c r="G19" i="1" s="1"/>
  <c r="D7" i="1"/>
  <c r="J7" i="1" s="1"/>
  <c r="C7" i="1"/>
  <c r="P6" i="1"/>
  <c r="K6" i="1" s="1"/>
  <c r="G6" i="1"/>
  <c r="H27" i="1" s="1"/>
  <c r="D6" i="1"/>
  <c r="H23" i="1" s="1"/>
  <c r="H24" i="1" s="1"/>
  <c r="H25" i="1" s="1"/>
  <c r="C6" i="1"/>
  <c r="O10" i="1" l="1"/>
  <c r="Q10" i="1" s="1"/>
  <c r="S10" i="1"/>
  <c r="M10" i="1"/>
  <c r="H13" i="1"/>
  <c r="I13" i="1" s="1"/>
  <c r="S15" i="1"/>
  <c r="O15" i="1"/>
  <c r="Q15" i="1" s="1"/>
  <c r="L8" i="1"/>
  <c r="M8" i="1"/>
  <c r="S7" i="1"/>
  <c r="O7" i="1"/>
  <c r="Q7" i="1" s="1"/>
  <c r="S12" i="1"/>
  <c r="M12" i="1"/>
  <c r="O12" i="1"/>
  <c r="Q12" i="1" s="1"/>
  <c r="M15" i="1"/>
  <c r="L15" i="1"/>
  <c r="F10" i="1"/>
  <c r="H10" i="1" s="1"/>
  <c r="I10" i="1" s="1"/>
  <c r="F8" i="1"/>
  <c r="F6" i="1"/>
  <c r="H6" i="1" s="1"/>
  <c r="F17" i="1"/>
  <c r="F15" i="1"/>
  <c r="H15" i="1" s="1"/>
  <c r="I15" i="1" s="1"/>
  <c r="F13" i="1"/>
  <c r="F11" i="1"/>
  <c r="F9" i="1"/>
  <c r="H9" i="1" s="1"/>
  <c r="I9" i="1" s="1"/>
  <c r="F7" i="1"/>
  <c r="H7" i="1" s="1"/>
  <c r="I7" i="1" s="1"/>
  <c r="F16" i="1"/>
  <c r="F14" i="1"/>
  <c r="F12" i="1"/>
  <c r="H12" i="1" s="1"/>
  <c r="I12" i="1" s="1"/>
  <c r="H29" i="1"/>
  <c r="S8" i="1"/>
  <c r="O8" i="1"/>
  <c r="Q8" i="1" s="1"/>
  <c r="S9" i="1"/>
  <c r="O9" i="1"/>
  <c r="Q9" i="1" s="1"/>
  <c r="M11" i="1"/>
  <c r="S13" i="1"/>
  <c r="O13" i="1"/>
  <c r="Q13" i="1" s="1"/>
  <c r="M14" i="1"/>
  <c r="O14" i="1"/>
  <c r="Q14" i="1" s="1"/>
  <c r="S14" i="1"/>
  <c r="M17" i="1"/>
  <c r="M26" i="1"/>
  <c r="M28" i="1" s="1"/>
  <c r="K19" i="1"/>
  <c r="L6" i="1"/>
  <c r="H8" i="1"/>
  <c r="I8" i="1" s="1"/>
  <c r="H14" i="1"/>
  <c r="I14" i="1" s="1"/>
  <c r="S16" i="1"/>
  <c r="M16" i="1"/>
  <c r="O16" i="1"/>
  <c r="Q16" i="1" s="1"/>
  <c r="S11" i="1"/>
  <c r="O11" i="1"/>
  <c r="Q11" i="1" s="1"/>
  <c r="M13" i="1"/>
  <c r="L13" i="1"/>
  <c r="H16" i="1"/>
  <c r="I16" i="1" s="1"/>
  <c r="S17" i="1"/>
  <c r="O17" i="1"/>
  <c r="Q17" i="1" s="1"/>
  <c r="H11" i="1"/>
  <c r="I11" i="1" s="1"/>
  <c r="H17" i="1"/>
  <c r="I17" i="1" s="1"/>
  <c r="J6" i="1"/>
  <c r="L7" i="1"/>
  <c r="L11" i="1"/>
  <c r="L17" i="1"/>
  <c r="P19" i="1"/>
  <c r="L9" i="1"/>
  <c r="I6" i="1" l="1"/>
  <c r="H19" i="1"/>
  <c r="M23" i="1"/>
  <c r="M24" i="1" s="1"/>
  <c r="M25" i="1" s="1"/>
  <c r="O6" i="1"/>
  <c r="S6" i="1"/>
  <c r="S19" i="1" s="1"/>
  <c r="M27" i="1"/>
  <c r="L19" i="1"/>
  <c r="M6" i="1"/>
  <c r="M19" i="1" s="1"/>
  <c r="O19" i="1" l="1"/>
  <c r="Q6" i="1"/>
  <c r="Q19" i="1" s="1"/>
  <c r="Q25" i="1" l="1"/>
  <c r="Q22" i="1"/>
  <c r="Q24" i="1" s="1"/>
  <c r="M3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N5" authorId="0" shapeId="0" xr:uid="{21D3691E-D599-4C43-994F-379B88B79A8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doit être conforme aux CRA</t>
        </r>
      </text>
    </comment>
    <comment ref="P5" authorId="0" shapeId="0" xr:uid="{AB38D96B-1039-42CD-91DB-EC59CBFF355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faire une macro pour récuméprer les onglets précédents</t>
        </r>
      </text>
    </comment>
    <comment ref="N23" authorId="0" shapeId="0" xr:uid="{A69351C7-A1B3-49D0-9617-47FE5837FBC2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faire une macro pour la diéfférence avec le mois précédent</t>
        </r>
      </text>
    </comment>
  </commentList>
</comments>
</file>

<file path=xl/sharedStrings.xml><?xml version="1.0" encoding="utf-8"?>
<sst xmlns="http://schemas.openxmlformats.org/spreadsheetml/2006/main" count="70" uniqueCount="53">
  <si>
    <t>Budget initial</t>
  </si>
  <si>
    <t>Coûts</t>
  </si>
  <si>
    <t>Produits</t>
  </si>
  <si>
    <t>Budget réactualisé</t>
  </si>
  <si>
    <t>Production</t>
  </si>
  <si>
    <t>coût journalier</t>
  </si>
  <si>
    <t xml:space="preserve">Charge prev (j) </t>
  </si>
  <si>
    <t>TJM (informatif)</t>
  </si>
  <si>
    <t>Nb de jours vendus</t>
  </si>
  <si>
    <t>CA (informatif)</t>
  </si>
  <si>
    <t>Marge (informatif)</t>
  </si>
  <si>
    <t>Charge prev</t>
  </si>
  <si>
    <t>coûts à terminaison</t>
  </si>
  <si>
    <t>Conso du mois (j.h.)</t>
  </si>
  <si>
    <t>Conso du mois (€)</t>
  </si>
  <si>
    <t>Conso cumulée (j.h.)</t>
  </si>
  <si>
    <t>Conso cumulée (€)</t>
  </si>
  <si>
    <t>Raf (j.h.)</t>
  </si>
  <si>
    <t>Raf (€)</t>
  </si>
  <si>
    <t xml:space="preserve">PIF </t>
  </si>
  <si>
    <t>PAF</t>
  </si>
  <si>
    <t>POUF</t>
  </si>
  <si>
    <t>Synthèse financière budget initial</t>
  </si>
  <si>
    <t>Synthèse financière budget réactualisé</t>
  </si>
  <si>
    <t>Synthèse production</t>
  </si>
  <si>
    <t>CA</t>
  </si>
  <si>
    <t>Production valorisée cumulée</t>
  </si>
  <si>
    <t>Production valorisée du mois</t>
  </si>
  <si>
    <t>Marge €</t>
  </si>
  <si>
    <t>En cours</t>
  </si>
  <si>
    <t>Marge %</t>
  </si>
  <si>
    <t xml:space="preserve">Marge % </t>
  </si>
  <si>
    <t>Avancement technique</t>
  </si>
  <si>
    <t>Charge prev totale</t>
  </si>
  <si>
    <t>Marge mensuelle</t>
  </si>
  <si>
    <t>Charge vendue</t>
  </si>
  <si>
    <t>TJM utilisé du mois</t>
  </si>
  <si>
    <t>TJM interne</t>
  </si>
  <si>
    <t>TJM utilisé</t>
  </si>
  <si>
    <t>TJM vendu</t>
  </si>
  <si>
    <t>Commandes</t>
  </si>
  <si>
    <t>Factures</t>
  </si>
  <si>
    <t>Commande initiale</t>
  </si>
  <si>
    <t>numéro</t>
  </si>
  <si>
    <t>date</t>
  </si>
  <si>
    <t>montant</t>
  </si>
  <si>
    <t>Avenant 1</t>
  </si>
  <si>
    <t xml:space="preserve">Avenant 2 </t>
  </si>
  <si>
    <t>Avenant 3</t>
  </si>
  <si>
    <t>Avenant 4</t>
  </si>
  <si>
    <t>Avenant 5</t>
  </si>
  <si>
    <t>Avenant 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</si>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</sst>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??\ &quot;€&quot;_-;_-@_-"/>
    <numFmt numFmtId="165" formatCode="0.0%"/>
    <numFmt numFmtId="166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0" fillId="0" borderId="9" xfId="0" applyFill="1" applyBorder="1"/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49" fontId="0" fillId="0" borderId="4" xfId="0" applyNumberFormat="1" applyFill="1" applyBorder="1" applyAlignment="1">
      <alignment wrapText="1"/>
    </xf>
    <xf numFmtId="49" fontId="0" fillId="0" borderId="0" xfId="0" applyNumberFormat="1" applyFill="1" applyBorder="1" applyAlignment="1">
      <alignment wrapText="1"/>
    </xf>
    <xf numFmtId="49" fontId="3" fillId="2" borderId="10" xfId="0" applyNumberFormat="1" applyFont="1" applyFill="1" applyBorder="1" applyAlignment="1">
      <alignment wrapText="1"/>
    </xf>
    <xf numFmtId="49" fontId="3" fillId="2" borderId="11" xfId="0" applyNumberFormat="1" applyFont="1" applyFill="1" applyBorder="1" applyAlignment="1">
      <alignment wrapText="1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wrapText="1"/>
    </xf>
    <xf numFmtId="49" fontId="0" fillId="2" borderId="10" xfId="0" applyNumberFormat="1" applyFill="1" applyBorder="1" applyAlignment="1">
      <alignment wrapText="1"/>
    </xf>
    <xf numFmtId="49" fontId="0" fillId="2" borderId="11" xfId="0" applyNumberFormat="1" applyFill="1" applyBorder="1" applyAlignment="1">
      <alignment wrapText="1"/>
    </xf>
    <xf numFmtId="49" fontId="0" fillId="2" borderId="12" xfId="0" applyNumberFormat="1" applyFill="1" applyBorder="1" applyAlignment="1">
      <alignment wrapText="1"/>
    </xf>
    <xf numFmtId="49" fontId="0" fillId="0" borderId="9" xfId="0" applyNumberFormat="1" applyFill="1" applyBorder="1" applyAlignment="1">
      <alignment wrapText="1"/>
    </xf>
    <xf numFmtId="49" fontId="0" fillId="0" borderId="0" xfId="0" applyNumberFormat="1" applyFill="1" applyAlignment="1">
      <alignment wrapText="1"/>
    </xf>
    <xf numFmtId="0" fontId="2" fillId="3" borderId="16" xfId="0" applyFont="1" applyFill="1" applyBorder="1"/>
    <xf numFmtId="164" fontId="0" fillId="4" borderId="17" xfId="2" applyNumberFormat="1" applyFont="1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164" fontId="0" fillId="4" borderId="11" xfId="0" applyNumberFormat="1" applyFill="1" applyBorder="1"/>
    <xf numFmtId="0" fontId="0" fillId="4" borderId="11" xfId="0" applyFill="1" applyBorder="1"/>
    <xf numFmtId="164" fontId="0" fillId="5" borderId="11" xfId="0" applyNumberFormat="1" applyFill="1" applyBorder="1"/>
    <xf numFmtId="165" fontId="0" fillId="5" borderId="12" xfId="3" applyNumberFormat="1" applyFont="1" applyFill="1" applyBorder="1"/>
    <xf numFmtId="164" fontId="0" fillId="4" borderId="10" xfId="2" applyNumberFormat="1" applyFont="1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164" fontId="0" fillId="5" borderId="12" xfId="0" applyNumberFormat="1" applyFill="1" applyBorder="1"/>
    <xf numFmtId="0" fontId="0" fillId="4" borderId="10" xfId="0" applyFill="1" applyBorder="1"/>
    <xf numFmtId="0" fontId="0" fillId="6" borderId="11" xfId="0" applyFill="1" applyBorder="1"/>
    <xf numFmtId="0" fontId="2" fillId="3" borderId="18" xfId="0" applyFont="1" applyFill="1" applyBorder="1"/>
    <xf numFmtId="0" fontId="0" fillId="7" borderId="19" xfId="0" applyFill="1" applyBorder="1"/>
    <xf numFmtId="164" fontId="0" fillId="7" borderId="17" xfId="2" applyNumberFormat="1" applyFont="1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164" fontId="0" fillId="7" borderId="11" xfId="0" applyNumberFormat="1" applyFill="1" applyBorder="1"/>
    <xf numFmtId="0" fontId="0" fillId="7" borderId="11" xfId="0" applyFill="1" applyBorder="1"/>
    <xf numFmtId="165" fontId="0" fillId="7" borderId="12" xfId="3" applyNumberFormat="1" applyFont="1" applyFill="1" applyBorder="1"/>
    <xf numFmtId="164" fontId="0" fillId="7" borderId="10" xfId="2" applyNumberFormat="1" applyFont="1" applyFill="1" applyBorder="1" applyAlignment="1">
      <alignment horizontal="center"/>
    </xf>
    <xf numFmtId="164" fontId="0" fillId="7" borderId="12" xfId="0" applyNumberFormat="1" applyFill="1" applyBorder="1"/>
    <xf numFmtId="0" fontId="0" fillId="7" borderId="10" xfId="0" applyFill="1" applyBorder="1"/>
    <xf numFmtId="164" fontId="0" fillId="5" borderId="20" xfId="2" applyNumberFormat="1" applyFont="1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164" fontId="0" fillId="5" borderId="21" xfId="0" applyNumberFormat="1" applyFill="1" applyBorder="1"/>
    <xf numFmtId="0" fontId="0" fillId="5" borderId="21" xfId="0" applyFill="1" applyBorder="1"/>
    <xf numFmtId="165" fontId="0" fillId="5" borderId="22" xfId="3" applyNumberFormat="1" applyFont="1" applyFill="1" applyBorder="1"/>
    <xf numFmtId="164" fontId="0" fillId="5" borderId="23" xfId="2" applyNumberFormat="1" applyFont="1" applyFill="1" applyBorder="1" applyAlignment="1">
      <alignment horizontal="center"/>
    </xf>
    <xf numFmtId="164" fontId="0" fillId="5" borderId="22" xfId="0" applyNumberFormat="1" applyFill="1" applyBorder="1"/>
    <xf numFmtId="0" fontId="0" fillId="5" borderId="23" xfId="0" applyFill="1" applyBorder="1"/>
    <xf numFmtId="164" fontId="0" fillId="0" borderId="0" xfId="2" applyNumberFormat="1" applyFont="1" applyFill="1" applyBorder="1" applyAlignment="1">
      <alignment horizontal="center"/>
    </xf>
    <xf numFmtId="164" fontId="0" fillId="0" borderId="0" xfId="2" applyNumberFormat="1" applyFont="1" applyFill="1" applyBorder="1" applyAlignment="1">
      <alignment horizontal="center"/>
    </xf>
    <xf numFmtId="164" fontId="0" fillId="8" borderId="13" xfId="2" applyNumberFormat="1" applyFont="1" applyFill="1" applyBorder="1" applyAlignment="1">
      <alignment horizontal="center"/>
    </xf>
    <xf numFmtId="164" fontId="0" fillId="8" borderId="14" xfId="2" applyNumberFormat="1" applyFont="1" applyFill="1" applyBorder="1" applyAlignment="1">
      <alignment horizontal="center"/>
    </xf>
    <xf numFmtId="164" fontId="0" fillId="8" borderId="15" xfId="2" applyNumberFormat="1" applyFont="1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0" borderId="0" xfId="0" applyFill="1" applyBorder="1" applyAlignment="1"/>
    <xf numFmtId="0" fontId="2" fillId="3" borderId="27" xfId="0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164" fontId="0" fillId="4" borderId="11" xfId="2" applyNumberFormat="1" applyFont="1" applyFill="1" applyBorder="1" applyAlignment="1"/>
    <xf numFmtId="164" fontId="0" fillId="4" borderId="12" xfId="2" applyNumberFormat="1" applyFont="1" applyFill="1" applyBorder="1" applyAlignment="1"/>
    <xf numFmtId="164" fontId="0" fillId="5" borderId="29" xfId="2" applyNumberFormat="1" applyFont="1" applyFill="1" applyBorder="1"/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164" fontId="0" fillId="5" borderId="12" xfId="0" applyNumberFormat="1" applyFill="1" applyBorder="1" applyAlignment="1">
      <alignment horizontal="center"/>
    </xf>
    <xf numFmtId="164" fontId="0" fillId="0" borderId="0" xfId="2" applyNumberFormat="1" applyFont="1" applyFill="1" applyBorder="1"/>
    <xf numFmtId="17" fontId="0" fillId="0" borderId="0" xfId="0" applyNumberFormat="1" applyFill="1" applyBorder="1"/>
    <xf numFmtId="164" fontId="0" fillId="5" borderId="11" xfId="2" applyNumberFormat="1" applyFont="1" applyFill="1" applyBorder="1" applyAlignment="1"/>
    <xf numFmtId="164" fontId="0" fillId="5" borderId="12" xfId="2" applyNumberFormat="1" applyFont="1" applyFill="1" applyBorder="1" applyAlignment="1"/>
    <xf numFmtId="0" fontId="0" fillId="5" borderId="12" xfId="0" applyFill="1" applyBorder="1" applyAlignment="1">
      <alignment horizontal="center"/>
    </xf>
    <xf numFmtId="164" fontId="0" fillId="5" borderId="29" xfId="0" applyNumberFormat="1" applyFill="1" applyBorder="1"/>
    <xf numFmtId="9" fontId="0" fillId="5" borderId="11" xfId="3" applyFont="1" applyFill="1" applyBorder="1" applyAlignment="1"/>
    <xf numFmtId="9" fontId="0" fillId="5" borderId="12" xfId="3" applyFont="1" applyFill="1" applyBorder="1" applyAlignment="1"/>
    <xf numFmtId="165" fontId="0" fillId="5" borderId="29" xfId="3" applyNumberFormat="1" applyFont="1" applyFill="1" applyBorder="1"/>
    <xf numFmtId="165" fontId="0" fillId="5" borderId="12" xfId="3" applyNumberFormat="1" applyFont="1" applyFill="1" applyBorder="1" applyAlignment="1">
      <alignment horizontal="center"/>
    </xf>
    <xf numFmtId="166" fontId="0" fillId="5" borderId="11" xfId="1" applyNumberFormat="1" applyFont="1" applyFill="1" applyBorder="1" applyAlignment="1"/>
    <xf numFmtId="166" fontId="0" fillId="5" borderId="12" xfId="1" applyNumberFormat="1" applyFont="1" applyFill="1" applyBorder="1" applyAlignment="1"/>
    <xf numFmtId="0" fontId="0" fillId="5" borderId="29" xfId="0" applyFill="1" applyBorder="1"/>
    <xf numFmtId="0" fontId="2" fillId="3" borderId="30" xfId="0" applyFont="1" applyFill="1" applyBorder="1" applyAlignment="1">
      <alignment horizontal="center"/>
    </xf>
    <xf numFmtId="0" fontId="2" fillId="3" borderId="31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164" fontId="0" fillId="5" borderId="21" xfId="2" applyNumberFormat="1" applyFont="1" applyFill="1" applyBorder="1" applyAlignment="1"/>
    <xf numFmtId="164" fontId="0" fillId="5" borderId="22" xfId="2" applyNumberFormat="1" applyFont="1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/>
    <xf numFmtId="9" fontId="0" fillId="0" borderId="0" xfId="3" applyFont="1" applyFill="1" applyBorder="1"/>
    <xf numFmtId="0" fontId="0" fillId="8" borderId="1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32" xfId="0" applyFill="1" applyBorder="1" applyAlignment="1">
      <alignment horizontal="center"/>
    </xf>
    <xf numFmtId="0" fontId="0" fillId="8" borderId="33" xfId="0" applyFill="1" applyBorder="1" applyAlignment="1">
      <alignment horizontal="center"/>
    </xf>
    <xf numFmtId="0" fontId="0" fillId="8" borderId="34" xfId="0" applyFill="1" applyBorder="1" applyAlignment="1">
      <alignment horizontal="center"/>
    </xf>
    <xf numFmtId="164" fontId="0" fillId="4" borderId="12" xfId="2" applyNumberFormat="1" applyFont="1" applyFill="1" applyBorder="1"/>
    <xf numFmtId="0" fontId="0" fillId="8" borderId="35" xfId="0" applyFill="1" applyBorder="1" applyAlignment="1">
      <alignment horizontal="center"/>
    </xf>
    <xf numFmtId="164" fontId="0" fillId="8" borderId="35" xfId="2" applyNumberFormat="1" applyFont="1" applyFill="1" applyBorder="1"/>
    <xf numFmtId="0" fontId="0" fillId="8" borderId="35" xfId="0" applyFill="1" applyBorder="1"/>
    <xf numFmtId="0" fontId="0" fillId="4" borderId="12" xfId="0" applyFill="1" applyBorder="1"/>
    <xf numFmtId="0" fontId="0" fillId="4" borderId="11" xfId="0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0" fillId="4" borderId="22" xfId="0" applyFill="1" applyBorder="1"/>
    <xf numFmtId="0" fontId="0" fillId="5" borderId="11" xfId="0" applyFill="1" applyBorder="1"/>
    <xf numFmtId="0" fontId="0" fillId="0" borderId="36" xfId="0" applyFill="1" applyBorder="1"/>
    <xf numFmtId="0" fontId="0" fillId="0" borderId="37" xfId="0" applyFill="1" applyBorder="1"/>
    <xf numFmtId="0" fontId="0" fillId="0" borderId="38" xfId="0" applyFill="1" applyBorder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brachet/Documents/Chantiers%20internes/fichier%20valo%20Vulcai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"/>
      <sheetName val="Guide utilisateur"/>
      <sheetName val="Valorisation"/>
      <sheetName val="Productions"/>
      <sheetName val="Coûts"/>
      <sheetName val="Ressources"/>
      <sheetName val="CRA"/>
      <sheetName val="Data_Minos"/>
      <sheetName val="Liste"/>
      <sheetName val="Ventilation CA par B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B4" t="str">
            <v>PIERRE</v>
          </cell>
          <cell r="L4">
            <v>307.24770642201833</v>
          </cell>
        </row>
        <row r="5">
          <cell r="B5" t="str">
            <v>JACQUES</v>
          </cell>
          <cell r="L5">
            <v>257.70642201834863</v>
          </cell>
        </row>
        <row r="6">
          <cell r="B6" t="str">
            <v>ANDRE</v>
          </cell>
          <cell r="L6">
            <v>336.97247706422019</v>
          </cell>
        </row>
        <row r="7">
          <cell r="B7" t="str">
            <v>BARTHELEMY</v>
          </cell>
          <cell r="L7">
            <v>287.43119266055044</v>
          </cell>
        </row>
        <row r="8">
          <cell r="B8" t="str">
            <v>PHILIPPE</v>
          </cell>
          <cell r="L8">
            <v>361.74311926605503</v>
          </cell>
        </row>
        <row r="9">
          <cell r="B9" t="str">
            <v>JACQUES A</v>
          </cell>
          <cell r="L9">
            <v>406.33027522935782</v>
          </cell>
        </row>
        <row r="10">
          <cell r="B10" t="str">
            <v>JEAN</v>
          </cell>
          <cell r="L10">
            <v>356.78899082568807</v>
          </cell>
        </row>
        <row r="11">
          <cell r="B11" t="str">
            <v>THADEE</v>
          </cell>
          <cell r="L11">
            <v>327.06422018348621</v>
          </cell>
        </row>
        <row r="12">
          <cell r="B12" t="str">
            <v>JUDE</v>
          </cell>
          <cell r="L12">
            <v>426.14678899082571</v>
          </cell>
        </row>
        <row r="13">
          <cell r="B13" t="str">
            <v>THOMAS</v>
          </cell>
          <cell r="L13">
            <v>287.43119266055044</v>
          </cell>
        </row>
        <row r="14">
          <cell r="B14" t="str">
            <v>MATHIEU</v>
          </cell>
          <cell r="L14">
            <v>336.32110091743118</v>
          </cell>
        </row>
        <row r="15">
          <cell r="B15" t="str">
            <v>SIMON</v>
          </cell>
          <cell r="L15">
            <v>259.70642201834863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46"/>
  <sheetViews>
    <sheetView tabSelected="1" workbookViewId="0">
      <selection activeCell="V5" sqref="V5"/>
    </sheetView>
  </sheetViews>
  <sheetFormatPr baseColWidth="10" defaultColWidth="10.7109375" defaultRowHeight="15" x14ac:dyDescent="0.25"/>
  <cols>
    <col min="1" max="1" width="4" style="1" customWidth="1"/>
    <col min="2" max="2" width="3.140625" style="1" customWidth="1"/>
    <col min="3" max="3" width="12.42578125" style="1" bestFit="1" customWidth="1"/>
    <col min="4" max="5" width="10.85546875" style="1" customWidth="1"/>
    <col min="6" max="6" width="11.7109375" style="1" bestFit="1" customWidth="1"/>
    <col min="7" max="7" width="10.85546875" style="1" customWidth="1"/>
    <col min="8" max="8" width="11.7109375" style="1" bestFit="1" customWidth="1"/>
    <col min="9" max="12" width="10.85546875" style="1" customWidth="1"/>
    <col min="13" max="13" width="11.7109375" style="1" bestFit="1" customWidth="1"/>
    <col min="14" max="18" width="10.85546875" style="1" customWidth="1"/>
    <col min="19" max="19" width="11.7109375" style="1" bestFit="1" customWidth="1"/>
    <col min="20" max="20" width="3.140625" style="1" customWidth="1"/>
    <col min="21" max="16384" width="10.7109375" style="1"/>
  </cols>
  <sheetData>
    <row r="1" spans="2:20" ht="15.75" thickBot="1" x14ac:dyDescent="0.3"/>
    <row r="2" spans="2:20" ht="15.75" thickBot="1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spans="2:20" ht="15.75" thickBot="1" x14ac:dyDescent="0.3">
      <c r="B3" s="5"/>
      <c r="C3" s="6"/>
      <c r="D3" s="7" t="s">
        <v>0</v>
      </c>
      <c r="E3" s="8"/>
      <c r="F3" s="8"/>
      <c r="G3" s="9"/>
      <c r="H3" s="9"/>
      <c r="I3" s="10"/>
      <c r="J3" s="6"/>
      <c r="K3" s="6"/>
      <c r="L3" s="6"/>
      <c r="M3" s="6"/>
      <c r="N3" s="6"/>
      <c r="O3" s="6"/>
      <c r="P3" s="6"/>
      <c r="Q3" s="6"/>
      <c r="R3" s="6"/>
      <c r="S3" s="6"/>
      <c r="T3" s="11"/>
    </row>
    <row r="4" spans="2:20" x14ac:dyDescent="0.25">
      <c r="B4" s="5"/>
      <c r="C4" s="6"/>
      <c r="D4" s="12" t="s">
        <v>1</v>
      </c>
      <c r="E4" s="13"/>
      <c r="F4" s="13" t="s">
        <v>2</v>
      </c>
      <c r="G4" s="13"/>
      <c r="H4" s="13"/>
      <c r="I4" s="14"/>
      <c r="J4" s="15" t="s">
        <v>3</v>
      </c>
      <c r="K4" s="16"/>
      <c r="L4" s="16"/>
      <c r="M4" s="17"/>
      <c r="N4" s="15" t="s">
        <v>4</v>
      </c>
      <c r="O4" s="16"/>
      <c r="P4" s="16"/>
      <c r="Q4" s="16"/>
      <c r="R4" s="16"/>
      <c r="S4" s="17"/>
      <c r="T4" s="11"/>
    </row>
    <row r="5" spans="2:20" s="28" customFormat="1" ht="45.75" thickBot="1" x14ac:dyDescent="0.3">
      <c r="B5" s="18"/>
      <c r="C5" s="19"/>
      <c r="D5" s="20" t="s">
        <v>5</v>
      </c>
      <c r="E5" s="21" t="s">
        <v>6</v>
      </c>
      <c r="F5" s="21" t="s">
        <v>7</v>
      </c>
      <c r="G5" s="22" t="s">
        <v>8</v>
      </c>
      <c r="H5" s="21" t="s">
        <v>9</v>
      </c>
      <c r="I5" s="23" t="s">
        <v>10</v>
      </c>
      <c r="J5" s="24" t="s">
        <v>5</v>
      </c>
      <c r="K5" s="25" t="s">
        <v>11</v>
      </c>
      <c r="L5" s="25" t="s">
        <v>8</v>
      </c>
      <c r="M5" s="26" t="s">
        <v>12</v>
      </c>
      <c r="N5" s="24" t="s">
        <v>13</v>
      </c>
      <c r="O5" s="25" t="s">
        <v>14</v>
      </c>
      <c r="P5" s="25" t="s">
        <v>15</v>
      </c>
      <c r="Q5" s="25" t="s">
        <v>16</v>
      </c>
      <c r="R5" s="25" t="s">
        <v>17</v>
      </c>
      <c r="S5" s="26" t="s">
        <v>18</v>
      </c>
      <c r="T5" s="27"/>
    </row>
    <row r="6" spans="2:20" x14ac:dyDescent="0.25">
      <c r="B6" s="5" t="s">
        <v>19</v>
      </c>
      <c r="C6" s="29" t="str">
        <f>[1]Ressources!B4</f>
        <v>PIERRE</v>
      </c>
      <c r="D6" s="30">
        <f>[1]Ressources!L4</f>
        <v>307.24770642201833</v>
      </c>
      <c r="E6" s="31">
        <v>350</v>
      </c>
      <c r="F6" s="32">
        <f t="shared" ref="F6:F17" si="0">$H$22/$H$27</f>
        <v>447.61904761904759</v>
      </c>
      <c r="G6" s="33">
        <f t="shared" ref="G6:G17" si="1">E6</f>
        <v>350</v>
      </c>
      <c r="H6" s="34">
        <f t="shared" ref="H6:H17" si="2">G6*F6</f>
        <v>156666.66666666666</v>
      </c>
      <c r="I6" s="35">
        <f>(H6-D6*E6)/H6</f>
        <v>0.313595549482725</v>
      </c>
      <c r="J6" s="36">
        <f>D6</f>
        <v>307.24770642201833</v>
      </c>
      <c r="K6" s="37">
        <f>P6+R6</f>
        <v>352</v>
      </c>
      <c r="L6" s="33">
        <f t="shared" ref="L6:L17" si="3">K6</f>
        <v>352</v>
      </c>
      <c r="M6" s="38">
        <f t="shared" ref="M6:M17" si="4">K6*J6</f>
        <v>108151.19266055046</v>
      </c>
      <c r="N6" s="39">
        <v>12</v>
      </c>
      <c r="O6" s="34">
        <f t="shared" ref="O6:O17" si="5">N6*J6</f>
        <v>3686.9724770642197</v>
      </c>
      <c r="P6" s="40">
        <f>N6</f>
        <v>12</v>
      </c>
      <c r="Q6" s="34">
        <f>O6</f>
        <v>3686.9724770642197</v>
      </c>
      <c r="R6" s="33">
        <v>340</v>
      </c>
      <c r="S6" s="38">
        <f t="shared" ref="S6:S17" si="6">R6*J6</f>
        <v>104464.22018348624</v>
      </c>
      <c r="T6" s="11"/>
    </row>
    <row r="7" spans="2:20" x14ac:dyDescent="0.25">
      <c r="B7" s="5" t="s">
        <v>20</v>
      </c>
      <c r="C7" s="41" t="str">
        <f>[1]Ressources!B5</f>
        <v>JACQUES</v>
      </c>
      <c r="D7" s="30">
        <f>[1]Ressources!L5</f>
        <v>257.70642201834863</v>
      </c>
      <c r="E7" s="31">
        <v>350</v>
      </c>
      <c r="F7" s="32">
        <f t="shared" si="0"/>
        <v>447.61904761904759</v>
      </c>
      <c r="G7" s="33">
        <f t="shared" si="1"/>
        <v>350</v>
      </c>
      <c r="H7" s="34">
        <f t="shared" si="2"/>
        <v>156666.66666666666</v>
      </c>
      <c r="I7" s="35">
        <f t="shared" ref="I7:I17" si="7">(H7-D7*E7)/H7</f>
        <v>0.42427288698028498</v>
      </c>
      <c r="J7" s="36">
        <f t="shared" ref="J7:J17" si="8">D7</f>
        <v>257.70642201834863</v>
      </c>
      <c r="K7" s="37">
        <f t="shared" ref="K7:K17" si="9">P7+R7</f>
        <v>350</v>
      </c>
      <c r="L7" s="33">
        <f t="shared" si="3"/>
        <v>350</v>
      </c>
      <c r="M7" s="38">
        <f t="shared" si="4"/>
        <v>90197.247706422015</v>
      </c>
      <c r="N7" s="39">
        <v>20</v>
      </c>
      <c r="O7" s="34">
        <f t="shared" si="5"/>
        <v>5154.1284403669724</v>
      </c>
      <c r="P7" s="40">
        <f t="shared" ref="P7:Q17" si="10">N7</f>
        <v>20</v>
      </c>
      <c r="Q7" s="34">
        <f t="shared" si="10"/>
        <v>5154.1284403669724</v>
      </c>
      <c r="R7" s="33">
        <v>330</v>
      </c>
      <c r="S7" s="38">
        <f t="shared" si="6"/>
        <v>85043.119266055044</v>
      </c>
      <c r="T7" s="11"/>
    </row>
    <row r="8" spans="2:20" x14ac:dyDescent="0.25">
      <c r="B8" s="5" t="s">
        <v>21</v>
      </c>
      <c r="C8" s="41" t="str">
        <f>[1]Ressources!B6</f>
        <v>ANDRE</v>
      </c>
      <c r="D8" s="30">
        <f>[1]Ressources!L6</f>
        <v>336.97247706422019</v>
      </c>
      <c r="E8" s="31">
        <v>350</v>
      </c>
      <c r="F8" s="32">
        <f>$H$22/$H$27</f>
        <v>447.61904761904759</v>
      </c>
      <c r="G8" s="33">
        <f t="shared" si="1"/>
        <v>350</v>
      </c>
      <c r="H8" s="34">
        <f t="shared" si="2"/>
        <v>156666.66666666666</v>
      </c>
      <c r="I8" s="35">
        <f t="shared" si="7"/>
        <v>0.24718914698418895</v>
      </c>
      <c r="J8" s="36">
        <f t="shared" si="8"/>
        <v>336.97247706422019</v>
      </c>
      <c r="K8" s="37">
        <f t="shared" si="9"/>
        <v>350</v>
      </c>
      <c r="L8" s="33">
        <f t="shared" si="3"/>
        <v>350</v>
      </c>
      <c r="M8" s="38">
        <f t="shared" si="4"/>
        <v>117940.36697247706</v>
      </c>
      <c r="N8" s="39">
        <v>18</v>
      </c>
      <c r="O8" s="34">
        <f t="shared" si="5"/>
        <v>6065.5045871559632</v>
      </c>
      <c r="P8" s="40">
        <f t="shared" si="10"/>
        <v>18</v>
      </c>
      <c r="Q8" s="34">
        <f t="shared" si="10"/>
        <v>6065.5045871559632</v>
      </c>
      <c r="R8" s="33">
        <v>332</v>
      </c>
      <c r="S8" s="38">
        <f t="shared" si="6"/>
        <v>111874.8623853211</v>
      </c>
      <c r="T8" s="11"/>
    </row>
    <row r="9" spans="2:20" x14ac:dyDescent="0.25">
      <c r="B9" s="5" t="s">
        <v>19</v>
      </c>
      <c r="C9" s="41" t="str">
        <f>[1]Ressources!B7</f>
        <v>BARTHELEMY</v>
      </c>
      <c r="D9" s="30">
        <f>[1]Ressources!L7</f>
        <v>287.43119266055044</v>
      </c>
      <c r="E9" s="31">
        <v>350</v>
      </c>
      <c r="F9" s="32">
        <f>$H$22/$H$27</f>
        <v>447.61904761904759</v>
      </c>
      <c r="G9" s="33">
        <f t="shared" si="1"/>
        <v>350</v>
      </c>
      <c r="H9" s="34">
        <f t="shared" si="2"/>
        <v>156666.66666666666</v>
      </c>
      <c r="I9" s="35">
        <f t="shared" si="7"/>
        <v>0.35786648448174901</v>
      </c>
      <c r="J9" s="36">
        <f t="shared" si="8"/>
        <v>287.43119266055044</v>
      </c>
      <c r="K9" s="37">
        <f t="shared" si="9"/>
        <v>350</v>
      </c>
      <c r="L9" s="33">
        <f t="shared" si="3"/>
        <v>350</v>
      </c>
      <c r="M9" s="38">
        <f t="shared" si="4"/>
        <v>100600.91743119265</v>
      </c>
      <c r="N9" s="39">
        <v>15</v>
      </c>
      <c r="O9" s="34">
        <f t="shared" si="5"/>
        <v>4311.4678899082564</v>
      </c>
      <c r="P9" s="40">
        <f t="shared" si="10"/>
        <v>15</v>
      </c>
      <c r="Q9" s="34">
        <f t="shared" si="10"/>
        <v>4311.4678899082564</v>
      </c>
      <c r="R9" s="33">
        <v>335</v>
      </c>
      <c r="S9" s="38">
        <f t="shared" si="6"/>
        <v>96289.449541284397</v>
      </c>
      <c r="T9" s="11"/>
    </row>
    <row r="10" spans="2:20" x14ac:dyDescent="0.25">
      <c r="B10" s="5" t="s">
        <v>20</v>
      </c>
      <c r="C10" s="41" t="str">
        <f>[1]Ressources!B8</f>
        <v>PHILIPPE</v>
      </c>
      <c r="D10" s="30">
        <f>[1]Ressources!L8</f>
        <v>361.74311926605503</v>
      </c>
      <c r="E10" s="31">
        <v>350</v>
      </c>
      <c r="F10" s="32">
        <f t="shared" si="0"/>
        <v>447.61904761904759</v>
      </c>
      <c r="G10" s="33">
        <f t="shared" si="1"/>
        <v>350</v>
      </c>
      <c r="H10" s="34">
        <f t="shared" si="2"/>
        <v>156666.66666666666</v>
      </c>
      <c r="I10" s="35">
        <f t="shared" si="7"/>
        <v>0.19185047823540891</v>
      </c>
      <c r="J10" s="36">
        <f t="shared" si="8"/>
        <v>361.74311926605503</v>
      </c>
      <c r="K10" s="37">
        <f t="shared" si="9"/>
        <v>350</v>
      </c>
      <c r="L10" s="33">
        <f t="shared" si="3"/>
        <v>350</v>
      </c>
      <c r="M10" s="38">
        <f t="shared" si="4"/>
        <v>126610.09174311926</v>
      </c>
      <c r="N10" s="39">
        <v>13</v>
      </c>
      <c r="O10" s="34">
        <f t="shared" si="5"/>
        <v>4702.6605504587151</v>
      </c>
      <c r="P10" s="40">
        <f t="shared" si="10"/>
        <v>13</v>
      </c>
      <c r="Q10" s="34">
        <f t="shared" si="10"/>
        <v>4702.6605504587151</v>
      </c>
      <c r="R10" s="33">
        <v>337</v>
      </c>
      <c r="S10" s="38">
        <f t="shared" si="6"/>
        <v>121907.43119266054</v>
      </c>
      <c r="T10" s="11"/>
    </row>
    <row r="11" spans="2:20" x14ac:dyDescent="0.25">
      <c r="B11" s="5" t="s">
        <v>21</v>
      </c>
      <c r="C11" s="41" t="str">
        <f>[1]Ressources!B9</f>
        <v>JACQUES A</v>
      </c>
      <c r="D11" s="30">
        <f>[1]Ressources!L9</f>
        <v>406.33027522935782</v>
      </c>
      <c r="E11" s="31">
        <v>350</v>
      </c>
      <c r="F11" s="32">
        <f t="shared" si="0"/>
        <v>447.61904761904759</v>
      </c>
      <c r="G11" s="33">
        <f t="shared" si="1"/>
        <v>350</v>
      </c>
      <c r="H11" s="34">
        <f t="shared" si="2"/>
        <v>156666.66666666666</v>
      </c>
      <c r="I11" s="35">
        <f t="shared" si="7"/>
        <v>9.2240874487604832E-2</v>
      </c>
      <c r="J11" s="36">
        <f t="shared" si="8"/>
        <v>406.33027522935782</v>
      </c>
      <c r="K11" s="37">
        <f t="shared" si="9"/>
        <v>350</v>
      </c>
      <c r="L11" s="33">
        <f t="shared" si="3"/>
        <v>350</v>
      </c>
      <c r="M11" s="38">
        <f t="shared" si="4"/>
        <v>142215.59633027524</v>
      </c>
      <c r="N11" s="39">
        <v>18</v>
      </c>
      <c r="O11" s="34">
        <f t="shared" si="5"/>
        <v>7313.9449541284412</v>
      </c>
      <c r="P11" s="40">
        <f t="shared" si="10"/>
        <v>18</v>
      </c>
      <c r="Q11" s="34">
        <f t="shared" si="10"/>
        <v>7313.9449541284412</v>
      </c>
      <c r="R11" s="33">
        <v>332</v>
      </c>
      <c r="S11" s="38">
        <f t="shared" si="6"/>
        <v>134901.65137614679</v>
      </c>
      <c r="T11" s="11"/>
    </row>
    <row r="12" spans="2:20" x14ac:dyDescent="0.25">
      <c r="B12" s="5" t="s">
        <v>19</v>
      </c>
      <c r="C12" s="41" t="str">
        <f>[1]Ressources!B10</f>
        <v>JEAN</v>
      </c>
      <c r="D12" s="30">
        <f>[1]Ressources!L10</f>
        <v>356.78899082568807</v>
      </c>
      <c r="E12" s="31">
        <v>350</v>
      </c>
      <c r="F12" s="32">
        <f t="shared" si="0"/>
        <v>447.61904761904759</v>
      </c>
      <c r="G12" s="33">
        <f t="shared" si="1"/>
        <v>350</v>
      </c>
      <c r="H12" s="34">
        <f t="shared" si="2"/>
        <v>156666.66666666666</v>
      </c>
      <c r="I12" s="35">
        <f t="shared" si="7"/>
        <v>0.20291821198516491</v>
      </c>
      <c r="J12" s="36">
        <f t="shared" si="8"/>
        <v>356.78899082568807</v>
      </c>
      <c r="K12" s="37">
        <f t="shared" si="9"/>
        <v>356</v>
      </c>
      <c r="L12" s="33">
        <f t="shared" si="3"/>
        <v>356</v>
      </c>
      <c r="M12" s="38">
        <f t="shared" si="4"/>
        <v>127016.88073394496</v>
      </c>
      <c r="N12" s="39">
        <v>16</v>
      </c>
      <c r="O12" s="34">
        <f t="shared" si="5"/>
        <v>5708.6238532110092</v>
      </c>
      <c r="P12" s="40">
        <f t="shared" si="10"/>
        <v>16</v>
      </c>
      <c r="Q12" s="34">
        <f t="shared" si="10"/>
        <v>5708.6238532110092</v>
      </c>
      <c r="R12" s="33">
        <v>340</v>
      </c>
      <c r="S12" s="38">
        <f t="shared" si="6"/>
        <v>121308.25688073394</v>
      </c>
      <c r="T12" s="11"/>
    </row>
    <row r="13" spans="2:20" x14ac:dyDescent="0.25">
      <c r="B13" s="5" t="s">
        <v>20</v>
      </c>
      <c r="C13" s="41" t="str">
        <f>[1]Ressources!B11</f>
        <v>THADEE</v>
      </c>
      <c r="D13" s="30">
        <f>[1]Ressources!L11</f>
        <v>327.06422018348621</v>
      </c>
      <c r="E13" s="31">
        <v>350</v>
      </c>
      <c r="F13" s="32">
        <f t="shared" si="0"/>
        <v>447.61904761904759</v>
      </c>
      <c r="G13" s="33">
        <f t="shared" si="1"/>
        <v>350</v>
      </c>
      <c r="H13" s="34">
        <f t="shared" si="2"/>
        <v>156666.66666666666</v>
      </c>
      <c r="I13" s="35">
        <f t="shared" si="7"/>
        <v>0.26932461448370093</v>
      </c>
      <c r="J13" s="36">
        <f t="shared" si="8"/>
        <v>327.06422018348621</v>
      </c>
      <c r="K13" s="37">
        <f t="shared" si="9"/>
        <v>350</v>
      </c>
      <c r="L13" s="33">
        <f t="shared" si="3"/>
        <v>350</v>
      </c>
      <c r="M13" s="38">
        <f t="shared" si="4"/>
        <v>114472.47706422018</v>
      </c>
      <c r="N13" s="39">
        <v>20</v>
      </c>
      <c r="O13" s="34">
        <f t="shared" si="5"/>
        <v>6541.2844036697243</v>
      </c>
      <c r="P13" s="40">
        <f t="shared" si="10"/>
        <v>20</v>
      </c>
      <c r="Q13" s="34">
        <f t="shared" si="10"/>
        <v>6541.2844036697243</v>
      </c>
      <c r="R13" s="33">
        <v>330</v>
      </c>
      <c r="S13" s="38">
        <f t="shared" si="6"/>
        <v>107931.19266055046</v>
      </c>
      <c r="T13" s="11"/>
    </row>
    <row r="14" spans="2:20" x14ac:dyDescent="0.25">
      <c r="B14" s="5" t="s">
        <v>21</v>
      </c>
      <c r="C14" s="41" t="str">
        <f>[1]Ressources!B12</f>
        <v>JUDE</v>
      </c>
      <c r="D14" s="30">
        <f>[1]Ressources!L12</f>
        <v>426.14678899082571</v>
      </c>
      <c r="E14" s="31">
        <v>350</v>
      </c>
      <c r="F14" s="32">
        <f t="shared" si="0"/>
        <v>447.61904761904759</v>
      </c>
      <c r="G14" s="33">
        <f t="shared" si="1"/>
        <v>350</v>
      </c>
      <c r="H14" s="34">
        <f t="shared" si="2"/>
        <v>156666.66666666666</v>
      </c>
      <c r="I14" s="35">
        <f t="shared" si="7"/>
        <v>4.796993948858079E-2</v>
      </c>
      <c r="J14" s="36">
        <f t="shared" si="8"/>
        <v>426.14678899082571</v>
      </c>
      <c r="K14" s="37">
        <f t="shared" si="9"/>
        <v>350</v>
      </c>
      <c r="L14" s="33">
        <f t="shared" si="3"/>
        <v>350</v>
      </c>
      <c r="M14" s="38">
        <f t="shared" si="4"/>
        <v>149151.376146789</v>
      </c>
      <c r="N14" s="39">
        <v>21</v>
      </c>
      <c r="O14" s="34">
        <f t="shared" si="5"/>
        <v>8949.0825688073401</v>
      </c>
      <c r="P14" s="40">
        <f t="shared" si="10"/>
        <v>21</v>
      </c>
      <c r="Q14" s="34">
        <f t="shared" si="10"/>
        <v>8949.0825688073401</v>
      </c>
      <c r="R14" s="33">
        <v>329</v>
      </c>
      <c r="S14" s="38">
        <f t="shared" si="6"/>
        <v>140202.29357798165</v>
      </c>
      <c r="T14" s="11"/>
    </row>
    <row r="15" spans="2:20" x14ac:dyDescent="0.25">
      <c r="B15" s="5" t="s">
        <v>19</v>
      </c>
      <c r="C15" s="41" t="str">
        <f>[1]Ressources!B13</f>
        <v>THOMAS</v>
      </c>
      <c r="D15" s="30">
        <f>[1]Ressources!L13</f>
        <v>287.43119266055044</v>
      </c>
      <c r="E15" s="31">
        <v>350</v>
      </c>
      <c r="F15" s="32">
        <f t="shared" si="0"/>
        <v>447.61904761904759</v>
      </c>
      <c r="G15" s="33">
        <f t="shared" si="1"/>
        <v>350</v>
      </c>
      <c r="H15" s="34">
        <f t="shared" si="2"/>
        <v>156666.66666666666</v>
      </c>
      <c r="I15" s="35">
        <f t="shared" si="7"/>
        <v>0.35786648448174901</v>
      </c>
      <c r="J15" s="36">
        <f t="shared" si="8"/>
        <v>287.43119266055044</v>
      </c>
      <c r="K15" s="37">
        <f t="shared" si="9"/>
        <v>350</v>
      </c>
      <c r="L15" s="33">
        <f t="shared" si="3"/>
        <v>350</v>
      </c>
      <c r="M15" s="38">
        <f t="shared" si="4"/>
        <v>100600.91743119265</v>
      </c>
      <c r="N15" s="39">
        <v>21</v>
      </c>
      <c r="O15" s="34">
        <f t="shared" si="5"/>
        <v>6036.0550458715588</v>
      </c>
      <c r="P15" s="40">
        <f t="shared" si="10"/>
        <v>21</v>
      </c>
      <c r="Q15" s="34">
        <f t="shared" si="10"/>
        <v>6036.0550458715588</v>
      </c>
      <c r="R15" s="33">
        <v>329</v>
      </c>
      <c r="S15" s="38">
        <f t="shared" si="6"/>
        <v>94564.862385321088</v>
      </c>
      <c r="T15" s="11"/>
    </row>
    <row r="16" spans="2:20" x14ac:dyDescent="0.25">
      <c r="B16" s="5" t="s">
        <v>20</v>
      </c>
      <c r="C16" s="41" t="str">
        <f>[1]Ressources!B14</f>
        <v>MATHIEU</v>
      </c>
      <c r="D16" s="30">
        <f>[1]Ressources!L14</f>
        <v>336.32110091743118</v>
      </c>
      <c r="E16" s="31">
        <v>350</v>
      </c>
      <c r="F16" s="32">
        <f t="shared" si="0"/>
        <v>447.61904761904759</v>
      </c>
      <c r="G16" s="33">
        <f t="shared" si="1"/>
        <v>350</v>
      </c>
      <c r="H16" s="34">
        <f t="shared" si="2"/>
        <v>156666.66666666666</v>
      </c>
      <c r="I16" s="35">
        <f t="shared" si="7"/>
        <v>0.24864434901424945</v>
      </c>
      <c r="J16" s="36">
        <f t="shared" si="8"/>
        <v>336.32110091743118</v>
      </c>
      <c r="K16" s="37">
        <f t="shared" si="9"/>
        <v>350</v>
      </c>
      <c r="L16" s="33">
        <f t="shared" si="3"/>
        <v>350</v>
      </c>
      <c r="M16" s="38">
        <f t="shared" si="4"/>
        <v>117712.38532110091</v>
      </c>
      <c r="N16" s="39">
        <v>21</v>
      </c>
      <c r="O16" s="34">
        <f t="shared" si="5"/>
        <v>7062.7431192660551</v>
      </c>
      <c r="P16" s="40">
        <f t="shared" si="10"/>
        <v>21</v>
      </c>
      <c r="Q16" s="34">
        <f t="shared" si="10"/>
        <v>7062.7431192660551</v>
      </c>
      <c r="R16" s="33">
        <v>329</v>
      </c>
      <c r="S16" s="38">
        <f t="shared" si="6"/>
        <v>110649.64220183485</v>
      </c>
      <c r="T16" s="11"/>
    </row>
    <row r="17" spans="2:20" x14ac:dyDescent="0.25">
      <c r="B17" s="5" t="s">
        <v>21</v>
      </c>
      <c r="C17" s="41" t="str">
        <f>[1]Ressources!B15</f>
        <v>SIMON</v>
      </c>
      <c r="D17" s="30">
        <f>[1]Ressources!L15</f>
        <v>259.70642201834863</v>
      </c>
      <c r="E17" s="31">
        <v>350</v>
      </c>
      <c r="F17" s="32">
        <f t="shared" si="0"/>
        <v>447.61904761904759</v>
      </c>
      <c r="G17" s="33">
        <f t="shared" si="1"/>
        <v>350</v>
      </c>
      <c r="H17" s="34">
        <f t="shared" si="2"/>
        <v>156666.66666666666</v>
      </c>
      <c r="I17" s="35">
        <f t="shared" si="7"/>
        <v>0.41980480187390201</v>
      </c>
      <c r="J17" s="36">
        <f t="shared" si="8"/>
        <v>259.70642201834863</v>
      </c>
      <c r="K17" s="37">
        <f t="shared" si="9"/>
        <v>350</v>
      </c>
      <c r="L17" s="33">
        <f t="shared" si="3"/>
        <v>350</v>
      </c>
      <c r="M17" s="38">
        <f t="shared" si="4"/>
        <v>90897.247706422015</v>
      </c>
      <c r="N17" s="39">
        <v>21</v>
      </c>
      <c r="O17" s="34">
        <f t="shared" si="5"/>
        <v>5453.8348623853217</v>
      </c>
      <c r="P17" s="40">
        <f t="shared" si="10"/>
        <v>21</v>
      </c>
      <c r="Q17" s="34">
        <f t="shared" si="10"/>
        <v>5453.8348623853217</v>
      </c>
      <c r="R17" s="33">
        <v>329</v>
      </c>
      <c r="S17" s="38">
        <f t="shared" si="6"/>
        <v>85443.412844036706</v>
      </c>
      <c r="T17" s="11"/>
    </row>
    <row r="18" spans="2:20" ht="15.75" thickBot="1" x14ac:dyDescent="0.3">
      <c r="B18" s="5"/>
      <c r="C18" s="42"/>
      <c r="D18" s="43"/>
      <c r="E18" s="44"/>
      <c r="F18" s="45"/>
      <c r="G18" s="46"/>
      <c r="H18" s="45"/>
      <c r="I18" s="47"/>
      <c r="J18" s="48"/>
      <c r="K18" s="44"/>
      <c r="L18" s="46"/>
      <c r="M18" s="49"/>
      <c r="N18" s="50"/>
      <c r="O18" s="45"/>
      <c r="P18" s="46"/>
      <c r="Q18" s="45"/>
      <c r="R18" s="46"/>
      <c r="S18" s="49"/>
      <c r="T18" s="11"/>
    </row>
    <row r="19" spans="2:20" ht="15.75" thickBot="1" x14ac:dyDescent="0.3">
      <c r="B19" s="5"/>
      <c r="C19" s="6"/>
      <c r="D19" s="51"/>
      <c r="E19" s="52">
        <f>SUM(E6:E18)</f>
        <v>4200</v>
      </c>
      <c r="F19" s="53"/>
      <c r="G19" s="54">
        <f>SUM(G6:G18)</f>
        <v>4200</v>
      </c>
      <c r="H19" s="53">
        <f>SUM(H6:H18)</f>
        <v>1880000.0000000002</v>
      </c>
      <c r="I19" s="55"/>
      <c r="J19" s="56"/>
      <c r="K19" s="52">
        <f t="shared" ref="K19:S19" si="11">SUM(K6:K18)</f>
        <v>4208</v>
      </c>
      <c r="L19" s="54">
        <f t="shared" si="11"/>
        <v>4208</v>
      </c>
      <c r="M19" s="57">
        <f t="shared" si="11"/>
        <v>1385566.6972477066</v>
      </c>
      <c r="N19" s="58">
        <f t="shared" si="11"/>
        <v>216</v>
      </c>
      <c r="O19" s="53">
        <f t="shared" si="11"/>
        <v>70986.302752293574</v>
      </c>
      <c r="P19" s="54">
        <f t="shared" si="11"/>
        <v>216</v>
      </c>
      <c r="Q19" s="53">
        <f t="shared" si="11"/>
        <v>70986.302752293574</v>
      </c>
      <c r="R19" s="54">
        <f t="shared" si="11"/>
        <v>3992</v>
      </c>
      <c r="S19" s="57">
        <f t="shared" si="11"/>
        <v>1314580.3944954127</v>
      </c>
      <c r="T19" s="11"/>
    </row>
    <row r="20" spans="2:20" s="6" customFormat="1" ht="15.75" thickBot="1" x14ac:dyDescent="0.3">
      <c r="B20" s="5"/>
      <c r="J20" s="59"/>
      <c r="K20" s="59"/>
      <c r="L20" s="60"/>
      <c r="T20" s="11"/>
    </row>
    <row r="21" spans="2:20" x14ac:dyDescent="0.25">
      <c r="B21" s="5"/>
      <c r="C21" s="6"/>
      <c r="D21" s="61" t="s">
        <v>22</v>
      </c>
      <c r="E21" s="62"/>
      <c r="F21" s="62"/>
      <c r="G21" s="62"/>
      <c r="H21" s="62"/>
      <c r="I21" s="63"/>
      <c r="J21" s="64" t="s">
        <v>23</v>
      </c>
      <c r="K21" s="65"/>
      <c r="L21" s="65"/>
      <c r="M21" s="65"/>
      <c r="N21" s="64" t="s">
        <v>24</v>
      </c>
      <c r="O21" s="65"/>
      <c r="P21" s="65"/>
      <c r="Q21" s="66"/>
      <c r="R21" s="67"/>
      <c r="S21" s="6"/>
      <c r="T21" s="11"/>
    </row>
    <row r="22" spans="2:20" x14ac:dyDescent="0.25">
      <c r="B22" s="5"/>
      <c r="C22" s="6"/>
      <c r="D22" s="68" t="s">
        <v>25</v>
      </c>
      <c r="E22" s="69"/>
      <c r="F22" s="69"/>
      <c r="G22" s="70"/>
      <c r="H22" s="71">
        <v>1880000</v>
      </c>
      <c r="I22" s="72"/>
      <c r="J22" s="68" t="s">
        <v>25</v>
      </c>
      <c r="K22" s="69"/>
      <c r="L22" s="70"/>
      <c r="M22" s="73">
        <f>+SUM(F32:F38)</f>
        <v>1880000</v>
      </c>
      <c r="N22" s="74" t="s">
        <v>26</v>
      </c>
      <c r="O22" s="75"/>
      <c r="P22" s="75"/>
      <c r="Q22" s="76">
        <f>(Q19/M19)*M22</f>
        <v>96317.448621856893</v>
      </c>
      <c r="R22" s="77"/>
      <c r="S22" s="6"/>
      <c r="T22" s="11"/>
    </row>
    <row r="23" spans="2:20" x14ac:dyDescent="0.25">
      <c r="B23" s="5"/>
      <c r="C23" s="78">
        <v>43101</v>
      </c>
      <c r="D23" s="68" t="s">
        <v>1</v>
      </c>
      <c r="E23" s="69"/>
      <c r="F23" s="69"/>
      <c r="G23" s="70"/>
      <c r="H23" s="79">
        <f>SUMPRODUCT(D6:D17,E6:E17)</f>
        <v>1382811.4678899085</v>
      </c>
      <c r="I23" s="80"/>
      <c r="J23" s="68" t="s">
        <v>1</v>
      </c>
      <c r="K23" s="69"/>
      <c r="L23" s="70"/>
      <c r="M23" s="73">
        <f>SUMPRODUCT(J6:J17,K6:K17)</f>
        <v>1385566.6972477066</v>
      </c>
      <c r="N23" s="74" t="s">
        <v>27</v>
      </c>
      <c r="O23" s="75"/>
      <c r="P23" s="75"/>
      <c r="Q23" s="81"/>
      <c r="R23" s="6"/>
      <c r="S23" s="6"/>
      <c r="T23" s="11"/>
    </row>
    <row r="24" spans="2:20" x14ac:dyDescent="0.25">
      <c r="B24" s="5"/>
      <c r="C24" s="6"/>
      <c r="D24" s="68" t="s">
        <v>28</v>
      </c>
      <c r="E24" s="69"/>
      <c r="F24" s="69"/>
      <c r="G24" s="70"/>
      <c r="H24" s="79">
        <f>H22-H23</f>
        <v>497188.53211009153</v>
      </c>
      <c r="I24" s="80"/>
      <c r="J24" s="68" t="s">
        <v>28</v>
      </c>
      <c r="K24" s="69"/>
      <c r="L24" s="70"/>
      <c r="M24" s="82">
        <f>M22-M23</f>
        <v>494433.30275229341</v>
      </c>
      <c r="N24" s="74" t="s">
        <v>29</v>
      </c>
      <c r="O24" s="75"/>
      <c r="P24" s="75"/>
      <c r="Q24" s="38">
        <f>Q22-K45</f>
        <v>66317.448621856893</v>
      </c>
      <c r="R24" s="6"/>
      <c r="S24" s="6"/>
      <c r="T24" s="11"/>
    </row>
    <row r="25" spans="2:20" x14ac:dyDescent="0.25">
      <c r="B25" s="5"/>
      <c r="C25" s="6"/>
      <c r="D25" s="68" t="s">
        <v>30</v>
      </c>
      <c r="E25" s="69"/>
      <c r="F25" s="69"/>
      <c r="G25" s="70"/>
      <c r="H25" s="83">
        <f>H24/H22</f>
        <v>0.26446198516494229</v>
      </c>
      <c r="I25" s="84"/>
      <c r="J25" s="68" t="s">
        <v>31</v>
      </c>
      <c r="K25" s="69"/>
      <c r="L25" s="70"/>
      <c r="M25" s="85">
        <f>M24/M22</f>
        <v>0.26299643763419861</v>
      </c>
      <c r="N25" s="74" t="s">
        <v>32</v>
      </c>
      <c r="O25" s="75"/>
      <c r="P25" s="75"/>
      <c r="Q25" s="86">
        <f>Q19/M19</f>
        <v>5.1232685437157921E-2</v>
      </c>
      <c r="R25" s="6"/>
      <c r="S25" s="6"/>
      <c r="T25" s="11"/>
    </row>
    <row r="26" spans="2:20" x14ac:dyDescent="0.25">
      <c r="B26" s="5"/>
      <c r="C26" s="6"/>
      <c r="D26" s="68" t="s">
        <v>33</v>
      </c>
      <c r="E26" s="69"/>
      <c r="F26" s="69"/>
      <c r="G26" s="70"/>
      <c r="H26" s="87">
        <f>SUM(E6:E17)</f>
        <v>4200</v>
      </c>
      <c r="I26" s="88"/>
      <c r="J26" s="68" t="s">
        <v>33</v>
      </c>
      <c r="K26" s="69"/>
      <c r="L26" s="70"/>
      <c r="M26" s="89">
        <f>SUM(K6:K17)</f>
        <v>4208</v>
      </c>
      <c r="N26" s="68" t="s">
        <v>34</v>
      </c>
      <c r="O26" s="69"/>
      <c r="P26" s="70"/>
      <c r="Q26" s="81"/>
      <c r="R26" s="6"/>
      <c r="S26" s="6"/>
      <c r="T26" s="11"/>
    </row>
    <row r="27" spans="2:20" ht="15.75" thickBot="1" x14ac:dyDescent="0.3">
      <c r="B27" s="5"/>
      <c r="C27" s="6"/>
      <c r="D27" s="68" t="s">
        <v>35</v>
      </c>
      <c r="E27" s="69"/>
      <c r="F27" s="69"/>
      <c r="G27" s="70"/>
      <c r="H27" s="87">
        <f>SUM(G6:G17)</f>
        <v>4200</v>
      </c>
      <c r="I27" s="88"/>
      <c r="J27" s="68" t="s">
        <v>35</v>
      </c>
      <c r="K27" s="69"/>
      <c r="L27" s="70"/>
      <c r="M27" s="89">
        <f>SUM(L6:L17)</f>
        <v>4208</v>
      </c>
      <c r="N27" s="90" t="s">
        <v>36</v>
      </c>
      <c r="O27" s="91"/>
      <c r="P27" s="92"/>
      <c r="Q27" s="93">
        <f>Q23/N19</f>
        <v>0</v>
      </c>
      <c r="R27" s="77"/>
      <c r="S27" s="6"/>
      <c r="T27" s="11"/>
    </row>
    <row r="28" spans="2:20" ht="15.75" thickBot="1" x14ac:dyDescent="0.3">
      <c r="B28" s="5"/>
      <c r="C28" s="6"/>
      <c r="D28" s="68" t="s">
        <v>37</v>
      </c>
      <c r="E28" s="69"/>
      <c r="F28" s="69"/>
      <c r="G28" s="70"/>
      <c r="H28" s="79">
        <f>H22/H26</f>
        <v>447.61904761904759</v>
      </c>
      <c r="I28" s="80"/>
      <c r="J28" s="90" t="s">
        <v>38</v>
      </c>
      <c r="K28" s="91"/>
      <c r="L28" s="92"/>
      <c r="M28" s="57">
        <f>M22/M26</f>
        <v>446.76806083650189</v>
      </c>
      <c r="N28" s="6"/>
      <c r="O28" s="6"/>
      <c r="P28" s="6"/>
      <c r="Q28" s="6"/>
      <c r="R28" s="6"/>
      <c r="S28" s="6"/>
      <c r="T28" s="11"/>
    </row>
    <row r="29" spans="2:20" ht="15.75" thickBot="1" x14ac:dyDescent="0.3">
      <c r="B29" s="5"/>
      <c r="C29" s="6"/>
      <c r="D29" s="90" t="s">
        <v>39</v>
      </c>
      <c r="E29" s="91"/>
      <c r="F29" s="91"/>
      <c r="G29" s="92"/>
      <c r="H29" s="94">
        <f>H22/H27</f>
        <v>447.61904761904759</v>
      </c>
      <c r="I29" s="95"/>
      <c r="J29" s="96"/>
      <c r="K29" s="96"/>
      <c r="L29" s="97"/>
      <c r="M29" s="98"/>
      <c r="N29" s="6"/>
      <c r="O29" s="6"/>
      <c r="P29" s="99"/>
      <c r="Q29" s="99"/>
      <c r="R29" s="6"/>
      <c r="S29" s="6"/>
      <c r="T29" s="11"/>
    </row>
    <row r="30" spans="2:20" ht="15.75" thickBot="1" x14ac:dyDescent="0.3"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1"/>
    </row>
    <row r="31" spans="2:20" ht="15.75" thickBot="1" x14ac:dyDescent="0.3">
      <c r="B31" s="5"/>
      <c r="C31" s="6"/>
      <c r="D31" s="100" t="s">
        <v>40</v>
      </c>
      <c r="E31" s="101"/>
      <c r="F31" s="102"/>
      <c r="G31" s="6"/>
      <c r="H31" s="103" t="s">
        <v>41</v>
      </c>
      <c r="I31" s="104"/>
      <c r="J31" s="104"/>
      <c r="K31" s="105"/>
      <c r="L31" s="6"/>
      <c r="M31" s="6"/>
      <c r="N31" s="6"/>
      <c r="O31" s="6"/>
      <c r="P31" s="6"/>
      <c r="Q31" s="6"/>
      <c r="R31" s="6"/>
      <c r="S31" s="6"/>
      <c r="T31" s="11"/>
    </row>
    <row r="32" spans="2:20" x14ac:dyDescent="0.25">
      <c r="B32" s="5"/>
      <c r="C32" s="6"/>
      <c r="D32" s="74" t="s">
        <v>42</v>
      </c>
      <c r="E32" s="75"/>
      <c r="F32" s="106">
        <v>1880000</v>
      </c>
      <c r="G32" s="6"/>
      <c r="H32" s="107" t="s">
        <v>43</v>
      </c>
      <c r="I32" s="107"/>
      <c r="J32" s="108" t="s">
        <v>44</v>
      </c>
      <c r="K32" s="109" t="s">
        <v>45</v>
      </c>
      <c r="L32" s="6"/>
      <c r="M32" s="6"/>
      <c r="N32" s="6"/>
      <c r="O32" s="6"/>
      <c r="P32" s="6"/>
      <c r="Q32" s="6"/>
      <c r="R32" s="6"/>
      <c r="S32" s="6"/>
      <c r="T32" s="11"/>
    </row>
    <row r="33" spans="2:20" x14ac:dyDescent="0.25">
      <c r="B33" s="5"/>
      <c r="C33" s="6"/>
      <c r="D33" s="74" t="s">
        <v>46</v>
      </c>
      <c r="E33" s="75"/>
      <c r="F33" s="110"/>
      <c r="G33" s="6"/>
      <c r="H33" s="111"/>
      <c r="I33" s="111"/>
      <c r="J33" s="33"/>
      <c r="K33" s="33"/>
      <c r="L33" s="6"/>
      <c r="M33" s="6"/>
      <c r="N33" s="6"/>
      <c r="O33" s="6"/>
      <c r="P33" s="6"/>
      <c r="Q33" s="6"/>
      <c r="R33" s="6"/>
      <c r="S33" s="6"/>
      <c r="T33" s="11"/>
    </row>
    <row r="34" spans="2:20" x14ac:dyDescent="0.25">
      <c r="B34" s="5"/>
      <c r="C34" s="6"/>
      <c r="D34" s="74" t="s">
        <v>47</v>
      </c>
      <c r="E34" s="75"/>
      <c r="F34" s="110"/>
      <c r="G34" s="6"/>
      <c r="H34" s="111"/>
      <c r="I34" s="111"/>
      <c r="J34" s="33"/>
      <c r="K34" s="33"/>
      <c r="L34" s="6"/>
      <c r="M34" s="6"/>
      <c r="N34" s="6"/>
      <c r="O34" s="6"/>
      <c r="P34" s="6"/>
      <c r="Q34" s="6"/>
      <c r="R34" s="6"/>
      <c r="S34" s="6"/>
      <c r="T34" s="11"/>
    </row>
    <row r="35" spans="2:20" x14ac:dyDescent="0.25">
      <c r="B35" s="5"/>
      <c r="C35" s="6"/>
      <c r="D35" s="74" t="s">
        <v>48</v>
      </c>
      <c r="E35" s="75"/>
      <c r="F35" s="110"/>
      <c r="G35" s="6"/>
      <c r="H35" s="111"/>
      <c r="I35" s="111"/>
      <c r="J35" s="33"/>
      <c r="K35" s="33"/>
      <c r="L35" s="6"/>
      <c r="M35" s="6"/>
      <c r="N35" s="6"/>
      <c r="O35" s="6"/>
      <c r="P35" s="6"/>
      <c r="Q35" s="6"/>
      <c r="R35" s="6"/>
      <c r="S35" s="6"/>
      <c r="T35" s="11"/>
    </row>
    <row r="36" spans="2:20" x14ac:dyDescent="0.25">
      <c r="B36" s="5"/>
      <c r="C36" s="6"/>
      <c r="D36" s="74" t="s">
        <v>49</v>
      </c>
      <c r="E36" s="75"/>
      <c r="F36" s="110"/>
      <c r="G36" s="6"/>
      <c r="H36" s="111"/>
      <c r="I36" s="111"/>
      <c r="J36" s="33"/>
      <c r="K36" s="33"/>
      <c r="L36" s="6"/>
      <c r="M36" s="6"/>
      <c r="N36" s="6"/>
      <c r="O36" s="6"/>
      <c r="P36" s="6"/>
      <c r="Q36" s="6"/>
      <c r="R36" s="6"/>
      <c r="S36" s="6"/>
      <c r="T36" s="11"/>
    </row>
    <row r="37" spans="2:20" x14ac:dyDescent="0.25">
      <c r="B37" s="5"/>
      <c r="C37" s="6"/>
      <c r="D37" s="74" t="s">
        <v>50</v>
      </c>
      <c r="E37" s="75"/>
      <c r="F37" s="110"/>
      <c r="G37" s="6"/>
      <c r="H37" s="111"/>
      <c r="I37" s="111"/>
      <c r="J37" s="33"/>
      <c r="K37" s="33"/>
      <c r="L37" s="6"/>
      <c r="M37" s="6"/>
      <c r="N37" s="6"/>
      <c r="O37" s="6"/>
      <c r="P37" s="6"/>
      <c r="Q37" s="6"/>
      <c r="R37" s="6"/>
      <c r="S37" s="6"/>
      <c r="T37" s="11"/>
    </row>
    <row r="38" spans="2:20" ht="15.75" thickBot="1" x14ac:dyDescent="0.3">
      <c r="B38" s="5"/>
      <c r="C38" s="6"/>
      <c r="D38" s="112" t="s">
        <v>51</v>
      </c>
      <c r="E38" s="113"/>
      <c r="F38" s="114"/>
      <c r="G38" s="6"/>
      <c r="H38" s="111"/>
      <c r="I38" s="111"/>
      <c r="J38" s="33"/>
      <c r="K38" s="33"/>
      <c r="L38" s="6"/>
      <c r="M38" s="6"/>
      <c r="N38" s="6"/>
      <c r="O38" s="6"/>
      <c r="P38" s="6"/>
      <c r="Q38" s="6"/>
      <c r="R38" s="6"/>
      <c r="S38" s="6"/>
      <c r="T38" s="11"/>
    </row>
    <row r="39" spans="2:20" x14ac:dyDescent="0.25">
      <c r="B39" s="5"/>
      <c r="C39" s="6"/>
      <c r="D39" s="6"/>
      <c r="E39" s="6"/>
      <c r="F39" s="6"/>
      <c r="G39" s="6"/>
      <c r="H39" s="111"/>
      <c r="I39" s="111"/>
      <c r="J39" s="33"/>
      <c r="K39" s="33"/>
      <c r="L39" s="6"/>
      <c r="M39" s="98">
        <f>+Q24-K40</f>
        <v>36317.448621856893</v>
      </c>
      <c r="N39" s="6"/>
      <c r="O39" s="6"/>
      <c r="P39" s="6"/>
      <c r="Q39" s="6"/>
      <c r="R39" s="6"/>
      <c r="S39" s="6"/>
      <c r="T39" s="11"/>
    </row>
    <row r="40" spans="2:20" x14ac:dyDescent="0.25">
      <c r="B40" s="5"/>
      <c r="C40" s="6"/>
      <c r="D40" s="6"/>
      <c r="E40" s="6"/>
      <c r="F40" s="6"/>
      <c r="G40" s="6"/>
      <c r="H40" s="111"/>
      <c r="I40" s="111"/>
      <c r="J40" s="33"/>
      <c r="K40" s="33">
        <v>30000</v>
      </c>
      <c r="L40" s="6"/>
      <c r="M40" s="98"/>
      <c r="N40" s="6"/>
      <c r="O40" s="6"/>
      <c r="P40" s="6"/>
      <c r="Q40" s="6"/>
      <c r="R40" s="6"/>
      <c r="S40" s="6"/>
      <c r="T40" s="11"/>
    </row>
    <row r="41" spans="2:20" x14ac:dyDescent="0.25">
      <c r="B41" s="5"/>
      <c r="C41" s="6"/>
      <c r="D41" s="6"/>
      <c r="E41" s="6"/>
      <c r="F41" s="6"/>
      <c r="G41" s="6"/>
      <c r="H41" s="111"/>
      <c r="I41" s="111"/>
      <c r="J41" s="33"/>
      <c r="K41" s="33"/>
      <c r="L41" s="6"/>
      <c r="M41" s="6"/>
      <c r="N41" s="6"/>
      <c r="O41" s="6"/>
      <c r="P41" s="6"/>
      <c r="Q41" s="6"/>
      <c r="R41" s="6"/>
      <c r="S41" s="6"/>
      <c r="T41" s="11"/>
    </row>
    <row r="42" spans="2:20" x14ac:dyDescent="0.25">
      <c r="B42" s="5"/>
      <c r="C42" s="6"/>
      <c r="D42" s="6"/>
      <c r="E42" s="6"/>
      <c r="F42" s="6"/>
      <c r="G42" s="6"/>
      <c r="H42" s="111"/>
      <c r="I42" s="111"/>
      <c r="J42" s="33"/>
      <c r="K42" s="33"/>
      <c r="L42" s="6"/>
      <c r="M42" s="6"/>
      <c r="N42" s="6"/>
      <c r="O42" s="6"/>
      <c r="P42" s="6"/>
      <c r="Q42" s="6"/>
      <c r="R42" s="6"/>
      <c r="S42" s="6"/>
      <c r="T42" s="11"/>
    </row>
    <row r="43" spans="2:20" x14ac:dyDescent="0.25">
      <c r="B43" s="5"/>
      <c r="C43" s="6"/>
      <c r="D43" s="6"/>
      <c r="E43" s="6"/>
      <c r="F43" s="6"/>
      <c r="G43" s="6"/>
      <c r="H43" s="111"/>
      <c r="I43" s="111"/>
      <c r="J43" s="33"/>
      <c r="K43" s="33"/>
      <c r="L43" s="6"/>
      <c r="M43" s="6"/>
      <c r="N43" s="6"/>
      <c r="O43" s="6"/>
      <c r="P43" s="6"/>
      <c r="Q43" s="6"/>
      <c r="R43" s="6"/>
      <c r="S43" s="6"/>
      <c r="T43" s="11"/>
    </row>
    <row r="44" spans="2:20" ht="2.25" customHeight="1" x14ac:dyDescent="0.25">
      <c r="B44" s="5"/>
      <c r="C44" s="6"/>
      <c r="D44" s="6"/>
      <c r="E44" s="6"/>
      <c r="F44" s="6"/>
      <c r="G44" s="6"/>
      <c r="H44" s="44"/>
      <c r="I44" s="44"/>
      <c r="J44" s="46"/>
      <c r="K44" s="46"/>
      <c r="L44" s="6"/>
      <c r="M44" s="6"/>
      <c r="N44" s="6"/>
      <c r="O44" s="6"/>
      <c r="P44" s="6"/>
      <c r="Q44" s="6"/>
      <c r="R44" s="6"/>
      <c r="S44" s="6"/>
      <c r="T44" s="11"/>
    </row>
    <row r="45" spans="2:20" ht="15.75" thickBot="1" x14ac:dyDescent="0.3">
      <c r="B45" s="5"/>
      <c r="C45" s="6"/>
      <c r="D45" s="6"/>
      <c r="E45" s="6"/>
      <c r="F45" s="6"/>
      <c r="G45" s="6"/>
      <c r="H45" s="90" t="s">
        <v>52</v>
      </c>
      <c r="I45" s="91"/>
      <c r="J45" s="92"/>
      <c r="K45" s="115">
        <f>SUM(K33:K43)</f>
        <v>30000</v>
      </c>
      <c r="L45" s="6"/>
      <c r="M45" s="6"/>
      <c r="N45" s="6"/>
      <c r="O45" s="6"/>
      <c r="P45" s="6"/>
      <c r="Q45" s="6"/>
      <c r="R45" s="6"/>
      <c r="S45" s="6"/>
      <c r="T45" s="11"/>
    </row>
    <row r="46" spans="2:20" ht="15.75" thickBot="1" x14ac:dyDescent="0.3">
      <c r="B46" s="116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8"/>
    </row>
  </sheetData>
  <protectedRanges>
    <protectedRange algorithmName="SHA-512" hashValue="Co/nudWV9RHr2WyZmM22upwWfO4lHUficMB7GL+t/aC6+lxGHCXQ4x9oygWBdqv0fQJFBDSXUHIS7Rx5ZomTHg==" saltValue="0AIOx/jmT9Ulmx8waWR4CA==" spinCount="100000" sqref="H6:H17" name="CA"/>
  </protectedRanges>
  <mergeCells count="61">
    <mergeCell ref="H39:I39"/>
    <mergeCell ref="H40:I40"/>
    <mergeCell ref="H41:I41"/>
    <mergeCell ref="H42:I42"/>
    <mergeCell ref="H43:I43"/>
    <mergeCell ref="H45:J45"/>
    <mergeCell ref="D36:E36"/>
    <mergeCell ref="H36:I36"/>
    <mergeCell ref="D37:E37"/>
    <mergeCell ref="H37:I37"/>
    <mergeCell ref="D38:E38"/>
    <mergeCell ref="H38:I38"/>
    <mergeCell ref="D33:E33"/>
    <mergeCell ref="H33:I33"/>
    <mergeCell ref="D34:E34"/>
    <mergeCell ref="H34:I34"/>
    <mergeCell ref="D35:E35"/>
    <mergeCell ref="H35:I35"/>
    <mergeCell ref="D29:G29"/>
    <mergeCell ref="H29:I29"/>
    <mergeCell ref="J29:K29"/>
    <mergeCell ref="D31:F31"/>
    <mergeCell ref="H31:K31"/>
    <mergeCell ref="D32:E32"/>
    <mergeCell ref="H32:I32"/>
    <mergeCell ref="D27:G27"/>
    <mergeCell ref="H27:I27"/>
    <mergeCell ref="J27:L27"/>
    <mergeCell ref="N27:P27"/>
    <mergeCell ref="D28:G28"/>
    <mergeCell ref="H28:I28"/>
    <mergeCell ref="J28:L28"/>
    <mergeCell ref="D25:G25"/>
    <mergeCell ref="H25:I25"/>
    <mergeCell ref="J25:L25"/>
    <mergeCell ref="N25:P25"/>
    <mergeCell ref="D26:G26"/>
    <mergeCell ref="H26:I26"/>
    <mergeCell ref="J26:L26"/>
    <mergeCell ref="N26:P26"/>
    <mergeCell ref="D23:G23"/>
    <mergeCell ref="H23:I23"/>
    <mergeCell ref="J23:L23"/>
    <mergeCell ref="N23:P23"/>
    <mergeCell ref="D24:G24"/>
    <mergeCell ref="H24:I24"/>
    <mergeCell ref="J24:L24"/>
    <mergeCell ref="N24:P24"/>
    <mergeCell ref="D21:I21"/>
    <mergeCell ref="J21:M21"/>
    <mergeCell ref="N21:Q21"/>
    <mergeCell ref="D22:G22"/>
    <mergeCell ref="H22:I22"/>
    <mergeCell ref="J22:L22"/>
    <mergeCell ref="N22:P22"/>
    <mergeCell ref="D3:I3"/>
    <mergeCell ref="D4:E4"/>
    <mergeCell ref="F4:I4"/>
    <mergeCell ref="J4:M4"/>
    <mergeCell ref="N4:S4"/>
    <mergeCell ref="J20:K20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40654-FD1A-48B1-955C-B5CD199D54B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Février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2018-11-09T14:45:54Z</dcterms:modified>
</cp:coreProperties>
</file>