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filterPrivacy="1" codeName="ThisWorkbook"/>
  <xr:revisionPtr revIDLastSave="0" documentId="13_ncr:1_{8CAB446B-E103-456E-A339-168CEE8AC364}" xr6:coauthVersionLast="46" xr6:coauthVersionMax="46" xr10:uidLastSave="{00000000-0000-0000-0000-000000000000}"/>
  <bookViews>
    <workbookView xWindow="-103" yWindow="-103" windowWidth="22149" windowHeight="11949" xr2:uid="{00000000-000D-0000-FFFF-FFFF00000000}"/>
  </bookViews>
  <sheets>
    <sheet name="DATA UO" sheetId="1" r:id="rId1"/>
    <sheet name="EFFECTIFS" sheetId="3" r:id="rId2"/>
  </sheets>
  <externalReferences>
    <externalReference r:id="rId3"/>
  </externalReferences>
  <definedNames>
    <definedName name="_xlnm._FilterDatabase" localSheetId="0" hidden="1">'DATA UO'!$A$2:$W$165</definedName>
    <definedName name="CLIENTS">[1]CLIENTS_PROSPECTS!$B$4:$B$37</definedName>
    <definedName name="FAMILLES">[1]données!$C$2:$C$5</definedName>
    <definedName name="TYPE">[1]données!$E$2:$E$5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M167" i="1" l="1"/>
  <c r="N167" i="1"/>
  <c r="O167" i="1"/>
  <c r="P167" i="1"/>
  <c r="Q167" i="1"/>
  <c r="R167" i="1"/>
  <c r="S167" i="1"/>
  <c r="T167" i="1"/>
  <c r="U167" i="1"/>
  <c r="V167" i="1"/>
  <c r="W167" i="1"/>
  <c r="P152" i="1"/>
  <c r="O62" i="1"/>
  <c r="N62" i="1"/>
  <c r="M50" i="1"/>
  <c r="N152" i="1"/>
  <c r="L136" i="1"/>
  <c r="M166" i="1" l="1"/>
  <c r="N166" i="1"/>
  <c r="O166" i="1"/>
  <c r="P166" i="1"/>
  <c r="Q166" i="1"/>
  <c r="R166" i="1"/>
  <c r="S166" i="1"/>
  <c r="T166" i="1"/>
  <c r="U166" i="1"/>
  <c r="V166" i="1"/>
  <c r="W166" i="1"/>
  <c r="L166" i="1"/>
  <c r="Z20" i="1"/>
  <c r="AA20" i="1"/>
  <c r="Z21" i="1"/>
  <c r="AA21" i="1"/>
  <c r="Z22" i="1"/>
  <c r="AA22" i="1"/>
  <c r="Z23" i="1"/>
  <c r="AA23" i="1"/>
  <c r="Z24" i="1"/>
  <c r="AA24" i="1"/>
  <c r="Z25" i="1"/>
  <c r="AA25" i="1"/>
  <c r="Z26" i="1"/>
  <c r="AA26" i="1"/>
  <c r="Z27" i="1"/>
  <c r="AA27" i="1"/>
  <c r="Z28" i="1"/>
  <c r="AA28" i="1"/>
  <c r="Z29" i="1"/>
  <c r="AA29" i="1"/>
  <c r="Z30" i="1"/>
  <c r="AA30" i="1"/>
  <c r="Z31" i="1"/>
  <c r="AA31" i="1"/>
  <c r="Z32" i="1"/>
  <c r="AA32" i="1"/>
  <c r="Z33" i="1"/>
  <c r="AA33" i="1"/>
  <c r="Z34" i="1"/>
  <c r="AA34" i="1"/>
  <c r="Z35" i="1"/>
  <c r="AA35" i="1"/>
  <c r="Z36" i="1"/>
  <c r="AA36" i="1"/>
  <c r="Z37" i="1"/>
  <c r="AA37" i="1"/>
  <c r="Z38" i="1"/>
  <c r="AA38" i="1"/>
  <c r="Z39" i="1"/>
  <c r="AA39" i="1"/>
  <c r="Z40" i="1"/>
  <c r="AA40" i="1"/>
  <c r="Z41" i="1"/>
  <c r="AA41" i="1"/>
  <c r="Z42" i="1"/>
  <c r="AA42" i="1"/>
  <c r="Z43" i="1"/>
  <c r="AA43" i="1"/>
  <c r="Z44" i="1"/>
  <c r="AA44" i="1"/>
  <c r="Z45" i="1"/>
  <c r="AA45" i="1"/>
  <c r="Z46" i="1"/>
  <c r="AA46" i="1"/>
  <c r="Z47" i="1"/>
  <c r="AA47" i="1"/>
  <c r="Z48" i="1"/>
  <c r="AA48" i="1"/>
  <c r="Z49" i="1"/>
  <c r="AA49" i="1"/>
  <c r="Z50" i="1"/>
  <c r="AA50" i="1"/>
  <c r="Z51" i="1"/>
  <c r="AA51" i="1"/>
  <c r="Z52" i="1"/>
  <c r="AA52" i="1"/>
  <c r="Z53" i="1"/>
  <c r="AA53" i="1"/>
  <c r="Z54" i="1"/>
  <c r="AA54" i="1"/>
  <c r="Z55" i="1"/>
  <c r="AA55" i="1"/>
  <c r="Z56" i="1"/>
  <c r="AA56" i="1"/>
  <c r="Z57" i="1"/>
  <c r="AA57" i="1"/>
  <c r="Z58" i="1"/>
  <c r="AA58" i="1"/>
  <c r="Z59" i="1"/>
  <c r="AA59" i="1"/>
  <c r="Z60" i="1"/>
  <c r="AA60" i="1"/>
  <c r="Z61" i="1"/>
  <c r="AA61" i="1"/>
  <c r="Z62" i="1"/>
  <c r="AA62" i="1"/>
  <c r="Z63" i="1"/>
  <c r="AA63" i="1"/>
  <c r="Z64" i="1"/>
  <c r="AA64" i="1"/>
  <c r="Z65" i="1"/>
  <c r="AA65" i="1"/>
  <c r="Z66" i="1"/>
  <c r="AA66" i="1"/>
  <c r="Z67" i="1"/>
  <c r="AA67" i="1"/>
  <c r="Z68" i="1"/>
  <c r="AA68" i="1"/>
  <c r="Z69" i="1"/>
  <c r="AA69" i="1"/>
  <c r="Z70" i="1"/>
  <c r="AA70" i="1"/>
  <c r="Z71" i="1"/>
  <c r="AA71" i="1"/>
  <c r="Z72" i="1"/>
  <c r="AA72" i="1"/>
  <c r="Z73" i="1"/>
  <c r="AA73" i="1"/>
  <c r="Z74" i="1"/>
  <c r="AA74" i="1"/>
  <c r="Z75" i="1"/>
  <c r="AA75" i="1"/>
  <c r="Z76" i="1"/>
  <c r="AA76" i="1"/>
  <c r="Z77" i="1"/>
  <c r="AA77" i="1"/>
  <c r="Z78" i="1"/>
  <c r="AA78" i="1"/>
  <c r="Z79" i="1"/>
  <c r="AA79" i="1"/>
  <c r="Z80" i="1"/>
  <c r="AA80" i="1"/>
  <c r="Z81" i="1"/>
  <c r="AA81" i="1"/>
  <c r="Z82" i="1"/>
  <c r="AA82" i="1"/>
  <c r="Z83" i="1"/>
  <c r="AA83" i="1"/>
  <c r="Z84" i="1"/>
  <c r="AA84" i="1"/>
  <c r="Z85" i="1"/>
  <c r="AA85" i="1"/>
  <c r="Z86" i="1"/>
  <c r="AA86" i="1"/>
  <c r="Z87" i="1"/>
  <c r="AA87" i="1"/>
  <c r="Z88" i="1"/>
  <c r="AA88" i="1"/>
  <c r="Z89" i="1"/>
  <c r="AA89" i="1"/>
  <c r="Z90" i="1"/>
  <c r="AA90" i="1"/>
  <c r="Z91" i="1"/>
  <c r="AA91" i="1"/>
  <c r="Z92" i="1"/>
  <c r="AA92" i="1"/>
  <c r="Z93" i="1"/>
  <c r="AA93" i="1"/>
  <c r="Z94" i="1"/>
  <c r="AA94" i="1"/>
  <c r="Z95" i="1"/>
  <c r="AA95" i="1"/>
  <c r="Z96" i="1"/>
  <c r="AA96" i="1"/>
  <c r="Z97" i="1"/>
  <c r="AA97" i="1"/>
  <c r="Z98" i="1"/>
  <c r="AA98" i="1"/>
  <c r="Z99" i="1"/>
  <c r="AA99" i="1"/>
  <c r="Z100" i="1"/>
  <c r="AA100" i="1"/>
  <c r="Z101" i="1"/>
  <c r="AA101" i="1"/>
  <c r="Z102" i="1"/>
  <c r="AA102" i="1"/>
  <c r="Z103" i="1"/>
  <c r="AA103" i="1"/>
  <c r="Z104" i="1"/>
  <c r="AA104" i="1"/>
  <c r="Z105" i="1"/>
  <c r="AA105" i="1"/>
  <c r="Z106" i="1"/>
  <c r="AA106" i="1"/>
  <c r="Z107" i="1"/>
  <c r="AA107" i="1"/>
  <c r="Z108" i="1"/>
  <c r="AA108" i="1"/>
  <c r="Z109" i="1"/>
  <c r="AA109" i="1"/>
  <c r="Z110" i="1"/>
  <c r="AA110" i="1"/>
  <c r="Z111" i="1"/>
  <c r="AA111" i="1"/>
  <c r="Z112" i="1"/>
  <c r="AA112" i="1"/>
  <c r="Z113" i="1"/>
  <c r="AA113" i="1"/>
  <c r="Z114" i="1"/>
  <c r="AA114" i="1"/>
  <c r="Z115" i="1"/>
  <c r="AA115" i="1"/>
  <c r="Z116" i="1"/>
  <c r="AA116" i="1"/>
  <c r="Z117" i="1"/>
  <c r="AA117" i="1"/>
  <c r="Z118" i="1"/>
  <c r="AA118" i="1"/>
  <c r="Z119" i="1"/>
  <c r="AA119" i="1"/>
  <c r="Z120" i="1"/>
  <c r="AA120" i="1"/>
  <c r="Z121" i="1"/>
  <c r="AA121" i="1"/>
  <c r="Z122" i="1"/>
  <c r="AA122" i="1"/>
  <c r="Z123" i="1"/>
  <c r="AA123" i="1"/>
  <c r="Z124" i="1"/>
  <c r="AA124" i="1"/>
  <c r="Z125" i="1"/>
  <c r="AA125" i="1"/>
  <c r="Z126" i="1"/>
  <c r="AA126" i="1"/>
  <c r="Z127" i="1"/>
  <c r="AA127" i="1"/>
  <c r="Z128" i="1"/>
  <c r="AA128" i="1"/>
  <c r="Z129" i="1"/>
  <c r="AA129" i="1"/>
  <c r="Z130" i="1"/>
  <c r="AA130" i="1"/>
  <c r="Z131" i="1"/>
  <c r="AA131" i="1"/>
  <c r="Z132" i="1"/>
  <c r="AA132" i="1"/>
  <c r="Z133" i="1"/>
  <c r="AA133" i="1"/>
  <c r="Z134" i="1"/>
  <c r="AA134" i="1"/>
  <c r="Z135" i="1"/>
  <c r="AA135" i="1"/>
  <c r="Z136" i="1"/>
  <c r="AA136" i="1"/>
  <c r="Z137" i="1"/>
  <c r="AA137" i="1"/>
  <c r="Z138" i="1"/>
  <c r="AA138" i="1"/>
  <c r="Z139" i="1"/>
  <c r="AA139" i="1"/>
  <c r="Z140" i="1"/>
  <c r="AA140" i="1"/>
  <c r="Z141" i="1"/>
  <c r="AA141" i="1"/>
  <c r="Z142" i="1"/>
  <c r="AA142" i="1"/>
  <c r="Z143" i="1"/>
  <c r="AA143" i="1"/>
  <c r="Z144" i="1"/>
  <c r="AA144" i="1"/>
  <c r="Z145" i="1"/>
  <c r="AA145" i="1"/>
  <c r="Z146" i="1"/>
  <c r="AA146" i="1"/>
  <c r="Z147" i="1"/>
  <c r="AA147" i="1"/>
  <c r="Z148" i="1"/>
  <c r="AA148" i="1"/>
  <c r="Z149" i="1"/>
  <c r="AA149" i="1"/>
  <c r="Z150" i="1"/>
  <c r="AA150" i="1"/>
  <c r="Z151" i="1"/>
  <c r="AA151" i="1"/>
  <c r="Z152" i="1"/>
  <c r="AA152" i="1"/>
  <c r="Z153" i="1"/>
  <c r="AA153" i="1"/>
  <c r="Z154" i="1"/>
  <c r="AA154" i="1"/>
  <c r="Z155" i="1"/>
  <c r="AA155" i="1"/>
  <c r="Z156" i="1"/>
  <c r="AA156" i="1"/>
  <c r="Z157" i="1"/>
  <c r="AA157" i="1"/>
  <c r="Z158" i="1"/>
  <c r="AA158" i="1"/>
  <c r="Z159" i="1"/>
  <c r="AA159" i="1"/>
  <c r="Z160" i="1"/>
  <c r="AA160" i="1"/>
  <c r="Z161" i="1"/>
  <c r="AA161" i="1"/>
  <c r="Z162" i="1"/>
  <c r="AA162" i="1"/>
  <c r="Z163" i="1"/>
  <c r="AA163" i="1"/>
  <c r="Z164" i="1"/>
  <c r="AA164" i="1"/>
  <c r="Z165" i="1"/>
  <c r="AA165" i="1"/>
  <c r="Z19" i="1"/>
  <c r="AA19" i="1"/>
  <c r="AB86" i="1" l="1"/>
  <c r="AB165" i="1"/>
  <c r="AB153" i="1"/>
  <c r="AB149" i="1"/>
  <c r="AB141" i="1"/>
  <c r="AB137" i="1"/>
  <c r="AB133" i="1"/>
  <c r="AB125" i="1"/>
  <c r="AB121" i="1"/>
  <c r="AB117" i="1"/>
  <c r="AB114" i="1"/>
  <c r="AB112" i="1"/>
  <c r="AB110" i="1"/>
  <c r="AB108" i="1"/>
  <c r="AB106" i="1"/>
  <c r="AB104" i="1"/>
  <c r="AB102" i="1"/>
  <c r="AB100" i="1"/>
  <c r="AB94" i="1"/>
  <c r="AB90" i="1"/>
  <c r="AB146" i="1"/>
  <c r="AB83" i="1"/>
  <c r="AB81" i="1"/>
  <c r="AB79" i="1"/>
  <c r="AB77" i="1"/>
  <c r="AB70" i="1"/>
  <c r="AB69" i="1"/>
  <c r="AB58" i="1"/>
  <c r="AB51" i="1"/>
  <c r="AB49" i="1"/>
  <c r="AB47" i="1"/>
  <c r="AB45" i="1"/>
  <c r="AB41" i="1"/>
  <c r="AB39" i="1"/>
  <c r="AB35" i="1"/>
  <c r="AB33" i="1"/>
  <c r="AB30" i="1"/>
  <c r="AB26" i="1"/>
  <c r="AB23" i="1"/>
  <c r="AB22" i="1"/>
  <c r="AB20" i="1"/>
  <c r="AB129" i="1"/>
  <c r="AB62" i="1"/>
  <c r="AB54" i="1"/>
  <c r="AB53" i="1"/>
  <c r="AB36" i="1"/>
  <c r="AB67" i="1"/>
  <c r="AB59" i="1"/>
  <c r="AB38" i="1"/>
  <c r="AB164" i="1"/>
  <c r="AB158" i="1"/>
  <c r="AB148" i="1"/>
  <c r="AB142" i="1"/>
  <c r="AB138" i="1"/>
  <c r="AB126" i="1"/>
  <c r="AB124" i="1"/>
  <c r="AB122" i="1"/>
  <c r="AB120" i="1"/>
  <c r="AB118" i="1"/>
  <c r="AB116" i="1"/>
  <c r="AB111" i="1"/>
  <c r="AB91" i="1"/>
  <c r="AB85" i="1"/>
  <c r="AB152" i="1"/>
  <c r="AB150" i="1"/>
  <c r="AB140" i="1"/>
  <c r="AB134" i="1"/>
  <c r="AB132" i="1"/>
  <c r="AB157" i="1"/>
  <c r="AB136" i="1"/>
  <c r="AB156" i="1"/>
  <c r="AB130" i="1"/>
  <c r="AB143" i="1"/>
  <c r="AB98" i="1"/>
  <c r="AB75" i="1"/>
  <c r="AB43" i="1"/>
  <c r="AB19" i="1"/>
  <c r="AB144" i="1"/>
  <c r="AB109" i="1"/>
  <c r="AB105" i="1"/>
  <c r="AB101" i="1"/>
  <c r="AB97" i="1"/>
  <c r="AB93" i="1"/>
  <c r="AB78" i="1"/>
  <c r="AB74" i="1"/>
  <c r="AB65" i="1"/>
  <c r="AB63" i="1"/>
  <c r="AB61" i="1"/>
  <c r="AB46" i="1"/>
  <c r="AB42" i="1"/>
  <c r="AB34" i="1"/>
  <c r="AB162" i="1"/>
  <c r="AB131" i="1"/>
  <c r="AB99" i="1"/>
  <c r="AB92" i="1"/>
  <c r="AB76" i="1"/>
  <c r="AB60" i="1"/>
  <c r="AB44" i="1"/>
  <c r="AB37" i="1"/>
  <c r="AB21" i="1"/>
  <c r="AB154" i="1"/>
  <c r="AB127" i="1"/>
  <c r="AB95" i="1"/>
  <c r="AB31" i="1"/>
  <c r="AB28" i="1"/>
  <c r="AB147" i="1"/>
  <c r="AB145" i="1"/>
  <c r="AB128" i="1"/>
  <c r="AB115" i="1"/>
  <c r="AB113" i="1"/>
  <c r="AB96" i="1"/>
  <c r="AB89" i="1"/>
  <c r="AB87" i="1"/>
  <c r="AB84" i="1"/>
  <c r="AB82" i="1"/>
  <c r="AB73" i="1"/>
  <c r="AB71" i="1"/>
  <c r="AB68" i="1"/>
  <c r="AB66" i="1"/>
  <c r="AB57" i="1"/>
  <c r="AB55" i="1"/>
  <c r="AB52" i="1"/>
  <c r="AB50" i="1"/>
  <c r="AB29" i="1"/>
  <c r="AB27" i="1"/>
  <c r="AB25" i="1"/>
  <c r="AB24" i="1"/>
  <c r="AB163" i="1"/>
  <c r="AB159" i="1"/>
  <c r="AB139" i="1"/>
  <c r="AB123" i="1"/>
  <c r="AB107" i="1"/>
  <c r="AB88" i="1"/>
  <c r="AB80" i="1"/>
  <c r="AB72" i="1"/>
  <c r="AB64" i="1"/>
  <c r="AB56" i="1"/>
  <c r="AB48" i="1"/>
  <c r="AB40" i="1"/>
  <c r="AB32" i="1"/>
  <c r="AB155" i="1"/>
  <c r="AB151" i="1"/>
  <c r="AB135" i="1"/>
  <c r="AB119" i="1"/>
  <c r="AB103" i="1"/>
  <c r="AB161" i="1"/>
  <c r="AB160" i="1"/>
  <c r="M24" i="3" l="1"/>
  <c r="L24" i="3"/>
  <c r="K24" i="3"/>
  <c r="J24" i="3"/>
  <c r="I24" i="3"/>
  <c r="H24" i="3"/>
  <c r="G24" i="3"/>
  <c r="F24" i="3"/>
  <c r="R24" i="3" s="1"/>
  <c r="R23" i="3"/>
  <c r="AT22" i="3"/>
  <c r="AT21" i="3"/>
  <c r="M21" i="3"/>
  <c r="K21" i="3"/>
  <c r="AT20" i="3"/>
  <c r="M20" i="3"/>
  <c r="K20" i="3"/>
  <c r="AP15" i="3"/>
  <c r="H13" i="3"/>
  <c r="O11" i="3"/>
  <c r="O13" i="3" s="1"/>
  <c r="G11" i="3"/>
  <c r="G13" i="3" s="1"/>
  <c r="AQ10" i="3"/>
  <c r="AQ12" i="3" s="1"/>
  <c r="AN10" i="3"/>
  <c r="AN12" i="3" s="1"/>
  <c r="AI10" i="3"/>
  <c r="AI12" i="3" s="1"/>
  <c r="Q9" i="3"/>
  <c r="Q11" i="3" s="1"/>
  <c r="P9" i="3"/>
  <c r="P11" i="3" s="1"/>
  <c r="O9" i="3"/>
  <c r="N9" i="3"/>
  <c r="N11" i="3" s="1"/>
  <c r="N13" i="3" s="1"/>
  <c r="M9" i="3"/>
  <c r="M11" i="3" s="1"/>
  <c r="L9" i="3"/>
  <c r="L11" i="3" s="1"/>
  <c r="K9" i="3"/>
  <c r="K11" i="3" s="1"/>
  <c r="K13" i="3" s="1"/>
  <c r="J9" i="3"/>
  <c r="J11" i="3" s="1"/>
  <c r="I9" i="3"/>
  <c r="I11" i="3" s="1"/>
  <c r="H9" i="3"/>
  <c r="H11" i="3" s="1"/>
  <c r="H22" i="3" s="1"/>
  <c r="G9" i="3"/>
  <c r="F9" i="3"/>
  <c r="AS8" i="3"/>
  <c r="AS10" i="3" s="1"/>
  <c r="AS12" i="3" s="1"/>
  <c r="AR8" i="3"/>
  <c r="AR10" i="3" s="1"/>
  <c r="AR12" i="3" s="1"/>
  <c r="AR14" i="3" s="1"/>
  <c r="AQ8" i="3"/>
  <c r="AP8" i="3"/>
  <c r="AP10" i="3" s="1"/>
  <c r="AP12" i="3" s="1"/>
  <c r="AO8" i="3"/>
  <c r="AO10" i="3" s="1"/>
  <c r="AO12" i="3" s="1"/>
  <c r="AN8" i="3"/>
  <c r="AM8" i="3"/>
  <c r="AM10" i="3" s="1"/>
  <c r="AM12" i="3" s="1"/>
  <c r="AL8" i="3"/>
  <c r="AL10" i="3" s="1"/>
  <c r="AL12" i="3" s="1"/>
  <c r="AL14" i="3" s="1"/>
  <c r="AK8" i="3"/>
  <c r="AK10" i="3" s="1"/>
  <c r="AK12" i="3" s="1"/>
  <c r="AJ8" i="3"/>
  <c r="AJ10" i="3" s="1"/>
  <c r="AJ12" i="3" s="1"/>
  <c r="AI8" i="3"/>
  <c r="AH8" i="3"/>
  <c r="AH10" i="3" s="1"/>
  <c r="R7" i="3"/>
  <c r="AT6" i="3"/>
  <c r="R6" i="3"/>
  <c r="AT5" i="3"/>
  <c r="R5" i="3"/>
  <c r="AT4" i="3"/>
  <c r="AS1" i="3"/>
  <c r="AR1" i="3"/>
  <c r="AQ1" i="3"/>
  <c r="AP1" i="3"/>
  <c r="AO1" i="3"/>
  <c r="AN1" i="3"/>
  <c r="AM1" i="3"/>
  <c r="AL1" i="3"/>
  <c r="AK1" i="3"/>
  <c r="AJ1" i="3"/>
  <c r="AI1" i="3"/>
  <c r="AH1" i="3"/>
  <c r="R9" i="3" l="1"/>
  <c r="F11" i="3"/>
  <c r="F13" i="3" s="1"/>
  <c r="AO15" i="3"/>
  <c r="AO23" i="3"/>
  <c r="AO18" i="3"/>
  <c r="AO14" i="3"/>
  <c r="AO16" i="3"/>
  <c r="AO17" i="3"/>
  <c r="AK15" i="3"/>
  <c r="AK14" i="3"/>
  <c r="AK17" i="3"/>
  <c r="AK16" i="3"/>
  <c r="AK23" i="3"/>
  <c r="AK18" i="3"/>
  <c r="AS15" i="3"/>
  <c r="AS17" i="3"/>
  <c r="AS16" i="3"/>
  <c r="AS14" i="3"/>
  <c r="AS23" i="3"/>
  <c r="AS18" i="3"/>
  <c r="AS19" i="3"/>
  <c r="I22" i="3"/>
  <c r="I13" i="3"/>
  <c r="Q13" i="3"/>
  <c r="AN18" i="3"/>
  <c r="AN16" i="3"/>
  <c r="AN17" i="3"/>
  <c r="AN15" i="3"/>
  <c r="AN23" i="3"/>
  <c r="AN14" i="3"/>
  <c r="G19" i="3"/>
  <c r="G17" i="3"/>
  <c r="G15" i="3"/>
  <c r="G18" i="3"/>
  <c r="G16" i="3"/>
  <c r="O19" i="3"/>
  <c r="O17" i="3"/>
  <c r="O18" i="3"/>
  <c r="O20" i="3"/>
  <c r="O21" i="3"/>
  <c r="AT10" i="3"/>
  <c r="AH12" i="3"/>
  <c r="AL23" i="3"/>
  <c r="AL17" i="3"/>
  <c r="AL16" i="3"/>
  <c r="AL18" i="3"/>
  <c r="AL15" i="3"/>
  <c r="AL24" i="3" s="1"/>
  <c r="AP23" i="3"/>
  <c r="AP19" i="3"/>
  <c r="AP17" i="3"/>
  <c r="AP14" i="3"/>
  <c r="AP16" i="3"/>
  <c r="AI14" i="3"/>
  <c r="AI18" i="3"/>
  <c r="AI17" i="3"/>
  <c r="AI15" i="3"/>
  <c r="AI23" i="3"/>
  <c r="AQ14" i="3"/>
  <c r="AQ18" i="3"/>
  <c r="AQ17" i="3"/>
  <c r="AQ19" i="3"/>
  <c r="AQ16" i="3"/>
  <c r="AQ15" i="3"/>
  <c r="J13" i="3"/>
  <c r="R11" i="3"/>
  <c r="H16" i="3"/>
  <c r="H18" i="3"/>
  <c r="H17" i="3"/>
  <c r="H19" i="3"/>
  <c r="AP18" i="3"/>
  <c r="AR18" i="3"/>
  <c r="AR16" i="3"/>
  <c r="AR19" i="3"/>
  <c r="AR17" i="3"/>
  <c r="AR15" i="3"/>
  <c r="AR23" i="3"/>
  <c r="K19" i="3"/>
  <c r="K17" i="3"/>
  <c r="M13" i="3"/>
  <c r="H15" i="3"/>
  <c r="AI16" i="3"/>
  <c r="K18" i="3"/>
  <c r="AJ18" i="3"/>
  <c r="AJ16" i="3"/>
  <c r="AJ23" i="3"/>
  <c r="AJ14" i="3"/>
  <c r="L13" i="3"/>
  <c r="P13" i="3"/>
  <c r="AM14" i="3"/>
  <c r="AM16" i="3"/>
  <c r="AM18" i="3"/>
  <c r="AM15" i="3"/>
  <c r="AM23" i="3"/>
  <c r="AM17" i="3"/>
  <c r="F15" i="3"/>
  <c r="F17" i="3"/>
  <c r="N20" i="3"/>
  <c r="N21" i="3"/>
  <c r="N17" i="3"/>
  <c r="N19" i="3"/>
  <c r="N18" i="3"/>
  <c r="AJ15" i="3"/>
  <c r="AJ17" i="3"/>
  <c r="AQ23" i="3"/>
  <c r="AT8" i="3"/>
  <c r="H25" i="3" l="1"/>
  <c r="H2" i="3" s="1"/>
  <c r="AO24" i="3"/>
  <c r="F19" i="3"/>
  <c r="F16" i="3"/>
  <c r="R16" i="3" s="1"/>
  <c r="F18" i="3"/>
  <c r="AN24" i="3"/>
  <c r="AR24" i="3"/>
  <c r="I18" i="3"/>
  <c r="I17" i="3"/>
  <c r="I19" i="3"/>
  <c r="I15" i="3"/>
  <c r="R15" i="3" s="1"/>
  <c r="R13" i="3"/>
  <c r="AJ24" i="3"/>
  <c r="AQ24" i="3"/>
  <c r="AH23" i="3"/>
  <c r="AT23" i="3" s="1"/>
  <c r="AH17" i="3"/>
  <c r="AT17" i="3" s="1"/>
  <c r="AH16" i="3"/>
  <c r="AT16" i="3" s="1"/>
  <c r="AH18" i="3"/>
  <c r="AT18" i="3" s="1"/>
  <c r="AH14" i="3"/>
  <c r="AT12" i="3"/>
  <c r="AH15" i="3"/>
  <c r="AT15" i="3" s="1"/>
  <c r="Q21" i="3"/>
  <c r="Q18" i="3"/>
  <c r="Q20" i="3"/>
  <c r="Q17" i="3"/>
  <c r="Q19" i="3"/>
  <c r="AS24" i="3"/>
  <c r="AK24" i="3"/>
  <c r="R22" i="3"/>
  <c r="K25" i="3"/>
  <c r="O25" i="3"/>
  <c r="AM24" i="3"/>
  <c r="L20" i="3"/>
  <c r="L17" i="3"/>
  <c r="L21" i="3"/>
  <c r="L18" i="3"/>
  <c r="L19" i="3"/>
  <c r="AP24" i="3"/>
  <c r="N25" i="3"/>
  <c r="P19" i="3"/>
  <c r="P21" i="3"/>
  <c r="P20" i="3"/>
  <c r="P18" i="3"/>
  <c r="P17" i="3"/>
  <c r="M18" i="3"/>
  <c r="M19" i="3"/>
  <c r="M17" i="3"/>
  <c r="J19" i="3"/>
  <c r="J18" i="3"/>
  <c r="J17" i="3"/>
  <c r="AI24" i="3"/>
  <c r="AT19" i="3"/>
  <c r="G25" i="3"/>
  <c r="K2" i="3" l="1"/>
  <c r="N2" i="3"/>
  <c r="O2" i="3"/>
  <c r="G2" i="3"/>
  <c r="Q25" i="3"/>
  <c r="R21" i="3"/>
  <c r="F25" i="3"/>
  <c r="L167" i="1" s="1"/>
  <c r="R19" i="3"/>
  <c r="R18" i="3"/>
  <c r="P25" i="3"/>
  <c r="J25" i="3"/>
  <c r="I25" i="3"/>
  <c r="R17" i="3"/>
  <c r="AT14" i="3"/>
  <c r="AH24" i="3"/>
  <c r="AT24" i="3" s="1"/>
  <c r="R20" i="3"/>
  <c r="L25" i="3"/>
  <c r="M25" i="3"/>
  <c r="F2" i="3" l="1"/>
  <c r="I2" i="3"/>
  <c r="M2" i="3"/>
  <c r="P2" i="3"/>
  <c r="J2" i="3"/>
  <c r="A2" i="3" s="1"/>
  <c r="L2" i="3"/>
  <c r="Q2" i="3"/>
  <c r="R2" i="3" s="1"/>
  <c r="R25" i="3"/>
  <c r="S25" i="3" s="1"/>
  <c r="B2" i="3" l="1"/>
  <c r="C2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tc={5C776011-94B8-4350-9F3A-2BF6A1B6F6D3}</author>
    <author>tc={D73C49DF-74FB-41C9-8328-61D32581AA16}</author>
    <author>tc={3B927509-A507-467A-A2B9-450DD94B338A}</author>
  </authors>
  <commentList>
    <comment ref="J15" authorId="0" shapeId="0" xr:uid="{5C776011-94B8-4350-9F3A-2BF6A1B6F6D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CP</t>
      </text>
    </comment>
    <comment ref="I16" authorId="1" shapeId="0" xr:uid="{D73C49DF-74FB-41C9-8328-61D32581AA16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CP</t>
      </text>
    </comment>
    <comment ref="J21" authorId="2" shapeId="0" xr:uid="{3B927509-A507-467A-A2B9-450DD94B338A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debut 17 05</t>
      </text>
    </comment>
  </commentList>
</comments>
</file>

<file path=xl/sharedStrings.xml><?xml version="1.0" encoding="utf-8"?>
<sst xmlns="http://schemas.openxmlformats.org/spreadsheetml/2006/main" count="541" uniqueCount="239">
  <si>
    <t>N°AFFAIRE</t>
  </si>
  <si>
    <t>CLIENT</t>
  </si>
  <si>
    <t>DELAI</t>
  </si>
  <si>
    <t>DATE COMMANDE</t>
  </si>
  <si>
    <t>REF DEVIS</t>
  </si>
  <si>
    <t xml:space="preserve"> UOA    ATELIER </t>
  </si>
  <si>
    <t xml:space="preserve">UOC CHANTIER </t>
  </si>
  <si>
    <t>janv.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</si>
  <si>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</si>
  <si>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</si>
  <si>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</si>
  <si>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</si>
  <si>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</si>
  <si>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</si>
  <si>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</si>
  <si>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</si>
  <si>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</si>
  <si>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</si>
  <si>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</si>
  <si>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GC</t>
  </si>
  <si>
    <t>janvier</t>
  </si>
  <si>
    <t>février</t>
  </si>
  <si>
    <t>avril</t>
  </si>
  <si>
    <t>juillet</t>
  </si>
  <si>
    <t>septembre</t>
  </si>
  <si>
    <t>octobre</t>
  </si>
  <si>
    <t>novembre</t>
  </si>
  <si>
    <t>décembre</t>
  </si>
  <si>
    <t>VINISTAB</t>
  </si>
  <si>
    <t>RICHEMER</t>
  </si>
  <si>
    <t>affecté</t>
  </si>
  <si>
    <t>prévu</t>
  </si>
  <si>
    <t>écart</t>
  </si>
  <si>
    <t>ca possible</t>
  </si>
  <si>
    <t>OBI</t>
  </si>
  <si>
    <t>BTS</t>
  </si>
  <si>
    <t>OF</t>
  </si>
  <si>
    <t>matieres</t>
  </si>
  <si>
    <t>REGIE 80% taux mat = 42%</t>
  </si>
  <si>
    <t>MIX 60% VINI et 40% RE taux mat 46%</t>
  </si>
  <si>
    <t>heures possible</t>
  </si>
  <si>
    <t>Colonne1</t>
  </si>
  <si>
    <t>Colonne2</t>
  </si>
  <si>
    <t>CUMULS</t>
  </si>
  <si>
    <t>jours de production</t>
  </si>
  <si>
    <t>ouvrés</t>
  </si>
  <si>
    <t>ponts</t>
  </si>
  <si>
    <t>cp</t>
  </si>
  <si>
    <t>total j de prod</t>
  </si>
  <si>
    <t>horaires 7h/j</t>
  </si>
  <si>
    <t>Productivité 1</t>
  </si>
  <si>
    <t>Productivité 2</t>
  </si>
  <si>
    <t>Thierry</t>
  </si>
  <si>
    <t>Jeremy</t>
  </si>
  <si>
    <t>Guillaume</t>
  </si>
  <si>
    <t>Charles</t>
  </si>
  <si>
    <t>compagnon 1</t>
  </si>
  <si>
    <t>Antonny</t>
  </si>
  <si>
    <t>compagnon 2</t>
  </si>
  <si>
    <t>Gaetan</t>
  </si>
  <si>
    <t>compagnon 3</t>
  </si>
  <si>
    <t>Mazarine</t>
  </si>
  <si>
    <t>compagnon 4</t>
  </si>
  <si>
    <t>HEURES PROD</t>
  </si>
  <si>
    <t>FEMAG INDUSTRIE</t>
  </si>
  <si>
    <t>Pliage tôlerie</t>
  </si>
  <si>
    <t>LIBELLES</t>
  </si>
  <si>
    <t>MONTANT HT</t>
  </si>
  <si>
    <t>EAU AIR SYSTÈME</t>
  </si>
  <si>
    <t>garde corps</t>
  </si>
  <si>
    <t>VEOLIA EAU</t>
  </si>
  <si>
    <t>échelle</t>
  </si>
  <si>
    <t>modif chassis armoire</t>
  </si>
  <si>
    <t>BC MAINTENANCE</t>
  </si>
  <si>
    <t>3 toles galva</t>
  </si>
  <si>
    <t>ACEA</t>
  </si>
  <si>
    <t>renforcement étagères</t>
  </si>
  <si>
    <t>profil alu</t>
  </si>
  <si>
    <t>ATELIER</t>
  </si>
  <si>
    <t>C CASTEL</t>
  </si>
  <si>
    <t>Nettoyage et divers</t>
  </si>
  <si>
    <t>CIRRUS</t>
  </si>
  <si>
    <t>barre de seuil inox</t>
  </si>
  <si>
    <t>carter de protection</t>
  </si>
  <si>
    <t>4 bandage de roues</t>
  </si>
  <si>
    <t>Tuyauterie acier</t>
  </si>
  <si>
    <t>Fourreaux azote</t>
  </si>
  <si>
    <t>Tuyauterie inox 316L Jacque Cœur</t>
  </si>
  <si>
    <t>Confection et mise en place d’un garde-corps</t>
  </si>
  <si>
    <t>TERRE DE SABLE</t>
  </si>
  <si>
    <t>raccord adaptateur en Y</t>
  </si>
  <si>
    <t>3 piquages dans une remorque</t>
  </si>
  <si>
    <t xml:space="preserve"> 2 fers plats 50x10</t>
  </si>
  <si>
    <t>3 cornières inox et barres de seuil</t>
  </si>
  <si>
    <t>5,2,2 Goulotte phase solide</t>
  </si>
  <si>
    <t>Bavette alu</t>
  </si>
  <si>
    <t>SEABOOST</t>
  </si>
  <si>
    <t>moule à galette</t>
  </si>
  <si>
    <t>2 sets de moule</t>
  </si>
  <si>
    <t>ARNAUD MARIE LUCE</t>
  </si>
  <si>
    <t>caniveaux</t>
  </si>
  <si>
    <t>VALLON DES GLAUGES</t>
  </si>
  <si>
    <t>EUROTECHNOLOGIE</t>
  </si>
  <si>
    <t>COURSAN</t>
  </si>
  <si>
    <t>Confection et pose d’une passerelle en contre-bas</t>
  </si>
  <si>
    <t xml:space="preserve">COURSAN </t>
  </si>
  <si>
    <t>Prolongation de la passerelle de surveillance</t>
  </si>
  <si>
    <t>Confection de 4 paniers de filtration</t>
  </si>
  <si>
    <t>Confection et pose d’un caniveau inox</t>
  </si>
  <si>
    <t>support tambour</t>
  </si>
  <si>
    <t>VALLON  LOUIS</t>
  </si>
  <si>
    <t xml:space="preserve">5 caniveau </t>
  </si>
  <si>
    <t>VALLON LOUIS</t>
  </si>
  <si>
    <t>4 avaloirs</t>
  </si>
  <si>
    <t>BUCHER VASLIN</t>
  </si>
  <si>
    <t>Passerelles et echelles inox</t>
  </si>
  <si>
    <t>Caillebotis</t>
  </si>
  <si>
    <t>2 passerelles d’accès pressoir</t>
  </si>
  <si>
    <t>escalier d’accès quart tournant+passerelles</t>
  </si>
  <si>
    <t>5,2,3 Caillebotis divers</t>
  </si>
  <si>
    <t>5,1,3 Garde-corps spécifique</t>
  </si>
  <si>
    <t xml:space="preserve">5,1,2 Escaliers </t>
  </si>
  <si>
    <t>511 Pass et plateformes</t>
  </si>
  <si>
    <t>transfert du matériel de filtratio</t>
  </si>
  <si>
    <t>ND</t>
  </si>
  <si>
    <t>supports pour rangemen</t>
  </si>
  <si>
    <t>2 rampes aluminiun</t>
  </si>
  <si>
    <t>2 structures de protection</t>
  </si>
  <si>
    <t>DIGITALIS</t>
  </si>
  <si>
    <t>Panneau d'affichage corten</t>
  </si>
  <si>
    <t>FARRET</t>
  </si>
  <si>
    <t>Trappe alu</t>
  </si>
  <si>
    <t>Dôme terrasse</t>
  </si>
  <si>
    <t>Tuyauteries inox</t>
  </si>
  <si>
    <t>Habillage  tuyaux froid</t>
  </si>
  <si>
    <t>ESTEZARGUES</t>
  </si>
  <si>
    <t>Totem</t>
  </si>
  <si>
    <t>Grille à barreaux</t>
  </si>
  <si>
    <t>Pass escalier</t>
  </si>
  <si>
    <t>Escalier fab + pose</t>
  </si>
  <si>
    <t>REGIE DES EAUX</t>
  </si>
  <si>
    <t>NC</t>
  </si>
  <si>
    <t>Accès extérieur et intérieur non sécurisé</t>
  </si>
  <si>
    <t>Accès extérieur et intérieur non conformes</t>
  </si>
  <si>
    <t>Accès et trappe non sécurisés</t>
  </si>
  <si>
    <t>Accès à la toiture du réservoir non conforme</t>
  </si>
  <si>
    <t>Trappe d'accès au réservoir extérieur non conforme</t>
  </si>
  <si>
    <t>Trappe d'accès toiture non conforme</t>
  </si>
  <si>
    <t>Echelles d'accès au réservoirs chancelantes</t>
  </si>
  <si>
    <t>Garde-corps extérieur non conforme</t>
  </si>
  <si>
    <t>Absence de plinthe au pallier du niveau réservoir</t>
  </si>
  <si>
    <t>Trappe d'accès à la bâche vétuste</t>
  </si>
  <si>
    <t>Absence de protection sur la toiture de la bâche</t>
  </si>
  <si>
    <t>Trappe de vidange peu pratique</t>
  </si>
  <si>
    <t>Absence d'accès sécurisé à la trappe de vidange et à la toiture</t>
  </si>
  <si>
    <t>Trappe de maintenance du pallier N°1 non sécurisée</t>
  </si>
  <si>
    <t>Ouverture trop grande au niveau des traversées du 1er pallier</t>
  </si>
  <si>
    <t>Absence de plinthe dans l'escalier et au niveau du pallier N°1</t>
  </si>
  <si>
    <t>Absence de protection et d'accès au palier supérieur</t>
  </si>
  <si>
    <t>Accès à la cuve de gauche périlleux</t>
  </si>
  <si>
    <t>Accès à la cuve de droite périlleux</t>
  </si>
  <si>
    <t>Garde-corps de la coursive supérieure vétuste</t>
  </si>
  <si>
    <t>Echelle d'accès coursive supérieure vétuste</t>
  </si>
  <si>
    <t>Trappe d'accès au débitmètre vétuste</t>
  </si>
  <si>
    <t>Absence de protection sur les trémies</t>
  </si>
  <si>
    <t>Cheminées d'aération non sécurisées (x2)</t>
  </si>
  <si>
    <t>Cheminée d'accès au réservoir ouest non conforme</t>
  </si>
  <si>
    <t>Absence d'accès pratique au sommet du réservoir Ouest</t>
  </si>
  <si>
    <t>Cheminée d'aération non sécurisée</t>
  </si>
  <si>
    <t>Cheminée d'accès au réservoir Est non conforme</t>
  </si>
  <si>
    <t>Absence de protection sur l'acrotère du réservoir Est</t>
  </si>
  <si>
    <t>Regard de la conduite de départ peu sécurisé</t>
  </si>
  <si>
    <t>Accès à la chambre de vanne du PR de vidange peu sécurisé</t>
  </si>
  <si>
    <t>Accès au regard de pompage du PR de vidange peu pratique</t>
  </si>
  <si>
    <t>Regard de la vanne de vidange du 12000m3 non sécurisé</t>
  </si>
  <si>
    <t>Entrée haute du réservoir 12000m3 non sécurisée</t>
  </si>
  <si>
    <t>Absence de garde-corps sur l'escalier</t>
  </si>
  <si>
    <t>Palier haut non sécurisé</t>
  </si>
  <si>
    <t>Absence de protection sur le caniveau d'évacuation</t>
  </si>
  <si>
    <t>Plateforme d'accès au tunnel non conforme</t>
  </si>
  <si>
    <t>Absence de protection sur une trémie</t>
  </si>
  <si>
    <t>Plateforme d'accès peu pratique</t>
  </si>
  <si>
    <t>Ouverture trop grande au niveau des traversées de conduites</t>
  </si>
  <si>
    <t>Absence de protection de la trémie d'accès à la toiture</t>
  </si>
  <si>
    <t>Echelle d'accès cuve extérieure non sécurisée</t>
  </si>
  <si>
    <t>Echelle d'accès cuve intérieure non sécurisée</t>
  </si>
  <si>
    <t>Haut de l'escalier non protégé</t>
  </si>
  <si>
    <t>Ouverture non protégée dans l'escalier d'accès aux cuves</t>
  </si>
  <si>
    <t>Escaliers saute tuyaux vétustes et non sécurisés</t>
  </si>
  <si>
    <t>Absence de portillon sur la coursive supérieure</t>
  </si>
  <si>
    <t>Accès à la passerelle non sécurisé</t>
  </si>
  <si>
    <t>Protection insuffisante du palier de la porte</t>
  </si>
  <si>
    <t>Vanne de dilution difficile d'utilisation</t>
  </si>
  <si>
    <t>Espacement trop important entres les garde-corps.</t>
  </si>
  <si>
    <t>Absence d'accès au déversoir de la file N°2</t>
  </si>
  <si>
    <t>Absence d'accès au déversoir de la file N°1</t>
  </si>
  <si>
    <t>Absence d'accès aux bassins de floculation après le seuil</t>
  </si>
  <si>
    <t>Absence d'accès aux bassins de floculation avant le seuil</t>
  </si>
  <si>
    <t>Absence de moyen d'accès à la partie basse du Bypass</t>
  </si>
  <si>
    <t>Absence de moyen d'accès à la partie haute du Bypass</t>
  </si>
  <si>
    <t>Trappe d'accès de la bâche à boues des décanteurs inaccessible</t>
  </si>
  <si>
    <t>Trappe d'approvisionnement des décanteurs non sécurisée</t>
  </si>
  <si>
    <t>Trappe d'accès à la vanne de purge non sécurisée</t>
  </si>
  <si>
    <t>Trappes du décanteur vétustes</t>
  </si>
  <si>
    <t>Absence d'accès à l'intérieur du décanteur (x2)</t>
  </si>
  <si>
    <t xml:space="preserve">Absence d'accès des trappes d'alimentation des filtres à charbon </t>
  </si>
  <si>
    <t>Trappe d'accès au bassin des filtres à charbon actif non sécurisée (x3)</t>
  </si>
  <si>
    <t>Trappe d'accès au caniveaux couverts peu sécurisé (x4)</t>
  </si>
  <si>
    <t>Absences d'accès aux bassins et aux canaux</t>
  </si>
  <si>
    <t>Absence d'accès au canal situé entre les filtres à sable et les filtres à charbon actif</t>
  </si>
  <si>
    <t>Garde-corps des vannes de vidange non conformes (x21)</t>
  </si>
  <si>
    <t>Accès difficiles aux équipements des filtres à charbon (x3)</t>
  </si>
  <si>
    <t>Manipulation de la vanne difficile (x3)</t>
  </si>
  <si>
    <t>Accès difficiles aux équipements des filtres à sable (x7)</t>
  </si>
  <si>
    <t>Trappe non étanche</t>
  </si>
  <si>
    <t>Trappe d'accès à la bâche difficile d'utilisation</t>
  </si>
  <si>
    <t>Trappe et échelle d'accès à la bâche de relevage non sécurisées</t>
  </si>
  <si>
    <t>Plateforme interne du regard débitmètre non sécurisée</t>
  </si>
  <si>
    <t>Regard d'accès dangereux</t>
  </si>
  <si>
    <t>Accès aux ouvertures supérieures des cuves dangereux</t>
  </si>
  <si>
    <t>Absence d'accès sécurisé aux cuves de floculant</t>
  </si>
  <si>
    <t>Accès difficile au tableaux électriques</t>
  </si>
  <si>
    <t>Accès à la toiture non sécurisé</t>
  </si>
  <si>
    <t>Non-conformité de la plateforme d'accès aux cuves du réservoir</t>
  </si>
  <si>
    <t>Trappe et échelle d'accès à l'intérieur du réservoir</t>
  </si>
  <si>
    <t>Accès au toit du réservoir non conforme</t>
  </si>
  <si>
    <t>Trappe d'accès à la chambre Claval</t>
  </si>
  <si>
    <t xml:space="preserve">   </t>
  </si>
  <si>
    <t>Planifiées</t>
  </si>
  <si>
    <t>Budgetées</t>
  </si>
  <si>
    <t>Grilles caniveaux</t>
  </si>
  <si>
    <t>CANIVEAUX</t>
  </si>
  <si>
    <t>1 grille</t>
  </si>
  <si>
    <t>3 grilles</t>
  </si>
  <si>
    <t>5,2,3 Goulotte pressoir bacs de vendange</t>
  </si>
  <si>
    <t>réservoir Valédeau</t>
  </si>
  <si>
    <t>CLOS COLUMBU</t>
  </si>
  <si>
    <t>trémie pressoirs</t>
  </si>
  <si>
    <t>station de pompage Valédeau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</si>
</sst>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/yy;@"/>
    <numFmt numFmtId="165" formatCode="#,##0.0"/>
    <numFmt numFmtId="166" formatCode="0.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8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rgb="FFFF000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 style="double">
        <color rgb="FFFF0000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rgb="FFFA482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3" borderId="0" xfId="0" applyFill="1"/>
    <xf numFmtId="0" fontId="0" fillId="2" borderId="1" xfId="0" applyFill="1" applyBorder="1" applyAlignment="1">
      <alignment horizontal="center" vertical="center" wrapText="1"/>
    </xf>
    <xf numFmtId="164" fontId="0" fillId="2" borderId="1" xfId="0" applyNumberForma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64" fontId="0" fillId="6" borderId="1" xfId="0" applyNumberFormat="1" applyFill="1" applyBorder="1" applyAlignment="1">
      <alignment horizontal="center" vertical="center" wrapText="1"/>
    </xf>
    <xf numFmtId="165" fontId="0" fillId="0" borderId="0" xfId="0" applyNumberFormat="1"/>
    <xf numFmtId="0" fontId="1" fillId="0" borderId="0" xfId="0" applyFont="1"/>
    <xf numFmtId="165" fontId="0" fillId="4" borderId="1" xfId="0" applyNumberFormat="1" applyFill="1" applyBorder="1" applyAlignment="1">
      <alignment horizontal="center" vertical="center" wrapText="1"/>
    </xf>
    <xf numFmtId="165" fontId="1" fillId="4" borderId="1" xfId="0" applyNumberFormat="1" applyFont="1" applyFill="1" applyBorder="1" applyAlignment="1">
      <alignment horizontal="center" vertical="center" wrapText="1"/>
    </xf>
    <xf numFmtId="165" fontId="2" fillId="4" borderId="1" xfId="0" applyNumberFormat="1" applyFont="1" applyFill="1" applyBorder="1" applyAlignment="1">
      <alignment horizontal="center" vertical="center" wrapText="1"/>
    </xf>
    <xf numFmtId="165" fontId="4" fillId="0" borderId="0" xfId="0" applyNumberFormat="1" applyFont="1"/>
    <xf numFmtId="3" fontId="0" fillId="0" borderId="0" xfId="0" applyNumberFormat="1"/>
    <xf numFmtId="4" fontId="0" fillId="2" borderId="1" xfId="0" applyNumberFormat="1" applyFill="1" applyBorder="1" applyAlignment="1">
      <alignment horizontal="center" vertical="center" wrapText="1"/>
    </xf>
    <xf numFmtId="0" fontId="6" fillId="9" borderId="0" xfId="0" applyFont="1" applyFill="1" applyAlignment="1">
      <alignment horizontal="center"/>
    </xf>
    <xf numFmtId="3" fontId="0" fillId="9" borderId="0" xfId="0" applyNumberFormat="1" applyFill="1"/>
    <xf numFmtId="0" fontId="0" fillId="9" borderId="0" xfId="0" applyFill="1"/>
    <xf numFmtId="0" fontId="0" fillId="3" borderId="8" xfId="0" applyFill="1" applyBorder="1"/>
    <xf numFmtId="0" fontId="0" fillId="3" borderId="9" xfId="0" applyFill="1" applyBorder="1"/>
    <xf numFmtId="0" fontId="7" fillId="3" borderId="10" xfId="0" applyFont="1" applyFill="1" applyBorder="1"/>
    <xf numFmtId="1" fontId="0" fillId="0" borderId="0" xfId="0" applyNumberFormat="1"/>
    <xf numFmtId="0" fontId="0" fillId="3" borderId="7" xfId="0" applyFill="1" applyBorder="1"/>
    <xf numFmtId="1" fontId="0" fillId="3" borderId="6" xfId="0" applyNumberFormat="1" applyFill="1" applyBorder="1"/>
    <xf numFmtId="0" fontId="0" fillId="3" borderId="6" xfId="0" applyFill="1" applyBorder="1"/>
    <xf numFmtId="9" fontId="0" fillId="0" borderId="0" xfId="0" applyNumberFormat="1"/>
    <xf numFmtId="9" fontId="0" fillId="3" borderId="0" xfId="0" applyNumberFormat="1" applyFill="1"/>
    <xf numFmtId="0" fontId="0" fillId="3" borderId="12" xfId="0" applyFill="1" applyBorder="1"/>
    <xf numFmtId="0" fontId="0" fillId="3" borderId="13" xfId="0" applyFill="1" applyBorder="1"/>
    <xf numFmtId="9" fontId="0" fillId="9" borderId="0" xfId="0" applyNumberFormat="1" applyFill="1"/>
    <xf numFmtId="1" fontId="0" fillId="9" borderId="0" xfId="0" applyNumberFormat="1" applyFill="1"/>
    <xf numFmtId="0" fontId="8" fillId="0" borderId="0" xfId="0" applyFont="1" applyAlignment="1">
      <alignment horizontal="right"/>
    </xf>
    <xf numFmtId="0" fontId="8" fillId="9" borderId="0" xfId="0" applyFont="1" applyFill="1" applyAlignment="1">
      <alignment horizontal="left"/>
    </xf>
    <xf numFmtId="9" fontId="6" fillId="9" borderId="0" xfId="0" applyNumberFormat="1" applyFont="1" applyFill="1"/>
    <xf numFmtId="0" fontId="6" fillId="9" borderId="0" xfId="0" applyFont="1" applyFill="1"/>
    <xf numFmtId="1" fontId="6" fillId="9" borderId="0" xfId="0" applyNumberFormat="1" applyFont="1" applyFill="1"/>
    <xf numFmtId="0" fontId="0" fillId="11" borderId="11" xfId="0" applyFill="1" applyBorder="1" applyAlignment="1">
      <alignment horizontal="right"/>
    </xf>
    <xf numFmtId="164" fontId="0" fillId="0" borderId="0" xfId="0" applyNumberFormat="1"/>
    <xf numFmtId="4" fontId="0" fillId="0" borderId="0" xfId="0" applyNumberFormat="1"/>
    <xf numFmtId="4" fontId="0" fillId="6" borderId="1" xfId="0" applyNumberFormat="1" applyFill="1" applyBorder="1" applyAlignment="1">
      <alignment horizontal="center" vertical="center" wrapText="1"/>
    </xf>
    <xf numFmtId="0" fontId="0" fillId="0" borderId="0" xfId="0" applyNumberFormat="1"/>
    <xf numFmtId="0" fontId="0" fillId="2" borderId="1" xfId="0" applyNumberFormat="1" applyFill="1" applyBorder="1" applyAlignment="1">
      <alignment horizontal="center" vertical="center" wrapText="1"/>
    </xf>
    <xf numFmtId="0" fontId="0" fillId="6" borderId="1" xfId="0" applyNumberFormat="1" applyFill="1" applyBorder="1" applyAlignment="1">
      <alignment horizontal="center" vertical="center" wrapText="1"/>
    </xf>
    <xf numFmtId="166" fontId="0" fillId="0" borderId="0" xfId="0" applyNumberFormat="1"/>
    <xf numFmtId="166" fontId="0" fillId="2" borderId="1" xfId="0" applyNumberFormat="1" applyFill="1" applyBorder="1" applyAlignment="1">
      <alignment horizontal="center" vertical="center" wrapText="1"/>
    </xf>
    <xf numFmtId="166" fontId="0" fillId="6" borderId="1" xfId="0" applyNumberFormat="1" applyFill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1" fontId="0" fillId="0" borderId="0" xfId="0" applyNumberFormat="1" applyAlignment="1">
      <alignment horizontal="center"/>
    </xf>
    <xf numFmtId="165" fontId="2" fillId="10" borderId="5" xfId="0" applyNumberFormat="1" applyFont="1" applyFill="1" applyBorder="1" applyAlignment="1">
      <alignment horizontal="center" vertical="center" wrapText="1"/>
    </xf>
    <xf numFmtId="165" fontId="2" fillId="10" borderId="1" xfId="0" applyNumberFormat="1" applyFont="1" applyFill="1" applyBorder="1" applyAlignment="1">
      <alignment horizontal="center" vertical="center" wrapText="1"/>
    </xf>
    <xf numFmtId="165" fontId="0" fillId="10" borderId="5" xfId="0" applyNumberFormat="1" applyFill="1" applyBorder="1" applyAlignment="1">
      <alignment horizontal="center" vertical="center" wrapText="1"/>
    </xf>
    <xf numFmtId="165" fontId="0" fillId="10" borderId="1" xfId="0" applyNumberFormat="1" applyFill="1" applyBorder="1" applyAlignment="1">
      <alignment horizontal="center" vertical="center" wrapText="1"/>
    </xf>
    <xf numFmtId="165" fontId="0" fillId="7" borderId="15" xfId="0" applyNumberFormat="1" applyFill="1" applyBorder="1" applyAlignment="1">
      <alignment horizontal="center" vertical="center" wrapText="1"/>
    </xf>
    <xf numFmtId="165" fontId="0" fillId="7" borderId="16" xfId="0" applyNumberFormat="1" applyFill="1" applyBorder="1" applyAlignment="1">
      <alignment horizontal="center" vertical="center" wrapText="1"/>
    </xf>
    <xf numFmtId="165" fontId="0" fillId="7" borderId="14" xfId="0" applyNumberFormat="1" applyFill="1" applyBorder="1" applyAlignment="1">
      <alignment horizontal="center" vertical="center" wrapText="1"/>
    </xf>
    <xf numFmtId="0" fontId="9" fillId="12" borderId="17" xfId="0" applyFont="1" applyFill="1" applyBorder="1" applyAlignment="1">
      <alignment horizontal="center" vertical="center" wrapText="1"/>
    </xf>
    <xf numFmtId="164" fontId="9" fillId="12" borderId="17" xfId="0" applyNumberFormat="1" applyFont="1" applyFill="1" applyBorder="1" applyAlignment="1">
      <alignment horizontal="center" vertical="center" wrapText="1"/>
    </xf>
    <xf numFmtId="4" fontId="9" fillId="12" borderId="17" xfId="0" applyNumberFormat="1" applyFont="1" applyFill="1" applyBorder="1" applyAlignment="1">
      <alignment horizontal="center" vertical="center" wrapText="1"/>
    </xf>
    <xf numFmtId="0" fontId="9" fillId="12" borderId="18" xfId="0" applyFont="1" applyFill="1" applyBorder="1" applyAlignment="1">
      <alignment horizontal="center" vertical="center" wrapText="1"/>
    </xf>
    <xf numFmtId="0" fontId="9" fillId="12" borderId="19" xfId="0" applyFont="1" applyFill="1" applyBorder="1" applyAlignment="1">
      <alignment horizontal="center" vertical="center" wrapText="1"/>
    </xf>
    <xf numFmtId="0" fontId="9" fillId="13" borderId="17" xfId="0" applyFont="1" applyFill="1" applyBorder="1" applyAlignment="1">
      <alignment horizontal="center" vertical="center" wrapText="1"/>
    </xf>
    <xf numFmtId="164" fontId="9" fillId="13" borderId="17" xfId="0" applyNumberFormat="1" applyFont="1" applyFill="1" applyBorder="1" applyAlignment="1">
      <alignment horizontal="center" vertical="center" wrapText="1"/>
    </xf>
    <xf numFmtId="4" fontId="9" fillId="13" borderId="17" xfId="0" applyNumberFormat="1" applyFont="1" applyFill="1" applyBorder="1" applyAlignment="1">
      <alignment horizontal="center" vertical="center" wrapText="1"/>
    </xf>
    <xf numFmtId="0" fontId="9" fillId="13" borderId="18" xfId="0" applyFont="1" applyFill="1" applyBorder="1" applyAlignment="1">
      <alignment horizontal="center" vertical="center" wrapText="1"/>
    </xf>
    <xf numFmtId="0" fontId="9" fillId="13" borderId="19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164" fontId="9" fillId="5" borderId="17" xfId="0" applyNumberFormat="1" applyFont="1" applyFill="1" applyBorder="1" applyAlignment="1">
      <alignment horizontal="center" vertical="center" wrapText="1"/>
    </xf>
    <xf numFmtId="4" fontId="9" fillId="5" borderId="17" xfId="0" applyNumberFormat="1" applyFont="1" applyFill="1" applyBorder="1" applyAlignment="1">
      <alignment horizontal="center" vertical="center" wrapText="1"/>
    </xf>
    <xf numFmtId="0" fontId="9" fillId="5" borderId="18" xfId="0" applyFont="1" applyFill="1" applyBorder="1" applyAlignment="1">
      <alignment horizontal="center" vertical="center" wrapText="1"/>
    </xf>
    <xf numFmtId="0" fontId="9" fillId="5" borderId="19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164" fontId="9" fillId="0" borderId="17" xfId="0" applyNumberFormat="1" applyFont="1" applyBorder="1" applyAlignment="1">
      <alignment horizontal="center" vertical="center" wrapText="1"/>
    </xf>
    <xf numFmtId="4" fontId="9" fillId="0" borderId="17" xfId="0" applyNumberFormat="1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3" fillId="8" borderId="2" xfId="0" applyFont="1" applyFill="1" applyBorder="1" applyAlignment="1">
      <alignment horizontal="center" vertical="center"/>
    </xf>
    <xf numFmtId="0" fontId="3" fillId="8" borderId="3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3" fontId="0" fillId="10" borderId="2" xfId="0" applyNumberFormat="1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10" borderId="4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0" xfId="0" applyFill="1" applyAlignment="1">
      <alignment horizontal="center"/>
    </xf>
  </cellXfs>
  <cellStyles count="1">
    <cellStyle name="Normal" xfId="0" builtinId="0"/>
  </cellStyles>
  <dxfs count="1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/>
              <a:t>TAUX DE REMPLISSAGE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4"/>
          <c:order val="1"/>
          <c:tx>
            <c:strRef>
              <c:f>'DATA UO'!$Z$167</c:f>
              <c:strCache>
                <c:ptCount val="1"/>
                <c:pt idx="0">
                  <c:v>Budgetées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'DATA UO'!$L$167:$W$167</c:f>
              <c:numCache>
                <c:formatCode>0</c:formatCode>
                <c:ptCount val="12"/>
                <c:pt idx="0">
                  <c:v>578.54999999999995</c:v>
                </c:pt>
                <c:pt idx="1">
                  <c:v>578.54999999999995</c:v>
                </c:pt>
                <c:pt idx="2">
                  <c:v>520.69499999999994</c:v>
                </c:pt>
                <c:pt idx="3">
                  <c:v>474.80999999999995</c:v>
                </c:pt>
                <c:pt idx="4">
                  <c:v>363.26499999999999</c:v>
                </c:pt>
                <c:pt idx="5">
                  <c:v>473.48</c:v>
                </c:pt>
                <c:pt idx="6">
                  <c:v>549.62249999999995</c:v>
                </c:pt>
                <c:pt idx="7">
                  <c:v>473.48</c:v>
                </c:pt>
                <c:pt idx="8">
                  <c:v>636.40499999999997</c:v>
                </c:pt>
                <c:pt idx="9">
                  <c:v>607.47749999999996</c:v>
                </c:pt>
                <c:pt idx="10">
                  <c:v>549.62249999999995</c:v>
                </c:pt>
                <c:pt idx="11">
                  <c:v>520.69499999999994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'DATA UO'!#REF!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8A10-419E-A9F8-B6BEB82580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100"/>
        <c:axId val="646134488"/>
        <c:axId val="646133504"/>
      </c:barChart>
      <c:barChart>
        <c:barDir val="col"/>
        <c:grouping val="stacked"/>
        <c:varyColors val="0"/>
        <c:ser>
          <c:idx val="3"/>
          <c:order val="0"/>
          <c:tx>
            <c:strRef>
              <c:f>'DATA UO'!$Z$166</c:f>
              <c:strCache>
                <c:ptCount val="1"/>
                <c:pt idx="0">
                  <c:v>Planifiées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val>
            <c:numRef>
              <c:f>'DATA UO'!$L$166:$W$166</c:f>
              <c:numCache>
                <c:formatCode>#\ ##0.0</c:formatCode>
                <c:ptCount val="12"/>
                <c:pt idx="0">
                  <c:v>630.45000000000005</c:v>
                </c:pt>
                <c:pt idx="1">
                  <c:v>571</c:v>
                </c:pt>
                <c:pt idx="2">
                  <c:v>527.9</c:v>
                </c:pt>
                <c:pt idx="3">
                  <c:v>493.5</c:v>
                </c:pt>
                <c:pt idx="4">
                  <c:v>520.5</c:v>
                </c:pt>
                <c:pt idx="5">
                  <c:v>194</c:v>
                </c:pt>
                <c:pt idx="6">
                  <c:v>35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'DATA UO'!#REF!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8A10-419E-A9F8-B6BEB82580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7"/>
        <c:overlap val="100"/>
        <c:axId val="646134488"/>
        <c:axId val="646133504"/>
      </c:barChart>
      <c:valAx>
        <c:axId val="646133504"/>
        <c:scaling>
          <c:orientation val="minMax"/>
        </c:scaling>
        <c:delete val="0"/>
        <c:axPos val="r"/>
        <c:majorGridlines>
          <c:spPr>
            <a:ln w="44450" cap="flat" cmpd="sng" algn="ctr">
              <a:solidFill>
                <a:schemeClr val="accent2">
                  <a:lumMod val="75000"/>
                  <a:alpha val="0"/>
                </a:schemeClr>
              </a:solidFill>
              <a:round/>
            </a:ln>
            <a:effectLst/>
          </c:spPr>
        </c:majorGridlines>
        <c:minorGridlines>
          <c:spPr>
            <a:ln>
              <a:solidFill>
                <a:schemeClr val="lt1">
                  <a:lumMod val="95000"/>
                  <a:alpha val="5000"/>
                </a:schemeClr>
              </a:solidFill>
            </a:ln>
            <a:effectLst/>
          </c:spPr>
        </c:minorGridlines>
        <c:numFmt formatCode="0" sourceLinked="1"/>
        <c:majorTickMark val="none"/>
        <c:minorTickMark val="none"/>
        <c:tickLblPos val="low"/>
        <c:spPr>
          <a:noFill/>
          <a:ln w="34925">
            <a:solidFill>
              <a:schemeClr val="accent2">
                <a:lumMod val="75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46134488"/>
        <c:crosses val="max"/>
        <c:crossBetween val="between"/>
      </c:valAx>
      <c:catAx>
        <c:axId val="646134488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646133504"/>
        <c:crosses val="autoZero"/>
        <c:auto val="1"/>
        <c:lblAlgn val="ctr"/>
        <c:lblOffset val="100"/>
        <c:noMultiLvlLbl val="0"/>
      </c:catAx>
      <c:dTable>
        <c:showHorzBorder val="1"/>
        <c:showVertBorder val="1"/>
        <c:showOutline val="1"/>
        <c:showKeys val="1"/>
        <c:spPr>
          <a:noFill/>
          <a:ln w="9525">
            <a:solidFill>
              <a:schemeClr val="lt1">
                <a:lumMod val="95000"/>
                <a:alpha val="54000"/>
              </a:schemeClr>
            </a:solidFill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ln>
                  <a:solidFill>
                    <a:schemeClr val="accent2">
                      <a:lumMod val="75000"/>
                    </a:schemeClr>
                  </a:solidFill>
                </a:ln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20767271372706333"/>
          <c:y val="0.96985265351316408"/>
          <c:w val="0.73787949676571962"/>
          <c:h val="3.0147346486835949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8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gradFill>
        <a:gsLst>
          <a:gs pos="100000">
            <a:schemeClr val="dk1">
              <a:lumMod val="95000"/>
              <a:lumOff val="5000"/>
            </a:schemeClr>
          </a:gs>
          <a:gs pos="0">
            <a:schemeClr val="dk1">
              <a:lumMod val="75000"/>
              <a:lumOff val="25000"/>
            </a:schemeClr>
          </a:gs>
        </a:gsLst>
        <a:path path="circle">
          <a:fillToRect l="50000" t="50000" r="50000" b="50000"/>
        </a:path>
      </a:gradFill>
      <a:ln w="9525">
        <a:solidFill>
          <a:schemeClr val="dk1">
            <a:lumMod val="75000"/>
            <a:lumOff val="2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/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gradFill>
        <a:gsLst>
          <a:gs pos="100000">
            <a:schemeClr val="lt1">
              <a:lumMod val="85000"/>
            </a:schemeClr>
          </a:gs>
          <a:gs pos="0">
            <a:schemeClr val="lt1"/>
          </a:gs>
        </a:gsLst>
        <a:path path="circle">
          <a:fillToRect l="50000" t="50000" r="50000" b="50000"/>
        </a:path>
      </a:gradFill>
      <a:ln w="9525" cap="flat" cmpd="sng" algn="ctr">
        <a:solidFill>
          <a:schemeClr val="lt1"/>
        </a:solidFill>
        <a:round/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262062</xdr:colOff>
      <xdr:row>168</xdr:row>
      <xdr:rowOff>172772</xdr:rowOff>
    </xdr:from>
    <xdr:to>
      <xdr:col>21</xdr:col>
      <xdr:colOff>241903</xdr:colOff>
      <xdr:row>216</xdr:row>
      <xdr:rowOff>142363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B9B8C32E-F471-4A86-B9CF-7B4C8E579E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onta/Dropbox/CASTEL/DOSSIER%20PARTAGE%20-%20KOBEL-CASTEL/2%20_GESTION%20PRODUCTION/TBORD/SAISIE_CARNET%20CD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IENTS_PROSPECTS"/>
      <sheetName val="MENU"/>
      <sheetName val="DATA DEVIS SUITE CDES"/>
      <sheetName val="FORMULAIRE SAISIE CDES"/>
      <sheetName val="DATA FACTURATIONS"/>
      <sheetName val="FORMULAIRE FACTURATION"/>
      <sheetName val="données"/>
      <sheetName val="DATA FACTURATIONS 2018 2019"/>
      <sheetName val="Feuil1"/>
    </sheetNames>
    <sheetDataSet>
      <sheetData sheetId="0" refreshError="1">
        <row r="4">
          <cell r="B4" t="str">
            <v>BEBIAN</v>
          </cell>
        </row>
        <row r="5">
          <cell r="B5" t="str">
            <v>BIO INOX</v>
          </cell>
        </row>
        <row r="6">
          <cell r="B6" t="str">
            <v>BOISSON</v>
          </cell>
        </row>
        <row r="7">
          <cell r="B7" t="str">
            <v>BUCHER VASLIN</v>
          </cell>
        </row>
        <row r="8">
          <cell r="B8" t="str">
            <v>C CASTEL</v>
          </cell>
        </row>
        <row r="9">
          <cell r="B9" t="str">
            <v>CDELEC</v>
          </cell>
        </row>
        <row r="10">
          <cell r="B10" t="str">
            <v>CLOS COLUMBU</v>
          </cell>
        </row>
        <row r="11">
          <cell r="B11" t="str">
            <v>CND SIGNALETIQUE</v>
          </cell>
        </row>
        <row r="12">
          <cell r="B12" t="str">
            <v>COURSAN STE VINICOLE INDUST MATERIELS   (SOC COOP AGR VINI COURS ARM BEZIERS)</v>
          </cell>
        </row>
        <row r="13">
          <cell r="B13" t="str">
            <v>DIPOSTEL</v>
          </cell>
        </row>
        <row r="14">
          <cell r="B14" t="str">
            <v>EDSUN LOISIRS</v>
          </cell>
        </row>
        <row r="15">
          <cell r="B15" t="str">
            <v>EIFFAGE</v>
          </cell>
        </row>
        <row r="16">
          <cell r="B16" t="str">
            <v>ESCLAPES</v>
          </cell>
        </row>
        <row r="17">
          <cell r="B17" t="str">
            <v>ESTEZARGUES</v>
          </cell>
        </row>
        <row r="18">
          <cell r="B18" t="str">
            <v>EUROTECHNOLOGIE</v>
          </cell>
        </row>
        <row r="19">
          <cell r="B19" t="str">
            <v>FEMAG INDUSTRIE</v>
          </cell>
        </row>
        <row r="20">
          <cell r="B20" t="str">
            <v>FORESSIENNE</v>
          </cell>
        </row>
        <row r="21">
          <cell r="B21" t="str">
            <v>JB OCEANE</v>
          </cell>
        </row>
        <row r="22">
          <cell r="B22" t="str">
            <v>KUPKE SCEA</v>
          </cell>
        </row>
        <row r="23">
          <cell r="B23" t="str">
            <v>LA JASSE CASTEL</v>
          </cell>
        </row>
        <row r="24">
          <cell r="B24" t="str">
            <v>LA VOILE BLEUE</v>
          </cell>
        </row>
        <row r="25">
          <cell r="B25" t="str">
            <v>LES HOTELS DE PARIS</v>
          </cell>
        </row>
        <row r="26">
          <cell r="B26" t="str">
            <v>LES VIGNERONS DU LUC</v>
          </cell>
        </row>
        <row r="27">
          <cell r="B27" t="str">
            <v>Mairie de Lunel</v>
          </cell>
        </row>
        <row r="28">
          <cell r="B28" t="str">
            <v>MIROITERIE COULONROYAL</v>
          </cell>
        </row>
        <row r="29">
          <cell r="B29" t="str">
            <v>MODULAR</v>
          </cell>
        </row>
        <row r="30">
          <cell r="B30" t="str">
            <v>NEREUS</v>
          </cell>
        </row>
        <row r="31">
          <cell r="B31" t="str">
            <v>OBI</v>
          </cell>
        </row>
        <row r="32">
          <cell r="B32" t="str">
            <v>OLEOS</v>
          </cell>
        </row>
        <row r="33">
          <cell r="B33" t="str">
            <v>RICHEMER</v>
          </cell>
        </row>
        <row r="34">
          <cell r="B34" t="str">
            <v xml:space="preserve">RULLIER </v>
          </cell>
        </row>
        <row r="35">
          <cell r="B35" t="str">
            <v>SCEA Domaine de Grand Boise</v>
          </cell>
        </row>
        <row r="36">
          <cell r="B36" t="str">
            <v>SCI CAPITELLE</v>
          </cell>
        </row>
        <row r="37">
          <cell r="B37" t="str">
            <v>SINEQUALIGHT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">
          <cell r="C2" t="str">
            <v>Chaudronnerie</v>
          </cell>
          <cell r="E2" t="str">
            <v>interne</v>
          </cell>
        </row>
        <row r="3">
          <cell r="C3" t="str">
            <v>Architecture</v>
          </cell>
          <cell r="E3" t="str">
            <v>externe</v>
          </cell>
        </row>
        <row r="4">
          <cell r="C4" t="str">
            <v>Plaisance</v>
          </cell>
          <cell r="E4" t="str">
            <v>a1</v>
          </cell>
        </row>
        <row r="5">
          <cell r="C5" t="str">
            <v>Produits catalogues</v>
          </cell>
          <cell r="E5" t="str">
            <v>a2</v>
          </cell>
        </row>
      </sheetData>
      <sheetData sheetId="7" refreshError="1"/>
      <sheetData sheetId="8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32EAB04-4C0D-4A2B-A854-A8500DEE126A}" name="Tableau4" displayName="Tableau4" ref="AF2:AT24" totalsRowShown="0">
  <autoFilter ref="AF2:AT24" xr:uid="{41CA0ED4-C99B-4626-B4BB-24B386CCE326}"/>
  <tableColumns count="15">
    <tableColumn id="1" xr3:uid="{E72B7414-9AC5-4277-93C5-6A4C4206E3C4}" name="Colonne1"/>
    <tableColumn id="2" xr3:uid="{995426F2-B74B-44F6-8C47-0EE64C208A2B}" name="Colonne2"/>
    <tableColumn id="3" xr3:uid="{CB1F48DC-A8FA-4A68-9795-1A1FE7273B33}" name="janvier" dataDxfId="16"/>
    <tableColumn id="4" xr3:uid="{264F2E14-9262-45B6-AC47-4DC8AF749FC2}" name="février" dataDxfId="15"/>
    <tableColumn id="5" xr3:uid="{B5A21309-2428-4B99-B151-766ABC25CCEF}" name="mars" dataDxfId="14"/>
    <tableColumn id="6" xr3:uid="{BC26E259-34D3-40CF-85EC-D493E5D7A2C3}" name="avril" dataDxfId="13"/>
    <tableColumn id="7" xr3:uid="{2D6C57CB-BC7A-424D-B5AB-1DC93F197456}" name="mai" dataDxfId="12"/>
    <tableColumn id="8" xr3:uid="{9A4C525E-C781-4476-8D17-8EC8A6C8BA44}" name="juin" dataDxfId="11"/>
    <tableColumn id="9" xr3:uid="{2D9D56DA-B448-43C6-B236-DF3FE2F36B35}" name="juillet" dataDxfId="10"/>
    <tableColumn id="10" xr3:uid="{3C02B818-7F09-4523-9948-2B15326F96AF}" name="août" dataDxfId="9"/>
    <tableColumn id="11" xr3:uid="{C46C4F6A-9B71-4925-B922-618E8C163688}" name="septembre" dataDxfId="8"/>
    <tableColumn id="12" xr3:uid="{E632AD60-7C85-4937-AA6E-74736224B28D}" name="octobre" dataDxfId="7"/>
    <tableColumn id="13" xr3:uid="{83B72182-D8D2-4FC1-B460-0A5241E4C7C4}" name="novembre" dataDxfId="6"/>
    <tableColumn id="14" xr3:uid="{EF4408AA-3580-4365-8CC3-F95D2FA9D1B9}" name="décembre" dataDxfId="5"/>
    <tableColumn id="15" xr3:uid="{3AE9F9A0-3C04-4FDE-895F-45ADF5FF0D4F}" name="CUMULS" dataDxfId="4"/>
  </tableColumns>
  <tableStyleInfo name="TableStyleDark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J15" dT="2021-04-13T08:09:58.95" personId="{00000000-0000-0000-0000-000000000000}" id="{5C776011-94B8-4350-9F3A-2BF6A1B6F6D3}">
    <text>CP</text>
  </threadedComment>
  <threadedComment ref="I16" dT="2021-04-13T08:09:47.80" personId="{00000000-0000-0000-0000-000000000000}" id="{D73C49DF-74FB-41C9-8328-61D32581AA16}">
    <text>CP</text>
  </threadedComment>
  <threadedComment ref="J21" dT="2021-04-13T02:04:30.15" personId="{00000000-0000-0000-0000-000000000000}" id="{3B927509-A507-467A-A2B9-450DD94B338A}">
    <text>debut 17 05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 filterMode="1"/>
  <dimension ref="A1:AB167"/>
  <sheetViews>
    <sheetView showGridLines="0" tabSelected="1" zoomScale="81" zoomScaleNormal="81" workbookViewId="0">
      <selection activeCell="A11" sqref="A11:XFD11"/>
    </sheetView>
  </sheetViews>
  <sheetFormatPr baseColWidth="10" defaultColWidth="9.15234375" defaultRowHeight="14.6" x14ac:dyDescent="0.4"/>
  <cols>
    <col min="1" max="1" width="9.53515625" bestFit="1" customWidth="1"/>
    <col min="2" max="2" width="19.3046875" bestFit="1" customWidth="1"/>
    <col min="3" max="3" width="9.15234375" style="36"/>
    <col min="4" max="4" width="8.15234375" style="39" bestFit="1" customWidth="1"/>
    <col min="5" max="5" width="28.3046875" customWidth="1"/>
    <col min="6" max="6" width="13.69140625" style="37" bestFit="1" customWidth="1"/>
    <col min="7" max="7" width="12.15234375" style="36" bestFit="1" customWidth="1"/>
    <col min="8" max="8" width="9.15234375" style="39"/>
    <col min="9" max="9" width="11.69140625" style="42" bestFit="1" customWidth="1"/>
    <col min="10" max="10" width="9.3046875" style="42" bestFit="1" customWidth="1"/>
    <col min="11" max="11" width="2.3046875" customWidth="1"/>
    <col min="12" max="12" width="6.15234375" bestFit="1" customWidth="1"/>
    <col min="13" max="13" width="5.3828125" bestFit="1" customWidth="1"/>
    <col min="14" max="14" width="6.3046875" bestFit="1" customWidth="1"/>
    <col min="15" max="15" width="10.15234375" bestFit="1" customWidth="1"/>
    <col min="16" max="17" width="6.3046875" bestFit="1" customWidth="1"/>
    <col min="18" max="18" width="4.84375" bestFit="1" customWidth="1"/>
    <col min="19" max="19" width="5.84375" bestFit="1" customWidth="1"/>
    <col min="20" max="20" width="5.53515625" bestFit="1" customWidth="1"/>
    <col min="21" max="21" width="4.3046875" style="7" bestFit="1" customWidth="1"/>
    <col min="22" max="22" width="5" bestFit="1" customWidth="1"/>
    <col min="23" max="23" width="4.69140625" bestFit="1" customWidth="1"/>
    <col min="24" max="24" width="0.84375" customWidth="1"/>
    <col min="25" max="25" width="0.3046875" customWidth="1"/>
    <col min="26" max="26" width="6.69140625" bestFit="1" customWidth="1"/>
    <col min="27" max="27" width="5.53515625" bestFit="1" customWidth="1"/>
    <col min="28" max="28" width="10.3046875" bestFit="1" customWidth="1"/>
    <col min="29" max="29" width="1.84375" customWidth="1"/>
  </cols>
  <sheetData>
    <row r="1" spans="1:28" ht="76.5" customHeight="1" thickBot="1" x14ac:dyDescent="0.45">
      <c r="L1" s="74">
        <v>2021</v>
      </c>
      <c r="M1" s="75"/>
      <c r="N1" s="75"/>
      <c r="O1" s="75"/>
      <c r="P1" s="75"/>
      <c r="Q1" s="75"/>
      <c r="R1" s="75"/>
      <c r="S1" s="75"/>
      <c r="T1" s="75"/>
      <c r="U1" s="75"/>
      <c r="V1" s="75"/>
      <c r="W1" s="76"/>
      <c r="Z1" s="7" t="s">
        <v>30</v>
      </c>
      <c r="AA1" s="7" t="s">
        <v>31</v>
      </c>
      <c r="AB1" s="45" t="s">
        <v>32</v>
      </c>
    </row>
    <row r="2" spans="1:28" ht="45" customHeight="1" x14ac:dyDescent="0.5">
      <c r="A2" s="2" t="s">
        <v>0</v>
      </c>
      <c r="B2" s="2" t="s">
        <v>1</v>
      </c>
      <c r="C2" s="3" t="s">
        <v>3</v>
      </c>
      <c r="D2" s="40" t="s">
        <v>36</v>
      </c>
      <c r="E2" s="2" t="s">
        <v>66</v>
      </c>
      <c r="F2" s="13" t="s">
        <v>67</v>
      </c>
      <c r="G2" s="3" t="s">
        <v>2</v>
      </c>
      <c r="H2" s="40" t="s">
        <v>4</v>
      </c>
      <c r="I2" s="43" t="s">
        <v>5</v>
      </c>
      <c r="J2" s="43" t="s">
        <v>6</v>
      </c>
      <c r="K2" s="1"/>
      <c r="L2" s="47" t="s">
        <v>7</v>
      </c>
      <c r="M2" s="48" t="s">
        <v>8</v>
      </c>
      <c r="N2" s="48" t="s">
        <v>9</v>
      </c>
      <c r="O2" s="48" t="s">
        <v>10</v>
      </c>
      <c r="P2" s="10" t="s">
        <v>11</v>
      </c>
      <c r="Q2" s="10" t="s">
        <v>12</v>
      </c>
      <c r="R2" s="10" t="s">
        <v>13</v>
      </c>
      <c r="S2" s="10" t="s">
        <v>14</v>
      </c>
      <c r="T2" s="10" t="s">
        <v>15</v>
      </c>
      <c r="U2" s="10" t="s">
        <v>16</v>
      </c>
      <c r="V2" s="10" t="s">
        <v>17</v>
      </c>
      <c r="W2" s="10" t="s">
        <v>18</v>
      </c>
      <c r="Z2" s="6"/>
      <c r="AB2" s="11"/>
    </row>
    <row r="3" spans="1:28" ht="29.15" hidden="1" customHeight="1" x14ac:dyDescent="0.5">
      <c r="A3" s="54">
        <v>181</v>
      </c>
      <c r="B3" s="54" t="s">
        <v>236</v>
      </c>
      <c r="C3" s="55">
        <v>44197</v>
      </c>
      <c r="D3" s="54">
        <v>1811</v>
      </c>
      <c r="E3" s="54" t="s">
        <v>237</v>
      </c>
      <c r="F3" s="56">
        <v>0</v>
      </c>
      <c r="G3" s="55">
        <v>44377</v>
      </c>
      <c r="H3" s="57"/>
      <c r="I3" s="58">
        <v>20</v>
      </c>
      <c r="J3" s="54"/>
      <c r="K3" s="1"/>
      <c r="L3" s="47"/>
      <c r="M3" s="48"/>
      <c r="N3" s="48"/>
      <c r="O3" s="48"/>
      <c r="P3" s="10"/>
      <c r="Q3" s="10"/>
      <c r="R3" s="10"/>
      <c r="S3" s="10"/>
      <c r="T3" s="10"/>
      <c r="U3" s="10"/>
      <c r="V3" s="10"/>
      <c r="W3" s="10"/>
      <c r="Z3" s="6"/>
      <c r="AB3" s="11"/>
    </row>
    <row r="4" spans="1:28" ht="29.15" hidden="1" customHeight="1" x14ac:dyDescent="0.5">
      <c r="A4" s="54">
        <v>157</v>
      </c>
      <c r="B4" s="54" t="s">
        <v>140</v>
      </c>
      <c r="C4" s="55">
        <v>44197</v>
      </c>
      <c r="D4" s="54">
        <v>1411</v>
      </c>
      <c r="E4" s="54" t="s">
        <v>238</v>
      </c>
      <c r="F4" s="56">
        <v>645</v>
      </c>
      <c r="G4" s="55">
        <v>44377</v>
      </c>
      <c r="H4" s="57"/>
      <c r="I4" s="58">
        <v>7</v>
      </c>
      <c r="J4" s="54"/>
      <c r="K4" s="1"/>
      <c r="L4" s="47"/>
      <c r="M4" s="48"/>
      <c r="N4" s="48"/>
      <c r="O4" s="48"/>
      <c r="P4" s="10"/>
      <c r="Q4" s="10"/>
      <c r="R4" s="10"/>
      <c r="S4" s="10"/>
      <c r="T4" s="10"/>
      <c r="U4" s="10"/>
      <c r="V4" s="10"/>
      <c r="W4" s="10"/>
      <c r="Z4" s="6"/>
      <c r="AB4" s="11"/>
    </row>
    <row r="5" spans="1:28" ht="29.15" hidden="1" customHeight="1" x14ac:dyDescent="0.5">
      <c r="A5" s="54">
        <v>157</v>
      </c>
      <c r="B5" s="54" t="s">
        <v>140</v>
      </c>
      <c r="C5" s="55">
        <v>44197</v>
      </c>
      <c r="D5" s="54">
        <v>1324</v>
      </c>
      <c r="E5" s="54" t="s">
        <v>235</v>
      </c>
      <c r="F5" s="56">
        <v>2442</v>
      </c>
      <c r="G5" s="55">
        <v>44377</v>
      </c>
      <c r="H5" s="57"/>
      <c r="I5" s="58">
        <v>20</v>
      </c>
      <c r="J5" s="54"/>
      <c r="K5" s="1"/>
      <c r="L5" s="47"/>
      <c r="M5" s="48"/>
      <c r="N5" s="48"/>
      <c r="O5" s="48"/>
      <c r="P5" s="10"/>
      <c r="Q5" s="10"/>
      <c r="R5" s="10"/>
      <c r="S5" s="10"/>
      <c r="T5" s="10"/>
      <c r="U5" s="10"/>
      <c r="V5" s="10"/>
      <c r="W5" s="10"/>
      <c r="Z5" s="6"/>
      <c r="AB5" s="11"/>
    </row>
    <row r="6" spans="1:28" ht="29.15" hidden="1" customHeight="1" x14ac:dyDescent="0.5">
      <c r="A6" s="54">
        <v>157</v>
      </c>
      <c r="B6" s="54" t="s">
        <v>140</v>
      </c>
      <c r="C6" s="55">
        <v>44197</v>
      </c>
      <c r="D6" s="54">
        <v>1323</v>
      </c>
      <c r="E6" s="54" t="s">
        <v>235</v>
      </c>
      <c r="F6" s="56">
        <v>3597</v>
      </c>
      <c r="G6" s="55">
        <v>44377</v>
      </c>
      <c r="H6" s="57"/>
      <c r="I6" s="58">
        <v>30</v>
      </c>
      <c r="J6" s="54"/>
      <c r="K6" s="1"/>
      <c r="L6" s="47"/>
      <c r="M6" s="48"/>
      <c r="N6" s="48"/>
      <c r="O6" s="48"/>
      <c r="P6" s="10"/>
      <c r="Q6" s="10"/>
      <c r="R6" s="10"/>
      <c r="S6" s="10"/>
      <c r="T6" s="10"/>
      <c r="U6" s="10"/>
      <c r="V6" s="10"/>
      <c r="W6" s="10"/>
      <c r="Z6" s="6"/>
      <c r="AB6" s="11"/>
    </row>
    <row r="7" spans="1:28" ht="29.15" hidden="1" customHeight="1" x14ac:dyDescent="0.5">
      <c r="A7" s="54">
        <v>157</v>
      </c>
      <c r="B7" s="54" t="s">
        <v>140</v>
      </c>
      <c r="C7" s="55">
        <v>44197</v>
      </c>
      <c r="D7" s="54">
        <v>1321</v>
      </c>
      <c r="E7" s="54" t="s">
        <v>235</v>
      </c>
      <c r="F7" s="56">
        <v>1232</v>
      </c>
      <c r="G7" s="55">
        <v>44377</v>
      </c>
      <c r="H7" s="57"/>
      <c r="I7" s="58">
        <v>10</v>
      </c>
      <c r="J7" s="54"/>
      <c r="K7" s="1"/>
      <c r="L7" s="47"/>
      <c r="M7" s="48"/>
      <c r="N7" s="48"/>
      <c r="O7" s="48"/>
      <c r="P7" s="10"/>
      <c r="Q7" s="10"/>
      <c r="R7" s="10"/>
      <c r="S7" s="10"/>
      <c r="T7" s="10"/>
      <c r="U7" s="10"/>
      <c r="V7" s="10"/>
      <c r="W7" s="10"/>
      <c r="Z7" s="6"/>
      <c r="AB7" s="11"/>
    </row>
    <row r="8" spans="1:28" ht="29.15" hidden="1" customHeight="1" x14ac:dyDescent="0.5">
      <c r="A8" s="54">
        <v>157</v>
      </c>
      <c r="B8" s="54" t="s">
        <v>140</v>
      </c>
      <c r="C8" s="55">
        <v>44197</v>
      </c>
      <c r="D8" s="54">
        <v>1322</v>
      </c>
      <c r="E8" s="54" t="s">
        <v>235</v>
      </c>
      <c r="F8" s="56">
        <v>1232</v>
      </c>
      <c r="G8" s="55">
        <v>44377</v>
      </c>
      <c r="H8" s="57"/>
      <c r="I8" s="58">
        <v>10</v>
      </c>
      <c r="J8" s="54"/>
      <c r="K8" s="1"/>
      <c r="L8" s="47"/>
      <c r="M8" s="48"/>
      <c r="N8" s="48"/>
      <c r="O8" s="48"/>
      <c r="P8" s="10"/>
      <c r="Q8" s="10"/>
      <c r="R8" s="10"/>
      <c r="S8" s="10"/>
      <c r="T8" s="10"/>
      <c r="U8" s="10"/>
      <c r="V8" s="10"/>
      <c r="W8" s="10"/>
      <c r="Z8" s="6"/>
      <c r="AB8" s="11"/>
    </row>
    <row r="9" spans="1:28" ht="29.15" hidden="1" customHeight="1" x14ac:dyDescent="0.5">
      <c r="A9" s="54">
        <v>157</v>
      </c>
      <c r="B9" s="54" t="s">
        <v>140</v>
      </c>
      <c r="C9" s="55">
        <v>44197</v>
      </c>
      <c r="D9" s="54">
        <v>1321</v>
      </c>
      <c r="E9" s="54" t="s">
        <v>235</v>
      </c>
      <c r="F9" s="56">
        <v>1232</v>
      </c>
      <c r="G9" s="55">
        <v>44377</v>
      </c>
      <c r="H9" s="57"/>
      <c r="I9" s="58">
        <v>10</v>
      </c>
      <c r="J9" s="54"/>
      <c r="K9" s="1"/>
      <c r="L9" s="47"/>
      <c r="M9" s="48"/>
      <c r="N9" s="48"/>
      <c r="O9" s="48"/>
      <c r="P9" s="10"/>
      <c r="Q9" s="10"/>
      <c r="R9" s="10"/>
      <c r="S9" s="10"/>
      <c r="T9" s="10"/>
      <c r="U9" s="10"/>
      <c r="V9" s="10"/>
      <c r="W9" s="10"/>
      <c r="Z9" s="6"/>
      <c r="AB9" s="11"/>
    </row>
    <row r="10" spans="1:28" ht="29.15" hidden="1" customHeight="1" x14ac:dyDescent="0.5">
      <c r="A10" s="54">
        <v>157</v>
      </c>
      <c r="B10" s="54" t="s">
        <v>140</v>
      </c>
      <c r="C10" s="55">
        <v>44197</v>
      </c>
      <c r="D10" s="54">
        <v>1311</v>
      </c>
      <c r="E10" s="54" t="s">
        <v>235</v>
      </c>
      <c r="F10" s="56">
        <v>3545</v>
      </c>
      <c r="G10" s="55">
        <v>44377</v>
      </c>
      <c r="H10" s="57"/>
      <c r="I10" s="58">
        <v>30</v>
      </c>
      <c r="J10" s="54"/>
      <c r="K10" s="1"/>
      <c r="L10" s="47"/>
      <c r="M10" s="48"/>
      <c r="N10" s="48"/>
      <c r="O10" s="48"/>
      <c r="P10" s="10"/>
      <c r="Q10" s="10"/>
      <c r="R10" s="10"/>
      <c r="S10" s="10"/>
      <c r="T10" s="10"/>
      <c r="U10" s="10"/>
      <c r="V10" s="10"/>
      <c r="W10" s="10"/>
      <c r="Z10" s="6"/>
      <c r="AB10" s="11"/>
    </row>
    <row r="11" spans="1:28" ht="29.15" customHeight="1" x14ac:dyDescent="0.5">
      <c r="A11" s="54">
        <v>181</v>
      </c>
      <c r="B11" s="54" t="s">
        <v>236</v>
      </c>
      <c r="C11" s="55">
        <v>44197</v>
      </c>
      <c r="D11" s="54">
        <v>1811</v>
      </c>
      <c r="E11" s="54" t="s">
        <v>237</v>
      </c>
      <c r="F11" s="56">
        <v>0</v>
      </c>
      <c r="G11" s="55">
        <v>44377</v>
      </c>
      <c r="H11" s="57"/>
      <c r="I11" s="58">
        <v>20</v>
      </c>
      <c r="J11" s="54"/>
      <c r="K11" s="1"/>
      <c r="L11" s="47"/>
      <c r="M11" s="48"/>
      <c r="N11" s="48"/>
      <c r="O11" s="48"/>
      <c r="P11" s="10"/>
      <c r="Q11" s="10"/>
      <c r="R11" s="10"/>
      <c r="S11" s="10"/>
      <c r="T11" s="10"/>
      <c r="U11" s="10"/>
      <c r="V11" s="10"/>
      <c r="W11" s="10"/>
      <c r="Z11" s="6"/>
      <c r="AB11" s="11"/>
    </row>
    <row r="12" spans="1:28" ht="29.15" customHeight="1" x14ac:dyDescent="0.5">
      <c r="A12" s="54">
        <v>157</v>
      </c>
      <c r="B12" s="54" t="s">
        <v>140</v>
      </c>
      <c r="C12" s="55">
        <v>44197</v>
      </c>
      <c r="D12" s="54">
        <v>1411</v>
      </c>
      <c r="E12" s="54" t="s">
        <v>238</v>
      </c>
      <c r="F12" s="56">
        <v>645</v>
      </c>
      <c r="G12" s="55">
        <v>44377</v>
      </c>
      <c r="H12" s="57"/>
      <c r="I12" s="58">
        <v>7</v>
      </c>
      <c r="J12" s="54"/>
      <c r="K12" s="1"/>
      <c r="L12" s="47"/>
      <c r="M12" s="48"/>
      <c r="N12" s="48"/>
      <c r="O12" s="48"/>
      <c r="P12" s="10"/>
      <c r="Q12" s="10"/>
      <c r="R12" s="10"/>
      <c r="S12" s="10"/>
      <c r="T12" s="10"/>
      <c r="U12" s="10"/>
      <c r="V12" s="10"/>
      <c r="W12" s="10"/>
      <c r="Z12" s="6"/>
      <c r="AB12" s="11"/>
    </row>
    <row r="13" spans="1:28" ht="29.15" customHeight="1" x14ac:dyDescent="0.5">
      <c r="A13" s="54">
        <v>157</v>
      </c>
      <c r="B13" s="54" t="s">
        <v>140</v>
      </c>
      <c r="C13" s="55">
        <v>44197</v>
      </c>
      <c r="D13" s="54">
        <v>1324</v>
      </c>
      <c r="E13" s="54" t="s">
        <v>235</v>
      </c>
      <c r="F13" s="56">
        <v>2442</v>
      </c>
      <c r="G13" s="55">
        <v>44377</v>
      </c>
      <c r="H13" s="57"/>
      <c r="I13" s="58">
        <v>20</v>
      </c>
      <c r="J13" s="54"/>
      <c r="K13" s="1"/>
      <c r="L13" s="47"/>
      <c r="M13" s="48"/>
      <c r="N13" s="48"/>
      <c r="O13" s="48"/>
      <c r="P13" s="10"/>
      <c r="Q13" s="10"/>
      <c r="R13" s="10"/>
      <c r="S13" s="10"/>
      <c r="T13" s="10"/>
      <c r="U13" s="10"/>
      <c r="V13" s="10"/>
      <c r="W13" s="10"/>
      <c r="Z13" s="6"/>
      <c r="AB13" s="11"/>
    </row>
    <row r="14" spans="1:28" ht="29.15" customHeight="1" x14ac:dyDescent="0.5">
      <c r="A14" s="54">
        <v>157</v>
      </c>
      <c r="B14" s="54" t="s">
        <v>140</v>
      </c>
      <c r="C14" s="55">
        <v>44197</v>
      </c>
      <c r="D14" s="54">
        <v>1323</v>
      </c>
      <c r="E14" s="54" t="s">
        <v>235</v>
      </c>
      <c r="F14" s="56">
        <v>3597</v>
      </c>
      <c r="G14" s="55">
        <v>44377</v>
      </c>
      <c r="H14" s="57"/>
      <c r="I14" s="58">
        <v>30</v>
      </c>
      <c r="J14" s="54"/>
      <c r="K14" s="1"/>
      <c r="L14" s="47"/>
      <c r="M14" s="48"/>
      <c r="N14" s="48"/>
      <c r="O14" s="48"/>
      <c r="P14" s="10"/>
      <c r="Q14" s="10"/>
      <c r="R14" s="10"/>
      <c r="S14" s="10"/>
      <c r="T14" s="10"/>
      <c r="U14" s="10"/>
      <c r="V14" s="10"/>
      <c r="W14" s="10"/>
      <c r="Z14" s="6"/>
      <c r="AB14" s="11"/>
    </row>
    <row r="15" spans="1:28" ht="29.15" customHeight="1" x14ac:dyDescent="0.5">
      <c r="A15" s="54">
        <v>157</v>
      </c>
      <c r="B15" s="54" t="s">
        <v>140</v>
      </c>
      <c r="C15" s="55">
        <v>44197</v>
      </c>
      <c r="D15" s="54">
        <v>1321</v>
      </c>
      <c r="E15" s="54" t="s">
        <v>235</v>
      </c>
      <c r="F15" s="56">
        <v>1232</v>
      </c>
      <c r="G15" s="55">
        <v>44377</v>
      </c>
      <c r="H15" s="57"/>
      <c r="I15" s="58">
        <v>10</v>
      </c>
      <c r="J15" s="54"/>
      <c r="K15" s="1"/>
      <c r="L15" s="47"/>
      <c r="M15" s="48"/>
      <c r="N15" s="48"/>
      <c r="O15" s="48"/>
      <c r="P15" s="10"/>
      <c r="Q15" s="10"/>
      <c r="R15" s="10"/>
      <c r="S15" s="10"/>
      <c r="T15" s="10"/>
      <c r="U15" s="10"/>
      <c r="V15" s="10"/>
      <c r="W15" s="10"/>
      <c r="Z15" s="6"/>
      <c r="AB15" s="11"/>
    </row>
    <row r="16" spans="1:28" ht="29.15" customHeight="1" x14ac:dyDescent="0.5">
      <c r="A16" s="54">
        <v>157</v>
      </c>
      <c r="B16" s="54" t="s">
        <v>140</v>
      </c>
      <c r="C16" s="55">
        <v>44197</v>
      </c>
      <c r="D16" s="54">
        <v>1322</v>
      </c>
      <c r="E16" s="54" t="s">
        <v>235</v>
      </c>
      <c r="F16" s="56">
        <v>1232</v>
      </c>
      <c r="G16" s="55">
        <v>44377</v>
      </c>
      <c r="H16" s="57"/>
      <c r="I16" s="58">
        <v>10</v>
      </c>
      <c r="J16" s="54"/>
      <c r="K16" s="1"/>
      <c r="L16" s="47"/>
      <c r="M16" s="48"/>
      <c r="N16" s="48"/>
      <c r="O16" s="48"/>
      <c r="P16" s="10"/>
      <c r="Q16" s="10"/>
      <c r="R16" s="10"/>
      <c r="S16" s="10"/>
      <c r="T16" s="10"/>
      <c r="U16" s="10"/>
      <c r="V16" s="10"/>
      <c r="W16" s="10"/>
      <c r="Z16" s="6"/>
      <c r="AB16" s="11"/>
    </row>
    <row r="17" spans="1:28" ht="29.15" customHeight="1" x14ac:dyDescent="0.5">
      <c r="A17" s="54">
        <v>157</v>
      </c>
      <c r="B17" s="54" t="s">
        <v>140</v>
      </c>
      <c r="C17" s="55">
        <v>44197</v>
      </c>
      <c r="D17" s="54">
        <v>1321</v>
      </c>
      <c r="E17" s="54" t="s">
        <v>235</v>
      </c>
      <c r="F17" s="56">
        <v>1232</v>
      </c>
      <c r="G17" s="55">
        <v>44377</v>
      </c>
      <c r="H17" s="57"/>
      <c r="I17" s="58">
        <v>10</v>
      </c>
      <c r="J17" s="54"/>
      <c r="K17" s="1"/>
      <c r="L17" s="47"/>
      <c r="M17" s="48"/>
      <c r="N17" s="48"/>
      <c r="O17" s="48"/>
      <c r="P17" s="10"/>
      <c r="Q17" s="10"/>
      <c r="R17" s="10"/>
      <c r="S17" s="10"/>
      <c r="T17" s="10"/>
      <c r="U17" s="10"/>
      <c r="V17" s="10"/>
      <c r="W17" s="10"/>
      <c r="Z17" s="6"/>
      <c r="AB17" s="11"/>
    </row>
    <row r="18" spans="1:28" ht="29.15" customHeight="1" x14ac:dyDescent="0.5">
      <c r="A18" s="54">
        <v>157</v>
      </c>
      <c r="B18" s="54" t="s">
        <v>140</v>
      </c>
      <c r="C18" s="55">
        <v>44197</v>
      </c>
      <c r="D18" s="54">
        <v>1311</v>
      </c>
      <c r="E18" s="54" t="s">
        <v>235</v>
      </c>
      <c r="F18" s="56">
        <v>3545</v>
      </c>
      <c r="G18" s="55">
        <v>44377</v>
      </c>
      <c r="H18" s="57"/>
      <c r="I18" s="58">
        <v>30</v>
      </c>
      <c r="J18" s="54"/>
      <c r="K18" s="1"/>
      <c r="L18" s="47"/>
      <c r="M18" s="48"/>
      <c r="N18" s="48"/>
      <c r="O18" s="48"/>
      <c r="P18" s="10"/>
      <c r="Q18" s="10"/>
      <c r="R18" s="10"/>
      <c r="S18" s="10"/>
      <c r="T18" s="10"/>
      <c r="U18" s="10"/>
      <c r="V18" s="10"/>
      <c r="W18" s="10"/>
      <c r="Z18" s="6"/>
      <c r="AB18" s="11"/>
    </row>
    <row r="19" spans="1:28" ht="29.15" customHeight="1" x14ac:dyDescent="0.5">
      <c r="A19" s="54">
        <v>180</v>
      </c>
      <c r="B19" s="54" t="s">
        <v>81</v>
      </c>
      <c r="C19" s="55">
        <v>44317</v>
      </c>
      <c r="D19" s="54">
        <v>1801</v>
      </c>
      <c r="E19" s="54" t="s">
        <v>95</v>
      </c>
      <c r="F19" s="56">
        <v>376</v>
      </c>
      <c r="G19" s="55">
        <v>44334</v>
      </c>
      <c r="H19" s="57">
        <v>95</v>
      </c>
      <c r="I19" s="58">
        <v>4</v>
      </c>
      <c r="J19" s="54"/>
      <c r="K19" s="1"/>
      <c r="L19" s="47"/>
      <c r="M19" s="48"/>
      <c r="N19" s="48"/>
      <c r="O19" s="48"/>
      <c r="P19" s="8">
        <v>4</v>
      </c>
      <c r="Q19" s="8"/>
      <c r="R19" s="8"/>
      <c r="S19" s="8"/>
      <c r="T19" s="8"/>
      <c r="U19" s="8"/>
      <c r="V19" s="8"/>
      <c r="W19" s="8"/>
      <c r="Z19" s="6">
        <f>SUM(L19:W19)</f>
        <v>4</v>
      </c>
      <c r="AA19" s="42">
        <f>I19+J19</f>
        <v>4</v>
      </c>
      <c r="AB19" s="11">
        <f>AA19-Z19</f>
        <v>0</v>
      </c>
    </row>
    <row r="20" spans="1:28" ht="29.15" customHeight="1" x14ac:dyDescent="0.5">
      <c r="A20" s="54">
        <v>179</v>
      </c>
      <c r="B20" s="54" t="s">
        <v>96</v>
      </c>
      <c r="C20" s="55">
        <v>44317</v>
      </c>
      <c r="D20" s="54">
        <v>1793</v>
      </c>
      <c r="E20" s="54" t="s">
        <v>97</v>
      </c>
      <c r="F20" s="56">
        <v>730</v>
      </c>
      <c r="G20" s="55">
        <v>44347</v>
      </c>
      <c r="H20" s="57">
        <v>94</v>
      </c>
      <c r="I20" s="58">
        <v>7</v>
      </c>
      <c r="J20" s="54"/>
      <c r="K20" s="1"/>
      <c r="L20" s="49"/>
      <c r="M20" s="50"/>
      <c r="N20" s="50"/>
      <c r="O20" s="50"/>
      <c r="P20" s="8">
        <v>7</v>
      </c>
      <c r="Q20" s="8"/>
      <c r="R20" s="8"/>
      <c r="S20" s="8"/>
      <c r="T20" s="8"/>
      <c r="U20" s="9"/>
      <c r="V20" s="8"/>
      <c r="W20" s="8"/>
      <c r="Z20" s="6">
        <f t="shared" ref="Z20:Z82" si="0">SUM(L20:W20)</f>
        <v>7</v>
      </c>
      <c r="AA20" s="42">
        <f t="shared" ref="AA20:AA82" si="1">I20+J20</f>
        <v>7</v>
      </c>
      <c r="AB20" s="11">
        <f t="shared" ref="AB20:AB82" si="2">AA20-Z20</f>
        <v>0</v>
      </c>
    </row>
    <row r="21" spans="1:28" ht="29.15" customHeight="1" x14ac:dyDescent="0.5">
      <c r="A21" s="54">
        <v>179</v>
      </c>
      <c r="B21" s="54" t="s">
        <v>96</v>
      </c>
      <c r="C21" s="55">
        <v>44317</v>
      </c>
      <c r="D21" s="54">
        <v>1791</v>
      </c>
      <c r="E21" s="54" t="s">
        <v>98</v>
      </c>
      <c r="F21" s="56">
        <v>4164</v>
      </c>
      <c r="G21" s="55">
        <v>44347</v>
      </c>
      <c r="H21" s="57">
        <v>91</v>
      </c>
      <c r="I21" s="58">
        <v>30</v>
      </c>
      <c r="J21" s="54"/>
      <c r="K21" s="1"/>
      <c r="L21" s="49"/>
      <c r="M21" s="50"/>
      <c r="N21" s="50"/>
      <c r="O21" s="50"/>
      <c r="P21" s="8">
        <v>30</v>
      </c>
      <c r="Q21" s="8"/>
      <c r="R21" s="8"/>
      <c r="S21" s="8"/>
      <c r="T21" s="8"/>
      <c r="U21" s="9"/>
      <c r="V21" s="8"/>
      <c r="W21" s="8"/>
      <c r="Z21" s="6">
        <f t="shared" si="0"/>
        <v>30</v>
      </c>
      <c r="AA21" s="42">
        <f t="shared" si="1"/>
        <v>30</v>
      </c>
      <c r="AB21" s="11">
        <f t="shared" si="2"/>
        <v>0</v>
      </c>
    </row>
    <row r="22" spans="1:28" ht="29.15" customHeight="1" x14ac:dyDescent="0.5">
      <c r="A22" s="59">
        <v>178</v>
      </c>
      <c r="B22" s="59" t="s">
        <v>64</v>
      </c>
      <c r="C22" s="60">
        <v>44317</v>
      </c>
      <c r="D22" s="59">
        <v>1781</v>
      </c>
      <c r="E22" s="59" t="s">
        <v>65</v>
      </c>
      <c r="F22" s="61">
        <v>105</v>
      </c>
      <c r="G22" s="60">
        <v>44331</v>
      </c>
      <c r="H22" s="62"/>
      <c r="I22" s="63"/>
      <c r="J22" s="59"/>
      <c r="K22" s="1"/>
      <c r="L22" s="49"/>
      <c r="M22" s="50"/>
      <c r="N22" s="50"/>
      <c r="O22" s="50"/>
      <c r="P22" s="8">
        <v>4</v>
      </c>
      <c r="Q22" s="8"/>
      <c r="R22" s="8"/>
      <c r="S22" s="8"/>
      <c r="T22" s="8"/>
      <c r="U22" s="9"/>
      <c r="V22" s="8"/>
      <c r="W22" s="8"/>
      <c r="Z22" s="6">
        <f t="shared" si="0"/>
        <v>4</v>
      </c>
      <c r="AA22" s="42">
        <f t="shared" si="1"/>
        <v>0</v>
      </c>
      <c r="AB22" s="11">
        <f t="shared" si="2"/>
        <v>-4</v>
      </c>
    </row>
    <row r="23" spans="1:28" ht="29.15" hidden="1" customHeight="1" x14ac:dyDescent="0.5">
      <c r="A23" s="54">
        <v>177</v>
      </c>
      <c r="B23" s="54" t="s">
        <v>99</v>
      </c>
      <c r="C23" s="55">
        <v>44317</v>
      </c>
      <c r="D23" s="54">
        <v>1771</v>
      </c>
      <c r="E23" s="54" t="s">
        <v>100</v>
      </c>
      <c r="F23" s="56">
        <v>2500</v>
      </c>
      <c r="G23" s="55">
        <v>44331</v>
      </c>
      <c r="H23" s="57">
        <v>6</v>
      </c>
      <c r="I23" s="58">
        <v>15</v>
      </c>
      <c r="J23" s="54"/>
      <c r="K23" s="1"/>
      <c r="L23" s="49"/>
      <c r="M23" s="50"/>
      <c r="N23" s="50"/>
      <c r="O23" s="50"/>
      <c r="P23" s="8"/>
      <c r="Q23" s="8">
        <v>15</v>
      </c>
      <c r="R23" s="8"/>
      <c r="S23" s="8"/>
      <c r="T23" s="8"/>
      <c r="U23" s="9"/>
      <c r="V23" s="8"/>
      <c r="W23" s="8"/>
      <c r="Z23" s="6">
        <f t="shared" si="0"/>
        <v>15</v>
      </c>
      <c r="AA23" s="42">
        <f t="shared" si="1"/>
        <v>15</v>
      </c>
      <c r="AB23" s="11">
        <f t="shared" si="2"/>
        <v>0</v>
      </c>
    </row>
    <row r="24" spans="1:28" ht="29.15" customHeight="1" x14ac:dyDescent="0.5">
      <c r="A24" s="59">
        <v>176</v>
      </c>
      <c r="B24" s="59" t="s">
        <v>68</v>
      </c>
      <c r="C24" s="60">
        <v>44317</v>
      </c>
      <c r="D24" s="59">
        <v>1761</v>
      </c>
      <c r="E24" s="59" t="s">
        <v>69</v>
      </c>
      <c r="F24" s="61">
        <v>520</v>
      </c>
      <c r="G24" s="60">
        <v>44331</v>
      </c>
      <c r="H24" s="62">
        <v>87</v>
      </c>
      <c r="I24" s="63">
        <v>6</v>
      </c>
      <c r="J24" s="59"/>
      <c r="K24" s="1"/>
      <c r="L24" s="49"/>
      <c r="M24" s="50"/>
      <c r="N24" s="50"/>
      <c r="O24" s="50"/>
      <c r="P24" s="8">
        <v>5</v>
      </c>
      <c r="Q24" s="8"/>
      <c r="R24" s="8"/>
      <c r="S24" s="8"/>
      <c r="T24" s="8"/>
      <c r="U24" s="9"/>
      <c r="V24" s="8"/>
      <c r="W24" s="8"/>
      <c r="Z24" s="6">
        <f t="shared" si="0"/>
        <v>5</v>
      </c>
      <c r="AA24" s="42">
        <f t="shared" si="1"/>
        <v>6</v>
      </c>
      <c r="AB24" s="11">
        <f t="shared" si="2"/>
        <v>1</v>
      </c>
    </row>
    <row r="25" spans="1:28" ht="29.15" customHeight="1" x14ac:dyDescent="0.5">
      <c r="A25" s="59">
        <v>175</v>
      </c>
      <c r="B25" s="59" t="s">
        <v>70</v>
      </c>
      <c r="C25" s="60">
        <v>44317</v>
      </c>
      <c r="D25" s="59">
        <v>1751</v>
      </c>
      <c r="E25" s="59" t="s">
        <v>71</v>
      </c>
      <c r="F25" s="61">
        <v>500</v>
      </c>
      <c r="G25" s="60">
        <v>44331</v>
      </c>
      <c r="H25" s="62"/>
      <c r="I25" s="63">
        <v>4</v>
      </c>
      <c r="J25" s="59"/>
      <c r="K25" s="1"/>
      <c r="L25" s="49"/>
      <c r="M25" s="50"/>
      <c r="N25" s="50"/>
      <c r="O25" s="50"/>
      <c r="P25" s="8">
        <v>7.5</v>
      </c>
      <c r="Q25" s="8"/>
      <c r="R25" s="8"/>
      <c r="S25" s="8"/>
      <c r="T25" s="8"/>
      <c r="U25" s="9"/>
      <c r="V25" s="8"/>
      <c r="W25" s="8"/>
      <c r="Z25" s="6">
        <f t="shared" si="0"/>
        <v>7.5</v>
      </c>
      <c r="AA25" s="42">
        <f t="shared" si="1"/>
        <v>4</v>
      </c>
      <c r="AB25" s="11">
        <f t="shared" si="2"/>
        <v>-3.5</v>
      </c>
    </row>
    <row r="26" spans="1:28" ht="29.15" hidden="1" customHeight="1" x14ac:dyDescent="0.5">
      <c r="A26" s="54">
        <v>174</v>
      </c>
      <c r="B26" s="54" t="s">
        <v>101</v>
      </c>
      <c r="C26" s="55">
        <v>44317</v>
      </c>
      <c r="D26" s="54">
        <v>1742</v>
      </c>
      <c r="E26" s="54" t="s">
        <v>230</v>
      </c>
      <c r="F26" s="56"/>
      <c r="G26" s="55">
        <v>44367</v>
      </c>
      <c r="H26" s="57">
        <v>92</v>
      </c>
      <c r="I26" s="58">
        <v>12</v>
      </c>
      <c r="J26" s="54"/>
      <c r="K26" s="1"/>
      <c r="L26" s="49"/>
      <c r="M26" s="50"/>
      <c r="N26" s="50"/>
      <c r="O26" s="50"/>
      <c r="P26" s="8"/>
      <c r="Q26" s="8">
        <v>12</v>
      </c>
      <c r="R26" s="8"/>
      <c r="S26" s="8"/>
      <c r="T26" s="8"/>
      <c r="U26" s="9"/>
      <c r="V26" s="8"/>
      <c r="W26" s="8"/>
      <c r="Z26" s="6">
        <f t="shared" si="0"/>
        <v>12</v>
      </c>
      <c r="AA26" s="42">
        <f t="shared" si="1"/>
        <v>12</v>
      </c>
      <c r="AB26" s="11">
        <f t="shared" si="2"/>
        <v>0</v>
      </c>
    </row>
    <row r="27" spans="1:28" ht="29.15" customHeight="1" x14ac:dyDescent="0.5">
      <c r="A27" s="54">
        <v>174</v>
      </c>
      <c r="B27" s="54" t="s">
        <v>101</v>
      </c>
      <c r="C27" s="55">
        <v>44317</v>
      </c>
      <c r="D27" s="54">
        <v>1741</v>
      </c>
      <c r="E27" s="54" t="s">
        <v>231</v>
      </c>
      <c r="F27" s="56">
        <v>9506</v>
      </c>
      <c r="G27" s="55">
        <v>44341</v>
      </c>
      <c r="H27" s="57">
        <v>92</v>
      </c>
      <c r="I27" s="58">
        <v>50</v>
      </c>
      <c r="J27" s="54">
        <v>17</v>
      </c>
      <c r="K27" s="1"/>
      <c r="L27" s="49"/>
      <c r="M27" s="50"/>
      <c r="N27" s="50"/>
      <c r="O27" s="50"/>
      <c r="P27" s="8">
        <v>50</v>
      </c>
      <c r="Q27" s="8">
        <v>17</v>
      </c>
      <c r="R27" s="8"/>
      <c r="S27" s="8"/>
      <c r="T27" s="8"/>
      <c r="U27" s="9"/>
      <c r="V27" s="8"/>
      <c r="W27" s="8"/>
      <c r="Z27" s="6">
        <f t="shared" si="0"/>
        <v>67</v>
      </c>
      <c r="AA27" s="42">
        <f t="shared" si="1"/>
        <v>67</v>
      </c>
      <c r="AB27" s="11">
        <f t="shared" si="2"/>
        <v>0</v>
      </c>
    </row>
    <row r="28" spans="1:28" ht="29.15" customHeight="1" x14ac:dyDescent="0.5">
      <c r="A28" s="54">
        <v>171</v>
      </c>
      <c r="B28" s="54" t="s">
        <v>102</v>
      </c>
      <c r="C28" s="55">
        <v>44317</v>
      </c>
      <c r="D28" s="54">
        <v>1712</v>
      </c>
      <c r="E28" s="54" t="s">
        <v>232</v>
      </c>
      <c r="F28" s="56">
        <v>1000</v>
      </c>
      <c r="G28" s="55">
        <v>44336</v>
      </c>
      <c r="H28" s="57">
        <v>44</v>
      </c>
      <c r="I28" s="58">
        <v>7</v>
      </c>
      <c r="J28" s="54"/>
      <c r="K28" s="1"/>
      <c r="L28" s="49"/>
      <c r="M28" s="50"/>
      <c r="N28" s="50"/>
      <c r="O28" s="50"/>
      <c r="P28" s="8">
        <v>7</v>
      </c>
      <c r="Q28" s="8"/>
      <c r="R28" s="8"/>
      <c r="S28" s="8"/>
      <c r="T28" s="8"/>
      <c r="U28" s="9"/>
      <c r="V28" s="8"/>
      <c r="W28" s="8"/>
      <c r="Z28" s="6">
        <f t="shared" si="0"/>
        <v>7</v>
      </c>
      <c r="AA28" s="42">
        <f t="shared" si="1"/>
        <v>7</v>
      </c>
      <c r="AB28" s="11">
        <f t="shared" si="2"/>
        <v>0</v>
      </c>
    </row>
    <row r="29" spans="1:28" ht="29.15" customHeight="1" x14ac:dyDescent="0.5">
      <c r="A29" s="54">
        <v>171</v>
      </c>
      <c r="B29" s="54" t="s">
        <v>102</v>
      </c>
      <c r="C29" s="55">
        <v>44256</v>
      </c>
      <c r="D29" s="54">
        <v>1711</v>
      </c>
      <c r="E29" s="54" t="s">
        <v>233</v>
      </c>
      <c r="F29" s="56">
        <v>1365</v>
      </c>
      <c r="G29" s="55">
        <v>44336</v>
      </c>
      <c r="H29" s="57">
        <v>86</v>
      </c>
      <c r="I29" s="58">
        <v>7</v>
      </c>
      <c r="J29" s="54"/>
      <c r="K29" s="1"/>
      <c r="L29" s="49"/>
      <c r="M29" s="50"/>
      <c r="N29" s="50"/>
      <c r="O29" s="50"/>
      <c r="P29" s="8">
        <v>7</v>
      </c>
      <c r="Q29" s="8"/>
      <c r="R29" s="8"/>
      <c r="S29" s="8"/>
      <c r="T29" s="8"/>
      <c r="U29" s="9"/>
      <c r="V29" s="8"/>
      <c r="W29" s="8"/>
      <c r="Z29" s="6">
        <f t="shared" si="0"/>
        <v>7</v>
      </c>
      <c r="AA29" s="42">
        <f t="shared" si="1"/>
        <v>7</v>
      </c>
      <c r="AB29" s="11">
        <f t="shared" si="2"/>
        <v>0</v>
      </c>
    </row>
    <row r="30" spans="1:28" ht="29.15" hidden="1" customHeight="1" x14ac:dyDescent="0.5">
      <c r="A30" s="54">
        <v>159</v>
      </c>
      <c r="B30" s="54" t="s">
        <v>103</v>
      </c>
      <c r="C30" s="55">
        <v>44166</v>
      </c>
      <c r="D30" s="54">
        <v>1594</v>
      </c>
      <c r="E30" s="54" t="s">
        <v>104</v>
      </c>
      <c r="F30" s="56">
        <v>3920</v>
      </c>
      <c r="G30" s="55">
        <v>44326</v>
      </c>
      <c r="H30" s="57">
        <v>31</v>
      </c>
      <c r="I30" s="58"/>
      <c r="J30" s="54"/>
      <c r="K30" s="1"/>
      <c r="L30" s="49"/>
      <c r="M30" s="50"/>
      <c r="N30" s="50"/>
      <c r="O30" s="50"/>
      <c r="P30" s="8"/>
      <c r="Q30" s="8"/>
      <c r="R30" s="8"/>
      <c r="S30" s="8"/>
      <c r="T30" s="8"/>
      <c r="U30" s="9"/>
      <c r="V30" s="8"/>
      <c r="W30" s="8"/>
      <c r="Z30" s="6">
        <f t="shared" si="0"/>
        <v>0</v>
      </c>
      <c r="AA30" s="42">
        <f t="shared" si="1"/>
        <v>0</v>
      </c>
      <c r="AB30" s="11">
        <f t="shared" si="2"/>
        <v>0</v>
      </c>
    </row>
    <row r="31" spans="1:28" ht="29.15" hidden="1" customHeight="1" x14ac:dyDescent="0.5">
      <c r="A31" s="54">
        <v>159</v>
      </c>
      <c r="B31" s="54" t="s">
        <v>105</v>
      </c>
      <c r="C31" s="55">
        <v>44166</v>
      </c>
      <c r="D31" s="54">
        <v>1593</v>
      </c>
      <c r="E31" s="54" t="s">
        <v>106</v>
      </c>
      <c r="F31" s="56">
        <v>2570</v>
      </c>
      <c r="G31" s="55">
        <v>44326</v>
      </c>
      <c r="H31" s="57">
        <v>31</v>
      </c>
      <c r="I31" s="58"/>
      <c r="J31" s="54"/>
      <c r="K31" s="1"/>
      <c r="L31" s="49"/>
      <c r="M31" s="50"/>
      <c r="N31" s="50"/>
      <c r="O31" s="50"/>
      <c r="P31" s="8"/>
      <c r="Q31" s="8"/>
      <c r="R31" s="8"/>
      <c r="S31" s="8"/>
      <c r="T31" s="8"/>
      <c r="U31" s="9"/>
      <c r="V31" s="8"/>
      <c r="W31" s="8"/>
      <c r="Z31" s="6">
        <f t="shared" si="0"/>
        <v>0</v>
      </c>
      <c r="AA31" s="42">
        <f t="shared" si="1"/>
        <v>0</v>
      </c>
      <c r="AB31" s="11">
        <f t="shared" si="2"/>
        <v>0</v>
      </c>
    </row>
    <row r="32" spans="1:28" ht="29.15" hidden="1" customHeight="1" x14ac:dyDescent="0.5">
      <c r="A32" s="54">
        <v>159</v>
      </c>
      <c r="B32" s="54" t="s">
        <v>105</v>
      </c>
      <c r="C32" s="55">
        <v>44166</v>
      </c>
      <c r="D32" s="54">
        <v>1592</v>
      </c>
      <c r="E32" s="54" t="s">
        <v>107</v>
      </c>
      <c r="F32" s="56">
        <v>570</v>
      </c>
      <c r="G32" s="55">
        <v>44326</v>
      </c>
      <c r="H32" s="57">
        <v>31</v>
      </c>
      <c r="I32" s="58"/>
      <c r="J32" s="54"/>
      <c r="K32" s="1"/>
      <c r="L32" s="49"/>
      <c r="M32" s="50"/>
      <c r="N32" s="50"/>
      <c r="O32" s="50"/>
      <c r="P32" s="8"/>
      <c r="Q32" s="8"/>
      <c r="R32" s="8"/>
      <c r="S32" s="8"/>
      <c r="T32" s="8"/>
      <c r="U32" s="9"/>
      <c r="V32" s="8"/>
      <c r="W32" s="8"/>
      <c r="Z32" s="6">
        <f t="shared" si="0"/>
        <v>0</v>
      </c>
      <c r="AA32" s="42">
        <f t="shared" si="1"/>
        <v>0</v>
      </c>
      <c r="AB32" s="11">
        <f t="shared" si="2"/>
        <v>0</v>
      </c>
    </row>
    <row r="33" spans="1:28" ht="29.15" hidden="1" customHeight="1" x14ac:dyDescent="0.5">
      <c r="A33" s="54">
        <v>159</v>
      </c>
      <c r="B33" s="54" t="s">
        <v>103</v>
      </c>
      <c r="C33" s="55">
        <v>44166</v>
      </c>
      <c r="D33" s="54">
        <v>1591</v>
      </c>
      <c r="E33" s="54" t="s">
        <v>108</v>
      </c>
      <c r="F33" s="56">
        <v>1980</v>
      </c>
      <c r="G33" s="55">
        <v>44326</v>
      </c>
      <c r="H33" s="57">
        <v>31</v>
      </c>
      <c r="I33" s="58"/>
      <c r="J33" s="54"/>
      <c r="K33" s="1"/>
      <c r="L33" s="49"/>
      <c r="M33" s="50"/>
      <c r="N33" s="50"/>
      <c r="O33" s="50"/>
      <c r="P33" s="8"/>
      <c r="Q33" s="8"/>
      <c r="R33" s="8"/>
      <c r="S33" s="8"/>
      <c r="T33" s="8"/>
      <c r="U33" s="9"/>
      <c r="V33" s="8"/>
      <c r="W33" s="8"/>
      <c r="Z33" s="6">
        <f t="shared" si="0"/>
        <v>0</v>
      </c>
      <c r="AA33" s="42">
        <f t="shared" si="1"/>
        <v>0</v>
      </c>
      <c r="AB33" s="11">
        <f t="shared" si="2"/>
        <v>0</v>
      </c>
    </row>
    <row r="34" spans="1:28" ht="29.15" customHeight="1" x14ac:dyDescent="0.5">
      <c r="A34" s="59">
        <v>169</v>
      </c>
      <c r="B34" s="59" t="s">
        <v>34</v>
      </c>
      <c r="C34" s="60">
        <v>44285</v>
      </c>
      <c r="D34" s="59"/>
      <c r="E34" s="59" t="s">
        <v>109</v>
      </c>
      <c r="F34" s="61"/>
      <c r="G34" s="60">
        <v>44326</v>
      </c>
      <c r="H34" s="62"/>
      <c r="I34" s="63"/>
      <c r="J34" s="59"/>
      <c r="K34" s="1"/>
      <c r="L34" s="49"/>
      <c r="M34" s="50"/>
      <c r="N34" s="50"/>
      <c r="O34" s="50"/>
      <c r="P34" s="8">
        <v>15</v>
      </c>
      <c r="Q34" s="8"/>
      <c r="R34" s="8"/>
      <c r="S34" s="8"/>
      <c r="T34" s="8"/>
      <c r="U34" s="9"/>
      <c r="V34" s="8"/>
      <c r="W34" s="8"/>
      <c r="Z34" s="6">
        <f t="shared" si="0"/>
        <v>15</v>
      </c>
      <c r="AA34" s="42">
        <f t="shared" si="1"/>
        <v>0</v>
      </c>
      <c r="AB34" s="11">
        <f t="shared" si="2"/>
        <v>-15</v>
      </c>
    </row>
    <row r="35" spans="1:28" ht="29.15" hidden="1" customHeight="1" x14ac:dyDescent="0.5">
      <c r="A35" s="59"/>
      <c r="B35" s="59" t="s">
        <v>28</v>
      </c>
      <c r="C35" s="60">
        <v>44285</v>
      </c>
      <c r="D35" s="59"/>
      <c r="E35" s="59" t="s">
        <v>72</v>
      </c>
      <c r="F35" s="61">
        <v>148</v>
      </c>
      <c r="G35" s="60">
        <v>44285</v>
      </c>
      <c r="H35" s="62"/>
      <c r="I35" s="63"/>
      <c r="J35" s="59"/>
      <c r="K35" s="1"/>
      <c r="L35" s="49"/>
      <c r="M35" s="50"/>
      <c r="N35" s="50"/>
      <c r="O35" s="50"/>
      <c r="P35" s="8"/>
      <c r="Q35" s="8"/>
      <c r="R35" s="8"/>
      <c r="S35" s="8"/>
      <c r="T35" s="8"/>
      <c r="U35" s="9"/>
      <c r="V35" s="8"/>
      <c r="W35" s="8"/>
      <c r="Z35" s="6">
        <f t="shared" si="0"/>
        <v>0</v>
      </c>
      <c r="AA35" s="42">
        <f t="shared" si="1"/>
        <v>0</v>
      </c>
      <c r="AB35" s="11">
        <f t="shared" si="2"/>
        <v>0</v>
      </c>
    </row>
    <row r="36" spans="1:28" ht="29.15" hidden="1" customHeight="1" x14ac:dyDescent="0.5">
      <c r="A36" s="59">
        <v>160</v>
      </c>
      <c r="B36" s="59" t="s">
        <v>73</v>
      </c>
      <c r="C36" s="60">
        <v>44236</v>
      </c>
      <c r="D36" s="59"/>
      <c r="E36" s="59" t="s">
        <v>74</v>
      </c>
      <c r="F36" s="61">
        <v>141</v>
      </c>
      <c r="G36" s="60">
        <v>44236</v>
      </c>
      <c r="H36" s="62"/>
      <c r="I36" s="63"/>
      <c r="J36" s="59"/>
      <c r="K36" s="1"/>
      <c r="L36" s="49"/>
      <c r="M36" s="50"/>
      <c r="N36" s="50"/>
      <c r="O36" s="50"/>
      <c r="P36" s="8"/>
      <c r="Q36" s="8"/>
      <c r="R36" s="8"/>
      <c r="S36" s="8"/>
      <c r="T36" s="8"/>
      <c r="U36" s="9"/>
      <c r="V36" s="8"/>
      <c r="W36" s="8"/>
      <c r="Z36" s="6">
        <f t="shared" si="0"/>
        <v>0</v>
      </c>
      <c r="AA36" s="42">
        <f t="shared" si="1"/>
        <v>0</v>
      </c>
      <c r="AB36" s="11">
        <f t="shared" si="2"/>
        <v>0</v>
      </c>
    </row>
    <row r="37" spans="1:28" ht="29.15" hidden="1" customHeight="1" x14ac:dyDescent="0.5">
      <c r="A37" s="59"/>
      <c r="B37" s="59" t="s">
        <v>75</v>
      </c>
      <c r="C37" s="60">
        <v>44306</v>
      </c>
      <c r="D37" s="59"/>
      <c r="E37" s="59" t="s">
        <v>76</v>
      </c>
      <c r="F37" s="61">
        <v>300</v>
      </c>
      <c r="G37" s="60">
        <v>44306</v>
      </c>
      <c r="H37" s="62"/>
      <c r="I37" s="63"/>
      <c r="J37" s="59"/>
      <c r="K37" s="1"/>
      <c r="L37" s="49"/>
      <c r="M37" s="50"/>
      <c r="N37" s="50"/>
      <c r="O37" s="50"/>
      <c r="P37" s="8"/>
      <c r="Q37" s="8"/>
      <c r="R37" s="8"/>
      <c r="S37" s="8"/>
      <c r="T37" s="8"/>
      <c r="U37" s="9"/>
      <c r="V37" s="8"/>
      <c r="W37" s="8"/>
      <c r="Z37" s="6">
        <f t="shared" si="0"/>
        <v>0</v>
      </c>
      <c r="AA37" s="42">
        <f t="shared" si="1"/>
        <v>0</v>
      </c>
      <c r="AB37" s="11">
        <f t="shared" si="2"/>
        <v>0</v>
      </c>
    </row>
    <row r="38" spans="1:28" ht="29.15" hidden="1" customHeight="1" x14ac:dyDescent="0.5">
      <c r="A38" s="59"/>
      <c r="B38" s="59" t="s">
        <v>75</v>
      </c>
      <c r="C38" s="60">
        <v>44285</v>
      </c>
      <c r="D38" s="59"/>
      <c r="E38" s="59" t="s">
        <v>77</v>
      </c>
      <c r="F38" s="61">
        <v>208</v>
      </c>
      <c r="G38" s="60">
        <v>44285</v>
      </c>
      <c r="H38" s="62"/>
      <c r="I38" s="63"/>
      <c r="J38" s="59"/>
      <c r="K38" s="1"/>
      <c r="L38" s="49"/>
      <c r="M38" s="50"/>
      <c r="N38" s="50"/>
      <c r="O38" s="50"/>
      <c r="P38" s="8"/>
      <c r="Q38" s="8"/>
      <c r="R38" s="8"/>
      <c r="S38" s="8"/>
      <c r="T38" s="8"/>
      <c r="U38" s="9"/>
      <c r="V38" s="8"/>
      <c r="W38" s="8"/>
      <c r="Z38" s="6">
        <f t="shared" si="0"/>
        <v>0</v>
      </c>
      <c r="AA38" s="42">
        <f t="shared" si="1"/>
        <v>0</v>
      </c>
      <c r="AB38" s="11">
        <f t="shared" si="2"/>
        <v>0</v>
      </c>
    </row>
    <row r="39" spans="1:28" ht="29.15" hidden="1" customHeight="1" x14ac:dyDescent="0.5">
      <c r="A39" s="64" t="s">
        <v>78</v>
      </c>
      <c r="B39" s="64" t="s">
        <v>79</v>
      </c>
      <c r="C39" s="65">
        <v>44197</v>
      </c>
      <c r="D39" s="64">
        <v>9999999</v>
      </c>
      <c r="E39" s="64" t="s">
        <v>80</v>
      </c>
      <c r="F39" s="66"/>
      <c r="G39" s="65">
        <v>44561</v>
      </c>
      <c r="H39" s="67">
        <v>9999999</v>
      </c>
      <c r="I39" s="68">
        <v>200</v>
      </c>
      <c r="J39" s="64"/>
      <c r="K39" s="1"/>
      <c r="L39" s="49">
        <v>61</v>
      </c>
      <c r="M39" s="50">
        <v>40</v>
      </c>
      <c r="N39" s="50">
        <v>43</v>
      </c>
      <c r="O39" s="50"/>
      <c r="P39" s="8"/>
      <c r="Q39" s="8"/>
      <c r="R39" s="8"/>
      <c r="S39" s="8"/>
      <c r="T39" s="8"/>
      <c r="U39" s="9"/>
      <c r="V39" s="8"/>
      <c r="W39" s="8"/>
      <c r="Z39" s="6">
        <f t="shared" si="0"/>
        <v>144</v>
      </c>
      <c r="AA39" s="42">
        <f t="shared" si="1"/>
        <v>200</v>
      </c>
      <c r="AB39" s="11">
        <f t="shared" si="2"/>
        <v>56</v>
      </c>
    </row>
    <row r="40" spans="1:28" ht="29.15" hidden="1" customHeight="1" x14ac:dyDescent="0.5">
      <c r="A40" s="69">
        <v>173</v>
      </c>
      <c r="B40" s="69" t="s">
        <v>112</v>
      </c>
      <c r="C40" s="70">
        <v>44316</v>
      </c>
      <c r="D40" s="69">
        <v>1733</v>
      </c>
      <c r="E40" s="69" t="s">
        <v>230</v>
      </c>
      <c r="F40" s="71"/>
      <c r="G40" s="70">
        <v>44367</v>
      </c>
      <c r="H40" s="72"/>
      <c r="I40" s="73">
        <v>18</v>
      </c>
      <c r="J40" s="69"/>
      <c r="K40" s="1"/>
      <c r="L40" s="49"/>
      <c r="M40" s="50"/>
      <c r="N40" s="50"/>
      <c r="O40" s="50"/>
      <c r="P40" s="8"/>
      <c r="Q40" s="8">
        <v>18</v>
      </c>
      <c r="R40" s="8"/>
      <c r="S40" s="8"/>
      <c r="T40" s="8"/>
      <c r="U40" s="9"/>
      <c r="V40" s="8"/>
      <c r="W40" s="8"/>
      <c r="Z40" s="6">
        <f t="shared" si="0"/>
        <v>18</v>
      </c>
      <c r="AA40" s="42">
        <f t="shared" si="1"/>
        <v>18</v>
      </c>
      <c r="AB40" s="11">
        <f t="shared" si="2"/>
        <v>0</v>
      </c>
    </row>
    <row r="41" spans="1:28" ht="29.15" customHeight="1" x14ac:dyDescent="0.5">
      <c r="A41" s="54">
        <v>173</v>
      </c>
      <c r="B41" s="54" t="s">
        <v>110</v>
      </c>
      <c r="C41" s="55">
        <v>44316</v>
      </c>
      <c r="D41" s="54">
        <v>1731</v>
      </c>
      <c r="E41" s="54" t="s">
        <v>111</v>
      </c>
      <c r="F41" s="56">
        <v>10700</v>
      </c>
      <c r="G41" s="55">
        <v>44347</v>
      </c>
      <c r="H41" s="57">
        <v>78</v>
      </c>
      <c r="I41" s="58">
        <v>116</v>
      </c>
      <c r="J41" s="54">
        <v>14</v>
      </c>
      <c r="K41" s="1"/>
      <c r="L41" s="49"/>
      <c r="M41" s="50"/>
      <c r="N41" s="50"/>
      <c r="O41" s="50"/>
      <c r="P41" s="8">
        <v>116</v>
      </c>
      <c r="Q41" s="8">
        <v>14</v>
      </c>
      <c r="R41" s="8"/>
      <c r="S41" s="8"/>
      <c r="T41" s="8"/>
      <c r="U41" s="9"/>
      <c r="V41" s="8"/>
      <c r="W41" s="8"/>
      <c r="Z41" s="6">
        <f t="shared" si="0"/>
        <v>130</v>
      </c>
      <c r="AA41" s="42">
        <f t="shared" si="1"/>
        <v>130</v>
      </c>
      <c r="AB41" s="11">
        <f t="shared" si="2"/>
        <v>0</v>
      </c>
    </row>
    <row r="42" spans="1:28" ht="29.15" hidden="1" customHeight="1" x14ac:dyDescent="0.5">
      <c r="A42" s="54">
        <v>173</v>
      </c>
      <c r="B42" s="54" t="s">
        <v>112</v>
      </c>
      <c r="C42" s="55">
        <v>44316</v>
      </c>
      <c r="D42" s="54">
        <v>1732</v>
      </c>
      <c r="E42" s="54" t="s">
        <v>113</v>
      </c>
      <c r="F42" s="56">
        <v>1800</v>
      </c>
      <c r="G42" s="55">
        <v>44347</v>
      </c>
      <c r="H42" s="57">
        <v>78</v>
      </c>
      <c r="I42" s="58">
        <v>0</v>
      </c>
      <c r="J42" s="54"/>
      <c r="K42" s="1"/>
      <c r="L42" s="49"/>
      <c r="M42" s="50"/>
      <c r="N42" s="50"/>
      <c r="O42" s="50"/>
      <c r="P42" s="8"/>
      <c r="Q42" s="8"/>
      <c r="R42" s="8"/>
      <c r="S42" s="8"/>
      <c r="T42" s="8"/>
      <c r="U42" s="9"/>
      <c r="V42" s="8"/>
      <c r="W42" s="8"/>
      <c r="Z42" s="6">
        <f t="shared" si="0"/>
        <v>0</v>
      </c>
      <c r="AA42" s="42">
        <f t="shared" si="1"/>
        <v>0</v>
      </c>
      <c r="AB42" s="11">
        <f t="shared" si="2"/>
        <v>0</v>
      </c>
    </row>
    <row r="43" spans="1:28" ht="29.15" hidden="1" customHeight="1" x14ac:dyDescent="0.5">
      <c r="A43" s="59"/>
      <c r="B43" s="59" t="s">
        <v>81</v>
      </c>
      <c r="C43" s="60">
        <v>44301</v>
      </c>
      <c r="D43" s="59"/>
      <c r="E43" s="59" t="s">
        <v>82</v>
      </c>
      <c r="F43" s="61">
        <v>572</v>
      </c>
      <c r="G43" s="60">
        <v>44316</v>
      </c>
      <c r="H43" s="62"/>
      <c r="I43" s="63"/>
      <c r="J43" s="59"/>
      <c r="K43" s="1"/>
      <c r="L43" s="49"/>
      <c r="M43" s="50"/>
      <c r="N43" s="50"/>
      <c r="O43" s="50"/>
      <c r="P43" s="8"/>
      <c r="Q43" s="8"/>
      <c r="R43" s="8"/>
      <c r="S43" s="8"/>
      <c r="T43" s="8"/>
      <c r="U43" s="9"/>
      <c r="V43" s="8"/>
      <c r="W43" s="8"/>
      <c r="Z43" s="6">
        <f t="shared" si="0"/>
        <v>0</v>
      </c>
      <c r="AA43" s="42">
        <f t="shared" si="1"/>
        <v>0</v>
      </c>
      <c r="AB43" s="11">
        <f t="shared" si="2"/>
        <v>0</v>
      </c>
    </row>
    <row r="44" spans="1:28" ht="29.15" hidden="1" customHeight="1" x14ac:dyDescent="0.5">
      <c r="A44" s="59">
        <v>160</v>
      </c>
      <c r="B44" s="59" t="s">
        <v>73</v>
      </c>
      <c r="C44" s="60">
        <v>44287</v>
      </c>
      <c r="D44" s="59">
        <v>1601</v>
      </c>
      <c r="E44" s="59" t="s">
        <v>83</v>
      </c>
      <c r="F44" s="61">
        <v>380</v>
      </c>
      <c r="G44" s="60">
        <v>44316</v>
      </c>
      <c r="H44" s="62">
        <v>66</v>
      </c>
      <c r="I44" s="63"/>
      <c r="J44" s="59"/>
      <c r="K44" s="1"/>
      <c r="L44" s="49"/>
      <c r="M44" s="50"/>
      <c r="N44" s="50"/>
      <c r="O44" s="50"/>
      <c r="P44" s="8"/>
      <c r="Q44" s="8"/>
      <c r="R44" s="8"/>
      <c r="S44" s="8"/>
      <c r="T44" s="8"/>
      <c r="U44" s="9"/>
      <c r="V44" s="8"/>
      <c r="W44" s="8"/>
      <c r="Z44" s="6">
        <f t="shared" si="0"/>
        <v>0</v>
      </c>
      <c r="AA44" s="42">
        <f t="shared" si="1"/>
        <v>0</v>
      </c>
      <c r="AB44" s="11">
        <f t="shared" si="2"/>
        <v>0</v>
      </c>
    </row>
    <row r="45" spans="1:28" ht="29.15" hidden="1" customHeight="1" x14ac:dyDescent="0.5">
      <c r="A45" s="59">
        <v>161</v>
      </c>
      <c r="B45" s="59" t="s">
        <v>73</v>
      </c>
      <c r="C45" s="60">
        <v>44287</v>
      </c>
      <c r="D45" s="59">
        <v>1611</v>
      </c>
      <c r="E45" s="59" t="s">
        <v>84</v>
      </c>
      <c r="F45" s="61">
        <v>200</v>
      </c>
      <c r="G45" s="60">
        <v>44316</v>
      </c>
      <c r="H45" s="62">
        <v>67</v>
      </c>
      <c r="I45" s="63"/>
      <c r="J45" s="59"/>
      <c r="K45" s="1"/>
      <c r="L45" s="49"/>
      <c r="M45" s="50"/>
      <c r="N45" s="50"/>
      <c r="O45" s="50"/>
      <c r="P45" s="8"/>
      <c r="Q45" s="8"/>
      <c r="R45" s="8"/>
      <c r="S45" s="8"/>
      <c r="T45" s="8"/>
      <c r="U45" s="9"/>
      <c r="V45" s="8"/>
      <c r="W45" s="8"/>
      <c r="Z45" s="6">
        <f t="shared" si="0"/>
        <v>0</v>
      </c>
      <c r="AA45" s="42">
        <f t="shared" si="1"/>
        <v>0</v>
      </c>
      <c r="AB45" s="11">
        <f t="shared" si="2"/>
        <v>0</v>
      </c>
    </row>
    <row r="46" spans="1:28" ht="29.15" customHeight="1" x14ac:dyDescent="0.5">
      <c r="A46" s="54">
        <v>172</v>
      </c>
      <c r="B46" s="54" t="s">
        <v>114</v>
      </c>
      <c r="C46" s="55">
        <v>44307</v>
      </c>
      <c r="D46" s="54">
        <v>1721</v>
      </c>
      <c r="E46" s="54" t="s">
        <v>115</v>
      </c>
      <c r="F46" s="56">
        <v>3200</v>
      </c>
      <c r="G46" s="55">
        <v>44357</v>
      </c>
      <c r="H46" s="57">
        <v>73</v>
      </c>
      <c r="I46" s="58">
        <v>20</v>
      </c>
      <c r="J46" s="54"/>
      <c r="K46" s="1"/>
      <c r="L46" s="49"/>
      <c r="M46" s="50"/>
      <c r="N46" s="50"/>
      <c r="O46" s="50"/>
      <c r="P46" s="8">
        <v>20</v>
      </c>
      <c r="Q46" s="8"/>
      <c r="R46" s="8"/>
      <c r="S46" s="8"/>
      <c r="T46" s="8"/>
      <c r="U46" s="9"/>
      <c r="V46" s="8"/>
      <c r="W46" s="8"/>
      <c r="Z46" s="6">
        <f t="shared" si="0"/>
        <v>20</v>
      </c>
      <c r="AA46" s="42">
        <f t="shared" si="1"/>
        <v>20</v>
      </c>
      <c r="AB46" s="11">
        <f t="shared" si="2"/>
        <v>0</v>
      </c>
    </row>
    <row r="47" spans="1:28" ht="29.15" customHeight="1" x14ac:dyDescent="0.5">
      <c r="A47" s="54">
        <v>170</v>
      </c>
      <c r="B47" s="54" t="s">
        <v>114</v>
      </c>
      <c r="C47" s="55">
        <v>44307</v>
      </c>
      <c r="D47" s="54">
        <v>1702</v>
      </c>
      <c r="E47" s="54" t="s">
        <v>116</v>
      </c>
      <c r="F47" s="56">
        <v>11000</v>
      </c>
      <c r="G47" s="55">
        <v>44355</v>
      </c>
      <c r="H47" s="57">
        <v>85</v>
      </c>
      <c r="I47" s="58">
        <v>40</v>
      </c>
      <c r="J47" s="54"/>
      <c r="K47" s="1"/>
      <c r="L47" s="49"/>
      <c r="M47" s="50"/>
      <c r="N47" s="50"/>
      <c r="O47" s="50"/>
      <c r="P47" s="8">
        <v>20</v>
      </c>
      <c r="Q47" s="8">
        <v>20</v>
      </c>
      <c r="R47" s="8"/>
      <c r="S47" s="8"/>
      <c r="T47" s="8"/>
      <c r="U47" s="9"/>
      <c r="V47" s="8"/>
      <c r="W47" s="8"/>
      <c r="Z47" s="6">
        <f t="shared" si="0"/>
        <v>40</v>
      </c>
      <c r="AA47" s="42">
        <f t="shared" si="1"/>
        <v>40</v>
      </c>
      <c r="AB47" s="11">
        <f t="shared" si="2"/>
        <v>0</v>
      </c>
    </row>
    <row r="48" spans="1:28" ht="29.15" hidden="1" customHeight="1" x14ac:dyDescent="0.5">
      <c r="A48" s="54">
        <v>170</v>
      </c>
      <c r="B48" s="54" t="s">
        <v>114</v>
      </c>
      <c r="C48" s="55">
        <v>44307</v>
      </c>
      <c r="D48" s="54">
        <v>1701</v>
      </c>
      <c r="E48" s="54" t="s">
        <v>117</v>
      </c>
      <c r="F48" s="56">
        <v>3800</v>
      </c>
      <c r="G48" s="55">
        <v>44355</v>
      </c>
      <c r="H48" s="57">
        <v>85</v>
      </c>
      <c r="I48" s="58">
        <v>34</v>
      </c>
      <c r="J48" s="54"/>
      <c r="K48" s="1"/>
      <c r="L48" s="49">
        <v>25.5</v>
      </c>
      <c r="M48" s="50">
        <v>53</v>
      </c>
      <c r="N48" s="50">
        <v>21.5</v>
      </c>
      <c r="O48" s="50"/>
      <c r="P48" s="8"/>
      <c r="Q48" s="8">
        <v>34</v>
      </c>
      <c r="R48" s="8"/>
      <c r="S48" s="8"/>
      <c r="T48" s="8"/>
      <c r="U48" s="9"/>
      <c r="V48" s="8"/>
      <c r="W48" s="8"/>
      <c r="Z48" s="6">
        <f t="shared" si="0"/>
        <v>134</v>
      </c>
      <c r="AA48" s="42">
        <f t="shared" si="1"/>
        <v>34</v>
      </c>
      <c r="AB48" s="11">
        <f t="shared" si="2"/>
        <v>-100</v>
      </c>
    </row>
    <row r="49" spans="1:28" ht="29.15" hidden="1" customHeight="1" x14ac:dyDescent="0.5">
      <c r="A49" s="59">
        <v>165</v>
      </c>
      <c r="B49" s="59" t="s">
        <v>34</v>
      </c>
      <c r="C49" s="60">
        <v>44242</v>
      </c>
      <c r="D49" s="59">
        <v>1651</v>
      </c>
      <c r="E49" s="59" t="s">
        <v>85</v>
      </c>
      <c r="F49" s="61">
        <v>7170</v>
      </c>
      <c r="G49" s="60">
        <v>44285</v>
      </c>
      <c r="H49" s="62"/>
      <c r="I49" s="63"/>
      <c r="J49" s="59"/>
      <c r="K49" s="1"/>
      <c r="L49" s="49">
        <v>25</v>
      </c>
      <c r="M49" s="50"/>
      <c r="N49" s="50"/>
      <c r="O49" s="50">
        <v>7.5</v>
      </c>
      <c r="P49" s="8"/>
      <c r="Q49" s="8"/>
      <c r="R49" s="8"/>
      <c r="S49" s="8"/>
      <c r="T49" s="8"/>
      <c r="U49" s="9"/>
      <c r="V49" s="8"/>
      <c r="W49" s="8"/>
      <c r="Z49" s="6">
        <f t="shared" si="0"/>
        <v>32.5</v>
      </c>
      <c r="AA49" s="42">
        <f t="shared" si="1"/>
        <v>0</v>
      </c>
      <c r="AB49" s="11">
        <f t="shared" si="2"/>
        <v>-32.5</v>
      </c>
    </row>
    <row r="50" spans="1:28" ht="29.15" hidden="1" customHeight="1" x14ac:dyDescent="0.5">
      <c r="A50" s="59">
        <v>166</v>
      </c>
      <c r="B50" s="59" t="s">
        <v>34</v>
      </c>
      <c r="C50" s="60">
        <v>44242</v>
      </c>
      <c r="D50" s="59">
        <v>1661</v>
      </c>
      <c r="E50" s="59" t="s">
        <v>86</v>
      </c>
      <c r="F50" s="61">
        <v>1200</v>
      </c>
      <c r="G50" s="60">
        <v>44285</v>
      </c>
      <c r="H50" s="62"/>
      <c r="I50" s="63"/>
      <c r="J50" s="59"/>
      <c r="K50" s="1"/>
      <c r="L50" s="49">
        <v>7.5</v>
      </c>
      <c r="M50" s="50">
        <f>85.5-53</f>
        <v>32.5</v>
      </c>
      <c r="N50" s="50"/>
      <c r="O50" s="50">
        <v>4</v>
      </c>
      <c r="P50" s="8"/>
      <c r="Q50" s="8"/>
      <c r="R50" s="8"/>
      <c r="S50" s="8"/>
      <c r="T50" s="8"/>
      <c r="U50" s="9"/>
      <c r="V50" s="8"/>
      <c r="W50" s="8"/>
      <c r="Z50" s="6">
        <f t="shared" si="0"/>
        <v>44</v>
      </c>
      <c r="AA50" s="42">
        <f t="shared" si="1"/>
        <v>0</v>
      </c>
      <c r="AB50" s="11">
        <f t="shared" si="2"/>
        <v>-44</v>
      </c>
    </row>
    <row r="51" spans="1:28" ht="29.15" hidden="1" customHeight="1" x14ac:dyDescent="0.5">
      <c r="A51" s="59">
        <v>162</v>
      </c>
      <c r="B51" s="59" t="s">
        <v>34</v>
      </c>
      <c r="C51" s="60">
        <v>44242</v>
      </c>
      <c r="D51" s="59">
        <v>1621</v>
      </c>
      <c r="E51" s="59" t="s">
        <v>87</v>
      </c>
      <c r="F51" s="61">
        <v>2730</v>
      </c>
      <c r="G51" s="60">
        <v>44285</v>
      </c>
      <c r="H51" s="62"/>
      <c r="I51" s="63"/>
      <c r="J51" s="59"/>
      <c r="K51" s="1"/>
      <c r="L51" s="49">
        <v>48</v>
      </c>
      <c r="M51" s="50">
        <v>3</v>
      </c>
      <c r="N51" s="50"/>
      <c r="O51" s="50"/>
      <c r="P51" s="8"/>
      <c r="Q51" s="8"/>
      <c r="R51" s="8"/>
      <c r="S51" s="8"/>
      <c r="T51" s="8"/>
      <c r="U51" s="9"/>
      <c r="V51" s="8"/>
      <c r="W51" s="8"/>
      <c r="Z51" s="6">
        <f t="shared" si="0"/>
        <v>51</v>
      </c>
      <c r="AA51" s="42">
        <f t="shared" si="1"/>
        <v>0</v>
      </c>
      <c r="AB51" s="11">
        <f t="shared" si="2"/>
        <v>-51</v>
      </c>
    </row>
    <row r="52" spans="1:28" ht="29.15" hidden="1" customHeight="1" x14ac:dyDescent="0.5">
      <c r="A52" s="59">
        <v>155</v>
      </c>
      <c r="B52" s="59" t="s">
        <v>29</v>
      </c>
      <c r="C52" s="60">
        <v>44242</v>
      </c>
      <c r="D52" s="59">
        <v>1551</v>
      </c>
      <c r="E52" s="59" t="s">
        <v>88</v>
      </c>
      <c r="F52" s="61">
        <v>4300</v>
      </c>
      <c r="G52" s="60">
        <v>44270</v>
      </c>
      <c r="H52" s="62"/>
      <c r="I52" s="63"/>
      <c r="J52" s="59"/>
      <c r="K52" s="1"/>
      <c r="L52" s="49"/>
      <c r="M52" s="50">
        <v>2</v>
      </c>
      <c r="N52" s="50"/>
      <c r="O52" s="50"/>
      <c r="P52" s="8"/>
      <c r="Q52" s="8"/>
      <c r="R52" s="8"/>
      <c r="S52" s="8"/>
      <c r="T52" s="8"/>
      <c r="U52" s="9"/>
      <c r="V52" s="8"/>
      <c r="W52" s="8"/>
      <c r="Z52" s="6">
        <f t="shared" si="0"/>
        <v>2</v>
      </c>
      <c r="AA52" s="42">
        <f t="shared" si="1"/>
        <v>0</v>
      </c>
      <c r="AB52" s="11">
        <f t="shared" si="2"/>
        <v>-2</v>
      </c>
    </row>
    <row r="53" spans="1:28" ht="29.15" hidden="1" customHeight="1" x14ac:dyDescent="0.5">
      <c r="A53" s="59">
        <v>145</v>
      </c>
      <c r="B53" s="59" t="s">
        <v>89</v>
      </c>
      <c r="C53" s="60">
        <v>44246</v>
      </c>
      <c r="D53" s="59">
        <v>14591</v>
      </c>
      <c r="E53" s="59" t="s">
        <v>90</v>
      </c>
      <c r="F53" s="61">
        <v>140</v>
      </c>
      <c r="G53" s="60">
        <v>44255</v>
      </c>
      <c r="H53" s="62"/>
      <c r="I53" s="63"/>
      <c r="J53" s="59"/>
      <c r="K53" s="1"/>
      <c r="L53" s="49"/>
      <c r="M53" s="50">
        <v>7</v>
      </c>
      <c r="N53" s="50"/>
      <c r="O53" s="50"/>
      <c r="P53" s="8"/>
      <c r="Q53" s="8"/>
      <c r="R53" s="8"/>
      <c r="S53" s="8"/>
      <c r="T53" s="8"/>
      <c r="U53" s="9"/>
      <c r="V53" s="8"/>
      <c r="W53" s="8"/>
      <c r="Z53" s="6">
        <f t="shared" si="0"/>
        <v>7</v>
      </c>
      <c r="AA53" s="42">
        <f t="shared" si="1"/>
        <v>0</v>
      </c>
      <c r="AB53" s="11">
        <f t="shared" si="2"/>
        <v>-7</v>
      </c>
    </row>
    <row r="54" spans="1:28" ht="29.15" hidden="1" customHeight="1" x14ac:dyDescent="0.5">
      <c r="A54" s="59">
        <v>145</v>
      </c>
      <c r="B54" s="59" t="s">
        <v>89</v>
      </c>
      <c r="C54" s="60">
        <v>44246</v>
      </c>
      <c r="D54" s="59">
        <v>1459</v>
      </c>
      <c r="E54" s="59" t="s">
        <v>91</v>
      </c>
      <c r="F54" s="61">
        <v>480</v>
      </c>
      <c r="G54" s="60">
        <v>44255</v>
      </c>
      <c r="H54" s="62"/>
      <c r="I54" s="63"/>
      <c r="J54" s="59"/>
      <c r="K54" s="1"/>
      <c r="L54" s="49"/>
      <c r="M54" s="50">
        <v>18</v>
      </c>
      <c r="N54" s="50"/>
      <c r="O54" s="50"/>
      <c r="P54" s="8"/>
      <c r="Q54" s="8"/>
      <c r="R54" s="8"/>
      <c r="S54" s="8"/>
      <c r="T54" s="8"/>
      <c r="U54" s="9"/>
      <c r="V54" s="8"/>
      <c r="W54" s="8"/>
      <c r="Z54" s="6">
        <f t="shared" si="0"/>
        <v>18</v>
      </c>
      <c r="AA54" s="42">
        <f t="shared" si="1"/>
        <v>0</v>
      </c>
      <c r="AB54" s="11">
        <f t="shared" si="2"/>
        <v>-18</v>
      </c>
    </row>
    <row r="55" spans="1:28" ht="29.15" hidden="1" customHeight="1" x14ac:dyDescent="0.5">
      <c r="A55" s="59">
        <v>145</v>
      </c>
      <c r="B55" s="59" t="s">
        <v>89</v>
      </c>
      <c r="C55" s="60">
        <v>44246</v>
      </c>
      <c r="D55" s="59">
        <v>1458</v>
      </c>
      <c r="E55" s="59" t="s">
        <v>92</v>
      </c>
      <c r="F55" s="61">
        <v>1740</v>
      </c>
      <c r="G55" s="60">
        <v>44255</v>
      </c>
      <c r="H55" s="62">
        <v>71</v>
      </c>
      <c r="I55" s="63"/>
      <c r="J55" s="59"/>
      <c r="K55" s="1"/>
      <c r="L55" s="49"/>
      <c r="M55" s="50">
        <v>9.5</v>
      </c>
      <c r="N55" s="50"/>
      <c r="O55" s="50"/>
      <c r="P55" s="8"/>
      <c r="Q55" s="8"/>
      <c r="R55" s="8"/>
      <c r="S55" s="8"/>
      <c r="T55" s="8"/>
      <c r="U55" s="9"/>
      <c r="V55" s="8"/>
      <c r="W55" s="8"/>
      <c r="Z55" s="6">
        <f t="shared" si="0"/>
        <v>9.5</v>
      </c>
      <c r="AA55" s="42">
        <f t="shared" si="1"/>
        <v>0</v>
      </c>
      <c r="AB55" s="11">
        <f t="shared" si="2"/>
        <v>-9.5</v>
      </c>
    </row>
    <row r="56" spans="1:28" ht="29.15" hidden="1" customHeight="1" x14ac:dyDescent="0.5">
      <c r="A56" s="59">
        <v>145</v>
      </c>
      <c r="B56" s="59" t="s">
        <v>89</v>
      </c>
      <c r="C56" s="60">
        <v>44246</v>
      </c>
      <c r="D56" s="59">
        <v>1458</v>
      </c>
      <c r="E56" s="59" t="s">
        <v>93</v>
      </c>
      <c r="F56" s="61">
        <v>1400</v>
      </c>
      <c r="G56" s="60">
        <v>44255</v>
      </c>
      <c r="H56" s="62">
        <v>68</v>
      </c>
      <c r="I56" s="63"/>
      <c r="J56" s="59"/>
      <c r="K56" s="1"/>
      <c r="L56" s="49"/>
      <c r="M56" s="50"/>
      <c r="N56" s="50"/>
      <c r="O56" s="50"/>
      <c r="P56" s="8"/>
      <c r="Q56" s="8"/>
      <c r="R56" s="8"/>
      <c r="S56" s="8"/>
      <c r="T56" s="8"/>
      <c r="U56" s="9"/>
      <c r="V56" s="8"/>
      <c r="W56" s="8"/>
      <c r="Z56" s="6">
        <f t="shared" si="0"/>
        <v>0</v>
      </c>
      <c r="AA56" s="42">
        <f t="shared" si="1"/>
        <v>0</v>
      </c>
      <c r="AB56" s="11">
        <f t="shared" si="2"/>
        <v>0</v>
      </c>
    </row>
    <row r="57" spans="1:28" ht="29.15" hidden="1" customHeight="1" x14ac:dyDescent="0.5">
      <c r="A57" s="54">
        <v>145</v>
      </c>
      <c r="B57" s="54" t="s">
        <v>89</v>
      </c>
      <c r="C57" s="55">
        <v>44291</v>
      </c>
      <c r="D57" s="54">
        <v>1457</v>
      </c>
      <c r="E57" s="54" t="s">
        <v>118</v>
      </c>
      <c r="F57" s="56">
        <v>6050</v>
      </c>
      <c r="G57" s="55">
        <v>44346</v>
      </c>
      <c r="H57" s="57">
        <v>81</v>
      </c>
      <c r="I57" s="58">
        <v>38</v>
      </c>
      <c r="J57" s="54"/>
      <c r="K57" s="1"/>
      <c r="L57" s="49"/>
      <c r="M57" s="50"/>
      <c r="N57" s="50"/>
      <c r="O57" s="50"/>
      <c r="P57" s="8"/>
      <c r="Q57" s="8">
        <v>38</v>
      </c>
      <c r="R57" s="8"/>
      <c r="S57" s="8"/>
      <c r="T57" s="8"/>
      <c r="U57" s="9"/>
      <c r="V57" s="8"/>
      <c r="W57" s="8"/>
      <c r="Z57" s="6">
        <f t="shared" si="0"/>
        <v>38</v>
      </c>
      <c r="AA57" s="42">
        <f t="shared" si="1"/>
        <v>38</v>
      </c>
      <c r="AB57" s="11">
        <f t="shared" si="2"/>
        <v>0</v>
      </c>
    </row>
    <row r="58" spans="1:28" ht="29.15" customHeight="1" x14ac:dyDescent="0.5">
      <c r="A58" s="69">
        <v>145</v>
      </c>
      <c r="B58" s="69" t="s">
        <v>89</v>
      </c>
      <c r="C58" s="70"/>
      <c r="D58" s="69">
        <v>1456</v>
      </c>
      <c r="E58" s="69" t="s">
        <v>234</v>
      </c>
      <c r="F58" s="71">
        <v>1040</v>
      </c>
      <c r="G58" s="70">
        <v>44316</v>
      </c>
      <c r="H58" s="72">
        <v>12</v>
      </c>
      <c r="I58" s="73">
        <v>45</v>
      </c>
      <c r="J58" s="69"/>
      <c r="K58" s="1"/>
      <c r="L58" s="49"/>
      <c r="M58" s="50"/>
      <c r="N58" s="50"/>
      <c r="O58" s="50">
        <v>6</v>
      </c>
      <c r="P58" s="8">
        <v>31</v>
      </c>
      <c r="Q58" s="8">
        <v>14</v>
      </c>
      <c r="R58" s="8"/>
      <c r="S58" s="8"/>
      <c r="T58" s="8"/>
      <c r="U58" s="9"/>
      <c r="V58" s="8"/>
      <c r="W58" s="8"/>
      <c r="Z58" s="6">
        <f t="shared" si="0"/>
        <v>51</v>
      </c>
      <c r="AA58" s="42">
        <f t="shared" si="1"/>
        <v>45</v>
      </c>
      <c r="AB58" s="11">
        <f t="shared" si="2"/>
        <v>-6</v>
      </c>
    </row>
    <row r="59" spans="1:28" ht="29.15" hidden="1" customHeight="1" x14ac:dyDescent="0.5">
      <c r="A59" s="69">
        <v>145</v>
      </c>
      <c r="B59" s="69" t="s">
        <v>89</v>
      </c>
      <c r="C59" s="70"/>
      <c r="D59" s="69">
        <v>1455</v>
      </c>
      <c r="E59" s="69" t="s">
        <v>94</v>
      </c>
      <c r="F59" s="71">
        <v>960</v>
      </c>
      <c r="G59" s="70">
        <v>44316</v>
      </c>
      <c r="H59" s="72">
        <v>12</v>
      </c>
      <c r="I59" s="73">
        <v>12</v>
      </c>
      <c r="J59" s="69"/>
      <c r="K59" s="1"/>
      <c r="L59" s="49"/>
      <c r="M59" s="50"/>
      <c r="N59" s="50"/>
      <c r="O59" s="50"/>
      <c r="P59" s="8"/>
      <c r="Q59" s="8">
        <v>12</v>
      </c>
      <c r="R59" s="8"/>
      <c r="S59" s="8"/>
      <c r="T59" s="8"/>
      <c r="U59" s="9"/>
      <c r="V59" s="8"/>
      <c r="W59" s="8"/>
      <c r="Z59" s="6">
        <f t="shared" si="0"/>
        <v>12</v>
      </c>
      <c r="AA59" s="42">
        <f t="shared" si="1"/>
        <v>12</v>
      </c>
      <c r="AB59" s="11">
        <f t="shared" si="2"/>
        <v>0</v>
      </c>
    </row>
    <row r="60" spans="1:28" ht="29.15" hidden="1" customHeight="1" x14ac:dyDescent="0.5">
      <c r="A60" s="59">
        <v>145</v>
      </c>
      <c r="B60" s="59" t="s">
        <v>89</v>
      </c>
      <c r="C60" s="60"/>
      <c r="D60" s="59">
        <v>1454</v>
      </c>
      <c r="E60" s="59" t="s">
        <v>119</v>
      </c>
      <c r="F60" s="61">
        <v>780</v>
      </c>
      <c r="G60" s="60">
        <v>44316</v>
      </c>
      <c r="H60" s="62">
        <v>12</v>
      </c>
      <c r="I60" s="63"/>
      <c r="J60" s="59"/>
      <c r="K60" s="1"/>
      <c r="L60" s="49"/>
      <c r="M60" s="50"/>
      <c r="N60" s="50"/>
      <c r="O60" s="50">
        <v>65</v>
      </c>
      <c r="P60" s="8"/>
      <c r="Q60" s="8"/>
      <c r="R60" s="8"/>
      <c r="S60" s="8"/>
      <c r="T60" s="8"/>
      <c r="U60" s="9"/>
      <c r="V60" s="8"/>
      <c r="W60" s="8"/>
      <c r="Z60" s="6">
        <f t="shared" si="0"/>
        <v>65</v>
      </c>
      <c r="AA60" s="42">
        <f t="shared" si="1"/>
        <v>0</v>
      </c>
      <c r="AB60" s="11">
        <f t="shared" si="2"/>
        <v>-65</v>
      </c>
    </row>
    <row r="61" spans="1:28" ht="29.15" hidden="1" customHeight="1" x14ac:dyDescent="0.5">
      <c r="A61" s="59">
        <v>145</v>
      </c>
      <c r="B61" s="59" t="s">
        <v>89</v>
      </c>
      <c r="C61" s="60"/>
      <c r="D61" s="59">
        <v>1453</v>
      </c>
      <c r="E61" s="59" t="s">
        <v>120</v>
      </c>
      <c r="F61" s="61">
        <v>8884.7999999999993</v>
      </c>
      <c r="G61" s="60">
        <v>44316</v>
      </c>
      <c r="H61" s="62">
        <v>12</v>
      </c>
      <c r="I61" s="63"/>
      <c r="J61" s="59"/>
      <c r="K61" s="1"/>
      <c r="L61" s="49"/>
      <c r="M61" s="50"/>
      <c r="N61" s="50">
        <v>55</v>
      </c>
      <c r="O61" s="50"/>
      <c r="P61" s="8"/>
      <c r="Q61" s="8"/>
      <c r="R61" s="8"/>
      <c r="S61" s="8"/>
      <c r="T61" s="8"/>
      <c r="U61" s="9"/>
      <c r="V61" s="8"/>
      <c r="W61" s="8"/>
      <c r="Z61" s="6">
        <f t="shared" si="0"/>
        <v>55</v>
      </c>
      <c r="AA61" s="42">
        <f t="shared" si="1"/>
        <v>0</v>
      </c>
      <c r="AB61" s="11">
        <f t="shared" si="2"/>
        <v>-55</v>
      </c>
    </row>
    <row r="62" spans="1:28" ht="29.15" customHeight="1" x14ac:dyDescent="0.5">
      <c r="A62" s="59">
        <v>145</v>
      </c>
      <c r="B62" s="59" t="s">
        <v>89</v>
      </c>
      <c r="C62" s="60"/>
      <c r="D62" s="59">
        <v>1452</v>
      </c>
      <c r="E62" s="59" t="s">
        <v>121</v>
      </c>
      <c r="F62" s="61">
        <v>7433</v>
      </c>
      <c r="G62" s="60">
        <v>44227</v>
      </c>
      <c r="H62" s="62">
        <v>12</v>
      </c>
      <c r="I62" s="63"/>
      <c r="J62" s="59"/>
      <c r="K62" s="1"/>
      <c r="L62" s="49">
        <v>241.25</v>
      </c>
      <c r="M62" s="50"/>
      <c r="N62" s="50">
        <f>164.7-55</f>
        <v>109.69999999999999</v>
      </c>
      <c r="O62" s="50">
        <f>325.25-13-65+7</f>
        <v>254.25</v>
      </c>
      <c r="P62" s="8">
        <v>12.5</v>
      </c>
      <c r="Q62" s="8"/>
      <c r="R62" s="8"/>
      <c r="S62" s="8"/>
      <c r="T62" s="8"/>
      <c r="U62" s="9"/>
      <c r="V62" s="8"/>
      <c r="W62" s="8"/>
      <c r="Z62" s="6">
        <f t="shared" si="0"/>
        <v>617.70000000000005</v>
      </c>
      <c r="AA62" s="42">
        <f t="shared" si="1"/>
        <v>0</v>
      </c>
      <c r="AB62" s="11">
        <f t="shared" si="2"/>
        <v>-617.70000000000005</v>
      </c>
    </row>
    <row r="63" spans="1:28" ht="29.15" hidden="1" customHeight="1" x14ac:dyDescent="0.5">
      <c r="A63" s="59">
        <v>145</v>
      </c>
      <c r="B63" s="59" t="s">
        <v>89</v>
      </c>
      <c r="C63" s="60"/>
      <c r="D63" s="59">
        <v>1451</v>
      </c>
      <c r="E63" s="59" t="s">
        <v>122</v>
      </c>
      <c r="F63" s="61">
        <v>3716</v>
      </c>
      <c r="G63" s="60">
        <v>44227</v>
      </c>
      <c r="H63" s="62">
        <v>12</v>
      </c>
      <c r="I63" s="63"/>
      <c r="J63" s="59"/>
      <c r="K63" s="1"/>
      <c r="L63" s="49"/>
      <c r="M63" s="50"/>
      <c r="N63" s="50"/>
      <c r="O63" s="50"/>
      <c r="P63" s="8"/>
      <c r="Q63" s="8"/>
      <c r="R63" s="8"/>
      <c r="S63" s="8"/>
      <c r="T63" s="8"/>
      <c r="U63" s="9"/>
      <c r="V63" s="8"/>
      <c r="W63" s="8"/>
      <c r="Z63" s="6">
        <f t="shared" si="0"/>
        <v>0</v>
      </c>
      <c r="AA63" s="42">
        <f t="shared" si="1"/>
        <v>0</v>
      </c>
      <c r="AB63" s="11">
        <f t="shared" si="2"/>
        <v>0</v>
      </c>
    </row>
    <row r="64" spans="1:28" ht="29.15" hidden="1" customHeight="1" x14ac:dyDescent="0.5">
      <c r="A64" s="54">
        <v>164</v>
      </c>
      <c r="B64" s="54" t="s">
        <v>28</v>
      </c>
      <c r="C64" s="55">
        <v>43876</v>
      </c>
      <c r="D64" s="54">
        <v>1644</v>
      </c>
      <c r="E64" s="54" t="s">
        <v>123</v>
      </c>
      <c r="F64" s="56">
        <v>600</v>
      </c>
      <c r="G64" s="55" t="s">
        <v>124</v>
      </c>
      <c r="H64" s="57">
        <v>9</v>
      </c>
      <c r="I64" s="58"/>
      <c r="J64" s="54"/>
      <c r="K64" s="1"/>
      <c r="L64" s="49"/>
      <c r="M64" s="50"/>
      <c r="N64" s="50"/>
      <c r="O64" s="50"/>
      <c r="P64" s="8"/>
      <c r="Q64" s="8"/>
      <c r="R64" s="8"/>
      <c r="S64" s="8"/>
      <c r="T64" s="8"/>
      <c r="U64" s="9"/>
      <c r="V64" s="8"/>
      <c r="W64" s="8"/>
      <c r="Z64" s="6">
        <f t="shared" si="0"/>
        <v>0</v>
      </c>
      <c r="AA64" s="42">
        <f t="shared" si="1"/>
        <v>0</v>
      </c>
      <c r="AB64" s="11">
        <f t="shared" si="2"/>
        <v>0</v>
      </c>
    </row>
    <row r="65" spans="1:28" ht="29.15" hidden="1" customHeight="1" x14ac:dyDescent="0.5">
      <c r="A65" s="54">
        <v>164</v>
      </c>
      <c r="B65" s="54" t="s">
        <v>28</v>
      </c>
      <c r="C65" s="55">
        <v>43876</v>
      </c>
      <c r="D65" s="54">
        <v>1643</v>
      </c>
      <c r="E65" s="54" t="s">
        <v>125</v>
      </c>
      <c r="F65" s="56">
        <v>240</v>
      </c>
      <c r="G65" s="55" t="s">
        <v>124</v>
      </c>
      <c r="H65" s="57">
        <v>9</v>
      </c>
      <c r="I65" s="58"/>
      <c r="J65" s="54"/>
      <c r="K65" s="1"/>
      <c r="L65" s="49"/>
      <c r="M65" s="50"/>
      <c r="N65" s="50"/>
      <c r="O65" s="50"/>
      <c r="P65" s="8"/>
      <c r="Q65" s="8"/>
      <c r="R65" s="8"/>
      <c r="S65" s="8"/>
      <c r="T65" s="8"/>
      <c r="U65" s="9"/>
      <c r="V65" s="8"/>
      <c r="W65" s="8"/>
      <c r="Z65" s="6">
        <f t="shared" si="0"/>
        <v>0</v>
      </c>
      <c r="AA65" s="42">
        <f t="shared" si="1"/>
        <v>0</v>
      </c>
      <c r="AB65" s="11">
        <f t="shared" si="2"/>
        <v>0</v>
      </c>
    </row>
    <row r="66" spans="1:28" ht="29.15" hidden="1" customHeight="1" x14ac:dyDescent="0.5">
      <c r="A66" s="54">
        <v>164</v>
      </c>
      <c r="B66" s="54" t="s">
        <v>28</v>
      </c>
      <c r="C66" s="55">
        <v>43876</v>
      </c>
      <c r="D66" s="54">
        <v>1642</v>
      </c>
      <c r="E66" s="54" t="s">
        <v>126</v>
      </c>
      <c r="F66" s="56">
        <v>664</v>
      </c>
      <c r="G66" s="55" t="s">
        <v>124</v>
      </c>
      <c r="H66" s="57">
        <v>9</v>
      </c>
      <c r="I66" s="58"/>
      <c r="J66" s="54"/>
      <c r="K66" s="1"/>
      <c r="L66" s="49"/>
      <c r="M66" s="50"/>
      <c r="N66" s="50"/>
      <c r="O66" s="50"/>
      <c r="P66" s="8"/>
      <c r="Q66" s="8"/>
      <c r="R66" s="8"/>
      <c r="S66" s="8"/>
      <c r="T66" s="8"/>
      <c r="U66" s="9"/>
      <c r="V66" s="8"/>
      <c r="W66" s="8"/>
      <c r="Z66" s="6">
        <f t="shared" si="0"/>
        <v>0</v>
      </c>
      <c r="AA66" s="42">
        <f t="shared" si="1"/>
        <v>0</v>
      </c>
      <c r="AB66" s="11">
        <f t="shared" si="2"/>
        <v>0</v>
      </c>
    </row>
    <row r="67" spans="1:28" ht="29.15" hidden="1" customHeight="1" x14ac:dyDescent="0.5">
      <c r="A67" s="54">
        <v>164</v>
      </c>
      <c r="B67" s="54" t="s">
        <v>28</v>
      </c>
      <c r="C67" s="55">
        <v>43876</v>
      </c>
      <c r="D67" s="54">
        <v>1641</v>
      </c>
      <c r="E67" s="54" t="s">
        <v>127</v>
      </c>
      <c r="F67" s="56">
        <v>1246</v>
      </c>
      <c r="G67" s="55" t="s">
        <v>124</v>
      </c>
      <c r="H67" s="57">
        <v>9</v>
      </c>
      <c r="I67" s="58"/>
      <c r="J67" s="54"/>
      <c r="K67" s="1"/>
      <c r="L67" s="49"/>
      <c r="M67" s="50">
        <v>22</v>
      </c>
      <c r="N67" s="50">
        <v>11</v>
      </c>
      <c r="O67" s="50"/>
      <c r="P67" s="8"/>
      <c r="Q67" s="8"/>
      <c r="R67" s="8"/>
      <c r="S67" s="8"/>
      <c r="T67" s="8"/>
      <c r="U67" s="9"/>
      <c r="V67" s="8"/>
      <c r="W67" s="8"/>
      <c r="Z67" s="6">
        <f t="shared" si="0"/>
        <v>33</v>
      </c>
      <c r="AA67" s="42">
        <f t="shared" si="1"/>
        <v>0</v>
      </c>
      <c r="AB67" s="11">
        <f t="shared" si="2"/>
        <v>-33</v>
      </c>
    </row>
    <row r="68" spans="1:28" ht="29.15" hidden="1" customHeight="1" x14ac:dyDescent="0.5">
      <c r="A68" s="59">
        <v>163</v>
      </c>
      <c r="B68" s="59" t="s">
        <v>128</v>
      </c>
      <c r="C68" s="60">
        <v>44166</v>
      </c>
      <c r="D68" s="59">
        <v>1582</v>
      </c>
      <c r="E68" s="59" t="s">
        <v>129</v>
      </c>
      <c r="F68" s="61">
        <v>900</v>
      </c>
      <c r="G68" s="60" t="s">
        <v>124</v>
      </c>
      <c r="H68" s="62">
        <v>42</v>
      </c>
      <c r="I68" s="63"/>
      <c r="J68" s="59"/>
      <c r="K68" s="1"/>
      <c r="L68" s="49"/>
      <c r="M68" s="50"/>
      <c r="N68" s="50"/>
      <c r="O68" s="50"/>
      <c r="P68" s="8"/>
      <c r="Q68" s="8"/>
      <c r="R68" s="8"/>
      <c r="S68" s="8"/>
      <c r="T68" s="8"/>
      <c r="U68" s="9"/>
      <c r="V68" s="8"/>
      <c r="W68" s="8"/>
      <c r="Z68" s="6">
        <f t="shared" si="0"/>
        <v>0</v>
      </c>
      <c r="AA68" s="42">
        <f t="shared" si="1"/>
        <v>0</v>
      </c>
      <c r="AB68" s="11">
        <f t="shared" si="2"/>
        <v>0</v>
      </c>
    </row>
    <row r="69" spans="1:28" ht="29.15" customHeight="1" x14ac:dyDescent="0.5">
      <c r="A69" s="59">
        <v>158</v>
      </c>
      <c r="B69" s="59" t="s">
        <v>130</v>
      </c>
      <c r="C69" s="60">
        <v>44166</v>
      </c>
      <c r="D69" s="59">
        <v>1582</v>
      </c>
      <c r="E69" s="59" t="s">
        <v>131</v>
      </c>
      <c r="F69" s="61">
        <v>380</v>
      </c>
      <c r="G69" s="60" t="s">
        <v>124</v>
      </c>
      <c r="H69" s="62">
        <v>52</v>
      </c>
      <c r="I69" s="63"/>
      <c r="J69" s="59"/>
      <c r="K69" s="1"/>
      <c r="L69" s="49"/>
      <c r="M69" s="50"/>
      <c r="N69" s="50"/>
      <c r="O69" s="50"/>
      <c r="P69" s="8">
        <v>28.5</v>
      </c>
      <c r="Q69" s="8"/>
      <c r="R69" s="8"/>
      <c r="S69" s="8"/>
      <c r="T69" s="8"/>
      <c r="U69" s="9"/>
      <c r="V69" s="8"/>
      <c r="W69" s="8"/>
      <c r="Z69" s="6">
        <f t="shared" si="0"/>
        <v>28.5</v>
      </c>
      <c r="AA69" s="42">
        <f t="shared" si="1"/>
        <v>0</v>
      </c>
      <c r="AB69" s="11">
        <f t="shared" si="2"/>
        <v>-28.5</v>
      </c>
    </row>
    <row r="70" spans="1:28" ht="29.15" hidden="1" customHeight="1" x14ac:dyDescent="0.5">
      <c r="A70" s="59">
        <v>158</v>
      </c>
      <c r="B70" s="59" t="s">
        <v>130</v>
      </c>
      <c r="C70" s="60">
        <v>44166</v>
      </c>
      <c r="D70" s="59">
        <v>1581</v>
      </c>
      <c r="E70" s="59" t="s">
        <v>132</v>
      </c>
      <c r="F70" s="61">
        <v>1770</v>
      </c>
      <c r="G70" s="60" t="s">
        <v>124</v>
      </c>
      <c r="H70" s="62">
        <v>52</v>
      </c>
      <c r="I70" s="63"/>
      <c r="J70" s="59"/>
      <c r="K70" s="1"/>
      <c r="L70" s="49"/>
      <c r="M70" s="50"/>
      <c r="N70" s="50"/>
      <c r="O70" s="50"/>
      <c r="P70" s="8"/>
      <c r="Q70" s="8"/>
      <c r="R70" s="8"/>
      <c r="S70" s="8"/>
      <c r="T70" s="8"/>
      <c r="U70" s="9"/>
      <c r="V70" s="8"/>
      <c r="W70" s="8"/>
      <c r="Z70" s="6">
        <f t="shared" si="0"/>
        <v>0</v>
      </c>
      <c r="AA70" s="42">
        <f t="shared" si="1"/>
        <v>0</v>
      </c>
      <c r="AB70" s="11">
        <f t="shared" si="2"/>
        <v>0</v>
      </c>
    </row>
    <row r="71" spans="1:28" ht="29.15" hidden="1" customHeight="1" x14ac:dyDescent="0.5">
      <c r="A71" s="54">
        <v>156</v>
      </c>
      <c r="B71" s="54" t="s">
        <v>34</v>
      </c>
      <c r="C71" s="55">
        <v>44288</v>
      </c>
      <c r="D71" s="54">
        <v>1561</v>
      </c>
      <c r="E71" s="54" t="s">
        <v>133</v>
      </c>
      <c r="F71" s="56"/>
      <c r="G71" s="55" t="s">
        <v>124</v>
      </c>
      <c r="H71" s="57"/>
      <c r="I71" s="58"/>
      <c r="J71" s="54"/>
      <c r="K71" s="1"/>
      <c r="L71" s="49"/>
      <c r="M71" s="50"/>
      <c r="N71" s="50"/>
      <c r="O71" s="50">
        <v>43.25</v>
      </c>
      <c r="P71" s="8"/>
      <c r="Q71" s="8"/>
      <c r="R71" s="8"/>
      <c r="S71" s="8"/>
      <c r="T71" s="8"/>
      <c r="U71" s="9"/>
      <c r="V71" s="8"/>
      <c r="W71" s="8"/>
      <c r="Z71" s="6">
        <f t="shared" si="0"/>
        <v>43.25</v>
      </c>
      <c r="AA71" s="42">
        <f t="shared" si="1"/>
        <v>0</v>
      </c>
      <c r="AB71" s="11">
        <f t="shared" si="2"/>
        <v>-43.25</v>
      </c>
    </row>
    <row r="72" spans="1:28" ht="29.15" hidden="1" customHeight="1" x14ac:dyDescent="0.5">
      <c r="A72" s="59">
        <v>167</v>
      </c>
      <c r="B72" s="59" t="s">
        <v>81</v>
      </c>
      <c r="C72" s="60">
        <v>44288</v>
      </c>
      <c r="D72" s="59">
        <v>1671</v>
      </c>
      <c r="E72" s="59" t="s">
        <v>134</v>
      </c>
      <c r="F72" s="61">
        <v>2960</v>
      </c>
      <c r="G72" s="60">
        <v>44392</v>
      </c>
      <c r="H72" s="62">
        <v>84</v>
      </c>
      <c r="I72" s="63"/>
      <c r="J72" s="59"/>
      <c r="K72" s="1"/>
      <c r="L72" s="49"/>
      <c r="M72" s="50"/>
      <c r="N72" s="50"/>
      <c r="O72" s="50"/>
      <c r="P72" s="8"/>
      <c r="Q72" s="8"/>
      <c r="R72" s="8"/>
      <c r="S72" s="8"/>
      <c r="T72" s="8"/>
      <c r="U72" s="9"/>
      <c r="V72" s="8"/>
      <c r="W72" s="8"/>
      <c r="Z72" s="6">
        <f t="shared" si="0"/>
        <v>0</v>
      </c>
      <c r="AA72" s="42">
        <f t="shared" si="1"/>
        <v>0</v>
      </c>
      <c r="AB72" s="11">
        <f t="shared" si="2"/>
        <v>0</v>
      </c>
    </row>
    <row r="73" spans="1:28" ht="29.15" hidden="1" customHeight="1" x14ac:dyDescent="0.5">
      <c r="A73" s="54">
        <v>154</v>
      </c>
      <c r="B73" s="54" t="s">
        <v>135</v>
      </c>
      <c r="C73" s="55">
        <v>44197</v>
      </c>
      <c r="D73" s="54">
        <v>1544</v>
      </c>
      <c r="E73" s="54" t="s">
        <v>136</v>
      </c>
      <c r="F73" s="56">
        <v>4500</v>
      </c>
      <c r="G73" s="55">
        <v>44392</v>
      </c>
      <c r="H73" s="57">
        <v>47</v>
      </c>
      <c r="I73" s="58">
        <v>35</v>
      </c>
      <c r="J73" s="54"/>
      <c r="K73" s="1"/>
      <c r="L73" s="49"/>
      <c r="M73" s="50"/>
      <c r="N73" s="50">
        <v>25.5</v>
      </c>
      <c r="O73" s="50"/>
      <c r="P73" s="8"/>
      <c r="Q73" s="8"/>
      <c r="R73" s="8">
        <v>35</v>
      </c>
      <c r="S73" s="8"/>
      <c r="T73" s="8"/>
      <c r="U73" s="9"/>
      <c r="V73" s="8"/>
      <c r="W73" s="8"/>
      <c r="Z73" s="6">
        <f t="shared" si="0"/>
        <v>60.5</v>
      </c>
      <c r="AA73" s="42">
        <f t="shared" si="1"/>
        <v>35</v>
      </c>
      <c r="AB73" s="11">
        <f t="shared" si="2"/>
        <v>-25.5</v>
      </c>
    </row>
    <row r="74" spans="1:28" ht="29.15" hidden="1" customHeight="1" x14ac:dyDescent="0.5">
      <c r="A74" s="59">
        <v>154</v>
      </c>
      <c r="B74" s="59" t="s">
        <v>135</v>
      </c>
      <c r="C74" s="60">
        <v>44197</v>
      </c>
      <c r="D74" s="59">
        <v>1543</v>
      </c>
      <c r="E74" s="59" t="s">
        <v>137</v>
      </c>
      <c r="F74" s="61">
        <v>380</v>
      </c>
      <c r="G74" s="60">
        <v>44392</v>
      </c>
      <c r="H74" s="62">
        <v>47</v>
      </c>
      <c r="I74" s="63"/>
      <c r="J74" s="59"/>
      <c r="K74" s="1"/>
      <c r="L74" s="49">
        <v>15</v>
      </c>
      <c r="M74" s="50"/>
      <c r="N74" s="50"/>
      <c r="O74" s="50"/>
      <c r="P74" s="8"/>
      <c r="Q74" s="8"/>
      <c r="R74" s="8"/>
      <c r="S74" s="8"/>
      <c r="T74" s="8"/>
      <c r="U74" s="9"/>
      <c r="V74" s="8"/>
      <c r="W74" s="8"/>
      <c r="Z74" s="6">
        <f t="shared" si="0"/>
        <v>15</v>
      </c>
      <c r="AA74" s="42">
        <f t="shared" si="1"/>
        <v>0</v>
      </c>
      <c r="AB74" s="11">
        <f t="shared" si="2"/>
        <v>-15</v>
      </c>
    </row>
    <row r="75" spans="1:28" ht="29.15" hidden="1" customHeight="1" x14ac:dyDescent="0.5">
      <c r="A75" s="59">
        <v>154</v>
      </c>
      <c r="B75" s="59" t="s">
        <v>135</v>
      </c>
      <c r="C75" s="60">
        <v>44197</v>
      </c>
      <c r="D75" s="59">
        <v>1542</v>
      </c>
      <c r="E75" s="59" t="s">
        <v>138</v>
      </c>
      <c r="F75" s="61">
        <v>9650</v>
      </c>
      <c r="G75" s="60">
        <v>44393</v>
      </c>
      <c r="H75" s="62">
        <v>47</v>
      </c>
      <c r="I75" s="63"/>
      <c r="J75" s="59"/>
      <c r="K75" s="1"/>
      <c r="L75" s="49">
        <v>83</v>
      </c>
      <c r="M75" s="50">
        <v>54</v>
      </c>
      <c r="N75" s="50">
        <v>20</v>
      </c>
      <c r="O75" s="50"/>
      <c r="P75" s="8"/>
      <c r="Q75" s="8"/>
      <c r="R75" s="8"/>
      <c r="S75" s="8"/>
      <c r="T75" s="8"/>
      <c r="U75" s="9"/>
      <c r="V75" s="8"/>
      <c r="W75" s="8"/>
      <c r="Z75" s="6">
        <f t="shared" si="0"/>
        <v>157</v>
      </c>
      <c r="AA75" s="42">
        <f t="shared" si="1"/>
        <v>0</v>
      </c>
      <c r="AB75" s="11">
        <f t="shared" si="2"/>
        <v>-157</v>
      </c>
    </row>
    <row r="76" spans="1:28" ht="29.15" hidden="1" customHeight="1" x14ac:dyDescent="0.5">
      <c r="A76" s="59">
        <v>154</v>
      </c>
      <c r="B76" s="59" t="s">
        <v>135</v>
      </c>
      <c r="C76" s="60">
        <v>44197</v>
      </c>
      <c r="D76" s="59">
        <v>1541</v>
      </c>
      <c r="E76" s="59" t="s">
        <v>139</v>
      </c>
      <c r="F76" s="61">
        <v>13000</v>
      </c>
      <c r="G76" s="60">
        <v>44392</v>
      </c>
      <c r="H76" s="62">
        <v>47</v>
      </c>
      <c r="I76" s="63"/>
      <c r="J76" s="59"/>
      <c r="K76" s="1"/>
      <c r="L76" s="49"/>
      <c r="M76" s="50"/>
      <c r="N76" s="50"/>
      <c r="O76" s="50"/>
      <c r="P76" s="8"/>
      <c r="Q76" s="8"/>
      <c r="R76" s="8"/>
      <c r="S76" s="8"/>
      <c r="T76" s="8"/>
      <c r="U76" s="9"/>
      <c r="V76" s="8"/>
      <c r="W76" s="8"/>
      <c r="Z76" s="6">
        <f t="shared" si="0"/>
        <v>0</v>
      </c>
      <c r="AA76" s="42">
        <f t="shared" si="1"/>
        <v>0</v>
      </c>
      <c r="AB76" s="11">
        <f t="shared" si="2"/>
        <v>0</v>
      </c>
    </row>
    <row r="77" spans="1:28" ht="29.15" hidden="1" customHeight="1" x14ac:dyDescent="0.5">
      <c r="A77" s="54">
        <v>157</v>
      </c>
      <c r="B77" s="54" t="s">
        <v>140</v>
      </c>
      <c r="C77" s="55">
        <v>44185</v>
      </c>
      <c r="D77" s="54">
        <v>3811</v>
      </c>
      <c r="E77" s="54" t="s">
        <v>142</v>
      </c>
      <c r="F77" s="56">
        <v>4631</v>
      </c>
      <c r="G77" s="55">
        <v>44346</v>
      </c>
      <c r="H77" s="57" t="s">
        <v>141</v>
      </c>
      <c r="I77" s="58">
        <v>40</v>
      </c>
      <c r="J77" s="54">
        <v>0</v>
      </c>
      <c r="K77" s="1"/>
      <c r="L77" s="49"/>
      <c r="M77" s="50"/>
      <c r="N77" s="50"/>
      <c r="O77" s="50"/>
      <c r="P77" s="8"/>
      <c r="Q77" s="8"/>
      <c r="R77" s="8"/>
      <c r="S77" s="8"/>
      <c r="T77" s="8"/>
      <c r="U77" s="9"/>
      <c r="V77" s="8"/>
      <c r="W77" s="8"/>
      <c r="Z77" s="6">
        <f t="shared" si="0"/>
        <v>0</v>
      </c>
      <c r="AA77" s="42">
        <f t="shared" si="1"/>
        <v>40</v>
      </c>
      <c r="AB77" s="11">
        <f t="shared" si="2"/>
        <v>40</v>
      </c>
    </row>
    <row r="78" spans="1:28" ht="29.15" hidden="1" customHeight="1" x14ac:dyDescent="0.5">
      <c r="A78" s="54">
        <v>157</v>
      </c>
      <c r="B78" s="54" t="s">
        <v>140</v>
      </c>
      <c r="C78" s="55">
        <v>44185</v>
      </c>
      <c r="D78" s="54">
        <v>3731</v>
      </c>
      <c r="E78" s="54" t="s">
        <v>143</v>
      </c>
      <c r="F78" s="56">
        <v>4673.8999999999996</v>
      </c>
      <c r="G78" s="55">
        <v>44326</v>
      </c>
      <c r="H78" s="57" t="s">
        <v>141</v>
      </c>
      <c r="I78" s="58">
        <v>41</v>
      </c>
      <c r="J78" s="54">
        <v>0</v>
      </c>
      <c r="K78" s="1"/>
      <c r="L78" s="49"/>
      <c r="M78" s="50"/>
      <c r="N78" s="50"/>
      <c r="O78" s="50"/>
      <c r="P78" s="8"/>
      <c r="Q78" s="8"/>
      <c r="R78" s="8"/>
      <c r="S78" s="8"/>
      <c r="T78" s="8"/>
      <c r="U78" s="9"/>
      <c r="V78" s="8"/>
      <c r="W78" s="8"/>
      <c r="Z78" s="6">
        <f t="shared" si="0"/>
        <v>0</v>
      </c>
      <c r="AA78" s="42">
        <f t="shared" si="1"/>
        <v>41</v>
      </c>
      <c r="AB78" s="11">
        <f t="shared" si="2"/>
        <v>41</v>
      </c>
    </row>
    <row r="79" spans="1:28" ht="29.15" hidden="1" customHeight="1" x14ac:dyDescent="0.5">
      <c r="A79" s="54">
        <v>157</v>
      </c>
      <c r="B79" s="54" t="s">
        <v>140</v>
      </c>
      <c r="C79" s="55">
        <v>44185</v>
      </c>
      <c r="D79" s="54">
        <v>3721</v>
      </c>
      <c r="E79" s="54" t="s">
        <v>144</v>
      </c>
      <c r="F79" s="56">
        <v>3960</v>
      </c>
      <c r="G79" s="55">
        <v>44319</v>
      </c>
      <c r="H79" s="57" t="s">
        <v>141</v>
      </c>
      <c r="I79" s="58">
        <v>35</v>
      </c>
      <c r="J79" s="54">
        <v>0</v>
      </c>
      <c r="K79" s="1"/>
      <c r="L79" s="49"/>
      <c r="M79" s="50"/>
      <c r="N79" s="50"/>
      <c r="O79" s="50"/>
      <c r="P79" s="8"/>
      <c r="Q79" s="8"/>
      <c r="R79" s="8"/>
      <c r="S79" s="8"/>
      <c r="T79" s="8"/>
      <c r="U79" s="9"/>
      <c r="V79" s="8"/>
      <c r="W79" s="8"/>
      <c r="Z79" s="6">
        <f t="shared" si="0"/>
        <v>0</v>
      </c>
      <c r="AA79" s="42">
        <f t="shared" si="1"/>
        <v>35</v>
      </c>
      <c r="AB79" s="11">
        <f t="shared" si="2"/>
        <v>35</v>
      </c>
    </row>
    <row r="80" spans="1:28" ht="29.15" hidden="1" customHeight="1" x14ac:dyDescent="0.5">
      <c r="A80" s="54">
        <v>157</v>
      </c>
      <c r="B80" s="54" t="s">
        <v>140</v>
      </c>
      <c r="C80" s="55">
        <v>44185</v>
      </c>
      <c r="D80" s="54">
        <v>3711</v>
      </c>
      <c r="E80" s="54" t="s">
        <v>145</v>
      </c>
      <c r="F80" s="56">
        <v>3476</v>
      </c>
      <c r="G80" s="55">
        <v>44319</v>
      </c>
      <c r="H80" s="57" t="s">
        <v>141</v>
      </c>
      <c r="I80" s="58">
        <v>30</v>
      </c>
      <c r="J80" s="54">
        <v>0</v>
      </c>
      <c r="K80" s="1"/>
      <c r="L80" s="49"/>
      <c r="M80" s="50"/>
      <c r="N80" s="50"/>
      <c r="O80" s="50"/>
      <c r="P80" s="8"/>
      <c r="Q80" s="8"/>
      <c r="R80" s="8"/>
      <c r="S80" s="8"/>
      <c r="T80" s="8"/>
      <c r="U80" s="9"/>
      <c r="V80" s="8"/>
      <c r="W80" s="8"/>
      <c r="Z80" s="6">
        <f t="shared" si="0"/>
        <v>0</v>
      </c>
      <c r="AA80" s="42">
        <f t="shared" si="1"/>
        <v>30</v>
      </c>
      <c r="AB80" s="11">
        <f t="shared" si="2"/>
        <v>30</v>
      </c>
    </row>
    <row r="81" spans="1:28" ht="29.15" hidden="1" customHeight="1" x14ac:dyDescent="0.5">
      <c r="A81" s="54">
        <v>157</v>
      </c>
      <c r="B81" s="54" t="s">
        <v>140</v>
      </c>
      <c r="C81" s="55">
        <v>44185</v>
      </c>
      <c r="D81" s="54">
        <v>3542</v>
      </c>
      <c r="E81" s="54" t="s">
        <v>146</v>
      </c>
      <c r="F81" s="56">
        <v>329.47</v>
      </c>
      <c r="G81" s="55">
        <v>44315</v>
      </c>
      <c r="H81" s="57" t="s">
        <v>141</v>
      </c>
      <c r="I81" s="58">
        <v>3</v>
      </c>
      <c r="J81" s="54">
        <v>0</v>
      </c>
      <c r="K81" s="1"/>
      <c r="L81" s="49"/>
      <c r="M81" s="50"/>
      <c r="N81" s="50"/>
      <c r="O81" s="50"/>
      <c r="P81" s="8"/>
      <c r="Q81" s="8"/>
      <c r="R81" s="8"/>
      <c r="S81" s="8"/>
      <c r="T81" s="8"/>
      <c r="U81" s="9"/>
      <c r="V81" s="8"/>
      <c r="W81" s="8"/>
      <c r="Z81" s="6">
        <f t="shared" si="0"/>
        <v>0</v>
      </c>
      <c r="AA81" s="42">
        <f t="shared" si="1"/>
        <v>3</v>
      </c>
      <c r="AB81" s="11">
        <f t="shared" si="2"/>
        <v>3</v>
      </c>
    </row>
    <row r="82" spans="1:28" ht="29.15" hidden="1" customHeight="1" x14ac:dyDescent="0.5">
      <c r="A82" s="54">
        <v>157</v>
      </c>
      <c r="B82" s="54" t="s">
        <v>140</v>
      </c>
      <c r="C82" s="55">
        <v>44185</v>
      </c>
      <c r="D82" s="54">
        <v>3541</v>
      </c>
      <c r="E82" s="54" t="s">
        <v>147</v>
      </c>
      <c r="F82" s="56">
        <v>64.77</v>
      </c>
      <c r="G82" s="55">
        <v>44315</v>
      </c>
      <c r="H82" s="57" t="s">
        <v>141</v>
      </c>
      <c r="I82" s="58">
        <v>1</v>
      </c>
      <c r="J82" s="54">
        <v>0</v>
      </c>
      <c r="K82" s="1"/>
      <c r="L82" s="49"/>
      <c r="M82" s="50"/>
      <c r="N82" s="50"/>
      <c r="O82" s="50"/>
      <c r="P82" s="8"/>
      <c r="Q82" s="8"/>
      <c r="R82" s="8"/>
      <c r="S82" s="8"/>
      <c r="T82" s="8"/>
      <c r="U82" s="9"/>
      <c r="V82" s="8"/>
      <c r="W82" s="8"/>
      <c r="Z82" s="6">
        <f t="shared" si="0"/>
        <v>0</v>
      </c>
      <c r="AA82" s="42">
        <f t="shared" si="1"/>
        <v>1</v>
      </c>
      <c r="AB82" s="11">
        <f t="shared" si="2"/>
        <v>1</v>
      </c>
    </row>
    <row r="83" spans="1:28" ht="29.15" hidden="1" customHeight="1" x14ac:dyDescent="0.5">
      <c r="A83" s="54">
        <v>157</v>
      </c>
      <c r="B83" s="54" t="s">
        <v>140</v>
      </c>
      <c r="C83" s="55">
        <v>44185</v>
      </c>
      <c r="D83" s="54">
        <v>3533</v>
      </c>
      <c r="E83" s="54" t="s">
        <v>148</v>
      </c>
      <c r="F83" s="56">
        <v>230.91</v>
      </c>
      <c r="G83" s="55">
        <v>44313</v>
      </c>
      <c r="H83" s="57" t="s">
        <v>141</v>
      </c>
      <c r="I83" s="58">
        <v>2</v>
      </c>
      <c r="J83" s="54">
        <v>0</v>
      </c>
      <c r="K83" s="1"/>
      <c r="L83" s="49"/>
      <c r="M83" s="50"/>
      <c r="N83" s="50"/>
      <c r="O83" s="50"/>
      <c r="P83" s="8"/>
      <c r="Q83" s="8"/>
      <c r="R83" s="8"/>
      <c r="S83" s="8"/>
      <c r="T83" s="8"/>
      <c r="U83" s="9"/>
      <c r="V83" s="8"/>
      <c r="W83" s="8"/>
      <c r="Z83" s="6">
        <f t="shared" ref="Z83:Z146" si="3">SUM(L83:W83)</f>
        <v>0</v>
      </c>
      <c r="AA83" s="42">
        <f t="shared" ref="AA83:AA146" si="4">I83+J83</f>
        <v>2</v>
      </c>
      <c r="AB83" s="11">
        <f t="shared" ref="AB83:AB146" si="5">AA83-Z83</f>
        <v>2</v>
      </c>
    </row>
    <row r="84" spans="1:28" ht="29.15" hidden="1" customHeight="1" x14ac:dyDescent="0.5">
      <c r="A84" s="54">
        <v>157</v>
      </c>
      <c r="B84" s="54" t="s">
        <v>140</v>
      </c>
      <c r="C84" s="55">
        <v>44185</v>
      </c>
      <c r="D84" s="54">
        <v>3532</v>
      </c>
      <c r="E84" s="54" t="s">
        <v>149</v>
      </c>
      <c r="F84" s="56">
        <v>8624</v>
      </c>
      <c r="G84" s="55">
        <v>44313</v>
      </c>
      <c r="H84" s="57" t="s">
        <v>141</v>
      </c>
      <c r="I84" s="58">
        <v>75</v>
      </c>
      <c r="J84" s="54">
        <v>0</v>
      </c>
      <c r="K84" s="1"/>
      <c r="L84" s="49"/>
      <c r="M84" s="50"/>
      <c r="N84" s="50"/>
      <c r="O84" s="50"/>
      <c r="P84" s="8"/>
      <c r="Q84" s="8"/>
      <c r="R84" s="8"/>
      <c r="S84" s="8"/>
      <c r="T84" s="8"/>
      <c r="U84" s="9"/>
      <c r="V84" s="8"/>
      <c r="W84" s="8"/>
      <c r="Z84" s="6">
        <f t="shared" si="3"/>
        <v>0</v>
      </c>
      <c r="AA84" s="42">
        <f t="shared" si="4"/>
        <v>75</v>
      </c>
      <c r="AB84" s="11">
        <f t="shared" si="5"/>
        <v>75</v>
      </c>
    </row>
    <row r="85" spans="1:28" ht="29.15" hidden="1" customHeight="1" x14ac:dyDescent="0.5">
      <c r="A85" s="54">
        <v>157</v>
      </c>
      <c r="B85" s="54" t="s">
        <v>140</v>
      </c>
      <c r="C85" s="55">
        <v>44185</v>
      </c>
      <c r="D85" s="54">
        <v>3531</v>
      </c>
      <c r="E85" s="54" t="s">
        <v>150</v>
      </c>
      <c r="F85" s="56">
        <v>232.32</v>
      </c>
      <c r="G85" s="55">
        <v>44313</v>
      </c>
      <c r="H85" s="57" t="s">
        <v>141</v>
      </c>
      <c r="I85" s="58">
        <v>2</v>
      </c>
      <c r="J85" s="54">
        <v>0</v>
      </c>
      <c r="K85" s="1"/>
      <c r="L85" s="49"/>
      <c r="M85" s="50"/>
      <c r="N85" s="50"/>
      <c r="O85" s="50"/>
      <c r="P85" s="8"/>
      <c r="Q85" s="8"/>
      <c r="R85" s="8"/>
      <c r="S85" s="8"/>
      <c r="T85" s="8"/>
      <c r="U85" s="9"/>
      <c r="V85" s="8"/>
      <c r="W85" s="8"/>
      <c r="Z85" s="6">
        <f t="shared" si="3"/>
        <v>0</v>
      </c>
      <c r="AA85" s="42">
        <f t="shared" si="4"/>
        <v>2</v>
      </c>
      <c r="AB85" s="11">
        <f t="shared" si="5"/>
        <v>2</v>
      </c>
    </row>
    <row r="86" spans="1:28" ht="29.15" hidden="1" customHeight="1" x14ac:dyDescent="0.5">
      <c r="A86" s="54">
        <v>157</v>
      </c>
      <c r="B86" s="54" t="s">
        <v>140</v>
      </c>
      <c r="C86" s="55">
        <v>44185</v>
      </c>
      <c r="D86" s="54">
        <v>3524</v>
      </c>
      <c r="E86" s="54" t="s">
        <v>151</v>
      </c>
      <c r="F86" s="56">
        <v>183.04</v>
      </c>
      <c r="G86" s="55">
        <v>44313</v>
      </c>
      <c r="H86" s="57" t="s">
        <v>141</v>
      </c>
      <c r="I86" s="58">
        <v>2</v>
      </c>
      <c r="J86" s="54">
        <v>0</v>
      </c>
      <c r="K86" s="1"/>
      <c r="L86" s="49"/>
      <c r="M86" s="50"/>
      <c r="N86" s="50"/>
      <c r="O86" s="50"/>
      <c r="P86" s="8"/>
      <c r="Q86" s="8"/>
      <c r="R86" s="8"/>
      <c r="S86" s="8"/>
      <c r="T86" s="8"/>
      <c r="U86" s="9"/>
      <c r="V86" s="8"/>
      <c r="W86" s="8"/>
      <c r="Z86" s="6">
        <f t="shared" si="3"/>
        <v>0</v>
      </c>
      <c r="AA86" s="42">
        <f t="shared" si="4"/>
        <v>2</v>
      </c>
      <c r="AB86" s="11">
        <f t="shared" si="5"/>
        <v>2</v>
      </c>
    </row>
    <row r="87" spans="1:28" ht="29.15" hidden="1" customHeight="1" x14ac:dyDescent="0.5">
      <c r="A87" s="54">
        <v>157</v>
      </c>
      <c r="B87" s="54" t="s">
        <v>140</v>
      </c>
      <c r="C87" s="55">
        <v>44185</v>
      </c>
      <c r="D87" s="54">
        <v>3523</v>
      </c>
      <c r="E87" s="54" t="s">
        <v>152</v>
      </c>
      <c r="F87" s="56">
        <v>1196.8</v>
      </c>
      <c r="G87" s="55">
        <v>44313</v>
      </c>
      <c r="H87" s="57" t="s">
        <v>141</v>
      </c>
      <c r="I87" s="58">
        <v>10</v>
      </c>
      <c r="J87" s="54">
        <v>0</v>
      </c>
      <c r="K87" s="1"/>
      <c r="L87" s="49"/>
      <c r="M87" s="50"/>
      <c r="N87" s="50"/>
      <c r="O87" s="50"/>
      <c r="P87" s="8"/>
      <c r="Q87" s="8"/>
      <c r="R87" s="8"/>
      <c r="S87" s="8"/>
      <c r="T87" s="8"/>
      <c r="U87" s="9"/>
      <c r="V87" s="8"/>
      <c r="W87" s="8"/>
      <c r="Z87" s="6">
        <f t="shared" si="3"/>
        <v>0</v>
      </c>
      <c r="AA87" s="42">
        <f t="shared" si="4"/>
        <v>10</v>
      </c>
      <c r="AB87" s="11">
        <f t="shared" si="5"/>
        <v>10</v>
      </c>
    </row>
    <row r="88" spans="1:28" ht="29.15" hidden="1" customHeight="1" x14ac:dyDescent="0.5">
      <c r="A88" s="54">
        <v>157</v>
      </c>
      <c r="B88" s="54" t="s">
        <v>140</v>
      </c>
      <c r="C88" s="55">
        <v>44185</v>
      </c>
      <c r="D88" s="54">
        <v>3522</v>
      </c>
      <c r="E88" s="54" t="s">
        <v>153</v>
      </c>
      <c r="F88" s="56">
        <v>154.88</v>
      </c>
      <c r="G88" s="55">
        <v>44313</v>
      </c>
      <c r="H88" s="57" t="s">
        <v>141</v>
      </c>
      <c r="I88" s="58">
        <v>1</v>
      </c>
      <c r="J88" s="54">
        <v>0</v>
      </c>
      <c r="K88" s="1"/>
      <c r="L88" s="49"/>
      <c r="M88" s="50"/>
      <c r="N88" s="50"/>
      <c r="O88" s="50"/>
      <c r="P88" s="8"/>
      <c r="Q88" s="8"/>
      <c r="R88" s="8"/>
      <c r="S88" s="8"/>
      <c r="T88" s="8"/>
      <c r="U88" s="9"/>
      <c r="V88" s="8"/>
      <c r="W88" s="8"/>
      <c r="Z88" s="6">
        <f t="shared" si="3"/>
        <v>0</v>
      </c>
      <c r="AA88" s="42">
        <f t="shared" si="4"/>
        <v>1</v>
      </c>
      <c r="AB88" s="11">
        <f t="shared" si="5"/>
        <v>1</v>
      </c>
    </row>
    <row r="89" spans="1:28" ht="29.15" hidden="1" customHeight="1" x14ac:dyDescent="0.5">
      <c r="A89" s="54">
        <v>157</v>
      </c>
      <c r="B89" s="54" t="s">
        <v>140</v>
      </c>
      <c r="C89" s="55">
        <v>44185</v>
      </c>
      <c r="D89" s="54">
        <v>3521</v>
      </c>
      <c r="E89" s="54" t="s">
        <v>154</v>
      </c>
      <c r="F89" s="56">
        <v>985.6</v>
      </c>
      <c r="G89" s="55">
        <v>44313</v>
      </c>
      <c r="H89" s="57" t="s">
        <v>141</v>
      </c>
      <c r="I89" s="58">
        <v>9</v>
      </c>
      <c r="J89" s="54">
        <v>0</v>
      </c>
      <c r="K89" s="1"/>
      <c r="L89" s="49"/>
      <c r="M89" s="50"/>
      <c r="N89" s="50"/>
      <c r="O89" s="50"/>
      <c r="P89" s="8"/>
      <c r="Q89" s="8"/>
      <c r="R89" s="8"/>
      <c r="S89" s="8"/>
      <c r="T89" s="8"/>
      <c r="U89" s="9"/>
      <c r="V89" s="8"/>
      <c r="W89" s="8"/>
      <c r="Z89" s="6">
        <f t="shared" si="3"/>
        <v>0</v>
      </c>
      <c r="AA89" s="42">
        <f t="shared" si="4"/>
        <v>9</v>
      </c>
      <c r="AB89" s="11">
        <f t="shared" si="5"/>
        <v>9</v>
      </c>
    </row>
    <row r="90" spans="1:28" ht="29.15" hidden="1" customHeight="1" x14ac:dyDescent="0.5">
      <c r="A90" s="54">
        <v>157</v>
      </c>
      <c r="B90" s="54" t="s">
        <v>140</v>
      </c>
      <c r="C90" s="55">
        <v>44185</v>
      </c>
      <c r="D90" s="54">
        <v>3513</v>
      </c>
      <c r="E90" s="54" t="s">
        <v>155</v>
      </c>
      <c r="F90" s="56">
        <v>1281.28</v>
      </c>
      <c r="G90" s="55">
        <v>44313</v>
      </c>
      <c r="H90" s="57" t="s">
        <v>141</v>
      </c>
      <c r="I90" s="58">
        <v>11</v>
      </c>
      <c r="J90" s="54">
        <v>0</v>
      </c>
      <c r="K90" s="1"/>
      <c r="L90" s="49"/>
      <c r="M90" s="50"/>
      <c r="N90" s="50"/>
      <c r="O90" s="50"/>
      <c r="P90" s="8"/>
      <c r="Q90" s="8"/>
      <c r="R90" s="8"/>
      <c r="S90" s="8"/>
      <c r="T90" s="8"/>
      <c r="U90" s="9"/>
      <c r="V90" s="8"/>
      <c r="W90" s="8"/>
      <c r="Z90" s="6">
        <f t="shared" si="3"/>
        <v>0</v>
      </c>
      <c r="AA90" s="42">
        <f t="shared" si="4"/>
        <v>11</v>
      </c>
      <c r="AB90" s="11">
        <f t="shared" si="5"/>
        <v>11</v>
      </c>
    </row>
    <row r="91" spans="1:28" ht="29.15" hidden="1" customHeight="1" x14ac:dyDescent="0.5">
      <c r="A91" s="54">
        <v>157</v>
      </c>
      <c r="B91" s="54" t="s">
        <v>140</v>
      </c>
      <c r="C91" s="55">
        <v>44185</v>
      </c>
      <c r="D91" s="54">
        <v>3512</v>
      </c>
      <c r="E91" s="54" t="s">
        <v>156</v>
      </c>
      <c r="F91" s="56">
        <v>154.88</v>
      </c>
      <c r="G91" s="55">
        <v>44313</v>
      </c>
      <c r="H91" s="57" t="s">
        <v>141</v>
      </c>
      <c r="I91" s="58">
        <v>1</v>
      </c>
      <c r="J91" s="54">
        <v>0</v>
      </c>
      <c r="K91" s="1"/>
      <c r="L91" s="49"/>
      <c r="M91" s="50"/>
      <c r="N91" s="50"/>
      <c r="O91" s="50"/>
      <c r="P91" s="8"/>
      <c r="Q91" s="8"/>
      <c r="R91" s="8"/>
      <c r="S91" s="8"/>
      <c r="T91" s="8"/>
      <c r="U91" s="9"/>
      <c r="V91" s="8"/>
      <c r="W91" s="8"/>
      <c r="Z91" s="6">
        <f t="shared" si="3"/>
        <v>0</v>
      </c>
      <c r="AA91" s="42">
        <f t="shared" si="4"/>
        <v>1</v>
      </c>
      <c r="AB91" s="11">
        <f t="shared" si="5"/>
        <v>1</v>
      </c>
    </row>
    <row r="92" spans="1:28" ht="29.15" hidden="1" customHeight="1" x14ac:dyDescent="0.5">
      <c r="A92" s="54">
        <v>157</v>
      </c>
      <c r="B92" s="54" t="s">
        <v>140</v>
      </c>
      <c r="C92" s="55">
        <v>44185</v>
      </c>
      <c r="D92" s="54">
        <v>3511</v>
      </c>
      <c r="E92" s="54" t="s">
        <v>157</v>
      </c>
      <c r="F92" s="56">
        <v>743.42</v>
      </c>
      <c r="G92" s="55">
        <v>44313</v>
      </c>
      <c r="H92" s="57" t="s">
        <v>141</v>
      </c>
      <c r="I92" s="58">
        <v>6</v>
      </c>
      <c r="J92" s="54">
        <v>0</v>
      </c>
      <c r="K92" s="1"/>
      <c r="L92" s="49"/>
      <c r="M92" s="50"/>
      <c r="N92" s="50"/>
      <c r="O92" s="50"/>
      <c r="P92" s="8"/>
      <c r="Q92" s="8"/>
      <c r="R92" s="8"/>
      <c r="S92" s="8"/>
      <c r="T92" s="8"/>
      <c r="U92" s="9"/>
      <c r="V92" s="8"/>
      <c r="W92" s="8"/>
      <c r="Z92" s="6">
        <f t="shared" si="3"/>
        <v>0</v>
      </c>
      <c r="AA92" s="42">
        <f t="shared" si="4"/>
        <v>6</v>
      </c>
      <c r="AB92" s="11">
        <f t="shared" si="5"/>
        <v>6</v>
      </c>
    </row>
    <row r="93" spans="1:28" ht="29.15" hidden="1" customHeight="1" x14ac:dyDescent="0.5">
      <c r="A93" s="54">
        <v>157</v>
      </c>
      <c r="B93" s="54" t="s">
        <v>140</v>
      </c>
      <c r="C93" s="55">
        <v>44185</v>
      </c>
      <c r="D93" s="54">
        <v>2024</v>
      </c>
      <c r="E93" s="54" t="s">
        <v>151</v>
      </c>
      <c r="F93" s="56">
        <v>4356</v>
      </c>
      <c r="G93" s="55">
        <v>44301</v>
      </c>
      <c r="H93" s="57" t="s">
        <v>141</v>
      </c>
      <c r="I93" s="58">
        <v>38</v>
      </c>
      <c r="J93" s="54">
        <v>0</v>
      </c>
      <c r="K93" s="1"/>
      <c r="L93" s="49"/>
      <c r="M93" s="50"/>
      <c r="N93" s="50"/>
      <c r="O93" s="50"/>
      <c r="P93" s="8"/>
      <c r="Q93" s="8"/>
      <c r="R93" s="8"/>
      <c r="S93" s="8"/>
      <c r="T93" s="8"/>
      <c r="U93" s="9"/>
      <c r="V93" s="8"/>
      <c r="W93" s="8"/>
      <c r="Z93" s="6">
        <f t="shared" si="3"/>
        <v>0</v>
      </c>
      <c r="AA93" s="42">
        <f t="shared" si="4"/>
        <v>38</v>
      </c>
      <c r="AB93" s="11">
        <f t="shared" si="5"/>
        <v>38</v>
      </c>
    </row>
    <row r="94" spans="1:28" ht="29.15" hidden="1" customHeight="1" x14ac:dyDescent="0.5">
      <c r="A94" s="54">
        <v>157</v>
      </c>
      <c r="B94" s="54" t="s">
        <v>140</v>
      </c>
      <c r="C94" s="55">
        <v>44185</v>
      </c>
      <c r="D94" s="54">
        <v>2023</v>
      </c>
      <c r="E94" s="54" t="s">
        <v>152</v>
      </c>
      <c r="F94" s="56">
        <v>4510</v>
      </c>
      <c r="G94" s="55">
        <v>44301</v>
      </c>
      <c r="H94" s="57" t="s">
        <v>141</v>
      </c>
      <c r="I94" s="58">
        <v>39</v>
      </c>
      <c r="J94" s="54">
        <v>0</v>
      </c>
      <c r="K94" s="1"/>
      <c r="L94" s="49"/>
      <c r="M94" s="50"/>
      <c r="N94" s="50"/>
      <c r="O94" s="50"/>
      <c r="P94" s="8"/>
      <c r="Q94" s="8"/>
      <c r="R94" s="8"/>
      <c r="S94" s="8"/>
      <c r="T94" s="8"/>
      <c r="U94" s="9"/>
      <c r="V94" s="8"/>
      <c r="W94" s="8"/>
      <c r="Z94" s="6">
        <f t="shared" si="3"/>
        <v>0</v>
      </c>
      <c r="AA94" s="42">
        <f t="shared" si="4"/>
        <v>39</v>
      </c>
      <c r="AB94" s="11">
        <f t="shared" si="5"/>
        <v>39</v>
      </c>
    </row>
    <row r="95" spans="1:28" ht="29.15" hidden="1" customHeight="1" x14ac:dyDescent="0.5">
      <c r="A95" s="54">
        <v>157</v>
      </c>
      <c r="B95" s="54" t="s">
        <v>140</v>
      </c>
      <c r="C95" s="55">
        <v>44185</v>
      </c>
      <c r="D95" s="54">
        <v>2022</v>
      </c>
      <c r="E95" s="54" t="s">
        <v>153</v>
      </c>
      <c r="F95" s="56">
        <v>2552</v>
      </c>
      <c r="G95" s="55">
        <v>44301</v>
      </c>
      <c r="H95" s="57" t="s">
        <v>141</v>
      </c>
      <c r="I95" s="58">
        <v>22</v>
      </c>
      <c r="J95" s="54">
        <v>0</v>
      </c>
      <c r="K95" s="1"/>
      <c r="L95" s="49"/>
      <c r="M95" s="50"/>
      <c r="N95" s="50"/>
      <c r="O95" s="50"/>
      <c r="P95" s="8"/>
      <c r="Q95" s="8"/>
      <c r="R95" s="8"/>
      <c r="S95" s="8"/>
      <c r="T95" s="8"/>
      <c r="U95" s="9"/>
      <c r="V95" s="8"/>
      <c r="W95" s="8"/>
      <c r="Z95" s="6">
        <f t="shared" si="3"/>
        <v>0</v>
      </c>
      <c r="AA95" s="42">
        <f t="shared" si="4"/>
        <v>22</v>
      </c>
      <c r="AB95" s="11">
        <f t="shared" si="5"/>
        <v>22</v>
      </c>
    </row>
    <row r="96" spans="1:28" ht="29.15" customHeight="1" x14ac:dyDescent="0.5">
      <c r="A96" s="54">
        <v>157</v>
      </c>
      <c r="B96" s="54" t="s">
        <v>140</v>
      </c>
      <c r="C96" s="55">
        <v>44185</v>
      </c>
      <c r="D96" s="54">
        <v>2021</v>
      </c>
      <c r="E96" s="54" t="s">
        <v>154</v>
      </c>
      <c r="F96" s="56">
        <v>6105</v>
      </c>
      <c r="G96" s="55">
        <v>44301</v>
      </c>
      <c r="H96" s="57" t="s">
        <v>141</v>
      </c>
      <c r="I96" s="58">
        <v>53</v>
      </c>
      <c r="J96" s="54">
        <v>0</v>
      </c>
      <c r="K96" s="1"/>
      <c r="L96" s="49"/>
      <c r="M96" s="50"/>
      <c r="N96" s="50"/>
      <c r="O96" s="50"/>
      <c r="P96" s="8">
        <v>5</v>
      </c>
      <c r="Q96" s="8"/>
      <c r="R96" s="8"/>
      <c r="S96" s="8"/>
      <c r="T96" s="8"/>
      <c r="U96" s="9"/>
      <c r="V96" s="8"/>
      <c r="W96" s="8"/>
      <c r="Z96" s="6">
        <f t="shared" si="3"/>
        <v>5</v>
      </c>
      <c r="AA96" s="42">
        <f t="shared" si="4"/>
        <v>53</v>
      </c>
      <c r="AB96" s="11">
        <f t="shared" si="5"/>
        <v>48</v>
      </c>
    </row>
    <row r="97" spans="1:28" ht="29.15" hidden="1" customHeight="1" x14ac:dyDescent="0.5">
      <c r="A97" s="54">
        <v>157</v>
      </c>
      <c r="B97" s="54" t="s">
        <v>140</v>
      </c>
      <c r="C97" s="55">
        <v>44185</v>
      </c>
      <c r="D97" s="54">
        <v>2011</v>
      </c>
      <c r="E97" s="54" t="s">
        <v>158</v>
      </c>
      <c r="F97" s="56">
        <v>4301</v>
      </c>
      <c r="G97" s="55">
        <v>44296</v>
      </c>
      <c r="H97" s="57" t="s">
        <v>141</v>
      </c>
      <c r="I97" s="58">
        <v>37</v>
      </c>
      <c r="J97" s="54">
        <v>0</v>
      </c>
      <c r="K97" s="1"/>
      <c r="L97" s="49"/>
      <c r="M97" s="50">
        <v>42.5</v>
      </c>
      <c r="N97" s="50">
        <v>40.5</v>
      </c>
      <c r="O97" s="50"/>
      <c r="P97" s="8"/>
      <c r="Q97" s="8"/>
      <c r="R97" s="8"/>
      <c r="S97" s="8"/>
      <c r="T97" s="8"/>
      <c r="U97" s="9"/>
      <c r="V97" s="8"/>
      <c r="W97" s="8"/>
      <c r="Z97" s="6">
        <f t="shared" si="3"/>
        <v>83</v>
      </c>
      <c r="AA97" s="42">
        <f t="shared" si="4"/>
        <v>37</v>
      </c>
      <c r="AB97" s="11">
        <f t="shared" si="5"/>
        <v>-46</v>
      </c>
    </row>
    <row r="98" spans="1:28" ht="29.15" hidden="1" customHeight="1" x14ac:dyDescent="0.5">
      <c r="A98" s="54">
        <v>157</v>
      </c>
      <c r="B98" s="54" t="s">
        <v>140</v>
      </c>
      <c r="C98" s="55">
        <v>44185</v>
      </c>
      <c r="D98" s="54">
        <v>1616</v>
      </c>
      <c r="E98" s="54" t="s">
        <v>159</v>
      </c>
      <c r="F98" s="56">
        <v>4367</v>
      </c>
      <c r="G98" s="55" t="s">
        <v>124</v>
      </c>
      <c r="H98" s="57" t="s">
        <v>141</v>
      </c>
      <c r="I98" s="58">
        <v>40</v>
      </c>
      <c r="J98" s="54">
        <v>0</v>
      </c>
      <c r="K98" s="1"/>
      <c r="L98" s="49"/>
      <c r="M98" s="50"/>
      <c r="N98" s="50"/>
      <c r="O98" s="50"/>
      <c r="P98" s="8"/>
      <c r="Q98" s="8"/>
      <c r="R98" s="8"/>
      <c r="S98" s="8"/>
      <c r="T98" s="8"/>
      <c r="U98" s="9"/>
      <c r="V98" s="8"/>
      <c r="W98" s="8"/>
      <c r="Z98" s="6">
        <f t="shared" si="3"/>
        <v>0</v>
      </c>
      <c r="AA98" s="42">
        <f t="shared" si="4"/>
        <v>40</v>
      </c>
      <c r="AB98" s="11">
        <f t="shared" si="5"/>
        <v>40</v>
      </c>
    </row>
    <row r="99" spans="1:28" ht="29.15" hidden="1" customHeight="1" x14ac:dyDescent="0.5">
      <c r="A99" s="54">
        <v>157</v>
      </c>
      <c r="B99" s="54" t="s">
        <v>140</v>
      </c>
      <c r="C99" s="55">
        <v>44185</v>
      </c>
      <c r="D99" s="54">
        <v>1615</v>
      </c>
      <c r="E99" s="54" t="s">
        <v>160</v>
      </c>
      <c r="F99" s="56">
        <v>4367</v>
      </c>
      <c r="G99" s="55" t="s">
        <v>124</v>
      </c>
      <c r="H99" s="57" t="s">
        <v>141</v>
      </c>
      <c r="I99" s="58">
        <v>38</v>
      </c>
      <c r="J99" s="54">
        <v>0</v>
      </c>
      <c r="K99" s="1"/>
      <c r="L99" s="49"/>
      <c r="M99" s="50"/>
      <c r="N99" s="50"/>
      <c r="O99" s="50"/>
      <c r="P99" s="8"/>
      <c r="Q99" s="8"/>
      <c r="R99" s="8"/>
      <c r="S99" s="8"/>
      <c r="T99" s="8"/>
      <c r="U99" s="9"/>
      <c r="V99" s="8"/>
      <c r="W99" s="8"/>
      <c r="Z99" s="6">
        <f t="shared" si="3"/>
        <v>0</v>
      </c>
      <c r="AA99" s="42">
        <f t="shared" si="4"/>
        <v>38</v>
      </c>
      <c r="AB99" s="11">
        <f t="shared" si="5"/>
        <v>38</v>
      </c>
    </row>
    <row r="100" spans="1:28" ht="29.15" hidden="1" customHeight="1" x14ac:dyDescent="0.5">
      <c r="A100" s="54">
        <v>157</v>
      </c>
      <c r="B100" s="54" t="s">
        <v>140</v>
      </c>
      <c r="C100" s="55">
        <v>44185</v>
      </c>
      <c r="D100" s="54">
        <v>1614</v>
      </c>
      <c r="E100" s="54" t="s">
        <v>161</v>
      </c>
      <c r="F100" s="56">
        <v>2772</v>
      </c>
      <c r="G100" s="55" t="s">
        <v>124</v>
      </c>
      <c r="H100" s="57" t="s">
        <v>141</v>
      </c>
      <c r="I100" s="58">
        <v>24</v>
      </c>
      <c r="J100" s="54">
        <v>0</v>
      </c>
      <c r="K100" s="1"/>
      <c r="L100" s="49"/>
      <c r="M100" s="50"/>
      <c r="N100" s="50"/>
      <c r="O100" s="50"/>
      <c r="P100" s="8"/>
      <c r="Q100" s="8"/>
      <c r="R100" s="8"/>
      <c r="S100" s="8"/>
      <c r="T100" s="8"/>
      <c r="U100" s="9"/>
      <c r="V100" s="8"/>
      <c r="W100" s="8"/>
      <c r="Z100" s="6">
        <f t="shared" si="3"/>
        <v>0</v>
      </c>
      <c r="AA100" s="42">
        <f t="shared" si="4"/>
        <v>24</v>
      </c>
      <c r="AB100" s="11">
        <f t="shared" si="5"/>
        <v>24</v>
      </c>
    </row>
    <row r="101" spans="1:28" ht="29.15" hidden="1" customHeight="1" x14ac:dyDescent="0.5">
      <c r="A101" s="54">
        <v>157</v>
      </c>
      <c r="B101" s="54" t="s">
        <v>140</v>
      </c>
      <c r="C101" s="55">
        <v>44185</v>
      </c>
      <c r="D101" s="54">
        <v>1613</v>
      </c>
      <c r="E101" s="54" t="s">
        <v>162</v>
      </c>
      <c r="F101" s="56">
        <v>2179</v>
      </c>
      <c r="G101" s="55">
        <v>44298</v>
      </c>
      <c r="H101" s="57" t="s">
        <v>141</v>
      </c>
      <c r="I101" s="58">
        <v>19</v>
      </c>
      <c r="J101" s="54">
        <v>0</v>
      </c>
      <c r="K101" s="1"/>
      <c r="L101" s="49"/>
      <c r="M101" s="50"/>
      <c r="N101" s="50"/>
      <c r="O101" s="50"/>
      <c r="P101" s="8"/>
      <c r="Q101" s="8"/>
      <c r="R101" s="8"/>
      <c r="S101" s="8"/>
      <c r="T101" s="8"/>
      <c r="U101" s="9"/>
      <c r="V101" s="8"/>
      <c r="W101" s="8"/>
      <c r="Z101" s="6">
        <f t="shared" si="3"/>
        <v>0</v>
      </c>
      <c r="AA101" s="42">
        <f t="shared" si="4"/>
        <v>19</v>
      </c>
      <c r="AB101" s="11">
        <f t="shared" si="5"/>
        <v>19</v>
      </c>
    </row>
    <row r="102" spans="1:28" ht="29.15" hidden="1" customHeight="1" x14ac:dyDescent="0.5">
      <c r="A102" s="54">
        <v>157</v>
      </c>
      <c r="B102" s="54" t="s">
        <v>140</v>
      </c>
      <c r="C102" s="55">
        <v>44185</v>
      </c>
      <c r="D102" s="54">
        <v>1612</v>
      </c>
      <c r="E102" s="54" t="s">
        <v>163</v>
      </c>
      <c r="F102" s="56">
        <v>2563</v>
      </c>
      <c r="G102" s="55">
        <v>44298</v>
      </c>
      <c r="H102" s="57" t="s">
        <v>141</v>
      </c>
      <c r="I102" s="58">
        <v>22</v>
      </c>
      <c r="J102" s="54">
        <v>0</v>
      </c>
      <c r="K102" s="1"/>
      <c r="L102" s="49"/>
      <c r="M102" s="50"/>
      <c r="N102" s="50"/>
      <c r="O102" s="50"/>
      <c r="P102" s="8"/>
      <c r="Q102" s="8"/>
      <c r="R102" s="8"/>
      <c r="S102" s="8"/>
      <c r="T102" s="8"/>
      <c r="U102" s="9"/>
      <c r="V102" s="8"/>
      <c r="W102" s="8"/>
      <c r="Z102" s="6">
        <f t="shared" si="3"/>
        <v>0</v>
      </c>
      <c r="AA102" s="42">
        <f t="shared" si="4"/>
        <v>22</v>
      </c>
      <c r="AB102" s="11">
        <f t="shared" si="5"/>
        <v>22</v>
      </c>
    </row>
    <row r="103" spans="1:28" ht="29.15" hidden="1" customHeight="1" x14ac:dyDescent="0.5">
      <c r="A103" s="54">
        <v>157</v>
      </c>
      <c r="B103" s="54" t="s">
        <v>140</v>
      </c>
      <c r="C103" s="55">
        <v>44185</v>
      </c>
      <c r="D103" s="54">
        <v>1611</v>
      </c>
      <c r="E103" s="54" t="s">
        <v>164</v>
      </c>
      <c r="F103" s="56">
        <v>374</v>
      </c>
      <c r="G103" s="55">
        <v>44298</v>
      </c>
      <c r="H103" s="57" t="s">
        <v>141</v>
      </c>
      <c r="I103" s="58">
        <v>3</v>
      </c>
      <c r="J103" s="54">
        <v>0</v>
      </c>
      <c r="K103" s="1"/>
      <c r="L103" s="49"/>
      <c r="M103" s="50"/>
      <c r="N103" s="50"/>
      <c r="O103" s="50"/>
      <c r="P103" s="8"/>
      <c r="Q103" s="8"/>
      <c r="R103" s="8"/>
      <c r="S103" s="8"/>
      <c r="T103" s="8"/>
      <c r="U103" s="9"/>
      <c r="V103" s="8"/>
      <c r="W103" s="8"/>
      <c r="Z103" s="6">
        <f t="shared" si="3"/>
        <v>0</v>
      </c>
      <c r="AA103" s="42">
        <f t="shared" si="4"/>
        <v>3</v>
      </c>
      <c r="AB103" s="11">
        <f t="shared" si="5"/>
        <v>3</v>
      </c>
    </row>
    <row r="104" spans="1:28" ht="29.15" hidden="1" customHeight="1" x14ac:dyDescent="0.5">
      <c r="A104" s="54">
        <v>157</v>
      </c>
      <c r="B104" s="54" t="s">
        <v>140</v>
      </c>
      <c r="C104" s="55">
        <v>44185</v>
      </c>
      <c r="D104" s="54">
        <v>953</v>
      </c>
      <c r="E104" s="54" t="s">
        <v>165</v>
      </c>
      <c r="F104" s="56">
        <v>2123</v>
      </c>
      <c r="G104" s="55">
        <v>44284</v>
      </c>
      <c r="H104" s="57" t="s">
        <v>141</v>
      </c>
      <c r="I104" s="58">
        <v>19</v>
      </c>
      <c r="J104" s="54">
        <v>0</v>
      </c>
      <c r="K104" s="1"/>
      <c r="L104" s="49"/>
      <c r="M104" s="50"/>
      <c r="N104" s="50"/>
      <c r="O104" s="50"/>
      <c r="P104" s="8"/>
      <c r="Q104" s="8"/>
      <c r="R104" s="8"/>
      <c r="S104" s="8"/>
      <c r="T104" s="8"/>
      <c r="U104" s="9"/>
      <c r="V104" s="8"/>
      <c r="W104" s="8"/>
      <c r="Z104" s="6">
        <f t="shared" si="3"/>
        <v>0</v>
      </c>
      <c r="AA104" s="42">
        <f t="shared" si="4"/>
        <v>19</v>
      </c>
      <c r="AB104" s="11">
        <f t="shared" si="5"/>
        <v>19</v>
      </c>
    </row>
    <row r="105" spans="1:28" ht="29.15" hidden="1" customHeight="1" x14ac:dyDescent="0.5">
      <c r="A105" s="54">
        <v>157</v>
      </c>
      <c r="B105" s="54" t="s">
        <v>140</v>
      </c>
      <c r="C105" s="55">
        <v>44185</v>
      </c>
      <c r="D105" s="54">
        <v>952</v>
      </c>
      <c r="E105" s="54" t="s">
        <v>166</v>
      </c>
      <c r="F105" s="56">
        <v>4653</v>
      </c>
      <c r="G105" s="55">
        <v>44284</v>
      </c>
      <c r="H105" s="57" t="s">
        <v>141</v>
      </c>
      <c r="I105" s="58">
        <v>41</v>
      </c>
      <c r="J105" s="54">
        <v>0</v>
      </c>
      <c r="K105" s="1"/>
      <c r="L105" s="49"/>
      <c r="M105" s="50"/>
      <c r="N105" s="50"/>
      <c r="O105" s="50"/>
      <c r="P105" s="8"/>
      <c r="Q105" s="8"/>
      <c r="R105" s="8"/>
      <c r="S105" s="8"/>
      <c r="T105" s="8"/>
      <c r="U105" s="9"/>
      <c r="V105" s="8"/>
      <c r="W105" s="8"/>
      <c r="Z105" s="6">
        <f t="shared" si="3"/>
        <v>0</v>
      </c>
      <c r="AA105" s="42">
        <f t="shared" si="4"/>
        <v>41</v>
      </c>
      <c r="AB105" s="11">
        <f t="shared" si="5"/>
        <v>41</v>
      </c>
    </row>
    <row r="106" spans="1:28" ht="29.15" hidden="1" customHeight="1" x14ac:dyDescent="0.5">
      <c r="A106" s="54">
        <v>157</v>
      </c>
      <c r="B106" s="54" t="s">
        <v>140</v>
      </c>
      <c r="C106" s="55">
        <v>44185</v>
      </c>
      <c r="D106" s="54">
        <v>951</v>
      </c>
      <c r="E106" s="54" t="s">
        <v>167</v>
      </c>
      <c r="F106" s="56">
        <v>20614.5</v>
      </c>
      <c r="G106" s="55">
        <v>44284</v>
      </c>
      <c r="H106" s="57" t="s">
        <v>141</v>
      </c>
      <c r="I106" s="58">
        <v>180</v>
      </c>
      <c r="J106" s="54">
        <v>0</v>
      </c>
      <c r="K106" s="1"/>
      <c r="L106" s="49"/>
      <c r="M106" s="50"/>
      <c r="N106" s="50"/>
      <c r="O106" s="50"/>
      <c r="P106" s="8"/>
      <c r="Q106" s="8"/>
      <c r="R106" s="8"/>
      <c r="S106" s="8"/>
      <c r="T106" s="8"/>
      <c r="U106" s="9"/>
      <c r="V106" s="8"/>
      <c r="W106" s="8"/>
      <c r="Z106" s="6">
        <f t="shared" si="3"/>
        <v>0</v>
      </c>
      <c r="AA106" s="42">
        <f t="shared" si="4"/>
        <v>180</v>
      </c>
      <c r="AB106" s="11">
        <f t="shared" si="5"/>
        <v>180</v>
      </c>
    </row>
    <row r="107" spans="1:28" ht="29.15" hidden="1" customHeight="1" x14ac:dyDescent="0.5">
      <c r="A107" s="54">
        <v>157</v>
      </c>
      <c r="B107" s="54" t="s">
        <v>140</v>
      </c>
      <c r="C107" s="55">
        <v>44185</v>
      </c>
      <c r="D107" s="54">
        <v>943</v>
      </c>
      <c r="E107" s="54" t="s">
        <v>168</v>
      </c>
      <c r="F107" s="56">
        <v>1155</v>
      </c>
      <c r="G107" s="55">
        <v>44284</v>
      </c>
      <c r="H107" s="57" t="s">
        <v>141</v>
      </c>
      <c r="I107" s="58">
        <v>10</v>
      </c>
      <c r="J107" s="54">
        <v>0</v>
      </c>
      <c r="K107" s="1"/>
      <c r="L107" s="49"/>
      <c r="M107" s="50"/>
      <c r="N107" s="50"/>
      <c r="O107" s="50"/>
      <c r="P107" s="8"/>
      <c r="Q107" s="8"/>
      <c r="R107" s="8"/>
      <c r="S107" s="8"/>
      <c r="T107" s="8"/>
      <c r="U107" s="9"/>
      <c r="V107" s="8"/>
      <c r="W107" s="8"/>
      <c r="Z107" s="6">
        <f t="shared" si="3"/>
        <v>0</v>
      </c>
      <c r="AA107" s="42">
        <f t="shared" si="4"/>
        <v>10</v>
      </c>
      <c r="AB107" s="11">
        <f t="shared" si="5"/>
        <v>10</v>
      </c>
    </row>
    <row r="108" spans="1:28" ht="29.15" hidden="1" customHeight="1" x14ac:dyDescent="0.5">
      <c r="A108" s="54">
        <v>157</v>
      </c>
      <c r="B108" s="54" t="s">
        <v>140</v>
      </c>
      <c r="C108" s="55">
        <v>44185</v>
      </c>
      <c r="D108" s="54">
        <v>942</v>
      </c>
      <c r="E108" s="54" t="s">
        <v>169</v>
      </c>
      <c r="F108" s="56">
        <v>3465</v>
      </c>
      <c r="G108" s="55">
        <v>44284</v>
      </c>
      <c r="H108" s="57" t="s">
        <v>141</v>
      </c>
      <c r="I108" s="58">
        <v>30</v>
      </c>
      <c r="J108" s="54">
        <v>0</v>
      </c>
      <c r="K108" s="1"/>
      <c r="L108" s="49"/>
      <c r="M108" s="50"/>
      <c r="N108" s="50"/>
      <c r="O108" s="50"/>
      <c r="P108" s="8"/>
      <c r="Q108" s="8"/>
      <c r="R108" s="8"/>
      <c r="S108" s="8"/>
      <c r="T108" s="8"/>
      <c r="U108" s="9"/>
      <c r="V108" s="8"/>
      <c r="W108" s="8"/>
      <c r="Z108" s="6">
        <f t="shared" si="3"/>
        <v>0</v>
      </c>
      <c r="AA108" s="42">
        <f t="shared" si="4"/>
        <v>30</v>
      </c>
      <c r="AB108" s="11">
        <f t="shared" si="5"/>
        <v>30</v>
      </c>
    </row>
    <row r="109" spans="1:28" ht="29.15" hidden="1" customHeight="1" x14ac:dyDescent="0.5">
      <c r="A109" s="54">
        <v>157</v>
      </c>
      <c r="B109" s="54" t="s">
        <v>140</v>
      </c>
      <c r="C109" s="55">
        <v>44185</v>
      </c>
      <c r="D109" s="54">
        <v>941</v>
      </c>
      <c r="E109" s="54" t="s">
        <v>170</v>
      </c>
      <c r="F109" s="56">
        <v>3498</v>
      </c>
      <c r="G109" s="55">
        <v>44284</v>
      </c>
      <c r="H109" s="57" t="s">
        <v>141</v>
      </c>
      <c r="I109" s="58">
        <v>30</v>
      </c>
      <c r="J109" s="54">
        <v>0</v>
      </c>
      <c r="K109" s="1"/>
      <c r="L109" s="49"/>
      <c r="M109" s="50"/>
      <c r="N109" s="50"/>
      <c r="O109" s="50"/>
      <c r="P109" s="8"/>
      <c r="Q109" s="8"/>
      <c r="R109" s="8"/>
      <c r="S109" s="8"/>
      <c r="T109" s="8"/>
      <c r="U109" s="9"/>
      <c r="V109" s="8"/>
      <c r="W109" s="8"/>
      <c r="Z109" s="6">
        <f t="shared" si="3"/>
        <v>0</v>
      </c>
      <c r="AA109" s="42">
        <f t="shared" si="4"/>
        <v>30</v>
      </c>
      <c r="AB109" s="11">
        <f t="shared" si="5"/>
        <v>30</v>
      </c>
    </row>
    <row r="110" spans="1:28" ht="29.15" hidden="1" customHeight="1" x14ac:dyDescent="0.5">
      <c r="A110" s="54">
        <v>157</v>
      </c>
      <c r="B110" s="54" t="s">
        <v>140</v>
      </c>
      <c r="C110" s="55">
        <v>44185</v>
      </c>
      <c r="D110" s="54">
        <v>936</v>
      </c>
      <c r="E110" s="54" t="s">
        <v>171</v>
      </c>
      <c r="F110" s="56">
        <v>2882</v>
      </c>
      <c r="G110" s="55">
        <v>44284</v>
      </c>
      <c r="H110" s="57" t="s">
        <v>141</v>
      </c>
      <c r="I110" s="58">
        <v>25</v>
      </c>
      <c r="J110" s="54">
        <v>0</v>
      </c>
      <c r="K110" s="1"/>
      <c r="L110" s="49"/>
      <c r="M110" s="50"/>
      <c r="N110" s="50"/>
      <c r="O110" s="50"/>
      <c r="P110" s="8"/>
      <c r="Q110" s="8"/>
      <c r="R110" s="8"/>
      <c r="S110" s="8"/>
      <c r="T110" s="8"/>
      <c r="U110" s="9"/>
      <c r="V110" s="8"/>
      <c r="W110" s="8"/>
      <c r="Z110" s="6">
        <f t="shared" si="3"/>
        <v>0</v>
      </c>
      <c r="AA110" s="42">
        <f t="shared" si="4"/>
        <v>25</v>
      </c>
      <c r="AB110" s="11">
        <f t="shared" si="5"/>
        <v>25</v>
      </c>
    </row>
    <row r="111" spans="1:28" ht="29.15" hidden="1" customHeight="1" x14ac:dyDescent="0.5">
      <c r="A111" s="54">
        <v>157</v>
      </c>
      <c r="B111" s="54" t="s">
        <v>140</v>
      </c>
      <c r="C111" s="55">
        <v>44185</v>
      </c>
      <c r="D111" s="54">
        <v>935</v>
      </c>
      <c r="E111" s="54" t="s">
        <v>172</v>
      </c>
      <c r="F111" s="56">
        <v>1353</v>
      </c>
      <c r="G111" s="55">
        <v>44284</v>
      </c>
      <c r="H111" s="57" t="s">
        <v>141</v>
      </c>
      <c r="I111" s="58">
        <v>12</v>
      </c>
      <c r="J111" s="54">
        <v>0</v>
      </c>
      <c r="K111" s="1"/>
      <c r="L111" s="49"/>
      <c r="M111" s="50"/>
      <c r="N111" s="50"/>
      <c r="O111" s="50"/>
      <c r="P111" s="8"/>
      <c r="Q111" s="8"/>
      <c r="R111" s="8"/>
      <c r="S111" s="8"/>
      <c r="T111" s="8"/>
      <c r="U111" s="9"/>
      <c r="V111" s="8"/>
      <c r="W111" s="8"/>
      <c r="Z111" s="6">
        <f t="shared" si="3"/>
        <v>0</v>
      </c>
      <c r="AA111" s="42">
        <f t="shared" si="4"/>
        <v>12</v>
      </c>
      <c r="AB111" s="11">
        <f t="shared" si="5"/>
        <v>12</v>
      </c>
    </row>
    <row r="112" spans="1:28" ht="29.15" hidden="1" customHeight="1" x14ac:dyDescent="0.5">
      <c r="A112" s="54">
        <v>157</v>
      </c>
      <c r="B112" s="54" t="s">
        <v>140</v>
      </c>
      <c r="C112" s="55">
        <v>44185</v>
      </c>
      <c r="D112" s="54">
        <v>934</v>
      </c>
      <c r="E112" s="54" t="s">
        <v>173</v>
      </c>
      <c r="F112" s="56">
        <v>3778.5</v>
      </c>
      <c r="G112" s="55">
        <v>44284</v>
      </c>
      <c r="H112" s="57" t="s">
        <v>141</v>
      </c>
      <c r="I112" s="58">
        <v>33</v>
      </c>
      <c r="J112" s="54">
        <v>0</v>
      </c>
      <c r="K112" s="1"/>
      <c r="L112" s="49"/>
      <c r="M112" s="50"/>
      <c r="N112" s="50"/>
      <c r="O112" s="50"/>
      <c r="P112" s="8"/>
      <c r="Q112" s="8"/>
      <c r="R112" s="8"/>
      <c r="S112" s="8"/>
      <c r="T112" s="8"/>
      <c r="U112" s="9"/>
      <c r="V112" s="8"/>
      <c r="W112" s="8"/>
      <c r="Z112" s="6">
        <f t="shared" si="3"/>
        <v>0</v>
      </c>
      <c r="AA112" s="42">
        <f t="shared" si="4"/>
        <v>33</v>
      </c>
      <c r="AB112" s="11">
        <f t="shared" si="5"/>
        <v>33</v>
      </c>
    </row>
    <row r="113" spans="1:28" ht="29.15" hidden="1" customHeight="1" x14ac:dyDescent="0.5">
      <c r="A113" s="54">
        <v>157</v>
      </c>
      <c r="B113" s="54" t="s">
        <v>140</v>
      </c>
      <c r="C113" s="55">
        <v>44185</v>
      </c>
      <c r="D113" s="54">
        <v>933</v>
      </c>
      <c r="E113" s="54" t="s">
        <v>174</v>
      </c>
      <c r="F113" s="56">
        <v>920.7</v>
      </c>
      <c r="G113" s="55">
        <v>44284</v>
      </c>
      <c r="H113" s="57" t="s">
        <v>141</v>
      </c>
      <c r="I113" s="58">
        <v>8</v>
      </c>
      <c r="J113" s="54">
        <v>0</v>
      </c>
      <c r="K113" s="1"/>
      <c r="L113" s="49"/>
      <c r="M113" s="50"/>
      <c r="N113" s="50"/>
      <c r="O113" s="50"/>
      <c r="P113" s="8"/>
      <c r="Q113" s="8"/>
      <c r="R113" s="8"/>
      <c r="S113" s="8"/>
      <c r="T113" s="8"/>
      <c r="U113" s="9"/>
      <c r="V113" s="8"/>
      <c r="W113" s="8"/>
      <c r="Z113" s="6">
        <f t="shared" si="3"/>
        <v>0</v>
      </c>
      <c r="AA113" s="42">
        <f t="shared" si="4"/>
        <v>8</v>
      </c>
      <c r="AB113" s="11">
        <f t="shared" si="5"/>
        <v>8</v>
      </c>
    </row>
    <row r="114" spans="1:28" ht="29.15" hidden="1" customHeight="1" x14ac:dyDescent="0.5">
      <c r="A114" s="54">
        <v>157</v>
      </c>
      <c r="B114" s="54" t="s">
        <v>140</v>
      </c>
      <c r="C114" s="55">
        <v>44185</v>
      </c>
      <c r="D114" s="54">
        <v>932</v>
      </c>
      <c r="E114" s="54" t="s">
        <v>175</v>
      </c>
      <c r="F114" s="56">
        <v>982.3</v>
      </c>
      <c r="G114" s="55">
        <v>44284</v>
      </c>
      <c r="H114" s="57" t="s">
        <v>141</v>
      </c>
      <c r="I114" s="58">
        <v>9</v>
      </c>
      <c r="J114" s="54">
        <v>0</v>
      </c>
      <c r="K114" s="1"/>
      <c r="L114" s="49"/>
      <c r="M114" s="50"/>
      <c r="N114" s="50"/>
      <c r="O114" s="50"/>
      <c r="P114" s="8"/>
      <c r="Q114" s="8"/>
      <c r="R114" s="8"/>
      <c r="S114" s="8"/>
      <c r="T114" s="8"/>
      <c r="U114" s="9"/>
      <c r="V114" s="8"/>
      <c r="W114" s="8"/>
      <c r="Z114" s="6">
        <f t="shared" si="3"/>
        <v>0</v>
      </c>
      <c r="AA114" s="42">
        <f t="shared" si="4"/>
        <v>9</v>
      </c>
      <c r="AB114" s="11">
        <f t="shared" si="5"/>
        <v>9</v>
      </c>
    </row>
    <row r="115" spans="1:28" ht="29.15" hidden="1" customHeight="1" x14ac:dyDescent="0.5">
      <c r="A115" s="54">
        <v>157</v>
      </c>
      <c r="B115" s="54" t="s">
        <v>140</v>
      </c>
      <c r="C115" s="55">
        <v>44185</v>
      </c>
      <c r="D115" s="54">
        <v>931</v>
      </c>
      <c r="E115" s="54" t="s">
        <v>176</v>
      </c>
      <c r="F115" s="56">
        <v>3378.1</v>
      </c>
      <c r="G115" s="55">
        <v>44284</v>
      </c>
      <c r="H115" s="57" t="s">
        <v>141</v>
      </c>
      <c r="I115" s="58">
        <v>29</v>
      </c>
      <c r="J115" s="54">
        <v>0</v>
      </c>
      <c r="K115" s="1"/>
      <c r="L115" s="49"/>
      <c r="M115" s="50"/>
      <c r="N115" s="50"/>
      <c r="O115" s="50"/>
      <c r="P115" s="8"/>
      <c r="Q115" s="8"/>
      <c r="R115" s="8"/>
      <c r="S115" s="8"/>
      <c r="T115" s="8"/>
      <c r="U115" s="9"/>
      <c r="V115" s="8"/>
      <c r="W115" s="8"/>
      <c r="Z115" s="6">
        <f t="shared" si="3"/>
        <v>0</v>
      </c>
      <c r="AA115" s="42">
        <f t="shared" si="4"/>
        <v>29</v>
      </c>
      <c r="AB115" s="11">
        <f t="shared" si="5"/>
        <v>29</v>
      </c>
    </row>
    <row r="116" spans="1:28" ht="29.15" hidden="1" customHeight="1" x14ac:dyDescent="0.5">
      <c r="A116" s="54">
        <v>157</v>
      </c>
      <c r="B116" s="54" t="s">
        <v>140</v>
      </c>
      <c r="C116" s="55">
        <v>44185</v>
      </c>
      <c r="D116" s="54">
        <v>925</v>
      </c>
      <c r="E116" s="54" t="s">
        <v>177</v>
      </c>
      <c r="F116" s="56">
        <v>1707.2</v>
      </c>
      <c r="G116" s="55">
        <v>44284</v>
      </c>
      <c r="H116" s="57" t="s">
        <v>141</v>
      </c>
      <c r="I116" s="58">
        <v>25</v>
      </c>
      <c r="J116" s="54">
        <v>0</v>
      </c>
      <c r="K116" s="1"/>
      <c r="L116" s="49"/>
      <c r="M116" s="50"/>
      <c r="N116" s="50"/>
      <c r="O116" s="50"/>
      <c r="P116" s="8"/>
      <c r="Q116" s="8"/>
      <c r="R116" s="8"/>
      <c r="S116" s="8"/>
      <c r="T116" s="8"/>
      <c r="U116" s="9"/>
      <c r="V116" s="8"/>
      <c r="W116" s="8"/>
      <c r="Z116" s="6">
        <f t="shared" si="3"/>
        <v>0</v>
      </c>
      <c r="AA116" s="42">
        <f t="shared" si="4"/>
        <v>25</v>
      </c>
      <c r="AB116" s="11">
        <f t="shared" si="5"/>
        <v>25</v>
      </c>
    </row>
    <row r="117" spans="1:28" ht="29.15" hidden="1" customHeight="1" x14ac:dyDescent="0.5">
      <c r="A117" s="54">
        <v>157</v>
      </c>
      <c r="B117" s="54" t="s">
        <v>140</v>
      </c>
      <c r="C117" s="55">
        <v>44185</v>
      </c>
      <c r="D117" s="54">
        <v>924</v>
      </c>
      <c r="E117" s="54" t="s">
        <v>178</v>
      </c>
      <c r="F117" s="56">
        <v>1120.9000000000001</v>
      </c>
      <c r="G117" s="55">
        <v>44284</v>
      </c>
      <c r="H117" s="57" t="s">
        <v>141</v>
      </c>
      <c r="I117" s="58">
        <v>10</v>
      </c>
      <c r="J117" s="54">
        <v>0</v>
      </c>
      <c r="K117" s="1"/>
      <c r="L117" s="49"/>
      <c r="M117" s="50"/>
      <c r="N117" s="50"/>
      <c r="O117" s="50"/>
      <c r="P117" s="8"/>
      <c r="Q117" s="8"/>
      <c r="R117" s="8"/>
      <c r="S117" s="8"/>
      <c r="T117" s="8"/>
      <c r="U117" s="9"/>
      <c r="V117" s="8"/>
      <c r="W117" s="8"/>
      <c r="Z117" s="6">
        <f t="shared" si="3"/>
        <v>0</v>
      </c>
      <c r="AA117" s="42">
        <f t="shared" si="4"/>
        <v>10</v>
      </c>
      <c r="AB117" s="11">
        <f t="shared" si="5"/>
        <v>10</v>
      </c>
    </row>
    <row r="118" spans="1:28" ht="29.15" hidden="1" customHeight="1" x14ac:dyDescent="0.5">
      <c r="A118" s="54">
        <v>157</v>
      </c>
      <c r="B118" s="54" t="s">
        <v>140</v>
      </c>
      <c r="C118" s="55">
        <v>44185</v>
      </c>
      <c r="D118" s="54">
        <v>923</v>
      </c>
      <c r="E118" s="54" t="s">
        <v>179</v>
      </c>
      <c r="F118" s="56">
        <v>2193.4</v>
      </c>
      <c r="G118" s="55">
        <v>44284</v>
      </c>
      <c r="H118" s="57" t="s">
        <v>141</v>
      </c>
      <c r="I118" s="58">
        <v>19</v>
      </c>
      <c r="J118" s="54">
        <v>0</v>
      </c>
      <c r="K118" s="1"/>
      <c r="L118" s="49"/>
      <c r="M118" s="50"/>
      <c r="N118" s="50"/>
      <c r="O118" s="50"/>
      <c r="P118" s="8"/>
      <c r="Q118" s="8"/>
      <c r="R118" s="8"/>
      <c r="S118" s="8"/>
      <c r="T118" s="8"/>
      <c r="U118" s="9"/>
      <c r="V118" s="8"/>
      <c r="W118" s="8"/>
      <c r="Z118" s="6">
        <f t="shared" si="3"/>
        <v>0</v>
      </c>
      <c r="AA118" s="42">
        <f t="shared" si="4"/>
        <v>19</v>
      </c>
      <c r="AB118" s="11">
        <f t="shared" si="5"/>
        <v>19</v>
      </c>
    </row>
    <row r="119" spans="1:28" ht="29.15" hidden="1" customHeight="1" x14ac:dyDescent="0.5">
      <c r="A119" s="54">
        <v>157</v>
      </c>
      <c r="B119" s="54" t="s">
        <v>140</v>
      </c>
      <c r="C119" s="55">
        <v>44185</v>
      </c>
      <c r="D119" s="54">
        <v>922</v>
      </c>
      <c r="E119" s="54" t="s">
        <v>180</v>
      </c>
      <c r="F119" s="56">
        <v>205.7</v>
      </c>
      <c r="G119" s="55">
        <v>44284</v>
      </c>
      <c r="H119" s="57" t="s">
        <v>141</v>
      </c>
      <c r="I119" s="58">
        <v>2</v>
      </c>
      <c r="J119" s="54">
        <v>0</v>
      </c>
      <c r="K119" s="1"/>
      <c r="L119" s="49"/>
      <c r="M119" s="50"/>
      <c r="N119" s="50"/>
      <c r="O119" s="50"/>
      <c r="P119" s="8"/>
      <c r="Q119" s="8"/>
      <c r="R119" s="8"/>
      <c r="S119" s="8"/>
      <c r="T119" s="8"/>
      <c r="U119" s="9"/>
      <c r="V119" s="8"/>
      <c r="W119" s="8"/>
      <c r="Z119" s="6">
        <f t="shared" si="3"/>
        <v>0</v>
      </c>
      <c r="AA119" s="42">
        <f t="shared" si="4"/>
        <v>2</v>
      </c>
      <c r="AB119" s="11">
        <f t="shared" si="5"/>
        <v>2</v>
      </c>
    </row>
    <row r="120" spans="1:28" ht="29.15" hidden="1" customHeight="1" x14ac:dyDescent="0.5">
      <c r="A120" s="54">
        <v>157</v>
      </c>
      <c r="B120" s="54" t="s">
        <v>140</v>
      </c>
      <c r="C120" s="55">
        <v>44185</v>
      </c>
      <c r="D120" s="54">
        <v>921</v>
      </c>
      <c r="E120" s="54" t="s">
        <v>181</v>
      </c>
      <c r="F120" s="56">
        <v>4664</v>
      </c>
      <c r="G120" s="55">
        <v>44284</v>
      </c>
      <c r="H120" s="57" t="s">
        <v>141</v>
      </c>
      <c r="I120" s="58">
        <v>41</v>
      </c>
      <c r="J120" s="54">
        <v>0</v>
      </c>
      <c r="K120" s="1"/>
      <c r="L120" s="49"/>
      <c r="M120" s="50"/>
      <c r="N120" s="50"/>
      <c r="O120" s="50"/>
      <c r="P120" s="8"/>
      <c r="Q120" s="8"/>
      <c r="R120" s="8"/>
      <c r="S120" s="8"/>
      <c r="T120" s="8"/>
      <c r="U120" s="9"/>
      <c r="V120" s="8"/>
      <c r="W120" s="8"/>
      <c r="Z120" s="6">
        <f t="shared" si="3"/>
        <v>0</v>
      </c>
      <c r="AA120" s="42">
        <f t="shared" si="4"/>
        <v>41</v>
      </c>
      <c r="AB120" s="11">
        <f t="shared" si="5"/>
        <v>41</v>
      </c>
    </row>
    <row r="121" spans="1:28" ht="29.15" hidden="1" customHeight="1" x14ac:dyDescent="0.5">
      <c r="A121" s="54">
        <v>157</v>
      </c>
      <c r="B121" s="54" t="s">
        <v>140</v>
      </c>
      <c r="C121" s="55">
        <v>44185</v>
      </c>
      <c r="D121" s="54">
        <v>911</v>
      </c>
      <c r="E121" s="54" t="s">
        <v>182</v>
      </c>
      <c r="F121" s="56">
        <v>1267.2</v>
      </c>
      <c r="G121" s="55" t="s">
        <v>124</v>
      </c>
      <c r="H121" s="57" t="s">
        <v>141</v>
      </c>
      <c r="I121" s="58">
        <v>11</v>
      </c>
      <c r="J121" s="54">
        <v>0</v>
      </c>
      <c r="K121" s="1"/>
      <c r="L121" s="49"/>
      <c r="M121" s="50"/>
      <c r="N121" s="50"/>
      <c r="O121" s="50"/>
      <c r="P121" s="8"/>
      <c r="Q121" s="8"/>
      <c r="R121" s="8"/>
      <c r="S121" s="8"/>
      <c r="T121" s="8"/>
      <c r="U121" s="9"/>
      <c r="V121" s="8"/>
      <c r="W121" s="8"/>
      <c r="Z121" s="6">
        <f t="shared" si="3"/>
        <v>0</v>
      </c>
      <c r="AA121" s="42">
        <f t="shared" si="4"/>
        <v>11</v>
      </c>
      <c r="AB121" s="11">
        <f t="shared" si="5"/>
        <v>11</v>
      </c>
    </row>
    <row r="122" spans="1:28" ht="29.15" hidden="1" customHeight="1" x14ac:dyDescent="0.5">
      <c r="A122" s="59">
        <v>157</v>
      </c>
      <c r="B122" s="59" t="s">
        <v>140</v>
      </c>
      <c r="C122" s="60">
        <v>44185</v>
      </c>
      <c r="D122" s="59">
        <v>741</v>
      </c>
      <c r="E122" s="59" t="s">
        <v>183</v>
      </c>
      <c r="F122" s="61">
        <v>1355.36</v>
      </c>
      <c r="G122" s="60">
        <v>44302</v>
      </c>
      <c r="H122" s="62" t="s">
        <v>141</v>
      </c>
      <c r="I122" s="63">
        <v>12</v>
      </c>
      <c r="J122" s="59">
        <v>0</v>
      </c>
      <c r="K122" s="1"/>
      <c r="L122" s="49"/>
      <c r="M122" s="50"/>
      <c r="N122" s="50">
        <v>12</v>
      </c>
      <c r="O122" s="50"/>
      <c r="P122" s="8"/>
      <c r="Q122" s="8"/>
      <c r="R122" s="8"/>
      <c r="S122" s="8"/>
      <c r="T122" s="8"/>
      <c r="U122" s="9"/>
      <c r="V122" s="8"/>
      <c r="W122" s="8"/>
      <c r="Z122" s="6">
        <f t="shared" si="3"/>
        <v>12</v>
      </c>
      <c r="AA122" s="42">
        <f t="shared" si="4"/>
        <v>12</v>
      </c>
      <c r="AB122" s="11">
        <f t="shared" si="5"/>
        <v>0</v>
      </c>
    </row>
    <row r="123" spans="1:28" ht="29.15" hidden="1" customHeight="1" x14ac:dyDescent="0.5">
      <c r="A123" s="59">
        <v>157</v>
      </c>
      <c r="B123" s="59" t="s">
        <v>140</v>
      </c>
      <c r="C123" s="60">
        <v>44185</v>
      </c>
      <c r="D123" s="59">
        <v>733</v>
      </c>
      <c r="E123" s="59" t="s">
        <v>184</v>
      </c>
      <c r="F123" s="61">
        <v>1244.5999999999999</v>
      </c>
      <c r="G123" s="60">
        <v>44302</v>
      </c>
      <c r="H123" s="62" t="s">
        <v>141</v>
      </c>
      <c r="I123" s="63">
        <v>11</v>
      </c>
      <c r="J123" s="59">
        <v>0</v>
      </c>
      <c r="K123" s="1"/>
      <c r="L123" s="49"/>
      <c r="M123" s="50"/>
      <c r="N123" s="50">
        <v>11</v>
      </c>
      <c r="O123" s="50"/>
      <c r="P123" s="8"/>
      <c r="Q123" s="8"/>
      <c r="R123" s="8"/>
      <c r="S123" s="8"/>
      <c r="T123" s="8"/>
      <c r="U123" s="9"/>
      <c r="V123" s="8"/>
      <c r="W123" s="8"/>
      <c r="Z123" s="6">
        <f t="shared" si="3"/>
        <v>11</v>
      </c>
      <c r="AA123" s="42">
        <f t="shared" si="4"/>
        <v>11</v>
      </c>
      <c r="AB123" s="11">
        <f t="shared" si="5"/>
        <v>0</v>
      </c>
    </row>
    <row r="124" spans="1:28" ht="29.15" hidden="1" customHeight="1" x14ac:dyDescent="0.5">
      <c r="A124" s="59">
        <v>157</v>
      </c>
      <c r="B124" s="59" t="s">
        <v>140</v>
      </c>
      <c r="C124" s="60">
        <v>44185</v>
      </c>
      <c r="D124" s="59">
        <v>732</v>
      </c>
      <c r="E124" s="59" t="s">
        <v>185</v>
      </c>
      <c r="F124" s="61">
        <v>1159.95</v>
      </c>
      <c r="G124" s="60">
        <v>44302</v>
      </c>
      <c r="H124" s="62" t="s">
        <v>141</v>
      </c>
      <c r="I124" s="63">
        <v>11</v>
      </c>
      <c r="J124" s="59">
        <v>0</v>
      </c>
      <c r="K124" s="1"/>
      <c r="L124" s="49"/>
      <c r="M124" s="50"/>
      <c r="N124" s="50">
        <v>11</v>
      </c>
      <c r="O124" s="50"/>
      <c r="P124" s="8"/>
      <c r="Q124" s="8"/>
      <c r="R124" s="8"/>
      <c r="S124" s="8"/>
      <c r="T124" s="8"/>
      <c r="U124" s="9"/>
      <c r="V124" s="8"/>
      <c r="W124" s="8"/>
      <c r="Z124" s="6">
        <f t="shared" si="3"/>
        <v>11</v>
      </c>
      <c r="AA124" s="42">
        <f t="shared" si="4"/>
        <v>11</v>
      </c>
      <c r="AB124" s="11">
        <f t="shared" si="5"/>
        <v>0</v>
      </c>
    </row>
    <row r="125" spans="1:28" ht="29.15" hidden="1" customHeight="1" x14ac:dyDescent="0.5">
      <c r="A125" s="59">
        <v>157</v>
      </c>
      <c r="B125" s="59" t="s">
        <v>140</v>
      </c>
      <c r="C125" s="60">
        <v>44185</v>
      </c>
      <c r="D125" s="59">
        <v>731</v>
      </c>
      <c r="E125" s="59" t="s">
        <v>186</v>
      </c>
      <c r="F125" s="61">
        <v>465.02</v>
      </c>
      <c r="G125" s="60">
        <v>44302</v>
      </c>
      <c r="H125" s="62" t="s">
        <v>141</v>
      </c>
      <c r="I125" s="63">
        <v>4</v>
      </c>
      <c r="J125" s="59">
        <v>0</v>
      </c>
      <c r="K125" s="1"/>
      <c r="L125" s="49"/>
      <c r="M125" s="50"/>
      <c r="N125" s="50">
        <v>4</v>
      </c>
      <c r="O125" s="50"/>
      <c r="P125" s="8"/>
      <c r="Q125" s="8"/>
      <c r="R125" s="8"/>
      <c r="S125" s="8"/>
      <c r="T125" s="8"/>
      <c r="U125" s="9"/>
      <c r="V125" s="8"/>
      <c r="W125" s="8"/>
      <c r="Z125" s="6">
        <f t="shared" si="3"/>
        <v>4</v>
      </c>
      <c r="AA125" s="42">
        <f t="shared" si="4"/>
        <v>4</v>
      </c>
      <c r="AB125" s="11">
        <f t="shared" si="5"/>
        <v>0</v>
      </c>
    </row>
    <row r="126" spans="1:28" ht="29.15" hidden="1" customHeight="1" x14ac:dyDescent="0.5">
      <c r="A126" s="59">
        <v>157</v>
      </c>
      <c r="B126" s="59" t="s">
        <v>140</v>
      </c>
      <c r="C126" s="60">
        <v>44185</v>
      </c>
      <c r="D126" s="59">
        <v>722</v>
      </c>
      <c r="E126" s="59" t="s">
        <v>187</v>
      </c>
      <c r="F126" s="61">
        <v>164.06</v>
      </c>
      <c r="G126" s="60">
        <v>44302</v>
      </c>
      <c r="H126" s="62" t="s">
        <v>141</v>
      </c>
      <c r="I126" s="63">
        <v>2</v>
      </c>
      <c r="J126" s="59">
        <v>0</v>
      </c>
      <c r="K126" s="1"/>
      <c r="L126" s="49"/>
      <c r="M126" s="50"/>
      <c r="N126" s="50">
        <v>2</v>
      </c>
      <c r="O126" s="50"/>
      <c r="P126" s="8"/>
      <c r="Q126" s="8"/>
      <c r="R126" s="8"/>
      <c r="S126" s="8"/>
      <c r="T126" s="8"/>
      <c r="U126" s="9"/>
      <c r="V126" s="8"/>
      <c r="W126" s="8"/>
      <c r="Z126" s="6">
        <f t="shared" si="3"/>
        <v>2</v>
      </c>
      <c r="AA126" s="42">
        <f t="shared" si="4"/>
        <v>2</v>
      </c>
      <c r="AB126" s="11">
        <f t="shared" si="5"/>
        <v>0</v>
      </c>
    </row>
    <row r="127" spans="1:28" ht="29.15" hidden="1" customHeight="1" x14ac:dyDescent="0.5">
      <c r="A127" s="59">
        <v>157</v>
      </c>
      <c r="B127" s="59" t="s">
        <v>140</v>
      </c>
      <c r="C127" s="60">
        <v>44185</v>
      </c>
      <c r="D127" s="59">
        <v>721</v>
      </c>
      <c r="E127" s="59" t="s">
        <v>188</v>
      </c>
      <c r="F127" s="61">
        <v>2898.83</v>
      </c>
      <c r="G127" s="60">
        <v>44302</v>
      </c>
      <c r="H127" s="62" t="s">
        <v>141</v>
      </c>
      <c r="I127" s="63">
        <v>27</v>
      </c>
      <c r="J127" s="59">
        <v>0</v>
      </c>
      <c r="K127" s="1"/>
      <c r="L127" s="49"/>
      <c r="M127" s="50"/>
      <c r="N127" s="50">
        <v>27.7</v>
      </c>
      <c r="O127" s="50"/>
      <c r="P127" s="8"/>
      <c r="Q127" s="8"/>
      <c r="R127" s="8"/>
      <c r="S127" s="8"/>
      <c r="T127" s="8"/>
      <c r="U127" s="9"/>
      <c r="V127" s="8"/>
      <c r="W127" s="8"/>
      <c r="Z127" s="6">
        <f t="shared" si="3"/>
        <v>27.7</v>
      </c>
      <c r="AA127" s="42">
        <f t="shared" si="4"/>
        <v>27</v>
      </c>
      <c r="AB127" s="11">
        <f t="shared" si="5"/>
        <v>-0.69999999999999929</v>
      </c>
    </row>
    <row r="128" spans="1:28" ht="29.15" hidden="1" customHeight="1" x14ac:dyDescent="0.5">
      <c r="A128" s="59">
        <v>157</v>
      </c>
      <c r="B128" s="59" t="s">
        <v>140</v>
      </c>
      <c r="C128" s="60">
        <v>44185</v>
      </c>
      <c r="D128" s="59">
        <v>713</v>
      </c>
      <c r="E128" s="59" t="s">
        <v>189</v>
      </c>
      <c r="F128" s="61">
        <v>856.9</v>
      </c>
      <c r="G128" s="60">
        <v>44302</v>
      </c>
      <c r="H128" s="62" t="s">
        <v>141</v>
      </c>
      <c r="I128" s="63">
        <v>8</v>
      </c>
      <c r="J128" s="59">
        <v>0</v>
      </c>
      <c r="K128" s="1"/>
      <c r="L128" s="49"/>
      <c r="M128" s="50"/>
      <c r="N128" s="50">
        <v>8</v>
      </c>
      <c r="O128" s="50"/>
      <c r="P128" s="8"/>
      <c r="Q128" s="8"/>
      <c r="R128" s="8"/>
      <c r="S128" s="8"/>
      <c r="T128" s="8"/>
      <c r="U128" s="9"/>
      <c r="V128" s="8"/>
      <c r="W128" s="8"/>
      <c r="Z128" s="6">
        <f t="shared" si="3"/>
        <v>8</v>
      </c>
      <c r="AA128" s="42">
        <f t="shared" si="4"/>
        <v>8</v>
      </c>
      <c r="AB128" s="11">
        <f t="shared" si="5"/>
        <v>0</v>
      </c>
    </row>
    <row r="129" spans="1:28" ht="29.15" hidden="1" customHeight="1" x14ac:dyDescent="0.5">
      <c r="A129" s="59">
        <v>157</v>
      </c>
      <c r="B129" s="59" t="s">
        <v>140</v>
      </c>
      <c r="C129" s="60">
        <v>44185</v>
      </c>
      <c r="D129" s="59">
        <v>712</v>
      </c>
      <c r="E129" s="59" t="s">
        <v>190</v>
      </c>
      <c r="F129" s="61">
        <v>1901.9</v>
      </c>
      <c r="G129" s="60">
        <v>44302</v>
      </c>
      <c r="H129" s="62" t="s">
        <v>141</v>
      </c>
      <c r="I129" s="63">
        <v>17</v>
      </c>
      <c r="J129" s="59">
        <v>0</v>
      </c>
      <c r="K129" s="1"/>
      <c r="L129" s="49"/>
      <c r="M129" s="50"/>
      <c r="N129" s="50">
        <v>17.5</v>
      </c>
      <c r="O129" s="50"/>
      <c r="P129" s="8"/>
      <c r="Q129" s="8"/>
      <c r="R129" s="8"/>
      <c r="S129" s="8"/>
      <c r="T129" s="8"/>
      <c r="U129" s="9"/>
      <c r="V129" s="8"/>
      <c r="W129" s="8"/>
      <c r="Z129" s="6">
        <f t="shared" si="3"/>
        <v>17.5</v>
      </c>
      <c r="AA129" s="42">
        <f t="shared" si="4"/>
        <v>17</v>
      </c>
      <c r="AB129" s="11">
        <f t="shared" si="5"/>
        <v>-0.5</v>
      </c>
    </row>
    <row r="130" spans="1:28" ht="29.15" hidden="1" customHeight="1" x14ac:dyDescent="0.5">
      <c r="A130" s="59">
        <v>157</v>
      </c>
      <c r="B130" s="59" t="s">
        <v>140</v>
      </c>
      <c r="C130" s="60">
        <v>44185</v>
      </c>
      <c r="D130" s="59">
        <v>711</v>
      </c>
      <c r="E130" s="59" t="s">
        <v>191</v>
      </c>
      <c r="F130" s="61">
        <v>1459.86</v>
      </c>
      <c r="G130" s="60">
        <v>44302</v>
      </c>
      <c r="H130" s="62" t="s">
        <v>141</v>
      </c>
      <c r="I130" s="63">
        <v>13</v>
      </c>
      <c r="J130" s="59">
        <v>0</v>
      </c>
      <c r="K130" s="1"/>
      <c r="L130" s="49">
        <v>30</v>
      </c>
      <c r="M130" s="50">
        <v>12</v>
      </c>
      <c r="N130" s="50">
        <v>5.5</v>
      </c>
      <c r="O130" s="50"/>
      <c r="P130" s="8"/>
      <c r="Q130" s="8"/>
      <c r="R130" s="8"/>
      <c r="S130" s="8"/>
      <c r="T130" s="8"/>
      <c r="U130" s="9"/>
      <c r="V130" s="8"/>
      <c r="W130" s="8"/>
      <c r="Z130" s="6">
        <f t="shared" si="3"/>
        <v>47.5</v>
      </c>
      <c r="AA130" s="42">
        <f t="shared" si="4"/>
        <v>13</v>
      </c>
      <c r="AB130" s="11">
        <f t="shared" si="5"/>
        <v>-34.5</v>
      </c>
    </row>
    <row r="131" spans="1:28" ht="29.15" hidden="1" customHeight="1" x14ac:dyDescent="0.5">
      <c r="A131" s="54">
        <v>157</v>
      </c>
      <c r="B131" s="54" t="s">
        <v>140</v>
      </c>
      <c r="C131" s="55">
        <v>44185</v>
      </c>
      <c r="D131" s="54">
        <v>594</v>
      </c>
      <c r="E131" s="54" t="s">
        <v>192</v>
      </c>
      <c r="F131" s="56">
        <v>1639</v>
      </c>
      <c r="G131" s="55">
        <v>44277</v>
      </c>
      <c r="H131" s="57" t="s">
        <v>141</v>
      </c>
      <c r="I131" s="58">
        <v>14</v>
      </c>
      <c r="J131" s="54">
        <v>0</v>
      </c>
      <c r="K131" s="1"/>
      <c r="L131" s="49"/>
      <c r="M131" s="50">
        <v>14</v>
      </c>
      <c r="N131" s="50"/>
      <c r="O131" s="50"/>
      <c r="P131" s="8"/>
      <c r="Q131" s="8"/>
      <c r="R131" s="8"/>
      <c r="S131" s="8"/>
      <c r="T131" s="8"/>
      <c r="U131" s="9"/>
      <c r="V131" s="8"/>
      <c r="W131" s="8"/>
      <c r="Z131" s="6">
        <f t="shared" si="3"/>
        <v>14</v>
      </c>
      <c r="AA131" s="42">
        <f t="shared" si="4"/>
        <v>14</v>
      </c>
      <c r="AB131" s="11">
        <f t="shared" si="5"/>
        <v>0</v>
      </c>
    </row>
    <row r="132" spans="1:28" ht="29.15" hidden="1" customHeight="1" x14ac:dyDescent="0.5">
      <c r="A132" s="54">
        <v>157</v>
      </c>
      <c r="B132" s="54" t="s">
        <v>140</v>
      </c>
      <c r="C132" s="55">
        <v>44185</v>
      </c>
      <c r="D132" s="54">
        <v>593</v>
      </c>
      <c r="E132" s="54" t="s">
        <v>193</v>
      </c>
      <c r="F132" s="56">
        <v>458.7</v>
      </c>
      <c r="G132" s="55">
        <v>44277</v>
      </c>
      <c r="H132" s="57" t="s">
        <v>141</v>
      </c>
      <c r="I132" s="58">
        <v>4</v>
      </c>
      <c r="J132" s="54">
        <v>0</v>
      </c>
      <c r="K132" s="1"/>
      <c r="L132" s="49"/>
      <c r="M132" s="50">
        <v>4</v>
      </c>
      <c r="N132" s="50"/>
      <c r="O132" s="50"/>
      <c r="P132" s="8"/>
      <c r="Q132" s="8"/>
      <c r="R132" s="8"/>
      <c r="S132" s="8"/>
      <c r="T132" s="8"/>
      <c r="U132" s="9"/>
      <c r="V132" s="8"/>
      <c r="W132" s="8"/>
      <c r="Z132" s="6">
        <f t="shared" si="3"/>
        <v>4</v>
      </c>
      <c r="AA132" s="42">
        <f t="shared" si="4"/>
        <v>4</v>
      </c>
      <c r="AB132" s="11">
        <f t="shared" si="5"/>
        <v>0</v>
      </c>
    </row>
    <row r="133" spans="1:28" ht="29.15" hidden="1" customHeight="1" x14ac:dyDescent="0.5">
      <c r="A133" s="54">
        <v>157</v>
      </c>
      <c r="B133" s="54" t="s">
        <v>140</v>
      </c>
      <c r="C133" s="55">
        <v>44185</v>
      </c>
      <c r="D133" s="54">
        <v>592</v>
      </c>
      <c r="E133" s="54" t="s">
        <v>194</v>
      </c>
      <c r="F133" s="56">
        <v>2142</v>
      </c>
      <c r="G133" s="55">
        <v>44277</v>
      </c>
      <c r="H133" s="57" t="s">
        <v>141</v>
      </c>
      <c r="I133" s="58">
        <v>19</v>
      </c>
      <c r="J133" s="54">
        <v>0</v>
      </c>
      <c r="K133" s="1"/>
      <c r="L133" s="49"/>
      <c r="M133" s="50">
        <v>19</v>
      </c>
      <c r="N133" s="50"/>
      <c r="O133" s="50"/>
      <c r="P133" s="8"/>
      <c r="Q133" s="8"/>
      <c r="R133" s="8"/>
      <c r="S133" s="8"/>
      <c r="T133" s="8"/>
      <c r="U133" s="9"/>
      <c r="V133" s="8"/>
      <c r="W133" s="8"/>
      <c r="Z133" s="6">
        <f t="shared" si="3"/>
        <v>19</v>
      </c>
      <c r="AA133" s="42">
        <f t="shared" si="4"/>
        <v>19</v>
      </c>
      <c r="AB133" s="11">
        <f t="shared" si="5"/>
        <v>0</v>
      </c>
    </row>
    <row r="134" spans="1:28" ht="29.15" hidden="1" customHeight="1" x14ac:dyDescent="0.5">
      <c r="A134" s="54">
        <v>157</v>
      </c>
      <c r="B134" s="54" t="s">
        <v>140</v>
      </c>
      <c r="C134" s="55">
        <v>44185</v>
      </c>
      <c r="D134" s="54">
        <v>591</v>
      </c>
      <c r="E134" s="54" t="s">
        <v>195</v>
      </c>
      <c r="F134" s="56">
        <v>3707</v>
      </c>
      <c r="G134" s="55">
        <v>44277</v>
      </c>
      <c r="H134" s="57" t="s">
        <v>141</v>
      </c>
      <c r="I134" s="58">
        <v>32</v>
      </c>
      <c r="J134" s="54">
        <v>0</v>
      </c>
      <c r="K134" s="1"/>
      <c r="L134" s="49"/>
      <c r="M134" s="50">
        <v>32</v>
      </c>
      <c r="N134" s="50"/>
      <c r="O134" s="50"/>
      <c r="P134" s="8"/>
      <c r="Q134" s="8"/>
      <c r="R134" s="8"/>
      <c r="S134" s="8"/>
      <c r="T134" s="8"/>
      <c r="U134" s="9"/>
      <c r="V134" s="8"/>
      <c r="W134" s="8"/>
      <c r="Z134" s="6">
        <f t="shared" si="3"/>
        <v>32</v>
      </c>
      <c r="AA134" s="42">
        <f t="shared" si="4"/>
        <v>32</v>
      </c>
      <c r="AB134" s="11">
        <f t="shared" si="5"/>
        <v>0</v>
      </c>
    </row>
    <row r="135" spans="1:28" ht="29.15" hidden="1" customHeight="1" x14ac:dyDescent="0.5">
      <c r="A135" s="59">
        <v>157</v>
      </c>
      <c r="B135" s="59" t="s">
        <v>140</v>
      </c>
      <c r="C135" s="60">
        <v>44185</v>
      </c>
      <c r="D135" s="59">
        <v>582</v>
      </c>
      <c r="E135" s="59" t="s">
        <v>196</v>
      </c>
      <c r="F135" s="61">
        <v>2372.15</v>
      </c>
      <c r="G135" s="60">
        <v>44270</v>
      </c>
      <c r="H135" s="62" t="s">
        <v>141</v>
      </c>
      <c r="I135" s="63">
        <v>22</v>
      </c>
      <c r="J135" s="59">
        <v>0</v>
      </c>
      <c r="K135" s="1"/>
      <c r="L135" s="49">
        <v>22</v>
      </c>
      <c r="M135" s="50"/>
      <c r="N135" s="50"/>
      <c r="O135" s="50"/>
      <c r="P135" s="8"/>
      <c r="Q135" s="8"/>
      <c r="R135" s="8"/>
      <c r="S135" s="8"/>
      <c r="T135" s="8"/>
      <c r="U135" s="9"/>
      <c r="V135" s="8"/>
      <c r="W135" s="8"/>
      <c r="Z135" s="6">
        <f t="shared" si="3"/>
        <v>22</v>
      </c>
      <c r="AA135" s="42">
        <f t="shared" si="4"/>
        <v>22</v>
      </c>
      <c r="AB135" s="11">
        <f t="shared" si="5"/>
        <v>0</v>
      </c>
    </row>
    <row r="136" spans="1:28" ht="29.15" hidden="1" customHeight="1" x14ac:dyDescent="0.5">
      <c r="A136" s="59">
        <v>157</v>
      </c>
      <c r="B136" s="59" t="s">
        <v>140</v>
      </c>
      <c r="C136" s="60">
        <v>44185</v>
      </c>
      <c r="D136" s="59">
        <v>581</v>
      </c>
      <c r="E136" s="59" t="s">
        <v>197</v>
      </c>
      <c r="F136" s="61">
        <v>4911.5</v>
      </c>
      <c r="G136" s="60">
        <v>44270</v>
      </c>
      <c r="H136" s="62" t="s">
        <v>141</v>
      </c>
      <c r="I136" s="63">
        <v>45</v>
      </c>
      <c r="J136" s="59">
        <v>0</v>
      </c>
      <c r="K136" s="1"/>
      <c r="L136" s="49">
        <f>72.75-18-22</f>
        <v>32.75</v>
      </c>
      <c r="M136" s="50"/>
      <c r="N136" s="50"/>
      <c r="O136" s="50"/>
      <c r="P136" s="8"/>
      <c r="Q136" s="8"/>
      <c r="R136" s="8"/>
      <c r="S136" s="8"/>
      <c r="T136" s="8"/>
      <c r="U136" s="9"/>
      <c r="V136" s="8"/>
      <c r="W136" s="8"/>
      <c r="Z136" s="6">
        <f t="shared" si="3"/>
        <v>32.75</v>
      </c>
      <c r="AA136" s="42">
        <f t="shared" si="4"/>
        <v>45</v>
      </c>
      <c r="AB136" s="11">
        <f t="shared" si="5"/>
        <v>12.25</v>
      </c>
    </row>
    <row r="137" spans="1:28" ht="29.15" hidden="1" customHeight="1" x14ac:dyDescent="0.5">
      <c r="A137" s="54">
        <v>157</v>
      </c>
      <c r="B137" s="54" t="s">
        <v>140</v>
      </c>
      <c r="C137" s="55">
        <v>44185</v>
      </c>
      <c r="D137" s="54">
        <v>572</v>
      </c>
      <c r="E137" s="54" t="s">
        <v>198</v>
      </c>
      <c r="F137" s="56">
        <v>3861</v>
      </c>
      <c r="G137" s="55" t="s">
        <v>124</v>
      </c>
      <c r="H137" s="57" t="s">
        <v>141</v>
      </c>
      <c r="I137" s="58">
        <v>34</v>
      </c>
      <c r="J137" s="54">
        <v>0</v>
      </c>
      <c r="K137" s="1"/>
      <c r="L137" s="49"/>
      <c r="M137" s="50"/>
      <c r="N137" s="50"/>
      <c r="O137" s="50"/>
      <c r="P137" s="8"/>
      <c r="Q137" s="8"/>
      <c r="R137" s="8"/>
      <c r="S137" s="8"/>
      <c r="T137" s="8"/>
      <c r="U137" s="9"/>
      <c r="V137" s="8"/>
      <c r="W137" s="8"/>
      <c r="Z137" s="6">
        <f t="shared" si="3"/>
        <v>0</v>
      </c>
      <c r="AA137" s="42">
        <f t="shared" si="4"/>
        <v>34</v>
      </c>
      <c r="AB137" s="11">
        <f t="shared" si="5"/>
        <v>34</v>
      </c>
    </row>
    <row r="138" spans="1:28" ht="29.15" hidden="1" customHeight="1" x14ac:dyDescent="0.5">
      <c r="A138" s="54">
        <v>157</v>
      </c>
      <c r="B138" s="54" t="s">
        <v>140</v>
      </c>
      <c r="C138" s="55">
        <v>44185</v>
      </c>
      <c r="D138" s="54">
        <v>571</v>
      </c>
      <c r="E138" s="54" t="s">
        <v>199</v>
      </c>
      <c r="F138" s="56">
        <v>6875</v>
      </c>
      <c r="G138" s="55" t="s">
        <v>124</v>
      </c>
      <c r="H138" s="57" t="s">
        <v>141</v>
      </c>
      <c r="I138" s="58">
        <v>60</v>
      </c>
      <c r="J138" s="54">
        <v>0</v>
      </c>
      <c r="K138" s="1"/>
      <c r="L138" s="49"/>
      <c r="M138" s="50"/>
      <c r="N138" s="50"/>
      <c r="O138" s="50"/>
      <c r="P138" s="8"/>
      <c r="Q138" s="8"/>
      <c r="R138" s="8"/>
      <c r="S138" s="8"/>
      <c r="T138" s="8"/>
      <c r="U138" s="9"/>
      <c r="V138" s="8"/>
      <c r="W138" s="8"/>
      <c r="Z138" s="6">
        <f t="shared" si="3"/>
        <v>0</v>
      </c>
      <c r="AA138" s="42">
        <f t="shared" si="4"/>
        <v>60</v>
      </c>
      <c r="AB138" s="11">
        <f t="shared" si="5"/>
        <v>60</v>
      </c>
    </row>
    <row r="139" spans="1:28" ht="29.15" hidden="1" customHeight="1" x14ac:dyDescent="0.5">
      <c r="A139" s="54">
        <v>157</v>
      </c>
      <c r="B139" s="54" t="s">
        <v>140</v>
      </c>
      <c r="C139" s="55">
        <v>44185</v>
      </c>
      <c r="D139" s="54">
        <v>565</v>
      </c>
      <c r="E139" s="54" t="s">
        <v>200</v>
      </c>
      <c r="F139" s="56">
        <v>3278</v>
      </c>
      <c r="G139" s="55">
        <v>44270</v>
      </c>
      <c r="H139" s="57" t="s">
        <v>141</v>
      </c>
      <c r="I139" s="58">
        <v>29</v>
      </c>
      <c r="J139" s="54">
        <v>0</v>
      </c>
      <c r="K139" s="1"/>
      <c r="L139" s="49"/>
      <c r="M139" s="50">
        <v>29</v>
      </c>
      <c r="N139" s="50"/>
      <c r="O139" s="50"/>
      <c r="P139" s="8"/>
      <c r="Q139" s="8"/>
      <c r="R139" s="8"/>
      <c r="S139" s="8"/>
      <c r="T139" s="8"/>
      <c r="U139" s="9"/>
      <c r="V139" s="8"/>
      <c r="W139" s="8"/>
      <c r="Z139" s="6">
        <f t="shared" si="3"/>
        <v>29</v>
      </c>
      <c r="AA139" s="42">
        <f t="shared" si="4"/>
        <v>29</v>
      </c>
      <c r="AB139" s="11">
        <f t="shared" si="5"/>
        <v>0</v>
      </c>
    </row>
    <row r="140" spans="1:28" ht="29.15" hidden="1" customHeight="1" x14ac:dyDescent="0.5">
      <c r="A140" s="54">
        <v>157</v>
      </c>
      <c r="B140" s="54" t="s">
        <v>140</v>
      </c>
      <c r="C140" s="55">
        <v>44185</v>
      </c>
      <c r="D140" s="54">
        <v>564</v>
      </c>
      <c r="E140" s="54" t="s">
        <v>201</v>
      </c>
      <c r="F140" s="56">
        <v>924</v>
      </c>
      <c r="G140" s="55">
        <v>44270</v>
      </c>
      <c r="H140" s="57" t="s">
        <v>141</v>
      </c>
      <c r="I140" s="58">
        <v>8</v>
      </c>
      <c r="J140" s="54">
        <v>0</v>
      </c>
      <c r="K140" s="1"/>
      <c r="L140" s="49"/>
      <c r="M140" s="50">
        <v>8</v>
      </c>
      <c r="N140" s="50"/>
      <c r="O140" s="50"/>
      <c r="P140" s="8"/>
      <c r="Q140" s="8"/>
      <c r="R140" s="8"/>
      <c r="S140" s="8"/>
      <c r="T140" s="8"/>
      <c r="U140" s="9"/>
      <c r="V140" s="8"/>
      <c r="W140" s="8"/>
      <c r="Z140" s="6">
        <f t="shared" si="3"/>
        <v>8</v>
      </c>
      <c r="AA140" s="42">
        <f t="shared" si="4"/>
        <v>8</v>
      </c>
      <c r="AB140" s="11">
        <f t="shared" si="5"/>
        <v>0</v>
      </c>
    </row>
    <row r="141" spans="1:28" ht="29.15" hidden="1" customHeight="1" x14ac:dyDescent="0.5">
      <c r="A141" s="54">
        <v>157</v>
      </c>
      <c r="B141" s="54" t="s">
        <v>140</v>
      </c>
      <c r="C141" s="55">
        <v>44185</v>
      </c>
      <c r="D141" s="54">
        <v>563</v>
      </c>
      <c r="E141" s="54" t="s">
        <v>202</v>
      </c>
      <c r="F141" s="56">
        <v>2673</v>
      </c>
      <c r="G141" s="55">
        <v>44270</v>
      </c>
      <c r="H141" s="57" t="s">
        <v>141</v>
      </c>
      <c r="I141" s="58">
        <v>23</v>
      </c>
      <c r="J141" s="54">
        <v>0</v>
      </c>
      <c r="K141" s="1"/>
      <c r="L141" s="49"/>
      <c r="M141" s="50">
        <v>5</v>
      </c>
      <c r="N141" s="50">
        <v>7.5</v>
      </c>
      <c r="O141" s="50"/>
      <c r="P141" s="8"/>
      <c r="Q141" s="8"/>
      <c r="R141" s="8"/>
      <c r="S141" s="8"/>
      <c r="T141" s="8"/>
      <c r="U141" s="9"/>
      <c r="V141" s="8"/>
      <c r="W141" s="8"/>
      <c r="Z141" s="6">
        <f t="shared" si="3"/>
        <v>12.5</v>
      </c>
      <c r="AA141" s="42">
        <f t="shared" si="4"/>
        <v>23</v>
      </c>
      <c r="AB141" s="11">
        <f t="shared" si="5"/>
        <v>10.5</v>
      </c>
    </row>
    <row r="142" spans="1:28" ht="29.15" hidden="1" customHeight="1" x14ac:dyDescent="0.5">
      <c r="A142" s="54">
        <v>157</v>
      </c>
      <c r="B142" s="54" t="s">
        <v>140</v>
      </c>
      <c r="C142" s="55">
        <v>44185</v>
      </c>
      <c r="D142" s="54">
        <v>562</v>
      </c>
      <c r="E142" s="54" t="s">
        <v>203</v>
      </c>
      <c r="F142" s="56">
        <v>3399</v>
      </c>
      <c r="G142" s="55">
        <v>44270</v>
      </c>
      <c r="H142" s="57" t="s">
        <v>141</v>
      </c>
      <c r="I142" s="58">
        <v>30</v>
      </c>
      <c r="J142" s="54">
        <v>0</v>
      </c>
      <c r="K142" s="1"/>
      <c r="L142" s="49"/>
      <c r="M142" s="50">
        <v>12.5</v>
      </c>
      <c r="N142" s="50"/>
      <c r="O142" s="50"/>
      <c r="P142" s="8"/>
      <c r="Q142" s="8"/>
      <c r="R142" s="8"/>
      <c r="S142" s="8"/>
      <c r="T142" s="8"/>
      <c r="U142" s="9"/>
      <c r="V142" s="8"/>
      <c r="W142" s="8"/>
      <c r="Z142" s="6">
        <f t="shared" si="3"/>
        <v>12.5</v>
      </c>
      <c r="AA142" s="42">
        <f t="shared" si="4"/>
        <v>30</v>
      </c>
      <c r="AB142" s="11">
        <f t="shared" si="5"/>
        <v>17.5</v>
      </c>
    </row>
    <row r="143" spans="1:28" ht="29.15" hidden="1" customHeight="1" x14ac:dyDescent="0.5">
      <c r="A143" s="54">
        <v>157</v>
      </c>
      <c r="B143" s="54" t="s">
        <v>140</v>
      </c>
      <c r="C143" s="55">
        <v>44185</v>
      </c>
      <c r="D143" s="54">
        <v>561</v>
      </c>
      <c r="E143" s="54" t="s">
        <v>204</v>
      </c>
      <c r="F143" s="56">
        <v>5115</v>
      </c>
      <c r="G143" s="55">
        <v>44270</v>
      </c>
      <c r="H143" s="57" t="s">
        <v>141</v>
      </c>
      <c r="I143" s="58">
        <v>45</v>
      </c>
      <c r="J143" s="54">
        <v>0</v>
      </c>
      <c r="K143" s="1"/>
      <c r="L143" s="49"/>
      <c r="M143" s="50">
        <v>45</v>
      </c>
      <c r="N143" s="50"/>
      <c r="O143" s="50"/>
      <c r="P143" s="8"/>
      <c r="Q143" s="8"/>
      <c r="R143" s="8"/>
      <c r="S143" s="8"/>
      <c r="T143" s="8"/>
      <c r="U143" s="9"/>
      <c r="V143" s="8"/>
      <c r="W143" s="8"/>
      <c r="Z143" s="6">
        <f t="shared" si="3"/>
        <v>45</v>
      </c>
      <c r="AA143" s="42">
        <f t="shared" si="4"/>
        <v>45</v>
      </c>
      <c r="AB143" s="11">
        <f t="shared" si="5"/>
        <v>0</v>
      </c>
    </row>
    <row r="144" spans="1:28" ht="29.15" hidden="1" customHeight="1" x14ac:dyDescent="0.5">
      <c r="A144" s="54">
        <v>157</v>
      </c>
      <c r="B144" s="54" t="s">
        <v>140</v>
      </c>
      <c r="C144" s="55">
        <v>44185</v>
      </c>
      <c r="D144" s="54">
        <v>556</v>
      </c>
      <c r="E144" s="54" t="s">
        <v>205</v>
      </c>
      <c r="F144" s="56">
        <v>1716</v>
      </c>
      <c r="G144" s="55" t="s">
        <v>124</v>
      </c>
      <c r="H144" s="57" t="s">
        <v>141</v>
      </c>
      <c r="I144" s="58">
        <v>15</v>
      </c>
      <c r="J144" s="54">
        <v>0</v>
      </c>
      <c r="K144" s="1"/>
      <c r="L144" s="49"/>
      <c r="M144" s="50"/>
      <c r="N144" s="50"/>
      <c r="O144" s="50"/>
      <c r="P144" s="8"/>
      <c r="Q144" s="8"/>
      <c r="R144" s="8"/>
      <c r="S144" s="8"/>
      <c r="T144" s="8"/>
      <c r="U144" s="9"/>
      <c r="V144" s="8"/>
      <c r="W144" s="8"/>
      <c r="Z144" s="6">
        <f t="shared" si="3"/>
        <v>0</v>
      </c>
      <c r="AA144" s="42">
        <f t="shared" si="4"/>
        <v>15</v>
      </c>
      <c r="AB144" s="11">
        <f t="shared" si="5"/>
        <v>15</v>
      </c>
    </row>
    <row r="145" spans="1:28" ht="29.15" hidden="1" customHeight="1" x14ac:dyDescent="0.5">
      <c r="A145" s="54">
        <v>157</v>
      </c>
      <c r="B145" s="54" t="s">
        <v>140</v>
      </c>
      <c r="C145" s="55">
        <v>44185</v>
      </c>
      <c r="D145" s="54">
        <v>555</v>
      </c>
      <c r="E145" s="54" t="s">
        <v>206</v>
      </c>
      <c r="F145" s="56">
        <v>12116.5</v>
      </c>
      <c r="G145" s="55" t="s">
        <v>124</v>
      </c>
      <c r="H145" s="57" t="s">
        <v>141</v>
      </c>
      <c r="I145" s="58">
        <v>106</v>
      </c>
      <c r="J145" s="54">
        <v>0</v>
      </c>
      <c r="K145" s="1"/>
      <c r="L145" s="49"/>
      <c r="M145" s="50"/>
      <c r="N145" s="50"/>
      <c r="O145" s="50"/>
      <c r="P145" s="8"/>
      <c r="Q145" s="8"/>
      <c r="R145" s="8"/>
      <c r="S145" s="8"/>
      <c r="T145" s="8"/>
      <c r="U145" s="9"/>
      <c r="V145" s="8"/>
      <c r="W145" s="8"/>
      <c r="Z145" s="6">
        <f t="shared" si="3"/>
        <v>0</v>
      </c>
      <c r="AA145" s="42">
        <f t="shared" si="4"/>
        <v>106</v>
      </c>
      <c r="AB145" s="11">
        <f t="shared" si="5"/>
        <v>106</v>
      </c>
    </row>
    <row r="146" spans="1:28" ht="29.15" hidden="1" customHeight="1" x14ac:dyDescent="0.5">
      <c r="A146" s="54">
        <v>157</v>
      </c>
      <c r="B146" s="54" t="s">
        <v>140</v>
      </c>
      <c r="C146" s="55">
        <v>44185</v>
      </c>
      <c r="D146" s="54">
        <v>554</v>
      </c>
      <c r="E146" s="54" t="s">
        <v>207</v>
      </c>
      <c r="F146" s="56">
        <v>350.9</v>
      </c>
      <c r="G146" s="55" t="s">
        <v>124</v>
      </c>
      <c r="H146" s="57" t="s">
        <v>141</v>
      </c>
      <c r="I146" s="58">
        <v>3</v>
      </c>
      <c r="J146" s="54">
        <v>0</v>
      </c>
      <c r="K146" s="1"/>
      <c r="L146" s="49"/>
      <c r="M146" s="50"/>
      <c r="N146" s="50"/>
      <c r="O146" s="50"/>
      <c r="P146" s="8"/>
      <c r="Q146" s="8"/>
      <c r="R146" s="8"/>
      <c r="S146" s="8"/>
      <c r="T146" s="8"/>
      <c r="U146" s="9"/>
      <c r="V146" s="8"/>
      <c r="W146" s="8"/>
      <c r="Z146" s="6">
        <f t="shared" si="3"/>
        <v>0</v>
      </c>
      <c r="AA146" s="42">
        <f t="shared" si="4"/>
        <v>3</v>
      </c>
      <c r="AB146" s="11">
        <f t="shared" si="5"/>
        <v>3</v>
      </c>
    </row>
    <row r="147" spans="1:28" ht="29.15" hidden="1" customHeight="1" x14ac:dyDescent="0.5">
      <c r="A147" s="54">
        <v>157</v>
      </c>
      <c r="B147" s="54" t="s">
        <v>140</v>
      </c>
      <c r="C147" s="55">
        <v>44185</v>
      </c>
      <c r="D147" s="54">
        <v>553</v>
      </c>
      <c r="E147" s="54" t="s">
        <v>208</v>
      </c>
      <c r="F147" s="56">
        <v>33000</v>
      </c>
      <c r="G147" s="55" t="s">
        <v>124</v>
      </c>
      <c r="H147" s="57" t="s">
        <v>141</v>
      </c>
      <c r="I147" s="58">
        <v>288</v>
      </c>
      <c r="J147" s="54">
        <v>0</v>
      </c>
      <c r="K147" s="1"/>
      <c r="L147" s="49"/>
      <c r="M147" s="50"/>
      <c r="N147" s="50"/>
      <c r="O147" s="50"/>
      <c r="P147" s="8"/>
      <c r="Q147" s="8"/>
      <c r="R147" s="8"/>
      <c r="S147" s="8"/>
      <c r="T147" s="8"/>
      <c r="U147" s="9"/>
      <c r="V147" s="8"/>
      <c r="W147" s="8"/>
      <c r="Z147" s="6">
        <f t="shared" ref="Z147:Z165" si="6">SUM(L147:W147)</f>
        <v>0</v>
      </c>
      <c r="AA147" s="42">
        <f t="shared" ref="AA147:AA165" si="7">I147+J147</f>
        <v>288</v>
      </c>
      <c r="AB147" s="11">
        <f t="shared" ref="AB147:AB165" si="8">AA147-Z147</f>
        <v>288</v>
      </c>
    </row>
    <row r="148" spans="1:28" ht="29.15" hidden="1" customHeight="1" x14ac:dyDescent="0.5">
      <c r="A148" s="54">
        <v>157</v>
      </c>
      <c r="B148" s="54" t="s">
        <v>140</v>
      </c>
      <c r="C148" s="55">
        <v>44185</v>
      </c>
      <c r="D148" s="54">
        <v>552</v>
      </c>
      <c r="E148" s="54" t="s">
        <v>209</v>
      </c>
      <c r="F148" s="56">
        <v>2623.5</v>
      </c>
      <c r="G148" s="55" t="s">
        <v>124</v>
      </c>
      <c r="H148" s="57" t="s">
        <v>141</v>
      </c>
      <c r="I148" s="58">
        <v>23</v>
      </c>
      <c r="J148" s="54">
        <v>0</v>
      </c>
      <c r="K148" s="1"/>
      <c r="L148" s="49"/>
      <c r="M148" s="50"/>
      <c r="N148" s="50"/>
      <c r="O148" s="50"/>
      <c r="P148" s="8"/>
      <c r="Q148" s="8"/>
      <c r="R148" s="8"/>
      <c r="S148" s="8"/>
      <c r="T148" s="8"/>
      <c r="U148" s="9"/>
      <c r="V148" s="8"/>
      <c r="W148" s="8"/>
      <c r="Z148" s="6">
        <f t="shared" si="6"/>
        <v>0</v>
      </c>
      <c r="AA148" s="42">
        <f t="shared" si="7"/>
        <v>23</v>
      </c>
      <c r="AB148" s="11">
        <f t="shared" si="8"/>
        <v>23</v>
      </c>
    </row>
    <row r="149" spans="1:28" ht="29.15" hidden="1" customHeight="1" x14ac:dyDescent="0.5">
      <c r="A149" s="54">
        <v>157</v>
      </c>
      <c r="B149" s="54" t="s">
        <v>140</v>
      </c>
      <c r="C149" s="55">
        <v>44185</v>
      </c>
      <c r="D149" s="54">
        <v>551</v>
      </c>
      <c r="E149" s="54" t="s">
        <v>210</v>
      </c>
      <c r="F149" s="56">
        <v>5595.5</v>
      </c>
      <c r="G149" s="55" t="s">
        <v>124</v>
      </c>
      <c r="H149" s="57" t="s">
        <v>141</v>
      </c>
      <c r="I149" s="58">
        <v>49</v>
      </c>
      <c r="J149" s="54">
        <v>0</v>
      </c>
      <c r="K149" s="1"/>
      <c r="L149" s="49"/>
      <c r="M149" s="50"/>
      <c r="N149" s="50"/>
      <c r="O149" s="50"/>
      <c r="P149" s="8"/>
      <c r="Q149" s="8"/>
      <c r="R149" s="8"/>
      <c r="S149" s="8"/>
      <c r="T149" s="8"/>
      <c r="U149" s="9"/>
      <c r="V149" s="8"/>
      <c r="W149" s="8"/>
      <c r="Z149" s="6">
        <f t="shared" si="6"/>
        <v>0</v>
      </c>
      <c r="AA149" s="42">
        <f t="shared" si="7"/>
        <v>49</v>
      </c>
      <c r="AB149" s="11">
        <f t="shared" si="8"/>
        <v>49</v>
      </c>
    </row>
    <row r="150" spans="1:28" ht="29.15" hidden="1" customHeight="1" x14ac:dyDescent="0.5">
      <c r="A150" s="54">
        <v>157</v>
      </c>
      <c r="B150" s="54" t="s">
        <v>140</v>
      </c>
      <c r="C150" s="55">
        <v>44185</v>
      </c>
      <c r="D150" s="54">
        <v>543</v>
      </c>
      <c r="E150" s="54" t="s">
        <v>211</v>
      </c>
      <c r="F150" s="56">
        <v>8877</v>
      </c>
      <c r="G150" s="55">
        <v>44280</v>
      </c>
      <c r="H150" s="57" t="s">
        <v>141</v>
      </c>
      <c r="I150" s="58">
        <v>77</v>
      </c>
      <c r="J150" s="54">
        <v>0</v>
      </c>
      <c r="K150" s="1"/>
      <c r="L150" s="49"/>
      <c r="M150" s="50">
        <v>10</v>
      </c>
      <c r="N150" s="50">
        <v>67</v>
      </c>
      <c r="O150" s="50"/>
      <c r="P150" s="8"/>
      <c r="Q150" s="8"/>
      <c r="R150" s="8"/>
      <c r="S150" s="8"/>
      <c r="T150" s="8"/>
      <c r="U150" s="9"/>
      <c r="V150" s="8"/>
      <c r="W150" s="8"/>
      <c r="Z150" s="6">
        <f t="shared" si="6"/>
        <v>77</v>
      </c>
      <c r="AA150" s="42">
        <f t="shared" si="7"/>
        <v>77</v>
      </c>
      <c r="AB150" s="11">
        <f t="shared" si="8"/>
        <v>0</v>
      </c>
    </row>
    <row r="151" spans="1:28" ht="29.15" hidden="1" customHeight="1" x14ac:dyDescent="0.5">
      <c r="A151" s="54">
        <v>157</v>
      </c>
      <c r="B151" s="54" t="s">
        <v>140</v>
      </c>
      <c r="C151" s="55">
        <v>44185</v>
      </c>
      <c r="D151" s="54">
        <v>542</v>
      </c>
      <c r="E151" s="54" t="s">
        <v>212</v>
      </c>
      <c r="F151" s="56">
        <v>3366</v>
      </c>
      <c r="G151" s="55">
        <v>44280</v>
      </c>
      <c r="H151" s="57" t="s">
        <v>141</v>
      </c>
      <c r="I151" s="58">
        <v>29</v>
      </c>
      <c r="J151" s="54">
        <v>0</v>
      </c>
      <c r="K151" s="1"/>
      <c r="L151" s="49"/>
      <c r="M151" s="50">
        <v>29</v>
      </c>
      <c r="N151" s="50"/>
      <c r="O151" s="50"/>
      <c r="P151" s="8"/>
      <c r="Q151" s="8"/>
      <c r="R151" s="8"/>
      <c r="S151" s="8"/>
      <c r="T151" s="8"/>
      <c r="U151" s="9"/>
      <c r="V151" s="8"/>
      <c r="W151" s="8"/>
      <c r="Z151" s="6">
        <f t="shared" si="6"/>
        <v>29</v>
      </c>
      <c r="AA151" s="42">
        <f t="shared" si="7"/>
        <v>29</v>
      </c>
      <c r="AB151" s="11">
        <f t="shared" si="8"/>
        <v>0</v>
      </c>
    </row>
    <row r="152" spans="1:28" ht="29.15" customHeight="1" x14ac:dyDescent="0.5">
      <c r="A152" s="54">
        <v>157</v>
      </c>
      <c r="B152" s="54" t="s">
        <v>140</v>
      </c>
      <c r="C152" s="55">
        <v>44185</v>
      </c>
      <c r="D152" s="54">
        <v>541</v>
      </c>
      <c r="E152" s="54" t="s">
        <v>213</v>
      </c>
      <c r="F152" s="56">
        <v>36410</v>
      </c>
      <c r="G152" s="55">
        <v>44280</v>
      </c>
      <c r="H152" s="57" t="s">
        <v>141</v>
      </c>
      <c r="I152" s="58">
        <v>317</v>
      </c>
      <c r="J152" s="54">
        <v>0</v>
      </c>
      <c r="K152" s="1"/>
      <c r="L152" s="49"/>
      <c r="M152" s="50">
        <v>68</v>
      </c>
      <c r="N152" s="50">
        <f>9.5+19</f>
        <v>28.5</v>
      </c>
      <c r="O152" s="50">
        <v>113.5</v>
      </c>
      <c r="P152" s="8">
        <f>70+47.5</f>
        <v>117.5</v>
      </c>
      <c r="Q152" s="8"/>
      <c r="R152" s="8"/>
      <c r="S152" s="8"/>
      <c r="T152" s="8"/>
      <c r="U152" s="9"/>
      <c r="V152" s="8"/>
      <c r="W152" s="8"/>
      <c r="Z152" s="6">
        <f t="shared" si="6"/>
        <v>327.5</v>
      </c>
      <c r="AA152" s="42">
        <f t="shared" si="7"/>
        <v>317</v>
      </c>
      <c r="AB152" s="11">
        <f t="shared" si="8"/>
        <v>-10.5</v>
      </c>
    </row>
    <row r="153" spans="1:28" ht="29.15" hidden="1" customHeight="1" x14ac:dyDescent="0.5">
      <c r="A153" s="54">
        <v>157</v>
      </c>
      <c r="B153" s="54" t="s">
        <v>140</v>
      </c>
      <c r="C153" s="55">
        <v>44185</v>
      </c>
      <c r="D153" s="54">
        <v>533</v>
      </c>
      <c r="E153" s="54" t="s">
        <v>214</v>
      </c>
      <c r="F153" s="56">
        <v>4175.5</v>
      </c>
      <c r="G153" s="55" t="s">
        <v>124</v>
      </c>
      <c r="H153" s="57" t="s">
        <v>141</v>
      </c>
      <c r="I153" s="58">
        <v>36</v>
      </c>
      <c r="J153" s="54">
        <v>0</v>
      </c>
      <c r="K153" s="1"/>
      <c r="L153" s="49"/>
      <c r="M153" s="50"/>
      <c r="N153" s="50"/>
      <c r="O153" s="50"/>
      <c r="P153" s="8"/>
      <c r="Q153" s="8"/>
      <c r="R153" s="8"/>
      <c r="S153" s="8"/>
      <c r="T153" s="8"/>
      <c r="U153" s="9"/>
      <c r="V153" s="8"/>
      <c r="W153" s="8"/>
      <c r="Z153" s="6">
        <f t="shared" si="6"/>
        <v>0</v>
      </c>
      <c r="AA153" s="42">
        <f t="shared" si="7"/>
        <v>36</v>
      </c>
      <c r="AB153" s="11">
        <f t="shared" si="8"/>
        <v>36</v>
      </c>
    </row>
    <row r="154" spans="1:28" ht="29.15" hidden="1" customHeight="1" x14ac:dyDescent="0.5">
      <c r="A154" s="54">
        <v>157</v>
      </c>
      <c r="B154" s="54" t="s">
        <v>140</v>
      </c>
      <c r="C154" s="55">
        <v>44185</v>
      </c>
      <c r="D154" s="54">
        <v>532</v>
      </c>
      <c r="E154" s="54" t="s">
        <v>215</v>
      </c>
      <c r="F154" s="56">
        <v>8459</v>
      </c>
      <c r="G154" s="55" t="s">
        <v>124</v>
      </c>
      <c r="H154" s="57" t="s">
        <v>141</v>
      </c>
      <c r="I154" s="58">
        <v>74</v>
      </c>
      <c r="J154" s="54">
        <v>0</v>
      </c>
      <c r="K154" s="1"/>
      <c r="L154" s="49"/>
      <c r="M154" s="50"/>
      <c r="N154" s="50"/>
      <c r="O154" s="50"/>
      <c r="P154" s="8"/>
      <c r="Q154" s="8"/>
      <c r="R154" s="8"/>
      <c r="S154" s="8"/>
      <c r="T154" s="8"/>
      <c r="U154" s="9"/>
      <c r="V154" s="8"/>
      <c r="W154" s="8"/>
      <c r="Z154" s="6">
        <f t="shared" si="6"/>
        <v>0</v>
      </c>
      <c r="AA154" s="42">
        <f t="shared" si="7"/>
        <v>74</v>
      </c>
      <c r="AB154" s="11">
        <f t="shared" si="8"/>
        <v>74</v>
      </c>
    </row>
    <row r="155" spans="1:28" ht="29.15" hidden="1" customHeight="1" x14ac:dyDescent="0.5">
      <c r="A155" s="54">
        <v>157</v>
      </c>
      <c r="B155" s="54" t="s">
        <v>140</v>
      </c>
      <c r="C155" s="55">
        <v>44185</v>
      </c>
      <c r="D155" s="54">
        <v>531</v>
      </c>
      <c r="E155" s="54" t="s">
        <v>216</v>
      </c>
      <c r="F155" s="56">
        <v>3437.5</v>
      </c>
      <c r="G155" s="55" t="s">
        <v>124</v>
      </c>
      <c r="H155" s="57" t="s">
        <v>141</v>
      </c>
      <c r="I155" s="58">
        <v>30</v>
      </c>
      <c r="J155" s="54">
        <v>0</v>
      </c>
      <c r="K155" s="1"/>
      <c r="L155" s="49"/>
      <c r="M155" s="50"/>
      <c r="N155" s="50"/>
      <c r="O155" s="50"/>
      <c r="P155" s="8"/>
      <c r="Q155" s="8"/>
      <c r="R155" s="8"/>
      <c r="S155" s="8"/>
      <c r="T155" s="8"/>
      <c r="U155" s="9"/>
      <c r="V155" s="8"/>
      <c r="W155" s="8"/>
      <c r="Z155" s="6">
        <f t="shared" si="6"/>
        <v>0</v>
      </c>
      <c r="AA155" s="42">
        <f t="shared" si="7"/>
        <v>30</v>
      </c>
      <c r="AB155" s="11">
        <f t="shared" si="8"/>
        <v>30</v>
      </c>
    </row>
    <row r="156" spans="1:28" ht="29.15" hidden="1" customHeight="1" x14ac:dyDescent="0.5">
      <c r="A156" s="59">
        <v>157</v>
      </c>
      <c r="B156" s="59" t="s">
        <v>140</v>
      </c>
      <c r="C156" s="60">
        <v>44185</v>
      </c>
      <c r="D156" s="59">
        <v>522</v>
      </c>
      <c r="E156" s="59" t="s">
        <v>217</v>
      </c>
      <c r="F156" s="61">
        <v>1985.5</v>
      </c>
      <c r="G156" s="60">
        <v>44286</v>
      </c>
      <c r="H156" s="62" t="s">
        <v>141</v>
      </c>
      <c r="I156" s="63">
        <v>18</v>
      </c>
      <c r="J156" s="59">
        <v>0</v>
      </c>
      <c r="K156" s="1"/>
      <c r="L156" s="49">
        <v>18</v>
      </c>
      <c r="M156" s="50"/>
      <c r="N156" s="50"/>
      <c r="O156" s="50"/>
      <c r="P156" s="8"/>
      <c r="Q156" s="8"/>
      <c r="R156" s="8"/>
      <c r="S156" s="8"/>
      <c r="T156" s="8"/>
      <c r="U156" s="9"/>
      <c r="V156" s="8"/>
      <c r="W156" s="8"/>
      <c r="Z156" s="6">
        <f t="shared" si="6"/>
        <v>18</v>
      </c>
      <c r="AA156" s="42">
        <f t="shared" si="7"/>
        <v>18</v>
      </c>
      <c r="AB156" s="11">
        <f t="shared" si="8"/>
        <v>0</v>
      </c>
    </row>
    <row r="157" spans="1:28" ht="29.15" hidden="1" customHeight="1" x14ac:dyDescent="0.5">
      <c r="A157" s="59">
        <v>157</v>
      </c>
      <c r="B157" s="59" t="s">
        <v>140</v>
      </c>
      <c r="C157" s="60">
        <v>44185</v>
      </c>
      <c r="D157" s="59">
        <v>521</v>
      </c>
      <c r="E157" s="59" t="s">
        <v>218</v>
      </c>
      <c r="F157" s="61">
        <v>611.33000000000004</v>
      </c>
      <c r="G157" s="60">
        <v>44286</v>
      </c>
      <c r="H157" s="62" t="s">
        <v>141</v>
      </c>
      <c r="I157" s="63">
        <v>6</v>
      </c>
      <c r="J157" s="59">
        <v>0</v>
      </c>
      <c r="K157" s="1"/>
      <c r="L157" s="49">
        <v>6</v>
      </c>
      <c r="M157" s="50"/>
      <c r="N157" s="50"/>
      <c r="O157" s="50"/>
      <c r="P157" s="8"/>
      <c r="Q157" s="8"/>
      <c r="R157" s="8"/>
      <c r="S157" s="8"/>
      <c r="T157" s="8"/>
      <c r="U157" s="9"/>
      <c r="V157" s="8"/>
      <c r="W157" s="8"/>
      <c r="Z157" s="6">
        <f t="shared" si="6"/>
        <v>6</v>
      </c>
      <c r="AA157" s="42">
        <f t="shared" si="7"/>
        <v>6</v>
      </c>
      <c r="AB157" s="11">
        <f t="shared" si="8"/>
        <v>0</v>
      </c>
    </row>
    <row r="158" spans="1:28" ht="29.15" hidden="1" customHeight="1" x14ac:dyDescent="0.5">
      <c r="A158" s="54">
        <v>157</v>
      </c>
      <c r="B158" s="54" t="s">
        <v>140</v>
      </c>
      <c r="C158" s="55">
        <v>44185</v>
      </c>
      <c r="D158" s="54">
        <v>512</v>
      </c>
      <c r="E158" s="54" t="s">
        <v>219</v>
      </c>
      <c r="F158" s="56">
        <v>5093</v>
      </c>
      <c r="G158" s="55" t="s">
        <v>124</v>
      </c>
      <c r="H158" s="57" t="s">
        <v>141</v>
      </c>
      <c r="I158" s="58">
        <v>44</v>
      </c>
      <c r="J158" s="54">
        <v>0</v>
      </c>
      <c r="K158" s="1"/>
      <c r="L158" s="49"/>
      <c r="M158" s="50"/>
      <c r="N158" s="50"/>
      <c r="O158" s="50"/>
      <c r="P158" s="8"/>
      <c r="Q158" s="8"/>
      <c r="R158" s="8"/>
      <c r="S158" s="8"/>
      <c r="T158" s="8"/>
      <c r="U158" s="9"/>
      <c r="V158" s="8"/>
      <c r="W158" s="8"/>
      <c r="Z158" s="6">
        <f t="shared" si="6"/>
        <v>0</v>
      </c>
      <c r="AA158" s="42">
        <f t="shared" si="7"/>
        <v>44</v>
      </c>
      <c r="AB158" s="11">
        <f t="shared" si="8"/>
        <v>44</v>
      </c>
    </row>
    <row r="159" spans="1:28" ht="29.15" hidden="1" customHeight="1" x14ac:dyDescent="0.5">
      <c r="A159" s="54">
        <v>157</v>
      </c>
      <c r="B159" s="54" t="s">
        <v>140</v>
      </c>
      <c r="C159" s="55">
        <v>44185</v>
      </c>
      <c r="D159" s="54">
        <v>511</v>
      </c>
      <c r="E159" s="54" t="s">
        <v>220</v>
      </c>
      <c r="F159" s="56">
        <v>2035</v>
      </c>
      <c r="G159" s="55" t="s">
        <v>124</v>
      </c>
      <c r="H159" s="57" t="s">
        <v>141</v>
      </c>
      <c r="I159" s="58">
        <v>18</v>
      </c>
      <c r="J159" s="54">
        <v>0</v>
      </c>
      <c r="K159" s="1"/>
      <c r="L159" s="49"/>
      <c r="M159" s="50"/>
      <c r="N159" s="50"/>
      <c r="O159" s="50"/>
      <c r="P159" s="8"/>
      <c r="Q159" s="8"/>
      <c r="R159" s="8"/>
      <c r="S159" s="8"/>
      <c r="T159" s="8"/>
      <c r="U159" s="9"/>
      <c r="V159" s="8"/>
      <c r="W159" s="8"/>
      <c r="Z159" s="6">
        <f t="shared" si="6"/>
        <v>0</v>
      </c>
      <c r="AA159" s="42">
        <f t="shared" si="7"/>
        <v>18</v>
      </c>
      <c r="AB159" s="11">
        <f t="shared" si="8"/>
        <v>18</v>
      </c>
    </row>
    <row r="160" spans="1:28" ht="29.15" hidden="1" customHeight="1" x14ac:dyDescent="0.5">
      <c r="A160" s="54">
        <v>157</v>
      </c>
      <c r="B160" s="54" t="s">
        <v>140</v>
      </c>
      <c r="C160" s="55">
        <v>44185</v>
      </c>
      <c r="D160" s="54">
        <v>433</v>
      </c>
      <c r="E160" s="54" t="s">
        <v>221</v>
      </c>
      <c r="F160" s="56">
        <v>2354</v>
      </c>
      <c r="G160" s="55">
        <v>44316</v>
      </c>
      <c r="H160" s="57" t="s">
        <v>141</v>
      </c>
      <c r="I160" s="58">
        <v>21</v>
      </c>
      <c r="J160" s="54">
        <v>0</v>
      </c>
      <c r="K160" s="1"/>
      <c r="L160" s="49"/>
      <c r="M160" s="50"/>
      <c r="N160" s="50"/>
      <c r="O160" s="50"/>
      <c r="P160" s="8"/>
      <c r="Q160" s="8"/>
      <c r="R160" s="8"/>
      <c r="S160" s="8"/>
      <c r="T160" s="8"/>
      <c r="U160" s="9"/>
      <c r="V160" s="8"/>
      <c r="W160" s="8"/>
      <c r="Z160" s="6">
        <f t="shared" si="6"/>
        <v>0</v>
      </c>
      <c r="AA160" s="42">
        <f t="shared" si="7"/>
        <v>21</v>
      </c>
      <c r="AB160" s="11">
        <f t="shared" si="8"/>
        <v>21</v>
      </c>
    </row>
    <row r="161" spans="1:28" ht="29.15" hidden="1" customHeight="1" x14ac:dyDescent="0.5">
      <c r="A161" s="54">
        <v>157</v>
      </c>
      <c r="B161" s="54" t="s">
        <v>140</v>
      </c>
      <c r="C161" s="55">
        <v>44185</v>
      </c>
      <c r="D161" s="54">
        <v>432</v>
      </c>
      <c r="E161" s="54" t="s">
        <v>222</v>
      </c>
      <c r="F161" s="56">
        <v>599.5</v>
      </c>
      <c r="G161" s="55">
        <v>44316</v>
      </c>
      <c r="H161" s="57" t="s">
        <v>141</v>
      </c>
      <c r="I161" s="58">
        <v>5</v>
      </c>
      <c r="J161" s="54">
        <v>0</v>
      </c>
      <c r="K161" s="1"/>
      <c r="L161" s="49"/>
      <c r="M161" s="50"/>
      <c r="N161" s="50"/>
      <c r="O161" s="50"/>
      <c r="P161" s="8"/>
      <c r="Q161" s="8"/>
      <c r="R161" s="8"/>
      <c r="S161" s="8"/>
      <c r="T161" s="8"/>
      <c r="U161" s="9"/>
      <c r="V161" s="8"/>
      <c r="W161" s="8"/>
      <c r="Z161" s="6">
        <f t="shared" si="6"/>
        <v>0</v>
      </c>
      <c r="AA161" s="42">
        <f t="shared" si="7"/>
        <v>5</v>
      </c>
      <c r="AB161" s="11">
        <f t="shared" si="8"/>
        <v>5</v>
      </c>
    </row>
    <row r="162" spans="1:28" ht="29.15" customHeight="1" x14ac:dyDescent="0.5">
      <c r="A162" s="54">
        <v>157</v>
      </c>
      <c r="B162" s="54" t="s">
        <v>140</v>
      </c>
      <c r="C162" s="55">
        <v>44185</v>
      </c>
      <c r="D162" s="54">
        <v>431</v>
      </c>
      <c r="E162" s="54" t="s">
        <v>223</v>
      </c>
      <c r="F162" s="56">
        <v>9361</v>
      </c>
      <c r="G162" s="55">
        <v>44301</v>
      </c>
      <c r="H162" s="57" t="s">
        <v>141</v>
      </c>
      <c r="I162" s="58">
        <v>82</v>
      </c>
      <c r="J162" s="54">
        <v>0</v>
      </c>
      <c r="K162" s="1"/>
      <c r="L162" s="49"/>
      <c r="M162" s="50"/>
      <c r="N162" s="50"/>
      <c r="O162" s="50"/>
      <c r="P162" s="8">
        <v>33.5</v>
      </c>
      <c r="Q162" s="8"/>
      <c r="R162" s="8"/>
      <c r="S162" s="8"/>
      <c r="T162" s="8"/>
      <c r="U162" s="9"/>
      <c r="V162" s="8"/>
      <c r="W162" s="8"/>
      <c r="Z162" s="6">
        <f t="shared" si="6"/>
        <v>33.5</v>
      </c>
      <c r="AA162" s="42">
        <f t="shared" si="7"/>
        <v>82</v>
      </c>
      <c r="AB162" s="11">
        <f t="shared" si="8"/>
        <v>48.5</v>
      </c>
    </row>
    <row r="163" spans="1:28" ht="29.15" hidden="1" customHeight="1" x14ac:dyDescent="0.5">
      <c r="A163" s="54">
        <v>157</v>
      </c>
      <c r="B163" s="54" t="s">
        <v>140</v>
      </c>
      <c r="C163" s="55">
        <v>44185</v>
      </c>
      <c r="D163" s="54">
        <v>422</v>
      </c>
      <c r="E163" s="54" t="s">
        <v>224</v>
      </c>
      <c r="F163" s="56">
        <v>5643</v>
      </c>
      <c r="G163" s="55">
        <v>44332</v>
      </c>
      <c r="H163" s="57" t="s">
        <v>141</v>
      </c>
      <c r="I163" s="58">
        <v>49</v>
      </c>
      <c r="J163" s="54">
        <v>0</v>
      </c>
      <c r="K163" s="1"/>
      <c r="L163" s="49"/>
      <c r="M163" s="50"/>
      <c r="N163" s="50"/>
      <c r="O163" s="50"/>
      <c r="P163" s="8"/>
      <c r="Q163" s="8"/>
      <c r="R163" s="8"/>
      <c r="S163" s="8"/>
      <c r="T163" s="8"/>
      <c r="U163" s="9"/>
      <c r="V163" s="8"/>
      <c r="W163" s="8"/>
      <c r="Z163" s="6">
        <f t="shared" si="6"/>
        <v>0</v>
      </c>
      <c r="AA163" s="42">
        <f t="shared" si="7"/>
        <v>49</v>
      </c>
      <c r="AB163" s="11">
        <f t="shared" si="8"/>
        <v>49</v>
      </c>
    </row>
    <row r="164" spans="1:28" ht="29.15" hidden="1" customHeight="1" x14ac:dyDescent="0.5">
      <c r="A164" s="54">
        <v>157</v>
      </c>
      <c r="B164" s="54" t="s">
        <v>140</v>
      </c>
      <c r="C164" s="55">
        <v>44185</v>
      </c>
      <c r="D164" s="54">
        <v>421</v>
      </c>
      <c r="E164" s="54" t="s">
        <v>225</v>
      </c>
      <c r="F164" s="56">
        <v>3157</v>
      </c>
      <c r="G164" s="55">
        <v>44331</v>
      </c>
      <c r="H164" s="57" t="s">
        <v>141</v>
      </c>
      <c r="I164" s="58">
        <v>28</v>
      </c>
      <c r="J164" s="54">
        <v>0</v>
      </c>
      <c r="K164" s="1"/>
      <c r="L164" s="49"/>
      <c r="M164" s="50"/>
      <c r="N164" s="50"/>
      <c r="O164" s="50"/>
      <c r="P164" s="8"/>
      <c r="Q164" s="8"/>
      <c r="R164" s="8"/>
      <c r="S164" s="8"/>
      <c r="T164" s="8"/>
      <c r="U164" s="9"/>
      <c r="V164" s="8"/>
      <c r="W164" s="8"/>
      <c r="Z164" s="6">
        <f t="shared" si="6"/>
        <v>0</v>
      </c>
      <c r="AA164" s="42">
        <f t="shared" si="7"/>
        <v>28</v>
      </c>
      <c r="AB164" s="11">
        <f t="shared" si="8"/>
        <v>28</v>
      </c>
    </row>
    <row r="165" spans="1:28" ht="29.15" hidden="1" customHeight="1" x14ac:dyDescent="0.5">
      <c r="A165" s="54">
        <v>157</v>
      </c>
      <c r="B165" s="54" t="s">
        <v>140</v>
      </c>
      <c r="C165" s="55">
        <v>44185</v>
      </c>
      <c r="D165" s="54">
        <v>411</v>
      </c>
      <c r="E165" s="54" t="s">
        <v>226</v>
      </c>
      <c r="F165" s="56">
        <v>2860</v>
      </c>
      <c r="G165" s="55">
        <v>44316</v>
      </c>
      <c r="H165" s="57" t="s">
        <v>141</v>
      </c>
      <c r="I165" s="58">
        <v>25</v>
      </c>
      <c r="J165" s="54">
        <v>0</v>
      </c>
      <c r="K165" s="1"/>
      <c r="L165" s="49">
        <v>15.45</v>
      </c>
      <c r="M165" s="50"/>
      <c r="N165" s="50"/>
      <c r="O165" s="50"/>
      <c r="P165" s="8"/>
      <c r="Q165" s="8"/>
      <c r="R165" s="8"/>
      <c r="S165" s="8"/>
      <c r="T165" s="8"/>
      <c r="U165" s="9"/>
      <c r="V165" s="8"/>
      <c r="W165" s="8"/>
      <c r="Z165" s="6">
        <f t="shared" si="6"/>
        <v>15.45</v>
      </c>
      <c r="AA165" s="42">
        <f t="shared" si="7"/>
        <v>25</v>
      </c>
      <c r="AB165" s="11">
        <f t="shared" si="8"/>
        <v>9.5500000000000007</v>
      </c>
    </row>
    <row r="166" spans="1:28" ht="29.15" customHeight="1" x14ac:dyDescent="0.5">
      <c r="A166" s="4"/>
      <c r="B166" s="4"/>
      <c r="C166" s="5"/>
      <c r="D166" s="41"/>
      <c r="E166" s="4"/>
      <c r="F166" s="38"/>
      <c r="G166" s="5"/>
      <c r="H166" s="41"/>
      <c r="I166" s="44"/>
      <c r="J166" s="44"/>
      <c r="K166" s="1"/>
      <c r="L166" s="51">
        <f>SUM(L19:L165)</f>
        <v>630.45000000000005</v>
      </c>
      <c r="M166" s="53">
        <f t="shared" ref="M166:W166" si="9">SUM(M19:M165)</f>
        <v>571</v>
      </c>
      <c r="N166" s="53">
        <f t="shared" si="9"/>
        <v>527.9</v>
      </c>
      <c r="O166" s="53">
        <f t="shared" si="9"/>
        <v>493.5</v>
      </c>
      <c r="P166" s="53">
        <f t="shared" si="9"/>
        <v>520.5</v>
      </c>
      <c r="Q166" s="53">
        <f t="shared" si="9"/>
        <v>194</v>
      </c>
      <c r="R166" s="53">
        <f t="shared" si="9"/>
        <v>35</v>
      </c>
      <c r="S166" s="53">
        <f t="shared" si="9"/>
        <v>0</v>
      </c>
      <c r="T166" s="53">
        <f t="shared" si="9"/>
        <v>0</v>
      </c>
      <c r="U166" s="53">
        <f t="shared" si="9"/>
        <v>0</v>
      </c>
      <c r="V166" s="53">
        <f t="shared" si="9"/>
        <v>0</v>
      </c>
      <c r="W166" s="52">
        <f t="shared" si="9"/>
        <v>0</v>
      </c>
      <c r="Z166" s="6" t="s">
        <v>228</v>
      </c>
      <c r="AB166" s="11"/>
    </row>
    <row r="167" spans="1:28" ht="29.15" customHeight="1" x14ac:dyDescent="0.4">
      <c r="L167" s="46">
        <f>EFFECTIFS!F25-EFFECTIFS!F24</f>
        <v>578.54999999999995</v>
      </c>
      <c r="M167" s="46">
        <f>EFFECTIFS!G25-EFFECTIFS!G24</f>
        <v>578.54999999999995</v>
      </c>
      <c r="N167" s="46">
        <f>EFFECTIFS!H25-EFFECTIFS!H24</f>
        <v>520.69499999999994</v>
      </c>
      <c r="O167" s="46">
        <f>EFFECTIFS!I25-EFFECTIFS!I24</f>
        <v>474.80999999999995</v>
      </c>
      <c r="P167" s="46">
        <f>EFFECTIFS!J25-EFFECTIFS!J24</f>
        <v>363.26499999999999</v>
      </c>
      <c r="Q167" s="46">
        <f>EFFECTIFS!K25-EFFECTIFS!K24</f>
        <v>473.48</v>
      </c>
      <c r="R167" s="46">
        <f>EFFECTIFS!L25-EFFECTIFS!L24</f>
        <v>549.62249999999995</v>
      </c>
      <c r="S167" s="46">
        <f>EFFECTIFS!M25-EFFECTIFS!M24</f>
        <v>473.48</v>
      </c>
      <c r="T167" s="46">
        <f>EFFECTIFS!N25-EFFECTIFS!N24</f>
        <v>636.40499999999997</v>
      </c>
      <c r="U167" s="46">
        <f>EFFECTIFS!O25-EFFECTIFS!O24</f>
        <v>607.47749999999996</v>
      </c>
      <c r="V167" s="46">
        <f>EFFECTIFS!P25-EFFECTIFS!P24</f>
        <v>549.62249999999995</v>
      </c>
      <c r="W167" s="46">
        <f>EFFECTIFS!Q25-EFFECTIFS!Q24</f>
        <v>520.69499999999994</v>
      </c>
      <c r="Z167" t="s">
        <v>229</v>
      </c>
    </row>
  </sheetData>
  <sheetProtection selectLockedCells="1" selectUnlockedCells="1"/>
  <autoFilter ref="A2:W165" xr:uid="{0E9AE786-80D4-4F8D-B286-DAF43A5F1BCE}">
    <filterColumn colId="15">
      <customFilters>
        <customFilter operator="notEqual" val=" "/>
      </customFilters>
    </filterColumn>
  </autoFilter>
  <mergeCells count="1">
    <mergeCell ref="L1:W1"/>
  </mergeCells>
  <phoneticPr fontId="5" type="noConversion"/>
  <conditionalFormatting sqref="G77:G165">
    <cfRule type="timePeriod" dxfId="3" priority="4" timePeriod="yesterday">
      <formula>FLOOR(G77,1)=TODAY()-1</formula>
    </cfRule>
  </conditionalFormatting>
  <conditionalFormatting sqref="G77:G165">
    <cfRule type="cellIs" dxfId="2" priority="3" operator="equal">
      <formula>"&lt;$D$2"</formula>
    </cfRule>
  </conditionalFormatting>
  <conditionalFormatting sqref="G65:G76">
    <cfRule type="timePeriod" dxfId="1" priority="2" timePeriod="yesterday">
      <formula>FLOOR(G65,1)=TODAY()-1</formula>
    </cfRule>
  </conditionalFormatting>
  <conditionalFormatting sqref="G66:G76">
    <cfRule type="cellIs" dxfId="0" priority="1" operator="equal">
      <formula>"&lt;$D$2"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1" id="{439CE355-C946-4865-A556-6F59A8065556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1" iconId="0"/>
              <x14:cfIcon iconSet="3TrafficLights1" iconId="0"/>
              <x14:cfIcon iconSet="3TrafficLights1" iconId="2"/>
            </x14:iconSet>
          </x14:cfRule>
          <xm:sqref>AB167:AB1048576 AB1</xm:sqref>
        </x14:conditionalFormatting>
        <x14:conditionalFormatting xmlns:xm="http://schemas.microsoft.com/office/excel/2006/main">
          <x14:cfRule type="iconSet" priority="74" id="{37267B2C-9179-49D2-91D2-60EF576C8227}">
            <x14:iconSet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TrafficLights1" iconId="0"/>
              <x14:cfIcon iconSet="3TrafficLights1" iconId="0"/>
              <x14:cfIcon iconSet="3TrafficLights1" iconId="2"/>
            </x14:iconSet>
          </x14:cfRule>
          <xm:sqref>AB2:AB166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FF1F8-E381-44D9-BC9E-8AB2F2DB5D25}">
  <sheetPr codeName="Feuil3"/>
  <dimension ref="A1:AT26"/>
  <sheetViews>
    <sheetView zoomScale="82" zoomScaleNormal="82" workbookViewId="0">
      <selection activeCell="J17" sqref="J17"/>
    </sheetView>
  </sheetViews>
  <sheetFormatPr baseColWidth="10" defaultRowHeight="14.6" x14ac:dyDescent="0.4"/>
  <cols>
    <col min="4" max="4" width="18.3046875" bestFit="1" customWidth="1"/>
    <col min="5" max="5" width="13.3046875" bestFit="1" customWidth="1"/>
    <col min="6" max="6" width="7" bestFit="1" customWidth="1"/>
    <col min="7" max="11" width="6.69140625" bestFit="1" customWidth="1"/>
    <col min="12" max="13" width="7.69140625" bestFit="1" customWidth="1"/>
    <col min="14" max="14" width="10.53515625" bestFit="1" customWidth="1"/>
    <col min="15" max="15" width="7.84375" bestFit="1" customWidth="1"/>
    <col min="16" max="16" width="10" bestFit="1" customWidth="1"/>
    <col min="17" max="17" width="9.84375" bestFit="1" customWidth="1"/>
    <col min="18" max="18" width="9.3046875" bestFit="1" customWidth="1"/>
    <col min="26" max="26" width="17.3828125" bestFit="1" customWidth="1"/>
    <col min="27" max="27" width="16" customWidth="1"/>
    <col min="28" max="28" width="13.69140625" customWidth="1"/>
    <col min="29" max="29" width="13.84375" style="12" bestFit="1" customWidth="1"/>
    <col min="30" max="30" width="11.3046875" customWidth="1"/>
    <col min="31" max="31" width="11" customWidth="1"/>
    <col min="37" max="37" width="11.53515625" customWidth="1"/>
    <col min="38" max="38" width="15.69140625" customWidth="1"/>
    <col min="39" max="39" width="12.3828125" customWidth="1"/>
    <col min="40" max="40" width="15.15234375" customWidth="1"/>
    <col min="41" max="41" width="14.84375" customWidth="1"/>
    <col min="42" max="42" width="13.84375" bestFit="1" customWidth="1"/>
    <col min="43" max="43" width="14.15234375" bestFit="1" customWidth="1"/>
  </cols>
  <sheetData>
    <row r="1" spans="1:46" ht="16.3" thickBot="1" x14ac:dyDescent="0.5">
      <c r="A1" t="s">
        <v>37</v>
      </c>
      <c r="D1" s="14">
        <v>2021</v>
      </c>
      <c r="E1" s="15"/>
      <c r="F1" s="77" t="s">
        <v>38</v>
      </c>
      <c r="G1" s="78"/>
      <c r="H1" s="78"/>
      <c r="I1" s="78"/>
      <c r="J1" s="78"/>
      <c r="K1" s="79"/>
      <c r="L1" s="80" t="s">
        <v>39</v>
      </c>
      <c r="M1" s="81"/>
      <c r="N1" s="81"/>
      <c r="O1" s="81"/>
      <c r="P1" s="81"/>
      <c r="Q1" s="81"/>
      <c r="R1" s="16"/>
      <c r="AF1" t="s">
        <v>40</v>
      </c>
      <c r="AG1" s="12"/>
      <c r="AH1" s="12" t="e">
        <f>#REF!/#REF!</f>
        <v>#REF!</v>
      </c>
      <c r="AI1" s="12" t="e">
        <f>#REF!/#REF!</f>
        <v>#REF!</v>
      </c>
      <c r="AJ1" s="12" t="e">
        <f>#REF!/#REF!</f>
        <v>#REF!</v>
      </c>
      <c r="AK1" s="12" t="e">
        <f>#REF!/#REF!</f>
        <v>#REF!</v>
      </c>
      <c r="AL1" s="12" t="e">
        <f>#REF!/#REF!</f>
        <v>#REF!</v>
      </c>
      <c r="AM1" s="12" t="e">
        <f>#REF!/#REF!</f>
        <v>#REF!</v>
      </c>
      <c r="AN1" s="12" t="e">
        <f>#REF!/#REF!</f>
        <v>#REF!</v>
      </c>
      <c r="AO1" s="12" t="e">
        <f>#REF!/#REF!</f>
        <v>#REF!</v>
      </c>
      <c r="AP1" s="12" t="e">
        <f>#REF!/#REF!</f>
        <v>#REF!</v>
      </c>
      <c r="AQ1" s="12" t="e">
        <f>#REF!/#REF!</f>
        <v>#REF!</v>
      </c>
      <c r="AR1" s="12" t="e">
        <f>#REF!/#REF!</f>
        <v>#REF!</v>
      </c>
      <c r="AS1" s="12" t="e">
        <f>#REF!/#REF!</f>
        <v>#REF!</v>
      </c>
    </row>
    <row r="2" spans="1:46" ht="15" thickBot="1" x14ac:dyDescent="0.45">
      <c r="A2">
        <f>SUM(F1:K2)*42%</f>
        <v>149848.1838</v>
      </c>
      <c r="B2">
        <f>SUM(L2:Q2)*46%</f>
        <v>179459.02512999999</v>
      </c>
      <c r="C2">
        <f>SUM(A2:B2)</f>
        <v>329307.20892999996</v>
      </c>
      <c r="D2" s="16" t="s">
        <v>33</v>
      </c>
      <c r="E2" s="15"/>
      <c r="F2" s="15">
        <f>F25*70*1.42</f>
        <v>67447.87</v>
      </c>
      <c r="G2" s="15">
        <f t="shared" ref="G2:K2" si="0">G25*70*1.42</f>
        <v>67447.87</v>
      </c>
      <c r="H2" s="15">
        <f t="shared" si="0"/>
        <v>61697.082999999991</v>
      </c>
      <c r="I2" s="15">
        <f t="shared" si="0"/>
        <v>57136.113999999994</v>
      </c>
      <c r="J2" s="15">
        <f t="shared" si="0"/>
        <v>46048.540999999997</v>
      </c>
      <c r="K2" s="15">
        <f t="shared" si="0"/>
        <v>57003.911999999997</v>
      </c>
      <c r="L2" s="15">
        <f>L25*70*1.46</f>
        <v>66391.419499999989</v>
      </c>
      <c r="M2" s="15">
        <f t="shared" ref="M2:Q2" si="1">M25*70*1.46</f>
        <v>58609.655999999995</v>
      </c>
      <c r="N2" s="15">
        <f t="shared" si="1"/>
        <v>72194.591</v>
      </c>
      <c r="O2" s="15">
        <f t="shared" si="1"/>
        <v>69238.200499999992</v>
      </c>
      <c r="P2" s="15">
        <f t="shared" si="1"/>
        <v>63325.419499999996</v>
      </c>
      <c r="Q2" s="15">
        <f t="shared" si="1"/>
        <v>60369.028999999988</v>
      </c>
      <c r="R2" s="15">
        <f>SUM(F2:Q2)</f>
        <v>746909.70549999992</v>
      </c>
      <c r="AF2" t="s">
        <v>41</v>
      </c>
      <c r="AG2" t="s">
        <v>42</v>
      </c>
      <c r="AH2" t="s">
        <v>20</v>
      </c>
      <c r="AI2" t="s">
        <v>21</v>
      </c>
      <c r="AJ2" t="s">
        <v>9</v>
      </c>
      <c r="AK2" t="s">
        <v>22</v>
      </c>
      <c r="AL2" t="s">
        <v>11</v>
      </c>
      <c r="AM2" t="s">
        <v>12</v>
      </c>
      <c r="AN2" t="s">
        <v>23</v>
      </c>
      <c r="AO2" t="s">
        <v>14</v>
      </c>
      <c r="AP2" t="s">
        <v>24</v>
      </c>
      <c r="AQ2" t="s">
        <v>25</v>
      </c>
      <c r="AR2" t="s">
        <v>26</v>
      </c>
      <c r="AS2" t="s">
        <v>27</v>
      </c>
      <c r="AT2" t="s">
        <v>43</v>
      </c>
    </row>
    <row r="3" spans="1:46" ht="15.9" x14ac:dyDescent="0.45">
      <c r="D3" s="17"/>
      <c r="E3" s="18"/>
      <c r="F3" s="19" t="s">
        <v>20</v>
      </c>
      <c r="G3" s="19" t="s">
        <v>21</v>
      </c>
      <c r="H3" s="19" t="s">
        <v>9</v>
      </c>
      <c r="I3" s="19" t="s">
        <v>22</v>
      </c>
      <c r="J3" s="19" t="s">
        <v>11</v>
      </c>
      <c r="K3" s="19" t="s">
        <v>12</v>
      </c>
      <c r="L3" s="19" t="s">
        <v>23</v>
      </c>
      <c r="M3" s="19" t="s">
        <v>14</v>
      </c>
      <c r="N3" s="19" t="s">
        <v>24</v>
      </c>
      <c r="O3" s="19" t="s">
        <v>25</v>
      </c>
      <c r="P3" s="19" t="s">
        <v>26</v>
      </c>
      <c r="Q3" s="19" t="s">
        <v>27</v>
      </c>
      <c r="R3" s="19" t="s">
        <v>43</v>
      </c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</row>
    <row r="4" spans="1:46" x14ac:dyDescent="0.4">
      <c r="D4" s="21"/>
      <c r="E4" s="1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3"/>
      <c r="AF4" t="s">
        <v>44</v>
      </c>
      <c r="AG4" t="s">
        <v>45</v>
      </c>
      <c r="AH4">
        <v>20</v>
      </c>
      <c r="AI4">
        <v>20</v>
      </c>
      <c r="AJ4">
        <v>23</v>
      </c>
      <c r="AK4">
        <v>21</v>
      </c>
      <c r="AL4">
        <v>19</v>
      </c>
      <c r="AM4">
        <v>22</v>
      </c>
      <c r="AN4">
        <v>21</v>
      </c>
      <c r="AO4">
        <v>22</v>
      </c>
      <c r="AP4">
        <v>22</v>
      </c>
      <c r="AQ4">
        <v>21</v>
      </c>
      <c r="AR4">
        <v>20</v>
      </c>
      <c r="AS4">
        <v>23</v>
      </c>
      <c r="AT4">
        <f t="shared" ref="AT4:AT5" si="2">SUM(AH4:AS4)</f>
        <v>254</v>
      </c>
    </row>
    <row r="5" spans="1:46" x14ac:dyDescent="0.4">
      <c r="D5" s="21" t="s">
        <v>44</v>
      </c>
      <c r="E5" s="1" t="s">
        <v>45</v>
      </c>
      <c r="F5" s="23">
        <v>20</v>
      </c>
      <c r="G5" s="23">
        <v>20</v>
      </c>
      <c r="H5" s="23">
        <v>23</v>
      </c>
      <c r="I5" s="23">
        <v>21</v>
      </c>
      <c r="J5" s="23">
        <v>19</v>
      </c>
      <c r="K5" s="23">
        <v>22</v>
      </c>
      <c r="L5" s="23">
        <v>21</v>
      </c>
      <c r="M5" s="23">
        <v>22</v>
      </c>
      <c r="N5" s="23">
        <v>22</v>
      </c>
      <c r="O5" s="23">
        <v>21</v>
      </c>
      <c r="P5" s="23">
        <v>20</v>
      </c>
      <c r="Q5" s="23">
        <v>23</v>
      </c>
      <c r="R5" s="23">
        <f>SUM(F5:Q5)</f>
        <v>254</v>
      </c>
      <c r="AG5" t="s">
        <v>46</v>
      </c>
      <c r="AL5">
        <v>1</v>
      </c>
      <c r="AN5">
        <v>2</v>
      </c>
      <c r="AR5">
        <v>1</v>
      </c>
      <c r="AT5">
        <f t="shared" si="2"/>
        <v>4</v>
      </c>
    </row>
    <row r="6" spans="1:46" x14ac:dyDescent="0.4">
      <c r="D6" s="21"/>
      <c r="E6" s="1" t="s">
        <v>46</v>
      </c>
      <c r="F6" s="23"/>
      <c r="G6" s="23"/>
      <c r="H6" s="23"/>
      <c r="I6" s="23"/>
      <c r="J6" s="23">
        <v>-1</v>
      </c>
      <c r="K6" s="23"/>
      <c r="L6" s="23">
        <v>-2</v>
      </c>
      <c r="M6" s="23"/>
      <c r="N6" s="23"/>
      <c r="O6" s="23"/>
      <c r="P6" s="23">
        <v>-1</v>
      </c>
      <c r="Q6" s="23"/>
      <c r="R6" s="23">
        <f t="shared" ref="R6:R7" si="3">SUM(F6:Q6)</f>
        <v>-4</v>
      </c>
      <c r="AG6" t="s">
        <v>47</v>
      </c>
      <c r="AJ6">
        <v>5</v>
      </c>
      <c r="AM6">
        <v>10</v>
      </c>
      <c r="AO6">
        <v>10</v>
      </c>
      <c r="AS6">
        <v>5</v>
      </c>
      <c r="AT6">
        <f>SUM(AH6:AS6)</f>
        <v>30</v>
      </c>
    </row>
    <row r="7" spans="1:46" x14ac:dyDescent="0.4">
      <c r="D7" s="21"/>
      <c r="E7" s="1" t="s">
        <v>47</v>
      </c>
      <c r="F7" s="23"/>
      <c r="G7" s="23"/>
      <c r="H7" s="23">
        <v>-5</v>
      </c>
      <c r="I7" s="23"/>
      <c r="J7" s="23"/>
      <c r="K7" s="23">
        <v>-10</v>
      </c>
      <c r="L7" s="23"/>
      <c r="M7" s="23">
        <v>-10</v>
      </c>
      <c r="N7" s="23"/>
      <c r="O7" s="23"/>
      <c r="P7" s="23"/>
      <c r="Q7" s="23">
        <v>-5</v>
      </c>
      <c r="R7" s="23">
        <f t="shared" si="3"/>
        <v>-30</v>
      </c>
    </row>
    <row r="8" spans="1:46" x14ac:dyDescent="0.4">
      <c r="D8" s="21"/>
      <c r="E8" s="1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AG8" t="s">
        <v>48</v>
      </c>
      <c r="AH8">
        <f>AH4-AH5-AH6-AH7</f>
        <v>20</v>
      </c>
      <c r="AI8">
        <f t="shared" ref="AI8:AP8" si="4">AI4-AI5-AI6-AI7</f>
        <v>20</v>
      </c>
      <c r="AJ8">
        <f t="shared" si="4"/>
        <v>18</v>
      </c>
      <c r="AK8">
        <f t="shared" si="4"/>
        <v>21</v>
      </c>
      <c r="AL8">
        <f t="shared" si="4"/>
        <v>18</v>
      </c>
      <c r="AM8">
        <f t="shared" si="4"/>
        <v>12</v>
      </c>
      <c r="AN8">
        <f t="shared" si="4"/>
        <v>19</v>
      </c>
      <c r="AO8">
        <f t="shared" si="4"/>
        <v>12</v>
      </c>
      <c r="AP8">
        <f t="shared" si="4"/>
        <v>22</v>
      </c>
      <c r="AQ8">
        <f>AQ4-AQ5-AQ6-AQ7</f>
        <v>21</v>
      </c>
      <c r="AR8">
        <f t="shared" ref="AR8:AS8" si="5">AR4-AR5-AR6-AR7</f>
        <v>19</v>
      </c>
      <c r="AS8">
        <f t="shared" si="5"/>
        <v>18</v>
      </c>
      <c r="AT8">
        <f>SUM(AH8:AS8)</f>
        <v>220</v>
      </c>
    </row>
    <row r="9" spans="1:46" x14ac:dyDescent="0.4">
      <c r="D9" s="21"/>
      <c r="E9" s="1" t="s">
        <v>48</v>
      </c>
      <c r="F9" s="23">
        <f>SUM(F5:F8)</f>
        <v>20</v>
      </c>
      <c r="G9" s="23">
        <f t="shared" ref="G9:Q9" si="6">SUM(G5:G8)</f>
        <v>20</v>
      </c>
      <c r="H9" s="23">
        <f t="shared" si="6"/>
        <v>18</v>
      </c>
      <c r="I9" s="23">
        <f t="shared" si="6"/>
        <v>21</v>
      </c>
      <c r="J9" s="23">
        <f t="shared" si="6"/>
        <v>18</v>
      </c>
      <c r="K9" s="23">
        <f t="shared" si="6"/>
        <v>12</v>
      </c>
      <c r="L9" s="23">
        <f t="shared" si="6"/>
        <v>19</v>
      </c>
      <c r="M9" s="23">
        <f t="shared" si="6"/>
        <v>12</v>
      </c>
      <c r="N9" s="23">
        <f t="shared" si="6"/>
        <v>22</v>
      </c>
      <c r="O9" s="23">
        <f t="shared" si="6"/>
        <v>21</v>
      </c>
      <c r="P9" s="23">
        <f t="shared" si="6"/>
        <v>19</v>
      </c>
      <c r="Q9" s="23">
        <f t="shared" si="6"/>
        <v>18</v>
      </c>
      <c r="R9" s="23">
        <f>SUM(F9:Q9)</f>
        <v>220</v>
      </c>
    </row>
    <row r="10" spans="1:46" x14ac:dyDescent="0.4">
      <c r="D10" s="21"/>
      <c r="E10" s="1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AG10" t="s">
        <v>49</v>
      </c>
      <c r="AH10">
        <f>AH8*7</f>
        <v>140</v>
      </c>
      <c r="AI10">
        <f t="shared" ref="AI10:AR10" si="7">AI8*7</f>
        <v>140</v>
      </c>
      <c r="AJ10">
        <f t="shared" si="7"/>
        <v>126</v>
      </c>
      <c r="AK10">
        <f t="shared" si="7"/>
        <v>147</v>
      </c>
      <c r="AL10">
        <f t="shared" si="7"/>
        <v>126</v>
      </c>
      <c r="AM10">
        <f t="shared" si="7"/>
        <v>84</v>
      </c>
      <c r="AN10">
        <f t="shared" si="7"/>
        <v>133</v>
      </c>
      <c r="AO10">
        <f t="shared" si="7"/>
        <v>84</v>
      </c>
      <c r="AP10">
        <f t="shared" si="7"/>
        <v>154</v>
      </c>
      <c r="AQ10">
        <f t="shared" si="7"/>
        <v>147</v>
      </c>
      <c r="AR10">
        <f t="shared" si="7"/>
        <v>133</v>
      </c>
      <c r="AS10">
        <f>AS8*7</f>
        <v>126</v>
      </c>
      <c r="AT10">
        <f>SUM(AH10:AS10)</f>
        <v>1540</v>
      </c>
    </row>
    <row r="11" spans="1:46" x14ac:dyDescent="0.4">
      <c r="B11" t="s">
        <v>227</v>
      </c>
      <c r="D11" s="21"/>
      <c r="E11" s="1" t="s">
        <v>49</v>
      </c>
      <c r="F11" s="23">
        <f>F9*7</f>
        <v>140</v>
      </c>
      <c r="G11" s="23">
        <f t="shared" ref="G11:Q11" si="8">G9*7</f>
        <v>140</v>
      </c>
      <c r="H11" s="23">
        <f t="shared" si="8"/>
        <v>126</v>
      </c>
      <c r="I11" s="23">
        <f t="shared" si="8"/>
        <v>147</v>
      </c>
      <c r="J11" s="23">
        <f t="shared" si="8"/>
        <v>126</v>
      </c>
      <c r="K11" s="23">
        <f t="shared" si="8"/>
        <v>84</v>
      </c>
      <c r="L11" s="23">
        <f t="shared" si="8"/>
        <v>133</v>
      </c>
      <c r="M11" s="23">
        <f t="shared" si="8"/>
        <v>84</v>
      </c>
      <c r="N11" s="23">
        <f t="shared" si="8"/>
        <v>154</v>
      </c>
      <c r="O11" s="23">
        <f t="shared" si="8"/>
        <v>147</v>
      </c>
      <c r="P11" s="23">
        <f t="shared" si="8"/>
        <v>133</v>
      </c>
      <c r="Q11" s="23">
        <f t="shared" si="8"/>
        <v>126</v>
      </c>
      <c r="R11" s="23">
        <f>SUM(F11:Q11)</f>
        <v>1540</v>
      </c>
    </row>
    <row r="12" spans="1:46" x14ac:dyDescent="0.4">
      <c r="D12" s="21"/>
      <c r="E12" s="1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AF12" t="s">
        <v>50</v>
      </c>
      <c r="AG12" s="24">
        <v>0.95</v>
      </c>
      <c r="AH12" s="20">
        <f>AH10*$AC$16</f>
        <v>0</v>
      </c>
      <c r="AI12" s="20">
        <f t="shared" ref="AI12:AS12" si="9">AI10*$AC$16</f>
        <v>0</v>
      </c>
      <c r="AJ12" s="20">
        <f t="shared" si="9"/>
        <v>0</v>
      </c>
      <c r="AK12" s="20">
        <f t="shared" si="9"/>
        <v>0</v>
      </c>
      <c r="AL12" s="20">
        <f t="shared" si="9"/>
        <v>0</v>
      </c>
      <c r="AM12" s="20">
        <f t="shared" si="9"/>
        <v>0</v>
      </c>
      <c r="AN12" s="20">
        <f t="shared" si="9"/>
        <v>0</v>
      </c>
      <c r="AO12" s="20">
        <f t="shared" si="9"/>
        <v>0</v>
      </c>
      <c r="AP12" s="20">
        <f t="shared" si="9"/>
        <v>0</v>
      </c>
      <c r="AQ12" s="20">
        <f t="shared" si="9"/>
        <v>0</v>
      </c>
      <c r="AR12" s="20">
        <f t="shared" si="9"/>
        <v>0</v>
      </c>
      <c r="AS12" s="20">
        <f t="shared" si="9"/>
        <v>0</v>
      </c>
      <c r="AT12" s="20">
        <f>SUM(AH12:AS12)</f>
        <v>0</v>
      </c>
    </row>
    <row r="13" spans="1:46" x14ac:dyDescent="0.4">
      <c r="D13" s="21" t="s">
        <v>50</v>
      </c>
      <c r="E13" s="25">
        <v>0.95</v>
      </c>
      <c r="F13" s="22">
        <f>F11*$E$13</f>
        <v>133</v>
      </c>
      <c r="G13" s="22">
        <f t="shared" ref="G13:Q13" si="10">G11*$E$13</f>
        <v>133</v>
      </c>
      <c r="H13" s="22">
        <f t="shared" si="10"/>
        <v>119.69999999999999</v>
      </c>
      <c r="I13" s="22">
        <f t="shared" si="10"/>
        <v>139.65</v>
      </c>
      <c r="J13" s="22">
        <f t="shared" si="10"/>
        <v>119.69999999999999</v>
      </c>
      <c r="K13" s="22">
        <f t="shared" si="10"/>
        <v>79.8</v>
      </c>
      <c r="L13" s="22">
        <f t="shared" si="10"/>
        <v>126.35</v>
      </c>
      <c r="M13" s="22">
        <f t="shared" si="10"/>
        <v>79.8</v>
      </c>
      <c r="N13" s="22">
        <f t="shared" si="10"/>
        <v>146.29999999999998</v>
      </c>
      <c r="O13" s="22">
        <f t="shared" si="10"/>
        <v>139.65</v>
      </c>
      <c r="P13" s="22">
        <f t="shared" si="10"/>
        <v>126.35</v>
      </c>
      <c r="Q13" s="22">
        <f t="shared" si="10"/>
        <v>119.69999999999999</v>
      </c>
      <c r="R13" s="22">
        <f>SUM(F13:Q13)</f>
        <v>1463</v>
      </c>
      <c r="AF13" t="s">
        <v>51</v>
      </c>
    </row>
    <row r="14" spans="1:46" ht="15" thickBot="1" x14ac:dyDescent="0.45">
      <c r="D14" s="35" t="s">
        <v>51</v>
      </c>
      <c r="E14" s="26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AF14" s="24">
        <v>0.95</v>
      </c>
      <c r="AG14" t="s">
        <v>52</v>
      </c>
      <c r="AH14" s="20">
        <f>AH12*$AB$18</f>
        <v>0</v>
      </c>
      <c r="AI14" s="20">
        <f t="shared" ref="AI14:AS14" si="11">AI12*$AB$18</f>
        <v>0</v>
      </c>
      <c r="AJ14" s="20">
        <f t="shared" si="11"/>
        <v>0</v>
      </c>
      <c r="AK14" s="20">
        <f t="shared" si="11"/>
        <v>0</v>
      </c>
      <c r="AL14" s="20">
        <f t="shared" si="11"/>
        <v>0</v>
      </c>
      <c r="AM14" s="20">
        <f t="shared" si="11"/>
        <v>0</v>
      </c>
      <c r="AN14" s="20">
        <f t="shared" si="11"/>
        <v>0</v>
      </c>
      <c r="AO14" s="20">
        <f t="shared" si="11"/>
        <v>0</v>
      </c>
      <c r="AP14" s="20">
        <f t="shared" si="11"/>
        <v>0</v>
      </c>
      <c r="AQ14" s="20">
        <f t="shared" si="11"/>
        <v>0</v>
      </c>
      <c r="AR14" s="20">
        <f t="shared" si="11"/>
        <v>0</v>
      </c>
      <c r="AS14" s="20">
        <f t="shared" si="11"/>
        <v>0</v>
      </c>
      <c r="AT14" s="20">
        <f t="shared" ref="AT14:AT24" si="12">SUM(AH14:AS14)</f>
        <v>0</v>
      </c>
    </row>
    <row r="15" spans="1:46" x14ac:dyDescent="0.4">
      <c r="D15" s="28">
        <v>0.95</v>
      </c>
      <c r="E15" s="16" t="s">
        <v>52</v>
      </c>
      <c r="F15" s="29">
        <f>$F$13*$D$15</f>
        <v>126.35</v>
      </c>
      <c r="G15" s="29">
        <f>$G$13*$D$15</f>
        <v>126.35</v>
      </c>
      <c r="H15" s="29">
        <f>$H$13*$D$15</f>
        <v>113.71499999999999</v>
      </c>
      <c r="I15" s="29">
        <f>$I$13*$D$15</f>
        <v>132.66749999999999</v>
      </c>
      <c r="J15" s="29">
        <v>0</v>
      </c>
      <c r="K15" s="29"/>
      <c r="L15" s="29"/>
      <c r="M15" s="29"/>
      <c r="N15" s="29"/>
      <c r="O15" s="29"/>
      <c r="P15" s="29"/>
      <c r="Q15" s="29"/>
      <c r="R15" s="29">
        <f>SUM(F15:Q15)</f>
        <v>499.08249999999998</v>
      </c>
      <c r="AF15" s="24">
        <v>0.95</v>
      </c>
      <c r="AG15" t="s">
        <v>53</v>
      </c>
      <c r="AH15" s="20">
        <f>AH12*$AB$19</f>
        <v>0</v>
      </c>
      <c r="AI15" s="20">
        <f t="shared" ref="AI15:AS15" si="13">AI12*$AB$19</f>
        <v>0</v>
      </c>
      <c r="AJ15" s="20">
        <f t="shared" si="13"/>
        <v>0</v>
      </c>
      <c r="AK15" s="20">
        <f t="shared" si="13"/>
        <v>0</v>
      </c>
      <c r="AL15" s="20">
        <f t="shared" si="13"/>
        <v>0</v>
      </c>
      <c r="AM15" s="20">
        <f t="shared" si="13"/>
        <v>0</v>
      </c>
      <c r="AN15" s="20">
        <f t="shared" si="13"/>
        <v>0</v>
      </c>
      <c r="AO15" s="20">
        <f t="shared" si="13"/>
        <v>0</v>
      </c>
      <c r="AP15" s="20">
        <f t="shared" si="13"/>
        <v>0</v>
      </c>
      <c r="AQ15" s="20">
        <f t="shared" si="13"/>
        <v>0</v>
      </c>
      <c r="AR15" s="20">
        <f t="shared" si="13"/>
        <v>0</v>
      </c>
      <c r="AS15" s="20">
        <f t="shared" si="13"/>
        <v>0</v>
      </c>
      <c r="AT15" s="20">
        <f t="shared" si="12"/>
        <v>0</v>
      </c>
    </row>
    <row r="16" spans="1:46" x14ac:dyDescent="0.4">
      <c r="D16" s="28">
        <v>0.95</v>
      </c>
      <c r="E16" s="16" t="s">
        <v>53</v>
      </c>
      <c r="F16" s="29">
        <f>$F$13*$D$16</f>
        <v>126.35</v>
      </c>
      <c r="G16" s="29">
        <f>$G$13*$D$16</f>
        <v>126.35</v>
      </c>
      <c r="H16" s="29">
        <f>$H$13*$D$16</f>
        <v>113.71499999999999</v>
      </c>
      <c r="I16" s="29">
        <v>0</v>
      </c>
      <c r="J16" s="29"/>
      <c r="K16" s="29"/>
      <c r="L16" s="29"/>
      <c r="M16" s="29"/>
      <c r="N16" s="29"/>
      <c r="O16" s="29"/>
      <c r="P16" s="29"/>
      <c r="Q16" s="29"/>
      <c r="R16" s="29">
        <f t="shared" ref="R16:R23" si="14">SUM(F16:Q16)</f>
        <v>366.41499999999996</v>
      </c>
      <c r="AF16" s="24">
        <v>0.95</v>
      </c>
      <c r="AG16" t="s">
        <v>54</v>
      </c>
      <c r="AH16" s="20">
        <f>AH12*$AB$20</f>
        <v>0</v>
      </c>
      <c r="AI16" s="20">
        <f t="shared" ref="AI16:AS16" si="15">AI12*$AB$20</f>
        <v>0</v>
      </c>
      <c r="AJ16" s="20">
        <f t="shared" si="15"/>
        <v>0</v>
      </c>
      <c r="AK16" s="20">
        <f t="shared" si="15"/>
        <v>0</v>
      </c>
      <c r="AL16" s="20">
        <f t="shared" si="15"/>
        <v>0</v>
      </c>
      <c r="AM16" s="20">
        <f t="shared" si="15"/>
        <v>0</v>
      </c>
      <c r="AN16" s="20">
        <f t="shared" si="15"/>
        <v>0</v>
      </c>
      <c r="AO16" s="20">
        <f t="shared" si="15"/>
        <v>0</v>
      </c>
      <c r="AP16" s="20">
        <f t="shared" si="15"/>
        <v>0</v>
      </c>
      <c r="AQ16" s="20">
        <f t="shared" si="15"/>
        <v>0</v>
      </c>
      <c r="AR16" s="20">
        <f t="shared" si="15"/>
        <v>0</v>
      </c>
      <c r="AS16" s="20">
        <f t="shared" si="15"/>
        <v>0</v>
      </c>
      <c r="AT16" s="20">
        <f t="shared" si="12"/>
        <v>0</v>
      </c>
    </row>
    <row r="17" spans="4:46" x14ac:dyDescent="0.4">
      <c r="D17" s="28">
        <v>1</v>
      </c>
      <c r="E17" s="16" t="s">
        <v>54</v>
      </c>
      <c r="F17" s="29">
        <f>$F$13*$D$17</f>
        <v>133</v>
      </c>
      <c r="G17" s="29">
        <f>$G$13*$D$17</f>
        <v>133</v>
      </c>
      <c r="H17" s="29">
        <f>$H$13*$D$17</f>
        <v>119.69999999999999</v>
      </c>
      <c r="I17" s="29">
        <f>$I$13*$D$17</f>
        <v>139.65</v>
      </c>
      <c r="J17" s="29">
        <f>$J$13*$D$17</f>
        <v>119.69999999999999</v>
      </c>
      <c r="K17" s="29">
        <f>$K$13*$D$17</f>
        <v>79.8</v>
      </c>
      <c r="L17" s="29">
        <f>$L$13*$D$17</f>
        <v>126.35</v>
      </c>
      <c r="M17" s="29">
        <f>$M$13*$D$17</f>
        <v>79.8</v>
      </c>
      <c r="N17" s="29">
        <f>$N$13*$D$17</f>
        <v>146.29999999999998</v>
      </c>
      <c r="O17" s="29">
        <f>$O$13*$D$17</f>
        <v>139.65</v>
      </c>
      <c r="P17" s="29">
        <f>$P$13*$D$17</f>
        <v>126.35</v>
      </c>
      <c r="Q17" s="29">
        <f>$Q$13*$D$17</f>
        <v>119.69999999999999</v>
      </c>
      <c r="R17" s="29">
        <f t="shared" si="14"/>
        <v>1463</v>
      </c>
      <c r="AF17" s="24">
        <v>0.9</v>
      </c>
      <c r="AG17" t="s">
        <v>55</v>
      </c>
      <c r="AH17" s="20">
        <f>AH12*$AB$21</f>
        <v>0</v>
      </c>
      <c r="AI17" s="20">
        <f t="shared" ref="AI17:AS17" si="16">AI12*$AB$21</f>
        <v>0</v>
      </c>
      <c r="AJ17" s="20">
        <f t="shared" si="16"/>
        <v>0</v>
      </c>
      <c r="AK17" s="20">
        <f t="shared" si="16"/>
        <v>0</v>
      </c>
      <c r="AL17" s="20">
        <f t="shared" si="16"/>
        <v>0</v>
      </c>
      <c r="AM17" s="20">
        <f t="shared" si="16"/>
        <v>0</v>
      </c>
      <c r="AN17" s="20">
        <f t="shared" si="16"/>
        <v>0</v>
      </c>
      <c r="AO17" s="20">
        <f t="shared" si="16"/>
        <v>0</v>
      </c>
      <c r="AP17" s="20">
        <f t="shared" si="16"/>
        <v>0</v>
      </c>
      <c r="AQ17" s="20">
        <f t="shared" si="16"/>
        <v>0</v>
      </c>
      <c r="AR17" s="20">
        <f t="shared" si="16"/>
        <v>0</v>
      </c>
      <c r="AS17" s="20">
        <f t="shared" si="16"/>
        <v>0</v>
      </c>
      <c r="AT17" s="20">
        <f t="shared" si="12"/>
        <v>0</v>
      </c>
    </row>
    <row r="18" spans="4:46" ht="15.9" x14ac:dyDescent="0.45">
      <c r="D18" s="28">
        <v>0.95</v>
      </c>
      <c r="E18" s="16" t="s">
        <v>55</v>
      </c>
      <c r="F18" s="29">
        <f>$F$13*$D$18</f>
        <v>126.35</v>
      </c>
      <c r="G18" s="29">
        <f>$G$13*$D$18</f>
        <v>126.35</v>
      </c>
      <c r="H18" s="29">
        <f>$H$13*$D$18</f>
        <v>113.71499999999999</v>
      </c>
      <c r="I18" s="29">
        <f>$I$13*$D$18</f>
        <v>132.66749999999999</v>
      </c>
      <c r="J18" s="29">
        <f>$J$13*$D$18</f>
        <v>113.71499999999999</v>
      </c>
      <c r="K18" s="29">
        <f>$K$13*$D$18</f>
        <v>75.809999999999988</v>
      </c>
      <c r="L18" s="29">
        <f>$L$13*$D$18</f>
        <v>120.03249999999998</v>
      </c>
      <c r="M18" s="29">
        <f>$M$13*$D$18</f>
        <v>75.809999999999988</v>
      </c>
      <c r="N18" s="29">
        <f>$N$13*$D$18</f>
        <v>138.98499999999999</v>
      </c>
      <c r="O18" s="29">
        <f>$O$13*$D$18</f>
        <v>132.66749999999999</v>
      </c>
      <c r="P18" s="29">
        <f>$P$13*$D$18</f>
        <v>120.03249999999998</v>
      </c>
      <c r="Q18" s="29">
        <f>$Q$13*$D$18</f>
        <v>113.71499999999999</v>
      </c>
      <c r="R18" s="29">
        <f t="shared" si="14"/>
        <v>1389.85</v>
      </c>
      <c r="AF18" s="24">
        <v>0</v>
      </c>
      <c r="AG18" s="30" t="s">
        <v>35</v>
      </c>
      <c r="AH18" s="20">
        <f>AH12*$AB$22</f>
        <v>0</v>
      </c>
      <c r="AI18" s="20">
        <f t="shared" ref="AI18:AS18" si="17">AI12*$AB$22</f>
        <v>0</v>
      </c>
      <c r="AJ18" s="20">
        <f t="shared" si="17"/>
        <v>0</v>
      </c>
      <c r="AK18" s="20">
        <f t="shared" si="17"/>
        <v>0</v>
      </c>
      <c r="AL18" s="20">
        <f t="shared" si="17"/>
        <v>0</v>
      </c>
      <c r="AM18" s="20">
        <f t="shared" si="17"/>
        <v>0</v>
      </c>
      <c r="AN18" s="20">
        <f t="shared" si="17"/>
        <v>0</v>
      </c>
      <c r="AO18" s="20">
        <f t="shared" si="17"/>
        <v>0</v>
      </c>
      <c r="AP18" s="20">
        <f t="shared" si="17"/>
        <v>0</v>
      </c>
      <c r="AQ18" s="20">
        <f t="shared" si="17"/>
        <v>0</v>
      </c>
      <c r="AR18" s="20">
        <f t="shared" si="17"/>
        <v>0</v>
      </c>
      <c r="AS18" s="20">
        <f t="shared" si="17"/>
        <v>0</v>
      </c>
      <c r="AT18" s="20">
        <f t="shared" si="12"/>
        <v>0</v>
      </c>
    </row>
    <row r="19" spans="4:46" ht="15.9" x14ac:dyDescent="0.45">
      <c r="D19" s="28">
        <v>0.5</v>
      </c>
      <c r="E19" s="31" t="s">
        <v>35</v>
      </c>
      <c r="F19" s="29">
        <f>$F$13*$D$19</f>
        <v>66.5</v>
      </c>
      <c r="G19" s="29">
        <f>$G$13*$D$19</f>
        <v>66.5</v>
      </c>
      <c r="H19" s="29">
        <f>$H$13*$D$19</f>
        <v>59.849999999999994</v>
      </c>
      <c r="I19" s="29">
        <f>$I$13*$D$19</f>
        <v>69.825000000000003</v>
      </c>
      <c r="J19" s="29">
        <f>$J$13*$D$19</f>
        <v>59.849999999999994</v>
      </c>
      <c r="K19" s="29">
        <f>$K$13*$D$19</f>
        <v>39.9</v>
      </c>
      <c r="L19" s="29">
        <f>$L$13*$D$19</f>
        <v>63.174999999999997</v>
      </c>
      <c r="M19" s="29">
        <f>$M$13*$D$19</f>
        <v>39.9</v>
      </c>
      <c r="N19" s="29">
        <f>$N$13*$D$19</f>
        <v>73.149999999999991</v>
      </c>
      <c r="O19" s="29">
        <f>$O$13*$D$19</f>
        <v>69.825000000000003</v>
      </c>
      <c r="P19" s="29">
        <f>$P$13*$D$19</f>
        <v>63.174999999999997</v>
      </c>
      <c r="Q19" s="29">
        <f>$Q$13*$D$19</f>
        <v>59.849999999999994</v>
      </c>
      <c r="R19" s="29">
        <f t="shared" si="14"/>
        <v>731.5</v>
      </c>
      <c r="AF19" s="24">
        <v>0.85</v>
      </c>
      <c r="AG19" t="s">
        <v>56</v>
      </c>
      <c r="AH19" s="20"/>
      <c r="AI19" s="20"/>
      <c r="AJ19" s="20"/>
      <c r="AK19" s="20"/>
      <c r="AL19" s="20"/>
      <c r="AM19" s="20"/>
      <c r="AN19" s="20"/>
      <c r="AO19" s="20"/>
      <c r="AP19" s="20">
        <f>AP12*$AB$23</f>
        <v>0</v>
      </c>
      <c r="AQ19" s="20">
        <f t="shared" ref="AQ19:AS19" si="18">AQ12*$AB$23</f>
        <v>0</v>
      </c>
      <c r="AR19" s="20">
        <f t="shared" si="18"/>
        <v>0</v>
      </c>
      <c r="AS19" s="20">
        <f t="shared" si="18"/>
        <v>0</v>
      </c>
      <c r="AT19" s="20">
        <f t="shared" si="12"/>
        <v>0</v>
      </c>
    </row>
    <row r="20" spans="4:46" ht="15.9" x14ac:dyDescent="0.45">
      <c r="D20" s="32">
        <v>0.95</v>
      </c>
      <c r="E20" s="33" t="s">
        <v>57</v>
      </c>
      <c r="F20" s="34"/>
      <c r="G20" s="34"/>
      <c r="H20" s="34"/>
      <c r="I20" s="34"/>
      <c r="J20" s="34"/>
      <c r="K20" s="34">
        <f>K5*E13*D20*7</f>
        <v>138.98499999999999</v>
      </c>
      <c r="L20" s="34">
        <f>$L$13*$D$20</f>
        <v>120.03249999999998</v>
      </c>
      <c r="M20" s="34">
        <f>M5*E13*D20*7</f>
        <v>138.98499999999999</v>
      </c>
      <c r="N20" s="34">
        <f>$N$13*$D$20</f>
        <v>138.98499999999999</v>
      </c>
      <c r="O20" s="34">
        <f>$O$13*$D$20</f>
        <v>132.66749999999999</v>
      </c>
      <c r="P20" s="34">
        <f>$P$13*$D$20</f>
        <v>120.03249999999998</v>
      </c>
      <c r="Q20" s="34">
        <f>$Q$13*$D$20</f>
        <v>113.71499999999999</v>
      </c>
      <c r="R20" s="34">
        <f t="shared" si="14"/>
        <v>903.40250000000003</v>
      </c>
      <c r="AG20" t="s">
        <v>58</v>
      </c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>
        <f t="shared" si="12"/>
        <v>0</v>
      </c>
    </row>
    <row r="21" spans="4:46" ht="15.9" x14ac:dyDescent="0.45">
      <c r="D21" s="32">
        <v>0.95</v>
      </c>
      <c r="E21" s="33" t="s">
        <v>59</v>
      </c>
      <c r="F21" s="34"/>
      <c r="G21" s="34"/>
      <c r="H21" s="34"/>
      <c r="I21" s="34"/>
      <c r="J21" s="34">
        <v>70</v>
      </c>
      <c r="K21" s="34">
        <f>K5*E13*D21*7</f>
        <v>138.98499999999999</v>
      </c>
      <c r="L21" s="34">
        <f>$L$13*$D$21</f>
        <v>120.03249999999998</v>
      </c>
      <c r="M21" s="34">
        <f>M5*E13*D21*7</f>
        <v>138.98499999999999</v>
      </c>
      <c r="N21" s="34">
        <f>$N$13*$D$21</f>
        <v>138.98499999999999</v>
      </c>
      <c r="O21" s="34">
        <f>$O$13*$D$21</f>
        <v>132.66749999999999</v>
      </c>
      <c r="P21" s="34">
        <f>$P$13*$D$21</f>
        <v>120.03249999999998</v>
      </c>
      <c r="Q21" s="34">
        <f>$Q$13*$D$21</f>
        <v>113.71499999999999</v>
      </c>
      <c r="R21" s="34">
        <f t="shared" si="14"/>
        <v>973.40250000000003</v>
      </c>
      <c r="AG21" t="s">
        <v>60</v>
      </c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>
        <f t="shared" si="12"/>
        <v>0</v>
      </c>
    </row>
    <row r="22" spans="4:46" x14ac:dyDescent="0.4">
      <c r="D22" s="16"/>
      <c r="E22" s="16" t="s">
        <v>61</v>
      </c>
      <c r="F22" s="29"/>
      <c r="G22" s="29">
        <v>60</v>
      </c>
      <c r="H22" s="29">
        <f>H11</f>
        <v>126</v>
      </c>
      <c r="I22" s="29">
        <f t="shared" ref="I22" si="19">I11</f>
        <v>147</v>
      </c>
      <c r="J22" s="29">
        <v>90</v>
      </c>
      <c r="K22" s="29"/>
      <c r="L22" s="29"/>
      <c r="M22" s="29"/>
      <c r="N22" s="29"/>
      <c r="O22" s="29"/>
      <c r="P22" s="29"/>
      <c r="Q22" s="29"/>
      <c r="R22" s="29">
        <f t="shared" si="14"/>
        <v>423</v>
      </c>
      <c r="AG22" t="s">
        <v>62</v>
      </c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>
        <f t="shared" si="12"/>
        <v>0</v>
      </c>
    </row>
    <row r="23" spans="4:46" x14ac:dyDescent="0.4">
      <c r="D23" s="16"/>
      <c r="E23" s="16" t="s">
        <v>62</v>
      </c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>
        <f t="shared" si="14"/>
        <v>0</v>
      </c>
      <c r="AF23" s="24">
        <v>0.5</v>
      </c>
      <c r="AG23" t="s">
        <v>19</v>
      </c>
      <c r="AH23" s="20" t="e">
        <f>AH12*#REF!</f>
        <v>#REF!</v>
      </c>
      <c r="AI23" s="20" t="e">
        <f>AI12*#REF!</f>
        <v>#REF!</v>
      </c>
      <c r="AJ23" s="20" t="e">
        <f>AJ12*#REF!</f>
        <v>#REF!</v>
      </c>
      <c r="AK23" s="20" t="e">
        <f>AK12*#REF!</f>
        <v>#REF!</v>
      </c>
      <c r="AL23" s="20" t="e">
        <f>AL12*#REF!</f>
        <v>#REF!</v>
      </c>
      <c r="AM23" s="20" t="e">
        <f>AM12*#REF!</f>
        <v>#REF!</v>
      </c>
      <c r="AN23" s="20" t="e">
        <f>AN12*#REF!</f>
        <v>#REF!</v>
      </c>
      <c r="AO23" s="20" t="e">
        <f>AO12*#REF!</f>
        <v>#REF!</v>
      </c>
      <c r="AP23" s="20" t="e">
        <f>AP12*#REF!</f>
        <v>#REF!</v>
      </c>
      <c r="AQ23" s="20" t="e">
        <f>AQ12*#REF!</f>
        <v>#REF!</v>
      </c>
      <c r="AR23" s="20" t="e">
        <f>AR12*#REF!</f>
        <v>#REF!</v>
      </c>
      <c r="AS23" s="20" t="e">
        <f>AS12*#REF!</f>
        <v>#REF!</v>
      </c>
      <c r="AT23" s="20" t="e">
        <f t="shared" si="12"/>
        <v>#REF!</v>
      </c>
    </row>
    <row r="24" spans="4:46" x14ac:dyDescent="0.4">
      <c r="D24" s="28">
        <v>0.5</v>
      </c>
      <c r="E24" s="16" t="s">
        <v>19</v>
      </c>
      <c r="F24" s="29">
        <f>200*$D$24</f>
        <v>100</v>
      </c>
      <c r="G24" s="29">
        <f t="shared" ref="G24:M24" si="20">200*$D$24</f>
        <v>100</v>
      </c>
      <c r="H24" s="29">
        <f t="shared" si="20"/>
        <v>100</v>
      </c>
      <c r="I24" s="29">
        <f t="shared" si="20"/>
        <v>100</v>
      </c>
      <c r="J24" s="29">
        <f t="shared" si="20"/>
        <v>100</v>
      </c>
      <c r="K24" s="29">
        <f t="shared" si="20"/>
        <v>100</v>
      </c>
      <c r="L24" s="29">
        <f t="shared" si="20"/>
        <v>100</v>
      </c>
      <c r="M24" s="29">
        <f t="shared" si="20"/>
        <v>100</v>
      </c>
      <c r="N24" s="29">
        <v>70</v>
      </c>
      <c r="O24" s="29">
        <v>70</v>
      </c>
      <c r="P24" s="29">
        <v>70</v>
      </c>
      <c r="Q24" s="29">
        <v>70</v>
      </c>
      <c r="R24" s="29">
        <f>SUM(F24:Q24)</f>
        <v>1080</v>
      </c>
      <c r="AG24" t="s">
        <v>43</v>
      </c>
      <c r="AH24" s="20" t="e">
        <f>SUM(AH14:AH23)</f>
        <v>#REF!</v>
      </c>
      <c r="AI24" s="20" t="e">
        <f t="shared" ref="AI24:AS24" si="21">SUM(AI14:AI23)</f>
        <v>#REF!</v>
      </c>
      <c r="AJ24" s="20" t="e">
        <f t="shared" si="21"/>
        <v>#REF!</v>
      </c>
      <c r="AK24" s="20" t="e">
        <f t="shared" si="21"/>
        <v>#REF!</v>
      </c>
      <c r="AL24" s="20" t="e">
        <f t="shared" si="21"/>
        <v>#REF!</v>
      </c>
      <c r="AM24" s="20" t="e">
        <f t="shared" si="21"/>
        <v>#REF!</v>
      </c>
      <c r="AN24" s="20" t="e">
        <f t="shared" si="21"/>
        <v>#REF!</v>
      </c>
      <c r="AO24" s="20" t="e">
        <f t="shared" si="21"/>
        <v>#REF!</v>
      </c>
      <c r="AP24" s="20" t="e">
        <f t="shared" si="21"/>
        <v>#REF!</v>
      </c>
      <c r="AQ24" s="20" t="e">
        <f t="shared" si="21"/>
        <v>#REF!</v>
      </c>
      <c r="AR24" s="20" t="e">
        <f t="shared" si="21"/>
        <v>#REF!</v>
      </c>
      <c r="AS24" s="20" t="e">
        <f t="shared" si="21"/>
        <v>#REF!</v>
      </c>
      <c r="AT24" s="20" t="e">
        <f t="shared" si="12"/>
        <v>#REF!</v>
      </c>
    </row>
    <row r="25" spans="4:46" x14ac:dyDescent="0.4">
      <c r="D25" s="16" t="s">
        <v>63</v>
      </c>
      <c r="E25" s="16" t="s">
        <v>43</v>
      </c>
      <c r="F25" s="29">
        <f>SUM(F15:F24)-F22</f>
        <v>678.55</v>
      </c>
      <c r="G25" s="29">
        <f t="shared" ref="G25:Q25" si="22">SUM(G15:G24)-G22</f>
        <v>678.55</v>
      </c>
      <c r="H25" s="29">
        <f t="shared" si="22"/>
        <v>620.69499999999994</v>
      </c>
      <c r="I25" s="29">
        <f t="shared" si="22"/>
        <v>574.80999999999995</v>
      </c>
      <c r="J25" s="29">
        <f t="shared" si="22"/>
        <v>463.26499999999999</v>
      </c>
      <c r="K25" s="29">
        <f t="shared" si="22"/>
        <v>573.48</v>
      </c>
      <c r="L25" s="29">
        <f t="shared" si="22"/>
        <v>649.62249999999995</v>
      </c>
      <c r="M25" s="29">
        <f t="shared" si="22"/>
        <v>573.48</v>
      </c>
      <c r="N25" s="29">
        <f t="shared" si="22"/>
        <v>706.40499999999997</v>
      </c>
      <c r="O25" s="29">
        <f t="shared" si="22"/>
        <v>677.47749999999996</v>
      </c>
      <c r="P25" s="29">
        <f t="shared" si="22"/>
        <v>619.62249999999995</v>
      </c>
      <c r="Q25" s="29">
        <f t="shared" si="22"/>
        <v>590.69499999999994</v>
      </c>
      <c r="R25" s="29">
        <f>SUM(F25:Q25)</f>
        <v>7406.6524999999983</v>
      </c>
      <c r="S25" s="29">
        <f>R25*72*1.5</f>
        <v>799918.46999999974</v>
      </c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</row>
    <row r="26" spans="4:46" x14ac:dyDescent="0.4"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20"/>
    </row>
  </sheetData>
  <mergeCells count="2">
    <mergeCell ref="F1:K1"/>
    <mergeCell ref="L1:Q1"/>
  </mergeCells>
  <phoneticPr fontId="5" type="noConversion"/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 UO</vt:lpstr>
      <vt:lpstr>EFFECTIFS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2021-05-15T15:49:58Z</dcterms:modified>
</cp:coreProperties>
</file>