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filterPrivacy="1" codeName="ThisWorkbook"/>
  <xr:revisionPtr revIDLastSave="0" documentId="13_ncr:1_{96C504DF-2300-419D-B67D-DCE834129BFA}" xr6:coauthVersionLast="38" xr6:coauthVersionMax="38" xr10:uidLastSave="{00000000-0000-0000-0000-000000000000}"/>
  <bookViews>
    <workbookView xWindow="0" yWindow="0" windowWidth="22260" windowHeight="12645" xr2:uid="{00000000-000D-0000-FFFF-FFFF00000000}"/>
  </bookViews>
  <sheets>
    <sheet name="DATA UO" sheetId="1" r:id="rId1"/>
    <sheet name="FORMULAIRE UO" sheetId="2" r:id="rId2"/>
    <sheet name="EFFECTIFS" sheetId="3" r:id="rId3"/>
  </sheets>
  <externalReferences>
    <externalReference r:id="rId4"/>
  </externalReferences>
  <definedNames>
    <definedName name="CLIENTS">[1]CLIENTS_PROSPECTS!$B$4:$B$37</definedName>
    <definedName name="FAMILLES">[1]données!$C$2:$C$5</definedName>
    <definedName name="TYPE">[1]données!$E$2:$E$5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17" i="3" l="1"/>
  <c r="AC19" i="3"/>
  <c r="AC20" i="3"/>
  <c r="AC21" i="3"/>
  <c r="AC23" i="3"/>
  <c r="AC24" i="3"/>
  <c r="AC25" i="3"/>
  <c r="AC26" i="3"/>
  <c r="Y59" i="1" l="1"/>
  <c r="U59" i="1"/>
  <c r="O59" i="1"/>
  <c r="P59" i="1"/>
  <c r="Q59" i="1"/>
  <c r="R59" i="1"/>
  <c r="S59" i="1"/>
  <c r="T59" i="1"/>
  <c r="V59" i="1"/>
  <c r="W59" i="1"/>
  <c r="X59" i="1"/>
  <c r="N59" i="1"/>
  <c r="AA27" i="3"/>
  <c r="Z27" i="3"/>
  <c r="Y27" i="3"/>
  <c r="X27" i="3"/>
  <c r="W27" i="3"/>
  <c r="V27" i="3"/>
  <c r="U27" i="3"/>
  <c r="T27" i="3"/>
  <c r="S27" i="3"/>
  <c r="R27" i="3"/>
  <c r="Q27" i="3"/>
  <c r="P27" i="3"/>
  <c r="AA26" i="3"/>
  <c r="Z26" i="3"/>
  <c r="Y26" i="3"/>
  <c r="X26" i="3"/>
  <c r="W26" i="3"/>
  <c r="V26" i="3"/>
  <c r="U26" i="3"/>
  <c r="T26" i="3"/>
  <c r="S26" i="3"/>
  <c r="R26" i="3"/>
  <c r="Q26" i="3"/>
  <c r="P26" i="3"/>
  <c r="AA25" i="3"/>
  <c r="Z25" i="3"/>
  <c r="Y25" i="3"/>
  <c r="X25" i="3"/>
  <c r="W25" i="3"/>
  <c r="V25" i="3"/>
  <c r="U25" i="3"/>
  <c r="T25" i="3"/>
  <c r="S25" i="3"/>
  <c r="R25" i="3"/>
  <c r="Q25" i="3"/>
  <c r="P25" i="3"/>
  <c r="AA24" i="3"/>
  <c r="Z24" i="3"/>
  <c r="Y24" i="3"/>
  <c r="X24" i="3"/>
  <c r="W24" i="3"/>
  <c r="V24" i="3"/>
  <c r="U24" i="3"/>
  <c r="T24" i="3"/>
  <c r="S24" i="3"/>
  <c r="R24" i="3"/>
  <c r="Q24" i="3"/>
  <c r="P24" i="3"/>
  <c r="AA23" i="3"/>
  <c r="Z23" i="3"/>
  <c r="Y23" i="3"/>
  <c r="X23" i="3"/>
  <c r="W23" i="3"/>
  <c r="V23" i="3"/>
  <c r="U23" i="3"/>
  <c r="T23" i="3"/>
  <c r="S23" i="3"/>
  <c r="R23" i="3"/>
  <c r="Q23" i="3"/>
  <c r="P23" i="3"/>
  <c r="AA22" i="3"/>
  <c r="Z22" i="3"/>
  <c r="Y22" i="3"/>
  <c r="X22" i="3"/>
  <c r="W22" i="3"/>
  <c r="V22" i="3"/>
  <c r="U22" i="3"/>
  <c r="T22" i="3"/>
  <c r="S22" i="3"/>
  <c r="R22" i="3"/>
  <c r="Q22" i="3"/>
  <c r="P22" i="3"/>
  <c r="AA21" i="3"/>
  <c r="Z21" i="3"/>
  <c r="Y21" i="3"/>
  <c r="X21" i="3"/>
  <c r="W21" i="3"/>
  <c r="V21" i="3"/>
  <c r="U21" i="3"/>
  <c r="T21" i="3"/>
  <c r="S21" i="3"/>
  <c r="R21" i="3"/>
  <c r="Q21" i="3"/>
  <c r="P21" i="3"/>
  <c r="AA20" i="3"/>
  <c r="Z20" i="3"/>
  <c r="Y20" i="3"/>
  <c r="X20" i="3"/>
  <c r="W20" i="3"/>
  <c r="V20" i="3"/>
  <c r="U20" i="3"/>
  <c r="T20" i="3"/>
  <c r="S20" i="3"/>
  <c r="R20" i="3"/>
  <c r="Q20" i="3"/>
  <c r="P20" i="3"/>
  <c r="AA19" i="3"/>
  <c r="Z19" i="3"/>
  <c r="Y19" i="3"/>
  <c r="X19" i="3"/>
  <c r="W19" i="3"/>
  <c r="V19" i="3"/>
  <c r="U19" i="3"/>
  <c r="T19" i="3"/>
  <c r="S19" i="3"/>
  <c r="R19" i="3"/>
  <c r="Q19" i="3"/>
  <c r="P19" i="3"/>
  <c r="AA18" i="3"/>
  <c r="Z18" i="3"/>
  <c r="Y18" i="3"/>
  <c r="X18" i="3"/>
  <c r="W18" i="3"/>
  <c r="V18" i="3"/>
  <c r="U18" i="3"/>
  <c r="T18" i="3"/>
  <c r="S18" i="3"/>
  <c r="R18" i="3"/>
  <c r="Q18" i="3"/>
  <c r="P18" i="3"/>
  <c r="D18" i="3"/>
  <c r="E18" i="3"/>
  <c r="F18" i="3"/>
  <c r="G18" i="3"/>
  <c r="H18" i="3"/>
  <c r="I18" i="3"/>
  <c r="J18" i="3"/>
  <c r="K18" i="3"/>
  <c r="L18" i="3"/>
  <c r="M18" i="3"/>
  <c r="N18" i="3"/>
  <c r="AC18" i="3" s="1"/>
  <c r="D19" i="3"/>
  <c r="E19" i="3"/>
  <c r="F19" i="3"/>
  <c r="G19" i="3"/>
  <c r="H19" i="3"/>
  <c r="I19" i="3"/>
  <c r="J19" i="3"/>
  <c r="K19" i="3"/>
  <c r="L19" i="3"/>
  <c r="M19" i="3"/>
  <c r="N19" i="3"/>
  <c r="D20" i="3"/>
  <c r="E20" i="3"/>
  <c r="F20" i="3"/>
  <c r="G20" i="3"/>
  <c r="H20" i="3"/>
  <c r="I20" i="3"/>
  <c r="J20" i="3"/>
  <c r="K20" i="3"/>
  <c r="L20" i="3"/>
  <c r="M20" i="3"/>
  <c r="N20" i="3"/>
  <c r="D21" i="3"/>
  <c r="E21" i="3"/>
  <c r="F21" i="3"/>
  <c r="G21" i="3"/>
  <c r="H21" i="3"/>
  <c r="I21" i="3"/>
  <c r="J21" i="3"/>
  <c r="K21" i="3"/>
  <c r="L21" i="3"/>
  <c r="M21" i="3"/>
  <c r="N21" i="3"/>
  <c r="D22" i="3"/>
  <c r="E22" i="3"/>
  <c r="F22" i="3"/>
  <c r="G22" i="3"/>
  <c r="H22" i="3"/>
  <c r="I22" i="3"/>
  <c r="J22" i="3"/>
  <c r="K22" i="3"/>
  <c r="L22" i="3"/>
  <c r="AC22" i="3" s="1"/>
  <c r="M22" i="3"/>
  <c r="N22" i="3"/>
  <c r="D23" i="3"/>
  <c r="E23" i="3"/>
  <c r="F23" i="3"/>
  <c r="G23" i="3"/>
  <c r="H23" i="3"/>
  <c r="I23" i="3"/>
  <c r="J23" i="3"/>
  <c r="K23" i="3"/>
  <c r="L23" i="3"/>
  <c r="M23" i="3"/>
  <c r="N23" i="3"/>
  <c r="D24" i="3"/>
  <c r="E24" i="3"/>
  <c r="F24" i="3"/>
  <c r="G24" i="3"/>
  <c r="H24" i="3"/>
  <c r="I24" i="3"/>
  <c r="J24" i="3"/>
  <c r="K24" i="3"/>
  <c r="L24" i="3"/>
  <c r="M24" i="3"/>
  <c r="N24" i="3"/>
  <c r="D25" i="3"/>
  <c r="E25" i="3"/>
  <c r="F25" i="3"/>
  <c r="G25" i="3"/>
  <c r="H25" i="3"/>
  <c r="I25" i="3"/>
  <c r="J25" i="3"/>
  <c r="K25" i="3"/>
  <c r="L25" i="3"/>
  <c r="M25" i="3"/>
  <c r="N25" i="3"/>
  <c r="D26" i="3"/>
  <c r="E26" i="3"/>
  <c r="F26" i="3"/>
  <c r="G26" i="3"/>
  <c r="H26" i="3"/>
  <c r="I26" i="3"/>
  <c r="J26" i="3"/>
  <c r="K26" i="3"/>
  <c r="L26" i="3"/>
  <c r="M26" i="3"/>
  <c r="N26" i="3"/>
  <c r="D27" i="3"/>
  <c r="E27" i="3"/>
  <c r="F27" i="3"/>
  <c r="G27" i="3"/>
  <c r="H27" i="3"/>
  <c r="I27" i="3"/>
  <c r="J27" i="3"/>
  <c r="K27" i="3"/>
  <c r="L27" i="3"/>
  <c r="M27" i="3"/>
  <c r="N27" i="3"/>
  <c r="C27" i="3"/>
  <c r="C26" i="3"/>
  <c r="C25" i="3"/>
  <c r="C24" i="3"/>
  <c r="C23" i="3"/>
  <c r="C22" i="3"/>
  <c r="C21" i="3"/>
  <c r="C20" i="3"/>
  <c r="C19" i="3"/>
  <c r="C18" i="3"/>
  <c r="N17" i="3"/>
  <c r="M17" i="3"/>
  <c r="L17" i="3"/>
  <c r="K17" i="3"/>
  <c r="J17" i="3"/>
  <c r="I17" i="3"/>
  <c r="H17" i="3"/>
  <c r="G17" i="3"/>
  <c r="F17" i="3"/>
  <c r="E17" i="3"/>
  <c r="D17" i="3"/>
  <c r="Z16" i="3"/>
  <c r="Y16" i="3"/>
  <c r="X16" i="3"/>
  <c r="V16" i="3"/>
  <c r="U16" i="3"/>
  <c r="T16" i="3"/>
  <c r="S16" i="3"/>
  <c r="U40" i="3"/>
  <c r="V40" i="3"/>
  <c r="V41" i="3" s="1"/>
  <c r="W40" i="3"/>
  <c r="W41" i="3" s="1"/>
  <c r="W16" i="3" s="1"/>
  <c r="X40" i="3"/>
  <c r="X41" i="3" s="1"/>
  <c r="Y40" i="3"/>
  <c r="Z40" i="3"/>
  <c r="Z41" i="3" s="1"/>
  <c r="AA40" i="3"/>
  <c r="AA41" i="3" s="1"/>
  <c r="AA16" i="3" s="1"/>
  <c r="U41" i="3"/>
  <c r="Y41" i="3"/>
  <c r="Z30" i="3" l="1"/>
  <c r="Y30" i="3"/>
  <c r="U28" i="3"/>
  <c r="AA17" i="3"/>
  <c r="Z17" i="3"/>
  <c r="Y17" i="3"/>
  <c r="X17" i="3"/>
  <c r="X30" i="3" s="1"/>
  <c r="W17" i="3"/>
  <c r="V17" i="3"/>
  <c r="U17" i="3"/>
  <c r="T17" i="3"/>
  <c r="S17" i="3"/>
  <c r="R17" i="3"/>
  <c r="Q17" i="3"/>
  <c r="P17" i="3"/>
  <c r="Q41" i="3"/>
  <c r="T40" i="3"/>
  <c r="T41" i="3" s="1"/>
  <c r="S40" i="3"/>
  <c r="S41" i="3" s="1"/>
  <c r="R40" i="3"/>
  <c r="R41" i="3" s="1"/>
  <c r="R16" i="3" s="1"/>
  <c r="Q40" i="3"/>
  <c r="P40" i="3"/>
  <c r="P41" i="3" s="1"/>
  <c r="P16" i="3" s="1"/>
  <c r="AA30" i="3"/>
  <c r="W30" i="3"/>
  <c r="U30" i="3"/>
  <c r="AA28" i="3"/>
  <c r="Y58" i="1" s="1"/>
  <c r="W28" i="3"/>
  <c r="U58" i="1" s="1"/>
  <c r="V30" i="3"/>
  <c r="Q16" i="3"/>
  <c r="AG1" i="1"/>
  <c r="AH1" i="1"/>
  <c r="W1" i="1"/>
  <c r="X1" i="1"/>
  <c r="Y1" i="1"/>
  <c r="Z1" i="1"/>
  <c r="AA1" i="1"/>
  <c r="AB1" i="1"/>
  <c r="AC1" i="1"/>
  <c r="AD1" i="1"/>
  <c r="AE1" i="1"/>
  <c r="AF1" i="1"/>
  <c r="V57" i="1" l="1"/>
  <c r="R57" i="1"/>
  <c r="T57" i="1"/>
  <c r="O57" i="1"/>
  <c r="P57" i="1"/>
  <c r="U57" i="1"/>
  <c r="W57" i="1"/>
  <c r="S57" i="1"/>
  <c r="X57" i="1"/>
  <c r="Y57" i="1"/>
  <c r="Q57" i="1"/>
  <c r="N57" i="1"/>
  <c r="U44" i="3"/>
  <c r="Q30" i="3"/>
  <c r="X28" i="3"/>
  <c r="V58" i="1" s="1"/>
  <c r="Y28" i="3"/>
  <c r="Y44" i="3" s="1"/>
  <c r="V28" i="3"/>
  <c r="T58" i="1" s="1"/>
  <c r="Z28" i="3"/>
  <c r="X58" i="1" s="1"/>
  <c r="W44" i="3"/>
  <c r="AA44" i="3"/>
  <c r="S58" i="1"/>
  <c r="R30" i="3"/>
  <c r="R28" i="3"/>
  <c r="S30" i="3"/>
  <c r="S28" i="3"/>
  <c r="T30" i="3"/>
  <c r="T28" i="3"/>
  <c r="P30" i="3"/>
  <c r="P28" i="3"/>
  <c r="Q28" i="3"/>
  <c r="X44" i="3" l="1"/>
  <c r="Z44" i="3"/>
  <c r="W58" i="1"/>
  <c r="V44" i="3"/>
  <c r="Q44" i="3"/>
  <c r="O58" i="1"/>
  <c r="N58" i="1"/>
  <c r="P44" i="3"/>
  <c r="Q58" i="1"/>
  <c r="S44" i="3"/>
  <c r="R58" i="1"/>
  <c r="T44" i="3"/>
  <c r="P58" i="1"/>
  <c r="R44" i="3"/>
  <c r="B23" i="3" l="1"/>
  <c r="B24" i="3"/>
  <c r="B25" i="3"/>
  <c r="B26" i="3"/>
  <c r="B27" i="3"/>
  <c r="E30" i="3" l="1"/>
  <c r="J30" i="3"/>
  <c r="F30" i="3"/>
  <c r="C30" i="3"/>
  <c r="D30" i="3"/>
  <c r="H30" i="3"/>
  <c r="G30" i="3" l="1"/>
  <c r="I30" i="3"/>
  <c r="G6" i="3" l="1"/>
  <c r="V1" i="1" l="1"/>
  <c r="U1" i="1"/>
  <c r="T1" i="1"/>
  <c r="S1" i="1"/>
  <c r="R1" i="1"/>
  <c r="Q1" i="1"/>
  <c r="P1" i="1"/>
  <c r="O1" i="1"/>
  <c r="N1" i="1"/>
  <c r="M1" i="1"/>
  <c r="L1" i="1"/>
  <c r="K1" i="1"/>
  <c r="I1" i="1"/>
  <c r="H1" i="1"/>
  <c r="B57" i="1" l="1"/>
  <c r="F57" i="1"/>
  <c r="J57" i="1"/>
  <c r="C57" i="1"/>
  <c r="K57" i="1"/>
  <c r="D57" i="1"/>
  <c r="L57" i="1"/>
  <c r="E57" i="1"/>
  <c r="M57" i="1"/>
  <c r="I57" i="1"/>
  <c r="G57" i="1"/>
  <c r="H57" i="1"/>
  <c r="N40" i="3"/>
  <c r="N41" i="3" s="1"/>
  <c r="N16" i="3" s="1"/>
  <c r="M40" i="3"/>
  <c r="M41" i="3" s="1"/>
  <c r="M16" i="3" s="1"/>
  <c r="L40" i="3"/>
  <c r="L41" i="3" s="1"/>
  <c r="L16" i="3" s="1"/>
  <c r="K40" i="3"/>
  <c r="K41" i="3" s="1"/>
  <c r="J40" i="3"/>
  <c r="J41" i="3" s="1"/>
  <c r="I40" i="3"/>
  <c r="I41" i="3" s="1"/>
  <c r="H40" i="3"/>
  <c r="H41" i="3" s="1"/>
  <c r="G40" i="3"/>
  <c r="G41" i="3" s="1"/>
  <c r="F40" i="3"/>
  <c r="F41" i="3" s="1"/>
  <c r="E40" i="3"/>
  <c r="E41" i="3" s="1"/>
  <c r="D40" i="3"/>
  <c r="D41" i="3" s="1"/>
  <c r="C40" i="3"/>
  <c r="C41" i="3" s="1"/>
  <c r="B22" i="3"/>
  <c r="B21" i="3"/>
  <c r="B20" i="3"/>
  <c r="B19" i="3"/>
  <c r="B18" i="3"/>
  <c r="B17" i="3"/>
  <c r="B16" i="3"/>
  <c r="AC16" i="3" l="1"/>
  <c r="H16" i="3"/>
  <c r="H28" i="3" s="1"/>
  <c r="O41" i="3"/>
  <c r="C16" i="3"/>
  <c r="C17" i="3"/>
  <c r="G16" i="3"/>
  <c r="K16" i="3"/>
  <c r="K30" i="3" s="1"/>
  <c r="D16" i="3"/>
  <c r="E16" i="3"/>
  <c r="I16" i="3"/>
  <c r="I28" i="3" s="1"/>
  <c r="F16" i="3"/>
  <c r="J16" i="3"/>
  <c r="J28" i="3" s="1"/>
  <c r="N30" i="3"/>
  <c r="O40" i="3"/>
  <c r="M28" i="3" l="1"/>
  <c r="L58" i="1" s="1"/>
  <c r="M30" i="3"/>
  <c r="L28" i="3"/>
  <c r="L30" i="3"/>
  <c r="J44" i="3"/>
  <c r="I58" i="1"/>
  <c r="I44" i="3"/>
  <c r="H58" i="1"/>
  <c r="H44" i="3"/>
  <c r="G58" i="1"/>
  <c r="K28" i="3"/>
  <c r="C28" i="3"/>
  <c r="N28" i="3"/>
  <c r="F28" i="3"/>
  <c r="E28" i="3"/>
  <c r="D28" i="3"/>
  <c r="G28" i="3"/>
  <c r="L44" i="3" l="1"/>
  <c r="M44" i="3"/>
  <c r="K58" i="1"/>
  <c r="K44" i="3"/>
  <c r="J58" i="1"/>
  <c r="F44" i="3"/>
  <c r="E58" i="1"/>
  <c r="D44" i="3"/>
  <c r="C58" i="1"/>
  <c r="C44" i="3"/>
  <c r="B58" i="1"/>
  <c r="E44" i="3"/>
  <c r="D58" i="1"/>
  <c r="G44" i="3"/>
  <c r="F58" i="1"/>
  <c r="N44" i="3"/>
  <c r="M5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K4" authorId="0" shapeId="0" xr:uid="{30B8E9D0-AFDE-47AA-8537-DCDD7F6B966D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charset val="1"/>
          </rPr>
          <t xml:space="preserve">
maladie</t>
        </r>
      </text>
    </comment>
    <comment ref="G5" authorId="0" shapeId="0" xr:uid="{80ED879B-4846-4785-B050-EEBA0950C4D7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interim</t>
        </r>
      </text>
    </comment>
  </commentList>
</comments>
</file>

<file path=xl/sharedStrings.xml><?xml version="1.0" encoding="utf-8"?>
<sst xmlns="http://schemas.openxmlformats.org/spreadsheetml/2006/main" count="207" uniqueCount="109">
  <si>
    <t>N°AFFAIRE</t>
  </si>
  <si>
    <t>CLIENT</t>
  </si>
  <si>
    <t>DELAI</t>
  </si>
  <si>
    <t>DATE COMMANDE</t>
  </si>
  <si>
    <t>REF DEVIS</t>
  </si>
  <si>
    <t>FAMILLE</t>
  </si>
  <si>
    <t>TYPE</t>
  </si>
  <si>
    <t xml:space="preserve"> UOA    ATELIER </t>
  </si>
  <si>
    <t xml:space="preserve">UOC CHANTIER </t>
  </si>
  <si>
    <t>janv.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</si>
  <si>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</si>
  <si>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</si>
  <si>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</si>
  <si>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</si>
  <si>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</si>
  <si>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</si>
  <si>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</si>
  <si>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</si>
  <si>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</si>
  <si>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</si>
  <si>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</si>
  <si>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févr UOA</t>
  </si>
  <si>
    <t>fev. UOC</t>
  </si>
  <si>
    <t>mars UOA</t>
  </si>
  <si>
    <t>mars UOC</t>
  </si>
  <si>
    <t>avr UOA</t>
  </si>
  <si>
    <t>avr UOC</t>
  </si>
  <si>
    <t>mai UOA</t>
  </si>
  <si>
    <t>mai UOC</t>
  </si>
  <si>
    <t>juin UOA</t>
  </si>
  <si>
    <t>juin UOC</t>
  </si>
  <si>
    <t>juil UOA</t>
  </si>
  <si>
    <t>juil UOC</t>
  </si>
  <si>
    <t>août UOA</t>
  </si>
  <si>
    <t>août UOC</t>
  </si>
  <si>
    <t>sept UOA</t>
  </si>
  <si>
    <t>sept UOC</t>
  </si>
  <si>
    <t>oct UOA</t>
  </si>
  <si>
    <t>oct UOC</t>
  </si>
  <si>
    <t>nov UOA</t>
  </si>
  <si>
    <t>nov UOC</t>
  </si>
  <si>
    <t>déc UOA</t>
  </si>
  <si>
    <t>déc UOC</t>
  </si>
  <si>
    <t>PRESENCE</t>
  </si>
  <si>
    <t>janv</t>
  </si>
  <si>
    <t>GC</t>
  </si>
  <si>
    <t>JF DI FONZO</t>
  </si>
  <si>
    <t>MARC</t>
  </si>
  <si>
    <t>SEVERINE</t>
  </si>
  <si>
    <t>BENOIT</t>
  </si>
  <si>
    <t>TAUX RDT</t>
  </si>
  <si>
    <t>UO POSSIBLE</t>
  </si>
  <si>
    <t>CALENDRIER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</si>
  <si>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</si>
  <si>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</si>
  <si>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</si>
  <si>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</si>
  <si>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</si>
  <si>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</si>
  <si>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</si>
  <si>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</si>
  <si>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jours ouvrés</t>
  </si>
  <si>
    <t>congés</t>
  </si>
  <si>
    <t>mai sem 7 au 12</t>
  </si>
  <si>
    <t>pont</t>
  </si>
  <si>
    <t>nov le 2</t>
  </si>
  <si>
    <t>24 au  31/12</t>
  </si>
  <si>
    <t>jours travaillées</t>
  </si>
  <si>
    <t>base hres</t>
  </si>
  <si>
    <t>UO DISPO</t>
  </si>
  <si>
    <t>Intérim N ZERBALI</t>
  </si>
  <si>
    <t>ANTHONY</t>
  </si>
  <si>
    <t>UO AFFECTEES</t>
  </si>
  <si>
    <t>UO POSSIBLES</t>
  </si>
  <si>
    <t>BUDGET UO</t>
  </si>
  <si>
    <t>EFFECTIFS</t>
  </si>
  <si>
    <t>Formation benoit</t>
  </si>
  <si>
    <t>GERALD</t>
  </si>
  <si>
    <t>ESTEZARGUES</t>
  </si>
  <si>
    <t>AF053</t>
  </si>
  <si>
    <t>Chaudronnerie</t>
  </si>
  <si>
    <t>externe</t>
  </si>
  <si>
    <t>90 escalier fond de fosse</t>
  </si>
  <si>
    <t>Coursan</t>
  </si>
  <si>
    <t>chaudronnerie</t>
  </si>
  <si>
    <t>coursan</t>
  </si>
  <si>
    <t>90 réception  conquet</t>
  </si>
  <si>
    <t>90 pressurage</t>
  </si>
  <si>
    <t>90 chauffage</t>
  </si>
  <si>
    <t>90 caniveau</t>
  </si>
  <si>
    <t>COURSANT</t>
  </si>
  <si>
    <t>nov_18 UOA</t>
  </si>
  <si>
    <t>nov_18. UOC</t>
  </si>
  <si>
    <t>dec_18 UOA</t>
  </si>
  <si>
    <t>dec_18 UOC</t>
  </si>
  <si>
    <t>janv_19 UOA</t>
  </si>
  <si>
    <t>janv_19 UOC</t>
  </si>
  <si>
    <t>oct_18 UOA</t>
  </si>
  <si>
    <t>oct_18.UOC</t>
  </si>
  <si>
    <t>j_18</t>
  </si>
  <si>
    <t>f_18</t>
  </si>
  <si>
    <t>m_18</t>
  </si>
  <si>
    <t>a_18</t>
  </si>
  <si>
    <t>s_18</t>
  </si>
  <si>
    <t>dec-18</t>
  </si>
  <si>
    <t>total hres 2018</t>
  </si>
  <si>
    <t>97 caniveaux</t>
  </si>
  <si>
    <t>CLOS COLUMBU</t>
  </si>
  <si>
    <t>D0476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</si>
</sst>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/yy;@"/>
    <numFmt numFmtId="165" formatCode="#,##0.0"/>
    <numFmt numFmtId="166" formatCode="dd/mm/yy;@"/>
    <numFmt numFmtId="167" formatCode="[$-40C]mmm\-yy;@"/>
    <numFmt numFmtId="168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name val="Calibri Light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3499862666707357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3" borderId="0" xfId="0" applyFill="1"/>
    <xf numFmtId="0" fontId="3" fillId="4" borderId="0" xfId="0" applyFont="1" applyFill="1" applyProtection="1"/>
    <xf numFmtId="0" fontId="4" fillId="5" borderId="2" xfId="0" applyFont="1" applyFill="1" applyBorder="1" applyAlignment="1" applyProtection="1">
      <alignment horizontal="right" vertical="top"/>
      <protection locked="0"/>
    </xf>
    <xf numFmtId="0" fontId="5" fillId="2" borderId="0" xfId="0" applyFont="1" applyFill="1" applyProtection="1"/>
    <xf numFmtId="0" fontId="4" fillId="2" borderId="0" xfId="0" applyFont="1" applyFill="1" applyBorder="1" applyAlignment="1" applyProtection="1">
      <alignment horizontal="right" vertical="top"/>
    </xf>
    <xf numFmtId="164" fontId="5" fillId="5" borderId="2" xfId="0" applyNumberFormat="1" applyFont="1" applyFill="1" applyBorder="1" applyAlignment="1" applyProtection="1">
      <alignment horizontal="right"/>
      <protection locked="0"/>
    </xf>
    <xf numFmtId="0" fontId="5" fillId="2" borderId="0" xfId="0" applyFont="1" applyFill="1" applyAlignment="1" applyProtection="1">
      <alignment horizontal="right"/>
    </xf>
    <xf numFmtId="4" fontId="5" fillId="5" borderId="2" xfId="0" applyNumberFormat="1" applyFont="1" applyFill="1" applyBorder="1" applyAlignment="1" applyProtection="1">
      <alignment horizontal="right"/>
      <protection locked="0"/>
    </xf>
    <xf numFmtId="4" fontId="5" fillId="2" borderId="0" xfId="0" applyNumberFormat="1" applyFont="1" applyFill="1" applyAlignment="1" applyProtection="1">
      <alignment horizontal="right"/>
    </xf>
    <xf numFmtId="4" fontId="5" fillId="6" borderId="2" xfId="0" applyNumberFormat="1" applyFont="1" applyFill="1" applyBorder="1" applyAlignment="1" applyProtection="1">
      <alignment horizontal="right"/>
      <protection locked="0"/>
    </xf>
    <xf numFmtId="0" fontId="5" fillId="7" borderId="0" xfId="0" applyFont="1" applyFill="1" applyProtection="1"/>
    <xf numFmtId="4" fontId="5" fillId="8" borderId="2" xfId="0" applyNumberFormat="1" applyFont="1" applyFill="1" applyBorder="1" applyAlignment="1" applyProtection="1">
      <alignment horizontal="right"/>
      <protection locked="0"/>
    </xf>
    <xf numFmtId="0" fontId="1" fillId="9" borderId="0" xfId="0" applyFont="1" applyFill="1"/>
    <xf numFmtId="0" fontId="0" fillId="9" borderId="0" xfId="0" applyFill="1"/>
    <xf numFmtId="9" fontId="0" fillId="9" borderId="0" xfId="0" applyNumberFormat="1" applyFill="1"/>
    <xf numFmtId="9" fontId="0" fillId="0" borderId="0" xfId="0" applyNumberFormat="1"/>
    <xf numFmtId="0" fontId="1" fillId="10" borderId="0" xfId="0" applyFont="1" applyFill="1"/>
    <xf numFmtId="0" fontId="6" fillId="11" borderId="0" xfId="0" applyFont="1" applyFill="1"/>
    <xf numFmtId="0" fontId="2" fillId="11" borderId="0" xfId="0" applyFont="1" applyFill="1"/>
    <xf numFmtId="0" fontId="2" fillId="11" borderId="0" xfId="0" applyFont="1" applyFill="1" applyBorder="1" applyAlignment="1">
      <alignment horizontal="center"/>
    </xf>
    <xf numFmtId="9" fontId="6" fillId="11" borderId="0" xfId="0" applyNumberFormat="1" applyFont="1" applyFill="1"/>
    <xf numFmtId="0" fontId="0" fillId="12" borderId="0" xfId="0" applyFill="1"/>
    <xf numFmtId="0" fontId="0" fillId="12" borderId="0" xfId="0" applyFill="1" applyAlignment="1">
      <alignment horizontal="center"/>
    </xf>
    <xf numFmtId="166" fontId="5" fillId="5" borderId="2" xfId="0" applyNumberFormat="1" applyFont="1" applyFill="1" applyBorder="1" applyAlignment="1" applyProtection="1">
      <alignment horizontal="right"/>
      <protection locked="0"/>
    </xf>
    <xf numFmtId="1" fontId="5" fillId="5" borderId="2" xfId="0" applyNumberFormat="1" applyFont="1" applyFill="1" applyBorder="1" applyAlignment="1" applyProtection="1">
      <alignment horizontal="right"/>
      <protection locked="0"/>
    </xf>
    <xf numFmtId="3" fontId="0" fillId="2" borderId="3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vertical="center" wrapText="1"/>
    </xf>
    <xf numFmtId="0" fontId="0" fillId="0" borderId="1" xfId="0" applyBorder="1"/>
    <xf numFmtId="0" fontId="0" fillId="13" borderId="1" xfId="0" applyFill="1" applyBorder="1"/>
    <xf numFmtId="3" fontId="0" fillId="13" borderId="3" xfId="0" applyNumberFormat="1" applyFill="1" applyBorder="1" applyAlignment="1">
      <alignment horizontal="center" vertical="center" wrapText="1"/>
    </xf>
    <xf numFmtId="0" fontId="0" fillId="13" borderId="3" xfId="0" applyFill="1" applyBorder="1" applyAlignment="1">
      <alignment horizontal="center" vertical="center" wrapText="1"/>
    </xf>
    <xf numFmtId="164" fontId="0" fillId="13" borderId="3" xfId="0" applyNumberFormat="1" applyFill="1" applyBorder="1" applyAlignment="1">
      <alignment horizontal="center" vertical="center" wrapText="1"/>
    </xf>
    <xf numFmtId="165" fontId="0" fillId="13" borderId="3" xfId="0" applyNumberFormat="1" applyFill="1" applyBorder="1" applyAlignment="1">
      <alignment horizontal="center" vertical="center" wrapText="1"/>
    </xf>
    <xf numFmtId="3" fontId="0" fillId="14" borderId="3" xfId="0" applyNumberFormat="1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 wrapText="1"/>
    </xf>
    <xf numFmtId="164" fontId="0" fillId="14" borderId="3" xfId="0" applyNumberFormat="1" applyFill="1" applyBorder="1" applyAlignment="1">
      <alignment horizontal="center" vertical="center" wrapText="1"/>
    </xf>
    <xf numFmtId="165" fontId="0" fillId="14" borderId="3" xfId="0" applyNumberFormat="1" applyFill="1" applyBorder="1" applyAlignment="1">
      <alignment horizontal="center" vertical="center" wrapText="1"/>
    </xf>
    <xf numFmtId="0" fontId="7" fillId="11" borderId="4" xfId="0" applyFont="1" applyFill="1" applyBorder="1"/>
    <xf numFmtId="0" fontId="5" fillId="11" borderId="5" xfId="0" applyFont="1" applyFill="1" applyBorder="1"/>
    <xf numFmtId="3" fontId="5" fillId="11" borderId="5" xfId="0" applyNumberFormat="1" applyFont="1" applyFill="1" applyBorder="1" applyAlignment="1">
      <alignment horizontal="center"/>
    </xf>
    <xf numFmtId="3" fontId="5" fillId="11" borderId="6" xfId="0" applyNumberFormat="1" applyFont="1" applyFill="1" applyBorder="1" applyAlignment="1">
      <alignment horizontal="center"/>
    </xf>
    <xf numFmtId="0" fontId="0" fillId="15" borderId="0" xfId="0" applyFill="1"/>
    <xf numFmtId="165" fontId="0" fillId="15" borderId="0" xfId="0" applyNumberFormat="1" applyFill="1"/>
    <xf numFmtId="0" fontId="8" fillId="4" borderId="4" xfId="0" applyFont="1" applyFill="1" applyBorder="1"/>
    <xf numFmtId="0" fontId="9" fillId="4" borderId="5" xfId="0" applyFont="1" applyFill="1" applyBorder="1"/>
    <xf numFmtId="3" fontId="9" fillId="4" borderId="5" xfId="0" applyNumberFormat="1" applyFont="1" applyFill="1" applyBorder="1" applyAlignment="1">
      <alignment horizontal="center"/>
    </xf>
    <xf numFmtId="3" fontId="9" fillId="4" borderId="6" xfId="0" applyNumberFormat="1" applyFont="1" applyFill="1" applyBorder="1" applyAlignment="1">
      <alignment horizontal="center"/>
    </xf>
    <xf numFmtId="165" fontId="0" fillId="3" borderId="1" xfId="0" applyNumberFormat="1" applyFill="1" applyBorder="1"/>
    <xf numFmtId="0" fontId="2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Protection="1"/>
    <xf numFmtId="3" fontId="0" fillId="5" borderId="0" xfId="0" applyNumberFormat="1" applyFill="1" applyBorder="1" applyAlignment="1" applyProtection="1">
      <alignment horizontal="center" vertical="center" wrapText="1"/>
    </xf>
    <xf numFmtId="0" fontId="0" fillId="5" borderId="0" xfId="0" applyFill="1" applyBorder="1" applyAlignment="1" applyProtection="1">
      <alignment horizontal="center" vertical="center" wrapText="1"/>
    </xf>
    <xf numFmtId="164" fontId="0" fillId="5" borderId="0" xfId="0" applyNumberFormat="1" applyFill="1" applyBorder="1" applyAlignment="1" applyProtection="1">
      <alignment horizontal="center" vertical="center" wrapText="1"/>
    </xf>
    <xf numFmtId="165" fontId="0" fillId="5" borderId="0" xfId="0" applyNumberFormat="1" applyFill="1" applyBorder="1" applyAlignment="1" applyProtection="1">
      <alignment horizontal="center" vertical="center" wrapText="1"/>
    </xf>
    <xf numFmtId="0" fontId="0" fillId="5" borderId="0" xfId="0" applyFill="1" applyBorder="1" applyProtection="1"/>
    <xf numFmtId="165" fontId="0" fillId="0" borderId="0" xfId="0" applyNumberFormat="1"/>
    <xf numFmtId="0" fontId="7" fillId="16" borderId="0" xfId="0" applyFont="1" applyFill="1" applyBorder="1"/>
    <xf numFmtId="0" fontId="5" fillId="16" borderId="0" xfId="0" applyFont="1" applyFill="1" applyBorder="1"/>
    <xf numFmtId="3" fontId="5" fillId="16" borderId="0" xfId="0" applyNumberFormat="1" applyFont="1" applyFill="1" applyBorder="1" applyAlignment="1">
      <alignment horizontal="center"/>
    </xf>
    <xf numFmtId="14" fontId="0" fillId="0" borderId="0" xfId="0" applyNumberFormat="1" applyProtection="1"/>
    <xf numFmtId="165" fontId="0" fillId="2" borderId="8" xfId="0" applyNumberFormat="1" applyFill="1" applyBorder="1" applyAlignment="1">
      <alignment horizontal="center" vertical="center" wrapText="1"/>
    </xf>
    <xf numFmtId="165" fontId="0" fillId="14" borderId="8" xfId="0" applyNumberFormat="1" applyFill="1" applyBorder="1" applyAlignment="1">
      <alignment horizontal="center" vertical="center" wrapText="1"/>
    </xf>
    <xf numFmtId="165" fontId="0" fillId="13" borderId="8" xfId="0" applyNumberFormat="1" applyFill="1" applyBorder="1" applyAlignment="1">
      <alignment horizontal="center" vertical="center" wrapText="1"/>
    </xf>
    <xf numFmtId="0" fontId="0" fillId="0" borderId="9" xfId="0" applyBorder="1"/>
    <xf numFmtId="0" fontId="0" fillId="13" borderId="9" xfId="0" applyFill="1" applyBorder="1"/>
    <xf numFmtId="165" fontId="0" fillId="2" borderId="10" xfId="0" applyNumberFormat="1" applyFill="1" applyBorder="1" applyAlignment="1">
      <alignment horizontal="center" vertical="center" wrapText="1"/>
    </xf>
    <xf numFmtId="165" fontId="0" fillId="14" borderId="10" xfId="0" applyNumberFormat="1" applyFill="1" applyBorder="1" applyAlignment="1">
      <alignment horizontal="center" vertical="center" wrapText="1"/>
    </xf>
    <xf numFmtId="165" fontId="0" fillId="13" borderId="10" xfId="0" applyNumberFormat="1" applyFill="1" applyBorder="1" applyAlignment="1">
      <alignment horizontal="center" vertical="center" wrapText="1"/>
    </xf>
    <xf numFmtId="0" fontId="0" fillId="0" borderId="7" xfId="0" applyBorder="1"/>
    <xf numFmtId="0" fontId="0" fillId="13" borderId="7" xfId="0" applyFill="1" applyBorder="1"/>
    <xf numFmtId="165" fontId="0" fillId="0" borderId="11" xfId="0" applyNumberFormat="1" applyBorder="1"/>
    <xf numFmtId="0" fontId="0" fillId="0" borderId="11" xfId="0" applyBorder="1"/>
    <xf numFmtId="0" fontId="0" fillId="17" borderId="0" xfId="0" applyFill="1"/>
    <xf numFmtId="0" fontId="0" fillId="5" borderId="0" xfId="0" applyFill="1"/>
    <xf numFmtId="9" fontId="0" fillId="5" borderId="0" xfId="0" applyNumberFormat="1" applyFill="1"/>
    <xf numFmtId="3" fontId="0" fillId="0" borderId="12" xfId="0" applyNumberFormat="1" applyBorder="1"/>
    <xf numFmtId="0" fontId="12" fillId="13" borderId="0" xfId="0" applyFont="1" applyFill="1"/>
    <xf numFmtId="0" fontId="0" fillId="0" borderId="0" xfId="0" applyBorder="1"/>
    <xf numFmtId="0" fontId="5" fillId="5" borderId="2" xfId="0" applyNumberFormat="1" applyFont="1" applyFill="1" applyBorder="1" applyAlignment="1" applyProtection="1">
      <alignment horizontal="right"/>
      <protection locked="0"/>
    </xf>
    <xf numFmtId="168" fontId="0" fillId="15" borderId="0" xfId="0" applyNumberFormat="1" applyFill="1"/>
    <xf numFmtId="168" fontId="0" fillId="2" borderId="3" xfId="0" applyNumberFormat="1" applyFill="1" applyBorder="1" applyAlignment="1">
      <alignment horizontal="center" vertical="center" wrapText="1"/>
    </xf>
    <xf numFmtId="168" fontId="0" fillId="14" borderId="3" xfId="0" applyNumberFormat="1" applyFill="1" applyBorder="1" applyAlignment="1">
      <alignment horizontal="center" vertical="center" wrapText="1"/>
    </xf>
    <xf numFmtId="168" fontId="0" fillId="13" borderId="3" xfId="0" applyNumberFormat="1" applyFill="1" applyBorder="1" applyAlignment="1">
      <alignment horizontal="center" vertical="center" wrapText="1"/>
    </xf>
    <xf numFmtId="168" fontId="0" fillId="0" borderId="1" xfId="0" applyNumberFormat="1" applyBorder="1"/>
    <xf numFmtId="168" fontId="0" fillId="13" borderId="1" xfId="0" applyNumberFormat="1" applyFill="1" applyBorder="1"/>
    <xf numFmtId="168" fontId="0" fillId="0" borderId="0" xfId="0" applyNumberFormat="1"/>
    <xf numFmtId="167" fontId="0" fillId="0" borderId="0" xfId="0" applyNumberFormat="1"/>
    <xf numFmtId="17" fontId="0" fillId="0" borderId="0" xfId="0" applyNumberFormat="1"/>
    <xf numFmtId="0" fontId="0" fillId="0" borderId="0" xfId="0" applyNumberFormat="1"/>
    <xf numFmtId="2" fontId="2" fillId="11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6867049827068172E-2"/>
          <c:y val="1.549029815204799E-2"/>
          <c:w val="0.94038194521459462"/>
          <c:h val="0.92362889400786041"/>
        </c:manualLayout>
      </c:layout>
      <c:barChart>
        <c:barDir val="col"/>
        <c:grouping val="stacked"/>
        <c:varyColors val="0"/>
        <c:ser>
          <c:idx val="1"/>
          <c:order val="1"/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'DATA UO'!$K$56:$S$56</c:f>
              <c:strCache>
                <c:ptCount val="9"/>
                <c:pt idx="0">
                  <c:v>oct-18</c:v>
                </c:pt>
                <c:pt idx="1">
                  <c:v>nov-18</c:v>
                </c:pt>
                <c:pt idx="2">
                  <c:v>dec-18</c:v>
                </c:pt>
                <c:pt idx="3">
                  <c:v>janv.-19</c:v>
                </c:pt>
                <c:pt idx="4">
                  <c:v>févr.-19</c:v>
                </c:pt>
                <c:pt idx="5">
                  <c:v>mars-19</c:v>
                </c:pt>
                <c:pt idx="6">
                  <c:v>avr.-19</c:v>
                </c:pt>
                <c:pt idx="7">
                  <c:v>mai-19</c:v>
                </c:pt>
                <c:pt idx="8">
                  <c:v>juin-19</c:v>
                </c:pt>
              </c:strCache>
            </c:strRef>
          </c:cat>
          <c:val>
            <c:numRef>
              <c:f>'DATA UO'!$K$58:$S$58</c:f>
              <c:numCache>
                <c:formatCode>#,##0</c:formatCode>
                <c:ptCount val="9"/>
                <c:pt idx="0" formatCode="0.0">
                  <c:v>413.14</c:v>
                </c:pt>
                <c:pt idx="1">
                  <c:v>438.54999999999995</c:v>
                </c:pt>
                <c:pt idx="2">
                  <c:v>452.54999999999995</c:v>
                </c:pt>
                <c:pt idx="3">
                  <c:v>469.70000000000005</c:v>
                </c:pt>
                <c:pt idx="4">
                  <c:v>464.79999999999995</c:v>
                </c:pt>
                <c:pt idx="5">
                  <c:v>467.25</c:v>
                </c:pt>
                <c:pt idx="6">
                  <c:v>467.25</c:v>
                </c:pt>
                <c:pt idx="7">
                  <c:v>464.79999999999995</c:v>
                </c:pt>
                <c:pt idx="8">
                  <c:v>462.35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B4-4CA7-BE09-99189D9E40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488422816"/>
        <c:axId val="488421176"/>
      </c:barChart>
      <c:barChart>
        <c:barDir val="col"/>
        <c:grouping val="stacked"/>
        <c:varyColors val="0"/>
        <c:ser>
          <c:idx val="0"/>
          <c:order val="0"/>
          <c:spPr>
            <a:solidFill>
              <a:schemeClr val="accent5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'DATA UO'!$K$56:$S$56</c:f>
              <c:strCache>
                <c:ptCount val="9"/>
                <c:pt idx="0">
                  <c:v>oct-18</c:v>
                </c:pt>
                <c:pt idx="1">
                  <c:v>nov-18</c:v>
                </c:pt>
                <c:pt idx="2">
                  <c:v>dec-18</c:v>
                </c:pt>
                <c:pt idx="3">
                  <c:v>janv.-19</c:v>
                </c:pt>
                <c:pt idx="4">
                  <c:v>févr.-19</c:v>
                </c:pt>
                <c:pt idx="5">
                  <c:v>mars-19</c:v>
                </c:pt>
                <c:pt idx="6">
                  <c:v>avr.-19</c:v>
                </c:pt>
                <c:pt idx="7">
                  <c:v>mai-19</c:v>
                </c:pt>
                <c:pt idx="8">
                  <c:v>juin-19</c:v>
                </c:pt>
              </c:strCache>
            </c:strRef>
          </c:cat>
          <c:val>
            <c:numRef>
              <c:f>'DATA UO'!$K$57:$S$57</c:f>
              <c:numCache>
                <c:formatCode>#\ ##0.0</c:formatCode>
                <c:ptCount val="9"/>
                <c:pt idx="0" formatCode="0.0">
                  <c:v>200</c:v>
                </c:pt>
                <c:pt idx="1">
                  <c:v>450</c:v>
                </c:pt>
                <c:pt idx="2">
                  <c:v>464</c:v>
                </c:pt>
                <c:pt idx="3">
                  <c:v>150</c:v>
                </c:pt>
                <c:pt idx="4">
                  <c:v>121</c:v>
                </c:pt>
                <c:pt idx="5">
                  <c:v>148</c:v>
                </c:pt>
                <c:pt idx="6">
                  <c:v>86</c:v>
                </c:pt>
                <c:pt idx="7">
                  <c:v>0</c:v>
                </c:pt>
                <c:pt idx="8">
                  <c:v>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B4-4CA7-BE09-99189D9E40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overlap val="100"/>
        <c:axId val="646134488"/>
        <c:axId val="646133504"/>
      </c:barChart>
      <c:lineChart>
        <c:grouping val="standard"/>
        <c:varyColors val="0"/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dash"/>
            <c:size val="31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cat>
            <c:strRef>
              <c:f>'DATA UO'!$K$56:$S$56</c:f>
              <c:strCache>
                <c:ptCount val="9"/>
                <c:pt idx="0">
                  <c:v>oct-18</c:v>
                </c:pt>
                <c:pt idx="1">
                  <c:v>nov-18</c:v>
                </c:pt>
                <c:pt idx="2">
                  <c:v>dec-18</c:v>
                </c:pt>
                <c:pt idx="3">
                  <c:v>janv.-19</c:v>
                </c:pt>
                <c:pt idx="4">
                  <c:v>févr.-19</c:v>
                </c:pt>
                <c:pt idx="5">
                  <c:v>mars-19</c:v>
                </c:pt>
                <c:pt idx="6">
                  <c:v>avr.-19</c:v>
                </c:pt>
                <c:pt idx="7">
                  <c:v>mai-19</c:v>
                </c:pt>
                <c:pt idx="8">
                  <c:v>juin-19</c:v>
                </c:pt>
              </c:strCache>
            </c:strRef>
          </c:cat>
          <c:val>
            <c:numRef>
              <c:f>'DATA UO'!$K$59:$S$59</c:f>
              <c:numCache>
                <c:formatCode>General</c:formatCode>
                <c:ptCount val="9"/>
                <c:pt idx="0" formatCode="0.0">
                  <c:v>450</c:v>
                </c:pt>
                <c:pt idx="1">
                  <c:v>300</c:v>
                </c:pt>
                <c:pt idx="2">
                  <c:v>258</c:v>
                </c:pt>
                <c:pt idx="3">
                  <c:v>608</c:v>
                </c:pt>
                <c:pt idx="4">
                  <c:v>608</c:v>
                </c:pt>
                <c:pt idx="5">
                  <c:v>608</c:v>
                </c:pt>
                <c:pt idx="6">
                  <c:v>608</c:v>
                </c:pt>
                <c:pt idx="7">
                  <c:v>608</c:v>
                </c:pt>
                <c:pt idx="8">
                  <c:v>608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6B4-4CA7-BE09-99189D9E40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6134488"/>
        <c:axId val="646133504"/>
      </c:lineChart>
      <c:catAx>
        <c:axId val="488422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421176"/>
        <c:crosses val="autoZero"/>
        <c:auto val="1"/>
        <c:lblAlgn val="ctr"/>
        <c:lblOffset val="100"/>
        <c:tickLblSkip val="1"/>
        <c:noMultiLvlLbl val="0"/>
      </c:catAx>
      <c:valAx>
        <c:axId val="488421176"/>
        <c:scaling>
          <c:orientation val="minMax"/>
        </c:scaling>
        <c:delete val="0"/>
        <c:axPos val="l"/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422816"/>
        <c:crosses val="autoZero"/>
        <c:crossBetween val="between"/>
      </c:valAx>
      <c:valAx>
        <c:axId val="646133504"/>
        <c:scaling>
          <c:orientation val="minMax"/>
        </c:scaling>
        <c:delete val="1"/>
        <c:axPos val="r"/>
        <c:numFmt formatCode="0.0" sourceLinked="1"/>
        <c:majorTickMark val="out"/>
        <c:minorTickMark val="none"/>
        <c:tickLblPos val="nextTo"/>
        <c:crossAx val="646134488"/>
        <c:crosses val="max"/>
        <c:crossBetween val="between"/>
      </c:valAx>
      <c:catAx>
        <c:axId val="6461344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61335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28575</xdr:colOff>
      <xdr:row>4</xdr:row>
      <xdr:rowOff>28575</xdr:rowOff>
    </xdr:to>
    <xdr:sp macro="" textlink="">
      <xdr:nvSpPr>
        <xdr:cNvPr id="8" name="Rectangle : avec coins supérieurs arrondis 7">
          <a:extLst>
            <a:ext uri="{FF2B5EF4-FFF2-40B4-BE49-F238E27FC236}">
              <a16:creationId xmlns:a16="http://schemas.microsoft.com/office/drawing/2014/main" id="{C27D8468-E7EF-4A0D-A400-11E2C940F279}"/>
            </a:ext>
          </a:extLst>
        </xdr:cNvPr>
        <xdr:cNvSpPr/>
      </xdr:nvSpPr>
      <xdr:spPr>
        <a:xfrm>
          <a:off x="1524000" y="381000"/>
          <a:ext cx="4800600" cy="409575"/>
        </a:xfrm>
        <a:prstGeom prst="round2SameRect">
          <a:avLst/>
        </a:prstGeom>
        <a:solidFill>
          <a:schemeClr val="accent6">
            <a:lumMod val="50000"/>
          </a:schemeClr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 DES U.O PAR CHANTIER</a:t>
          </a:r>
        </a:p>
      </xdr:txBody>
    </xdr:sp>
    <xdr:clientData/>
  </xdr:twoCellAnchor>
  <xdr:twoCellAnchor>
    <xdr:from>
      <xdr:col>5</xdr:col>
      <xdr:colOff>628649</xdr:colOff>
      <xdr:row>0</xdr:row>
      <xdr:rowOff>0</xdr:rowOff>
    </xdr:from>
    <xdr:to>
      <xdr:col>9</xdr:col>
      <xdr:colOff>47625</xdr:colOff>
      <xdr:row>8</xdr:row>
      <xdr:rowOff>142876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10" name="Complément 9" title="XLTools.net Calendar">
              <a:extLst>
                <a:ext uri="{FF2B5EF4-FFF2-40B4-BE49-F238E27FC236}">
                  <a16:creationId xmlns:a16="http://schemas.microsoft.com/office/drawing/2014/main" id="{C6B8D000-7FE5-43F0-BA67-E55D785A98B7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10" name="Complément 9" title="XLTools.net Calendar">
              <a:extLst>
                <a:ext uri="{FF2B5EF4-FFF2-40B4-BE49-F238E27FC236}">
                  <a16:creationId xmlns:a16="http://schemas.microsoft.com/office/drawing/2014/main" id="{C6B8D000-7FE5-43F0-BA67-E55D785A98B7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0</xdr:col>
      <xdr:colOff>95250</xdr:colOff>
      <xdr:row>5</xdr:row>
      <xdr:rowOff>142875</xdr:rowOff>
    </xdr:from>
    <xdr:to>
      <xdr:col>1</xdr:col>
      <xdr:colOff>685800</xdr:colOff>
      <xdr:row>10</xdr:row>
      <xdr:rowOff>219075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3EDC50AA-BF4E-4EF5-8BA6-8E5769EB05A3}"/>
            </a:ext>
          </a:extLst>
        </xdr:cNvPr>
        <xdr:cNvGrpSpPr/>
      </xdr:nvGrpSpPr>
      <xdr:grpSpPr>
        <a:xfrm>
          <a:off x="95250" y="1095375"/>
          <a:ext cx="1352550" cy="1381125"/>
          <a:chOff x="7762875" y="76200"/>
          <a:chExt cx="1352550" cy="1381125"/>
        </a:xfrm>
      </xdr:grpSpPr>
      <xdr:grpSp>
        <xdr:nvGrpSpPr>
          <xdr:cNvPr id="2" name="Groupe 1">
            <a:extLst>
              <a:ext uri="{FF2B5EF4-FFF2-40B4-BE49-F238E27FC236}">
                <a16:creationId xmlns:a16="http://schemas.microsoft.com/office/drawing/2014/main" id="{FA82D695-1C96-4DC0-A4D2-5FE8EACDF17E}"/>
              </a:ext>
            </a:extLst>
          </xdr:cNvPr>
          <xdr:cNvGrpSpPr/>
        </xdr:nvGrpSpPr>
        <xdr:grpSpPr>
          <a:xfrm>
            <a:off x="7762875" y="76200"/>
            <a:ext cx="1352550" cy="1381125"/>
            <a:chOff x="7762875" y="76200"/>
            <a:chExt cx="1352550" cy="1381125"/>
          </a:xfrm>
        </xdr:grpSpPr>
        <xdr:sp macro="" textlink="">
          <xdr:nvSpPr>
            <xdr:cNvPr id="9" name="Rectangle 8">
              <a:extLst>
                <a:ext uri="{FF2B5EF4-FFF2-40B4-BE49-F238E27FC236}">
                  <a16:creationId xmlns:a16="http://schemas.microsoft.com/office/drawing/2014/main" id="{A80AC0D3-1DE7-400C-8A3C-65DB07CA5953}"/>
                </a:ext>
              </a:extLst>
            </xdr:cNvPr>
            <xdr:cNvSpPr/>
          </xdr:nvSpPr>
          <xdr:spPr>
            <a:xfrm>
              <a:off x="7762875" y="76200"/>
              <a:ext cx="1352550" cy="1381125"/>
            </a:xfrm>
            <a:prstGeom prst="rect">
              <a:avLst/>
            </a:prstGeom>
            <a:solidFill>
              <a:schemeClr val="accent6">
                <a:lumMod val="75000"/>
              </a:schemeClr>
            </a:solidFill>
          </xdr:spPr>
          <xdr:style>
            <a:lnRef idx="2">
              <a:schemeClr val="accent2">
                <a:shade val="50000"/>
              </a:schemeClr>
            </a:lnRef>
            <a:fillRef idx="1">
              <a:schemeClr val="accent2"/>
            </a:fillRef>
            <a:effectRef idx="0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nouvuo" textlink="">
          <xdr:nvSpPr>
            <xdr:cNvPr id="11" name="Rectangle : avec coins supérieurs arrondis 10">
              <a:extLst>
                <a:ext uri="{FF2B5EF4-FFF2-40B4-BE49-F238E27FC236}">
                  <a16:creationId xmlns:a16="http://schemas.microsoft.com/office/drawing/2014/main" id="{E21F61C2-EF52-41B5-A69B-75CBAEFCFB38}"/>
                </a:ext>
              </a:extLst>
            </xdr:cNvPr>
            <xdr:cNvSpPr/>
          </xdr:nvSpPr>
          <xdr:spPr>
            <a:xfrm>
              <a:off x="7820025" y="200025"/>
              <a:ext cx="1247775" cy="257175"/>
            </a:xfrm>
            <a:prstGeom prst="round2SameRect">
              <a:avLst/>
            </a:prstGeom>
            <a:solidFill>
              <a:schemeClr val="accent4">
                <a:lumMod val="75000"/>
                <a:alpha val="45000"/>
              </a:schemeClr>
            </a:solidFill>
          </xdr:spPr>
          <xdr:style>
            <a:lnRef idx="2">
              <a:schemeClr val="accent6">
                <a:shade val="50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 i="1"/>
                <a:t>Nouveau</a:t>
              </a:r>
            </a:p>
          </xdr:txBody>
        </xdr:sp>
      </xdr:grpSp>
      <xdr:sp macro="[0]!enrUO" textlink="">
        <xdr:nvSpPr>
          <xdr:cNvPr id="12" name="Rectangle : avec coins supérieurs arrondis 11">
            <a:extLst>
              <a:ext uri="{FF2B5EF4-FFF2-40B4-BE49-F238E27FC236}">
                <a16:creationId xmlns:a16="http://schemas.microsoft.com/office/drawing/2014/main" id="{CF46A963-E06E-4DAA-9BF3-DEC7E639D9BB}"/>
              </a:ext>
            </a:extLst>
          </xdr:cNvPr>
          <xdr:cNvSpPr/>
        </xdr:nvSpPr>
        <xdr:spPr>
          <a:xfrm>
            <a:off x="7820025" y="781050"/>
            <a:ext cx="1247775" cy="276225"/>
          </a:xfrm>
          <a:prstGeom prst="round2SameRect">
            <a:avLst/>
          </a:prstGeom>
          <a:solidFill>
            <a:schemeClr val="accent4">
              <a:lumMod val="75000"/>
              <a:alpha val="45000"/>
            </a:schemeClr>
          </a:solidFill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 i="1"/>
              <a:t>Enregister</a:t>
            </a:r>
          </a:p>
        </xdr:txBody>
      </xdr:sp>
    </xdr:grpSp>
    <xdr:clientData/>
  </xdr:twoCellAnchor>
  <xdr:twoCellAnchor>
    <xdr:from>
      <xdr:col>5</xdr:col>
      <xdr:colOff>10</xdr:colOff>
      <xdr:row>8</xdr:row>
      <xdr:rowOff>219079</xdr:rowOff>
    </xdr:from>
    <xdr:to>
      <xdr:col>15</xdr:col>
      <xdr:colOff>495300</xdr:colOff>
      <xdr:row>28</xdr:row>
      <xdr:rowOff>200025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E349689-760A-49FE-AD61-32F5CB2B303A}"/>
            </a:ext>
          </a:extLst>
        </xdr:cNvPr>
        <xdr:cNvGrpSpPr/>
      </xdr:nvGrpSpPr>
      <xdr:grpSpPr>
        <a:xfrm>
          <a:off x="7058035" y="1924054"/>
          <a:ext cx="8115290" cy="5505446"/>
          <a:chOff x="7058035" y="1924054"/>
          <a:chExt cx="8115290" cy="5505446"/>
        </a:xfrm>
      </xdr:grpSpPr>
      <xdr:graphicFrame macro="">
        <xdr:nvGraphicFramePr>
          <xdr:cNvPr id="13" name="Graphique 12">
            <a:extLst>
              <a:ext uri="{FF2B5EF4-FFF2-40B4-BE49-F238E27FC236}">
                <a16:creationId xmlns:a16="http://schemas.microsoft.com/office/drawing/2014/main" id="{A5419168-5BA2-45E4-A03A-AC620D91AEAF}"/>
              </a:ext>
            </a:extLst>
          </xdr:cNvPr>
          <xdr:cNvGraphicFramePr>
            <a:graphicFrameLocks/>
          </xdr:cNvGraphicFramePr>
        </xdr:nvGraphicFramePr>
        <xdr:xfrm>
          <a:off x="7058035" y="1924054"/>
          <a:ext cx="8115290" cy="550544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CA1F2CAA-4C18-43D6-A053-7EBDCE957BC8}"/>
              </a:ext>
            </a:extLst>
          </xdr:cNvPr>
          <xdr:cNvSpPr/>
        </xdr:nvSpPr>
        <xdr:spPr>
          <a:xfrm>
            <a:off x="10210800" y="1954923"/>
            <a:ext cx="805139" cy="244276"/>
          </a:xfrm>
          <a:prstGeom prst="rect">
            <a:avLst/>
          </a:prstGeom>
          <a:solidFill>
            <a:schemeClr val="bg1">
              <a:lumMod val="65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l"/>
            <a:r>
              <a:rPr lang="fr-FR" sz="1100" b="1">
                <a:solidFill>
                  <a:sysClr val="windowText" lastClr="000000"/>
                </a:solidFill>
              </a:rPr>
              <a:t>UO DISPO</a:t>
            </a:r>
          </a:p>
        </xdr:txBody>
      </xdr:sp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4BF3972F-AE3E-42C8-9748-3098F863D7C9}"/>
              </a:ext>
            </a:extLst>
          </xdr:cNvPr>
          <xdr:cNvSpPr/>
        </xdr:nvSpPr>
        <xdr:spPr>
          <a:xfrm>
            <a:off x="11268075" y="1971675"/>
            <a:ext cx="1057275" cy="247650"/>
          </a:xfrm>
          <a:prstGeom prst="rect">
            <a:avLst/>
          </a:prstGeom>
          <a:solidFill>
            <a:schemeClr val="accent5">
              <a:lumMod val="75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1">
                <a:solidFill>
                  <a:schemeClr val="bg1"/>
                </a:solidFill>
              </a:rPr>
              <a:t>UO AFFECTEES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:a16="http://schemas.microsoft.com/office/drawing/2014/main" id="{C7DC8E72-FF1F-4A0D-97A8-9F421D15F984}"/>
              </a:ext>
            </a:extLst>
          </xdr:cNvPr>
          <xdr:cNvSpPr/>
        </xdr:nvSpPr>
        <xdr:spPr>
          <a:xfrm>
            <a:off x="12468225" y="1962150"/>
            <a:ext cx="771525" cy="264178"/>
          </a:xfrm>
          <a:prstGeom prst="rect">
            <a:avLst/>
          </a:prstGeom>
          <a:solidFill>
            <a:srgbClr val="FF00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1">
                <a:solidFill>
                  <a:sysClr val="windowText" lastClr="000000"/>
                </a:solidFill>
              </a:rPr>
              <a:t>BUDGET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ISIE_CARNET%20CD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_PROSPECTS"/>
      <sheetName val="MENU"/>
      <sheetName val="DATA DEVIS SUITE CDES"/>
      <sheetName val="FORMULAIRE SAISIE CDES"/>
      <sheetName val="DATA FACTURATIONS"/>
      <sheetName val="FORMULAIRE FACTURATION"/>
      <sheetName val="données"/>
    </sheetNames>
    <sheetDataSet>
      <sheetData sheetId="0">
        <row r="4">
          <cell r="B4" t="str">
            <v>BEBIAN</v>
          </cell>
        </row>
        <row r="5">
          <cell r="B5" t="str">
            <v>BIO INOX</v>
          </cell>
        </row>
        <row r="6">
          <cell r="B6" t="str">
            <v>BOISSON</v>
          </cell>
        </row>
        <row r="7">
          <cell r="B7" t="str">
            <v>BUCHER VASLIN</v>
          </cell>
        </row>
        <row r="8">
          <cell r="B8" t="str">
            <v>C CASTEL</v>
          </cell>
        </row>
        <row r="9">
          <cell r="B9" t="str">
            <v>CDELEC</v>
          </cell>
        </row>
        <row r="10">
          <cell r="B10" t="str">
            <v>CLOS COLUMBU</v>
          </cell>
        </row>
        <row r="11">
          <cell r="B11" t="str">
            <v>CND SIGNALETIQUE</v>
          </cell>
        </row>
        <row r="12">
          <cell r="B12" t="str">
            <v>COURSANT</v>
          </cell>
        </row>
        <row r="13">
          <cell r="B13" t="str">
            <v>DIPOSTEL</v>
          </cell>
        </row>
        <row r="14">
          <cell r="B14" t="str">
            <v>EDSUN LOISIRS</v>
          </cell>
        </row>
        <row r="15">
          <cell r="B15" t="str">
            <v>EIFFAGE</v>
          </cell>
        </row>
        <row r="16">
          <cell r="B16" t="str">
            <v>ESCLAPES</v>
          </cell>
        </row>
        <row r="17">
          <cell r="B17" t="str">
            <v>ESTEZARGUES</v>
          </cell>
        </row>
        <row r="18">
          <cell r="B18" t="str">
            <v>EUROTECHNOLOGIE</v>
          </cell>
        </row>
        <row r="19">
          <cell r="B19" t="str">
            <v>FEMAG INDUSTRIE</v>
          </cell>
        </row>
        <row r="20">
          <cell r="B20" t="str">
            <v>KUPKE SCEA</v>
          </cell>
        </row>
        <row r="21">
          <cell r="B21" t="str">
            <v>LA JASSE CASTEL</v>
          </cell>
        </row>
        <row r="22">
          <cell r="B22" t="str">
            <v>LA VOILE BLEUE</v>
          </cell>
        </row>
        <row r="23">
          <cell r="B23" t="str">
            <v>LES HOTELS DE PARIS</v>
          </cell>
        </row>
        <row r="24">
          <cell r="B24" t="str">
            <v>LES VIGNERONS DU LUC</v>
          </cell>
        </row>
        <row r="25">
          <cell r="B25" t="str">
            <v>MIROITERIE COULONROYAL</v>
          </cell>
        </row>
        <row r="26">
          <cell r="B26" t="str">
            <v>MODULAR</v>
          </cell>
        </row>
        <row r="27">
          <cell r="B27" t="str">
            <v>NEREUS</v>
          </cell>
        </row>
        <row r="28">
          <cell r="B28" t="str">
            <v>OBI</v>
          </cell>
        </row>
        <row r="29">
          <cell r="B29" t="str">
            <v>OLEOS</v>
          </cell>
        </row>
        <row r="30">
          <cell r="B30" t="str">
            <v xml:space="preserve">RULLIER </v>
          </cell>
        </row>
        <row r="31">
          <cell r="B31" t="str">
            <v>SCV CAVE DE COURSAN ARMISSAN</v>
          </cell>
        </row>
        <row r="32">
          <cell r="B32" t="str">
            <v>SINEQUALIGHT</v>
          </cell>
        </row>
        <row r="33">
          <cell r="B33" t="str">
            <v>VINISTAB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C2" t="str">
            <v>Chaudronnerie</v>
          </cell>
          <cell r="E2" t="str">
            <v>interne</v>
          </cell>
        </row>
        <row r="3">
          <cell r="C3" t="str">
            <v>Architecture</v>
          </cell>
          <cell r="E3" t="str">
            <v>externe</v>
          </cell>
        </row>
        <row r="4">
          <cell r="C4" t="str">
            <v>Plaisance</v>
          </cell>
          <cell r="E4" t="str">
            <v>a1</v>
          </cell>
        </row>
        <row r="5">
          <cell r="C5" t="str">
            <v>Produits catalogues</v>
          </cell>
          <cell r="E5" t="str">
            <v>a2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C6B8D000-7FE5-43F0-BA67-E55D785A98B7}">
  <we:reference id="wa104379895" version="1.0.0.0" store="fr-FR" storeType="OMEX"/>
  <we:alternateReferences>
    <we:reference id="WA104379895" version="1.0.0.0" store="WA10437989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59"/>
  <sheetViews>
    <sheetView showGridLines="0" tabSelected="1" workbookViewId="0">
      <selection activeCell="A3" sqref="A3:XFD4"/>
    </sheetView>
  </sheetViews>
  <sheetFormatPr baseColWidth="10" defaultColWidth="9.140625" defaultRowHeight="15" x14ac:dyDescent="0.25"/>
  <cols>
    <col min="1" max="1" width="11.28515625" customWidth="1"/>
    <col min="2" max="2" width="9.85546875" bestFit="1" customWidth="1"/>
    <col min="9" max="9" width="12.7109375" customWidth="1"/>
    <col min="10" max="10" width="4" customWidth="1"/>
    <col min="11" max="11" width="9.140625" style="90"/>
    <col min="12" max="12" width="7.5703125" bestFit="1" customWidth="1"/>
    <col min="13" max="13" width="7.42578125" bestFit="1" customWidth="1"/>
    <col min="14" max="14" width="8" bestFit="1" customWidth="1"/>
    <col min="15" max="15" width="7.85546875" bestFit="1" customWidth="1"/>
    <col min="16" max="16" width="8" bestFit="1" customWidth="1"/>
    <col min="17" max="18" width="7" bestFit="1" customWidth="1"/>
    <col min="19" max="20" width="7.140625" bestFit="1" customWidth="1"/>
    <col min="21" max="21" width="7.7109375" bestFit="1" customWidth="1"/>
    <col min="22" max="22" width="8.140625" bestFit="1" customWidth="1"/>
    <col min="23" max="23" width="8" bestFit="1" customWidth="1"/>
    <col min="24" max="34" width="5.5703125" customWidth="1"/>
    <col min="35" max="35" width="9.5703125" customWidth="1"/>
  </cols>
  <sheetData>
    <row r="1" spans="1:35" x14ac:dyDescent="0.25">
      <c r="A1" s="44"/>
      <c r="B1" s="44"/>
      <c r="C1" s="44"/>
      <c r="D1" s="44"/>
      <c r="E1" s="44"/>
      <c r="F1" s="44"/>
      <c r="G1" s="44"/>
      <c r="H1" s="45">
        <f>SUM(H2:H34)</f>
        <v>1106</v>
      </c>
      <c r="I1" s="44">
        <f>SUM(I2:I34)</f>
        <v>709</v>
      </c>
      <c r="J1" s="44"/>
      <c r="K1" s="84">
        <f t="shared" ref="K1:AF1" si="0">SUM(K2:K34)</f>
        <v>0</v>
      </c>
      <c r="L1" s="44">
        <f t="shared" si="0"/>
        <v>0</v>
      </c>
      <c r="M1" s="44">
        <f t="shared" si="0"/>
        <v>0</v>
      </c>
      <c r="N1" s="44">
        <f t="shared" si="0"/>
        <v>0</v>
      </c>
      <c r="O1" s="44">
        <f t="shared" si="0"/>
        <v>0</v>
      </c>
      <c r="P1" s="44">
        <f t="shared" si="0"/>
        <v>0</v>
      </c>
      <c r="Q1" s="44">
        <f t="shared" si="0"/>
        <v>0</v>
      </c>
      <c r="R1" s="44">
        <f t="shared" si="0"/>
        <v>0</v>
      </c>
      <c r="S1" s="44">
        <f t="shared" si="0"/>
        <v>0</v>
      </c>
      <c r="T1" s="44">
        <f t="shared" si="0"/>
        <v>200</v>
      </c>
      <c r="U1" s="44">
        <f t="shared" si="0"/>
        <v>450</v>
      </c>
      <c r="V1" s="44">
        <f t="shared" si="0"/>
        <v>464</v>
      </c>
      <c r="W1" s="44">
        <f t="shared" si="0"/>
        <v>150</v>
      </c>
      <c r="X1" s="44">
        <f t="shared" si="0"/>
        <v>121</v>
      </c>
      <c r="Y1" s="44">
        <f t="shared" si="0"/>
        <v>148</v>
      </c>
      <c r="Z1" s="44">
        <f t="shared" si="0"/>
        <v>86</v>
      </c>
      <c r="AA1" s="44">
        <f t="shared" si="0"/>
        <v>0</v>
      </c>
      <c r="AB1" s="44">
        <f t="shared" si="0"/>
        <v>196</v>
      </c>
      <c r="AC1" s="44">
        <f t="shared" si="0"/>
        <v>0</v>
      </c>
      <c r="AD1" s="44">
        <f t="shared" si="0"/>
        <v>0</v>
      </c>
      <c r="AE1" s="44">
        <f t="shared" si="0"/>
        <v>0</v>
      </c>
      <c r="AF1" s="44">
        <f t="shared" si="0"/>
        <v>0</v>
      </c>
      <c r="AG1" s="44">
        <f t="shared" ref="AG1:AH1" si="1">SUM(AG2:AG34)</f>
        <v>0</v>
      </c>
      <c r="AH1" s="44">
        <f t="shared" si="1"/>
        <v>0</v>
      </c>
      <c r="AI1" s="44"/>
    </row>
    <row r="2" spans="1:35" ht="45" x14ac:dyDescent="0.25">
      <c r="A2" s="26" t="s">
        <v>0</v>
      </c>
      <c r="B2" s="27" t="s">
        <v>1</v>
      </c>
      <c r="C2" s="28" t="s">
        <v>2</v>
      </c>
      <c r="D2" s="28" t="s">
        <v>3</v>
      </c>
      <c r="E2" s="27" t="s">
        <v>4</v>
      </c>
      <c r="F2" s="27" t="s">
        <v>5</v>
      </c>
      <c r="G2" s="27" t="s">
        <v>6</v>
      </c>
      <c r="H2" s="29" t="s">
        <v>7</v>
      </c>
      <c r="I2" s="29" t="s">
        <v>8</v>
      </c>
      <c r="J2" s="1"/>
      <c r="K2" s="85" t="s">
        <v>9</v>
      </c>
      <c r="L2" s="29" t="s">
        <v>10</v>
      </c>
      <c r="M2" s="29" t="s">
        <v>11</v>
      </c>
      <c r="N2" s="29" t="s">
        <v>12</v>
      </c>
      <c r="O2" s="29" t="s">
        <v>13</v>
      </c>
      <c r="P2" s="29" t="s">
        <v>14</v>
      </c>
      <c r="Q2" s="29" t="s">
        <v>15</v>
      </c>
      <c r="R2" s="29" t="s">
        <v>16</v>
      </c>
      <c r="S2" s="29" t="s">
        <v>17</v>
      </c>
      <c r="T2" s="29" t="s">
        <v>18</v>
      </c>
      <c r="U2" s="29" t="s">
        <v>19</v>
      </c>
      <c r="V2" s="65" t="s">
        <v>20</v>
      </c>
      <c r="W2" s="70" t="s">
        <v>9</v>
      </c>
      <c r="X2" s="29" t="s">
        <v>10</v>
      </c>
      <c r="Y2" s="29" t="s">
        <v>11</v>
      </c>
      <c r="Z2" s="29" t="s">
        <v>12</v>
      </c>
      <c r="AA2" s="29" t="s">
        <v>13</v>
      </c>
      <c r="AB2" s="29" t="s">
        <v>14</v>
      </c>
      <c r="AC2" s="29" t="s">
        <v>15</v>
      </c>
      <c r="AD2" s="29" t="s">
        <v>16</v>
      </c>
      <c r="AE2" s="29" t="s">
        <v>17</v>
      </c>
      <c r="AF2" s="29" t="s">
        <v>18</v>
      </c>
      <c r="AG2" s="29" t="s">
        <v>19</v>
      </c>
      <c r="AH2" s="29" t="s">
        <v>20</v>
      </c>
      <c r="AI2" s="1"/>
    </row>
    <row r="3" spans="1:35" ht="30" x14ac:dyDescent="0.25">
      <c r="A3" s="26" t="s">
        <v>89</v>
      </c>
      <c r="B3" s="27" t="s">
        <v>90</v>
      </c>
      <c r="C3" s="28">
        <v>43466</v>
      </c>
      <c r="D3" s="28">
        <v>43393</v>
      </c>
      <c r="E3" s="27">
        <v>151</v>
      </c>
      <c r="F3" s="27" t="s">
        <v>80</v>
      </c>
      <c r="G3" s="27" t="s">
        <v>81</v>
      </c>
      <c r="H3" s="29">
        <v>12</v>
      </c>
      <c r="I3" s="29"/>
      <c r="J3" s="1"/>
      <c r="K3" s="85"/>
      <c r="L3" s="29"/>
      <c r="M3" s="29"/>
      <c r="N3" s="29"/>
      <c r="O3" s="29"/>
      <c r="P3" s="29"/>
      <c r="Q3" s="29"/>
      <c r="R3" s="29"/>
      <c r="S3" s="29"/>
      <c r="T3" s="29"/>
      <c r="U3" s="29"/>
      <c r="V3" s="65">
        <v>12</v>
      </c>
      <c r="W3" s="70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1"/>
    </row>
    <row r="4" spans="1:35" x14ac:dyDescent="0.25">
      <c r="A4" s="36"/>
      <c r="B4" s="37"/>
      <c r="C4" s="38"/>
      <c r="D4" s="38"/>
      <c r="E4" s="37"/>
      <c r="F4" s="37"/>
      <c r="G4" s="37"/>
      <c r="H4" s="39"/>
      <c r="I4" s="39"/>
      <c r="J4" s="1"/>
      <c r="K4" s="86"/>
      <c r="L4" s="39"/>
      <c r="M4" s="39"/>
      <c r="N4" s="39"/>
      <c r="O4" s="39"/>
      <c r="P4" s="39"/>
      <c r="Q4" s="39"/>
      <c r="R4" s="39"/>
      <c r="S4" s="39"/>
      <c r="T4" s="39"/>
      <c r="U4" s="39"/>
      <c r="V4" s="66"/>
      <c r="W4" s="72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1"/>
    </row>
    <row r="5" spans="1:35" ht="30" x14ac:dyDescent="0.25">
      <c r="A5" s="26" t="s">
        <v>88</v>
      </c>
      <c r="B5" s="27" t="s">
        <v>85</v>
      </c>
      <c r="C5" s="28">
        <v>43291</v>
      </c>
      <c r="D5" s="28">
        <v>43393</v>
      </c>
      <c r="E5" s="27">
        <v>510</v>
      </c>
      <c r="F5" s="27" t="s">
        <v>84</v>
      </c>
      <c r="G5" s="27"/>
      <c r="H5" s="29">
        <v>86</v>
      </c>
      <c r="I5" s="29"/>
      <c r="J5" s="1"/>
      <c r="K5" s="85"/>
      <c r="L5" s="29"/>
      <c r="M5" s="29"/>
      <c r="N5" s="29"/>
      <c r="O5" s="29"/>
      <c r="P5" s="29"/>
      <c r="Q5" s="29"/>
      <c r="R5" s="29"/>
      <c r="S5" s="29"/>
      <c r="T5" s="29"/>
      <c r="U5" s="29"/>
      <c r="V5" s="65"/>
      <c r="W5" s="70"/>
      <c r="X5" s="29"/>
      <c r="Y5" s="29"/>
      <c r="Z5" s="29">
        <v>86</v>
      </c>
      <c r="AA5" s="29"/>
      <c r="AB5" s="29"/>
      <c r="AC5" s="29"/>
      <c r="AD5" s="29"/>
      <c r="AE5" s="29"/>
      <c r="AF5" s="29"/>
      <c r="AG5" s="29"/>
      <c r="AH5" s="29"/>
      <c r="AI5" s="1"/>
    </row>
    <row r="6" spans="1:35" x14ac:dyDescent="0.25">
      <c r="A6" s="36"/>
      <c r="B6" s="37"/>
      <c r="C6" s="38"/>
      <c r="D6" s="38"/>
      <c r="E6" s="37"/>
      <c r="F6" s="37"/>
      <c r="G6" s="37"/>
      <c r="H6" s="39"/>
      <c r="I6" s="39">
        <v>60</v>
      </c>
      <c r="J6" s="1"/>
      <c r="K6" s="86"/>
      <c r="L6" s="39"/>
      <c r="M6" s="39"/>
      <c r="N6" s="39"/>
      <c r="O6" s="39"/>
      <c r="P6" s="39"/>
      <c r="Q6" s="39"/>
      <c r="R6" s="39"/>
      <c r="S6" s="39"/>
      <c r="T6" s="39"/>
      <c r="U6" s="39"/>
      <c r="V6" s="66"/>
      <c r="W6" s="72"/>
      <c r="X6" s="35"/>
      <c r="Y6" s="35"/>
      <c r="Z6" s="35"/>
      <c r="AA6" s="35"/>
      <c r="AB6" s="35">
        <v>60</v>
      </c>
      <c r="AC6" s="35"/>
      <c r="AD6" s="35"/>
      <c r="AE6" s="35"/>
      <c r="AF6" s="35"/>
      <c r="AG6" s="35"/>
      <c r="AH6" s="35"/>
      <c r="AI6" s="1"/>
    </row>
    <row r="7" spans="1:35" ht="30" x14ac:dyDescent="0.25">
      <c r="A7" s="26" t="s">
        <v>87</v>
      </c>
      <c r="B7" s="27" t="s">
        <v>85</v>
      </c>
      <c r="C7" s="28">
        <v>43656</v>
      </c>
      <c r="D7" s="28">
        <v>43393</v>
      </c>
      <c r="E7" s="27">
        <v>510</v>
      </c>
      <c r="F7" s="27" t="s">
        <v>84</v>
      </c>
      <c r="G7" s="27"/>
      <c r="H7" s="29">
        <v>50</v>
      </c>
      <c r="I7" s="29"/>
      <c r="J7" s="1"/>
      <c r="K7" s="85"/>
      <c r="L7" s="29"/>
      <c r="M7" s="29"/>
      <c r="N7" s="29"/>
      <c r="O7" s="29"/>
      <c r="P7" s="29"/>
      <c r="Q7" s="29"/>
      <c r="R7" s="29"/>
      <c r="S7" s="29"/>
      <c r="T7" s="29"/>
      <c r="U7" s="29"/>
      <c r="V7" s="65"/>
      <c r="W7" s="70"/>
      <c r="X7" s="29"/>
      <c r="Y7" s="29">
        <v>50</v>
      </c>
      <c r="Z7" s="29"/>
      <c r="AA7" s="29"/>
      <c r="AB7" s="29"/>
      <c r="AC7" s="29"/>
      <c r="AD7" s="29"/>
      <c r="AE7" s="29"/>
      <c r="AF7" s="29"/>
      <c r="AG7" s="29"/>
      <c r="AH7" s="29"/>
      <c r="AI7" s="1"/>
    </row>
    <row r="8" spans="1:35" x14ac:dyDescent="0.25">
      <c r="A8" s="36"/>
      <c r="B8" s="37"/>
      <c r="C8" s="38"/>
      <c r="D8" s="38"/>
      <c r="E8" s="37"/>
      <c r="F8" s="37"/>
      <c r="G8" s="37"/>
      <c r="H8" s="39"/>
      <c r="I8" s="39">
        <v>26</v>
      </c>
      <c r="J8" s="1"/>
      <c r="K8" s="86"/>
      <c r="L8" s="39"/>
      <c r="M8" s="39"/>
      <c r="N8" s="39"/>
      <c r="O8" s="39"/>
      <c r="P8" s="39"/>
      <c r="Q8" s="39"/>
      <c r="R8" s="39"/>
      <c r="S8" s="39"/>
      <c r="T8" s="39"/>
      <c r="U8" s="39"/>
      <c r="V8" s="66"/>
      <c r="W8" s="72"/>
      <c r="X8" s="35"/>
      <c r="Y8" s="35"/>
      <c r="Z8" s="35"/>
      <c r="AA8" s="35"/>
      <c r="AB8" s="35">
        <v>26</v>
      </c>
      <c r="AC8" s="35"/>
      <c r="AD8" s="35"/>
      <c r="AE8" s="35"/>
      <c r="AF8" s="35"/>
      <c r="AG8" s="35"/>
      <c r="AH8" s="35"/>
      <c r="AI8" s="1"/>
    </row>
    <row r="9" spans="1:35" ht="45" x14ac:dyDescent="0.25">
      <c r="A9" s="26" t="s">
        <v>86</v>
      </c>
      <c r="B9" s="27" t="s">
        <v>85</v>
      </c>
      <c r="C9" s="28">
        <v>43656</v>
      </c>
      <c r="D9" s="28">
        <v>43393</v>
      </c>
      <c r="E9" s="27">
        <v>510</v>
      </c>
      <c r="F9" s="27" t="s">
        <v>80</v>
      </c>
      <c r="G9" s="27"/>
      <c r="H9" s="29">
        <v>98</v>
      </c>
      <c r="I9" s="29"/>
      <c r="J9" s="1"/>
      <c r="K9" s="85"/>
      <c r="L9" s="29"/>
      <c r="M9" s="29"/>
      <c r="N9" s="29"/>
      <c r="O9" s="29"/>
      <c r="P9" s="29"/>
      <c r="Q9" s="29"/>
      <c r="R9" s="29"/>
      <c r="S9" s="29"/>
      <c r="T9" s="29"/>
      <c r="U9" s="29"/>
      <c r="V9" s="65"/>
      <c r="W9" s="70"/>
      <c r="X9" s="29"/>
      <c r="Y9" s="29">
        <v>98</v>
      </c>
      <c r="Z9" s="29"/>
      <c r="AA9" s="29"/>
      <c r="AB9" s="29"/>
      <c r="AC9" s="29"/>
      <c r="AD9" s="29"/>
      <c r="AE9" s="29"/>
      <c r="AF9" s="29"/>
      <c r="AG9" s="29"/>
      <c r="AH9" s="29"/>
      <c r="AI9" s="1"/>
    </row>
    <row r="10" spans="1:35" x14ac:dyDescent="0.25">
      <c r="A10" s="36"/>
      <c r="B10" s="37"/>
      <c r="C10" s="38"/>
      <c r="D10" s="38"/>
      <c r="E10" s="37"/>
      <c r="F10" s="37"/>
      <c r="G10" s="37"/>
      <c r="H10" s="39"/>
      <c r="I10" s="39">
        <v>78</v>
      </c>
      <c r="J10" s="1"/>
      <c r="K10" s="86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66"/>
      <c r="W10" s="72"/>
      <c r="X10" s="35"/>
      <c r="Y10" s="35"/>
      <c r="Z10" s="35"/>
      <c r="AA10" s="35"/>
      <c r="AB10" s="35">
        <v>78</v>
      </c>
      <c r="AC10" s="35"/>
      <c r="AD10" s="35"/>
      <c r="AE10" s="35"/>
      <c r="AF10" s="35"/>
      <c r="AG10" s="35"/>
      <c r="AH10" s="35"/>
      <c r="AI10" s="1"/>
    </row>
    <row r="11" spans="1:35" ht="45" x14ac:dyDescent="0.25">
      <c r="A11" s="26" t="s">
        <v>82</v>
      </c>
      <c r="B11" s="27" t="s">
        <v>83</v>
      </c>
      <c r="C11" s="28">
        <v>43656</v>
      </c>
      <c r="D11" s="28">
        <v>43393</v>
      </c>
      <c r="E11" s="27">
        <v>510</v>
      </c>
      <c r="F11" s="27" t="s">
        <v>84</v>
      </c>
      <c r="G11" s="27"/>
      <c r="H11" s="29">
        <v>58</v>
      </c>
      <c r="I11" s="29"/>
      <c r="J11" s="1"/>
      <c r="K11" s="85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65"/>
      <c r="W11" s="70"/>
      <c r="X11" s="29">
        <v>58</v>
      </c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1"/>
    </row>
    <row r="12" spans="1:35" x14ac:dyDescent="0.25">
      <c r="A12" s="36"/>
      <c r="B12" s="37"/>
      <c r="C12" s="38"/>
      <c r="D12" s="38"/>
      <c r="E12" s="37"/>
      <c r="F12" s="37"/>
      <c r="G12" s="37"/>
      <c r="H12" s="39"/>
      <c r="I12" s="39">
        <v>32</v>
      </c>
      <c r="J12" s="1"/>
      <c r="K12" s="86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66"/>
      <c r="W12" s="72"/>
      <c r="X12" s="35"/>
      <c r="Y12" s="35"/>
      <c r="Z12" s="35"/>
      <c r="AA12" s="35"/>
      <c r="AB12" s="35">
        <v>32</v>
      </c>
      <c r="AC12" s="35"/>
      <c r="AD12" s="35"/>
      <c r="AE12" s="35"/>
      <c r="AF12" s="35"/>
      <c r="AG12" s="35"/>
      <c r="AH12" s="35"/>
      <c r="AI12" s="1"/>
    </row>
    <row r="13" spans="1:35" ht="30" x14ac:dyDescent="0.25">
      <c r="A13" s="26">
        <v>62</v>
      </c>
      <c r="B13" s="27" t="s">
        <v>78</v>
      </c>
      <c r="C13" s="28">
        <v>43480</v>
      </c>
      <c r="D13" s="28">
        <v>43240</v>
      </c>
      <c r="E13" s="27" t="s">
        <v>79</v>
      </c>
      <c r="F13" s="27" t="s">
        <v>80</v>
      </c>
      <c r="G13" s="27" t="s">
        <v>81</v>
      </c>
      <c r="H13" s="29">
        <v>802</v>
      </c>
      <c r="I13" s="29"/>
      <c r="J13" s="1"/>
      <c r="K13" s="85"/>
      <c r="L13" s="29"/>
      <c r="M13" s="29"/>
      <c r="N13" s="29"/>
      <c r="O13" s="29"/>
      <c r="P13" s="29"/>
      <c r="Q13" s="29"/>
      <c r="R13" s="29"/>
      <c r="S13" s="29"/>
      <c r="T13" s="29">
        <v>200</v>
      </c>
      <c r="U13" s="29">
        <v>450</v>
      </c>
      <c r="V13" s="65">
        <v>152</v>
      </c>
      <c r="W13" s="70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1"/>
    </row>
    <row r="14" spans="1:35" x14ac:dyDescent="0.25">
      <c r="A14" s="36"/>
      <c r="B14" s="37"/>
      <c r="C14" s="38"/>
      <c r="D14" s="38"/>
      <c r="E14" s="37"/>
      <c r="F14" s="37"/>
      <c r="G14" s="37"/>
      <c r="H14" s="39"/>
      <c r="I14" s="39">
        <v>513</v>
      </c>
      <c r="J14" s="1"/>
      <c r="K14" s="86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66">
        <v>300</v>
      </c>
      <c r="W14" s="71">
        <v>150</v>
      </c>
      <c r="X14" s="39">
        <v>63</v>
      </c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1"/>
    </row>
    <row r="15" spans="1:35" x14ac:dyDescent="0.25">
      <c r="A15" s="26"/>
      <c r="B15" s="27"/>
      <c r="C15" s="28"/>
      <c r="D15" s="28"/>
      <c r="E15" s="27"/>
      <c r="F15" s="27"/>
      <c r="G15" s="27"/>
      <c r="H15" s="29"/>
      <c r="I15" s="29"/>
      <c r="J15" s="1"/>
      <c r="K15" s="85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65"/>
      <c r="W15" s="70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1"/>
    </row>
    <row r="16" spans="1:35" x14ac:dyDescent="0.25">
      <c r="A16" s="36"/>
      <c r="B16" s="37"/>
      <c r="C16" s="38"/>
      <c r="D16" s="38"/>
      <c r="E16" s="37"/>
      <c r="F16" s="37"/>
      <c r="G16" s="37"/>
      <c r="H16" s="39"/>
      <c r="I16" s="39"/>
      <c r="J16" s="1"/>
      <c r="K16" s="86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71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1"/>
    </row>
    <row r="17" spans="1:35" x14ac:dyDescent="0.25">
      <c r="A17" s="26"/>
      <c r="B17" s="27"/>
      <c r="C17" s="28"/>
      <c r="D17" s="28"/>
      <c r="E17" s="27"/>
      <c r="F17" s="27"/>
      <c r="G17" s="27"/>
      <c r="H17" s="29"/>
      <c r="I17" s="29"/>
      <c r="J17" s="1"/>
      <c r="K17" s="85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65"/>
      <c r="W17" s="70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1"/>
    </row>
    <row r="18" spans="1:35" x14ac:dyDescent="0.25">
      <c r="A18" s="36"/>
      <c r="B18" s="37"/>
      <c r="C18" s="38"/>
      <c r="D18" s="38"/>
      <c r="E18" s="37"/>
      <c r="F18" s="37"/>
      <c r="G18" s="37"/>
      <c r="H18" s="39"/>
      <c r="I18" s="39"/>
      <c r="J18" s="1"/>
      <c r="K18" s="86"/>
      <c r="L18" s="39"/>
      <c r="M18" s="39"/>
      <c r="N18" s="39"/>
      <c r="O18" s="39"/>
      <c r="P18" s="39"/>
      <c r="Q18" s="39"/>
      <c r="R18" s="39"/>
      <c r="S18" s="39"/>
      <c r="T18" s="39"/>
      <c r="U18" s="35"/>
      <c r="V18" s="67"/>
      <c r="W18" s="72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1"/>
    </row>
    <row r="19" spans="1:35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1"/>
      <c r="K19" s="85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65"/>
      <c r="W19" s="70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50"/>
    </row>
    <row r="20" spans="1:35" x14ac:dyDescent="0.25">
      <c r="A20" s="36"/>
      <c r="B20" s="37"/>
      <c r="C20" s="38"/>
      <c r="D20" s="38"/>
      <c r="E20" s="37"/>
      <c r="F20" s="37"/>
      <c r="G20" s="37"/>
      <c r="H20" s="39"/>
      <c r="I20" s="39"/>
      <c r="J20" s="1"/>
      <c r="K20" s="86"/>
      <c r="L20" s="39"/>
      <c r="M20" s="39"/>
      <c r="N20" s="39"/>
      <c r="O20" s="39"/>
      <c r="P20" s="39"/>
      <c r="Q20" s="39"/>
      <c r="R20" s="39"/>
      <c r="S20" s="39"/>
      <c r="T20" s="39"/>
      <c r="U20" s="35"/>
      <c r="V20" s="67"/>
      <c r="W20" s="72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50"/>
    </row>
    <row r="21" spans="1:35" x14ac:dyDescent="0.25">
      <c r="A21" s="26"/>
      <c r="B21" s="27"/>
      <c r="C21" s="28"/>
      <c r="D21" s="28"/>
      <c r="E21" s="27"/>
      <c r="F21" s="27"/>
      <c r="G21" s="27"/>
      <c r="H21" s="29"/>
      <c r="I21" s="29"/>
      <c r="J21" s="1"/>
      <c r="K21" s="85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65"/>
      <c r="W21" s="70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50"/>
    </row>
    <row r="22" spans="1:35" x14ac:dyDescent="0.25">
      <c r="A22" s="36"/>
      <c r="B22" s="37"/>
      <c r="C22" s="38"/>
      <c r="D22" s="38"/>
      <c r="E22" s="37"/>
      <c r="F22" s="37"/>
      <c r="G22" s="37"/>
      <c r="H22" s="39"/>
      <c r="I22" s="39"/>
      <c r="J22" s="1"/>
      <c r="K22" s="86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66"/>
      <c r="W22" s="71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50"/>
    </row>
    <row r="23" spans="1:35" x14ac:dyDescent="0.25">
      <c r="A23" s="26"/>
      <c r="B23" s="27"/>
      <c r="C23" s="28"/>
      <c r="D23" s="28"/>
      <c r="E23" s="27"/>
      <c r="F23" s="27"/>
      <c r="G23" s="27"/>
      <c r="H23" s="29"/>
      <c r="I23" s="29"/>
      <c r="J23" s="1"/>
      <c r="K23" s="85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65"/>
      <c r="W23" s="70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50"/>
    </row>
    <row r="24" spans="1:35" x14ac:dyDescent="0.25">
      <c r="A24" s="36"/>
      <c r="B24" s="37"/>
      <c r="C24" s="38"/>
      <c r="D24" s="38"/>
      <c r="E24" s="37"/>
      <c r="F24" s="37"/>
      <c r="G24" s="37"/>
      <c r="H24" s="39"/>
      <c r="I24" s="39"/>
      <c r="J24" s="1"/>
      <c r="K24" s="86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66"/>
      <c r="W24" s="71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50"/>
    </row>
    <row r="25" spans="1:35" x14ac:dyDescent="0.25">
      <c r="A25" s="26"/>
      <c r="B25" s="27"/>
      <c r="C25" s="28"/>
      <c r="D25" s="28"/>
      <c r="E25" s="27"/>
      <c r="F25" s="27"/>
      <c r="G25" s="27"/>
      <c r="H25" s="29"/>
      <c r="I25" s="29"/>
      <c r="J25" s="1"/>
      <c r="K25" s="85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65"/>
      <c r="W25" s="70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50"/>
    </row>
    <row r="26" spans="1:35" x14ac:dyDescent="0.25">
      <c r="A26" s="36"/>
      <c r="B26" s="37"/>
      <c r="C26" s="38"/>
      <c r="D26" s="38"/>
      <c r="E26" s="37"/>
      <c r="F26" s="37"/>
      <c r="G26" s="37"/>
      <c r="H26" s="39"/>
      <c r="I26" s="39"/>
      <c r="J26" s="1"/>
      <c r="K26" s="86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66"/>
      <c r="W26" s="71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50"/>
    </row>
    <row r="27" spans="1:35" x14ac:dyDescent="0.25">
      <c r="A27" s="26"/>
      <c r="B27" s="27"/>
      <c r="C27" s="28"/>
      <c r="D27" s="28"/>
      <c r="E27" s="27"/>
      <c r="F27" s="27"/>
      <c r="G27" s="27"/>
      <c r="H27" s="29"/>
      <c r="I27" s="29"/>
      <c r="J27" s="1"/>
      <c r="K27" s="85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65"/>
      <c r="W27" s="70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50"/>
    </row>
    <row r="28" spans="1:35" x14ac:dyDescent="0.25">
      <c r="A28" s="36"/>
      <c r="B28" s="37"/>
      <c r="C28" s="38"/>
      <c r="D28" s="38"/>
      <c r="E28" s="37"/>
      <c r="F28" s="37"/>
      <c r="G28" s="37"/>
      <c r="H28" s="39"/>
      <c r="I28" s="39"/>
      <c r="J28" s="1"/>
      <c r="K28" s="86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66"/>
      <c r="W28" s="71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50"/>
    </row>
    <row r="29" spans="1:35" x14ac:dyDescent="0.25">
      <c r="A29" s="26"/>
      <c r="B29" s="27"/>
      <c r="C29" s="28"/>
      <c r="D29" s="28"/>
      <c r="E29" s="27"/>
      <c r="F29" s="27"/>
      <c r="G29" s="27"/>
      <c r="H29" s="29"/>
      <c r="I29" s="29"/>
      <c r="J29" s="1"/>
      <c r="K29" s="85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65"/>
      <c r="W29" s="70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50"/>
    </row>
    <row r="30" spans="1:35" x14ac:dyDescent="0.25">
      <c r="A30" s="32"/>
      <c r="B30" s="33"/>
      <c r="C30" s="34"/>
      <c r="D30" s="34"/>
      <c r="E30" s="33"/>
      <c r="F30" s="33"/>
      <c r="G30" s="33"/>
      <c r="H30" s="35"/>
      <c r="I30" s="35"/>
      <c r="J30" s="1"/>
      <c r="K30" s="87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67"/>
      <c r="W30" s="72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50"/>
    </row>
    <row r="31" spans="1:35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1"/>
      <c r="K31" s="88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68"/>
      <c r="W31" s="73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50"/>
    </row>
    <row r="32" spans="1:35" x14ac:dyDescent="0.25">
      <c r="A32" s="31"/>
      <c r="B32" s="31"/>
      <c r="C32" s="31"/>
      <c r="D32" s="31"/>
      <c r="E32" s="31"/>
      <c r="F32" s="31"/>
      <c r="G32" s="31"/>
      <c r="H32" s="31"/>
      <c r="I32" s="31"/>
      <c r="J32" s="1"/>
      <c r="K32" s="89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69"/>
      <c r="W32" s="74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50"/>
    </row>
    <row r="33" spans="1:35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1"/>
      <c r="K33" s="88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68"/>
      <c r="W33" s="73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50"/>
    </row>
    <row r="34" spans="1:35" x14ac:dyDescent="0.25">
      <c r="A34" s="31"/>
      <c r="B34" s="31"/>
      <c r="C34" s="31"/>
      <c r="D34" s="31"/>
      <c r="E34" s="31"/>
      <c r="F34" s="31"/>
      <c r="G34" s="31"/>
      <c r="H34" s="31"/>
      <c r="I34" s="31"/>
      <c r="J34" s="1"/>
      <c r="K34" s="89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69"/>
      <c r="W34" s="74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50"/>
    </row>
    <row r="56" spans="1:28" x14ac:dyDescent="0.25">
      <c r="B56" s="93" t="s">
        <v>99</v>
      </c>
      <c r="C56" s="93" t="s">
        <v>100</v>
      </c>
      <c r="D56" s="93" t="s">
        <v>101</v>
      </c>
      <c r="E56" s="93" t="s">
        <v>102</v>
      </c>
      <c r="F56" s="93" t="s">
        <v>101</v>
      </c>
      <c r="G56" s="93" t="s">
        <v>99</v>
      </c>
      <c r="H56" s="93" t="s">
        <v>99</v>
      </c>
      <c r="I56" s="93" t="s">
        <v>102</v>
      </c>
      <c r="J56" s="93" t="s">
        <v>103</v>
      </c>
      <c r="K56" s="92">
        <v>43374</v>
      </c>
      <c r="L56" s="92">
        <v>43405</v>
      </c>
      <c r="M56" s="93" t="s">
        <v>104</v>
      </c>
      <c r="N56" s="91">
        <v>43466</v>
      </c>
      <c r="O56" s="91">
        <v>43498</v>
      </c>
      <c r="P56" s="91">
        <v>43527</v>
      </c>
      <c r="Q56" s="91">
        <v>43559</v>
      </c>
      <c r="R56" s="91">
        <v>43590</v>
      </c>
      <c r="S56" s="91">
        <v>43622</v>
      </c>
      <c r="T56" s="91">
        <v>43653</v>
      </c>
      <c r="U56" s="91">
        <v>43685</v>
      </c>
      <c r="V56" s="91">
        <v>43717</v>
      </c>
      <c r="W56" s="91">
        <v>43748</v>
      </c>
      <c r="X56" s="91">
        <v>43780</v>
      </c>
      <c r="Y56" s="91">
        <v>43811</v>
      </c>
      <c r="Z56" s="60"/>
      <c r="AA56" s="60"/>
      <c r="AB56" s="60"/>
    </row>
    <row r="57" spans="1:28" x14ac:dyDescent="0.25">
      <c r="A57" t="s">
        <v>72</v>
      </c>
      <c r="B57" s="60">
        <f>'DATA UO'!K1</f>
        <v>0</v>
      </c>
      <c r="C57" s="60">
        <f>'DATA UO'!L1</f>
        <v>0</v>
      </c>
      <c r="D57" s="60">
        <f>'DATA UO'!M1</f>
        <v>0</v>
      </c>
      <c r="E57" s="60">
        <f>'DATA UO'!N1</f>
        <v>0</v>
      </c>
      <c r="F57" s="60">
        <f>'DATA UO'!O1</f>
        <v>0</v>
      </c>
      <c r="G57" s="60">
        <f>'DATA UO'!P1</f>
        <v>0</v>
      </c>
      <c r="H57" s="60">
        <f>'DATA UO'!Q1</f>
        <v>0</v>
      </c>
      <c r="I57" s="60">
        <f>'DATA UO'!R1</f>
        <v>0</v>
      </c>
      <c r="J57" s="60">
        <f>'DATA UO'!S1</f>
        <v>0</v>
      </c>
      <c r="K57" s="90">
        <f>'DATA UO'!T1</f>
        <v>200</v>
      </c>
      <c r="L57" s="60">
        <f>'DATA UO'!U1</f>
        <v>450</v>
      </c>
      <c r="M57" s="60">
        <f>'DATA UO'!V1</f>
        <v>464</v>
      </c>
      <c r="N57" s="75">
        <f>'DATA UO'!W1</f>
        <v>150</v>
      </c>
      <c r="O57" s="60">
        <f>'DATA UO'!X1</f>
        <v>121</v>
      </c>
      <c r="P57" s="60">
        <f>'DATA UO'!Y1</f>
        <v>148</v>
      </c>
      <c r="Q57" s="60">
        <f>'DATA UO'!Z1</f>
        <v>86</v>
      </c>
      <c r="R57" s="60">
        <f>'DATA UO'!AA1</f>
        <v>0</v>
      </c>
      <c r="S57" s="60">
        <f>'DATA UO'!AB1</f>
        <v>196</v>
      </c>
      <c r="T57" s="60">
        <f>'DATA UO'!AC1</f>
        <v>0</v>
      </c>
      <c r="U57" s="60">
        <f>'DATA UO'!AD1</f>
        <v>0</v>
      </c>
      <c r="V57" s="60">
        <f>'DATA UO'!AE1</f>
        <v>0</v>
      </c>
      <c r="W57" s="60">
        <f>'DATA UO'!AF1</f>
        <v>0</v>
      </c>
      <c r="X57" s="60">
        <f>'DATA UO'!AG1</f>
        <v>0</v>
      </c>
      <c r="Y57" s="60">
        <f>'DATA UO'!AH1</f>
        <v>0</v>
      </c>
    </row>
    <row r="58" spans="1:28" x14ac:dyDescent="0.25">
      <c r="A58" t="s">
        <v>73</v>
      </c>
      <c r="B58" s="53">
        <f>EFFECTIFS!C28</f>
        <v>325.32499999999999</v>
      </c>
      <c r="C58" s="53">
        <f>EFFECTIFS!D28</f>
        <v>324.10000000000002</v>
      </c>
      <c r="D58" s="53">
        <f>EFFECTIFS!E28</f>
        <v>331.1</v>
      </c>
      <c r="E58" s="53">
        <f>EFFECTIFS!F28</f>
        <v>324.10000000000002</v>
      </c>
      <c r="F58" s="53">
        <f>EFFECTIFS!G28</f>
        <v>524.28748344370865</v>
      </c>
      <c r="G58" s="53">
        <f>EFFECTIFS!H28</f>
        <v>528.57000000000005</v>
      </c>
      <c r="H58" s="53">
        <f>EFFECTIFS!I28</f>
        <v>331.1</v>
      </c>
      <c r="I58" s="53">
        <f>EFFECTIFS!J28</f>
        <v>458.15</v>
      </c>
      <c r="J58" s="53">
        <f>EFFECTIFS!K28</f>
        <v>485.79999999999995</v>
      </c>
      <c r="K58" s="90">
        <f>EFFECTIFS!L28</f>
        <v>413.14</v>
      </c>
      <c r="L58" s="53">
        <f>EFFECTIFS!M28</f>
        <v>438.54999999999995</v>
      </c>
      <c r="M58" s="80">
        <f>EFFECTIFS!N28</f>
        <v>452.54999999999995</v>
      </c>
      <c r="N58" s="53">
        <f>EFFECTIFS!P28</f>
        <v>469.70000000000005</v>
      </c>
      <c r="O58" s="53">
        <f>EFFECTIFS!Q28</f>
        <v>464.79999999999995</v>
      </c>
      <c r="P58" s="53">
        <f>EFFECTIFS!R28</f>
        <v>467.25</v>
      </c>
      <c r="Q58" s="53">
        <f>EFFECTIFS!S28</f>
        <v>467.25</v>
      </c>
      <c r="R58" s="53">
        <f>EFFECTIFS!T28</f>
        <v>464.79999999999995</v>
      </c>
      <c r="S58" s="53">
        <f>EFFECTIFS!U28</f>
        <v>462.35</v>
      </c>
      <c r="T58" s="53">
        <f>EFFECTIFS!V28</f>
        <v>472.15</v>
      </c>
      <c r="U58" s="53">
        <f>EFFECTIFS!W28</f>
        <v>430.5</v>
      </c>
      <c r="V58" s="53">
        <f>EFFECTIFS!X28</f>
        <v>467.25</v>
      </c>
      <c r="W58" s="53">
        <f>EFFECTIFS!Y28</f>
        <v>472.15</v>
      </c>
      <c r="X58" s="53">
        <f>EFFECTIFS!Z28</f>
        <v>462.35</v>
      </c>
      <c r="Y58" s="53">
        <f>EFFECTIFS!AA28</f>
        <v>455</v>
      </c>
    </row>
    <row r="59" spans="1:28" x14ac:dyDescent="0.25">
      <c r="A59" t="s">
        <v>74</v>
      </c>
      <c r="B59">
        <v>310</v>
      </c>
      <c r="C59">
        <v>320</v>
      </c>
      <c r="D59">
        <v>350</v>
      </c>
      <c r="E59">
        <v>450</v>
      </c>
      <c r="F59">
        <v>450</v>
      </c>
      <c r="G59">
        <v>450</v>
      </c>
      <c r="H59">
        <v>350</v>
      </c>
      <c r="I59">
        <v>350</v>
      </c>
      <c r="J59">
        <v>450</v>
      </c>
      <c r="K59" s="90">
        <v>450</v>
      </c>
      <c r="L59">
        <v>300</v>
      </c>
      <c r="M59">
        <v>258</v>
      </c>
      <c r="N59" s="76">
        <f>5*152*0.8</f>
        <v>608</v>
      </c>
      <c r="O59" s="82">
        <f t="shared" ref="O59:X59" si="2">5*152*0.8</f>
        <v>608</v>
      </c>
      <c r="P59" s="82">
        <f t="shared" si="2"/>
        <v>608</v>
      </c>
      <c r="Q59" s="82">
        <f t="shared" si="2"/>
        <v>608</v>
      </c>
      <c r="R59" s="82">
        <f t="shared" si="2"/>
        <v>608</v>
      </c>
      <c r="S59" s="82">
        <f t="shared" si="2"/>
        <v>608</v>
      </c>
      <c r="T59" s="82">
        <f t="shared" si="2"/>
        <v>608</v>
      </c>
      <c r="U59" s="82">
        <f>5*152*0.8*0.7</f>
        <v>425.59999999999997</v>
      </c>
      <c r="V59" s="82">
        <f t="shared" si="2"/>
        <v>608</v>
      </c>
      <c r="W59" s="82">
        <f t="shared" si="2"/>
        <v>608</v>
      </c>
      <c r="X59" s="82">
        <f t="shared" si="2"/>
        <v>608</v>
      </c>
      <c r="Y59" s="82">
        <f>5*152*0.8*0.8</f>
        <v>486.40000000000003</v>
      </c>
    </row>
  </sheetData>
  <sheetProtection algorithmName="SHA-512" hashValue="EdqGDEqdWgu8MgO63nr8AOVuMU3x9DbNjOFW0IStbzmapp87/fI4NPJfgU1uCXAc+xBgesNajPrZ/bDDRaIysQ==" saltValue="KyYLISAsXZa9m9vMBoeWUw==" spinCount="100000" sheet="1" objects="1" scenarios="1" selectLockedCells="1" selectUnlockedCells="1"/>
  <conditionalFormatting sqref="AI1:AI1048576">
    <cfRule type="cellIs" dxfId="0" priority="1" operator="equal">
      <formula>FALSE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739CF-4688-43CB-BF43-356ED65C25E6}">
  <sheetPr codeName="Feuil2"/>
  <dimension ref="C6:I54"/>
  <sheetViews>
    <sheetView showGridLines="0" workbookViewId="0">
      <selection activeCell="D15" sqref="D15"/>
    </sheetView>
  </sheetViews>
  <sheetFormatPr baseColWidth="10" defaultRowHeight="15" x14ac:dyDescent="0.25"/>
  <cols>
    <col min="1" max="2" width="11.42578125" style="54"/>
    <col min="3" max="3" width="27.42578125" style="54" bestFit="1" customWidth="1"/>
    <col min="4" max="4" width="44.140625" style="54" customWidth="1"/>
    <col min="5" max="16384" width="11.42578125" style="54"/>
  </cols>
  <sheetData>
    <row r="6" spans="3:9" ht="15.75" thickBot="1" x14ac:dyDescent="0.3"/>
    <row r="7" spans="3:9" ht="21.75" thickBot="1" x14ac:dyDescent="0.4">
      <c r="C7" s="2" t="s">
        <v>0</v>
      </c>
      <c r="D7" s="3" t="s">
        <v>106</v>
      </c>
    </row>
    <row r="8" spans="3:9" ht="21.75" thickBot="1" x14ac:dyDescent="0.4">
      <c r="C8" s="4"/>
      <c r="D8" s="5"/>
    </row>
    <row r="9" spans="3:9" ht="21.75" thickBot="1" x14ac:dyDescent="0.4">
      <c r="C9" s="2" t="s">
        <v>1</v>
      </c>
      <c r="D9" s="6" t="s">
        <v>107</v>
      </c>
    </row>
    <row r="10" spans="3:9" ht="21.75" thickBot="1" x14ac:dyDescent="0.4">
      <c r="C10" s="4"/>
      <c r="D10" s="7"/>
    </row>
    <row r="11" spans="3:9" ht="21.75" thickBot="1" x14ac:dyDescent="0.4">
      <c r="C11" s="2" t="s">
        <v>2</v>
      </c>
      <c r="D11" s="6">
        <v>43475</v>
      </c>
    </row>
    <row r="12" spans="3:9" ht="21.75" thickBot="1" x14ac:dyDescent="0.4">
      <c r="C12" s="4"/>
      <c r="D12" s="7"/>
      <c r="I12" s="64"/>
    </row>
    <row r="13" spans="3:9" ht="21.75" thickBot="1" x14ac:dyDescent="0.4">
      <c r="C13" s="2" t="s">
        <v>3</v>
      </c>
      <c r="D13" s="24">
        <v>43409</v>
      </c>
    </row>
    <row r="14" spans="3:9" ht="21.75" thickBot="1" x14ac:dyDescent="0.4">
      <c r="C14" s="4"/>
      <c r="D14" s="7"/>
    </row>
    <row r="15" spans="3:9" ht="21.75" thickBot="1" x14ac:dyDescent="0.4">
      <c r="C15" s="2" t="s">
        <v>4</v>
      </c>
      <c r="D15" s="83" t="s">
        <v>108</v>
      </c>
    </row>
    <row r="16" spans="3:9" ht="21.75" thickBot="1" x14ac:dyDescent="0.4">
      <c r="C16" s="4"/>
      <c r="D16" s="7"/>
      <c r="G16" s="55"/>
    </row>
    <row r="17" spans="3:7" ht="21.75" thickBot="1" x14ac:dyDescent="0.4">
      <c r="C17" s="2" t="s">
        <v>5</v>
      </c>
      <c r="D17" s="25" t="s">
        <v>80</v>
      </c>
      <c r="G17" s="56"/>
    </row>
    <row r="18" spans="3:7" ht="21.75" thickBot="1" x14ac:dyDescent="0.4">
      <c r="C18" s="4"/>
      <c r="D18" s="7"/>
      <c r="G18" s="57"/>
    </row>
    <row r="19" spans="3:7" ht="21.75" thickBot="1" x14ac:dyDescent="0.4">
      <c r="C19" s="2" t="s">
        <v>6</v>
      </c>
      <c r="D19" s="25" t="s">
        <v>81</v>
      </c>
      <c r="G19" s="57"/>
    </row>
    <row r="20" spans="3:7" ht="21.75" thickBot="1" x14ac:dyDescent="0.4">
      <c r="C20" s="4"/>
      <c r="D20" s="7"/>
      <c r="G20" s="56"/>
    </row>
    <row r="21" spans="3:7" ht="21.75" thickBot="1" x14ac:dyDescent="0.4">
      <c r="C21" s="2" t="s">
        <v>7</v>
      </c>
      <c r="D21" s="8">
        <v>348</v>
      </c>
      <c r="G21" s="56"/>
    </row>
    <row r="22" spans="3:7" ht="21.75" thickBot="1" x14ac:dyDescent="0.4">
      <c r="C22" s="4"/>
      <c r="D22" s="9"/>
      <c r="G22" s="56"/>
    </row>
    <row r="23" spans="3:7" ht="21.75" thickBot="1" x14ac:dyDescent="0.4">
      <c r="C23" s="2" t="s">
        <v>8</v>
      </c>
      <c r="D23" s="8">
        <v>36</v>
      </c>
      <c r="G23" s="58"/>
    </row>
    <row r="24" spans="3:7" ht="21.75" thickBot="1" x14ac:dyDescent="0.4">
      <c r="C24" s="4"/>
      <c r="D24" s="9"/>
      <c r="G24" s="58"/>
    </row>
    <row r="25" spans="3:7" ht="21.75" thickBot="1" x14ac:dyDescent="0.4">
      <c r="C25" s="2" t="s">
        <v>97</v>
      </c>
      <c r="D25" s="10"/>
      <c r="G25" s="58"/>
    </row>
    <row r="26" spans="3:7" ht="21.75" thickBot="1" x14ac:dyDescent="0.4">
      <c r="C26" s="11" t="s">
        <v>98</v>
      </c>
      <c r="D26" s="12"/>
      <c r="G26" s="58"/>
    </row>
    <row r="27" spans="3:7" ht="21.75" thickBot="1" x14ac:dyDescent="0.4">
      <c r="C27" s="2" t="s">
        <v>91</v>
      </c>
      <c r="D27" s="10">
        <v>12</v>
      </c>
      <c r="G27" s="58"/>
    </row>
    <row r="28" spans="3:7" ht="21.75" thickBot="1" x14ac:dyDescent="0.4">
      <c r="C28" s="11" t="s">
        <v>92</v>
      </c>
      <c r="D28" s="12">
        <v>10</v>
      </c>
      <c r="G28" s="58"/>
    </row>
    <row r="29" spans="3:7" ht="21.75" thickBot="1" x14ac:dyDescent="0.4">
      <c r="C29" s="2" t="s">
        <v>93</v>
      </c>
      <c r="D29" s="10">
        <v>336</v>
      </c>
      <c r="G29" s="58"/>
    </row>
    <row r="30" spans="3:7" ht="21.75" thickBot="1" x14ac:dyDescent="0.4">
      <c r="C30" s="11" t="s">
        <v>94</v>
      </c>
      <c r="D30" s="12"/>
      <c r="G30" s="58"/>
    </row>
    <row r="31" spans="3:7" ht="21.75" thickBot="1" x14ac:dyDescent="0.4">
      <c r="C31" s="2" t="s">
        <v>95</v>
      </c>
      <c r="D31" s="10">
        <v>26</v>
      </c>
      <c r="G31" s="57"/>
    </row>
    <row r="32" spans="3:7" ht="21.75" thickBot="1" x14ac:dyDescent="0.4">
      <c r="C32" s="11" t="s">
        <v>96</v>
      </c>
      <c r="D32" s="12"/>
      <c r="G32" s="59"/>
    </row>
    <row r="33" spans="3:7" ht="21.75" thickBot="1" x14ac:dyDescent="0.4">
      <c r="C33" s="2" t="s">
        <v>21</v>
      </c>
      <c r="D33" s="10"/>
      <c r="G33" s="58"/>
    </row>
    <row r="34" spans="3:7" ht="21.75" thickBot="1" x14ac:dyDescent="0.4">
      <c r="C34" s="11" t="s">
        <v>22</v>
      </c>
      <c r="D34" s="12"/>
      <c r="G34" s="58"/>
    </row>
    <row r="35" spans="3:7" ht="21.75" thickBot="1" x14ac:dyDescent="0.4">
      <c r="C35" s="2" t="s">
        <v>23</v>
      </c>
      <c r="D35" s="10"/>
      <c r="G35" s="58"/>
    </row>
    <row r="36" spans="3:7" ht="21.75" thickBot="1" x14ac:dyDescent="0.4">
      <c r="C36" s="11" t="s">
        <v>24</v>
      </c>
      <c r="D36" s="12"/>
      <c r="G36" s="58"/>
    </row>
    <row r="37" spans="3:7" ht="21.75" thickBot="1" x14ac:dyDescent="0.4">
      <c r="C37" s="2" t="s">
        <v>25</v>
      </c>
      <c r="D37" s="10"/>
      <c r="G37" s="58"/>
    </row>
    <row r="38" spans="3:7" ht="21.75" thickBot="1" x14ac:dyDescent="0.4">
      <c r="C38" s="11" t="s">
        <v>26</v>
      </c>
      <c r="D38" s="12"/>
      <c r="G38" s="58"/>
    </row>
    <row r="39" spans="3:7" ht="21.75" thickBot="1" x14ac:dyDescent="0.4">
      <c r="C39" s="2" t="s">
        <v>27</v>
      </c>
      <c r="D39" s="10"/>
      <c r="G39" s="58"/>
    </row>
    <row r="40" spans="3:7" ht="21.75" thickBot="1" x14ac:dyDescent="0.4">
      <c r="C40" s="11" t="s">
        <v>28</v>
      </c>
      <c r="D40" s="12"/>
      <c r="G40" s="58"/>
    </row>
    <row r="41" spans="3:7" ht="21.75" thickBot="1" x14ac:dyDescent="0.4">
      <c r="C41" s="2" t="s">
        <v>29</v>
      </c>
      <c r="D41" s="10"/>
      <c r="G41" s="58"/>
    </row>
    <row r="42" spans="3:7" ht="21.75" thickBot="1" x14ac:dyDescent="0.4">
      <c r="C42" s="11" t="s">
        <v>30</v>
      </c>
      <c r="D42" s="12"/>
      <c r="G42" s="58"/>
    </row>
    <row r="43" spans="3:7" ht="21.75" thickBot="1" x14ac:dyDescent="0.4">
      <c r="C43" s="2" t="s">
        <v>31</v>
      </c>
      <c r="D43" s="10"/>
      <c r="G43" s="58"/>
    </row>
    <row r="44" spans="3:7" ht="21.75" thickBot="1" x14ac:dyDescent="0.4">
      <c r="C44" s="11" t="s">
        <v>32</v>
      </c>
      <c r="D44" s="12"/>
      <c r="G44" s="58"/>
    </row>
    <row r="45" spans="3:7" ht="21.75" thickBot="1" x14ac:dyDescent="0.4">
      <c r="C45" s="2" t="s">
        <v>33</v>
      </c>
      <c r="D45" s="10"/>
    </row>
    <row r="46" spans="3:7" ht="21.75" thickBot="1" x14ac:dyDescent="0.4">
      <c r="C46" s="11" t="s">
        <v>34</v>
      </c>
      <c r="D46" s="12"/>
    </row>
    <row r="47" spans="3:7" ht="21.75" thickBot="1" x14ac:dyDescent="0.4">
      <c r="C47" s="2" t="s">
        <v>35</v>
      </c>
      <c r="D47" s="10"/>
    </row>
    <row r="48" spans="3:7" ht="21.75" thickBot="1" x14ac:dyDescent="0.4">
      <c r="C48" s="11" t="s">
        <v>36</v>
      </c>
      <c r="D48" s="12"/>
    </row>
    <row r="49" spans="3:4" ht="21.75" thickBot="1" x14ac:dyDescent="0.4">
      <c r="C49" s="2" t="s">
        <v>37</v>
      </c>
      <c r="D49" s="10"/>
    </row>
    <row r="50" spans="3:4" ht="21.75" thickBot="1" x14ac:dyDescent="0.4">
      <c r="C50" s="11" t="s">
        <v>38</v>
      </c>
      <c r="D50" s="12"/>
    </row>
    <row r="51" spans="3:4" ht="21.75" thickBot="1" x14ac:dyDescent="0.4">
      <c r="C51" s="2" t="s">
        <v>39</v>
      </c>
      <c r="D51" s="10"/>
    </row>
    <row r="52" spans="3:4" ht="21.75" thickBot="1" x14ac:dyDescent="0.4">
      <c r="C52" s="11" t="s">
        <v>40</v>
      </c>
      <c r="D52" s="12"/>
    </row>
    <row r="53" spans="3:4" ht="21.75" thickBot="1" x14ac:dyDescent="0.4">
      <c r="C53" s="2" t="s">
        <v>41</v>
      </c>
      <c r="D53" s="10"/>
    </row>
    <row r="54" spans="3:4" ht="21.75" thickBot="1" x14ac:dyDescent="0.4">
      <c r="C54" s="11" t="s">
        <v>42</v>
      </c>
      <c r="D54" s="12"/>
    </row>
  </sheetData>
  <sheetProtection algorithmName="SHA-512" hashValue="MygDtS50FpzBprSLSD9wCTBPcL+9jpthjUvP8YLC7ALKcJ7jmvcIWM7fYvehzPqt/Ccu3HTuE0jYibi/kD2Ezg==" saltValue="InKF+VfRnzI/rViRWNDwug==" spinCount="100000" sheet="1" selectLockedCells="1"/>
  <dataValidations count="3">
    <dataValidation type="list" allowBlank="1" showInputMessage="1" showErrorMessage="1" sqref="D9" xr:uid="{94F6ED90-38D3-4EB1-A9B4-911ADAC22381}">
      <formula1>CLIENTS</formula1>
    </dataValidation>
    <dataValidation type="list" allowBlank="1" showInputMessage="1" showErrorMessage="1" sqref="D17" xr:uid="{9BC84B3C-BEB6-45C0-9A10-F6A40769EBEB}">
      <formula1>FAMILLES</formula1>
    </dataValidation>
    <dataValidation type="list" allowBlank="1" showInputMessage="1" showErrorMessage="1" sqref="D19" xr:uid="{74484F75-7087-425C-8A26-0BD34A131F3D}">
      <formula1>TYPE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FF1F8-E381-44D9-BC9E-8AB2F2DB5D25}">
  <sheetPr codeName="Feuil3"/>
  <dimension ref="A1:AC44"/>
  <sheetViews>
    <sheetView topLeftCell="F1" workbookViewId="0">
      <selection activeCell="P7" sqref="P7"/>
    </sheetView>
  </sheetViews>
  <sheetFormatPr baseColWidth="10" defaultRowHeight="15" x14ac:dyDescent="0.25"/>
  <cols>
    <col min="2" max="2" width="17.42578125" bestFit="1" customWidth="1"/>
    <col min="15" max="15" width="2.42578125" customWidth="1"/>
  </cols>
  <sheetData>
    <row r="1" spans="1:29" x14ac:dyDescent="0.25">
      <c r="A1" s="13" t="s">
        <v>43</v>
      </c>
      <c r="B1" s="14"/>
      <c r="C1" s="14" t="s">
        <v>44</v>
      </c>
      <c r="D1" s="14" t="s">
        <v>10</v>
      </c>
      <c r="E1" s="14" t="s">
        <v>11</v>
      </c>
      <c r="F1" s="14" t="s">
        <v>12</v>
      </c>
      <c r="G1" s="14" t="s">
        <v>13</v>
      </c>
      <c r="H1" s="14" t="s">
        <v>14</v>
      </c>
      <c r="I1" s="14" t="s">
        <v>15</v>
      </c>
      <c r="J1" s="14" t="s">
        <v>16</v>
      </c>
      <c r="K1" s="14" t="s">
        <v>17</v>
      </c>
      <c r="L1" s="14" t="s">
        <v>18</v>
      </c>
      <c r="M1" s="14" t="s">
        <v>19</v>
      </c>
      <c r="N1" s="14" t="s">
        <v>20</v>
      </c>
      <c r="O1" s="77"/>
      <c r="P1" s="14" t="s">
        <v>44</v>
      </c>
      <c r="Q1" s="14" t="s">
        <v>10</v>
      </c>
      <c r="R1" s="14" t="s">
        <v>11</v>
      </c>
      <c r="S1" s="14" t="s">
        <v>12</v>
      </c>
      <c r="T1" s="14" t="s">
        <v>13</v>
      </c>
      <c r="U1" s="14" t="s">
        <v>14</v>
      </c>
      <c r="V1" s="14" t="s">
        <v>15</v>
      </c>
      <c r="W1" s="14" t="s">
        <v>16</v>
      </c>
      <c r="X1" s="14" t="s">
        <v>17</v>
      </c>
      <c r="Y1" s="14" t="s">
        <v>18</v>
      </c>
      <c r="Z1" s="14" t="s">
        <v>19</v>
      </c>
      <c r="AA1" s="14" t="s">
        <v>20</v>
      </c>
    </row>
    <row r="2" spans="1:29" x14ac:dyDescent="0.25">
      <c r="A2" s="14"/>
      <c r="B2" s="51" t="s">
        <v>45</v>
      </c>
      <c r="C2" s="52">
        <v>1</v>
      </c>
      <c r="D2" s="52">
        <v>1</v>
      </c>
      <c r="E2" s="52">
        <v>1</v>
      </c>
      <c r="F2" s="52">
        <v>1</v>
      </c>
      <c r="G2" s="52">
        <v>1</v>
      </c>
      <c r="H2" s="52">
        <v>1</v>
      </c>
      <c r="I2" s="52">
        <v>1</v>
      </c>
      <c r="J2" s="52">
        <v>1</v>
      </c>
      <c r="K2" s="52">
        <v>1</v>
      </c>
      <c r="L2" s="52">
        <v>1</v>
      </c>
      <c r="M2" s="52">
        <v>0.5</v>
      </c>
      <c r="N2" s="52">
        <v>0.7</v>
      </c>
      <c r="O2" s="77"/>
      <c r="P2" s="52">
        <v>0.7</v>
      </c>
      <c r="Q2" s="52">
        <v>0.7</v>
      </c>
      <c r="R2" s="52">
        <v>0.7</v>
      </c>
      <c r="S2" s="52">
        <v>0.7</v>
      </c>
      <c r="T2" s="52">
        <v>0.7</v>
      </c>
      <c r="U2" s="52">
        <v>0.7</v>
      </c>
      <c r="V2" s="52">
        <v>0.7</v>
      </c>
      <c r="W2" s="52">
        <v>0.7</v>
      </c>
      <c r="X2" s="52">
        <v>0.7</v>
      </c>
      <c r="Y2" s="52">
        <v>0.7</v>
      </c>
      <c r="Z2" s="52">
        <v>0.7</v>
      </c>
      <c r="AA2" s="52">
        <v>0.7</v>
      </c>
    </row>
    <row r="3" spans="1:29" x14ac:dyDescent="0.25">
      <c r="A3" s="14"/>
      <c r="B3" s="51" t="s">
        <v>46</v>
      </c>
      <c r="C3" s="52">
        <v>0.95</v>
      </c>
      <c r="D3" s="52">
        <v>1</v>
      </c>
      <c r="E3" s="52">
        <v>1</v>
      </c>
      <c r="F3" s="52">
        <v>1</v>
      </c>
      <c r="G3" s="52">
        <v>1</v>
      </c>
      <c r="H3" s="52">
        <v>1</v>
      </c>
      <c r="I3" s="52">
        <v>1</v>
      </c>
      <c r="J3" s="52">
        <v>0</v>
      </c>
      <c r="K3" s="52">
        <v>0</v>
      </c>
      <c r="L3" s="52">
        <v>0</v>
      </c>
      <c r="M3" s="52">
        <v>0</v>
      </c>
      <c r="N3" s="52">
        <v>0</v>
      </c>
      <c r="O3" s="77"/>
      <c r="P3" s="52">
        <v>0</v>
      </c>
      <c r="Q3" s="52">
        <v>0</v>
      </c>
      <c r="R3" s="52">
        <v>0</v>
      </c>
      <c r="S3" s="52">
        <v>0</v>
      </c>
      <c r="T3" s="52">
        <v>0</v>
      </c>
      <c r="U3" s="52">
        <v>0</v>
      </c>
      <c r="V3" s="52">
        <v>0</v>
      </c>
      <c r="W3" s="52">
        <v>0</v>
      </c>
      <c r="X3" s="52">
        <v>0</v>
      </c>
      <c r="Y3" s="52">
        <v>0</v>
      </c>
      <c r="Z3" s="52">
        <v>0</v>
      </c>
      <c r="AA3" s="52">
        <v>0</v>
      </c>
    </row>
    <row r="4" spans="1:29" x14ac:dyDescent="0.25">
      <c r="A4" s="14"/>
      <c r="B4" s="51" t="s">
        <v>47</v>
      </c>
      <c r="C4" s="52">
        <v>1</v>
      </c>
      <c r="D4" s="52">
        <v>1</v>
      </c>
      <c r="E4" s="52">
        <v>1</v>
      </c>
      <c r="F4" s="52">
        <v>1</v>
      </c>
      <c r="G4" s="52">
        <v>1</v>
      </c>
      <c r="H4" s="52">
        <v>1</v>
      </c>
      <c r="I4" s="52">
        <v>0</v>
      </c>
      <c r="J4" s="52">
        <v>0.75</v>
      </c>
      <c r="K4" s="52">
        <v>0</v>
      </c>
      <c r="L4" s="52">
        <v>0</v>
      </c>
      <c r="M4" s="52">
        <v>0</v>
      </c>
      <c r="N4" s="52">
        <v>0</v>
      </c>
      <c r="O4" s="52">
        <v>0</v>
      </c>
      <c r="P4" s="52">
        <v>0</v>
      </c>
      <c r="Q4" s="52">
        <v>0</v>
      </c>
      <c r="R4" s="52">
        <v>0</v>
      </c>
      <c r="S4" s="52">
        <v>0</v>
      </c>
      <c r="T4" s="52">
        <v>0</v>
      </c>
      <c r="U4" s="52">
        <v>0</v>
      </c>
      <c r="V4" s="52">
        <v>0</v>
      </c>
      <c r="W4" s="52">
        <v>0</v>
      </c>
      <c r="X4" s="52">
        <v>0</v>
      </c>
      <c r="Y4" s="52">
        <v>0</v>
      </c>
      <c r="Z4" s="52">
        <v>0</v>
      </c>
      <c r="AA4" s="52">
        <v>0</v>
      </c>
    </row>
    <row r="5" spans="1:29" x14ac:dyDescent="0.25">
      <c r="A5" s="14"/>
      <c r="B5" s="51" t="s">
        <v>48</v>
      </c>
      <c r="C5" s="52">
        <v>0</v>
      </c>
      <c r="D5" s="52">
        <v>0</v>
      </c>
      <c r="E5" s="52">
        <v>0</v>
      </c>
      <c r="F5" s="52">
        <v>0</v>
      </c>
      <c r="G5" s="52">
        <v>0.85</v>
      </c>
      <c r="H5" s="52">
        <v>1</v>
      </c>
      <c r="I5" s="52">
        <v>1</v>
      </c>
      <c r="J5" s="52">
        <v>0.8</v>
      </c>
      <c r="K5" s="52">
        <v>1</v>
      </c>
      <c r="L5" s="52">
        <v>1</v>
      </c>
      <c r="M5" s="52">
        <v>1</v>
      </c>
      <c r="N5" s="52">
        <v>1</v>
      </c>
      <c r="O5" s="77"/>
      <c r="P5" s="52">
        <v>1</v>
      </c>
      <c r="Q5" s="52">
        <v>1</v>
      </c>
      <c r="R5" s="52">
        <v>1</v>
      </c>
      <c r="S5" s="52">
        <v>1</v>
      </c>
      <c r="T5" s="52">
        <v>1</v>
      </c>
      <c r="U5" s="52">
        <v>1</v>
      </c>
      <c r="V5" s="52">
        <v>1</v>
      </c>
      <c r="W5" s="52">
        <v>1</v>
      </c>
      <c r="X5" s="52">
        <v>1</v>
      </c>
      <c r="Y5" s="52">
        <v>1</v>
      </c>
      <c r="Z5" s="52">
        <v>1</v>
      </c>
      <c r="AA5" s="52">
        <v>1</v>
      </c>
    </row>
    <row r="6" spans="1:29" x14ac:dyDescent="0.25">
      <c r="A6" s="14"/>
      <c r="B6" s="51" t="s">
        <v>70</v>
      </c>
      <c r="C6" s="52">
        <v>0</v>
      </c>
      <c r="D6" s="52">
        <v>0</v>
      </c>
      <c r="E6" s="52">
        <v>0</v>
      </c>
      <c r="F6" s="52">
        <v>0</v>
      </c>
      <c r="G6" s="52">
        <f>(35*3)/151</f>
        <v>0.69536423841059603</v>
      </c>
      <c r="H6" s="52">
        <v>0.45</v>
      </c>
      <c r="I6" s="52">
        <v>0</v>
      </c>
      <c r="J6" s="52">
        <v>0.2</v>
      </c>
      <c r="K6" s="52">
        <v>0</v>
      </c>
      <c r="L6" s="52"/>
      <c r="M6" s="52"/>
      <c r="N6" s="52"/>
      <c r="O6" s="77"/>
    </row>
    <row r="7" spans="1:29" x14ac:dyDescent="0.25">
      <c r="A7" s="14"/>
      <c r="B7" s="51" t="s">
        <v>49</v>
      </c>
      <c r="C7" s="52">
        <v>0</v>
      </c>
      <c r="D7" s="52">
        <v>0</v>
      </c>
      <c r="E7" s="52">
        <v>0</v>
      </c>
      <c r="F7" s="52">
        <v>0</v>
      </c>
      <c r="G7" s="52">
        <v>0</v>
      </c>
      <c r="H7" s="52">
        <v>0</v>
      </c>
      <c r="I7" s="52">
        <v>0</v>
      </c>
      <c r="J7" s="52">
        <v>0</v>
      </c>
      <c r="K7" s="52">
        <v>1</v>
      </c>
      <c r="L7" s="52">
        <v>1</v>
      </c>
      <c r="M7" s="52">
        <v>1</v>
      </c>
      <c r="N7" s="52">
        <v>1</v>
      </c>
      <c r="O7" s="77"/>
      <c r="P7" s="52">
        <v>1</v>
      </c>
      <c r="Q7" s="52">
        <v>1</v>
      </c>
      <c r="R7" s="52">
        <v>1</v>
      </c>
      <c r="S7" s="52">
        <v>1</v>
      </c>
      <c r="T7" s="52">
        <v>1</v>
      </c>
      <c r="U7" s="52">
        <v>1</v>
      </c>
      <c r="V7" s="52">
        <v>1</v>
      </c>
      <c r="W7" s="52">
        <v>1</v>
      </c>
      <c r="X7" s="52">
        <v>1</v>
      </c>
      <c r="Y7" s="52">
        <v>1</v>
      </c>
      <c r="Z7" s="52">
        <v>1</v>
      </c>
      <c r="AA7" s="52">
        <v>1</v>
      </c>
    </row>
    <row r="8" spans="1:29" x14ac:dyDescent="0.25">
      <c r="A8" s="14"/>
      <c r="B8" s="51" t="s">
        <v>71</v>
      </c>
      <c r="C8" s="52">
        <v>0</v>
      </c>
      <c r="D8" s="52">
        <v>0</v>
      </c>
      <c r="E8" s="52">
        <v>0</v>
      </c>
      <c r="F8" s="52">
        <v>0</v>
      </c>
      <c r="G8" s="52">
        <v>0</v>
      </c>
      <c r="H8" s="52">
        <v>0</v>
      </c>
      <c r="I8" s="52">
        <v>0</v>
      </c>
      <c r="J8" s="52">
        <v>1</v>
      </c>
      <c r="K8" s="52">
        <v>1</v>
      </c>
      <c r="L8" s="52">
        <v>0</v>
      </c>
      <c r="M8" s="52">
        <v>0</v>
      </c>
      <c r="N8" s="52">
        <v>0</v>
      </c>
      <c r="O8" s="77"/>
      <c r="P8" s="52">
        <v>0</v>
      </c>
      <c r="Q8" s="52">
        <v>0</v>
      </c>
      <c r="R8" s="52">
        <v>0</v>
      </c>
      <c r="S8" s="52">
        <v>0</v>
      </c>
      <c r="T8" s="52">
        <v>0</v>
      </c>
      <c r="U8" s="52">
        <v>0</v>
      </c>
      <c r="V8" s="52">
        <v>0</v>
      </c>
      <c r="W8" s="52">
        <v>0</v>
      </c>
      <c r="X8" s="52">
        <v>0</v>
      </c>
      <c r="Y8" s="52">
        <v>0</v>
      </c>
      <c r="Z8" s="52">
        <v>0</v>
      </c>
      <c r="AA8" s="52">
        <v>0</v>
      </c>
    </row>
    <row r="9" spans="1:29" x14ac:dyDescent="0.25">
      <c r="A9" s="14"/>
      <c r="B9" s="78" t="s">
        <v>77</v>
      </c>
      <c r="C9" s="79"/>
      <c r="D9" s="79"/>
      <c r="E9" s="79"/>
      <c r="F9" s="79"/>
      <c r="G9" s="79"/>
      <c r="H9" s="79"/>
      <c r="I9" s="79"/>
      <c r="J9" s="79"/>
      <c r="K9" s="79"/>
      <c r="L9" s="79">
        <v>0.4</v>
      </c>
      <c r="M9" s="79">
        <v>1</v>
      </c>
      <c r="N9" s="79">
        <v>1</v>
      </c>
      <c r="O9" s="77"/>
      <c r="P9" s="52">
        <v>1</v>
      </c>
      <c r="Q9" s="52">
        <v>1</v>
      </c>
      <c r="R9" s="52">
        <v>1</v>
      </c>
      <c r="S9" s="52">
        <v>1</v>
      </c>
      <c r="T9" s="52">
        <v>1</v>
      </c>
      <c r="U9" s="52">
        <v>1</v>
      </c>
      <c r="V9" s="52">
        <v>1</v>
      </c>
      <c r="W9" s="52">
        <v>1</v>
      </c>
      <c r="X9" s="52">
        <v>1</v>
      </c>
      <c r="Y9" s="52">
        <v>1</v>
      </c>
      <c r="Z9" s="52">
        <v>1</v>
      </c>
      <c r="AA9" s="52">
        <v>1</v>
      </c>
    </row>
    <row r="10" spans="1:29" x14ac:dyDescent="0.25">
      <c r="A10" s="14"/>
      <c r="B10" s="14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77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</row>
    <row r="11" spans="1:29" x14ac:dyDescent="0.25">
      <c r="A11" s="14"/>
      <c r="B11" s="1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77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</row>
    <row r="12" spans="1:29" x14ac:dyDescent="0.25">
      <c r="A12" s="14"/>
      <c r="B12" s="14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77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</row>
    <row r="13" spans="1:29" x14ac:dyDescent="0.25"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77"/>
    </row>
    <row r="14" spans="1:29" x14ac:dyDescent="0.25">
      <c r="C14">
        <v>1</v>
      </c>
      <c r="D14">
        <v>2</v>
      </c>
      <c r="E14">
        <v>3</v>
      </c>
      <c r="F14">
        <v>4</v>
      </c>
      <c r="G14">
        <v>5</v>
      </c>
      <c r="H14">
        <v>6</v>
      </c>
      <c r="I14">
        <v>7</v>
      </c>
      <c r="J14">
        <v>8</v>
      </c>
      <c r="K14">
        <v>9</v>
      </c>
      <c r="L14">
        <v>10</v>
      </c>
      <c r="M14">
        <v>11</v>
      </c>
      <c r="N14">
        <v>12</v>
      </c>
      <c r="O14" s="77"/>
      <c r="P14">
        <v>1</v>
      </c>
      <c r="Q14">
        <v>2</v>
      </c>
      <c r="R14">
        <v>3</v>
      </c>
      <c r="S14">
        <v>4</v>
      </c>
      <c r="T14">
        <v>5</v>
      </c>
      <c r="U14">
        <v>6</v>
      </c>
      <c r="V14">
        <v>7</v>
      </c>
      <c r="W14">
        <v>8</v>
      </c>
      <c r="X14">
        <v>9</v>
      </c>
      <c r="Y14">
        <v>10</v>
      </c>
      <c r="Z14">
        <v>11</v>
      </c>
      <c r="AA14">
        <v>12</v>
      </c>
    </row>
    <row r="15" spans="1:29" x14ac:dyDescent="0.25">
      <c r="A15" s="17" t="s">
        <v>50</v>
      </c>
      <c r="C15" t="s">
        <v>44</v>
      </c>
      <c r="D15" t="s">
        <v>10</v>
      </c>
      <c r="E15" t="s">
        <v>11</v>
      </c>
      <c r="F15" t="s">
        <v>12</v>
      </c>
      <c r="G15" t="s">
        <v>13</v>
      </c>
      <c r="H15" t="s">
        <v>14</v>
      </c>
      <c r="I15" t="s">
        <v>15</v>
      </c>
      <c r="J15" t="s">
        <v>16</v>
      </c>
      <c r="K15" t="s">
        <v>17</v>
      </c>
      <c r="L15" t="s">
        <v>18</v>
      </c>
      <c r="M15" t="s">
        <v>19</v>
      </c>
      <c r="N15" t="s">
        <v>20</v>
      </c>
      <c r="O15" s="77"/>
      <c r="P15" t="s">
        <v>44</v>
      </c>
      <c r="Q15" t="s">
        <v>10</v>
      </c>
      <c r="R15" t="s">
        <v>11</v>
      </c>
      <c r="S15" t="s">
        <v>12</v>
      </c>
      <c r="T15" t="s">
        <v>13</v>
      </c>
      <c r="U15" t="s">
        <v>14</v>
      </c>
      <c r="V15" t="s">
        <v>15</v>
      </c>
      <c r="W15" t="s">
        <v>16</v>
      </c>
      <c r="X15" t="s">
        <v>17</v>
      </c>
      <c r="Y15" t="s">
        <v>18</v>
      </c>
      <c r="Z15" t="s">
        <v>19</v>
      </c>
      <c r="AA15" t="s">
        <v>20</v>
      </c>
      <c r="AC15" t="s">
        <v>105</v>
      </c>
    </row>
    <row r="16" spans="1:29" x14ac:dyDescent="0.25">
      <c r="A16" s="18"/>
      <c r="B16" s="19" t="str">
        <f>B2</f>
        <v>GC</v>
      </c>
      <c r="C16" s="20">
        <f t="shared" ref="C16:N16" si="0">0.5*C41*C2</f>
        <v>77</v>
      </c>
      <c r="D16" s="20">
        <f t="shared" si="0"/>
        <v>70</v>
      </c>
      <c r="E16" s="20">
        <f t="shared" si="0"/>
        <v>77</v>
      </c>
      <c r="F16" s="20">
        <f t="shared" si="0"/>
        <v>70</v>
      </c>
      <c r="G16" s="20">
        <f t="shared" si="0"/>
        <v>56</v>
      </c>
      <c r="H16" s="20">
        <f t="shared" si="0"/>
        <v>73.5</v>
      </c>
      <c r="I16" s="20">
        <f t="shared" si="0"/>
        <v>77</v>
      </c>
      <c r="J16" s="20">
        <f t="shared" si="0"/>
        <v>77</v>
      </c>
      <c r="K16" s="20">
        <f t="shared" si="0"/>
        <v>70</v>
      </c>
      <c r="L16" s="20">
        <f t="shared" si="0"/>
        <v>80.5</v>
      </c>
      <c r="M16" s="20">
        <f t="shared" si="0"/>
        <v>22.75</v>
      </c>
      <c r="N16" s="20">
        <f t="shared" si="0"/>
        <v>36.75</v>
      </c>
      <c r="O16" s="77"/>
      <c r="P16" s="20">
        <f t="shared" ref="P16:AA16" si="1">0.5*P41*P2</f>
        <v>53.9</v>
      </c>
      <c r="Q16" s="20">
        <f t="shared" si="1"/>
        <v>49</v>
      </c>
      <c r="R16" s="20">
        <f t="shared" si="1"/>
        <v>51.449999999999996</v>
      </c>
      <c r="S16" s="20">
        <f t="shared" si="1"/>
        <v>51.449999999999996</v>
      </c>
      <c r="T16" s="20">
        <f t="shared" si="1"/>
        <v>49</v>
      </c>
      <c r="U16" s="20">
        <f t="shared" si="1"/>
        <v>46.55</v>
      </c>
      <c r="V16" s="20">
        <f t="shared" si="1"/>
        <v>56.349999999999994</v>
      </c>
      <c r="W16" s="20">
        <f t="shared" si="1"/>
        <v>14.7</v>
      </c>
      <c r="X16" s="20">
        <f t="shared" si="1"/>
        <v>51.449999999999996</v>
      </c>
      <c r="Y16" s="20">
        <f t="shared" si="1"/>
        <v>56.349999999999994</v>
      </c>
      <c r="Z16" s="20">
        <f t="shared" si="1"/>
        <v>46.55</v>
      </c>
      <c r="AA16" s="20">
        <f t="shared" si="1"/>
        <v>39.199999999999996</v>
      </c>
      <c r="AC16" s="94">
        <f>SUM(C16:N16)</f>
        <v>787.5</v>
      </c>
    </row>
    <row r="17" spans="1:29" x14ac:dyDescent="0.25">
      <c r="A17" s="21">
        <v>0.75</v>
      </c>
      <c r="B17" s="19" t="str">
        <f t="shared" ref="B17:B27" si="2">B3</f>
        <v>JF DI FONZO</v>
      </c>
      <c r="C17" s="20">
        <f>$C$41*$A$17*C3</f>
        <v>109.72499999999999</v>
      </c>
      <c r="D17" s="20">
        <f t="shared" ref="D17:N17" si="3">$C$41*$A$17*D3</f>
        <v>115.5</v>
      </c>
      <c r="E17" s="20">
        <f t="shared" si="3"/>
        <v>115.5</v>
      </c>
      <c r="F17" s="20">
        <f t="shared" si="3"/>
        <v>115.5</v>
      </c>
      <c r="G17" s="20">
        <f t="shared" si="3"/>
        <v>115.5</v>
      </c>
      <c r="H17" s="20">
        <f t="shared" si="3"/>
        <v>115.5</v>
      </c>
      <c r="I17" s="20">
        <f t="shared" si="3"/>
        <v>115.5</v>
      </c>
      <c r="J17" s="20">
        <f t="shared" si="3"/>
        <v>0</v>
      </c>
      <c r="K17" s="20">
        <f t="shared" si="3"/>
        <v>0</v>
      </c>
      <c r="L17" s="20">
        <f t="shared" si="3"/>
        <v>0</v>
      </c>
      <c r="M17" s="20">
        <f t="shared" si="3"/>
        <v>0</v>
      </c>
      <c r="N17" s="20">
        <f t="shared" si="3"/>
        <v>0</v>
      </c>
      <c r="O17" s="77"/>
      <c r="P17" s="20">
        <f t="shared" ref="P17:AA17" si="4">$N$41*$A$17*P3</f>
        <v>0</v>
      </c>
      <c r="Q17" s="20">
        <f t="shared" si="4"/>
        <v>0</v>
      </c>
      <c r="R17" s="20">
        <f t="shared" si="4"/>
        <v>0</v>
      </c>
      <c r="S17" s="20">
        <f t="shared" si="4"/>
        <v>0</v>
      </c>
      <c r="T17" s="20">
        <f t="shared" si="4"/>
        <v>0</v>
      </c>
      <c r="U17" s="20">
        <f t="shared" si="4"/>
        <v>0</v>
      </c>
      <c r="V17" s="20">
        <f t="shared" si="4"/>
        <v>0</v>
      </c>
      <c r="W17" s="20">
        <f t="shared" si="4"/>
        <v>0</v>
      </c>
      <c r="X17" s="20">
        <f t="shared" si="4"/>
        <v>0</v>
      </c>
      <c r="Y17" s="20">
        <f t="shared" si="4"/>
        <v>0</v>
      </c>
      <c r="Z17" s="20">
        <f t="shared" si="4"/>
        <v>0</v>
      </c>
      <c r="AA17" s="20">
        <f t="shared" si="4"/>
        <v>0</v>
      </c>
      <c r="AC17" s="94">
        <f t="shared" ref="AC17:AC26" si="5">SUM(C17:N17)</f>
        <v>802.72500000000002</v>
      </c>
    </row>
    <row r="18" spans="1:29" x14ac:dyDescent="0.25">
      <c r="A18" s="21">
        <v>0.9</v>
      </c>
      <c r="B18" s="19" t="str">
        <f t="shared" si="2"/>
        <v>MARC</v>
      </c>
      <c r="C18" s="20">
        <f>$C$41*$A$18*C4</f>
        <v>138.6</v>
      </c>
      <c r="D18" s="20">
        <f t="shared" ref="D18:N18" si="6">$C$41*$A$18*D4</f>
        <v>138.6</v>
      </c>
      <c r="E18" s="20">
        <f t="shared" si="6"/>
        <v>138.6</v>
      </c>
      <c r="F18" s="20">
        <f t="shared" si="6"/>
        <v>138.6</v>
      </c>
      <c r="G18" s="20">
        <f t="shared" si="6"/>
        <v>138.6</v>
      </c>
      <c r="H18" s="20">
        <f t="shared" si="6"/>
        <v>138.6</v>
      </c>
      <c r="I18" s="20">
        <f t="shared" si="6"/>
        <v>0</v>
      </c>
      <c r="J18" s="20">
        <f t="shared" si="6"/>
        <v>103.94999999999999</v>
      </c>
      <c r="K18" s="20">
        <f t="shared" si="6"/>
        <v>0</v>
      </c>
      <c r="L18" s="20">
        <f t="shared" si="6"/>
        <v>0</v>
      </c>
      <c r="M18" s="20">
        <f t="shared" si="6"/>
        <v>0</v>
      </c>
      <c r="N18" s="20">
        <f t="shared" si="6"/>
        <v>0</v>
      </c>
      <c r="O18" s="77"/>
      <c r="P18" s="20">
        <f t="shared" ref="P18:AA18" si="7">$C$41*$A$18*P4</f>
        <v>0</v>
      </c>
      <c r="Q18" s="20">
        <f t="shared" si="7"/>
        <v>0</v>
      </c>
      <c r="R18" s="20">
        <f t="shared" si="7"/>
        <v>0</v>
      </c>
      <c r="S18" s="20">
        <f t="shared" si="7"/>
        <v>0</v>
      </c>
      <c r="T18" s="20">
        <f t="shared" si="7"/>
        <v>0</v>
      </c>
      <c r="U18" s="20">
        <f t="shared" si="7"/>
        <v>0</v>
      </c>
      <c r="V18" s="20">
        <f t="shared" si="7"/>
        <v>0</v>
      </c>
      <c r="W18" s="20">
        <f t="shared" si="7"/>
        <v>0</v>
      </c>
      <c r="X18" s="20">
        <f t="shared" si="7"/>
        <v>0</v>
      </c>
      <c r="Y18" s="20">
        <f t="shared" si="7"/>
        <v>0</v>
      </c>
      <c r="Z18" s="20">
        <f t="shared" si="7"/>
        <v>0</v>
      </c>
      <c r="AA18" s="20">
        <f t="shared" si="7"/>
        <v>0</v>
      </c>
      <c r="AC18" s="94">
        <f t="shared" si="5"/>
        <v>935.55</v>
      </c>
    </row>
    <row r="19" spans="1:29" x14ac:dyDescent="0.25">
      <c r="A19" s="21">
        <v>0.9</v>
      </c>
      <c r="B19" s="19" t="str">
        <f t="shared" si="2"/>
        <v>SEVERINE</v>
      </c>
      <c r="C19" s="20">
        <f>$C$41*$A$19*C5</f>
        <v>0</v>
      </c>
      <c r="D19" s="20">
        <f t="shared" ref="D19:N19" si="8">$C$41*$A$19*D5</f>
        <v>0</v>
      </c>
      <c r="E19" s="20">
        <f t="shared" si="8"/>
        <v>0</v>
      </c>
      <c r="F19" s="20">
        <f t="shared" si="8"/>
        <v>0</v>
      </c>
      <c r="G19" s="20">
        <f t="shared" si="8"/>
        <v>117.80999999999999</v>
      </c>
      <c r="H19" s="20">
        <f t="shared" si="8"/>
        <v>138.6</v>
      </c>
      <c r="I19" s="20">
        <f t="shared" si="8"/>
        <v>138.6</v>
      </c>
      <c r="J19" s="20">
        <f t="shared" si="8"/>
        <v>110.88</v>
      </c>
      <c r="K19" s="20">
        <f t="shared" si="8"/>
        <v>138.6</v>
      </c>
      <c r="L19" s="20">
        <f t="shared" si="8"/>
        <v>138.6</v>
      </c>
      <c r="M19" s="20">
        <f t="shared" si="8"/>
        <v>138.6</v>
      </c>
      <c r="N19" s="20">
        <f t="shared" si="8"/>
        <v>138.6</v>
      </c>
      <c r="O19" s="77"/>
      <c r="P19" s="20">
        <f t="shared" ref="P19:AA19" si="9">$C$41*$A$19*P5</f>
        <v>138.6</v>
      </c>
      <c r="Q19" s="20">
        <f t="shared" si="9"/>
        <v>138.6</v>
      </c>
      <c r="R19" s="20">
        <f t="shared" si="9"/>
        <v>138.6</v>
      </c>
      <c r="S19" s="20">
        <f t="shared" si="9"/>
        <v>138.6</v>
      </c>
      <c r="T19" s="20">
        <f t="shared" si="9"/>
        <v>138.6</v>
      </c>
      <c r="U19" s="20">
        <f t="shared" si="9"/>
        <v>138.6</v>
      </c>
      <c r="V19" s="20">
        <f t="shared" si="9"/>
        <v>138.6</v>
      </c>
      <c r="W19" s="20">
        <f t="shared" si="9"/>
        <v>138.6</v>
      </c>
      <c r="X19" s="20">
        <f t="shared" si="9"/>
        <v>138.6</v>
      </c>
      <c r="Y19" s="20">
        <f t="shared" si="9"/>
        <v>138.6</v>
      </c>
      <c r="Z19" s="20">
        <f t="shared" si="9"/>
        <v>138.6</v>
      </c>
      <c r="AA19" s="20">
        <f t="shared" si="9"/>
        <v>138.6</v>
      </c>
      <c r="AC19" s="94">
        <f t="shared" si="5"/>
        <v>1060.29</v>
      </c>
    </row>
    <row r="20" spans="1:29" x14ac:dyDescent="0.25">
      <c r="A20" s="21">
        <v>0.9</v>
      </c>
      <c r="B20" s="19" t="str">
        <f t="shared" si="2"/>
        <v>Intérim N ZERBALI</v>
      </c>
      <c r="C20" s="20">
        <f>$C$41*$A$20*C6</f>
        <v>0</v>
      </c>
      <c r="D20" s="20">
        <f t="shared" ref="D20:N20" si="10">$C$41*$A$20*D6</f>
        <v>0</v>
      </c>
      <c r="E20" s="20">
        <f t="shared" si="10"/>
        <v>0</v>
      </c>
      <c r="F20" s="20">
        <f t="shared" si="10"/>
        <v>0</v>
      </c>
      <c r="G20" s="20">
        <f t="shared" si="10"/>
        <v>96.377483443708599</v>
      </c>
      <c r="H20" s="20">
        <f t="shared" si="10"/>
        <v>62.37</v>
      </c>
      <c r="I20" s="20">
        <f t="shared" si="10"/>
        <v>0</v>
      </c>
      <c r="J20" s="20">
        <f t="shared" si="10"/>
        <v>27.72</v>
      </c>
      <c r="K20" s="20">
        <f t="shared" si="10"/>
        <v>0</v>
      </c>
      <c r="L20" s="20">
        <f t="shared" si="10"/>
        <v>0</v>
      </c>
      <c r="M20" s="20">
        <f t="shared" si="10"/>
        <v>0</v>
      </c>
      <c r="N20" s="20">
        <f t="shared" si="10"/>
        <v>0</v>
      </c>
      <c r="O20" s="77"/>
      <c r="P20" s="20">
        <f t="shared" ref="P20:AA20" si="11">$C$41*$A$20*P6</f>
        <v>0</v>
      </c>
      <c r="Q20" s="20">
        <f t="shared" si="11"/>
        <v>0</v>
      </c>
      <c r="R20" s="20">
        <f t="shared" si="11"/>
        <v>0</v>
      </c>
      <c r="S20" s="20">
        <f t="shared" si="11"/>
        <v>0</v>
      </c>
      <c r="T20" s="20">
        <f t="shared" si="11"/>
        <v>0</v>
      </c>
      <c r="U20" s="20">
        <f t="shared" si="11"/>
        <v>0</v>
      </c>
      <c r="V20" s="20">
        <f t="shared" si="11"/>
        <v>0</v>
      </c>
      <c r="W20" s="20">
        <f t="shared" si="11"/>
        <v>0</v>
      </c>
      <c r="X20" s="20">
        <f t="shared" si="11"/>
        <v>0</v>
      </c>
      <c r="Y20" s="20">
        <f t="shared" si="11"/>
        <v>0</v>
      </c>
      <c r="Z20" s="20">
        <f t="shared" si="11"/>
        <v>0</v>
      </c>
      <c r="AA20" s="20">
        <f t="shared" si="11"/>
        <v>0</v>
      </c>
      <c r="AC20" s="94">
        <f t="shared" si="5"/>
        <v>186.4674834437086</v>
      </c>
    </row>
    <row r="21" spans="1:29" x14ac:dyDescent="0.25">
      <c r="A21" s="21">
        <v>0.9</v>
      </c>
      <c r="B21" s="19" t="str">
        <f t="shared" si="2"/>
        <v>BENOIT</v>
      </c>
      <c r="C21" s="20">
        <f>$C$41*$A$21*C7</f>
        <v>0</v>
      </c>
      <c r="D21" s="20">
        <f t="shared" ref="D21:N21" si="12">$C$41*$A$21*D7</f>
        <v>0</v>
      </c>
      <c r="E21" s="20">
        <f t="shared" si="12"/>
        <v>0</v>
      </c>
      <c r="F21" s="20">
        <f t="shared" si="12"/>
        <v>0</v>
      </c>
      <c r="G21" s="20">
        <f t="shared" si="12"/>
        <v>0</v>
      </c>
      <c r="H21" s="20">
        <f t="shared" si="12"/>
        <v>0</v>
      </c>
      <c r="I21" s="20">
        <f t="shared" si="12"/>
        <v>0</v>
      </c>
      <c r="J21" s="20">
        <f t="shared" si="12"/>
        <v>0</v>
      </c>
      <c r="K21" s="20">
        <f t="shared" si="12"/>
        <v>138.6</v>
      </c>
      <c r="L21" s="20">
        <f t="shared" si="12"/>
        <v>138.6</v>
      </c>
      <c r="M21" s="20">
        <f t="shared" si="12"/>
        <v>138.6</v>
      </c>
      <c r="N21" s="20">
        <f t="shared" si="12"/>
        <v>138.6</v>
      </c>
      <c r="O21" s="77"/>
      <c r="P21" s="20">
        <f t="shared" ref="P21:AA21" si="13">$C$41*$A$21*P7</f>
        <v>138.6</v>
      </c>
      <c r="Q21" s="20">
        <f t="shared" si="13"/>
        <v>138.6</v>
      </c>
      <c r="R21" s="20">
        <f t="shared" si="13"/>
        <v>138.6</v>
      </c>
      <c r="S21" s="20">
        <f t="shared" si="13"/>
        <v>138.6</v>
      </c>
      <c r="T21" s="20">
        <f t="shared" si="13"/>
        <v>138.6</v>
      </c>
      <c r="U21" s="20">
        <f t="shared" si="13"/>
        <v>138.6</v>
      </c>
      <c r="V21" s="20">
        <f t="shared" si="13"/>
        <v>138.6</v>
      </c>
      <c r="W21" s="20">
        <f t="shared" si="13"/>
        <v>138.6</v>
      </c>
      <c r="X21" s="20">
        <f t="shared" si="13"/>
        <v>138.6</v>
      </c>
      <c r="Y21" s="20">
        <f t="shared" si="13"/>
        <v>138.6</v>
      </c>
      <c r="Z21" s="20">
        <f t="shared" si="13"/>
        <v>138.6</v>
      </c>
      <c r="AA21" s="20">
        <f t="shared" si="13"/>
        <v>138.6</v>
      </c>
      <c r="AC21" s="94">
        <f t="shared" si="5"/>
        <v>554.4</v>
      </c>
    </row>
    <row r="22" spans="1:29" x14ac:dyDescent="0.25">
      <c r="A22" s="21">
        <v>0.9</v>
      </c>
      <c r="B22" s="19" t="str">
        <f t="shared" si="2"/>
        <v>ANTHONY</v>
      </c>
      <c r="C22" s="20">
        <f>$C$41*$A$22*C8</f>
        <v>0</v>
      </c>
      <c r="D22" s="20">
        <f t="shared" ref="D22:N22" si="14">$C$41*$A$22*D8</f>
        <v>0</v>
      </c>
      <c r="E22" s="20">
        <f t="shared" si="14"/>
        <v>0</v>
      </c>
      <c r="F22" s="20">
        <f t="shared" si="14"/>
        <v>0</v>
      </c>
      <c r="G22" s="20">
        <f t="shared" si="14"/>
        <v>0</v>
      </c>
      <c r="H22" s="20">
        <f t="shared" si="14"/>
        <v>0</v>
      </c>
      <c r="I22" s="20">
        <f t="shared" si="14"/>
        <v>0</v>
      </c>
      <c r="J22" s="20">
        <f t="shared" si="14"/>
        <v>138.6</v>
      </c>
      <c r="K22" s="20">
        <f t="shared" si="14"/>
        <v>138.6</v>
      </c>
      <c r="L22" s="20">
        <f t="shared" si="14"/>
        <v>0</v>
      </c>
      <c r="M22" s="20">
        <f t="shared" si="14"/>
        <v>0</v>
      </c>
      <c r="N22" s="20">
        <f t="shared" si="14"/>
        <v>0</v>
      </c>
      <c r="O22" s="77"/>
      <c r="P22" s="20">
        <f t="shared" ref="P22:AA22" si="15">$C$41*$A$22*P8</f>
        <v>0</v>
      </c>
      <c r="Q22" s="20">
        <f t="shared" si="15"/>
        <v>0</v>
      </c>
      <c r="R22" s="20">
        <f t="shared" si="15"/>
        <v>0</v>
      </c>
      <c r="S22" s="20">
        <f t="shared" si="15"/>
        <v>0</v>
      </c>
      <c r="T22" s="20">
        <f t="shared" si="15"/>
        <v>0</v>
      </c>
      <c r="U22" s="20">
        <f t="shared" si="15"/>
        <v>0</v>
      </c>
      <c r="V22" s="20">
        <f t="shared" si="15"/>
        <v>0</v>
      </c>
      <c r="W22" s="20">
        <f t="shared" si="15"/>
        <v>0</v>
      </c>
      <c r="X22" s="20">
        <f t="shared" si="15"/>
        <v>0</v>
      </c>
      <c r="Y22" s="20">
        <f t="shared" si="15"/>
        <v>0</v>
      </c>
      <c r="Z22" s="20">
        <f t="shared" si="15"/>
        <v>0</v>
      </c>
      <c r="AA22" s="20">
        <f t="shared" si="15"/>
        <v>0</v>
      </c>
      <c r="AC22" s="94">
        <f t="shared" si="5"/>
        <v>277.2</v>
      </c>
    </row>
    <row r="23" spans="1:29" x14ac:dyDescent="0.25">
      <c r="A23" s="21">
        <v>0.9</v>
      </c>
      <c r="B23" s="19" t="str">
        <f t="shared" si="2"/>
        <v>GERALD</v>
      </c>
      <c r="C23" s="20">
        <f>$C$41*$A$23*C9</f>
        <v>0</v>
      </c>
      <c r="D23" s="20">
        <f t="shared" ref="D23:N23" si="16">$C$41*$A$23*D9</f>
        <v>0</v>
      </c>
      <c r="E23" s="20">
        <f t="shared" si="16"/>
        <v>0</v>
      </c>
      <c r="F23" s="20">
        <f t="shared" si="16"/>
        <v>0</v>
      </c>
      <c r="G23" s="20">
        <f t="shared" si="16"/>
        <v>0</v>
      </c>
      <c r="H23" s="20">
        <f t="shared" si="16"/>
        <v>0</v>
      </c>
      <c r="I23" s="20">
        <f t="shared" si="16"/>
        <v>0</v>
      </c>
      <c r="J23" s="20">
        <f t="shared" si="16"/>
        <v>0</v>
      </c>
      <c r="K23" s="20">
        <f t="shared" si="16"/>
        <v>0</v>
      </c>
      <c r="L23" s="20">
        <f t="shared" si="16"/>
        <v>55.44</v>
      </c>
      <c r="M23" s="20">
        <f t="shared" si="16"/>
        <v>138.6</v>
      </c>
      <c r="N23" s="20">
        <f t="shared" si="16"/>
        <v>138.6</v>
      </c>
      <c r="O23" s="77"/>
      <c r="P23" s="20">
        <f t="shared" ref="P23:AA23" si="17">$C$41*$A$23*P9</f>
        <v>138.6</v>
      </c>
      <c r="Q23" s="20">
        <f t="shared" si="17"/>
        <v>138.6</v>
      </c>
      <c r="R23" s="20">
        <f t="shared" si="17"/>
        <v>138.6</v>
      </c>
      <c r="S23" s="20">
        <f t="shared" si="17"/>
        <v>138.6</v>
      </c>
      <c r="T23" s="20">
        <f t="shared" si="17"/>
        <v>138.6</v>
      </c>
      <c r="U23" s="20">
        <f t="shared" si="17"/>
        <v>138.6</v>
      </c>
      <c r="V23" s="20">
        <f t="shared" si="17"/>
        <v>138.6</v>
      </c>
      <c r="W23" s="20">
        <f t="shared" si="17"/>
        <v>138.6</v>
      </c>
      <c r="X23" s="20">
        <f t="shared" si="17"/>
        <v>138.6</v>
      </c>
      <c r="Y23" s="20">
        <f t="shared" si="17"/>
        <v>138.6</v>
      </c>
      <c r="Z23" s="20">
        <f t="shared" si="17"/>
        <v>138.6</v>
      </c>
      <c r="AA23" s="20">
        <f t="shared" si="17"/>
        <v>138.6</v>
      </c>
      <c r="AC23" s="94">
        <f t="shared" si="5"/>
        <v>332.64</v>
      </c>
    </row>
    <row r="24" spans="1:29" x14ac:dyDescent="0.25">
      <c r="A24" s="21"/>
      <c r="B24" s="19">
        <f t="shared" si="2"/>
        <v>0</v>
      </c>
      <c r="C24" s="20">
        <f>$C$41*$A$2*C10</f>
        <v>0</v>
      </c>
      <c r="D24" s="20">
        <f t="shared" ref="D24:N24" si="18">$C$41*$A$2*D10</f>
        <v>0</v>
      </c>
      <c r="E24" s="20">
        <f t="shared" si="18"/>
        <v>0</v>
      </c>
      <c r="F24" s="20">
        <f t="shared" si="18"/>
        <v>0</v>
      </c>
      <c r="G24" s="20">
        <f t="shared" si="18"/>
        <v>0</v>
      </c>
      <c r="H24" s="20">
        <f t="shared" si="18"/>
        <v>0</v>
      </c>
      <c r="I24" s="20">
        <f t="shared" si="18"/>
        <v>0</v>
      </c>
      <c r="J24" s="20">
        <f t="shared" si="18"/>
        <v>0</v>
      </c>
      <c r="K24" s="20">
        <f t="shared" si="18"/>
        <v>0</v>
      </c>
      <c r="L24" s="20">
        <f t="shared" si="18"/>
        <v>0</v>
      </c>
      <c r="M24" s="20">
        <f t="shared" si="18"/>
        <v>0</v>
      </c>
      <c r="N24" s="20">
        <f t="shared" si="18"/>
        <v>0</v>
      </c>
      <c r="O24" s="77"/>
      <c r="P24" s="20">
        <f t="shared" ref="P24:AA24" si="19">$C$41*$A$2*P10</f>
        <v>0</v>
      </c>
      <c r="Q24" s="20">
        <f t="shared" si="19"/>
        <v>0</v>
      </c>
      <c r="R24" s="20">
        <f t="shared" si="19"/>
        <v>0</v>
      </c>
      <c r="S24" s="20">
        <f t="shared" si="19"/>
        <v>0</v>
      </c>
      <c r="T24" s="20">
        <f t="shared" si="19"/>
        <v>0</v>
      </c>
      <c r="U24" s="20">
        <f t="shared" si="19"/>
        <v>0</v>
      </c>
      <c r="V24" s="20">
        <f t="shared" si="19"/>
        <v>0</v>
      </c>
      <c r="W24" s="20">
        <f t="shared" si="19"/>
        <v>0</v>
      </c>
      <c r="X24" s="20">
        <f t="shared" si="19"/>
        <v>0</v>
      </c>
      <c r="Y24" s="20">
        <f t="shared" si="19"/>
        <v>0</v>
      </c>
      <c r="Z24" s="20">
        <f t="shared" si="19"/>
        <v>0</v>
      </c>
      <c r="AA24" s="20">
        <f t="shared" si="19"/>
        <v>0</v>
      </c>
      <c r="AC24" s="94">
        <f t="shared" si="5"/>
        <v>0</v>
      </c>
    </row>
    <row r="25" spans="1:29" x14ac:dyDescent="0.25">
      <c r="A25" s="21"/>
      <c r="B25" s="19">
        <f t="shared" si="2"/>
        <v>0</v>
      </c>
      <c r="C25" s="20">
        <f>$C$41*$A$25*C11</f>
        <v>0</v>
      </c>
      <c r="D25" s="20">
        <f t="shared" ref="D25:N25" si="20">$C$41*$A$25*D11</f>
        <v>0</v>
      </c>
      <c r="E25" s="20">
        <f t="shared" si="20"/>
        <v>0</v>
      </c>
      <c r="F25" s="20">
        <f t="shared" si="20"/>
        <v>0</v>
      </c>
      <c r="G25" s="20">
        <f t="shared" si="20"/>
        <v>0</v>
      </c>
      <c r="H25" s="20">
        <f t="shared" si="20"/>
        <v>0</v>
      </c>
      <c r="I25" s="20">
        <f t="shared" si="20"/>
        <v>0</v>
      </c>
      <c r="J25" s="20">
        <f t="shared" si="20"/>
        <v>0</v>
      </c>
      <c r="K25" s="20">
        <f t="shared" si="20"/>
        <v>0</v>
      </c>
      <c r="L25" s="20">
        <f t="shared" si="20"/>
        <v>0</v>
      </c>
      <c r="M25" s="20">
        <f t="shared" si="20"/>
        <v>0</v>
      </c>
      <c r="N25" s="20">
        <f t="shared" si="20"/>
        <v>0</v>
      </c>
      <c r="O25" s="77"/>
      <c r="P25" s="20">
        <f t="shared" ref="P25:AA25" si="21">$C$41*$A$25*P11</f>
        <v>0</v>
      </c>
      <c r="Q25" s="20">
        <f t="shared" si="21"/>
        <v>0</v>
      </c>
      <c r="R25" s="20">
        <f t="shared" si="21"/>
        <v>0</v>
      </c>
      <c r="S25" s="20">
        <f t="shared" si="21"/>
        <v>0</v>
      </c>
      <c r="T25" s="20">
        <f t="shared" si="21"/>
        <v>0</v>
      </c>
      <c r="U25" s="20">
        <f t="shared" si="21"/>
        <v>0</v>
      </c>
      <c r="V25" s="20">
        <f t="shared" si="21"/>
        <v>0</v>
      </c>
      <c r="W25" s="20">
        <f t="shared" si="21"/>
        <v>0</v>
      </c>
      <c r="X25" s="20">
        <f t="shared" si="21"/>
        <v>0</v>
      </c>
      <c r="Y25" s="20">
        <f t="shared" si="21"/>
        <v>0</v>
      </c>
      <c r="Z25" s="20">
        <f t="shared" si="21"/>
        <v>0</v>
      </c>
      <c r="AA25" s="20">
        <f t="shared" si="21"/>
        <v>0</v>
      </c>
      <c r="AC25" s="94">
        <f t="shared" si="5"/>
        <v>0</v>
      </c>
    </row>
    <row r="26" spans="1:29" x14ac:dyDescent="0.25">
      <c r="A26" s="21"/>
      <c r="B26" s="19">
        <f t="shared" si="2"/>
        <v>0</v>
      </c>
      <c r="C26" s="20">
        <f>$C$41*$A$26*C12</f>
        <v>0</v>
      </c>
      <c r="D26" s="20">
        <f t="shared" ref="D26:N26" si="22">$C$41*$A$26*D12</f>
        <v>0</v>
      </c>
      <c r="E26" s="20">
        <f t="shared" si="22"/>
        <v>0</v>
      </c>
      <c r="F26" s="20">
        <f t="shared" si="22"/>
        <v>0</v>
      </c>
      <c r="G26" s="20">
        <f t="shared" si="22"/>
        <v>0</v>
      </c>
      <c r="H26" s="20">
        <f t="shared" si="22"/>
        <v>0</v>
      </c>
      <c r="I26" s="20">
        <f t="shared" si="22"/>
        <v>0</v>
      </c>
      <c r="J26" s="20">
        <f t="shared" si="22"/>
        <v>0</v>
      </c>
      <c r="K26" s="20">
        <f t="shared" si="22"/>
        <v>0</v>
      </c>
      <c r="L26" s="20">
        <f t="shared" si="22"/>
        <v>0</v>
      </c>
      <c r="M26" s="20">
        <f t="shared" si="22"/>
        <v>0</v>
      </c>
      <c r="N26" s="20">
        <f t="shared" si="22"/>
        <v>0</v>
      </c>
      <c r="O26" s="77"/>
      <c r="P26" s="20">
        <f t="shared" ref="P26:AA26" si="23">$C$41*$A$26*P12</f>
        <v>0</v>
      </c>
      <c r="Q26" s="20">
        <f t="shared" si="23"/>
        <v>0</v>
      </c>
      <c r="R26" s="20">
        <f t="shared" si="23"/>
        <v>0</v>
      </c>
      <c r="S26" s="20">
        <f t="shared" si="23"/>
        <v>0</v>
      </c>
      <c r="T26" s="20">
        <f t="shared" si="23"/>
        <v>0</v>
      </c>
      <c r="U26" s="20">
        <f t="shared" si="23"/>
        <v>0</v>
      </c>
      <c r="V26" s="20">
        <f t="shared" si="23"/>
        <v>0</v>
      </c>
      <c r="W26" s="20">
        <f t="shared" si="23"/>
        <v>0</v>
      </c>
      <c r="X26" s="20">
        <f t="shared" si="23"/>
        <v>0</v>
      </c>
      <c r="Y26" s="20">
        <f t="shared" si="23"/>
        <v>0</v>
      </c>
      <c r="Z26" s="20">
        <f t="shared" si="23"/>
        <v>0</v>
      </c>
      <c r="AA26" s="20">
        <f t="shared" si="23"/>
        <v>0</v>
      </c>
      <c r="AC26" s="94">
        <f t="shared" si="5"/>
        <v>0</v>
      </c>
    </row>
    <row r="27" spans="1:29" ht="15.75" thickBot="1" x14ac:dyDescent="0.3">
      <c r="A27" s="21"/>
      <c r="B27" s="19">
        <f t="shared" si="2"/>
        <v>0</v>
      </c>
      <c r="C27" s="20">
        <f>$C$41*$A$27*C13</f>
        <v>0</v>
      </c>
      <c r="D27" s="20">
        <f t="shared" ref="D27:N27" si="24">$C$41*$A$27*D13</f>
        <v>0</v>
      </c>
      <c r="E27" s="20">
        <f t="shared" si="24"/>
        <v>0</v>
      </c>
      <c r="F27" s="20">
        <f t="shared" si="24"/>
        <v>0</v>
      </c>
      <c r="G27" s="20">
        <f t="shared" si="24"/>
        <v>0</v>
      </c>
      <c r="H27" s="20">
        <f t="shared" si="24"/>
        <v>0</v>
      </c>
      <c r="I27" s="20">
        <f t="shared" si="24"/>
        <v>0</v>
      </c>
      <c r="J27" s="20">
        <f t="shared" si="24"/>
        <v>0</v>
      </c>
      <c r="K27" s="20">
        <f t="shared" si="24"/>
        <v>0</v>
      </c>
      <c r="L27" s="20">
        <f t="shared" si="24"/>
        <v>0</v>
      </c>
      <c r="M27" s="20">
        <f t="shared" si="24"/>
        <v>0</v>
      </c>
      <c r="N27" s="20">
        <f t="shared" si="24"/>
        <v>0</v>
      </c>
      <c r="O27" s="77"/>
      <c r="P27" s="20">
        <f t="shared" ref="P27:AA27" si="25">$C$41*$A$27*P13</f>
        <v>0</v>
      </c>
      <c r="Q27" s="20">
        <f t="shared" si="25"/>
        <v>0</v>
      </c>
      <c r="R27" s="20">
        <f t="shared" si="25"/>
        <v>0</v>
      </c>
      <c r="S27" s="20">
        <f t="shared" si="25"/>
        <v>0</v>
      </c>
      <c r="T27" s="20">
        <f t="shared" si="25"/>
        <v>0</v>
      </c>
      <c r="U27" s="20">
        <f t="shared" si="25"/>
        <v>0</v>
      </c>
      <c r="V27" s="20">
        <f t="shared" si="25"/>
        <v>0</v>
      </c>
      <c r="W27" s="20">
        <f t="shared" si="25"/>
        <v>0</v>
      </c>
      <c r="X27" s="20">
        <f t="shared" si="25"/>
        <v>0</v>
      </c>
      <c r="Y27" s="20">
        <f t="shared" si="25"/>
        <v>0</v>
      </c>
      <c r="Z27" s="20">
        <f t="shared" si="25"/>
        <v>0</v>
      </c>
      <c r="AA27" s="20">
        <f t="shared" si="25"/>
        <v>0</v>
      </c>
    </row>
    <row r="28" spans="1:29" ht="21.75" thickBot="1" x14ac:dyDescent="0.4">
      <c r="A28" s="40"/>
      <c r="B28" s="41" t="s">
        <v>51</v>
      </c>
      <c r="C28" s="42">
        <f>SUM(C16:C27)</f>
        <v>325.32499999999999</v>
      </c>
      <c r="D28" s="42">
        <f t="shared" ref="D28:M28" si="26">SUM(D16:D27)</f>
        <v>324.10000000000002</v>
      </c>
      <c r="E28" s="42">
        <f t="shared" si="26"/>
        <v>331.1</v>
      </c>
      <c r="F28" s="42">
        <f t="shared" si="26"/>
        <v>324.10000000000002</v>
      </c>
      <c r="G28" s="42">
        <f t="shared" si="26"/>
        <v>524.28748344370865</v>
      </c>
      <c r="H28" s="42">
        <f t="shared" si="26"/>
        <v>528.57000000000005</v>
      </c>
      <c r="I28" s="42">
        <f t="shared" si="26"/>
        <v>331.1</v>
      </c>
      <c r="J28" s="42">
        <f t="shared" si="26"/>
        <v>458.15</v>
      </c>
      <c r="K28" s="42">
        <f>SUM(K16:K27)</f>
        <v>485.79999999999995</v>
      </c>
      <c r="L28" s="42">
        <f t="shared" si="26"/>
        <v>413.14</v>
      </c>
      <c r="M28" s="42">
        <f t="shared" si="26"/>
        <v>438.54999999999995</v>
      </c>
      <c r="N28" s="43">
        <f>SUM(N16:N27)</f>
        <v>452.54999999999995</v>
      </c>
      <c r="O28" s="77"/>
      <c r="P28" s="43">
        <f t="shared" ref="P28:AA28" si="27">SUM(P16:P27)</f>
        <v>469.70000000000005</v>
      </c>
      <c r="Q28" s="43">
        <f t="shared" si="27"/>
        <v>464.79999999999995</v>
      </c>
      <c r="R28" s="43">
        <f t="shared" si="27"/>
        <v>467.25</v>
      </c>
      <c r="S28" s="43">
        <f t="shared" si="27"/>
        <v>467.25</v>
      </c>
      <c r="T28" s="43">
        <f t="shared" si="27"/>
        <v>464.79999999999995</v>
      </c>
      <c r="U28" s="43">
        <f t="shared" si="27"/>
        <v>462.35</v>
      </c>
      <c r="V28" s="43">
        <f t="shared" si="27"/>
        <v>472.15</v>
      </c>
      <c r="W28" s="43">
        <f t="shared" si="27"/>
        <v>430.5</v>
      </c>
      <c r="X28" s="43">
        <f t="shared" si="27"/>
        <v>467.25</v>
      </c>
      <c r="Y28" s="43">
        <f t="shared" si="27"/>
        <v>472.15</v>
      </c>
      <c r="Z28" s="43">
        <f t="shared" si="27"/>
        <v>462.35</v>
      </c>
      <c r="AA28" s="43">
        <f t="shared" si="27"/>
        <v>455</v>
      </c>
    </row>
    <row r="29" spans="1:29" ht="21" x14ac:dyDescent="0.35">
      <c r="A29" s="61"/>
      <c r="B29" s="62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77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</row>
    <row r="30" spans="1:29" ht="21" x14ac:dyDescent="0.35">
      <c r="A30" s="61"/>
      <c r="B30" s="62" t="s">
        <v>75</v>
      </c>
      <c r="C30" s="63">
        <f>COUNTIF(C16:C27,"&gt;0")</f>
        <v>3</v>
      </c>
      <c r="D30" s="63">
        <f t="shared" ref="D30:N30" si="28">COUNTIF(D16:D27,"&gt;0")</f>
        <v>3</v>
      </c>
      <c r="E30" s="63">
        <f t="shared" si="28"/>
        <v>3</v>
      </c>
      <c r="F30" s="63">
        <f t="shared" si="28"/>
        <v>3</v>
      </c>
      <c r="G30" s="63">
        <f t="shared" si="28"/>
        <v>5</v>
      </c>
      <c r="H30" s="63">
        <f t="shared" si="28"/>
        <v>5</v>
      </c>
      <c r="I30" s="63">
        <f t="shared" si="28"/>
        <v>3</v>
      </c>
      <c r="J30" s="63">
        <f t="shared" si="28"/>
        <v>5</v>
      </c>
      <c r="K30" s="63">
        <f t="shared" si="28"/>
        <v>4</v>
      </c>
      <c r="L30" s="63">
        <f t="shared" si="28"/>
        <v>4</v>
      </c>
      <c r="M30" s="63">
        <f t="shared" si="28"/>
        <v>4</v>
      </c>
      <c r="N30" s="63">
        <f t="shared" si="28"/>
        <v>4</v>
      </c>
      <c r="O30" s="77"/>
      <c r="P30" s="63">
        <f>COUNTIF(P16:P27,"&gt;0")</f>
        <v>4</v>
      </c>
      <c r="Q30" s="63">
        <f t="shared" ref="Q30:AA30" si="29">COUNTIF(Q16:Q27,"&gt;0")</f>
        <v>4</v>
      </c>
      <c r="R30" s="63">
        <f t="shared" si="29"/>
        <v>4</v>
      </c>
      <c r="S30" s="63">
        <f t="shared" si="29"/>
        <v>4</v>
      </c>
      <c r="T30" s="63">
        <f t="shared" si="29"/>
        <v>4</v>
      </c>
      <c r="U30" s="63">
        <f t="shared" si="29"/>
        <v>4</v>
      </c>
      <c r="V30" s="63">
        <f t="shared" si="29"/>
        <v>4</v>
      </c>
      <c r="W30" s="63">
        <f t="shared" si="29"/>
        <v>4</v>
      </c>
      <c r="X30" s="63">
        <f t="shared" si="29"/>
        <v>4</v>
      </c>
      <c r="Y30" s="63">
        <f t="shared" si="29"/>
        <v>4</v>
      </c>
      <c r="Z30" s="63">
        <f t="shared" si="29"/>
        <v>4</v>
      </c>
      <c r="AA30" s="63">
        <f t="shared" si="29"/>
        <v>4</v>
      </c>
    </row>
    <row r="31" spans="1:29" ht="21" x14ac:dyDescent="0.35">
      <c r="A31" s="61"/>
      <c r="B31" s="62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77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</row>
    <row r="32" spans="1:29" x14ac:dyDescent="0.25">
      <c r="A32" s="17" t="s">
        <v>52</v>
      </c>
      <c r="B32" s="22"/>
      <c r="C32" s="23" t="s">
        <v>53</v>
      </c>
      <c r="D32" s="23" t="s">
        <v>54</v>
      </c>
      <c r="E32" s="23" t="s">
        <v>11</v>
      </c>
      <c r="F32" s="23" t="s">
        <v>55</v>
      </c>
      <c r="G32" s="23" t="s">
        <v>13</v>
      </c>
      <c r="H32" s="23" t="s">
        <v>14</v>
      </c>
      <c r="I32" s="23" t="s">
        <v>56</v>
      </c>
      <c r="J32" s="23" t="s">
        <v>16</v>
      </c>
      <c r="K32" s="23" t="s">
        <v>57</v>
      </c>
      <c r="L32" s="23" t="s">
        <v>58</v>
      </c>
      <c r="M32" s="23" t="s">
        <v>59</v>
      </c>
      <c r="N32" s="23" t="s">
        <v>60</v>
      </c>
      <c r="O32" s="77"/>
      <c r="P32" s="23" t="s">
        <v>53</v>
      </c>
      <c r="Q32" s="23" t="s">
        <v>54</v>
      </c>
      <c r="R32" s="23" t="s">
        <v>11</v>
      </c>
      <c r="S32" s="23" t="s">
        <v>55</v>
      </c>
      <c r="T32" s="23" t="s">
        <v>13</v>
      </c>
      <c r="U32" s="23" t="s">
        <v>14</v>
      </c>
      <c r="V32" s="23" t="s">
        <v>56</v>
      </c>
      <c r="W32" s="23" t="s">
        <v>16</v>
      </c>
      <c r="X32" s="23" t="s">
        <v>57</v>
      </c>
      <c r="Y32" s="23" t="s">
        <v>58</v>
      </c>
      <c r="Z32" s="23" t="s">
        <v>59</v>
      </c>
      <c r="AA32" s="23" t="s">
        <v>60</v>
      </c>
    </row>
    <row r="33" spans="1:27" x14ac:dyDescent="0.25">
      <c r="A33" s="22"/>
      <c r="B33" s="22" t="s">
        <v>61</v>
      </c>
      <c r="C33" s="22">
        <v>22</v>
      </c>
      <c r="D33" s="22">
        <v>20</v>
      </c>
      <c r="E33" s="22">
        <v>22</v>
      </c>
      <c r="F33" s="22">
        <v>20</v>
      </c>
      <c r="G33" s="22">
        <v>19</v>
      </c>
      <c r="H33" s="22">
        <v>21</v>
      </c>
      <c r="I33" s="22">
        <v>22</v>
      </c>
      <c r="J33" s="22">
        <v>22</v>
      </c>
      <c r="K33" s="22">
        <v>20</v>
      </c>
      <c r="L33" s="22">
        <v>23</v>
      </c>
      <c r="M33" s="22">
        <v>21</v>
      </c>
      <c r="N33" s="22">
        <v>20</v>
      </c>
      <c r="O33" s="77"/>
      <c r="P33" s="22">
        <v>22</v>
      </c>
      <c r="Q33" s="22">
        <v>20</v>
      </c>
      <c r="R33" s="22">
        <v>21</v>
      </c>
      <c r="S33" s="22">
        <v>21</v>
      </c>
      <c r="T33" s="22">
        <v>20</v>
      </c>
      <c r="U33" s="22">
        <v>19</v>
      </c>
      <c r="V33" s="22">
        <v>23</v>
      </c>
      <c r="W33" s="22">
        <v>21</v>
      </c>
      <c r="X33" s="22">
        <v>21</v>
      </c>
      <c r="Y33" s="22">
        <v>23</v>
      </c>
      <c r="Z33" s="22">
        <v>19</v>
      </c>
      <c r="AA33" s="22">
        <v>21</v>
      </c>
    </row>
    <row r="34" spans="1:27" x14ac:dyDescent="0.25">
      <c r="A34" s="22" t="s">
        <v>62</v>
      </c>
      <c r="B34" s="22" t="s">
        <v>63</v>
      </c>
      <c r="C34" s="22"/>
      <c r="D34" s="22"/>
      <c r="E34" s="22"/>
      <c r="F34" s="22"/>
      <c r="G34" s="22">
        <v>3</v>
      </c>
      <c r="H34" s="22"/>
      <c r="I34" s="22"/>
      <c r="J34" s="22"/>
      <c r="K34" s="22"/>
      <c r="L34" s="22"/>
      <c r="M34" s="22"/>
      <c r="N34" s="22"/>
      <c r="O34" s="77"/>
      <c r="P34" s="22"/>
      <c r="Q34" s="22"/>
      <c r="R34" s="22"/>
      <c r="S34" s="22"/>
      <c r="T34" s="22"/>
      <c r="U34" s="22"/>
      <c r="V34" s="22"/>
      <c r="W34" s="81">
        <v>15</v>
      </c>
      <c r="X34" s="22"/>
      <c r="Y34" s="22"/>
      <c r="Z34" s="22"/>
      <c r="AA34" s="81">
        <v>5</v>
      </c>
    </row>
    <row r="35" spans="1:27" x14ac:dyDescent="0.25">
      <c r="A35" s="22" t="s">
        <v>64</v>
      </c>
      <c r="B35" s="22" t="s">
        <v>65</v>
      </c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>
        <v>5</v>
      </c>
      <c r="N35" s="22"/>
      <c r="O35" s="77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</row>
    <row r="36" spans="1:27" x14ac:dyDescent="0.25">
      <c r="A36" s="22" t="s">
        <v>64</v>
      </c>
      <c r="B36" s="22" t="s">
        <v>66</v>
      </c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>
        <v>5</v>
      </c>
      <c r="O36" s="77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</row>
    <row r="37" spans="1:27" x14ac:dyDescent="0.25">
      <c r="A37" s="22" t="s">
        <v>76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>
        <v>3</v>
      </c>
      <c r="N37" s="22"/>
      <c r="O37" s="77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</row>
    <row r="38" spans="1:27" x14ac:dyDescent="0.25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77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</row>
    <row r="39" spans="1:27" ht="13.5" customHeight="1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77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</row>
    <row r="40" spans="1:27" x14ac:dyDescent="0.25">
      <c r="A40" s="22"/>
      <c r="B40" s="22" t="s">
        <v>67</v>
      </c>
      <c r="C40" s="22">
        <f>C33-SUM(C34:C39)</f>
        <v>22</v>
      </c>
      <c r="D40" s="22">
        <f t="shared" ref="D40:N40" si="30">D33-SUM(D34:D39)</f>
        <v>20</v>
      </c>
      <c r="E40" s="22">
        <f t="shared" si="30"/>
        <v>22</v>
      </c>
      <c r="F40" s="22">
        <f t="shared" si="30"/>
        <v>20</v>
      </c>
      <c r="G40" s="22">
        <f t="shared" si="30"/>
        <v>16</v>
      </c>
      <c r="H40" s="22">
        <f t="shared" si="30"/>
        <v>21</v>
      </c>
      <c r="I40" s="22">
        <f t="shared" si="30"/>
        <v>22</v>
      </c>
      <c r="J40" s="22">
        <f t="shared" si="30"/>
        <v>22</v>
      </c>
      <c r="K40" s="22">
        <f t="shared" si="30"/>
        <v>20</v>
      </c>
      <c r="L40" s="22">
        <f t="shared" si="30"/>
        <v>23</v>
      </c>
      <c r="M40" s="22">
        <f t="shared" si="30"/>
        <v>13</v>
      </c>
      <c r="N40" s="22">
        <f t="shared" si="30"/>
        <v>15</v>
      </c>
      <c r="O40" s="77">
        <f>SUM(B40:N40)</f>
        <v>236</v>
      </c>
      <c r="P40" s="22">
        <f t="shared" ref="P40:T40" si="31">P33-SUM(P34:P39)</f>
        <v>22</v>
      </c>
      <c r="Q40" s="22">
        <f t="shared" si="31"/>
        <v>20</v>
      </c>
      <c r="R40" s="22">
        <f t="shared" si="31"/>
        <v>21</v>
      </c>
      <c r="S40" s="22">
        <f t="shared" si="31"/>
        <v>21</v>
      </c>
      <c r="T40" s="22">
        <f t="shared" si="31"/>
        <v>20</v>
      </c>
      <c r="U40" s="22">
        <f t="shared" ref="U40:AA40" si="32">U33-SUM(U34:U39)</f>
        <v>19</v>
      </c>
      <c r="V40" s="22">
        <f t="shared" si="32"/>
        <v>23</v>
      </c>
      <c r="W40" s="22">
        <f t="shared" si="32"/>
        <v>6</v>
      </c>
      <c r="X40" s="22">
        <f t="shared" si="32"/>
        <v>21</v>
      </c>
      <c r="Y40" s="22">
        <f t="shared" si="32"/>
        <v>23</v>
      </c>
      <c r="Z40" s="22">
        <f t="shared" si="32"/>
        <v>19</v>
      </c>
      <c r="AA40" s="22">
        <f t="shared" si="32"/>
        <v>16</v>
      </c>
    </row>
    <row r="41" spans="1:27" x14ac:dyDescent="0.25">
      <c r="A41" s="22" t="s">
        <v>68</v>
      </c>
      <c r="B41" s="22">
        <v>7</v>
      </c>
      <c r="C41" s="22">
        <f>C40*$B$41</f>
        <v>154</v>
      </c>
      <c r="D41" s="22">
        <f t="shared" ref="D41:N41" si="33">D40*$B$41</f>
        <v>140</v>
      </c>
      <c r="E41" s="22">
        <f t="shared" si="33"/>
        <v>154</v>
      </c>
      <c r="F41" s="22">
        <f t="shared" si="33"/>
        <v>140</v>
      </c>
      <c r="G41" s="22">
        <f t="shared" si="33"/>
        <v>112</v>
      </c>
      <c r="H41" s="22">
        <f t="shared" si="33"/>
        <v>147</v>
      </c>
      <c r="I41" s="22">
        <f t="shared" si="33"/>
        <v>154</v>
      </c>
      <c r="J41" s="22">
        <f t="shared" si="33"/>
        <v>154</v>
      </c>
      <c r="K41" s="22">
        <f t="shared" si="33"/>
        <v>140</v>
      </c>
      <c r="L41" s="22">
        <f t="shared" si="33"/>
        <v>161</v>
      </c>
      <c r="M41" s="22">
        <f t="shared" si="33"/>
        <v>91</v>
      </c>
      <c r="N41" s="22">
        <f t="shared" si="33"/>
        <v>105</v>
      </c>
      <c r="O41" s="77">
        <f>SUM(B41:N41)</f>
        <v>1659</v>
      </c>
      <c r="P41" s="22">
        <f t="shared" ref="P41:T41" si="34">P40*$B$41</f>
        <v>154</v>
      </c>
      <c r="Q41" s="22">
        <f t="shared" si="34"/>
        <v>140</v>
      </c>
      <c r="R41" s="22">
        <f t="shared" si="34"/>
        <v>147</v>
      </c>
      <c r="S41" s="22">
        <f t="shared" si="34"/>
        <v>147</v>
      </c>
      <c r="T41" s="22">
        <f t="shared" si="34"/>
        <v>140</v>
      </c>
      <c r="U41" s="22">
        <f t="shared" ref="U41:AA41" si="35">U40*$B$41</f>
        <v>133</v>
      </c>
      <c r="V41" s="22">
        <f t="shared" si="35"/>
        <v>161</v>
      </c>
      <c r="W41" s="22">
        <f t="shared" si="35"/>
        <v>42</v>
      </c>
      <c r="X41" s="22">
        <f t="shared" si="35"/>
        <v>147</v>
      </c>
      <c r="Y41" s="22">
        <f t="shared" si="35"/>
        <v>161</v>
      </c>
      <c r="Z41" s="22">
        <f t="shared" si="35"/>
        <v>133</v>
      </c>
      <c r="AA41" s="22">
        <f t="shared" si="35"/>
        <v>112</v>
      </c>
    </row>
    <row r="42" spans="1:27" x14ac:dyDescent="0.25">
      <c r="O42" s="77"/>
    </row>
    <row r="43" spans="1:27" ht="15.75" thickBot="1" x14ac:dyDescent="0.3">
      <c r="O43" s="77"/>
    </row>
    <row r="44" spans="1:27" ht="21.75" thickBot="1" x14ac:dyDescent="0.4">
      <c r="A44" s="46"/>
      <c r="B44" s="47" t="s">
        <v>69</v>
      </c>
      <c r="C44" s="48">
        <f>C28-'DATA UO'!K1</f>
        <v>325.32499999999999</v>
      </c>
      <c r="D44" s="48">
        <f>D28-'DATA UO'!L1</f>
        <v>324.10000000000002</v>
      </c>
      <c r="E44" s="48">
        <f>E28-'DATA UO'!M1</f>
        <v>331.1</v>
      </c>
      <c r="F44" s="48">
        <f>F28-'DATA UO'!N1</f>
        <v>324.10000000000002</v>
      </c>
      <c r="G44" s="48">
        <f>G28-'DATA UO'!O1</f>
        <v>524.28748344370865</v>
      </c>
      <c r="H44" s="48">
        <f>H28-'DATA UO'!P1</f>
        <v>528.57000000000005</v>
      </c>
      <c r="I44" s="48">
        <f>I28-'DATA UO'!Q1</f>
        <v>331.1</v>
      </c>
      <c r="J44" s="48">
        <f>J28-'DATA UO'!R1</f>
        <v>458.15</v>
      </c>
      <c r="K44" s="48">
        <f>K28-'DATA UO'!S1</f>
        <v>485.79999999999995</v>
      </c>
      <c r="L44" s="48">
        <f>L28-'DATA UO'!T1</f>
        <v>213.14</v>
      </c>
      <c r="M44" s="48">
        <f>M28-'DATA UO'!U1</f>
        <v>-11.450000000000045</v>
      </c>
      <c r="N44" s="49">
        <f>N28-'DATA UO'!V1</f>
        <v>-11.450000000000045</v>
      </c>
      <c r="O44" s="77"/>
      <c r="P44" s="49">
        <f>P28-'DATA UO'!X1</f>
        <v>348.70000000000005</v>
      </c>
      <c r="Q44" s="49">
        <f>Q28-'DATA UO'!Y1</f>
        <v>316.79999999999995</v>
      </c>
      <c r="R44" s="49">
        <f>R28-'DATA UO'!Z1</f>
        <v>381.25</v>
      </c>
      <c r="S44" s="49">
        <f>S28-'DATA UO'!AA1</f>
        <v>467.25</v>
      </c>
      <c r="T44" s="49">
        <f>T28-'DATA UO'!AB1</f>
        <v>268.79999999999995</v>
      </c>
      <c r="U44" s="49">
        <f>U28-'DATA UO'!AC1</f>
        <v>462.35</v>
      </c>
      <c r="V44" s="49">
        <f>V28-'DATA UO'!AD1</f>
        <v>472.15</v>
      </c>
      <c r="W44" s="49">
        <f>W28-'DATA UO'!AE1</f>
        <v>430.5</v>
      </c>
      <c r="X44" s="49">
        <f>X28-'DATA UO'!AF1</f>
        <v>467.25</v>
      </c>
      <c r="Y44" s="49">
        <f>Y28-'DATA UO'!AG1</f>
        <v>472.15</v>
      </c>
      <c r="Z44" s="49">
        <f>Z28-'DATA UO'!AH1</f>
        <v>462.35</v>
      </c>
      <c r="AA44" s="49" t="e">
        <f>AA28-'DATA UO'!#REF!</f>
        <v>#REF!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UO</vt:lpstr>
      <vt:lpstr>FORMULAIRE UO</vt:lpstr>
      <vt:lpstr>EFFECTIFS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2018-11-08T09:36:48Z</dcterms:modified>
</cp:coreProperties>
</file>