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c matche\"/>
    </mc:Choice>
  </mc:AlternateContent>
  <bookViews>
    <workbookView xWindow="0" yWindow="0" windowWidth="28800" windowHeight="11865" activeTab="3"/>
  </bookViews>
  <sheets>
    <sheet name="controle" sheetId="7" r:id="rId1"/>
    <sheet name="tarifs" sheetId="8" r:id="rId2"/>
    <sheet name="brut" sheetId="1" r:id="rId3"/>
    <sheet name="souhait" sheetId="9" r:id="rId4"/>
    <sheet name="0108" sheetId="10" r:id="rId5"/>
    <sheet name="selection colonnes" sheetId="2" r:id="rId6"/>
    <sheet name="controle selec" sheetId="3" r:id="rId7"/>
  </sheets>
  <calcPr calcId="162913"/>
</workbook>
</file>

<file path=xl/calcChain.xml><?xml version="1.0" encoding="utf-8"?>
<calcChain xmlns="http://schemas.openxmlformats.org/spreadsheetml/2006/main">
  <c r="AA11" i="8" l="1"/>
  <c r="AA10" i="8"/>
  <c r="Z10" i="8"/>
  <c r="Y8" i="8"/>
  <c r="Y7" i="8"/>
  <c r="Y6" i="8"/>
  <c r="Y5" i="8"/>
  <c r="Y4" i="8"/>
  <c r="Y3" i="8"/>
  <c r="U8" i="8"/>
  <c r="U7" i="8"/>
  <c r="U6" i="8"/>
  <c r="U5" i="8"/>
  <c r="U4" i="8"/>
  <c r="U3" i="8"/>
  <c r="R8" i="8"/>
  <c r="R7" i="8"/>
  <c r="R6" i="8"/>
  <c r="R5" i="8"/>
  <c r="R4" i="8"/>
  <c r="R3" i="8"/>
  <c r="Q8" i="8"/>
  <c r="Q7" i="8"/>
  <c r="Q6" i="8"/>
  <c r="Q5" i="8"/>
  <c r="Q4" i="8"/>
  <c r="Q3" i="8"/>
  <c r="P8" i="8"/>
  <c r="P7" i="8"/>
  <c r="P6" i="8"/>
  <c r="P5" i="8"/>
  <c r="P4" i="8"/>
  <c r="P3" i="8"/>
  <c r="O8" i="8"/>
  <c r="O7" i="8"/>
  <c r="O6" i="8"/>
  <c r="O5" i="8"/>
  <c r="O4" i="8"/>
  <c r="O3" i="8"/>
  <c r="N8" i="8"/>
  <c r="N7" i="8"/>
  <c r="N6" i="8"/>
  <c r="N5" i="8"/>
  <c r="N4" i="8"/>
  <c r="N3" i="8"/>
  <c r="M8" i="8"/>
  <c r="M7" i="8"/>
  <c r="M6" i="8"/>
  <c r="M5" i="8"/>
  <c r="M4" i="8"/>
  <c r="M3" i="8"/>
  <c r="L8" i="8"/>
  <c r="L7" i="8"/>
  <c r="L6" i="8"/>
  <c r="L5" i="8"/>
  <c r="L4" i="8"/>
  <c r="L3" i="8"/>
  <c r="K8" i="8"/>
  <c r="K7" i="8"/>
  <c r="K6" i="8"/>
  <c r="K5" i="8"/>
  <c r="K4" i="8"/>
  <c r="K3" i="8"/>
  <c r="J8" i="8"/>
  <c r="J7" i="8"/>
  <c r="J6" i="8"/>
  <c r="J5" i="8"/>
  <c r="J4" i="8"/>
  <c r="J3" i="8"/>
  <c r="I8" i="8"/>
  <c r="I7" i="8"/>
  <c r="I6" i="8"/>
  <c r="I5" i="8"/>
  <c r="I4" i="8"/>
  <c r="I3" i="8"/>
  <c r="G8" i="8"/>
  <c r="G7" i="8"/>
  <c r="G6" i="8"/>
  <c r="G5" i="8"/>
  <c r="G4" i="8"/>
  <c r="G3" i="8"/>
  <c r="F8" i="8"/>
  <c r="F7" i="8"/>
  <c r="F6" i="8"/>
  <c r="F5" i="8"/>
  <c r="F4" i="8"/>
  <c r="F3" i="8"/>
  <c r="D8" i="8"/>
  <c r="D7" i="8"/>
  <c r="D6" i="8"/>
  <c r="D5" i="8"/>
  <c r="D4" i="8"/>
  <c r="D3" i="8"/>
  <c r="C8" i="8"/>
  <c r="C7" i="8"/>
  <c r="C6" i="8"/>
  <c r="C5" i="8"/>
  <c r="C4" i="8"/>
  <c r="C3" i="8"/>
  <c r="B7" i="8"/>
  <c r="B6" i="8"/>
  <c r="B5" i="8"/>
  <c r="B4" i="8"/>
  <c r="B3" i="8"/>
  <c r="BX8" i="1"/>
  <c r="BW8" i="1"/>
  <c r="BP8" i="1"/>
  <c r="BO8" i="1"/>
  <c r="BN8" i="1"/>
  <c r="BF8" i="1"/>
  <c r="BE8" i="1"/>
  <c r="BD8" i="1"/>
  <c r="BC8" i="1"/>
  <c r="BB8" i="1"/>
  <c r="BA8" i="1"/>
  <c r="AP8" i="1"/>
  <c r="AN8" i="1"/>
  <c r="AM8" i="1"/>
  <c r="AL8" i="1"/>
  <c r="AK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S8" i="1"/>
  <c r="R8" i="1"/>
  <c r="Q8" i="1"/>
  <c r="P8" i="1"/>
  <c r="O8" i="1"/>
  <c r="N8" i="1"/>
  <c r="M8" i="1"/>
  <c r="E8" i="1"/>
  <c r="D8" i="1"/>
  <c r="C8" i="1"/>
  <c r="B8" i="1"/>
  <c r="A8" i="1"/>
  <c r="BX7" i="1"/>
  <c r="BW7" i="1"/>
  <c r="BP7" i="1"/>
  <c r="BO7" i="1"/>
  <c r="BN7" i="1"/>
  <c r="BF7" i="1"/>
  <c r="BE7" i="1"/>
  <c r="BD7" i="1"/>
  <c r="BC7" i="1"/>
  <c r="BB7" i="1"/>
  <c r="BA7" i="1"/>
  <c r="AP7" i="1"/>
  <c r="AN7" i="1"/>
  <c r="AM7" i="1"/>
  <c r="AL7" i="1"/>
  <c r="AK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S7" i="1"/>
  <c r="R7" i="1"/>
  <c r="Q7" i="1"/>
  <c r="P7" i="1"/>
  <c r="O7" i="1"/>
  <c r="N7" i="1"/>
  <c r="M7" i="1"/>
  <c r="I7" i="1"/>
  <c r="E7" i="1"/>
  <c r="D7" i="1"/>
  <c r="C7" i="1"/>
  <c r="B7" i="1"/>
  <c r="A7" i="1"/>
  <c r="BX6" i="1"/>
  <c r="BW6" i="1"/>
  <c r="BP6" i="1"/>
  <c r="BO6" i="1"/>
  <c r="BN6" i="1"/>
  <c r="BF6" i="1"/>
  <c r="BE6" i="1"/>
  <c r="BD6" i="1"/>
  <c r="BC6" i="1"/>
  <c r="BB6" i="1"/>
  <c r="BA6" i="1"/>
  <c r="AP6" i="1"/>
  <c r="AN6" i="1"/>
  <c r="AM6" i="1"/>
  <c r="AL6" i="1"/>
  <c r="AK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S6" i="1"/>
  <c r="R6" i="1"/>
  <c r="Q6" i="1"/>
  <c r="P6" i="1"/>
  <c r="O6" i="1"/>
  <c r="N6" i="1"/>
  <c r="M6" i="1"/>
  <c r="I6" i="1"/>
  <c r="E6" i="1"/>
  <c r="D6" i="1"/>
  <c r="C6" i="1"/>
  <c r="B6" i="1"/>
  <c r="A6" i="1"/>
  <c r="Y5" i="3"/>
  <c r="Y4" i="3"/>
  <c r="Y3" i="3"/>
  <c r="X5" i="3"/>
  <c r="X4" i="3"/>
  <c r="X3" i="3"/>
  <c r="U5" i="3"/>
  <c r="U4" i="3"/>
  <c r="U3" i="3"/>
  <c r="S5" i="3"/>
  <c r="S4" i="3"/>
  <c r="S3" i="3"/>
  <c r="Q5" i="3"/>
  <c r="Q4" i="3"/>
  <c r="Q3" i="3"/>
  <c r="O5" i="3"/>
  <c r="O4" i="3"/>
  <c r="O3" i="3"/>
  <c r="N5" i="3"/>
  <c r="N4" i="3"/>
  <c r="N3" i="3"/>
  <c r="M5" i="3"/>
  <c r="M4" i="3"/>
  <c r="M3" i="3"/>
  <c r="L5" i="3"/>
  <c r="L4" i="3"/>
  <c r="L3" i="3"/>
  <c r="K5" i="3"/>
  <c r="K4" i="3"/>
  <c r="K3" i="3"/>
  <c r="J5" i="3"/>
  <c r="J4" i="3"/>
  <c r="J3" i="3"/>
  <c r="H5" i="3"/>
  <c r="H4" i="3"/>
  <c r="H3" i="3"/>
  <c r="G5" i="3"/>
  <c r="G4" i="3"/>
  <c r="G3" i="3"/>
  <c r="F5" i="3"/>
  <c r="F4" i="3"/>
  <c r="F3" i="3"/>
  <c r="E5" i="3"/>
  <c r="E4" i="3"/>
  <c r="E3" i="3"/>
  <c r="B5" i="3"/>
  <c r="B4" i="3"/>
  <c r="B3" i="3"/>
  <c r="A5" i="3"/>
  <c r="A4" i="3"/>
  <c r="A3" i="3"/>
  <c r="BX5" i="1" l="1"/>
  <c r="BW5" i="1"/>
  <c r="BP5" i="1"/>
  <c r="BO5" i="1"/>
  <c r="BN5" i="1"/>
  <c r="BF5" i="1"/>
  <c r="BE5" i="1"/>
  <c r="BD5" i="1"/>
  <c r="BC5" i="1"/>
  <c r="BB5" i="1"/>
  <c r="BA5" i="1"/>
  <c r="AP5" i="1"/>
  <c r="AN5" i="1"/>
  <c r="AM5" i="1"/>
  <c r="AL5" i="1"/>
  <c r="AK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S5" i="1"/>
  <c r="R5" i="1"/>
  <c r="Q5" i="1"/>
  <c r="P5" i="1"/>
  <c r="O5" i="1"/>
  <c r="N5" i="1"/>
  <c r="M5" i="1"/>
  <c r="I5" i="1"/>
  <c r="E5" i="1"/>
  <c r="D5" i="1"/>
  <c r="C5" i="1"/>
  <c r="B5" i="1"/>
  <c r="A5" i="1"/>
  <c r="BX4" i="1"/>
  <c r="BW4" i="1"/>
  <c r="BP4" i="1"/>
  <c r="BO4" i="1"/>
  <c r="BN4" i="1"/>
  <c r="BF4" i="1"/>
  <c r="BE4" i="1"/>
  <c r="BD4" i="1"/>
  <c r="BC4" i="1"/>
  <c r="BB4" i="1"/>
  <c r="BA4" i="1"/>
  <c r="AP4" i="1"/>
  <c r="AN4" i="1"/>
  <c r="AM4" i="1"/>
  <c r="AL4" i="1"/>
  <c r="AK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S4" i="1"/>
  <c r="R4" i="1"/>
  <c r="Q4" i="1"/>
  <c r="P4" i="1"/>
  <c r="O4" i="1"/>
  <c r="N4" i="1"/>
  <c r="M4" i="1"/>
  <c r="I4" i="1"/>
  <c r="E4" i="1"/>
  <c r="D4" i="1"/>
  <c r="C4" i="1"/>
  <c r="B4" i="1"/>
  <c r="A4" i="1"/>
  <c r="BX3" i="1"/>
  <c r="BW3" i="1"/>
  <c r="BP3" i="1"/>
  <c r="BO3" i="1"/>
  <c r="BN3" i="1"/>
  <c r="BF3" i="1"/>
  <c r="BE3" i="1"/>
  <c r="BD3" i="1"/>
  <c r="BC3" i="1"/>
  <c r="BB3" i="1"/>
  <c r="BA3" i="1"/>
  <c r="AP3" i="1"/>
  <c r="AN3" i="1"/>
  <c r="AM3" i="1"/>
  <c r="AL3" i="1"/>
  <c r="AK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S3" i="1"/>
  <c r="R3" i="1"/>
  <c r="Q3" i="1"/>
  <c r="P3" i="1"/>
  <c r="O3" i="1"/>
  <c r="N3" i="1"/>
  <c r="M3" i="1"/>
  <c r="I3" i="1"/>
  <c r="E3" i="1"/>
  <c r="D3" i="1"/>
  <c r="C3" i="1"/>
  <c r="B3" i="1"/>
  <c r="A3" i="1"/>
</calcChain>
</file>

<file path=xl/comments1.xml><?xml version="1.0" encoding="utf-8"?>
<comments xmlns="http://schemas.openxmlformats.org/spreadsheetml/2006/main">
  <authors>
    <author>M .....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  <comment ref="E2" authorId="0" shapeId="0">
      <text>
        <r>
          <rPr>
            <sz val="9"/>
            <color indexed="81"/>
            <rFont val="Tahoma"/>
            <family val="2"/>
          </rPr>
          <t>dernier profil MOVEX
intervenu sur la commande avant
validation</t>
        </r>
      </text>
    </comment>
    <comment ref="G2" authorId="0" shapeId="0">
      <text>
        <r>
          <rPr>
            <sz val="9"/>
            <color indexed="81"/>
            <rFont val="Tahoma"/>
            <family val="2"/>
          </rPr>
          <t xml:space="preserve">
date de validation des 
LIVRAISONS J-1
ENL jour J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 xml:space="preserve">code ATC
A067  : sebastien
A086 : sylvain 
A124 : isabelle
A213 : maud
292 : arnaud
x622 : agence
</t>
        </r>
      </text>
    </comment>
  </commentList>
</comments>
</file>

<file path=xl/comments2.xml><?xml version="1.0" encoding="utf-8"?>
<comments xmlns="http://schemas.openxmlformats.org/spreadsheetml/2006/main">
  <authors>
    <author>M .....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  <comment ref="F2" authorId="0" shapeId="0">
      <text>
        <r>
          <rPr>
            <sz val="9"/>
            <color indexed="81"/>
            <rFont val="Tahoma"/>
            <family val="2"/>
          </rPr>
          <t>dernier profil MOVEX
intervenu sur la commande avant
validation</t>
        </r>
      </text>
    </comment>
    <comment ref="H2" authorId="0" shapeId="0">
      <text>
        <r>
          <rPr>
            <sz val="9"/>
            <color indexed="81"/>
            <rFont val="Tahoma"/>
            <family val="2"/>
          </rPr>
          <t xml:space="preserve">
date de validation des 
LIVRAISONS J-1
ENL jour J</t>
        </r>
      </text>
    </comment>
    <comment ref="K2" authorId="0" shapeId="0">
      <text>
        <r>
          <rPr>
            <sz val="9"/>
            <color indexed="81"/>
            <rFont val="Tahoma"/>
            <family val="2"/>
          </rPr>
          <t xml:space="preserve">code ATC
A067  : sebastien
A086 : sylvain 
A124 : isabelle
A213 : maud
292 : arnaud
x622 : agence
</t>
        </r>
      </text>
    </comment>
  </commentList>
</comments>
</file>

<file path=xl/comments3.xml><?xml version="1.0" encoding="utf-8"?>
<comments xmlns="http://schemas.openxmlformats.org/spreadsheetml/2006/main">
  <authors>
    <author>M .....</author>
  </authors>
  <commentList>
    <comment ref="K2" authorId="0" shapeId="0">
      <text>
        <r>
          <rPr>
            <sz val="9"/>
            <color indexed="81"/>
            <rFont val="Tahoma"/>
            <family val="2"/>
          </rPr>
          <t xml:space="preserve">
date de validation des 
LIVRAISONS J-1
ENL jour J</t>
        </r>
      </text>
    </comment>
    <comment ref="O2" authorId="0" shapeId="0">
      <text>
        <r>
          <rPr>
            <sz val="9"/>
            <color indexed="81"/>
            <rFont val="Tahoma"/>
            <family val="2"/>
          </rPr>
          <t xml:space="preserve">code ATC
A067  : sebastien
A086 : sylvain 
A124 : isabelle
A213 : maud
292 : arnaud
x622 : agence
</t>
        </r>
      </text>
    </comment>
    <comment ref="BN2" authorId="0" shapeId="0">
      <text>
        <r>
          <rPr>
            <sz val="9"/>
            <color indexed="81"/>
            <rFont val="Tahoma"/>
            <family val="2"/>
          </rPr>
          <t>dernier profil MOVEX
intervenu sur la commande avant
validation</t>
        </r>
      </text>
    </comment>
    <comment ref="BX2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</commentList>
</comments>
</file>

<file path=xl/comments4.xml><?xml version="1.0" encoding="utf-8"?>
<comments xmlns="http://schemas.openxmlformats.org/spreadsheetml/2006/main">
  <authors>
    <author>M .....</author>
  </authors>
  <commentList>
    <comment ref="K1" authorId="0" shapeId="0">
      <text>
        <r>
          <rPr>
            <sz val="9"/>
            <color indexed="81"/>
            <rFont val="Tahoma"/>
            <family val="2"/>
          </rPr>
          <t xml:space="preserve">
date de validation des 
LIVRAISONS J-1
ENL jour J</t>
        </r>
      </text>
    </comment>
    <comment ref="BN1" authorId="0" shapeId="0">
      <text>
        <r>
          <rPr>
            <sz val="9"/>
            <color indexed="81"/>
            <rFont val="Tahoma"/>
            <family val="2"/>
          </rPr>
          <t>dernier profil MOVEX
intervenu sur la commande avant
validation</t>
        </r>
      </text>
    </comment>
    <comment ref="BX1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</commentList>
</comments>
</file>

<file path=xl/comments5.xml><?xml version="1.0" encoding="utf-8"?>
<comments xmlns="http://schemas.openxmlformats.org/spreadsheetml/2006/main">
  <authors>
    <author>M .....</author>
  </authors>
  <commentList>
    <comment ref="D2" authorId="0" shapeId="0">
      <text>
        <r>
          <rPr>
            <sz val="9"/>
            <color indexed="81"/>
            <rFont val="Tahoma"/>
            <family val="2"/>
          </rPr>
          <t xml:space="preserve">
date de validation des 
LIVRAISONS J-1
ENL jour J</t>
        </r>
      </text>
    </comment>
    <comment ref="G2" authorId="0" shapeId="0">
      <text>
        <r>
          <rPr>
            <sz val="9"/>
            <color indexed="81"/>
            <rFont val="Tahoma"/>
            <family val="2"/>
          </rPr>
          <t xml:space="preserve">code ATC
A067  : sebastien
A086 : sylvain 
A124 : isabelle
A213 : maud
292 : arnaud
x622 : agence
</t>
        </r>
      </text>
    </comment>
    <comment ref="X2" authorId="0" shapeId="0">
      <text>
        <r>
          <rPr>
            <sz val="9"/>
            <color indexed="81"/>
            <rFont val="Tahoma"/>
            <family val="2"/>
          </rPr>
          <t>dernier profil MOVEX
intervenu sur la commande avant
validation</t>
        </r>
      </text>
    </comment>
    <comment ref="Y2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  <comment ref="Z2" authorId="0" shapeId="0">
      <text>
        <r>
          <rPr>
            <sz val="9"/>
            <color indexed="81"/>
            <rFont val="Tahoma"/>
            <family val="2"/>
          </rPr>
          <t>mode de LiV
= n° DE CAMION LIV
004 guisnel
005 bertrand
007 bernard
009 nicolas
015 damien
XXX : direct
ENL : enlevement
(ou non modifié si liv)
MSG :messagerie TNT</t>
        </r>
      </text>
    </comment>
  </commentList>
</comments>
</file>

<file path=xl/sharedStrings.xml><?xml version="1.0" encoding="utf-8"?>
<sst xmlns="http://schemas.openxmlformats.org/spreadsheetml/2006/main" count="389" uniqueCount="181">
  <si>
    <t xml:space="preserve">Société                                      </t>
  </si>
  <si>
    <t xml:space="preserve">Etablissement                                </t>
  </si>
  <si>
    <t xml:space="preserve">Dépôt                                        </t>
  </si>
  <si>
    <t xml:space="preserve">Désignation dépôt                            </t>
  </si>
  <si>
    <t xml:space="preserve">Numéro de ligne                              </t>
  </si>
  <si>
    <t xml:space="preserve">suffixe ligne                                </t>
  </si>
  <si>
    <t xml:space="preserve">Index de livraison                           </t>
  </si>
  <si>
    <t xml:space="preserve">Date commande                                </t>
  </si>
  <si>
    <t xml:space="preserve">Date de facture                              </t>
  </si>
  <si>
    <t xml:space="preserve">Code client                                  </t>
  </si>
  <si>
    <t xml:space="preserve">Nom client                                   </t>
  </si>
  <si>
    <t xml:space="preserve">Mode de paiement - CC                        </t>
  </si>
  <si>
    <t xml:space="preserve">Conditions de paiement                       </t>
  </si>
  <si>
    <t xml:space="preserve">groupe remise - client                       </t>
  </si>
  <si>
    <t xml:space="preserve">Code adresse                                 </t>
  </si>
  <si>
    <t xml:space="preserve">Adresse client 1                             </t>
  </si>
  <si>
    <t xml:space="preserve">Adresse client 2                             </t>
  </si>
  <si>
    <t xml:space="preserve">Adresse client 3                             </t>
  </si>
  <si>
    <t xml:space="preserve">Adresse client 4                             </t>
  </si>
  <si>
    <t xml:space="preserve">groupe article                               </t>
  </si>
  <si>
    <t xml:space="preserve">numéro de lot                                </t>
  </si>
  <si>
    <t xml:space="preserve">emplacement                                  </t>
  </si>
  <si>
    <t xml:space="preserve">désignation 1                                </t>
  </si>
  <si>
    <t xml:space="preserve">Nom                                          </t>
  </si>
  <si>
    <t xml:space="preserve">mesure 1                                     </t>
  </si>
  <si>
    <t xml:space="preserve">mesure 2                                     </t>
  </si>
  <si>
    <t xml:space="preserve">mesure 3                                     </t>
  </si>
  <si>
    <t xml:space="preserve">Unité de mesure de base                      </t>
  </si>
  <si>
    <t xml:space="preserve">type de ligne                                </t>
  </si>
  <si>
    <t xml:space="preserve">devise                                       </t>
  </si>
  <si>
    <t xml:space="preserve">prix tarif non remisé                        </t>
  </si>
  <si>
    <t xml:space="preserve">Unité du prix de vente                       </t>
  </si>
  <si>
    <t xml:space="preserve">Remise 1                                     </t>
  </si>
  <si>
    <t xml:space="preserve">Remise 2                                     </t>
  </si>
  <si>
    <t xml:space="preserve">Remise 3                                     </t>
  </si>
  <si>
    <t xml:space="preserve">remise totale                                </t>
  </si>
  <si>
    <t xml:space="preserve">montant remise 4                             </t>
  </si>
  <si>
    <t xml:space="preserve">prix unitaire net en UV                      </t>
  </si>
  <si>
    <t xml:space="preserve">par combien prix                             </t>
  </si>
  <si>
    <t xml:space="preserve">cout unitaire net en UV                      </t>
  </si>
  <si>
    <t xml:space="preserve">par combien cout                             </t>
  </si>
  <si>
    <t xml:space="preserve">Marge                                        </t>
  </si>
  <si>
    <t xml:space="preserve">No contrat achat                             </t>
  </si>
  <si>
    <t xml:space="preserve">No de campagne                               </t>
  </si>
  <si>
    <t xml:space="preserve">Tarif                                        </t>
  </si>
  <si>
    <t xml:space="preserve">Origine tarif                                </t>
  </si>
  <si>
    <t xml:space="preserve">Code Motif                                   </t>
  </si>
  <si>
    <t xml:space="preserve">Explic Grat + Forcé                          </t>
  </si>
  <si>
    <t xml:space="preserve">Par combien tarif                            </t>
  </si>
  <si>
    <t xml:space="preserve">Montant net de la ligne                      </t>
  </si>
  <si>
    <t xml:space="preserve">Cout net de la ligne                         </t>
  </si>
  <si>
    <t xml:space="preserve">Pourc. dépréciation                          </t>
  </si>
  <si>
    <t xml:space="preserve">Date de dernière recep.                      </t>
  </si>
  <si>
    <t xml:space="preserve">Date de saisie                               </t>
  </si>
  <si>
    <t xml:space="preserve">heure de saisie                              </t>
  </si>
  <si>
    <t xml:space="preserve">Changé par                                   </t>
  </si>
  <si>
    <t xml:space="preserve">Bénéficiaire accord 1                        </t>
  </si>
  <si>
    <t xml:space="preserve">PV client comm                               </t>
  </si>
  <si>
    <t xml:space="preserve">Ristourne                                    </t>
  </si>
  <si>
    <t xml:space="preserve">MB après rist                                </t>
  </si>
  <si>
    <t xml:space="preserve">cout unit. PRC net en UV                     </t>
  </si>
  <si>
    <t xml:space="preserve">Cout net PRC de la ligne                     </t>
  </si>
  <si>
    <t xml:space="preserve">Marge PRC                                    </t>
  </si>
  <si>
    <t xml:space="preserve">Certificat                                   </t>
  </si>
  <si>
    <t xml:space="preserve">Mode de livraison                            </t>
  </si>
  <si>
    <t>x</t>
  </si>
  <si>
    <t>n° cde</t>
  </si>
  <si>
    <t>Type  cde</t>
  </si>
  <si>
    <t xml:space="preserve">Date valid liv+1             </t>
  </si>
  <si>
    <t>ATC</t>
  </si>
  <si>
    <t xml:space="preserve">réf cde client                 </t>
  </si>
  <si>
    <t>facture</t>
  </si>
  <si>
    <t xml:space="preserve">article                                 </t>
  </si>
  <si>
    <t>Qté cde</t>
  </si>
  <si>
    <t>statut</t>
  </si>
  <si>
    <t>facture 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</si>
  <si>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</si>
  <si>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</si>
  <si>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</si>
  <si>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</si>
  <si>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</si>
  <si>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</si>
  <si>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</si>
  <si>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</si>
  <si>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</si>
  <si>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</si>
  <si>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</si>
  <si>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</si>
  <si>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</si>
  <si>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</si>
  <si>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</si>
  <si>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</si>
  <si>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</si>
  <si>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</si>
  <si>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</si>
  <si>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</si>
  <si>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</si>
  <si>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</si>
  <si>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</si>
  <si>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</si>
  <si>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</si>
  <si>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</si>
  <si>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</si>
  <si>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</si>
  <si>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</si>
  <si>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</si>
  <si>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</si>
  <si>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</si>
  <si>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</si>
  <si>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</si>
  <si>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</si>
  <si>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</si>
  <si>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</si>
  <si>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</si>
  <si>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</si>
  <si>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</si>
  <si>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</si>
  <si>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</si>
  <si>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</si>
  <si>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</si>
  <si>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</si>
  <si>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</si>
  <si>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</si>
  <si>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</si>
  <si>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</si>
  <si>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</si>
  <si>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</si>
  <si>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</si>
  <si>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</si>
  <si>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</si>
  <si>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</si>
  <si>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</si>
  <si>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</si>
  <si>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</si>
  <si>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</si>
  <si>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</si>
  <si>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</si>
  <si>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</si>
  <si>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</si>
  <si>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</si>
  <si>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</si>
  <si>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</si>
  <si>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</si>
  <si>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</si>
  <si>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</si>
  <si>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</si>
  <si>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</si>
  <si>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</si>
  <si>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</si>
  <si>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</si>
  <si>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</si>
  <si>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</si>
  <si>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 xml:space="preserve">Date cde                                </t>
  </si>
  <si>
    <t xml:space="preserve">Nom article                                       </t>
  </si>
  <si>
    <t>larg</t>
  </si>
  <si>
    <t>ep</t>
  </si>
  <si>
    <t>Long</t>
  </si>
  <si>
    <t>Edition</t>
  </si>
  <si>
    <t>Etude Commandes ventes facturées</t>
  </si>
  <si>
    <t>des commandes de ventes livrées</t>
  </si>
  <si>
    <t>des devis (status 05)</t>
  </si>
  <si>
    <t>des com. de ventes en portefeuil</t>
  </si>
  <si>
    <t>des commandes à commissionner</t>
  </si>
  <si>
    <t>des commandes type frais</t>
  </si>
  <si>
    <t>exemple :</t>
  </si>
  <si>
    <t>ENZ</t>
  </si>
  <si>
    <t>LIV</t>
  </si>
  <si>
    <t>RET</t>
  </si>
  <si>
    <t>xxx</t>
  </si>
  <si>
    <t>BOUTON MACRO</t>
  </si>
  <si>
    <t>COULEUR</t>
  </si>
  <si>
    <t>en fonction du contenue colonne I  de la feuille brut avoir une couleur de fond differente de la ligne</t>
  </si>
  <si>
    <t>MACRO CALCUL</t>
  </si>
  <si>
    <t xml:space="preserve">avoir le total somme de la ligne  BH et BI  et la difference BH - BI  </t>
  </si>
  <si>
    <t>avoir les boutons macro  ici et non pas dans la feuille brut</t>
  </si>
  <si>
    <t xml:space="preserve">ici je fait copie des données  jour par jour </t>
  </si>
  <si>
    <t>et pouvoir facilement ajouter ou supprimer  les destinataires</t>
  </si>
  <si>
    <t xml:space="preserve"> BOUTON ENVOI MAIL</t>
  </si>
  <si>
    <t xml:space="preserve">exemple j'envoi la feuille 0108  </t>
  </si>
  <si>
    <t>et enfin pouvoir envoyer par mail via macro une feuille choisi du fichier  ou tout le classeur (outlook 2016)</t>
  </si>
  <si>
    <t>le nombre de ligne de données change chaque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</si>
</sst>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4" fillId="0" borderId="0" xfId="0" applyFont="1"/>
    <xf numFmtId="0" fontId="0" fillId="33" borderId="0" xfId="0" applyFill="1" applyAlignment="1">
      <alignment horizontal="left"/>
    </xf>
    <xf numFmtId="0" fontId="0" fillId="33" borderId="0" xfId="0" applyFill="1" applyAlignment="1">
      <alignment horizontal="center"/>
    </xf>
    <xf numFmtId="0" fontId="14" fillId="34" borderId="0" xfId="0" applyFont="1" applyFill="1" applyAlignment="1">
      <alignment horizontal="left"/>
    </xf>
    <xf numFmtId="0" fontId="0" fillId="33" borderId="0" xfId="0" applyFill="1"/>
    <xf numFmtId="0" fontId="0" fillId="35" borderId="0" xfId="0" applyFill="1"/>
    <xf numFmtId="0" fontId="18" fillId="0" borderId="0" xfId="0" applyFont="1"/>
    <xf numFmtId="0" fontId="0" fillId="0" borderId="0" xfId="0" applyAlignment="1">
      <alignment horizontal="left"/>
    </xf>
    <xf numFmtId="0" fontId="0" fillId="35" borderId="0" xfId="0" applyFill="1" applyAlignment="1">
      <alignment horizontal="left"/>
    </xf>
    <xf numFmtId="0" fontId="0" fillId="0" borderId="0" xfId="0" applyAlignment="1">
      <alignment horizontal="center"/>
    </xf>
    <xf numFmtId="0" fontId="0" fillId="34" borderId="0" xfId="0" applyFill="1" applyAlignment="1">
      <alignment horizontal="center"/>
    </xf>
    <xf numFmtId="0" fontId="14" fillId="0" borderId="0" xfId="0" applyFont="1" applyFill="1"/>
    <xf numFmtId="0" fontId="18" fillId="33" borderId="0" xfId="0" applyFont="1" applyFill="1"/>
    <xf numFmtId="0" fontId="14" fillId="34" borderId="0" xfId="0" applyFont="1" applyFill="1" applyAlignment="1">
      <alignment horizontal="center"/>
    </xf>
    <xf numFmtId="0" fontId="0" fillId="34" borderId="0" xfId="0" applyFill="1"/>
    <xf numFmtId="0" fontId="18" fillId="35" borderId="0" xfId="0" applyFont="1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695325</xdr:colOff>
      <xdr:row>20</xdr:row>
      <xdr:rowOff>142875</xdr:rowOff>
    </xdr:from>
    <xdr:to>
      <xdr:col>18</xdr:col>
      <xdr:colOff>95250</xdr:colOff>
      <xdr:row>25</xdr:row>
      <xdr:rowOff>9525</xdr:rowOff>
    </xdr:to>
    <xdr:sp macro="[0]!Recopie" textlink="">
      <xdr:nvSpPr>
        <xdr:cNvPr id="2" name="ZoneTexte 1"/>
        <xdr:cNvSpPr txBox="1"/>
      </xdr:nvSpPr>
      <xdr:spPr>
        <a:xfrm>
          <a:off x="10401300" y="1857375"/>
          <a:ext cx="1362075" cy="819150"/>
        </a:xfrm>
        <a:prstGeom prst="bevel">
          <a:avLst>
            <a:gd name="adj" fmla="val 10174"/>
          </a:avLst>
        </a:prstGeom>
        <a:gradFill>
          <a:gsLst>
            <a:gs pos="50450">
              <a:srgbClr val="FFFF00"/>
            </a:gs>
            <a:gs pos="50000">
              <a:srgbClr val="FFFF00"/>
            </a:gs>
            <a:gs pos="100000">
              <a:srgbClr val="FFFF00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lin ang="54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>
              <a:solidFill>
                <a:srgbClr val="0000FF"/>
              </a:solidFill>
              <a:effectLst>
                <a:outerShdw blurRad="50800" dist="50800" dir="5400000" algn="ctr" rotWithShape="0">
                  <a:srgbClr val="FFFF00"/>
                </a:outerShdw>
                <a:reflection stA="45000" endPos="65000" dist="38100" dir="5400000" sy="-100000" algn="bl" rotWithShape="0"/>
              </a:effectLst>
            </a:rPr>
            <a:t>CONTROLES (col jaunes)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581025</xdr:colOff>
          <xdr:row>26</xdr:row>
          <xdr:rowOff>142875</xdr:rowOff>
        </xdr:from>
        <xdr:to>
          <xdr:col>18</xdr:col>
          <xdr:colOff>209550</xdr:colOff>
          <xdr:row>30</xdr:row>
          <xdr:rowOff>47625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tarifs (avec col bleu)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9</xdr:row>
          <xdr:rowOff>180975</xdr:rowOff>
        </xdr:from>
        <xdr:to>
          <xdr:col>6</xdr:col>
          <xdr:colOff>285750</xdr:colOff>
          <xdr:row>13</xdr:row>
          <xdr:rowOff>28575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donnes avec tarifs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3</xdr:row>
      <xdr:rowOff>38100</xdr:rowOff>
    </xdr:from>
    <xdr:to>
      <xdr:col>11</xdr:col>
      <xdr:colOff>361951</xdr:colOff>
      <xdr:row>4</xdr:row>
      <xdr:rowOff>95250</xdr:rowOff>
    </xdr:to>
    <xdr:sp macro="[0]!test" textlink="">
      <xdr:nvSpPr>
        <xdr:cNvPr id="2" name="Rectangle à coins arrondis 1"/>
        <xdr:cNvSpPr/>
      </xdr:nvSpPr>
      <xdr:spPr>
        <a:xfrm>
          <a:off x="4248150" y="609600"/>
          <a:ext cx="4495801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LANCEMENT 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R161"/>
  <sheetViews>
    <sheetView workbookViewId="0"/>
  </sheetViews>
  <sheetFormatPr baseColWidth="10" defaultRowHeight="15" x14ac:dyDescent="0.25"/>
  <cols>
    <col min="2" max="2" width="10.5703125" customWidth="1"/>
    <col min="6" max="6" width="8.28515625" customWidth="1"/>
    <col min="7" max="7" width="14.28515625" customWidth="1"/>
    <col min="8" max="8" width="12.5703125" customWidth="1"/>
    <col min="9" max="9" width="32" customWidth="1"/>
    <col min="10" max="10" width="8.140625" customWidth="1"/>
    <col min="11" max="11" width="14.5703125" customWidth="1"/>
    <col min="12" max="12" width="9.85546875" customWidth="1"/>
    <col min="13" max="13" width="13.140625" customWidth="1"/>
    <col min="14" max="14" width="38.28515625" customWidth="1"/>
    <col min="15" max="15" width="8" customWidth="1"/>
    <col min="16" max="16" width="7.5703125" customWidth="1"/>
    <col min="17" max="17" width="5.42578125" customWidth="1"/>
  </cols>
  <sheetData>
    <row r="2" spans="1:18" x14ac:dyDescent="0.25">
      <c r="A2" s="2"/>
      <c r="B2" s="3"/>
      <c r="C2" s="2"/>
      <c r="D2" s="2"/>
      <c r="E2" s="5"/>
      <c r="F2" s="2"/>
      <c r="G2" s="4"/>
      <c r="H2" s="5"/>
      <c r="I2" s="5"/>
      <c r="J2" s="3"/>
      <c r="K2" s="2"/>
      <c r="L2" s="2"/>
      <c r="M2" s="5"/>
      <c r="N2" s="13"/>
      <c r="O2" s="15"/>
      <c r="P2" s="15"/>
      <c r="Q2" s="15"/>
      <c r="R2" s="5"/>
    </row>
    <row r="141" spans="1:14" x14ac:dyDescent="0.25">
      <c r="A141" s="10"/>
      <c r="B141" s="10"/>
      <c r="C141" s="10"/>
      <c r="D141" s="10"/>
      <c r="F141" s="3"/>
      <c r="G141" s="11"/>
      <c r="J141" s="10"/>
      <c r="N141" s="7"/>
    </row>
    <row r="142" spans="1:14" x14ac:dyDescent="0.25">
      <c r="A142" s="10"/>
      <c r="B142" s="10"/>
      <c r="C142" s="10"/>
      <c r="D142" s="10"/>
      <c r="F142" s="3"/>
      <c r="G142" s="11"/>
      <c r="J142" s="10"/>
      <c r="N142" s="7"/>
    </row>
    <row r="143" spans="1:14" x14ac:dyDescent="0.25">
      <c r="A143" s="10"/>
      <c r="B143" s="10"/>
      <c r="C143" s="10"/>
      <c r="D143" s="10"/>
      <c r="F143" s="3"/>
      <c r="G143" s="11"/>
      <c r="J143" s="10"/>
      <c r="N143" s="7"/>
    </row>
    <row r="144" spans="1:14" x14ac:dyDescent="0.25">
      <c r="A144" s="10"/>
      <c r="B144" s="10"/>
      <c r="C144" s="10"/>
      <c r="D144" s="10"/>
      <c r="F144" s="3"/>
      <c r="G144" s="11"/>
      <c r="J144" s="10"/>
      <c r="N144" s="7"/>
    </row>
    <row r="145" spans="1:14" x14ac:dyDescent="0.25">
      <c r="A145" s="10"/>
      <c r="B145" s="10"/>
      <c r="C145" s="10"/>
      <c r="D145" s="10"/>
      <c r="F145" s="3"/>
      <c r="G145" s="11"/>
      <c r="J145" s="10"/>
      <c r="N145" s="7"/>
    </row>
    <row r="146" spans="1:14" x14ac:dyDescent="0.25">
      <c r="A146" s="10"/>
      <c r="B146" s="10"/>
      <c r="C146" s="10"/>
      <c r="D146" s="10"/>
      <c r="F146" s="3"/>
      <c r="G146" s="11"/>
      <c r="J146" s="10"/>
      <c r="N146" s="7"/>
    </row>
    <row r="147" spans="1:14" x14ac:dyDescent="0.25">
      <c r="A147" s="10"/>
      <c r="B147" s="10"/>
      <c r="C147" s="10"/>
      <c r="D147" s="10"/>
      <c r="F147" s="3"/>
      <c r="G147" s="11"/>
      <c r="J147" s="10"/>
      <c r="N147" s="7"/>
    </row>
    <row r="148" spans="1:14" x14ac:dyDescent="0.25">
      <c r="A148" s="10"/>
      <c r="B148" s="10"/>
      <c r="C148" s="10"/>
      <c r="D148" s="10"/>
      <c r="F148" s="3"/>
      <c r="G148" s="11"/>
      <c r="J148" s="10"/>
      <c r="N148" s="7"/>
    </row>
    <row r="149" spans="1:14" x14ac:dyDescent="0.25">
      <c r="A149" s="10"/>
      <c r="B149" s="10"/>
      <c r="C149" s="10"/>
      <c r="D149" s="10"/>
      <c r="F149" s="3"/>
      <c r="G149" s="11"/>
      <c r="J149" s="10"/>
      <c r="N149" s="7"/>
    </row>
    <row r="150" spans="1:14" x14ac:dyDescent="0.25">
      <c r="A150" s="10"/>
      <c r="B150" s="10"/>
      <c r="C150" s="10"/>
      <c r="D150" s="10"/>
      <c r="F150" s="3"/>
      <c r="G150" s="11"/>
      <c r="J150" s="10"/>
      <c r="N150" s="7"/>
    </row>
    <row r="151" spans="1:14" x14ac:dyDescent="0.25">
      <c r="A151" s="10"/>
      <c r="B151" s="10"/>
      <c r="C151" s="10"/>
      <c r="D151" s="10"/>
      <c r="F151" s="3"/>
      <c r="G151" s="11"/>
      <c r="J151" s="10"/>
      <c r="N151" s="7"/>
    </row>
    <row r="152" spans="1:14" x14ac:dyDescent="0.25">
      <c r="A152" s="10"/>
      <c r="B152" s="10"/>
      <c r="C152" s="10"/>
      <c r="D152" s="10"/>
      <c r="F152" s="3"/>
      <c r="G152" s="11"/>
      <c r="J152" s="10"/>
      <c r="N152" s="7"/>
    </row>
    <row r="153" spans="1:14" x14ac:dyDescent="0.25">
      <c r="A153" s="10"/>
      <c r="B153" s="10"/>
      <c r="C153" s="10"/>
      <c r="D153" s="10"/>
      <c r="F153" s="3"/>
      <c r="G153" s="11"/>
      <c r="J153" s="10"/>
      <c r="N153" s="7"/>
    </row>
    <row r="154" spans="1:14" x14ac:dyDescent="0.25">
      <c r="A154" s="10"/>
      <c r="B154" s="10"/>
      <c r="C154" s="10"/>
      <c r="D154" s="10"/>
      <c r="F154" s="3"/>
      <c r="G154" s="11"/>
      <c r="J154" s="10"/>
      <c r="N154" s="7"/>
    </row>
    <row r="155" spans="1:14" x14ac:dyDescent="0.25">
      <c r="A155" s="10"/>
      <c r="B155" s="10"/>
      <c r="C155" s="10"/>
      <c r="D155" s="10"/>
      <c r="F155" s="3"/>
      <c r="G155" s="11"/>
      <c r="J155" s="10"/>
      <c r="N155" s="7"/>
    </row>
    <row r="156" spans="1:14" x14ac:dyDescent="0.25">
      <c r="A156" s="10"/>
      <c r="B156" s="10"/>
      <c r="C156" s="10"/>
      <c r="D156" s="10"/>
      <c r="F156" s="3"/>
      <c r="G156" s="11"/>
      <c r="J156" s="10"/>
      <c r="N156" s="7"/>
    </row>
    <row r="157" spans="1:14" x14ac:dyDescent="0.25">
      <c r="A157" s="10"/>
      <c r="B157" s="10"/>
      <c r="C157" s="10"/>
      <c r="D157" s="10"/>
      <c r="F157" s="3"/>
      <c r="G157" s="11"/>
      <c r="J157" s="10"/>
      <c r="N157" s="7"/>
    </row>
    <row r="158" spans="1:14" x14ac:dyDescent="0.25">
      <c r="A158" s="10"/>
      <c r="B158" s="10"/>
      <c r="C158" s="10"/>
      <c r="D158" s="10"/>
      <c r="F158" s="3"/>
      <c r="G158" s="11"/>
      <c r="J158" s="10"/>
      <c r="N158" s="7"/>
    </row>
    <row r="159" spans="1:14" x14ac:dyDescent="0.25">
      <c r="A159" s="10"/>
      <c r="B159" s="10"/>
      <c r="C159" s="10"/>
      <c r="D159" s="10"/>
      <c r="F159" s="3"/>
      <c r="G159" s="11"/>
      <c r="J159" s="10"/>
      <c r="N159" s="7"/>
    </row>
    <row r="160" spans="1:14" x14ac:dyDescent="0.25">
      <c r="A160" s="10"/>
      <c r="B160" s="10"/>
      <c r="C160" s="10"/>
      <c r="D160" s="10"/>
      <c r="F160" s="3"/>
      <c r="G160" s="11"/>
      <c r="J160" s="10"/>
      <c r="N160" s="7"/>
    </row>
    <row r="161" spans="1:14" x14ac:dyDescent="0.25">
      <c r="A161" s="10"/>
      <c r="B161" s="10"/>
      <c r="C161" s="10"/>
      <c r="D161" s="10"/>
      <c r="F161" s="3"/>
      <c r="G161" s="11"/>
      <c r="J161" s="10"/>
      <c r="N161" s="7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141"/>
  <sheetViews>
    <sheetView workbookViewId="0">
      <selection activeCell="D15" sqref="D15"/>
    </sheetView>
  </sheetViews>
  <sheetFormatPr baseColWidth="10" defaultRowHeight="15" x14ac:dyDescent="0.25"/>
  <cols>
    <col min="2" max="2" width="10.28515625" customWidth="1"/>
    <col min="10" max="10" width="33" customWidth="1"/>
    <col min="12" max="12" width="20.7109375" customWidth="1"/>
    <col min="15" max="15" width="37.42578125" customWidth="1"/>
    <col min="16" max="16" width="7.85546875" customWidth="1"/>
    <col min="17" max="17" width="8.140625" customWidth="1"/>
    <col min="18" max="18" width="5.7109375" customWidth="1"/>
    <col min="19" max="19" width="9" customWidth="1"/>
    <col min="21" max="21" width="8.7109375" customWidth="1"/>
  </cols>
  <sheetData>
    <row r="1" spans="1:27" x14ac:dyDescent="0.25">
      <c r="A1" s="10" t="s">
        <v>85</v>
      </c>
      <c r="B1" s="10" t="s">
        <v>84</v>
      </c>
      <c r="C1" s="10" t="s">
        <v>151</v>
      </c>
      <c r="D1" s="10" t="s">
        <v>80</v>
      </c>
      <c r="E1" t="s">
        <v>95</v>
      </c>
      <c r="F1" t="s">
        <v>141</v>
      </c>
      <c r="G1" s="10" t="s">
        <v>114</v>
      </c>
      <c r="H1" s="14" t="s">
        <v>86</v>
      </c>
      <c r="I1" s="5" t="s">
        <v>88</v>
      </c>
      <c r="J1" t="s">
        <v>89</v>
      </c>
      <c r="K1" s="10" t="s">
        <v>90</v>
      </c>
      <c r="L1" s="8" t="s">
        <v>94</v>
      </c>
      <c r="M1" s="10" t="s">
        <v>103</v>
      </c>
      <c r="N1" t="s">
        <v>105</v>
      </c>
      <c r="O1" s="7" t="s">
        <v>107</v>
      </c>
      <c r="P1" t="s">
        <v>108</v>
      </c>
      <c r="Q1" t="s">
        <v>109</v>
      </c>
      <c r="R1" t="s">
        <v>110</v>
      </c>
      <c r="S1" t="s">
        <v>111</v>
      </c>
      <c r="T1" s="10" t="s">
        <v>116</v>
      </c>
      <c r="U1" s="10" t="s">
        <v>117</v>
      </c>
      <c r="V1" s="10" t="s">
        <v>121</v>
      </c>
      <c r="W1" s="10" t="s">
        <v>122</v>
      </c>
      <c r="X1" s="10" t="s">
        <v>127</v>
      </c>
      <c r="Y1" t="s">
        <v>131</v>
      </c>
      <c r="Z1" s="10" t="s">
        <v>135</v>
      </c>
      <c r="AA1" s="16" t="s">
        <v>136</v>
      </c>
    </row>
    <row r="2" spans="1:27" x14ac:dyDescent="0.25">
      <c r="A2" s="2" t="s">
        <v>152</v>
      </c>
      <c r="B2" s="3" t="s">
        <v>67</v>
      </c>
      <c r="C2" s="2" t="s">
        <v>64</v>
      </c>
      <c r="D2" s="2" t="s">
        <v>66</v>
      </c>
      <c r="E2" s="9" t="s">
        <v>75</v>
      </c>
      <c r="F2" s="5" t="s">
        <v>55</v>
      </c>
      <c r="G2" s="2" t="s">
        <v>74</v>
      </c>
      <c r="H2" s="4" t="s">
        <v>68</v>
      </c>
      <c r="I2" s="5" t="s">
        <v>9</v>
      </c>
      <c r="J2" s="5" t="s">
        <v>10</v>
      </c>
      <c r="K2" s="3" t="s">
        <v>69</v>
      </c>
      <c r="L2" s="2" t="s">
        <v>70</v>
      </c>
      <c r="M2" s="2" t="s">
        <v>72</v>
      </c>
      <c r="N2" s="5" t="s">
        <v>21</v>
      </c>
      <c r="O2" s="13" t="s">
        <v>153</v>
      </c>
      <c r="P2" s="15" t="s">
        <v>156</v>
      </c>
      <c r="Q2" s="15" t="s">
        <v>154</v>
      </c>
      <c r="R2" s="15" t="s">
        <v>155</v>
      </c>
      <c r="S2" s="5" t="s">
        <v>73</v>
      </c>
      <c r="T2" s="9" t="s">
        <v>30</v>
      </c>
      <c r="U2" s="9" t="s">
        <v>31</v>
      </c>
      <c r="V2" s="9" t="s">
        <v>35</v>
      </c>
      <c r="W2" s="9" t="s">
        <v>36</v>
      </c>
      <c r="X2" s="9" t="s">
        <v>41</v>
      </c>
      <c r="Y2" s="6" t="s">
        <v>45</v>
      </c>
      <c r="Z2" s="9" t="s">
        <v>49</v>
      </c>
      <c r="AA2" s="16" t="s">
        <v>50</v>
      </c>
    </row>
    <row r="3" spans="1:27" x14ac:dyDescent="0.25">
      <c r="A3" s="5">
        <v>20190709</v>
      </c>
      <c r="B3" s="5" t="str">
        <f>"ENZ"</f>
        <v>ENZ</v>
      </c>
      <c r="C3" s="5" t="str">
        <f>"ENL"</f>
        <v>ENL</v>
      </c>
      <c r="D3" s="5" t="str">
        <f>"EH50168"</f>
        <v>EH50168</v>
      </c>
      <c r="E3" s="5">
        <v>505651</v>
      </c>
      <c r="F3" s="5" t="str">
        <f>"DANCHE    "</f>
        <v xml:space="preserve">DANCHE    </v>
      </c>
      <c r="G3" s="5" t="str">
        <f t="shared" ref="G3:G8" si="0">"77"</f>
        <v>77</v>
      </c>
      <c r="H3" s="5">
        <v>20190709</v>
      </c>
      <c r="I3" s="5" t="str">
        <f>"001ZC622  "</f>
        <v xml:space="preserve">001ZC622  </v>
      </c>
      <c r="J3" t="str">
        <f>"POUPONNEAU PASCAL                   "</f>
        <v xml:space="preserve">POUPONNEAU PASCAL                   </v>
      </c>
      <c r="K3" t="str">
        <f>"A086"</f>
        <v>A086</v>
      </c>
      <c r="L3" t="str">
        <f>"POK                 "</f>
        <v xml:space="preserve">POK                 </v>
      </c>
      <c r="M3" t="str">
        <f>"497809         "</f>
        <v xml:space="preserve">497809         </v>
      </c>
      <c r="N3" t="str">
        <f>"6T38A     "</f>
        <v xml:space="preserve">6T38A     </v>
      </c>
      <c r="O3" t="str">
        <f>"¹STRAT.H3303 CH.HAMIL.NAT.ST10"</f>
        <v>¹STRAT.H3303 CH.HAMIL.NAT.ST10</v>
      </c>
      <c r="P3" t="str">
        <f>"2800           "</f>
        <v xml:space="preserve">2800           </v>
      </c>
      <c r="Q3" t="str">
        <f>"1310           "</f>
        <v xml:space="preserve">1310           </v>
      </c>
      <c r="R3" t="str">
        <f>"0,8            "</f>
        <v xml:space="preserve">0,8            </v>
      </c>
      <c r="S3">
        <v>1</v>
      </c>
      <c r="T3">
        <v>32.42</v>
      </c>
      <c r="U3" t="str">
        <f>"M2 "</f>
        <v xml:space="preserve">M2 </v>
      </c>
      <c r="V3">
        <v>45.43</v>
      </c>
      <c r="W3">
        <v>0</v>
      </c>
      <c r="X3">
        <v>34.07</v>
      </c>
      <c r="Y3" t="str">
        <f>"Tarif costume            "</f>
        <v xml:space="preserve">Tarif costume            </v>
      </c>
      <c r="Z3">
        <v>64.89</v>
      </c>
      <c r="AA3">
        <v>42.78</v>
      </c>
    </row>
    <row r="4" spans="1:27" x14ac:dyDescent="0.25">
      <c r="A4" s="5">
        <v>20190709</v>
      </c>
      <c r="B4" s="5" t="str">
        <f>"ENZ"</f>
        <v>ENZ</v>
      </c>
      <c r="C4" s="5" t="str">
        <f>"ENL"</f>
        <v>ENL</v>
      </c>
      <c r="D4" s="5" t="str">
        <f>"EH50168"</f>
        <v>EH50168</v>
      </c>
      <c r="E4" s="5">
        <v>505651</v>
      </c>
      <c r="F4" s="5" t="str">
        <f>"DANCHE    "</f>
        <v xml:space="preserve">DANCHE    </v>
      </c>
      <c r="G4" s="5" t="str">
        <f t="shared" si="0"/>
        <v>77</v>
      </c>
      <c r="H4" s="5">
        <v>20190709</v>
      </c>
      <c r="I4" s="5" t="str">
        <f>"001ZC622  "</f>
        <v xml:space="preserve">001ZC622  </v>
      </c>
      <c r="J4" t="str">
        <f>"POUPONNEAU PASCAL                   "</f>
        <v xml:space="preserve">POUPONNEAU PASCAL                   </v>
      </c>
      <c r="K4" t="str">
        <f>"A086"</f>
        <v>A086</v>
      </c>
      <c r="L4" t="str">
        <f>"POK                 "</f>
        <v xml:space="preserve">POK                 </v>
      </c>
      <c r="M4" t="str">
        <f>"535127         "</f>
        <v xml:space="preserve">535127         </v>
      </c>
      <c r="N4" t="str">
        <f>"6U01B     "</f>
        <v xml:space="preserve">6U01B     </v>
      </c>
      <c r="O4" t="str">
        <f>"STRAT.HPL CONTREBALANC.BLANC  "</f>
        <v xml:space="preserve">STRAT.HPL CONTREBALANC.BLANC  </v>
      </c>
      <c r="P4" t="str">
        <f>"3050           "</f>
        <v xml:space="preserve">3050           </v>
      </c>
      <c r="Q4" t="str">
        <f>"1300           "</f>
        <v xml:space="preserve">1300           </v>
      </c>
      <c r="R4" t="str">
        <f>"0,8            "</f>
        <v xml:space="preserve">0,8            </v>
      </c>
      <c r="S4">
        <v>1</v>
      </c>
      <c r="T4">
        <v>5.71</v>
      </c>
      <c r="U4" t="str">
        <f>"M2 "</f>
        <v xml:space="preserve">M2 </v>
      </c>
      <c r="V4">
        <v>25.04</v>
      </c>
      <c r="W4">
        <v>0</v>
      </c>
      <c r="X4">
        <v>43.79</v>
      </c>
      <c r="Y4" t="str">
        <f>"Tarif costume            "</f>
        <v xml:space="preserve">Tarif costume            </v>
      </c>
      <c r="Z4">
        <v>16.97</v>
      </c>
      <c r="AA4">
        <v>9.5399999999999991</v>
      </c>
    </row>
    <row r="5" spans="1:27" x14ac:dyDescent="0.25">
      <c r="A5" s="19">
        <v>20190709</v>
      </c>
      <c r="B5" s="19" t="str">
        <f>"RET"</f>
        <v>RET</v>
      </c>
      <c r="C5" s="19" t="str">
        <f>"ENL"</f>
        <v>ENL</v>
      </c>
      <c r="D5" s="19" t="str">
        <f>"EH55333"</f>
        <v>EH55333</v>
      </c>
      <c r="E5" s="19">
        <v>506935</v>
      </c>
      <c r="F5" s="19" t="str">
        <f>"CORPAS    "</f>
        <v xml:space="preserve">CORPAS    </v>
      </c>
      <c r="G5" s="19" t="str">
        <f t="shared" si="0"/>
        <v>77</v>
      </c>
      <c r="H5" s="19">
        <v>20190709</v>
      </c>
      <c r="I5" s="19" t="str">
        <f>"001ZC622  "</f>
        <v xml:space="preserve">001ZC622  </v>
      </c>
      <c r="J5" t="str">
        <f>"MOREIRA BENOIT                      "</f>
        <v xml:space="preserve">MOREIRA BENOIT                      </v>
      </c>
      <c r="K5" t="str">
        <f>"A086"</f>
        <v>A086</v>
      </c>
      <c r="L5" t="str">
        <f>"STRAT               "</f>
        <v xml:space="preserve">STRAT               </v>
      </c>
      <c r="M5" t="str">
        <f>"528728         "</f>
        <v xml:space="preserve">528728         </v>
      </c>
      <c r="N5" t="str">
        <f>"6R40A     "</f>
        <v xml:space="preserve">6R40A     </v>
      </c>
      <c r="O5" t="str">
        <f>"¹STRAT.U775 GRIS BRUME ST9    "</f>
        <v xml:space="preserve">¹STRAT.U775 GRIS BRUME ST9    </v>
      </c>
      <c r="P5" t="str">
        <f>"2800           "</f>
        <v xml:space="preserve">2800           </v>
      </c>
      <c r="Q5" t="str">
        <f>"1310           "</f>
        <v xml:space="preserve">1310           </v>
      </c>
      <c r="R5" t="str">
        <f>"0,8            "</f>
        <v xml:space="preserve">0,8            </v>
      </c>
      <c r="S5">
        <v>-1</v>
      </c>
      <c r="T5">
        <v>28.02</v>
      </c>
      <c r="U5" t="str">
        <f>"M2 "</f>
        <v xml:space="preserve">M2 </v>
      </c>
      <c r="V5">
        <v>50.71</v>
      </c>
      <c r="W5">
        <v>2.44</v>
      </c>
      <c r="X5">
        <v>-23.53</v>
      </c>
      <c r="Y5" t="str">
        <f>"Tarif forcé              "</f>
        <v xml:space="preserve">Tarif forcé              </v>
      </c>
      <c r="Z5">
        <v>-50.66</v>
      </c>
      <c r="AA5">
        <v>-38.74</v>
      </c>
    </row>
    <row r="6" spans="1:27" x14ac:dyDescent="0.25">
      <c r="A6" s="19">
        <v>20190709</v>
      </c>
      <c r="B6" s="19" t="str">
        <f>"RET"</f>
        <v>RET</v>
      </c>
      <c r="C6" s="19" t="str">
        <f>"ENL"</f>
        <v>ENL</v>
      </c>
      <c r="D6" s="19" t="str">
        <f>"EH55333"</f>
        <v>EH55333</v>
      </c>
      <c r="E6" s="19">
        <v>506935</v>
      </c>
      <c r="F6" s="19" t="str">
        <f>"CORPAS    "</f>
        <v xml:space="preserve">CORPAS    </v>
      </c>
      <c r="G6" s="19" t="str">
        <f t="shared" si="0"/>
        <v>77</v>
      </c>
      <c r="H6" s="19">
        <v>20190709</v>
      </c>
      <c r="I6" s="19" t="str">
        <f>"001ZC622  "</f>
        <v xml:space="preserve">001ZC622  </v>
      </c>
      <c r="J6" t="str">
        <f>"MOREIRA BENOIT                      "</f>
        <v xml:space="preserve">MOREIRA BENOIT                      </v>
      </c>
      <c r="K6" t="str">
        <f>"A086"</f>
        <v>A086</v>
      </c>
      <c r="L6" t="str">
        <f>"STRAT               "</f>
        <v xml:space="preserve">STRAT               </v>
      </c>
      <c r="M6" t="str">
        <f>"528728         "</f>
        <v xml:space="preserve">528728         </v>
      </c>
      <c r="N6" t="str">
        <f>"6R40A     "</f>
        <v xml:space="preserve">6R40A     </v>
      </c>
      <c r="O6" t="str">
        <f>"¹STRAT.U775 GRIS BRUME ST9    "</f>
        <v xml:space="preserve">¹STRAT.U775 GRIS BRUME ST9    </v>
      </c>
      <c r="P6" t="str">
        <f>"2800           "</f>
        <v xml:space="preserve">2800           </v>
      </c>
      <c r="Q6" t="str">
        <f>"1310           "</f>
        <v xml:space="preserve">1310           </v>
      </c>
      <c r="R6" t="str">
        <f>"0,8            "</f>
        <v xml:space="preserve">0,8            </v>
      </c>
      <c r="S6">
        <v>-1</v>
      </c>
      <c r="T6">
        <v>28.02</v>
      </c>
      <c r="U6" t="str">
        <f>"M2 "</f>
        <v xml:space="preserve">M2 </v>
      </c>
      <c r="V6">
        <v>50.71</v>
      </c>
      <c r="W6">
        <v>2.44</v>
      </c>
      <c r="X6">
        <v>-23.53</v>
      </c>
      <c r="Y6" t="str">
        <f>"Tarif forcé              "</f>
        <v xml:space="preserve">Tarif forcé              </v>
      </c>
      <c r="Z6">
        <v>-50.66</v>
      </c>
      <c r="AA6">
        <v>-38.74</v>
      </c>
    </row>
    <row r="7" spans="1:27" x14ac:dyDescent="0.25">
      <c r="A7" s="19">
        <v>20190709</v>
      </c>
      <c r="B7" s="19" t="str">
        <f>"RET"</f>
        <v>RET</v>
      </c>
      <c r="C7" s="19" t="str">
        <f>"ENL"</f>
        <v>ENL</v>
      </c>
      <c r="D7" s="19" t="str">
        <f>"EH55333"</f>
        <v>EH55333</v>
      </c>
      <c r="E7" s="19">
        <v>506935</v>
      </c>
      <c r="F7" s="19" t="str">
        <f>"CORPAS    "</f>
        <v xml:space="preserve">CORPAS    </v>
      </c>
      <c r="G7" s="19" t="str">
        <f t="shared" si="0"/>
        <v>77</v>
      </c>
      <c r="H7" s="19">
        <v>20190709</v>
      </c>
      <c r="I7" s="19" t="str">
        <f>"001ZC622  "</f>
        <v xml:space="preserve">001ZC622  </v>
      </c>
      <c r="J7" t="str">
        <f>"MOREIRA BENOIT                      "</f>
        <v xml:space="preserve">MOREIRA BENOIT                      </v>
      </c>
      <c r="K7" t="str">
        <f>"A086"</f>
        <v>A086</v>
      </c>
      <c r="L7" t="str">
        <f>"STRAT               "</f>
        <v xml:space="preserve">STRAT               </v>
      </c>
      <c r="M7" t="str">
        <f>"528728         "</f>
        <v xml:space="preserve">528728         </v>
      </c>
      <c r="N7" t="str">
        <f>"6R40A     "</f>
        <v xml:space="preserve">6R40A     </v>
      </c>
      <c r="O7" t="str">
        <f>"¹STRAT.U775 GRIS BRUME ST9    "</f>
        <v xml:space="preserve">¹STRAT.U775 GRIS BRUME ST9    </v>
      </c>
      <c r="P7" t="str">
        <f>"2800           "</f>
        <v xml:space="preserve">2800           </v>
      </c>
      <c r="Q7" t="str">
        <f>"1310           "</f>
        <v xml:space="preserve">1310           </v>
      </c>
      <c r="R7" t="str">
        <f>"0,8            "</f>
        <v xml:space="preserve">0,8            </v>
      </c>
      <c r="S7">
        <v>-1</v>
      </c>
      <c r="T7">
        <v>28.02</v>
      </c>
      <c r="U7" t="str">
        <f>"M2 "</f>
        <v xml:space="preserve">M2 </v>
      </c>
      <c r="V7">
        <v>50.71</v>
      </c>
      <c r="W7">
        <v>2.44</v>
      </c>
      <c r="X7">
        <v>-23.53</v>
      </c>
      <c r="Y7" t="str">
        <f>"Tarif forcé              "</f>
        <v xml:space="preserve">Tarif forcé              </v>
      </c>
      <c r="Z7">
        <v>-50.66</v>
      </c>
      <c r="AA7">
        <v>-38.74</v>
      </c>
    </row>
    <row r="8" spans="1:27" x14ac:dyDescent="0.25">
      <c r="A8" s="20">
        <v>20190709</v>
      </c>
      <c r="B8" s="20" t="s">
        <v>166</v>
      </c>
      <c r="C8" s="20" t="str">
        <f>"ENL"</f>
        <v>ENL</v>
      </c>
      <c r="D8" s="20" t="str">
        <f>"EH55333"</f>
        <v>EH55333</v>
      </c>
      <c r="E8" s="20">
        <v>506935</v>
      </c>
      <c r="F8" s="20" t="str">
        <f>"CORPAS    "</f>
        <v xml:space="preserve">CORPAS    </v>
      </c>
      <c r="G8" s="20" t="str">
        <f t="shared" si="0"/>
        <v>77</v>
      </c>
      <c r="H8" s="20">
        <v>20190709</v>
      </c>
      <c r="I8" s="20" t="str">
        <f>"001ZC622  "</f>
        <v xml:space="preserve">001ZC622  </v>
      </c>
      <c r="J8" t="str">
        <f>"MOREIRA BENOIT                      "</f>
        <v xml:space="preserve">MOREIRA BENOIT                      </v>
      </c>
      <c r="K8" t="str">
        <f>"A086"</f>
        <v>A086</v>
      </c>
      <c r="L8" t="str">
        <f>"STRAT               "</f>
        <v xml:space="preserve">STRAT               </v>
      </c>
      <c r="M8" t="str">
        <f>"528728         "</f>
        <v xml:space="preserve">528728         </v>
      </c>
      <c r="N8" t="str">
        <f>"6R40A     "</f>
        <v xml:space="preserve">6R40A     </v>
      </c>
      <c r="O8" t="str">
        <f>"¹STRAT.U775 GRIS BRUME ST9    "</f>
        <v xml:space="preserve">¹STRAT.U775 GRIS BRUME ST9    </v>
      </c>
      <c r="P8" t="str">
        <f>"2800           "</f>
        <v xml:space="preserve">2800           </v>
      </c>
      <c r="Q8" t="str">
        <f>"1310           "</f>
        <v xml:space="preserve">1310           </v>
      </c>
      <c r="R8" t="str">
        <f>"0,8            "</f>
        <v xml:space="preserve">0,8            </v>
      </c>
      <c r="S8">
        <v>-1</v>
      </c>
      <c r="T8">
        <v>28.02</v>
      </c>
      <c r="U8" t="str">
        <f>"M2 "</f>
        <v xml:space="preserve">M2 </v>
      </c>
      <c r="V8">
        <v>50.71</v>
      </c>
      <c r="W8">
        <v>2.44</v>
      </c>
      <c r="X8">
        <v>-23.53</v>
      </c>
      <c r="Y8" t="str">
        <f>"Tarif forcé              "</f>
        <v xml:space="preserve">Tarif forcé              </v>
      </c>
      <c r="Z8">
        <v>-50.66</v>
      </c>
      <c r="AA8">
        <v>-38.74</v>
      </c>
    </row>
    <row r="10" spans="1:27" x14ac:dyDescent="0.25">
      <c r="Z10" s="6">
        <f>SUM(Z3:Z9)</f>
        <v>-120.77999999999999</v>
      </c>
      <c r="AA10" s="6">
        <f>SUM(AA3:AA9)</f>
        <v>-102.64000000000001</v>
      </c>
    </row>
    <row r="11" spans="1:27" x14ac:dyDescent="0.25">
      <c r="Z11" s="6"/>
      <c r="AA11" s="6">
        <f>Z10-AA10</f>
        <v>-18.139999999999972</v>
      </c>
    </row>
    <row r="141" spans="26:27" x14ac:dyDescent="0.25">
      <c r="Z141" s="10"/>
      <c r="AA141" s="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174"/>
  <sheetViews>
    <sheetView workbookViewId="0">
      <selection activeCell="I26" sqref="I26"/>
    </sheetView>
  </sheetViews>
  <sheetFormatPr baseColWidth="10" defaultRowHeight="15" x14ac:dyDescent="0.25"/>
  <cols>
    <col min="1" max="1" width="7.140625" customWidth="1"/>
    <col min="2" max="2" width="7.28515625" customWidth="1"/>
    <col min="3" max="3" width="7.140625" customWidth="1"/>
    <col min="4" max="4" width="14.85546875" customWidth="1"/>
    <col min="6" max="6" width="6.7109375" customWidth="1"/>
    <col min="7" max="7" width="6" customWidth="1"/>
    <col min="8" max="8" width="7.140625" customWidth="1"/>
    <col min="11" max="11" width="16.42578125" customWidth="1"/>
    <col min="14" max="14" width="41.7109375" customWidth="1"/>
    <col min="19" max="19" width="17.42578125" customWidth="1"/>
    <col min="20" max="20" width="11.42578125" style="10"/>
    <col min="31" max="31" width="15.42578125" customWidth="1"/>
    <col min="32" max="32" width="40.5703125" customWidth="1"/>
    <col min="33" max="33" width="7.5703125" customWidth="1"/>
    <col min="34" max="34" width="6.28515625" customWidth="1"/>
    <col min="35" max="35" width="6.42578125" customWidth="1"/>
  </cols>
  <sheetData>
    <row r="1" spans="1:76" x14ac:dyDescent="0.25">
      <c r="A1" s="1" t="s">
        <v>76</v>
      </c>
      <c r="B1" s="1" t="s">
        <v>77</v>
      </c>
      <c r="C1" s="1" t="s">
        <v>78</v>
      </c>
      <c r="D1" s="1" t="s">
        <v>79</v>
      </c>
      <c r="E1" s="10" t="s">
        <v>80</v>
      </c>
      <c r="F1" s="1" t="s">
        <v>81</v>
      </c>
      <c r="G1" s="1" t="s">
        <v>82</v>
      </c>
      <c r="H1" s="1" t="s">
        <v>83</v>
      </c>
      <c r="I1" s="10" t="s">
        <v>84</v>
      </c>
      <c r="J1" s="10" t="s">
        <v>85</v>
      </c>
      <c r="K1" s="14" t="s">
        <v>86</v>
      </c>
      <c r="L1" s="1" t="s">
        <v>87</v>
      </c>
      <c r="M1" s="5" t="s">
        <v>88</v>
      </c>
      <c r="N1" t="s">
        <v>89</v>
      </c>
      <c r="O1" s="10" t="s">
        <v>90</v>
      </c>
      <c r="P1" s="1" t="s">
        <v>91</v>
      </c>
      <c r="Q1" s="1" t="s">
        <v>92</v>
      </c>
      <c r="R1" s="1" t="s">
        <v>93</v>
      </c>
      <c r="S1" s="8" t="s">
        <v>94</v>
      </c>
      <c r="T1" t="s">
        <v>95</v>
      </c>
      <c r="U1" s="1" t="s">
        <v>96</v>
      </c>
      <c r="V1" s="1" t="s">
        <v>97</v>
      </c>
      <c r="W1" s="1" t="s">
        <v>98</v>
      </c>
      <c r="X1" s="1" t="s">
        <v>99</v>
      </c>
      <c r="Y1" s="7" t="s">
        <v>100</v>
      </c>
      <c r="Z1" s="1" t="s">
        <v>101</v>
      </c>
      <c r="AA1" s="1" t="s">
        <v>102</v>
      </c>
      <c r="AB1" s="10" t="s">
        <v>103</v>
      </c>
      <c r="AC1" s="1" t="s">
        <v>104</v>
      </c>
      <c r="AD1" t="s">
        <v>105</v>
      </c>
      <c r="AE1" s="1" t="s">
        <v>106</v>
      </c>
      <c r="AF1" s="7" t="s">
        <v>107</v>
      </c>
      <c r="AG1" t="s">
        <v>108</v>
      </c>
      <c r="AH1" t="s">
        <v>109</v>
      </c>
      <c r="AI1" t="s">
        <v>110</v>
      </c>
      <c r="AJ1" t="s">
        <v>111</v>
      </c>
      <c r="AK1" s="10" t="s">
        <v>112</v>
      </c>
      <c r="AL1" s="1" t="s">
        <v>113</v>
      </c>
      <c r="AM1" s="10" t="s">
        <v>114</v>
      </c>
      <c r="AN1" s="1" t="s">
        <v>115</v>
      </c>
      <c r="AO1" s="10" t="s">
        <v>116</v>
      </c>
      <c r="AP1" s="10" t="s">
        <v>117</v>
      </c>
      <c r="AQ1" t="s">
        <v>118</v>
      </c>
      <c r="AR1" t="s">
        <v>119</v>
      </c>
      <c r="AS1" t="s">
        <v>120</v>
      </c>
      <c r="AT1" s="10" t="s">
        <v>121</v>
      </c>
      <c r="AU1" s="10" t="s">
        <v>122</v>
      </c>
      <c r="AV1" t="s">
        <v>123</v>
      </c>
      <c r="AW1" s="1" t="s">
        <v>124</v>
      </c>
      <c r="AX1" s="1" t="s">
        <v>125</v>
      </c>
      <c r="AY1" s="1" t="s">
        <v>126</v>
      </c>
      <c r="AZ1" s="10" t="s">
        <v>127</v>
      </c>
      <c r="BA1" s="1" t="s">
        <v>128</v>
      </c>
      <c r="BB1" s="1" t="s">
        <v>129</v>
      </c>
      <c r="BC1" s="1" t="s">
        <v>130</v>
      </c>
      <c r="BD1" t="s">
        <v>131</v>
      </c>
      <c r="BE1" s="1" t="s">
        <v>132</v>
      </c>
      <c r="BF1" s="1" t="s">
        <v>133</v>
      </c>
      <c r="BG1" s="1" t="s">
        <v>134</v>
      </c>
      <c r="BH1" s="10" t="s">
        <v>135</v>
      </c>
      <c r="BI1" s="16" t="s">
        <v>136</v>
      </c>
      <c r="BJ1" s="1" t="s">
        <v>137</v>
      </c>
      <c r="BK1" s="1" t="s">
        <v>138</v>
      </c>
      <c r="BL1" s="1" t="s">
        <v>139</v>
      </c>
      <c r="BM1" s="10" t="s">
        <v>140</v>
      </c>
      <c r="BN1" t="s">
        <v>141</v>
      </c>
      <c r="BO1" s="1" t="s">
        <v>142</v>
      </c>
      <c r="BP1" s="1" t="s">
        <v>143</v>
      </c>
      <c r="BQ1" s="1" t="s">
        <v>144</v>
      </c>
      <c r="BR1" s="1" t="s">
        <v>145</v>
      </c>
      <c r="BS1" s="1" t="s">
        <v>146</v>
      </c>
      <c r="BT1" t="s">
        <v>147</v>
      </c>
      <c r="BU1" t="s">
        <v>148</v>
      </c>
      <c r="BV1" t="s">
        <v>149</v>
      </c>
      <c r="BW1" s="1" t="s">
        <v>150</v>
      </c>
      <c r="BX1" s="10" t="s">
        <v>151</v>
      </c>
    </row>
    <row r="2" spans="1:76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66</v>
      </c>
      <c r="F2" s="1" t="s">
        <v>4</v>
      </c>
      <c r="G2" s="1" t="s">
        <v>5</v>
      </c>
      <c r="H2" s="1" t="s">
        <v>6</v>
      </c>
      <c r="I2" s="3" t="s">
        <v>67</v>
      </c>
      <c r="J2" s="2" t="s">
        <v>152</v>
      </c>
      <c r="K2" s="4" t="s">
        <v>68</v>
      </c>
      <c r="L2" s="1" t="s">
        <v>8</v>
      </c>
      <c r="M2" s="5" t="s">
        <v>9</v>
      </c>
      <c r="N2" s="5" t="s">
        <v>10</v>
      </c>
      <c r="O2" s="3" t="s">
        <v>69</v>
      </c>
      <c r="P2" s="1" t="s">
        <v>11</v>
      </c>
      <c r="Q2" s="1" t="s">
        <v>12</v>
      </c>
      <c r="R2" s="1" t="s">
        <v>13</v>
      </c>
      <c r="S2" s="2" t="s">
        <v>70</v>
      </c>
      <c r="T2" s="9" t="s">
        <v>75</v>
      </c>
      <c r="U2" s="1" t="s">
        <v>14</v>
      </c>
      <c r="V2" s="1" t="s">
        <v>10</v>
      </c>
      <c r="W2" s="1" t="s">
        <v>15</v>
      </c>
      <c r="X2" s="1" t="s">
        <v>16</v>
      </c>
      <c r="Y2" s="7" t="s">
        <v>17</v>
      </c>
      <c r="Z2" s="1" t="s">
        <v>18</v>
      </c>
      <c r="AA2" s="1" t="s">
        <v>19</v>
      </c>
      <c r="AB2" s="2" t="s">
        <v>72</v>
      </c>
      <c r="AC2" s="1" t="s">
        <v>20</v>
      </c>
      <c r="AD2" s="5" t="s">
        <v>21</v>
      </c>
      <c r="AE2" s="12" t="s">
        <v>22</v>
      </c>
      <c r="AF2" s="13" t="s">
        <v>153</v>
      </c>
      <c r="AG2" s="15" t="s">
        <v>156</v>
      </c>
      <c r="AH2" s="15" t="s">
        <v>154</v>
      </c>
      <c r="AI2" s="15" t="s">
        <v>155</v>
      </c>
      <c r="AJ2" s="5" t="s">
        <v>73</v>
      </c>
      <c r="AK2" s="8" t="s">
        <v>27</v>
      </c>
      <c r="AL2" s="1" t="s">
        <v>28</v>
      </c>
      <c r="AM2" s="2" t="s">
        <v>74</v>
      </c>
      <c r="AN2" s="1" t="s">
        <v>29</v>
      </c>
      <c r="AO2" s="9" t="s">
        <v>30</v>
      </c>
      <c r="AP2" s="9" t="s">
        <v>31</v>
      </c>
      <c r="AQ2" t="s">
        <v>32</v>
      </c>
      <c r="AR2" t="s">
        <v>33</v>
      </c>
      <c r="AS2" t="s">
        <v>34</v>
      </c>
      <c r="AT2" s="9" t="s">
        <v>35</v>
      </c>
      <c r="AU2" s="9" t="s">
        <v>36</v>
      </c>
      <c r="AV2" t="s">
        <v>37</v>
      </c>
      <c r="AW2" s="1" t="s">
        <v>38</v>
      </c>
      <c r="AX2" s="1" t="s">
        <v>39</v>
      </c>
      <c r="AY2" s="1" t="s">
        <v>40</v>
      </c>
      <c r="AZ2" s="9" t="s">
        <v>41</v>
      </c>
      <c r="BA2" s="1" t="s">
        <v>42</v>
      </c>
      <c r="BB2" s="1" t="s">
        <v>43</v>
      </c>
      <c r="BC2" s="1" t="s">
        <v>44</v>
      </c>
      <c r="BD2" s="6" t="s">
        <v>45</v>
      </c>
      <c r="BE2" s="1" t="s">
        <v>46</v>
      </c>
      <c r="BF2" s="1" t="s">
        <v>47</v>
      </c>
      <c r="BG2" s="1" t="s">
        <v>48</v>
      </c>
      <c r="BH2" s="9" t="s">
        <v>49</v>
      </c>
      <c r="BI2" s="16" t="s">
        <v>50</v>
      </c>
      <c r="BJ2" s="1" t="s">
        <v>51</v>
      </c>
      <c r="BK2" s="1" t="s">
        <v>52</v>
      </c>
      <c r="BL2" s="1" t="s">
        <v>53</v>
      </c>
      <c r="BM2" s="8" t="s">
        <v>54</v>
      </c>
      <c r="BN2" s="5" t="s">
        <v>55</v>
      </c>
      <c r="BO2" s="1" t="s">
        <v>56</v>
      </c>
      <c r="BP2" s="1" t="s">
        <v>10</v>
      </c>
      <c r="BQ2" s="1" t="s">
        <v>57</v>
      </c>
      <c r="BR2" s="1" t="s">
        <v>58</v>
      </c>
      <c r="BS2" s="1" t="s">
        <v>59</v>
      </c>
      <c r="BT2" t="s">
        <v>60</v>
      </c>
      <c r="BU2" t="s">
        <v>61</v>
      </c>
      <c r="BV2" t="s">
        <v>62</v>
      </c>
      <c r="BW2" s="1" t="s">
        <v>63</v>
      </c>
      <c r="BX2" s="2" t="s">
        <v>64</v>
      </c>
    </row>
    <row r="3" spans="1:76" x14ac:dyDescent="0.25">
      <c r="A3" t="str">
        <f t="shared" ref="A3:A13" si="0">"001"</f>
        <v>001</v>
      </c>
      <c r="B3" t="str">
        <f t="shared" ref="B3:C13" si="1">"622"</f>
        <v>622</v>
      </c>
      <c r="C3" t="str">
        <f t="shared" si="1"/>
        <v>622</v>
      </c>
      <c r="D3" t="str">
        <f t="shared" ref="D3:D13" si="2">"PNF NANTES                          "</f>
        <v xml:space="preserve">PNF NANTES                          </v>
      </c>
      <c r="E3" t="str">
        <f>"EH50168"</f>
        <v>EH50168</v>
      </c>
      <c r="F3">
        <v>5</v>
      </c>
      <c r="G3">
        <v>0</v>
      </c>
      <c r="H3">
        <v>1</v>
      </c>
      <c r="I3" t="str">
        <f>"ENZ"</f>
        <v>ENZ</v>
      </c>
      <c r="J3">
        <v>20190709</v>
      </c>
      <c r="K3">
        <v>20190709</v>
      </c>
      <c r="L3">
        <v>20190709</v>
      </c>
      <c r="M3" t="str">
        <f>"001ZC622  "</f>
        <v xml:space="preserve">001ZC622  </v>
      </c>
      <c r="N3" t="str">
        <f>"POUPONNEAU PASCAL                   "</f>
        <v xml:space="preserve">POUPONNEAU PASCAL                   </v>
      </c>
      <c r="O3" t="str">
        <f>"A086"</f>
        <v>A086</v>
      </c>
      <c r="P3" t="str">
        <f>"   "</f>
        <v xml:space="preserve">   </v>
      </c>
      <c r="Q3" t="str">
        <f>"100"</f>
        <v>100</v>
      </c>
      <c r="R3" t="str">
        <f>"LA"</f>
        <v>LA</v>
      </c>
      <c r="S3" t="str">
        <f>"POK                 "</f>
        <v xml:space="preserve">POK                 </v>
      </c>
      <c r="T3">
        <v>505651</v>
      </c>
      <c r="U3" t="str">
        <f>"      "</f>
        <v xml:space="preserve">      </v>
      </c>
      <c r="V3" t="str">
        <f>"POUPONNEAU PASCAL                   "</f>
        <v xml:space="preserve">POUPONNEAU PASCAL                   </v>
      </c>
      <c r="W3" t="str">
        <f>"8 LA BAUCHE ARGENTIERE              "</f>
        <v xml:space="preserve">8 LA BAUCHE ARGENTIERE              </v>
      </c>
      <c r="X3" t="str">
        <f>"                                    "</f>
        <v xml:space="preserve">                                    </v>
      </c>
      <c r="Y3" t="str">
        <f>"44140 MONTBERT                      "</f>
        <v xml:space="preserve">44140 MONTBERT                      </v>
      </c>
      <c r="Z3" t="str">
        <f>"                                    "</f>
        <v xml:space="preserve">                                    </v>
      </c>
      <c r="AA3" t="str">
        <f>"A2060518"</f>
        <v>A2060518</v>
      </c>
      <c r="AB3" t="str">
        <f>"497809         "</f>
        <v xml:space="preserve">497809         </v>
      </c>
      <c r="AC3" t="str">
        <f t="shared" ref="AC3:AC13" si="3">"            "</f>
        <v xml:space="preserve">            </v>
      </c>
      <c r="AD3" t="str">
        <f>"6T38A     "</f>
        <v xml:space="preserve">6T38A     </v>
      </c>
      <c r="AE3" t="str">
        <f>"¹STRA.H3303 CH.HAMILT.NAT.ST10 0.8MM C3B                    "</f>
        <v xml:space="preserve">¹STRA.H3303 CH.HAMILT.NAT.ST10 0.8MM C3B                    </v>
      </c>
      <c r="AF3" t="str">
        <f>"¹STRAT.H3303 CH.HAMIL.NAT.ST10"</f>
        <v>¹STRAT.H3303 CH.HAMIL.NAT.ST10</v>
      </c>
      <c r="AG3" t="str">
        <f>"2800           "</f>
        <v xml:space="preserve">2800           </v>
      </c>
      <c r="AH3" t="str">
        <f>"1310           "</f>
        <v xml:space="preserve">1310           </v>
      </c>
      <c r="AI3" t="str">
        <f>"0,8            "</f>
        <v xml:space="preserve">0,8            </v>
      </c>
      <c r="AJ3">
        <v>1</v>
      </c>
      <c r="AK3" t="str">
        <f>"U  "</f>
        <v xml:space="preserve">U  </v>
      </c>
      <c r="AL3" t="str">
        <f t="shared" ref="AL3:AL11" si="4">"0"</f>
        <v>0</v>
      </c>
      <c r="AM3" t="str">
        <f t="shared" ref="AM3:AM11" si="5">"77"</f>
        <v>77</v>
      </c>
      <c r="AN3" t="str">
        <f t="shared" ref="AN3:AN13" si="6">"EUR"</f>
        <v>EUR</v>
      </c>
      <c r="AO3">
        <v>32.42</v>
      </c>
      <c r="AP3" t="str">
        <f>"M2 "</f>
        <v xml:space="preserve">M2 </v>
      </c>
      <c r="AQ3">
        <v>0</v>
      </c>
      <c r="AR3">
        <v>0</v>
      </c>
      <c r="AS3">
        <v>45.44</v>
      </c>
      <c r="AT3">
        <v>45.43</v>
      </c>
      <c r="AU3">
        <v>0</v>
      </c>
      <c r="AV3">
        <v>17.690000000000001</v>
      </c>
      <c r="AW3">
        <v>0</v>
      </c>
      <c r="AX3">
        <v>11.66</v>
      </c>
      <c r="AY3">
        <v>1</v>
      </c>
      <c r="AZ3">
        <v>34.07</v>
      </c>
      <c r="BA3" t="str">
        <f t="shared" ref="BA3:BA13" si="7">"       "</f>
        <v xml:space="preserve">       </v>
      </c>
      <c r="BB3" t="str">
        <f t="shared" ref="BB3:BB13" si="8">"    "</f>
        <v xml:space="preserve">    </v>
      </c>
      <c r="BC3" t="str">
        <f>"PF"</f>
        <v>PF</v>
      </c>
      <c r="BD3" t="str">
        <f>"Tarif costume            "</f>
        <v xml:space="preserve">Tarif costume            </v>
      </c>
      <c r="BE3" t="str">
        <f>"V1 "</f>
        <v xml:space="preserve">V1 </v>
      </c>
      <c r="BF3" t="str">
        <f>"                                             "</f>
        <v xml:space="preserve">                                             </v>
      </c>
      <c r="BG3">
        <v>0</v>
      </c>
      <c r="BH3">
        <v>64.89</v>
      </c>
      <c r="BI3">
        <v>42.78</v>
      </c>
      <c r="BJ3">
        <v>0</v>
      </c>
      <c r="BK3">
        <v>0</v>
      </c>
      <c r="BL3">
        <v>20190709</v>
      </c>
      <c r="BM3">
        <v>100135</v>
      </c>
      <c r="BN3" t="str">
        <f>"DANCHE    "</f>
        <v xml:space="preserve">DANCHE    </v>
      </c>
      <c r="BO3" t="str">
        <f t="shared" ref="BO3:BO13" si="9">"          "</f>
        <v xml:space="preserve">          </v>
      </c>
      <c r="BP3" t="str">
        <f t="shared" ref="BP3:BP13" si="10">"                                    "</f>
        <v xml:space="preserve">                                    </v>
      </c>
      <c r="BQ3">
        <v>0</v>
      </c>
      <c r="BR3">
        <v>0</v>
      </c>
      <c r="BS3">
        <v>0</v>
      </c>
      <c r="BT3">
        <v>11.66</v>
      </c>
      <c r="BU3">
        <v>42.78</v>
      </c>
      <c r="BV3">
        <v>34.06</v>
      </c>
      <c r="BW3" t="str">
        <f t="shared" ref="BW3:BW13" si="11">" "</f>
        <v xml:space="preserve"> </v>
      </c>
      <c r="BX3" t="str">
        <f>"ENL"</f>
        <v>ENL</v>
      </c>
    </row>
    <row r="4" spans="1:76" x14ac:dyDescent="0.25">
      <c r="A4" t="str">
        <f t="shared" si="0"/>
        <v>001</v>
      </c>
      <c r="B4" t="str">
        <f t="shared" si="1"/>
        <v>622</v>
      </c>
      <c r="C4" t="str">
        <f t="shared" si="1"/>
        <v>622</v>
      </c>
      <c r="D4" t="str">
        <f t="shared" si="2"/>
        <v xml:space="preserve">PNF NANTES                          </v>
      </c>
      <c r="E4" t="str">
        <f>"EH50168"</f>
        <v>EH50168</v>
      </c>
      <c r="F4">
        <v>10</v>
      </c>
      <c r="G4">
        <v>0</v>
      </c>
      <c r="H4">
        <v>1</v>
      </c>
      <c r="I4" t="str">
        <f>"ENZ"</f>
        <v>ENZ</v>
      </c>
      <c r="J4">
        <v>20190709</v>
      </c>
      <c r="K4">
        <v>20190709</v>
      </c>
      <c r="L4">
        <v>20190709</v>
      </c>
      <c r="M4" t="str">
        <f>"001ZC622  "</f>
        <v xml:space="preserve">001ZC622  </v>
      </c>
      <c r="N4" t="str">
        <f>"POUPONNEAU PASCAL                   "</f>
        <v xml:space="preserve">POUPONNEAU PASCAL                   </v>
      </c>
      <c r="O4" t="str">
        <f>"A086"</f>
        <v>A086</v>
      </c>
      <c r="P4" t="str">
        <f>"   "</f>
        <v xml:space="preserve">   </v>
      </c>
      <c r="Q4" t="str">
        <f>"100"</f>
        <v>100</v>
      </c>
      <c r="R4" t="str">
        <f>"LA"</f>
        <v>LA</v>
      </c>
      <c r="S4" t="str">
        <f>"POK                 "</f>
        <v xml:space="preserve">POK                 </v>
      </c>
      <c r="T4">
        <v>505651</v>
      </c>
      <c r="U4" t="str">
        <f>"      "</f>
        <v xml:space="preserve">      </v>
      </c>
      <c r="V4" t="str">
        <f>"POUPONNEAU PASCAL                   "</f>
        <v xml:space="preserve">POUPONNEAU PASCAL                   </v>
      </c>
      <c r="W4" t="str">
        <f>"8 LA BAUCHE ARGENTIERE              "</f>
        <v xml:space="preserve">8 LA BAUCHE ARGENTIERE              </v>
      </c>
      <c r="X4" t="str">
        <f>"                                    "</f>
        <v xml:space="preserve">                                    </v>
      </c>
      <c r="Y4" t="str">
        <f>"44140 MONTBERT                      "</f>
        <v xml:space="preserve">44140 MONTBERT                      </v>
      </c>
      <c r="Z4" t="str">
        <f>"                                    "</f>
        <v xml:space="preserve">                                    </v>
      </c>
      <c r="AA4" t="str">
        <f>"A2063005"</f>
        <v>A2063005</v>
      </c>
      <c r="AB4" t="str">
        <f>"535127         "</f>
        <v xml:space="preserve">535127         </v>
      </c>
      <c r="AC4" t="str">
        <f t="shared" si="3"/>
        <v xml:space="preserve">            </v>
      </c>
      <c r="AD4" t="str">
        <f>"6U01B     "</f>
        <v xml:space="preserve">6U01B     </v>
      </c>
      <c r="AE4" t="str">
        <f>"STRAT.HPL CONTREB.BLANC  0.8MM                              "</f>
        <v xml:space="preserve">STRAT.HPL CONTREB.BLANC  0.8MM                              </v>
      </c>
      <c r="AF4" t="str">
        <f>"STRAT.HPL CONTREBALANC.BLANC  "</f>
        <v xml:space="preserve">STRAT.HPL CONTREBALANC.BLANC  </v>
      </c>
      <c r="AG4" t="str">
        <f>"3050           "</f>
        <v xml:space="preserve">3050           </v>
      </c>
      <c r="AH4" t="str">
        <f>"1300           "</f>
        <v xml:space="preserve">1300           </v>
      </c>
      <c r="AI4" t="str">
        <f>"0,8            "</f>
        <v xml:space="preserve">0,8            </v>
      </c>
      <c r="AJ4">
        <v>1</v>
      </c>
      <c r="AK4" t="str">
        <f>"U  "</f>
        <v xml:space="preserve">U  </v>
      </c>
      <c r="AL4" t="str">
        <f t="shared" si="4"/>
        <v>0</v>
      </c>
      <c r="AM4" t="str">
        <f t="shared" si="5"/>
        <v>77</v>
      </c>
      <c r="AN4" t="str">
        <f t="shared" si="6"/>
        <v>EUR</v>
      </c>
      <c r="AO4">
        <v>5.71</v>
      </c>
      <c r="AP4" t="str">
        <f>"M2 "</f>
        <v xml:space="preserve">M2 </v>
      </c>
      <c r="AQ4">
        <v>0</v>
      </c>
      <c r="AR4">
        <v>0</v>
      </c>
      <c r="AS4">
        <v>25</v>
      </c>
      <c r="AT4">
        <v>25.04</v>
      </c>
      <c r="AU4">
        <v>0</v>
      </c>
      <c r="AV4">
        <v>4.28</v>
      </c>
      <c r="AW4">
        <v>0</v>
      </c>
      <c r="AX4">
        <v>2.41</v>
      </c>
      <c r="AY4">
        <v>1</v>
      </c>
      <c r="AZ4">
        <v>43.79</v>
      </c>
      <c r="BA4" t="str">
        <f t="shared" si="7"/>
        <v xml:space="preserve">       </v>
      </c>
      <c r="BB4" t="str">
        <f t="shared" si="8"/>
        <v xml:space="preserve">    </v>
      </c>
      <c r="BC4" t="str">
        <f>"PF"</f>
        <v>PF</v>
      </c>
      <c r="BD4" t="str">
        <f>"Tarif costume            "</f>
        <v xml:space="preserve">Tarif costume            </v>
      </c>
      <c r="BE4" t="str">
        <f>"V1 "</f>
        <v xml:space="preserve">V1 </v>
      </c>
      <c r="BF4" t="str">
        <f>"                                             "</f>
        <v xml:space="preserve">                                             </v>
      </c>
      <c r="BG4">
        <v>0</v>
      </c>
      <c r="BH4">
        <v>16.97</v>
      </c>
      <c r="BI4">
        <v>9.5399999999999991</v>
      </c>
      <c r="BJ4">
        <v>0</v>
      </c>
      <c r="BK4">
        <v>0</v>
      </c>
      <c r="BL4">
        <v>20190709</v>
      </c>
      <c r="BM4">
        <v>100150</v>
      </c>
      <c r="BN4" t="str">
        <f>"DANCHE    "</f>
        <v xml:space="preserve">DANCHE    </v>
      </c>
      <c r="BO4" t="str">
        <f t="shared" si="9"/>
        <v xml:space="preserve">          </v>
      </c>
      <c r="BP4" t="str">
        <f t="shared" si="10"/>
        <v xml:space="preserve">                                    </v>
      </c>
      <c r="BQ4">
        <v>0</v>
      </c>
      <c r="BR4">
        <v>0</v>
      </c>
      <c r="BS4">
        <v>0</v>
      </c>
      <c r="BT4">
        <v>2.61</v>
      </c>
      <c r="BU4">
        <v>10.33</v>
      </c>
      <c r="BV4">
        <v>39.119999999999997</v>
      </c>
      <c r="BW4" t="str">
        <f t="shared" si="11"/>
        <v xml:space="preserve"> </v>
      </c>
      <c r="BX4" t="str">
        <f>"ENL"</f>
        <v>ENL</v>
      </c>
    </row>
    <row r="5" spans="1:76" x14ac:dyDescent="0.25">
      <c r="A5" t="str">
        <f t="shared" si="0"/>
        <v>001</v>
      </c>
      <c r="B5" t="str">
        <f t="shared" si="1"/>
        <v>622</v>
      </c>
      <c r="C5" t="str">
        <f t="shared" si="1"/>
        <v>622</v>
      </c>
      <c r="D5" t="str">
        <f t="shared" si="2"/>
        <v xml:space="preserve">PNF NANTES                          </v>
      </c>
      <c r="E5" t="str">
        <f>"EH55333"</f>
        <v>EH55333</v>
      </c>
      <c r="F5">
        <v>5</v>
      </c>
      <c r="G5">
        <v>0</v>
      </c>
      <c r="H5">
        <v>1</v>
      </c>
      <c r="I5" t="str">
        <f>"RET"</f>
        <v>RET</v>
      </c>
      <c r="J5">
        <v>20190709</v>
      </c>
      <c r="K5">
        <v>20190709</v>
      </c>
      <c r="L5">
        <v>20190709</v>
      </c>
      <c r="M5" t="str">
        <f>"001ZC622  "</f>
        <v xml:space="preserve">001ZC622  </v>
      </c>
      <c r="N5" t="str">
        <f>"MOREIRA BENOIT                      "</f>
        <v xml:space="preserve">MOREIRA BENOIT                      </v>
      </c>
      <c r="O5" t="str">
        <f>"A086"</f>
        <v>A086</v>
      </c>
      <c r="P5" t="str">
        <f>"   "</f>
        <v xml:space="preserve">   </v>
      </c>
      <c r="Q5" t="str">
        <f>"100"</f>
        <v>100</v>
      </c>
      <c r="R5" t="str">
        <f>"LA"</f>
        <v>LA</v>
      </c>
      <c r="S5" t="str">
        <f>"STRAT               "</f>
        <v xml:space="preserve">STRAT               </v>
      </c>
      <c r="T5">
        <v>506935</v>
      </c>
      <c r="U5" t="str">
        <f>"      "</f>
        <v xml:space="preserve">      </v>
      </c>
      <c r="V5" t="str">
        <f>"MOREIRA BENOIT                      "</f>
        <v xml:space="preserve">MOREIRA BENOIT                      </v>
      </c>
      <c r="W5" t="str">
        <f>"9 RUE D'IRLANDE                     "</f>
        <v xml:space="preserve">9 RUE D'IRLANDE                     </v>
      </c>
      <c r="X5" t="str">
        <f>"                                    "</f>
        <v xml:space="preserve">                                    </v>
      </c>
      <c r="Y5" t="str">
        <f>"44000 NANTES                        "</f>
        <v xml:space="preserve">44000 NANTES                        </v>
      </c>
      <c r="Z5" t="str">
        <f>"                                    "</f>
        <v xml:space="preserve">                                    </v>
      </c>
      <c r="AA5" t="str">
        <f>"A2060543"</f>
        <v>A2060543</v>
      </c>
      <c r="AB5" t="str">
        <f>"528728         "</f>
        <v xml:space="preserve">528728         </v>
      </c>
      <c r="AC5" t="str">
        <f t="shared" si="3"/>
        <v xml:space="preserve">            </v>
      </c>
      <c r="AD5" t="str">
        <f>"6R40A     "</f>
        <v xml:space="preserve">6R40A     </v>
      </c>
      <c r="AE5" t="str">
        <f>"¹STRAT.U775 GR.BRUME ST9 0.8MM C1B                          "</f>
        <v xml:space="preserve">¹STRAT.U775 GR.BRUME ST9 0.8MM C1B                          </v>
      </c>
      <c r="AF5" t="str">
        <f>"¹STRAT.U775 GRIS BRUME ST9    "</f>
        <v xml:space="preserve">¹STRAT.U775 GRIS BRUME ST9    </v>
      </c>
      <c r="AG5" t="str">
        <f>"2800           "</f>
        <v xml:space="preserve">2800           </v>
      </c>
      <c r="AH5" t="str">
        <f>"1310           "</f>
        <v xml:space="preserve">1310           </v>
      </c>
      <c r="AI5" t="str">
        <f>"0,8            "</f>
        <v xml:space="preserve">0,8            </v>
      </c>
      <c r="AJ5">
        <v>-1</v>
      </c>
      <c r="AK5" t="str">
        <f>"U  "</f>
        <v xml:space="preserve">U  </v>
      </c>
      <c r="AL5" t="str">
        <f t="shared" si="4"/>
        <v>0</v>
      </c>
      <c r="AM5" t="str">
        <f t="shared" si="5"/>
        <v>77</v>
      </c>
      <c r="AN5" t="str">
        <f t="shared" si="6"/>
        <v>EUR</v>
      </c>
      <c r="AO5">
        <v>28.02</v>
      </c>
      <c r="AP5" t="str">
        <f>"M2 "</f>
        <v xml:space="preserve">M2 </v>
      </c>
      <c r="AQ5">
        <v>0</v>
      </c>
      <c r="AR5">
        <v>0</v>
      </c>
      <c r="AS5">
        <v>42.02</v>
      </c>
      <c r="AT5">
        <v>50.71</v>
      </c>
      <c r="AU5">
        <v>2.44</v>
      </c>
      <c r="AV5">
        <v>13.81</v>
      </c>
      <c r="AW5">
        <v>0</v>
      </c>
      <c r="AX5">
        <v>10.56</v>
      </c>
      <c r="AY5">
        <v>1</v>
      </c>
      <c r="AZ5">
        <v>-23.53</v>
      </c>
      <c r="BA5" t="str">
        <f t="shared" si="7"/>
        <v xml:space="preserve">       </v>
      </c>
      <c r="BB5" t="str">
        <f t="shared" si="8"/>
        <v xml:space="preserve">    </v>
      </c>
      <c r="BC5" t="str">
        <f>"PF"</f>
        <v>PF</v>
      </c>
      <c r="BD5" t="str">
        <f>"Tarif forcé              "</f>
        <v xml:space="preserve">Tarif forcé              </v>
      </c>
      <c r="BE5" t="str">
        <f>"R1 "</f>
        <v xml:space="preserve">R1 </v>
      </c>
      <c r="BF5" t="str">
        <f>"                                             "</f>
        <v xml:space="preserve">                                             </v>
      </c>
      <c r="BG5">
        <v>0</v>
      </c>
      <c r="BH5">
        <v>-50.66</v>
      </c>
      <c r="BI5">
        <v>-38.74</v>
      </c>
      <c r="BJ5">
        <v>0</v>
      </c>
      <c r="BK5">
        <v>0</v>
      </c>
      <c r="BL5">
        <v>20190709</v>
      </c>
      <c r="BM5">
        <v>161331</v>
      </c>
      <c r="BN5" t="str">
        <f>"CORPAS    "</f>
        <v xml:space="preserve">CORPAS    </v>
      </c>
      <c r="BO5" t="str">
        <f t="shared" si="9"/>
        <v xml:space="preserve">          </v>
      </c>
      <c r="BP5" t="str">
        <f t="shared" si="10"/>
        <v xml:space="preserve">                                    </v>
      </c>
      <c r="BQ5">
        <v>0</v>
      </c>
      <c r="BR5">
        <v>0</v>
      </c>
      <c r="BS5">
        <v>0</v>
      </c>
      <c r="BT5">
        <v>10.58</v>
      </c>
      <c r="BU5">
        <v>-38.799999999999997</v>
      </c>
      <c r="BV5">
        <v>-23.41</v>
      </c>
      <c r="BW5" t="str">
        <f t="shared" si="11"/>
        <v xml:space="preserve"> </v>
      </c>
      <c r="BX5" t="str">
        <f>"ENL"</f>
        <v>ENL</v>
      </c>
    </row>
    <row r="6" spans="1:76" x14ac:dyDescent="0.25">
      <c r="A6" t="str">
        <f t="shared" si="0"/>
        <v>001</v>
      </c>
      <c r="B6" t="str">
        <f t="shared" si="1"/>
        <v>622</v>
      </c>
      <c r="C6" t="str">
        <f t="shared" si="1"/>
        <v>622</v>
      </c>
      <c r="D6" t="str">
        <f t="shared" si="2"/>
        <v xml:space="preserve">PNF NANTES                          </v>
      </c>
      <c r="E6" t="str">
        <f>"EH55333"</f>
        <v>EH55333</v>
      </c>
      <c r="F6">
        <v>5</v>
      </c>
      <c r="G6">
        <v>0</v>
      </c>
      <c r="H6">
        <v>1</v>
      </c>
      <c r="I6" t="str">
        <f>"RET"</f>
        <v>RET</v>
      </c>
      <c r="J6">
        <v>20190709</v>
      </c>
      <c r="K6">
        <v>20190709</v>
      </c>
      <c r="L6">
        <v>20190709</v>
      </c>
      <c r="M6" t="str">
        <f>"001ZC622  "</f>
        <v xml:space="preserve">001ZC622  </v>
      </c>
      <c r="N6" t="str">
        <f>"MOREIRA BENOIT                      "</f>
        <v xml:space="preserve">MOREIRA BENOIT                      </v>
      </c>
      <c r="O6" t="str">
        <f>"A086"</f>
        <v>A086</v>
      </c>
      <c r="P6" t="str">
        <f>"   "</f>
        <v xml:space="preserve">   </v>
      </c>
      <c r="Q6" t="str">
        <f>"100"</f>
        <v>100</v>
      </c>
      <c r="R6" t="str">
        <f>"LA"</f>
        <v>LA</v>
      </c>
      <c r="S6" t="str">
        <f>"STRAT               "</f>
        <v xml:space="preserve">STRAT               </v>
      </c>
      <c r="T6">
        <v>506935</v>
      </c>
      <c r="U6" t="str">
        <f>"      "</f>
        <v xml:space="preserve">      </v>
      </c>
      <c r="V6" t="str">
        <f>"MOREIRA BENOIT                      "</f>
        <v xml:space="preserve">MOREIRA BENOIT                      </v>
      </c>
      <c r="W6" t="str">
        <f>"9 RUE D'IRLANDE                     "</f>
        <v xml:space="preserve">9 RUE D'IRLANDE                     </v>
      </c>
      <c r="X6" t="str">
        <f>"                                    "</f>
        <v xml:space="preserve">                                    </v>
      </c>
      <c r="Y6" t="str">
        <f>"44000 NANTES                        "</f>
        <v xml:space="preserve">44000 NANTES                        </v>
      </c>
      <c r="Z6" t="str">
        <f>"                                    "</f>
        <v xml:space="preserve">                                    </v>
      </c>
      <c r="AA6" t="str">
        <f>"A2060543"</f>
        <v>A2060543</v>
      </c>
      <c r="AB6" t="str">
        <f>"528728         "</f>
        <v xml:space="preserve">528728         </v>
      </c>
      <c r="AC6" t="str">
        <f t="shared" si="3"/>
        <v xml:space="preserve">            </v>
      </c>
      <c r="AD6" t="str">
        <f>"6R40A     "</f>
        <v xml:space="preserve">6R40A     </v>
      </c>
      <c r="AE6" t="str">
        <f>"¹STRAT.U775 GR.BRUME ST9 0.8MM C1B                          "</f>
        <v xml:space="preserve">¹STRAT.U775 GR.BRUME ST9 0.8MM C1B                          </v>
      </c>
      <c r="AF6" t="str">
        <f>"¹STRAT.U775 GRIS BRUME ST9    "</f>
        <v xml:space="preserve">¹STRAT.U775 GRIS BRUME ST9    </v>
      </c>
      <c r="AG6" t="str">
        <f>"2800           "</f>
        <v xml:space="preserve">2800           </v>
      </c>
      <c r="AH6" t="str">
        <f>"1310           "</f>
        <v xml:space="preserve">1310           </v>
      </c>
      <c r="AI6" t="str">
        <f>"0,8            "</f>
        <v xml:space="preserve">0,8            </v>
      </c>
      <c r="AJ6">
        <v>-1</v>
      </c>
      <c r="AK6" t="str">
        <f>"U  "</f>
        <v xml:space="preserve">U  </v>
      </c>
      <c r="AL6" t="str">
        <f t="shared" si="4"/>
        <v>0</v>
      </c>
      <c r="AM6" t="str">
        <f t="shared" si="5"/>
        <v>77</v>
      </c>
      <c r="AN6" t="str">
        <f t="shared" si="6"/>
        <v>EUR</v>
      </c>
      <c r="AO6">
        <v>28.02</v>
      </c>
      <c r="AP6" t="str">
        <f>"M2 "</f>
        <v xml:space="preserve">M2 </v>
      </c>
      <c r="AQ6">
        <v>0</v>
      </c>
      <c r="AR6">
        <v>0</v>
      </c>
      <c r="AS6">
        <v>42.02</v>
      </c>
      <c r="AT6">
        <v>50.71</v>
      </c>
      <c r="AU6">
        <v>2.44</v>
      </c>
      <c r="AV6">
        <v>13.81</v>
      </c>
      <c r="AW6">
        <v>0</v>
      </c>
      <c r="AX6">
        <v>10.56</v>
      </c>
      <c r="AY6">
        <v>1</v>
      </c>
      <c r="AZ6">
        <v>-23.53</v>
      </c>
      <c r="BA6" t="str">
        <f t="shared" si="7"/>
        <v xml:space="preserve">       </v>
      </c>
      <c r="BB6" t="str">
        <f t="shared" si="8"/>
        <v xml:space="preserve">    </v>
      </c>
      <c r="BC6" t="str">
        <f>"PF"</f>
        <v>PF</v>
      </c>
      <c r="BD6" t="str">
        <f>"Tarif forcé              "</f>
        <v xml:space="preserve">Tarif forcé              </v>
      </c>
      <c r="BE6" t="str">
        <f>"R1 "</f>
        <v xml:space="preserve">R1 </v>
      </c>
      <c r="BF6" t="str">
        <f>"                                             "</f>
        <v xml:space="preserve">                                             </v>
      </c>
      <c r="BG6">
        <v>0</v>
      </c>
      <c r="BH6">
        <v>-50.66</v>
      </c>
      <c r="BI6">
        <v>-38.74</v>
      </c>
      <c r="BJ6">
        <v>0</v>
      </c>
      <c r="BK6">
        <v>0</v>
      </c>
      <c r="BL6">
        <v>20190709</v>
      </c>
      <c r="BM6">
        <v>161331</v>
      </c>
      <c r="BN6" t="str">
        <f>"CORPAS    "</f>
        <v xml:space="preserve">CORPAS    </v>
      </c>
      <c r="BO6" t="str">
        <f t="shared" si="9"/>
        <v xml:space="preserve">          </v>
      </c>
      <c r="BP6" t="str">
        <f t="shared" si="10"/>
        <v xml:space="preserve">                                    </v>
      </c>
      <c r="BQ6">
        <v>0</v>
      </c>
      <c r="BR6">
        <v>0</v>
      </c>
      <c r="BS6">
        <v>0</v>
      </c>
      <c r="BT6">
        <v>10.58</v>
      </c>
      <c r="BU6">
        <v>-38.799999999999997</v>
      </c>
      <c r="BV6">
        <v>-23.41</v>
      </c>
      <c r="BW6" t="str">
        <f t="shared" si="11"/>
        <v xml:space="preserve"> </v>
      </c>
      <c r="BX6" t="str">
        <f>"ENL"</f>
        <v>ENL</v>
      </c>
    </row>
    <row r="7" spans="1:76" x14ac:dyDescent="0.25">
      <c r="A7" t="str">
        <f t="shared" si="0"/>
        <v>001</v>
      </c>
      <c r="B7" t="str">
        <f t="shared" si="1"/>
        <v>622</v>
      </c>
      <c r="C7" t="str">
        <f t="shared" si="1"/>
        <v>622</v>
      </c>
      <c r="D7" t="str">
        <f t="shared" si="2"/>
        <v xml:space="preserve">PNF NANTES                          </v>
      </c>
      <c r="E7" t="str">
        <f>"EH55333"</f>
        <v>EH55333</v>
      </c>
      <c r="F7">
        <v>5</v>
      </c>
      <c r="G7">
        <v>0</v>
      </c>
      <c r="H7">
        <v>1</v>
      </c>
      <c r="I7" t="str">
        <f>"RET"</f>
        <v>RET</v>
      </c>
      <c r="J7">
        <v>20190709</v>
      </c>
      <c r="K7">
        <v>20190709</v>
      </c>
      <c r="L7">
        <v>20190709</v>
      </c>
      <c r="M7" t="str">
        <f>"001ZC622  "</f>
        <v xml:space="preserve">001ZC622  </v>
      </c>
      <c r="N7" t="str">
        <f>"MOREIRA BENOIT                      "</f>
        <v xml:space="preserve">MOREIRA BENOIT                      </v>
      </c>
      <c r="O7" t="str">
        <f>"A086"</f>
        <v>A086</v>
      </c>
      <c r="P7" t="str">
        <f>"   "</f>
        <v xml:space="preserve">   </v>
      </c>
      <c r="Q7" t="str">
        <f>"100"</f>
        <v>100</v>
      </c>
      <c r="R7" t="str">
        <f>"LA"</f>
        <v>LA</v>
      </c>
      <c r="S7" t="str">
        <f>"STRAT               "</f>
        <v xml:space="preserve">STRAT               </v>
      </c>
      <c r="T7">
        <v>506935</v>
      </c>
      <c r="U7" t="str">
        <f>"      "</f>
        <v xml:space="preserve">      </v>
      </c>
      <c r="V7" t="str">
        <f>"MOREIRA BENOIT                      "</f>
        <v xml:space="preserve">MOREIRA BENOIT                      </v>
      </c>
      <c r="W7" t="str">
        <f>"9 RUE D'IRLANDE                     "</f>
        <v xml:space="preserve">9 RUE D'IRLANDE                     </v>
      </c>
      <c r="X7" t="str">
        <f>"                                    "</f>
        <v xml:space="preserve">                                    </v>
      </c>
      <c r="Y7" t="str">
        <f>"44000 NANTES                        "</f>
        <v xml:space="preserve">44000 NANTES                        </v>
      </c>
      <c r="Z7" t="str">
        <f>"                                    "</f>
        <v xml:space="preserve">                                    </v>
      </c>
      <c r="AA7" t="str">
        <f>"A2060543"</f>
        <v>A2060543</v>
      </c>
      <c r="AB7" t="str">
        <f>"528728         "</f>
        <v xml:space="preserve">528728         </v>
      </c>
      <c r="AC7" t="str">
        <f t="shared" si="3"/>
        <v xml:space="preserve">            </v>
      </c>
      <c r="AD7" t="str">
        <f>"6R40A     "</f>
        <v xml:space="preserve">6R40A     </v>
      </c>
      <c r="AE7" t="str">
        <f>"¹STRAT.U775 GR.BRUME ST9 0.8MM C1B                          "</f>
        <v xml:space="preserve">¹STRAT.U775 GR.BRUME ST9 0.8MM C1B                          </v>
      </c>
      <c r="AF7" t="str">
        <f>"¹STRAT.U775 GRIS BRUME ST9    "</f>
        <v xml:space="preserve">¹STRAT.U775 GRIS BRUME ST9    </v>
      </c>
      <c r="AG7" t="str">
        <f>"2800           "</f>
        <v xml:space="preserve">2800           </v>
      </c>
      <c r="AH7" t="str">
        <f>"1310           "</f>
        <v xml:space="preserve">1310           </v>
      </c>
      <c r="AI7" t="str">
        <f>"0,8            "</f>
        <v xml:space="preserve">0,8            </v>
      </c>
      <c r="AJ7">
        <v>-1</v>
      </c>
      <c r="AK7" t="str">
        <f>"U  "</f>
        <v xml:space="preserve">U  </v>
      </c>
      <c r="AL7" t="str">
        <f t="shared" si="4"/>
        <v>0</v>
      </c>
      <c r="AM7" t="str">
        <f t="shared" si="5"/>
        <v>77</v>
      </c>
      <c r="AN7" t="str">
        <f t="shared" si="6"/>
        <v>EUR</v>
      </c>
      <c r="AO7">
        <v>28.02</v>
      </c>
      <c r="AP7" t="str">
        <f>"M2 "</f>
        <v xml:space="preserve">M2 </v>
      </c>
      <c r="AQ7">
        <v>0</v>
      </c>
      <c r="AR7">
        <v>0</v>
      </c>
      <c r="AS7">
        <v>42.02</v>
      </c>
      <c r="AT7">
        <v>50.71</v>
      </c>
      <c r="AU7">
        <v>2.44</v>
      </c>
      <c r="AV7">
        <v>13.81</v>
      </c>
      <c r="AW7">
        <v>0</v>
      </c>
      <c r="AX7">
        <v>10.56</v>
      </c>
      <c r="AY7">
        <v>1</v>
      </c>
      <c r="AZ7">
        <v>-23.53</v>
      </c>
      <c r="BA7" t="str">
        <f t="shared" si="7"/>
        <v xml:space="preserve">       </v>
      </c>
      <c r="BB7" t="str">
        <f t="shared" si="8"/>
        <v xml:space="preserve">    </v>
      </c>
      <c r="BC7" t="str">
        <f>"PF"</f>
        <v>PF</v>
      </c>
      <c r="BD7" t="str">
        <f>"Tarif forcé              "</f>
        <v xml:space="preserve">Tarif forcé              </v>
      </c>
      <c r="BE7" t="str">
        <f>"R1 "</f>
        <v xml:space="preserve">R1 </v>
      </c>
      <c r="BF7" t="str">
        <f>"                                             "</f>
        <v xml:space="preserve">                                             </v>
      </c>
      <c r="BG7">
        <v>0</v>
      </c>
      <c r="BH7">
        <v>-50.66</v>
      </c>
      <c r="BI7">
        <v>-38.74</v>
      </c>
      <c r="BJ7">
        <v>0</v>
      </c>
      <c r="BK7">
        <v>0</v>
      </c>
      <c r="BL7">
        <v>20190709</v>
      </c>
      <c r="BM7">
        <v>161331</v>
      </c>
      <c r="BN7" t="str">
        <f>"CORPAS    "</f>
        <v xml:space="preserve">CORPAS    </v>
      </c>
      <c r="BO7" t="str">
        <f t="shared" si="9"/>
        <v xml:space="preserve">          </v>
      </c>
      <c r="BP7" t="str">
        <f t="shared" si="10"/>
        <v xml:space="preserve">                                    </v>
      </c>
      <c r="BQ7">
        <v>0</v>
      </c>
      <c r="BR7">
        <v>0</v>
      </c>
      <c r="BS7">
        <v>0</v>
      </c>
      <c r="BT7">
        <v>10.58</v>
      </c>
      <c r="BU7">
        <v>-38.799999999999997</v>
      </c>
      <c r="BV7">
        <v>-23.41</v>
      </c>
      <c r="BW7" t="str">
        <f t="shared" si="11"/>
        <v xml:space="preserve"> </v>
      </c>
      <c r="BX7" t="str">
        <f>"ENL"</f>
        <v>ENL</v>
      </c>
    </row>
    <row r="8" spans="1:76" x14ac:dyDescent="0.25">
      <c r="A8" t="str">
        <f t="shared" si="0"/>
        <v>001</v>
      </c>
      <c r="B8" t="str">
        <f t="shared" si="1"/>
        <v>622</v>
      </c>
      <c r="C8" t="str">
        <f t="shared" si="1"/>
        <v>622</v>
      </c>
      <c r="D8" t="str">
        <f t="shared" si="2"/>
        <v xml:space="preserve">PNF NANTES                          </v>
      </c>
      <c r="E8" t="str">
        <f>"EH55333"</f>
        <v>EH55333</v>
      </c>
      <c r="F8">
        <v>5</v>
      </c>
      <c r="G8">
        <v>0</v>
      </c>
      <c r="H8">
        <v>1</v>
      </c>
      <c r="I8" t="s">
        <v>166</v>
      </c>
      <c r="J8">
        <v>20190709</v>
      </c>
      <c r="K8">
        <v>20190709</v>
      </c>
      <c r="L8">
        <v>20190709</v>
      </c>
      <c r="M8" t="str">
        <f>"001ZC622  "</f>
        <v xml:space="preserve">001ZC622  </v>
      </c>
      <c r="N8" t="str">
        <f>"MOREIRA BENOIT                      "</f>
        <v xml:space="preserve">MOREIRA BENOIT                      </v>
      </c>
      <c r="O8" t="str">
        <f>"A086"</f>
        <v>A086</v>
      </c>
      <c r="P8" t="str">
        <f>"   "</f>
        <v xml:space="preserve">   </v>
      </c>
      <c r="Q8" t="str">
        <f>"100"</f>
        <v>100</v>
      </c>
      <c r="R8" t="str">
        <f>"LA"</f>
        <v>LA</v>
      </c>
      <c r="S8" t="str">
        <f>"STRAT               "</f>
        <v xml:space="preserve">STRAT               </v>
      </c>
      <c r="T8">
        <v>506935</v>
      </c>
      <c r="U8" t="str">
        <f>"      "</f>
        <v xml:space="preserve">      </v>
      </c>
      <c r="V8" t="str">
        <f>"MOREIRA BENOIT                      "</f>
        <v xml:space="preserve">MOREIRA BENOIT                      </v>
      </c>
      <c r="W8" t="str">
        <f>"9 RUE D'IRLANDE                     "</f>
        <v xml:space="preserve">9 RUE D'IRLANDE                     </v>
      </c>
      <c r="X8" t="str">
        <f>"                                    "</f>
        <v xml:space="preserve">                                    </v>
      </c>
      <c r="Y8" t="str">
        <f>"44000 NANTES                        "</f>
        <v xml:space="preserve">44000 NANTES                        </v>
      </c>
      <c r="Z8" t="str">
        <f>"                                    "</f>
        <v xml:space="preserve">                                    </v>
      </c>
      <c r="AA8" t="str">
        <f>"A2060543"</f>
        <v>A2060543</v>
      </c>
      <c r="AB8" t="str">
        <f>"528728         "</f>
        <v xml:space="preserve">528728         </v>
      </c>
      <c r="AC8" t="str">
        <f t="shared" si="3"/>
        <v xml:space="preserve">            </v>
      </c>
      <c r="AD8" t="str">
        <f>"6R40A     "</f>
        <v xml:space="preserve">6R40A     </v>
      </c>
      <c r="AE8" t="str">
        <f>"¹STRAT.U775 GR.BRUME ST9 0.8MM C1B                          "</f>
        <v xml:space="preserve">¹STRAT.U775 GR.BRUME ST9 0.8MM C1B                          </v>
      </c>
      <c r="AF8" t="str">
        <f>"¹STRAT.U775 GRIS BRUME ST9    "</f>
        <v xml:space="preserve">¹STRAT.U775 GRIS BRUME ST9    </v>
      </c>
      <c r="AG8" t="str">
        <f>"2800           "</f>
        <v xml:space="preserve">2800           </v>
      </c>
      <c r="AH8" t="str">
        <f>"1310           "</f>
        <v xml:space="preserve">1310           </v>
      </c>
      <c r="AI8" t="str">
        <f>"0,8            "</f>
        <v xml:space="preserve">0,8            </v>
      </c>
      <c r="AJ8">
        <v>-1</v>
      </c>
      <c r="AK8" t="str">
        <f>"U  "</f>
        <v xml:space="preserve">U  </v>
      </c>
      <c r="AL8" t="str">
        <f t="shared" si="4"/>
        <v>0</v>
      </c>
      <c r="AM8" t="str">
        <f t="shared" si="5"/>
        <v>77</v>
      </c>
      <c r="AN8" t="str">
        <f t="shared" si="6"/>
        <v>EUR</v>
      </c>
      <c r="AO8">
        <v>28.02</v>
      </c>
      <c r="AP8" t="str">
        <f>"M2 "</f>
        <v xml:space="preserve">M2 </v>
      </c>
      <c r="AQ8">
        <v>0</v>
      </c>
      <c r="AR8">
        <v>0</v>
      </c>
      <c r="AS8">
        <v>42.02</v>
      </c>
      <c r="AT8">
        <v>50.71</v>
      </c>
      <c r="AU8">
        <v>2.44</v>
      </c>
      <c r="AV8">
        <v>13.81</v>
      </c>
      <c r="AW8">
        <v>0</v>
      </c>
      <c r="AX8">
        <v>10.56</v>
      </c>
      <c r="AY8">
        <v>1</v>
      </c>
      <c r="AZ8">
        <v>-23.53</v>
      </c>
      <c r="BA8" t="str">
        <f t="shared" si="7"/>
        <v xml:space="preserve">       </v>
      </c>
      <c r="BB8" t="str">
        <f t="shared" si="8"/>
        <v xml:space="preserve">    </v>
      </c>
      <c r="BC8" t="str">
        <f>"PF"</f>
        <v>PF</v>
      </c>
      <c r="BD8" t="str">
        <f>"Tarif forcé              "</f>
        <v xml:space="preserve">Tarif forcé              </v>
      </c>
      <c r="BE8" t="str">
        <f>"R1 "</f>
        <v xml:space="preserve">R1 </v>
      </c>
      <c r="BF8" t="str">
        <f>"                                             "</f>
        <v xml:space="preserve">                                             </v>
      </c>
      <c r="BG8">
        <v>0</v>
      </c>
      <c r="BH8">
        <v>-50.66</v>
      </c>
      <c r="BI8">
        <v>-38.74</v>
      </c>
      <c r="BJ8">
        <v>0</v>
      </c>
      <c r="BK8">
        <v>0</v>
      </c>
      <c r="BL8">
        <v>20190709</v>
      </c>
      <c r="BM8">
        <v>161331</v>
      </c>
      <c r="BN8" t="str">
        <f>"CORPAS    "</f>
        <v xml:space="preserve">CORPAS    </v>
      </c>
      <c r="BO8" t="str">
        <f t="shared" si="9"/>
        <v xml:space="preserve">          </v>
      </c>
      <c r="BP8" t="str">
        <f t="shared" si="10"/>
        <v xml:space="preserve">                                    </v>
      </c>
      <c r="BQ8">
        <v>0</v>
      </c>
      <c r="BR8">
        <v>0</v>
      </c>
      <c r="BS8">
        <v>0</v>
      </c>
      <c r="BT8">
        <v>10.58</v>
      </c>
      <c r="BU8">
        <v>-38.799999999999997</v>
      </c>
      <c r="BV8">
        <v>-23.41</v>
      </c>
      <c r="BW8" t="str">
        <f t="shared" si="11"/>
        <v xml:space="preserve"> </v>
      </c>
      <c r="BX8" t="str">
        <f>"ENL"</f>
        <v>ENL</v>
      </c>
    </row>
    <row r="9" spans="1:76" x14ac:dyDescent="0.25">
      <c r="T9"/>
    </row>
    <row r="10" spans="1:76" x14ac:dyDescent="0.25">
      <c r="T10"/>
    </row>
    <row r="11" spans="1:76" x14ac:dyDescent="0.25">
      <c r="T11"/>
    </row>
    <row r="12" spans="1:76" x14ac:dyDescent="0.25">
      <c r="T12"/>
    </row>
    <row r="13" spans="1:76" x14ac:dyDescent="0.25">
      <c r="T13"/>
    </row>
    <row r="14" spans="1:76" x14ac:dyDescent="0.25">
      <c r="T14"/>
    </row>
    <row r="15" spans="1:76" x14ac:dyDescent="0.25">
      <c r="T15"/>
    </row>
    <row r="16" spans="1:76" x14ac:dyDescent="0.25">
      <c r="T16"/>
    </row>
    <row r="17" spans="20:20" x14ac:dyDescent="0.25">
      <c r="T17"/>
    </row>
    <row r="18" spans="20:20" x14ac:dyDescent="0.25">
      <c r="T18"/>
    </row>
    <row r="19" spans="20:20" x14ac:dyDescent="0.25">
      <c r="T19"/>
    </row>
    <row r="20" spans="20:20" x14ac:dyDescent="0.25">
      <c r="T20"/>
    </row>
    <row r="21" spans="20:20" x14ac:dyDescent="0.25">
      <c r="T21"/>
    </row>
    <row r="22" spans="20:20" x14ac:dyDescent="0.25">
      <c r="T22"/>
    </row>
    <row r="23" spans="20:20" x14ac:dyDescent="0.25">
      <c r="T23"/>
    </row>
    <row r="24" spans="20:20" x14ac:dyDescent="0.25">
      <c r="T24"/>
    </row>
    <row r="25" spans="20:20" x14ac:dyDescent="0.25">
      <c r="T25"/>
    </row>
    <row r="26" spans="20:20" x14ac:dyDescent="0.25">
      <c r="T26"/>
    </row>
    <row r="27" spans="20:20" x14ac:dyDescent="0.25">
      <c r="T27"/>
    </row>
    <row r="28" spans="20:20" x14ac:dyDescent="0.25">
      <c r="T28"/>
    </row>
    <row r="29" spans="20:20" x14ac:dyDescent="0.25">
      <c r="T29"/>
    </row>
    <row r="30" spans="20:20" x14ac:dyDescent="0.25">
      <c r="T30"/>
    </row>
    <row r="31" spans="20:20" x14ac:dyDescent="0.25">
      <c r="T31"/>
    </row>
    <row r="32" spans="20:20" x14ac:dyDescent="0.25">
      <c r="T32"/>
    </row>
    <row r="33" spans="20:20" x14ac:dyDescent="0.25">
      <c r="T33"/>
    </row>
    <row r="34" spans="20:20" x14ac:dyDescent="0.25">
      <c r="T34"/>
    </row>
    <row r="35" spans="20:20" x14ac:dyDescent="0.25">
      <c r="T35"/>
    </row>
    <row r="36" spans="20:20" x14ac:dyDescent="0.25">
      <c r="T36"/>
    </row>
    <row r="37" spans="20:20" x14ac:dyDescent="0.25">
      <c r="T37"/>
    </row>
    <row r="38" spans="20:20" x14ac:dyDescent="0.25">
      <c r="T38"/>
    </row>
    <row r="39" spans="20:20" x14ac:dyDescent="0.25">
      <c r="T39"/>
    </row>
    <row r="40" spans="20:20" x14ac:dyDescent="0.25">
      <c r="T40"/>
    </row>
    <row r="41" spans="20:20" x14ac:dyDescent="0.25">
      <c r="T41"/>
    </row>
    <row r="42" spans="20:20" x14ac:dyDescent="0.25">
      <c r="T42"/>
    </row>
    <row r="43" spans="20:20" x14ac:dyDescent="0.25">
      <c r="T43"/>
    </row>
    <row r="44" spans="20:20" x14ac:dyDescent="0.25">
      <c r="T44"/>
    </row>
    <row r="45" spans="20:20" x14ac:dyDescent="0.25">
      <c r="T45"/>
    </row>
    <row r="46" spans="20:20" x14ac:dyDescent="0.25">
      <c r="T46"/>
    </row>
    <row r="47" spans="20:20" x14ac:dyDescent="0.25">
      <c r="T47"/>
    </row>
    <row r="48" spans="20:20" x14ac:dyDescent="0.25">
      <c r="T48"/>
    </row>
    <row r="49" spans="20:20" x14ac:dyDescent="0.25">
      <c r="T49"/>
    </row>
    <row r="50" spans="20:20" x14ac:dyDescent="0.25">
      <c r="T50"/>
    </row>
    <row r="51" spans="20:20" x14ac:dyDescent="0.25">
      <c r="T51"/>
    </row>
    <row r="52" spans="20:20" x14ac:dyDescent="0.25">
      <c r="T52"/>
    </row>
    <row r="53" spans="20:20" x14ac:dyDescent="0.25">
      <c r="T53"/>
    </row>
    <row r="54" spans="20:20" x14ac:dyDescent="0.25">
      <c r="T54"/>
    </row>
    <row r="55" spans="20:20" x14ac:dyDescent="0.25">
      <c r="T55"/>
    </row>
    <row r="56" spans="20:20" x14ac:dyDescent="0.25">
      <c r="T56"/>
    </row>
    <row r="57" spans="20:20" x14ac:dyDescent="0.25">
      <c r="T57"/>
    </row>
    <row r="58" spans="20:20" x14ac:dyDescent="0.25">
      <c r="T58"/>
    </row>
    <row r="59" spans="20:20" x14ac:dyDescent="0.25">
      <c r="T59"/>
    </row>
    <row r="60" spans="20:20" x14ac:dyDescent="0.25">
      <c r="T60"/>
    </row>
    <row r="61" spans="20:20" x14ac:dyDescent="0.25">
      <c r="T61"/>
    </row>
    <row r="62" spans="20:20" x14ac:dyDescent="0.25">
      <c r="T62"/>
    </row>
    <row r="63" spans="20:20" x14ac:dyDescent="0.25">
      <c r="T63"/>
    </row>
    <row r="64" spans="20:20" x14ac:dyDescent="0.25">
      <c r="T64"/>
    </row>
    <row r="65" spans="20:20" x14ac:dyDescent="0.25">
      <c r="T65"/>
    </row>
    <row r="66" spans="20:20" x14ac:dyDescent="0.25">
      <c r="T66"/>
    </row>
    <row r="67" spans="20:20" x14ac:dyDescent="0.25">
      <c r="T67"/>
    </row>
    <row r="68" spans="20:20" x14ac:dyDescent="0.25">
      <c r="T68"/>
    </row>
    <row r="69" spans="20:20" x14ac:dyDescent="0.25">
      <c r="T69"/>
    </row>
    <row r="70" spans="20:20" x14ac:dyDescent="0.25">
      <c r="T70"/>
    </row>
    <row r="71" spans="20:20" x14ac:dyDescent="0.25">
      <c r="T71"/>
    </row>
    <row r="72" spans="20:20" x14ac:dyDescent="0.25">
      <c r="T72"/>
    </row>
    <row r="73" spans="20:20" x14ac:dyDescent="0.25">
      <c r="T73"/>
    </row>
    <row r="74" spans="20:20" x14ac:dyDescent="0.25">
      <c r="T74"/>
    </row>
    <row r="75" spans="20:20" x14ac:dyDescent="0.25">
      <c r="T75"/>
    </row>
    <row r="76" spans="20:20" x14ac:dyDescent="0.25">
      <c r="T76"/>
    </row>
    <row r="77" spans="20:20" x14ac:dyDescent="0.25">
      <c r="T77"/>
    </row>
    <row r="78" spans="20:20" x14ac:dyDescent="0.25">
      <c r="T78"/>
    </row>
    <row r="79" spans="20:20" x14ac:dyDescent="0.25">
      <c r="T79"/>
    </row>
    <row r="80" spans="20:20" x14ac:dyDescent="0.25">
      <c r="T80"/>
    </row>
    <row r="81" spans="20:20" x14ac:dyDescent="0.25">
      <c r="T81"/>
    </row>
    <row r="82" spans="20:20" x14ac:dyDescent="0.25">
      <c r="T82"/>
    </row>
    <row r="83" spans="20:20" x14ac:dyDescent="0.25">
      <c r="T83"/>
    </row>
    <row r="84" spans="20:20" x14ac:dyDescent="0.25">
      <c r="T84"/>
    </row>
    <row r="85" spans="20:20" x14ac:dyDescent="0.25">
      <c r="T85"/>
    </row>
    <row r="86" spans="20:20" x14ac:dyDescent="0.25">
      <c r="T86"/>
    </row>
    <row r="87" spans="20:20" x14ac:dyDescent="0.25">
      <c r="T87"/>
    </row>
    <row r="88" spans="20:20" x14ac:dyDescent="0.25">
      <c r="T88"/>
    </row>
    <row r="89" spans="20:20" x14ac:dyDescent="0.25">
      <c r="T89"/>
    </row>
    <row r="90" spans="20:20" x14ac:dyDescent="0.25">
      <c r="T90"/>
    </row>
    <row r="91" spans="20:20" x14ac:dyDescent="0.25">
      <c r="T91"/>
    </row>
    <row r="92" spans="20:20" x14ac:dyDescent="0.25">
      <c r="T92"/>
    </row>
    <row r="93" spans="20:20" x14ac:dyDescent="0.25">
      <c r="T93"/>
    </row>
    <row r="94" spans="20:20" x14ac:dyDescent="0.25">
      <c r="T94"/>
    </row>
    <row r="95" spans="20:20" x14ac:dyDescent="0.25">
      <c r="T95"/>
    </row>
    <row r="96" spans="20:20" x14ac:dyDescent="0.25">
      <c r="T96"/>
    </row>
    <row r="97" spans="20:20" x14ac:dyDescent="0.25">
      <c r="T97"/>
    </row>
    <row r="98" spans="20:20" x14ac:dyDescent="0.25">
      <c r="T98"/>
    </row>
    <row r="99" spans="20:20" x14ac:dyDescent="0.25">
      <c r="T99"/>
    </row>
    <row r="100" spans="20:20" x14ac:dyDescent="0.25">
      <c r="T100"/>
    </row>
    <row r="101" spans="20:20" x14ac:dyDescent="0.25">
      <c r="T101"/>
    </row>
    <row r="102" spans="20:20" x14ac:dyDescent="0.25">
      <c r="T102"/>
    </row>
    <row r="103" spans="20:20" x14ac:dyDescent="0.25">
      <c r="T103"/>
    </row>
    <row r="104" spans="20:20" x14ac:dyDescent="0.25">
      <c r="T104"/>
    </row>
    <row r="105" spans="20:20" x14ac:dyDescent="0.25">
      <c r="T105"/>
    </row>
    <row r="106" spans="20:20" x14ac:dyDescent="0.25">
      <c r="T106"/>
    </row>
    <row r="107" spans="20:20" x14ac:dyDescent="0.25">
      <c r="T107"/>
    </row>
    <row r="108" spans="20:20" x14ac:dyDescent="0.25">
      <c r="T108"/>
    </row>
    <row r="109" spans="20:20" x14ac:dyDescent="0.25">
      <c r="T109"/>
    </row>
    <row r="110" spans="20:20" x14ac:dyDescent="0.25">
      <c r="T110"/>
    </row>
    <row r="111" spans="20:20" x14ac:dyDescent="0.25">
      <c r="T111"/>
    </row>
    <row r="112" spans="20:20" x14ac:dyDescent="0.25">
      <c r="T112"/>
    </row>
    <row r="113" spans="20:20" x14ac:dyDescent="0.25">
      <c r="T113"/>
    </row>
    <row r="114" spans="20:20" x14ac:dyDescent="0.25">
      <c r="T114"/>
    </row>
    <row r="115" spans="20:20" x14ac:dyDescent="0.25">
      <c r="T115"/>
    </row>
    <row r="116" spans="20:20" x14ac:dyDescent="0.25">
      <c r="T116"/>
    </row>
    <row r="117" spans="20:20" x14ac:dyDescent="0.25">
      <c r="T117"/>
    </row>
    <row r="118" spans="20:20" x14ac:dyDescent="0.25">
      <c r="T118"/>
    </row>
    <row r="119" spans="20:20" x14ac:dyDescent="0.25">
      <c r="T119"/>
    </row>
    <row r="120" spans="20:20" x14ac:dyDescent="0.25">
      <c r="T120"/>
    </row>
    <row r="121" spans="20:20" x14ac:dyDescent="0.25">
      <c r="T121"/>
    </row>
    <row r="122" spans="20:20" x14ac:dyDescent="0.25">
      <c r="T122"/>
    </row>
    <row r="123" spans="20:20" x14ac:dyDescent="0.25">
      <c r="T123"/>
    </row>
    <row r="124" spans="20:20" x14ac:dyDescent="0.25">
      <c r="T124"/>
    </row>
    <row r="125" spans="20:20" x14ac:dyDescent="0.25">
      <c r="T125"/>
    </row>
    <row r="126" spans="20:20" x14ac:dyDescent="0.25">
      <c r="T126"/>
    </row>
    <row r="127" spans="20:20" x14ac:dyDescent="0.25">
      <c r="T127"/>
    </row>
    <row r="128" spans="20:20" x14ac:dyDescent="0.25">
      <c r="T128"/>
    </row>
    <row r="129" spans="20:20" x14ac:dyDescent="0.25">
      <c r="T129"/>
    </row>
    <row r="130" spans="20:20" x14ac:dyDescent="0.25">
      <c r="T130"/>
    </row>
    <row r="131" spans="20:20" x14ac:dyDescent="0.25">
      <c r="T131"/>
    </row>
    <row r="132" spans="20:20" x14ac:dyDescent="0.25">
      <c r="T132"/>
    </row>
    <row r="133" spans="20:20" x14ac:dyDescent="0.25">
      <c r="T133"/>
    </row>
    <row r="134" spans="20:20" x14ac:dyDescent="0.25">
      <c r="T134"/>
    </row>
    <row r="135" spans="20:20" x14ac:dyDescent="0.25">
      <c r="T135"/>
    </row>
    <row r="136" spans="20:20" x14ac:dyDescent="0.25">
      <c r="T136"/>
    </row>
    <row r="137" spans="20:20" x14ac:dyDescent="0.25">
      <c r="T137"/>
    </row>
    <row r="138" spans="20:20" x14ac:dyDescent="0.25">
      <c r="T138"/>
    </row>
    <row r="139" spans="20:20" x14ac:dyDescent="0.25">
      <c r="T139"/>
    </row>
    <row r="140" spans="20:20" x14ac:dyDescent="0.25">
      <c r="T140"/>
    </row>
    <row r="141" spans="20:20" x14ac:dyDescent="0.25">
      <c r="T141"/>
    </row>
    <row r="142" spans="20:20" x14ac:dyDescent="0.25">
      <c r="T142"/>
    </row>
    <row r="143" spans="20:20" x14ac:dyDescent="0.25">
      <c r="T143"/>
    </row>
    <row r="144" spans="20:20" x14ac:dyDescent="0.25">
      <c r="T144"/>
    </row>
    <row r="145" spans="1:76" x14ac:dyDescent="0.25">
      <c r="T145"/>
    </row>
    <row r="146" spans="1:76" x14ac:dyDescent="0.25">
      <c r="T146"/>
    </row>
    <row r="147" spans="1:76" x14ac:dyDescent="0.25">
      <c r="T147"/>
    </row>
    <row r="148" spans="1:76" x14ac:dyDescent="0.25">
      <c r="T148"/>
    </row>
    <row r="149" spans="1:76" x14ac:dyDescent="0.25">
      <c r="T149"/>
    </row>
    <row r="150" spans="1:76" x14ac:dyDescent="0.25">
      <c r="T150"/>
    </row>
    <row r="151" spans="1:76" x14ac:dyDescent="0.25">
      <c r="T151"/>
    </row>
    <row r="152" spans="1:76" x14ac:dyDescent="0.25">
      <c r="A152" s="1"/>
      <c r="B152" s="1"/>
      <c r="C152" s="1"/>
      <c r="D152" s="1"/>
      <c r="E152" s="10"/>
      <c r="F152" s="1"/>
      <c r="G152" s="1"/>
      <c r="H152" s="1"/>
      <c r="I152" s="10"/>
      <c r="J152" s="10"/>
      <c r="K152" s="11"/>
      <c r="L152" s="1"/>
      <c r="O152" s="10"/>
      <c r="P152" s="1"/>
      <c r="Q152" s="1"/>
      <c r="R152" s="1"/>
      <c r="U152" s="1"/>
      <c r="V152" s="1"/>
      <c r="W152" s="1"/>
      <c r="X152" s="1"/>
      <c r="Y152" s="7"/>
      <c r="Z152" s="1"/>
      <c r="AA152" s="1"/>
      <c r="AC152" s="1"/>
      <c r="AE152" s="1"/>
      <c r="AF152" s="7"/>
      <c r="AK152" s="10"/>
      <c r="AL152" s="1"/>
      <c r="AM152" s="3"/>
      <c r="AN152" s="1"/>
      <c r="AO152" s="10"/>
      <c r="AP152" s="10"/>
      <c r="AT152" s="10"/>
      <c r="AU152" s="10"/>
      <c r="AW152" s="1"/>
      <c r="AX152" s="1"/>
      <c r="AY152" s="1"/>
      <c r="AZ152" s="10"/>
      <c r="BA152" s="1"/>
      <c r="BB152" s="1"/>
      <c r="BC152" s="1"/>
      <c r="BE152" s="1"/>
      <c r="BF152" s="1"/>
      <c r="BG152" s="1"/>
      <c r="BH152" s="10"/>
      <c r="BI152" s="1"/>
      <c r="BJ152" s="1"/>
      <c r="BK152" s="1"/>
      <c r="BL152" s="1"/>
      <c r="BM152" s="10"/>
      <c r="BO152" s="1"/>
      <c r="BP152" s="1"/>
      <c r="BQ152" s="1"/>
      <c r="BR152" s="1"/>
      <c r="BS152" s="1"/>
      <c r="BW152" s="1"/>
      <c r="BX152" s="10"/>
    </row>
    <row r="153" spans="1:76" x14ac:dyDescent="0.25">
      <c r="A153" s="1"/>
      <c r="B153" s="1"/>
      <c r="C153" s="1"/>
      <c r="D153" s="1"/>
      <c r="E153" s="10"/>
      <c r="F153" s="1"/>
      <c r="G153" s="1"/>
      <c r="H153" s="1"/>
      <c r="I153" s="10"/>
      <c r="J153" s="10"/>
      <c r="K153" s="11"/>
      <c r="L153" s="1"/>
      <c r="O153" s="10"/>
      <c r="P153" s="1"/>
      <c r="Q153" s="1"/>
      <c r="R153" s="1"/>
      <c r="U153" s="1"/>
      <c r="V153" s="1"/>
      <c r="W153" s="1"/>
      <c r="X153" s="1"/>
      <c r="Y153" s="7"/>
      <c r="Z153" s="1"/>
      <c r="AA153" s="1"/>
      <c r="AC153" s="1"/>
      <c r="AE153" s="1"/>
      <c r="AF153" s="7"/>
      <c r="AK153" s="10"/>
      <c r="AL153" s="1"/>
      <c r="AM153" s="3"/>
      <c r="AN153" s="1"/>
      <c r="AO153" s="10"/>
      <c r="AP153" s="10"/>
      <c r="AT153" s="10"/>
      <c r="AU153" s="10"/>
      <c r="AW153" s="1"/>
      <c r="AX153" s="1"/>
      <c r="AY153" s="1"/>
      <c r="AZ153" s="10"/>
      <c r="BA153" s="1"/>
      <c r="BB153" s="1"/>
      <c r="BC153" s="1"/>
      <c r="BE153" s="1"/>
      <c r="BF153" s="1"/>
      <c r="BG153" s="1"/>
      <c r="BH153" s="10"/>
      <c r="BI153" s="1"/>
      <c r="BJ153" s="1"/>
      <c r="BK153" s="1"/>
      <c r="BL153" s="1"/>
      <c r="BM153" s="10"/>
      <c r="BO153" s="1"/>
      <c r="BP153" s="1"/>
      <c r="BQ153" s="1"/>
      <c r="BR153" s="1"/>
      <c r="BS153" s="1"/>
      <c r="BW153" s="1"/>
      <c r="BX153" s="10"/>
    </row>
    <row r="154" spans="1:76" x14ac:dyDescent="0.25">
      <c r="A154" s="1"/>
      <c r="B154" s="1"/>
      <c r="C154" s="1"/>
      <c r="D154" s="1"/>
      <c r="E154" s="10"/>
      <c r="F154" s="1"/>
      <c r="G154" s="1"/>
      <c r="H154" s="1"/>
      <c r="I154" s="10"/>
      <c r="J154" s="10"/>
      <c r="K154" s="11"/>
      <c r="L154" s="1"/>
      <c r="O154" s="10"/>
      <c r="P154" s="1"/>
      <c r="Q154" s="1"/>
      <c r="R154" s="1"/>
      <c r="U154" s="1"/>
      <c r="V154" s="1"/>
      <c r="W154" s="1"/>
      <c r="X154" s="1"/>
      <c r="Y154" s="7"/>
      <c r="Z154" s="1"/>
      <c r="AA154" s="1"/>
      <c r="AC154" s="1"/>
      <c r="AE154" s="1"/>
      <c r="AF154" s="7"/>
      <c r="AK154" s="10"/>
      <c r="AL154" s="1"/>
      <c r="AM154" s="3"/>
      <c r="AN154" s="1"/>
      <c r="AO154" s="10"/>
      <c r="AP154" s="10"/>
      <c r="AT154" s="10"/>
      <c r="AU154" s="10"/>
      <c r="AW154" s="1"/>
      <c r="AX154" s="1"/>
      <c r="AY154" s="1"/>
      <c r="AZ154" s="10"/>
      <c r="BA154" s="1"/>
      <c r="BB154" s="1"/>
      <c r="BC154" s="1"/>
      <c r="BE154" s="1"/>
      <c r="BF154" s="1"/>
      <c r="BG154" s="1"/>
      <c r="BH154" s="10"/>
      <c r="BI154" s="1"/>
      <c r="BJ154" s="1"/>
      <c r="BK154" s="1"/>
      <c r="BL154" s="1"/>
      <c r="BM154" s="10"/>
      <c r="BO154" s="1"/>
      <c r="BP154" s="1"/>
      <c r="BQ154" s="1"/>
      <c r="BR154" s="1"/>
      <c r="BS154" s="1"/>
      <c r="BW154" s="1"/>
      <c r="BX154" s="10"/>
    </row>
    <row r="155" spans="1:76" x14ac:dyDescent="0.25">
      <c r="A155" s="1"/>
      <c r="B155" s="1"/>
      <c r="C155" s="1"/>
      <c r="D155" s="1"/>
      <c r="E155" s="10"/>
      <c r="F155" s="1"/>
      <c r="G155" s="1"/>
      <c r="H155" s="1"/>
      <c r="I155" s="10"/>
      <c r="J155" s="10"/>
      <c r="K155" s="11"/>
      <c r="L155" s="1"/>
      <c r="O155" s="10"/>
      <c r="P155" s="1"/>
      <c r="Q155" s="1"/>
      <c r="R155" s="1"/>
      <c r="U155" s="1"/>
      <c r="V155" s="1"/>
      <c r="W155" s="1"/>
      <c r="X155" s="1"/>
      <c r="Y155" s="7"/>
      <c r="Z155" s="1"/>
      <c r="AA155" s="1"/>
      <c r="AC155" s="1"/>
      <c r="AE155" s="1"/>
      <c r="AF155" s="7"/>
      <c r="AK155" s="10"/>
      <c r="AL155" s="1"/>
      <c r="AM155" s="3"/>
      <c r="AN155" s="1"/>
      <c r="AO155" s="10"/>
      <c r="AP155" s="10"/>
      <c r="AT155" s="10"/>
      <c r="AU155" s="10"/>
      <c r="AW155" s="1"/>
      <c r="AX155" s="1"/>
      <c r="AY155" s="1"/>
      <c r="AZ155" s="10"/>
      <c r="BA155" s="1"/>
      <c r="BB155" s="1"/>
      <c r="BC155" s="1"/>
      <c r="BE155" s="1"/>
      <c r="BF155" s="1"/>
      <c r="BG155" s="1"/>
      <c r="BH155" s="10"/>
      <c r="BI155" s="1"/>
      <c r="BJ155" s="1"/>
      <c r="BK155" s="1"/>
      <c r="BL155" s="1"/>
      <c r="BM155" s="10"/>
      <c r="BO155" s="1"/>
      <c r="BP155" s="1"/>
      <c r="BQ155" s="1"/>
      <c r="BR155" s="1"/>
      <c r="BS155" s="1"/>
      <c r="BW155" s="1"/>
      <c r="BX155" s="10"/>
    </row>
    <row r="156" spans="1:76" x14ac:dyDescent="0.25">
      <c r="A156" s="1"/>
      <c r="B156" s="1"/>
      <c r="C156" s="1"/>
      <c r="D156" s="1"/>
      <c r="E156" s="10"/>
      <c r="F156" s="1"/>
      <c r="G156" s="1"/>
      <c r="H156" s="1"/>
      <c r="I156" s="10"/>
      <c r="J156" s="10"/>
      <c r="K156" s="11"/>
      <c r="L156" s="1"/>
      <c r="O156" s="10"/>
      <c r="P156" s="1"/>
      <c r="Q156" s="1"/>
      <c r="R156" s="1"/>
      <c r="U156" s="1"/>
      <c r="V156" s="1"/>
      <c r="W156" s="1"/>
      <c r="X156" s="1"/>
      <c r="Y156" s="7"/>
      <c r="Z156" s="1"/>
      <c r="AA156" s="1"/>
      <c r="AC156" s="1"/>
      <c r="AE156" s="1"/>
      <c r="AF156" s="7"/>
      <c r="AK156" s="10"/>
      <c r="AL156" s="1"/>
      <c r="AM156" s="3"/>
      <c r="AN156" s="1"/>
      <c r="AO156" s="10"/>
      <c r="AP156" s="10"/>
      <c r="AT156" s="10"/>
      <c r="AU156" s="10"/>
      <c r="AW156" s="1"/>
      <c r="AX156" s="1"/>
      <c r="AY156" s="1"/>
      <c r="AZ156" s="10"/>
      <c r="BA156" s="1"/>
      <c r="BB156" s="1"/>
      <c r="BC156" s="1"/>
      <c r="BE156" s="1"/>
      <c r="BF156" s="1"/>
      <c r="BG156" s="1"/>
      <c r="BH156" s="10"/>
      <c r="BI156" s="1"/>
      <c r="BJ156" s="1"/>
      <c r="BK156" s="1"/>
      <c r="BL156" s="1"/>
      <c r="BM156" s="10"/>
      <c r="BO156" s="1"/>
      <c r="BP156" s="1"/>
      <c r="BQ156" s="1"/>
      <c r="BR156" s="1"/>
      <c r="BS156" s="1"/>
      <c r="BW156" s="1"/>
      <c r="BX156" s="10"/>
    </row>
    <row r="157" spans="1:76" x14ac:dyDescent="0.25">
      <c r="A157" s="1"/>
      <c r="B157" s="1"/>
      <c r="C157" s="1"/>
      <c r="D157" s="1"/>
      <c r="E157" s="10"/>
      <c r="F157" s="1"/>
      <c r="G157" s="1"/>
      <c r="H157" s="1"/>
      <c r="I157" s="10"/>
      <c r="J157" s="10"/>
      <c r="K157" s="11"/>
      <c r="L157" s="1"/>
      <c r="O157" s="10"/>
      <c r="P157" s="1"/>
      <c r="Q157" s="1"/>
      <c r="R157" s="1"/>
      <c r="U157" s="1"/>
      <c r="V157" s="1"/>
      <c r="W157" s="1"/>
      <c r="X157" s="1"/>
      <c r="Y157" s="7"/>
      <c r="Z157" s="1"/>
      <c r="AA157" s="1"/>
      <c r="AC157" s="1"/>
      <c r="AE157" s="1"/>
      <c r="AF157" s="7"/>
      <c r="AK157" s="10"/>
      <c r="AL157" s="1"/>
      <c r="AM157" s="3"/>
      <c r="AN157" s="1"/>
      <c r="AO157" s="10"/>
      <c r="AP157" s="10"/>
      <c r="AT157" s="10"/>
      <c r="AU157" s="10"/>
      <c r="AW157" s="1"/>
      <c r="AX157" s="1"/>
      <c r="AY157" s="1"/>
      <c r="AZ157" s="10"/>
      <c r="BA157" s="1"/>
      <c r="BB157" s="1"/>
      <c r="BC157" s="1"/>
      <c r="BE157" s="1"/>
      <c r="BF157" s="1"/>
      <c r="BG157" s="1"/>
      <c r="BH157" s="10"/>
      <c r="BI157" s="1"/>
      <c r="BJ157" s="1"/>
      <c r="BK157" s="1"/>
      <c r="BL157" s="1"/>
      <c r="BM157" s="10"/>
      <c r="BO157" s="1"/>
      <c r="BP157" s="1"/>
      <c r="BQ157" s="1"/>
      <c r="BR157" s="1"/>
      <c r="BS157" s="1"/>
      <c r="BW157" s="1"/>
      <c r="BX157" s="10"/>
    </row>
    <row r="158" spans="1:76" x14ac:dyDescent="0.25">
      <c r="A158" s="1"/>
      <c r="B158" s="1"/>
      <c r="C158" s="1"/>
      <c r="D158" s="1"/>
      <c r="E158" s="10"/>
      <c r="F158" s="1"/>
      <c r="G158" s="1"/>
      <c r="H158" s="1"/>
      <c r="I158" s="10"/>
      <c r="J158" s="10"/>
      <c r="K158" s="11"/>
      <c r="L158" s="1"/>
      <c r="O158" s="10"/>
      <c r="P158" s="1"/>
      <c r="Q158" s="1"/>
      <c r="R158" s="1"/>
      <c r="U158" s="1"/>
      <c r="V158" s="1"/>
      <c r="W158" s="1"/>
      <c r="X158" s="1"/>
      <c r="Y158" s="7"/>
      <c r="Z158" s="1"/>
      <c r="AA158" s="1"/>
      <c r="AC158" s="1"/>
      <c r="AE158" s="1"/>
      <c r="AF158" s="7"/>
      <c r="AK158" s="10"/>
      <c r="AL158" s="1"/>
      <c r="AM158" s="3"/>
      <c r="AN158" s="1"/>
      <c r="AO158" s="10"/>
      <c r="AP158" s="10"/>
      <c r="AT158" s="10"/>
      <c r="AU158" s="10"/>
      <c r="AW158" s="1"/>
      <c r="AX158" s="1"/>
      <c r="AY158" s="1"/>
      <c r="AZ158" s="10"/>
      <c r="BA158" s="1"/>
      <c r="BB158" s="1"/>
      <c r="BC158" s="1"/>
      <c r="BE158" s="1"/>
      <c r="BF158" s="1"/>
      <c r="BG158" s="1"/>
      <c r="BH158" s="10"/>
      <c r="BI158" s="1"/>
      <c r="BJ158" s="1"/>
      <c r="BK158" s="1"/>
      <c r="BL158" s="1"/>
      <c r="BM158" s="10"/>
      <c r="BO158" s="1"/>
      <c r="BP158" s="1"/>
      <c r="BQ158" s="1"/>
      <c r="BR158" s="1"/>
      <c r="BS158" s="1"/>
      <c r="BW158" s="1"/>
      <c r="BX158" s="10"/>
    </row>
    <row r="159" spans="1:76" x14ac:dyDescent="0.25">
      <c r="A159" s="1"/>
      <c r="B159" s="1"/>
      <c r="C159" s="1"/>
      <c r="D159" s="1"/>
      <c r="E159" s="10"/>
      <c r="F159" s="1"/>
      <c r="G159" s="1"/>
      <c r="H159" s="1"/>
      <c r="I159" s="10"/>
      <c r="J159" s="10"/>
      <c r="K159" s="11"/>
      <c r="L159" s="1"/>
      <c r="O159" s="10"/>
      <c r="P159" s="1"/>
      <c r="Q159" s="1"/>
      <c r="R159" s="1"/>
      <c r="U159" s="1"/>
      <c r="V159" s="1"/>
      <c r="W159" s="1"/>
      <c r="X159" s="1"/>
      <c r="Y159" s="7"/>
      <c r="Z159" s="1"/>
      <c r="AA159" s="1"/>
      <c r="AC159" s="1"/>
      <c r="AE159" s="1"/>
      <c r="AF159" s="7"/>
      <c r="AK159" s="10"/>
      <c r="AL159" s="1"/>
      <c r="AM159" s="3"/>
      <c r="AN159" s="1"/>
      <c r="AO159" s="10"/>
      <c r="AP159" s="10"/>
      <c r="AT159" s="10"/>
      <c r="AU159" s="10"/>
      <c r="AW159" s="1"/>
      <c r="AX159" s="1"/>
      <c r="AY159" s="1"/>
      <c r="AZ159" s="10"/>
      <c r="BA159" s="1"/>
      <c r="BB159" s="1"/>
      <c r="BC159" s="1"/>
      <c r="BE159" s="1"/>
      <c r="BF159" s="1"/>
      <c r="BG159" s="1"/>
      <c r="BH159" s="10"/>
      <c r="BI159" s="1"/>
      <c r="BJ159" s="1"/>
      <c r="BK159" s="1"/>
      <c r="BL159" s="1"/>
      <c r="BM159" s="10"/>
      <c r="BO159" s="1"/>
      <c r="BP159" s="1"/>
      <c r="BQ159" s="1"/>
      <c r="BR159" s="1"/>
      <c r="BS159" s="1"/>
      <c r="BW159" s="1"/>
      <c r="BX159" s="10"/>
    </row>
    <row r="160" spans="1:76" x14ac:dyDescent="0.25">
      <c r="A160" s="1"/>
      <c r="B160" s="1"/>
      <c r="C160" s="1"/>
      <c r="D160" s="1"/>
      <c r="E160" s="10"/>
      <c r="F160" s="1"/>
      <c r="G160" s="1"/>
      <c r="H160" s="1"/>
      <c r="I160" s="10"/>
      <c r="J160" s="10"/>
      <c r="K160" s="11"/>
      <c r="L160" s="1"/>
      <c r="O160" s="10"/>
      <c r="P160" s="1"/>
      <c r="Q160" s="1"/>
      <c r="R160" s="1"/>
      <c r="U160" s="1"/>
      <c r="V160" s="1"/>
      <c r="W160" s="1"/>
      <c r="X160" s="1"/>
      <c r="Y160" s="7"/>
      <c r="Z160" s="1"/>
      <c r="AA160" s="1"/>
      <c r="AC160" s="1"/>
      <c r="AE160" s="1"/>
      <c r="AF160" s="7"/>
      <c r="AK160" s="10"/>
      <c r="AL160" s="1"/>
      <c r="AM160" s="3"/>
      <c r="AN160" s="1"/>
      <c r="AO160" s="10"/>
      <c r="AP160" s="10"/>
      <c r="AT160" s="10"/>
      <c r="AU160" s="10"/>
      <c r="AW160" s="1"/>
      <c r="AX160" s="1"/>
      <c r="AY160" s="1"/>
      <c r="AZ160" s="10"/>
      <c r="BA160" s="1"/>
      <c r="BB160" s="1"/>
      <c r="BC160" s="1"/>
      <c r="BE160" s="1"/>
      <c r="BF160" s="1"/>
      <c r="BG160" s="1"/>
      <c r="BH160" s="10"/>
      <c r="BI160" s="1"/>
      <c r="BJ160" s="1"/>
      <c r="BK160" s="1"/>
      <c r="BL160" s="1"/>
      <c r="BM160" s="10"/>
      <c r="BO160" s="1"/>
      <c r="BP160" s="1"/>
      <c r="BQ160" s="1"/>
      <c r="BR160" s="1"/>
      <c r="BS160" s="1"/>
      <c r="BW160" s="1"/>
      <c r="BX160" s="10"/>
    </row>
    <row r="161" spans="1:76" x14ac:dyDescent="0.25">
      <c r="A161" s="1"/>
      <c r="B161" s="1"/>
      <c r="C161" s="1"/>
      <c r="D161" s="1"/>
      <c r="E161" s="10"/>
      <c r="F161" s="1"/>
      <c r="G161" s="1"/>
      <c r="H161" s="1"/>
      <c r="I161" s="10"/>
      <c r="J161" s="10"/>
      <c r="K161" s="11"/>
      <c r="L161" s="1"/>
      <c r="O161" s="10"/>
      <c r="P161" s="1"/>
      <c r="Q161" s="1"/>
      <c r="R161" s="1"/>
      <c r="U161" s="1"/>
      <c r="V161" s="1"/>
      <c r="W161" s="1"/>
      <c r="X161" s="1"/>
      <c r="Y161" s="7"/>
      <c r="Z161" s="1"/>
      <c r="AA161" s="1"/>
      <c r="AC161" s="1"/>
      <c r="AE161" s="1"/>
      <c r="AF161" s="7"/>
      <c r="AK161" s="10"/>
      <c r="AL161" s="1"/>
      <c r="AM161" s="3"/>
      <c r="AN161" s="1"/>
      <c r="AO161" s="10"/>
      <c r="AP161" s="10"/>
      <c r="AT161" s="10"/>
      <c r="AU161" s="10"/>
      <c r="AW161" s="1"/>
      <c r="AX161" s="1"/>
      <c r="AY161" s="1"/>
      <c r="AZ161" s="10"/>
      <c r="BA161" s="1"/>
      <c r="BB161" s="1"/>
      <c r="BC161" s="1"/>
      <c r="BE161" s="1"/>
      <c r="BF161" s="1"/>
      <c r="BG161" s="1"/>
      <c r="BH161" s="10"/>
      <c r="BI161" s="1"/>
      <c r="BJ161" s="1"/>
      <c r="BK161" s="1"/>
      <c r="BL161" s="1"/>
      <c r="BM161" s="10"/>
      <c r="BO161" s="1"/>
      <c r="BP161" s="1"/>
      <c r="BQ161" s="1"/>
      <c r="BR161" s="1"/>
      <c r="BS161" s="1"/>
      <c r="BW161" s="1"/>
      <c r="BX161" s="10"/>
    </row>
    <row r="162" spans="1:76" x14ac:dyDescent="0.25">
      <c r="A162" s="1"/>
      <c r="B162" s="1"/>
      <c r="C162" s="1"/>
      <c r="D162" s="1"/>
      <c r="E162" s="10"/>
      <c r="F162" s="1"/>
      <c r="G162" s="1"/>
      <c r="H162" s="1"/>
      <c r="I162" s="10"/>
      <c r="J162" s="10"/>
      <c r="K162" s="11"/>
      <c r="L162" s="1"/>
      <c r="O162" s="10"/>
      <c r="P162" s="1"/>
      <c r="Q162" s="1"/>
      <c r="R162" s="1"/>
      <c r="U162" s="1"/>
      <c r="V162" s="1"/>
      <c r="W162" s="1"/>
      <c r="X162" s="1"/>
      <c r="Y162" s="7"/>
      <c r="Z162" s="1"/>
      <c r="AA162" s="1"/>
      <c r="AC162" s="1"/>
      <c r="AE162" s="1"/>
      <c r="AF162" s="7"/>
      <c r="AK162" s="10"/>
      <c r="AL162" s="1"/>
      <c r="AM162" s="3"/>
      <c r="AN162" s="1"/>
      <c r="AO162" s="10"/>
      <c r="AP162" s="10"/>
      <c r="AT162" s="10"/>
      <c r="AU162" s="10"/>
      <c r="AW162" s="1"/>
      <c r="AX162" s="1"/>
      <c r="AY162" s="1"/>
      <c r="AZ162" s="10"/>
      <c r="BA162" s="1"/>
      <c r="BB162" s="1"/>
      <c r="BC162" s="1"/>
      <c r="BE162" s="1"/>
      <c r="BF162" s="1"/>
      <c r="BG162" s="1"/>
      <c r="BH162" s="10"/>
      <c r="BI162" s="1"/>
      <c r="BJ162" s="1"/>
      <c r="BK162" s="1"/>
      <c r="BL162" s="1"/>
      <c r="BM162" s="10"/>
      <c r="BO162" s="1"/>
      <c r="BP162" s="1"/>
      <c r="BQ162" s="1"/>
      <c r="BR162" s="1"/>
      <c r="BS162" s="1"/>
      <c r="BW162" s="1"/>
      <c r="BX162" s="10"/>
    </row>
    <row r="163" spans="1:76" x14ac:dyDescent="0.25">
      <c r="A163" s="1"/>
      <c r="B163" s="1"/>
      <c r="C163" s="1"/>
      <c r="D163" s="1"/>
      <c r="E163" s="10"/>
      <c r="F163" s="1"/>
      <c r="G163" s="1"/>
      <c r="H163" s="1"/>
      <c r="I163" s="10"/>
      <c r="J163" s="10"/>
      <c r="K163" s="11"/>
      <c r="L163" s="1"/>
      <c r="O163" s="10"/>
      <c r="P163" s="1"/>
      <c r="Q163" s="1"/>
      <c r="R163" s="1"/>
      <c r="U163" s="1"/>
      <c r="V163" s="1"/>
      <c r="W163" s="1"/>
      <c r="X163" s="1"/>
      <c r="Y163" s="7"/>
      <c r="Z163" s="1"/>
      <c r="AA163" s="1"/>
      <c r="AC163" s="1"/>
      <c r="AE163" s="1"/>
      <c r="AF163" s="7"/>
      <c r="AK163" s="10"/>
      <c r="AL163" s="1"/>
      <c r="AM163" s="3"/>
      <c r="AN163" s="1"/>
      <c r="AO163" s="10"/>
      <c r="AP163" s="10"/>
      <c r="AT163" s="10"/>
      <c r="AU163" s="10"/>
      <c r="AW163" s="1"/>
      <c r="AX163" s="1"/>
      <c r="AY163" s="1"/>
      <c r="AZ163" s="10"/>
      <c r="BA163" s="1"/>
      <c r="BB163" s="1"/>
      <c r="BC163" s="1"/>
      <c r="BE163" s="1"/>
      <c r="BF163" s="1"/>
      <c r="BG163" s="1"/>
      <c r="BH163" s="10"/>
      <c r="BI163" s="1"/>
      <c r="BJ163" s="1"/>
      <c r="BK163" s="1"/>
      <c r="BL163" s="1"/>
      <c r="BM163" s="10"/>
      <c r="BO163" s="1"/>
      <c r="BP163" s="1"/>
      <c r="BQ163" s="1"/>
      <c r="BR163" s="1"/>
      <c r="BS163" s="1"/>
      <c r="BW163" s="1"/>
      <c r="BX163" s="10"/>
    </row>
    <row r="164" spans="1:76" x14ac:dyDescent="0.25">
      <c r="A164" s="1"/>
      <c r="B164" s="1"/>
      <c r="C164" s="1"/>
      <c r="D164" s="1"/>
      <c r="E164" s="10"/>
      <c r="F164" s="1"/>
      <c r="G164" s="1"/>
      <c r="H164" s="1"/>
      <c r="I164" s="10"/>
      <c r="J164" s="10"/>
      <c r="K164" s="11"/>
      <c r="L164" s="1"/>
      <c r="O164" s="10"/>
      <c r="P164" s="1"/>
      <c r="Q164" s="1"/>
      <c r="R164" s="1"/>
      <c r="U164" s="1"/>
      <c r="V164" s="1"/>
      <c r="W164" s="1"/>
      <c r="X164" s="1"/>
      <c r="Y164" s="7"/>
      <c r="Z164" s="1"/>
      <c r="AA164" s="1"/>
      <c r="AC164" s="1"/>
      <c r="AE164" s="1"/>
      <c r="AF164" s="7"/>
      <c r="AK164" s="10"/>
      <c r="AL164" s="1"/>
      <c r="AM164" s="3"/>
      <c r="AN164" s="1"/>
      <c r="AO164" s="10"/>
      <c r="AP164" s="10"/>
      <c r="AT164" s="10"/>
      <c r="AU164" s="10"/>
      <c r="AW164" s="1"/>
      <c r="AX164" s="1"/>
      <c r="AY164" s="1"/>
      <c r="AZ164" s="10"/>
      <c r="BA164" s="1"/>
      <c r="BB164" s="1"/>
      <c r="BC164" s="1"/>
      <c r="BE164" s="1"/>
      <c r="BF164" s="1"/>
      <c r="BG164" s="1"/>
      <c r="BH164" s="10"/>
      <c r="BI164" s="1"/>
      <c r="BJ164" s="1"/>
      <c r="BK164" s="1"/>
      <c r="BL164" s="1"/>
      <c r="BM164" s="10"/>
      <c r="BO164" s="1"/>
      <c r="BP164" s="1"/>
      <c r="BQ164" s="1"/>
      <c r="BR164" s="1"/>
      <c r="BS164" s="1"/>
      <c r="BW164" s="1"/>
      <c r="BX164" s="10"/>
    </row>
    <row r="165" spans="1:76" x14ac:dyDescent="0.25">
      <c r="A165" s="1"/>
      <c r="B165" s="1"/>
      <c r="C165" s="1"/>
      <c r="D165" s="1"/>
      <c r="E165" s="10"/>
      <c r="F165" s="1"/>
      <c r="G165" s="1"/>
      <c r="H165" s="1"/>
      <c r="I165" s="10"/>
      <c r="J165" s="10"/>
      <c r="K165" s="11"/>
      <c r="L165" s="1"/>
      <c r="O165" s="10"/>
      <c r="P165" s="1"/>
      <c r="Q165" s="1"/>
      <c r="R165" s="1"/>
      <c r="U165" s="1"/>
      <c r="V165" s="1"/>
      <c r="W165" s="1"/>
      <c r="X165" s="1"/>
      <c r="Y165" s="7"/>
      <c r="Z165" s="1"/>
      <c r="AA165" s="1"/>
      <c r="AC165" s="1"/>
      <c r="AE165" s="1"/>
      <c r="AF165" s="7"/>
      <c r="AK165" s="10"/>
      <c r="AL165" s="1"/>
      <c r="AM165" s="3"/>
      <c r="AN165" s="1"/>
      <c r="AO165" s="10"/>
      <c r="AP165" s="10"/>
      <c r="AT165" s="10"/>
      <c r="AU165" s="10"/>
      <c r="AW165" s="1"/>
      <c r="AX165" s="1"/>
      <c r="AY165" s="1"/>
      <c r="AZ165" s="10"/>
      <c r="BA165" s="1"/>
      <c r="BB165" s="1"/>
      <c r="BC165" s="1"/>
      <c r="BE165" s="1"/>
      <c r="BF165" s="1"/>
      <c r="BG165" s="1"/>
      <c r="BH165" s="10"/>
      <c r="BI165" s="1"/>
      <c r="BJ165" s="1"/>
      <c r="BK165" s="1"/>
      <c r="BL165" s="1"/>
      <c r="BM165" s="10"/>
      <c r="BO165" s="1"/>
      <c r="BP165" s="1"/>
      <c r="BQ165" s="1"/>
      <c r="BR165" s="1"/>
      <c r="BS165" s="1"/>
      <c r="BW165" s="1"/>
      <c r="BX165" s="10"/>
    </row>
    <row r="166" spans="1:76" x14ac:dyDescent="0.25">
      <c r="A166" s="1"/>
      <c r="B166" s="1"/>
      <c r="C166" s="1"/>
      <c r="D166" s="1"/>
      <c r="E166" s="10"/>
      <c r="F166" s="1"/>
      <c r="G166" s="1"/>
      <c r="H166" s="1"/>
      <c r="I166" s="10"/>
      <c r="J166" s="10"/>
      <c r="K166" s="11"/>
      <c r="L166" s="1"/>
      <c r="O166" s="10"/>
      <c r="P166" s="1"/>
      <c r="Q166" s="1"/>
      <c r="R166" s="1"/>
      <c r="U166" s="1"/>
      <c r="V166" s="1"/>
      <c r="W166" s="1"/>
      <c r="X166" s="1"/>
      <c r="Y166" s="7"/>
      <c r="Z166" s="1"/>
      <c r="AA166" s="1"/>
      <c r="AC166" s="1"/>
      <c r="AE166" s="1"/>
      <c r="AF166" s="7"/>
      <c r="AK166" s="10"/>
      <c r="AL166" s="1"/>
      <c r="AM166" s="3"/>
      <c r="AN166" s="1"/>
      <c r="AO166" s="10"/>
      <c r="AP166" s="10"/>
      <c r="AT166" s="10"/>
      <c r="AU166" s="10"/>
      <c r="AW166" s="1"/>
      <c r="AX166" s="1"/>
      <c r="AY166" s="1"/>
      <c r="AZ166" s="10"/>
      <c r="BA166" s="1"/>
      <c r="BB166" s="1"/>
      <c r="BC166" s="1"/>
      <c r="BE166" s="1"/>
      <c r="BF166" s="1"/>
      <c r="BG166" s="1"/>
      <c r="BH166" s="10"/>
      <c r="BI166" s="1"/>
      <c r="BJ166" s="1"/>
      <c r="BK166" s="1"/>
      <c r="BL166" s="1"/>
      <c r="BM166" s="10"/>
      <c r="BO166" s="1"/>
      <c r="BP166" s="1"/>
      <c r="BQ166" s="1"/>
      <c r="BR166" s="1"/>
      <c r="BS166" s="1"/>
      <c r="BW166" s="1"/>
      <c r="BX166" s="10"/>
    </row>
    <row r="167" spans="1:76" x14ac:dyDescent="0.25">
      <c r="A167" s="1"/>
      <c r="B167" s="1"/>
      <c r="C167" s="1"/>
      <c r="D167" s="1"/>
      <c r="E167" s="10"/>
      <c r="F167" s="1"/>
      <c r="G167" s="1"/>
      <c r="H167" s="1"/>
      <c r="I167" s="10"/>
      <c r="J167" s="10"/>
      <c r="K167" s="11"/>
      <c r="L167" s="1"/>
      <c r="O167" s="10"/>
      <c r="P167" s="1"/>
      <c r="Q167" s="1"/>
      <c r="R167" s="1"/>
      <c r="U167" s="1"/>
      <c r="V167" s="1"/>
      <c r="W167" s="1"/>
      <c r="X167" s="1"/>
      <c r="Y167" s="7"/>
      <c r="Z167" s="1"/>
      <c r="AA167" s="1"/>
      <c r="AC167" s="1"/>
      <c r="AE167" s="1"/>
      <c r="AF167" s="7"/>
      <c r="AK167" s="10"/>
      <c r="AL167" s="1"/>
      <c r="AM167" s="3"/>
      <c r="AN167" s="1"/>
      <c r="AO167" s="10"/>
      <c r="AP167" s="10"/>
      <c r="AT167" s="10"/>
      <c r="AU167" s="10"/>
      <c r="AW167" s="1"/>
      <c r="AX167" s="1"/>
      <c r="AY167" s="1"/>
      <c r="AZ167" s="10"/>
      <c r="BA167" s="1"/>
      <c r="BB167" s="1"/>
      <c r="BC167" s="1"/>
      <c r="BE167" s="1"/>
      <c r="BF167" s="1"/>
      <c r="BG167" s="1"/>
      <c r="BH167" s="10"/>
      <c r="BI167" s="1"/>
      <c r="BJ167" s="1"/>
      <c r="BK167" s="1"/>
      <c r="BL167" s="1"/>
      <c r="BM167" s="10"/>
      <c r="BO167" s="1"/>
      <c r="BP167" s="1"/>
      <c r="BQ167" s="1"/>
      <c r="BR167" s="1"/>
      <c r="BS167" s="1"/>
      <c r="BW167" s="1"/>
      <c r="BX167" s="10"/>
    </row>
    <row r="168" spans="1:76" x14ac:dyDescent="0.25">
      <c r="A168" s="1"/>
      <c r="B168" s="1"/>
      <c r="C168" s="1"/>
      <c r="D168" s="1"/>
      <c r="E168" s="10"/>
      <c r="F168" s="1"/>
      <c r="G168" s="1"/>
      <c r="H168" s="1"/>
      <c r="I168" s="10"/>
      <c r="J168" s="10"/>
      <c r="K168" s="11"/>
      <c r="L168" s="1"/>
      <c r="O168" s="10"/>
      <c r="P168" s="1"/>
      <c r="Q168" s="1"/>
      <c r="R168" s="1"/>
      <c r="U168" s="1"/>
      <c r="V168" s="1"/>
      <c r="W168" s="1"/>
      <c r="X168" s="1"/>
      <c r="Y168" s="7"/>
      <c r="Z168" s="1"/>
      <c r="AA168" s="1"/>
      <c r="AC168" s="1"/>
      <c r="AE168" s="1"/>
      <c r="AF168" s="7"/>
      <c r="AK168" s="10"/>
      <c r="AL168" s="1"/>
      <c r="AM168" s="3"/>
      <c r="AN168" s="1"/>
      <c r="AO168" s="10"/>
      <c r="AP168" s="10"/>
      <c r="AT168" s="10"/>
      <c r="AU168" s="10"/>
      <c r="AW168" s="1"/>
      <c r="AX168" s="1"/>
      <c r="AY168" s="1"/>
      <c r="AZ168" s="10"/>
      <c r="BA168" s="1"/>
      <c r="BB168" s="1"/>
      <c r="BC168" s="1"/>
      <c r="BE168" s="1"/>
      <c r="BF168" s="1"/>
      <c r="BG168" s="1"/>
      <c r="BH168" s="10"/>
      <c r="BI168" s="1"/>
      <c r="BJ168" s="1"/>
      <c r="BK168" s="1"/>
      <c r="BL168" s="1"/>
      <c r="BM168" s="10"/>
      <c r="BO168" s="1"/>
      <c r="BP168" s="1"/>
      <c r="BQ168" s="1"/>
      <c r="BR168" s="1"/>
      <c r="BS168" s="1"/>
      <c r="BW168" s="1"/>
      <c r="BX168" s="10"/>
    </row>
    <row r="169" spans="1:76" x14ac:dyDescent="0.25">
      <c r="A169" s="1"/>
      <c r="B169" s="1"/>
      <c r="C169" s="1"/>
      <c r="D169" s="1"/>
      <c r="E169" s="10"/>
      <c r="F169" s="1"/>
      <c r="G169" s="1"/>
      <c r="H169" s="1"/>
      <c r="I169" s="10"/>
      <c r="J169" s="10"/>
      <c r="K169" s="11"/>
      <c r="L169" s="1"/>
      <c r="O169" s="10"/>
      <c r="P169" s="1"/>
      <c r="Q169" s="1"/>
      <c r="R169" s="1"/>
      <c r="U169" s="1"/>
      <c r="V169" s="1"/>
      <c r="W169" s="1"/>
      <c r="X169" s="1"/>
      <c r="Y169" s="7"/>
      <c r="Z169" s="1"/>
      <c r="AA169" s="1"/>
      <c r="AC169" s="1"/>
      <c r="AE169" s="1"/>
      <c r="AF169" s="7"/>
      <c r="AK169" s="10"/>
      <c r="AL169" s="1"/>
      <c r="AM169" s="3"/>
      <c r="AN169" s="1"/>
      <c r="AO169" s="10"/>
      <c r="AP169" s="10"/>
      <c r="AT169" s="10"/>
      <c r="AU169" s="10"/>
      <c r="AW169" s="1"/>
      <c r="AX169" s="1"/>
      <c r="AY169" s="1"/>
      <c r="AZ169" s="10"/>
      <c r="BA169" s="1"/>
      <c r="BB169" s="1"/>
      <c r="BC169" s="1"/>
      <c r="BE169" s="1"/>
      <c r="BF169" s="1"/>
      <c r="BG169" s="1"/>
      <c r="BH169" s="10"/>
      <c r="BI169" s="1"/>
      <c r="BJ169" s="1"/>
      <c r="BK169" s="1"/>
      <c r="BL169" s="1"/>
      <c r="BM169" s="10"/>
      <c r="BO169" s="1"/>
      <c r="BP169" s="1"/>
      <c r="BQ169" s="1"/>
      <c r="BR169" s="1"/>
      <c r="BS169" s="1"/>
      <c r="BW169" s="1"/>
      <c r="BX169" s="10"/>
    </row>
    <row r="170" spans="1:76" x14ac:dyDescent="0.25">
      <c r="A170" s="1"/>
      <c r="B170" s="1"/>
      <c r="C170" s="1"/>
      <c r="D170" s="1"/>
      <c r="E170" s="10"/>
      <c r="F170" s="1"/>
      <c r="G170" s="1"/>
      <c r="H170" s="1"/>
      <c r="I170" s="10"/>
      <c r="J170" s="10"/>
      <c r="K170" s="11"/>
      <c r="L170" s="1"/>
      <c r="O170" s="10"/>
      <c r="P170" s="1"/>
      <c r="Q170" s="1"/>
      <c r="R170" s="1"/>
      <c r="U170" s="1"/>
      <c r="V170" s="1"/>
      <c r="W170" s="1"/>
      <c r="X170" s="1"/>
      <c r="Y170" s="7"/>
      <c r="Z170" s="1"/>
      <c r="AA170" s="1"/>
      <c r="AC170" s="1"/>
      <c r="AE170" s="1"/>
      <c r="AF170" s="7"/>
      <c r="AK170" s="10"/>
      <c r="AL170" s="1"/>
      <c r="AM170" s="3"/>
      <c r="AN170" s="1"/>
      <c r="AO170" s="10"/>
      <c r="AP170" s="10"/>
      <c r="AT170" s="10"/>
      <c r="AU170" s="10"/>
      <c r="AW170" s="1"/>
      <c r="AX170" s="1"/>
      <c r="AY170" s="1"/>
      <c r="AZ170" s="10"/>
      <c r="BA170" s="1"/>
      <c r="BB170" s="1"/>
      <c r="BC170" s="1"/>
      <c r="BE170" s="1"/>
      <c r="BF170" s="1"/>
      <c r="BG170" s="1"/>
      <c r="BH170" s="10"/>
      <c r="BI170" s="1"/>
      <c r="BJ170" s="1"/>
      <c r="BK170" s="1"/>
      <c r="BL170" s="1"/>
      <c r="BM170" s="10"/>
      <c r="BO170" s="1"/>
      <c r="BP170" s="1"/>
      <c r="BQ170" s="1"/>
      <c r="BR170" s="1"/>
      <c r="BS170" s="1"/>
      <c r="BW170" s="1"/>
      <c r="BX170" s="10"/>
    </row>
    <row r="171" spans="1:76" x14ac:dyDescent="0.25">
      <c r="A171" s="1"/>
      <c r="B171" s="1"/>
      <c r="C171" s="1"/>
      <c r="D171" s="1"/>
      <c r="E171" s="10"/>
      <c r="F171" s="1"/>
      <c r="G171" s="1"/>
      <c r="H171" s="1"/>
      <c r="I171" s="10"/>
      <c r="J171" s="10"/>
      <c r="K171" s="11"/>
      <c r="L171" s="1"/>
      <c r="O171" s="10"/>
      <c r="P171" s="1"/>
      <c r="Q171" s="1"/>
      <c r="R171" s="1"/>
      <c r="U171" s="1"/>
      <c r="V171" s="1"/>
      <c r="W171" s="1"/>
      <c r="X171" s="1"/>
      <c r="Y171" s="7"/>
      <c r="Z171" s="1"/>
      <c r="AA171" s="1"/>
      <c r="AC171" s="1"/>
      <c r="AE171" s="1"/>
      <c r="AF171" s="7"/>
      <c r="AK171" s="10"/>
      <c r="AL171" s="1"/>
      <c r="AM171" s="3"/>
      <c r="AN171" s="1"/>
      <c r="AO171" s="10"/>
      <c r="AP171" s="10"/>
      <c r="AT171" s="10"/>
      <c r="AU171" s="10"/>
      <c r="AW171" s="1"/>
      <c r="AX171" s="1"/>
      <c r="AY171" s="1"/>
      <c r="AZ171" s="10"/>
      <c r="BA171" s="1"/>
      <c r="BB171" s="1"/>
      <c r="BC171" s="1"/>
      <c r="BE171" s="1"/>
      <c r="BF171" s="1"/>
      <c r="BG171" s="1"/>
      <c r="BH171" s="10"/>
      <c r="BI171" s="1"/>
      <c r="BJ171" s="1"/>
      <c r="BK171" s="1"/>
      <c r="BL171" s="1"/>
      <c r="BM171" s="10"/>
      <c r="BO171" s="1"/>
      <c r="BP171" s="1"/>
      <c r="BQ171" s="1"/>
      <c r="BR171" s="1"/>
      <c r="BS171" s="1"/>
      <c r="BW171" s="1"/>
      <c r="BX171" s="10"/>
    </row>
    <row r="172" spans="1:76" x14ac:dyDescent="0.25">
      <c r="A172" s="1"/>
      <c r="B172" s="1"/>
      <c r="C172" s="1"/>
      <c r="D172" s="1"/>
      <c r="E172" s="10"/>
      <c r="F172" s="1"/>
      <c r="G172" s="1"/>
      <c r="H172" s="1"/>
      <c r="I172" s="10"/>
      <c r="J172" s="10"/>
      <c r="K172" s="11"/>
      <c r="L172" s="1"/>
      <c r="O172" s="10"/>
      <c r="P172" s="1"/>
      <c r="Q172" s="1"/>
      <c r="R172" s="1"/>
      <c r="U172" s="1"/>
      <c r="V172" s="1"/>
      <c r="W172" s="1"/>
      <c r="X172" s="1"/>
      <c r="Y172" s="7"/>
      <c r="Z172" s="1"/>
      <c r="AA172" s="1"/>
      <c r="AC172" s="1"/>
      <c r="AE172" s="1"/>
      <c r="AF172" s="7"/>
      <c r="AK172" s="10"/>
      <c r="AL172" s="1"/>
      <c r="AM172" s="3"/>
      <c r="AN172" s="1"/>
      <c r="AO172" s="10"/>
      <c r="AP172" s="10"/>
      <c r="AT172" s="10"/>
      <c r="AU172" s="10"/>
      <c r="AW172" s="1"/>
      <c r="AX172" s="1"/>
      <c r="AY172" s="1"/>
      <c r="AZ172" s="10"/>
      <c r="BA172" s="1"/>
      <c r="BB172" s="1"/>
      <c r="BC172" s="1"/>
      <c r="BE172" s="1"/>
      <c r="BF172" s="1"/>
      <c r="BG172" s="1"/>
      <c r="BH172" s="10"/>
      <c r="BI172" s="1"/>
      <c r="BJ172" s="1"/>
      <c r="BK172" s="1"/>
      <c r="BL172" s="1"/>
      <c r="BM172" s="10"/>
      <c r="BO172" s="1"/>
      <c r="BP172" s="1"/>
      <c r="BQ172" s="1"/>
      <c r="BR172" s="1"/>
      <c r="BS172" s="1"/>
      <c r="BW172" s="1"/>
      <c r="BX172" s="10"/>
    </row>
    <row r="173" spans="1:76" x14ac:dyDescent="0.25">
      <c r="A173" s="1"/>
      <c r="B173" s="1"/>
      <c r="C173" s="1"/>
      <c r="D173" s="1"/>
      <c r="E173" s="10"/>
      <c r="F173" s="1"/>
      <c r="G173" s="1"/>
      <c r="H173" s="1"/>
      <c r="I173" s="10"/>
      <c r="J173" s="10"/>
      <c r="K173" s="11"/>
      <c r="L173" s="1"/>
      <c r="O173" s="10"/>
      <c r="P173" s="1"/>
      <c r="Q173" s="1"/>
      <c r="R173" s="1"/>
      <c r="U173" s="1"/>
      <c r="V173" s="1"/>
      <c r="W173" s="1"/>
      <c r="X173" s="1"/>
      <c r="Y173" s="7"/>
      <c r="Z173" s="1"/>
      <c r="AA173" s="1"/>
      <c r="AC173" s="1"/>
      <c r="AE173" s="1"/>
      <c r="AF173" s="7"/>
      <c r="AK173" s="10"/>
      <c r="AL173" s="1"/>
      <c r="AM173" s="3"/>
      <c r="AN173" s="1"/>
      <c r="AO173" s="10"/>
      <c r="AP173" s="10"/>
      <c r="AT173" s="10"/>
      <c r="AU173" s="10"/>
      <c r="AW173" s="1"/>
      <c r="AX173" s="1"/>
      <c r="AY173" s="1"/>
      <c r="AZ173" s="10"/>
      <c r="BA173" s="1"/>
      <c r="BB173" s="1"/>
      <c r="BC173" s="1"/>
      <c r="BE173" s="1"/>
      <c r="BF173" s="1"/>
      <c r="BG173" s="1"/>
      <c r="BH173" s="10"/>
      <c r="BI173" s="1"/>
      <c r="BJ173" s="1"/>
      <c r="BK173" s="1"/>
      <c r="BL173" s="1"/>
      <c r="BM173" s="10"/>
      <c r="BO173" s="1"/>
      <c r="BP173" s="1"/>
      <c r="BQ173" s="1"/>
      <c r="BR173" s="1"/>
      <c r="BS173" s="1"/>
      <c r="BW173" s="1"/>
      <c r="BX173" s="10"/>
    </row>
    <row r="174" spans="1:76" x14ac:dyDescent="0.25">
      <c r="A174" s="1"/>
      <c r="B174" s="1"/>
      <c r="C174" s="1"/>
      <c r="D174" s="1"/>
      <c r="E174" s="10"/>
      <c r="F174" s="1"/>
      <c r="G174" s="1"/>
      <c r="H174" s="1"/>
      <c r="I174" s="10"/>
      <c r="J174" s="10"/>
      <c r="K174" s="11"/>
      <c r="L174" s="1"/>
      <c r="O174" s="10"/>
      <c r="P174" s="1"/>
      <c r="Q174" s="1"/>
      <c r="R174" s="1"/>
      <c r="U174" s="1"/>
      <c r="V174" s="1"/>
      <c r="W174" s="1"/>
      <c r="X174" s="1"/>
      <c r="Y174" s="7"/>
      <c r="Z174" s="1"/>
      <c r="AA174" s="1"/>
      <c r="AC174" s="1"/>
      <c r="AE174" s="1"/>
      <c r="AF174" s="7"/>
      <c r="AK174" s="10"/>
      <c r="AL174" s="1"/>
      <c r="AM174" s="3"/>
      <c r="AN174" s="1"/>
      <c r="AO174" s="10"/>
      <c r="AP174" s="10"/>
      <c r="AT174" s="10"/>
      <c r="AU174" s="10"/>
      <c r="AW174" s="1"/>
      <c r="AX174" s="1"/>
      <c r="AY174" s="1"/>
      <c r="AZ174" s="10"/>
      <c r="BA174" s="1"/>
      <c r="BB174" s="1"/>
      <c r="BC174" s="1"/>
      <c r="BE174" s="1"/>
      <c r="BF174" s="1"/>
      <c r="BG174" s="1"/>
      <c r="BH174" s="10"/>
      <c r="BI174" s="1"/>
      <c r="BJ174" s="1"/>
      <c r="BK174" s="1"/>
      <c r="BL174" s="1"/>
      <c r="BM174" s="10"/>
      <c r="BO174" s="1"/>
      <c r="BP174" s="1"/>
      <c r="BQ174" s="1"/>
      <c r="BR174" s="1"/>
      <c r="BS174" s="1"/>
      <c r="BW174" s="1"/>
      <c r="BX174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Recopie2">
                <anchor moveWithCells="1" sizeWithCells="1">
                  <from>
                    <xdr:col>14</xdr:col>
                    <xdr:colOff>581025</xdr:colOff>
                    <xdr:row>26</xdr:row>
                    <xdr:rowOff>142875</xdr:rowOff>
                  </from>
                  <to>
                    <xdr:col>18</xdr:col>
                    <xdr:colOff>209550</xdr:colOff>
                    <xdr:row>30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B5:G36"/>
  <sheetViews>
    <sheetView tabSelected="1" topLeftCell="A4" workbookViewId="0">
      <selection activeCell="B29" sqref="B29"/>
    </sheetView>
  </sheetViews>
  <sheetFormatPr baseColWidth="10" defaultRowHeight="15" x14ac:dyDescent="0.25"/>
  <sheetData>
    <row r="5" spans="2:2" x14ac:dyDescent="0.25">
      <c r="B5" t="s">
        <v>174</v>
      </c>
    </row>
    <row r="17" spans="2:7" x14ac:dyDescent="0.25">
      <c r="B17" t="s">
        <v>171</v>
      </c>
    </row>
    <row r="19" spans="2:7" x14ac:dyDescent="0.25">
      <c r="B19" t="s">
        <v>164</v>
      </c>
    </row>
    <row r="20" spans="2:7" x14ac:dyDescent="0.25">
      <c r="B20" s="5" t="s">
        <v>165</v>
      </c>
    </row>
    <row r="21" spans="2:7" x14ac:dyDescent="0.25">
      <c r="B21" s="17" t="s">
        <v>166</v>
      </c>
      <c r="F21" s="19" t="s">
        <v>169</v>
      </c>
      <c r="G21" s="19"/>
    </row>
    <row r="22" spans="2:7" x14ac:dyDescent="0.25">
      <c r="B22" s="19" t="s">
        <v>167</v>
      </c>
      <c r="F22" s="19" t="s">
        <v>170</v>
      </c>
      <c r="G22" s="19"/>
    </row>
    <row r="23" spans="2:7" x14ac:dyDescent="0.25">
      <c r="B23" s="18" t="s">
        <v>168</v>
      </c>
    </row>
    <row r="24" spans="2:7" x14ac:dyDescent="0.25">
      <c r="B24" s="6" t="s">
        <v>168</v>
      </c>
    </row>
    <row r="27" spans="2:7" x14ac:dyDescent="0.25">
      <c r="B27" t="s">
        <v>173</v>
      </c>
    </row>
    <row r="28" spans="2:7" x14ac:dyDescent="0.25">
      <c r="B28" t="s">
        <v>180</v>
      </c>
    </row>
    <row r="29" spans="2:7" x14ac:dyDescent="0.25">
      <c r="F29" s="19" t="s">
        <v>172</v>
      </c>
      <c r="G29" s="19"/>
    </row>
    <row r="30" spans="2:7" x14ac:dyDescent="0.25">
      <c r="F30" s="19"/>
      <c r="G30" s="19"/>
    </row>
    <row r="32" spans="2:7" x14ac:dyDescent="0.25">
      <c r="B32" t="s">
        <v>179</v>
      </c>
    </row>
    <row r="33" spans="2:7" x14ac:dyDescent="0.25">
      <c r="B33" t="s">
        <v>176</v>
      </c>
    </row>
    <row r="34" spans="2:7" x14ac:dyDescent="0.25">
      <c r="B34" t="s">
        <v>178</v>
      </c>
    </row>
    <row r="35" spans="2:7" x14ac:dyDescent="0.25">
      <c r="F35" s="19" t="s">
        <v>177</v>
      </c>
      <c r="G35" s="19"/>
    </row>
    <row r="36" spans="2:7" x14ac:dyDescent="0.25">
      <c r="F36" s="19"/>
      <c r="G36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Recopie2">
                <anchor moveWithCells="1" sizeWithCells="1">
                  <from>
                    <xdr:col>4</xdr:col>
                    <xdr:colOff>85725</xdr:colOff>
                    <xdr:row>9</xdr:row>
                    <xdr:rowOff>180975</xdr:rowOff>
                  </from>
                  <to>
                    <xdr:col>6</xdr:col>
                    <xdr:colOff>285750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"/>
  <sheetViews>
    <sheetView workbookViewId="0">
      <selection activeCell="D15" sqref="D15"/>
    </sheetView>
  </sheetViews>
  <sheetFormatPr baseColWidth="10" defaultRowHeight="15" x14ac:dyDescent="0.25"/>
  <sheetData>
    <row r="5" spans="2:2" x14ac:dyDescent="0.25">
      <c r="B5" t="s">
        <v>175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X21"/>
  <sheetViews>
    <sheetView workbookViewId="0">
      <selection activeCell="K16" sqref="K16"/>
    </sheetView>
  </sheetViews>
  <sheetFormatPr baseColWidth="10" defaultRowHeight="15" x14ac:dyDescent="0.25"/>
  <cols>
    <col min="41" max="41" width="15.140625" customWidth="1"/>
    <col min="42" max="42" width="14.5703125" customWidth="1"/>
    <col min="46" max="47" width="14.42578125" customWidth="1"/>
    <col min="57" max="57" width="15.28515625" customWidth="1"/>
    <col min="58" max="58" width="14.5703125" customWidth="1"/>
    <col min="59" max="59" width="15" customWidth="1"/>
    <col min="62" max="62" width="15" customWidth="1"/>
    <col min="63" max="63" width="16.42578125" customWidth="1"/>
    <col min="64" max="64" width="13" customWidth="1"/>
    <col min="67" max="67" width="13.85546875" customWidth="1"/>
    <col min="68" max="68" width="14.7109375" customWidth="1"/>
    <col min="69" max="69" width="15.7109375" customWidth="1"/>
    <col min="71" max="71" width="15.85546875" customWidth="1"/>
    <col min="72" max="72" width="14" customWidth="1"/>
    <col min="73" max="73" width="20.7109375" customWidth="1"/>
    <col min="74" max="74" width="13.7109375" customWidth="1"/>
  </cols>
  <sheetData>
    <row r="1" spans="1:7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66</v>
      </c>
      <c r="F1" s="1" t="s">
        <v>4</v>
      </c>
      <c r="G1" s="1" t="s">
        <v>5</v>
      </c>
      <c r="H1" s="1" t="s">
        <v>6</v>
      </c>
      <c r="I1" s="3" t="s">
        <v>67</v>
      </c>
      <c r="J1" s="2" t="s">
        <v>7</v>
      </c>
      <c r="K1" s="4" t="s">
        <v>68</v>
      </c>
      <c r="L1" s="1" t="s">
        <v>8</v>
      </c>
      <c r="M1" s="5" t="s">
        <v>9</v>
      </c>
      <c r="N1" s="5" t="s">
        <v>10</v>
      </c>
      <c r="O1" s="3" t="s">
        <v>69</v>
      </c>
      <c r="P1" s="1" t="s">
        <v>11</v>
      </c>
      <c r="Q1" s="1" t="s">
        <v>12</v>
      </c>
      <c r="R1" s="1" t="s">
        <v>13</v>
      </c>
      <c r="S1" s="2" t="s">
        <v>70</v>
      </c>
      <c r="T1" s="6" t="s">
        <v>71</v>
      </c>
      <c r="U1" s="1" t="s">
        <v>14</v>
      </c>
      <c r="V1" s="1" t="s">
        <v>10</v>
      </c>
      <c r="W1" s="1" t="s">
        <v>15</v>
      </c>
      <c r="X1" s="1" t="s">
        <v>16</v>
      </c>
      <c r="Y1" s="7" t="s">
        <v>17</v>
      </c>
      <c r="Z1" s="1" t="s">
        <v>18</v>
      </c>
      <c r="AA1" s="1" t="s">
        <v>19</v>
      </c>
      <c r="AB1" s="2" t="s">
        <v>72</v>
      </c>
      <c r="AC1" s="1" t="s">
        <v>20</v>
      </c>
      <c r="AD1" s="5" t="s">
        <v>21</v>
      </c>
      <c r="AE1" s="12" t="s">
        <v>22</v>
      </c>
      <c r="AF1" s="13" t="s">
        <v>23</v>
      </c>
      <c r="AG1" t="s">
        <v>24</v>
      </c>
      <c r="AH1" t="s">
        <v>25</v>
      </c>
      <c r="AI1" t="s">
        <v>26</v>
      </c>
      <c r="AJ1" s="5" t="s">
        <v>73</v>
      </c>
      <c r="AK1" s="8" t="s">
        <v>27</v>
      </c>
      <c r="AL1" s="1" t="s">
        <v>28</v>
      </c>
      <c r="AM1" s="2" t="s">
        <v>74</v>
      </c>
      <c r="AN1" s="1" t="s">
        <v>29</v>
      </c>
      <c r="AO1" s="9" t="s">
        <v>30</v>
      </c>
      <c r="AP1" s="9" t="s">
        <v>31</v>
      </c>
      <c r="AQ1" t="s">
        <v>32</v>
      </c>
      <c r="AR1" t="s">
        <v>33</v>
      </c>
      <c r="AS1" t="s">
        <v>34</v>
      </c>
      <c r="AT1" s="9" t="s">
        <v>35</v>
      </c>
      <c r="AU1" s="9" t="s">
        <v>36</v>
      </c>
      <c r="AV1" t="s">
        <v>37</v>
      </c>
      <c r="AW1" s="1" t="s">
        <v>38</v>
      </c>
      <c r="AX1" s="1" t="s">
        <v>39</v>
      </c>
      <c r="AY1" s="1" t="s">
        <v>40</v>
      </c>
      <c r="AZ1" s="9" t="s">
        <v>41</v>
      </c>
      <c r="BA1" s="1" t="s">
        <v>42</v>
      </c>
      <c r="BB1" s="1" t="s">
        <v>43</v>
      </c>
      <c r="BC1" s="1" t="s">
        <v>44</v>
      </c>
      <c r="BD1" s="6" t="s">
        <v>45</v>
      </c>
      <c r="BE1" s="1" t="s">
        <v>46</v>
      </c>
      <c r="BF1" s="1" t="s">
        <v>47</v>
      </c>
      <c r="BG1" s="1" t="s">
        <v>48</v>
      </c>
      <c r="BH1" s="9" t="s">
        <v>49</v>
      </c>
      <c r="BI1" s="16" t="s">
        <v>50</v>
      </c>
      <c r="BJ1" s="1" t="s">
        <v>51</v>
      </c>
      <c r="BK1" s="1" t="s">
        <v>52</v>
      </c>
      <c r="BL1" s="1" t="s">
        <v>53</v>
      </c>
      <c r="BM1" s="8" t="s">
        <v>54</v>
      </c>
      <c r="BN1" s="5" t="s">
        <v>55</v>
      </c>
      <c r="BO1" s="1" t="s">
        <v>56</v>
      </c>
      <c r="BP1" s="1" t="s">
        <v>10</v>
      </c>
      <c r="BQ1" s="1" t="s">
        <v>57</v>
      </c>
      <c r="BR1" s="1" t="s">
        <v>58</v>
      </c>
      <c r="BS1" s="1" t="s">
        <v>59</v>
      </c>
      <c r="BT1" t="s">
        <v>60</v>
      </c>
      <c r="BU1" t="s">
        <v>61</v>
      </c>
      <c r="BV1" t="s">
        <v>62</v>
      </c>
      <c r="BW1" s="1" t="s">
        <v>63</v>
      </c>
      <c r="BX1" s="2" t="s">
        <v>64</v>
      </c>
    </row>
    <row r="2" spans="1:76" x14ac:dyDescent="0.25">
      <c r="E2" t="s">
        <v>65</v>
      </c>
      <c r="I2" t="s">
        <v>65</v>
      </c>
      <c r="J2" t="s">
        <v>65</v>
      </c>
      <c r="K2" t="s">
        <v>65</v>
      </c>
      <c r="M2" t="s">
        <v>65</v>
      </c>
      <c r="N2" t="s">
        <v>65</v>
      </c>
      <c r="O2" t="s">
        <v>65</v>
      </c>
      <c r="S2" t="s">
        <v>65</v>
      </c>
      <c r="T2" t="s">
        <v>65</v>
      </c>
      <c r="AB2" t="s">
        <v>65</v>
      </c>
      <c r="AD2" t="s">
        <v>65</v>
      </c>
      <c r="AF2" t="s">
        <v>65</v>
      </c>
      <c r="AG2" t="s">
        <v>65</v>
      </c>
      <c r="AH2" t="s">
        <v>65</v>
      </c>
      <c r="AI2" t="s">
        <v>65</v>
      </c>
      <c r="AJ2" t="s">
        <v>65</v>
      </c>
      <c r="AM2" t="s">
        <v>65</v>
      </c>
      <c r="AO2" t="s">
        <v>65</v>
      </c>
      <c r="AP2" t="s">
        <v>65</v>
      </c>
      <c r="AZ2" t="s">
        <v>65</v>
      </c>
      <c r="BD2" t="s">
        <v>65</v>
      </c>
      <c r="BH2" t="s">
        <v>65</v>
      </c>
      <c r="BI2" t="s">
        <v>65</v>
      </c>
      <c r="BN2" t="s">
        <v>65</v>
      </c>
      <c r="BX2" t="s">
        <v>65</v>
      </c>
    </row>
    <row r="11" spans="1:76" x14ac:dyDescent="0.25">
      <c r="A11">
        <v>10</v>
      </c>
      <c r="B11">
        <v>58</v>
      </c>
    </row>
    <row r="13" spans="1:76" x14ac:dyDescent="0.25">
      <c r="C13">
        <v>1</v>
      </c>
      <c r="D13" t="s">
        <v>157</v>
      </c>
      <c r="E13" t="s">
        <v>158</v>
      </c>
    </row>
    <row r="14" spans="1:76" x14ac:dyDescent="0.25">
      <c r="C14">
        <v>2</v>
      </c>
      <c r="D14" t="s">
        <v>157</v>
      </c>
      <c r="E14" t="s">
        <v>159</v>
      </c>
    </row>
    <row r="15" spans="1:76" x14ac:dyDescent="0.25">
      <c r="C15">
        <v>3</v>
      </c>
      <c r="D15" t="s">
        <v>157</v>
      </c>
      <c r="E15" t="s">
        <v>160</v>
      </c>
    </row>
    <row r="17" spans="3:5" x14ac:dyDescent="0.25">
      <c r="C17">
        <v>5</v>
      </c>
      <c r="D17" t="s">
        <v>157</v>
      </c>
      <c r="E17" t="s">
        <v>161</v>
      </c>
    </row>
    <row r="20" spans="3:5" x14ac:dyDescent="0.25">
      <c r="C20">
        <v>9</v>
      </c>
      <c r="D20" t="s">
        <v>157</v>
      </c>
      <c r="E20" t="s">
        <v>162</v>
      </c>
    </row>
    <row r="21" spans="3:5" x14ac:dyDescent="0.25">
      <c r="C21">
        <v>10</v>
      </c>
      <c r="D21" t="s">
        <v>157</v>
      </c>
      <c r="E21" t="s">
        <v>163</v>
      </c>
    </row>
  </sheetData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74"/>
  <sheetViews>
    <sheetView workbookViewId="0">
      <selection activeCell="W126" sqref="W126"/>
    </sheetView>
  </sheetViews>
  <sheetFormatPr baseColWidth="10" defaultRowHeight="15" x14ac:dyDescent="0.25"/>
  <cols>
    <col min="4" max="4" width="16.42578125" customWidth="1"/>
    <col min="6" max="6" width="41.7109375" customWidth="1"/>
    <col min="8" max="8" width="17.42578125" customWidth="1"/>
    <col min="9" max="9" width="11.42578125" style="10"/>
    <col min="12" max="12" width="40.5703125" customWidth="1"/>
    <col min="13" max="13" width="7.5703125" customWidth="1"/>
    <col min="14" max="14" width="6.28515625" customWidth="1"/>
    <col min="15" max="15" width="6.42578125" customWidth="1"/>
  </cols>
  <sheetData>
    <row r="1" spans="1:26" ht="40.5" customHeight="1" x14ac:dyDescent="0.25">
      <c r="A1" s="10" t="s">
        <v>80</v>
      </c>
      <c r="B1" s="10" t="s">
        <v>84</v>
      </c>
      <c r="C1" s="10" t="s">
        <v>85</v>
      </c>
      <c r="D1" s="14" t="s">
        <v>86</v>
      </c>
      <c r="E1" s="5" t="s">
        <v>88</v>
      </c>
      <c r="F1" t="s">
        <v>89</v>
      </c>
      <c r="G1" s="10" t="s">
        <v>90</v>
      </c>
      <c r="H1" s="8" t="s">
        <v>94</v>
      </c>
      <c r="I1" t="s">
        <v>95</v>
      </c>
      <c r="J1" s="10" t="s">
        <v>103</v>
      </c>
      <c r="K1" t="s">
        <v>105</v>
      </c>
      <c r="L1" s="7" t="s">
        <v>107</v>
      </c>
      <c r="M1" t="s">
        <v>108</v>
      </c>
      <c r="N1" t="s">
        <v>109</v>
      </c>
      <c r="O1" t="s">
        <v>110</v>
      </c>
      <c r="P1" t="s">
        <v>111</v>
      </c>
      <c r="Q1" s="10" t="s">
        <v>114</v>
      </c>
      <c r="R1" s="10" t="s">
        <v>116</v>
      </c>
      <c r="S1" s="10" t="s">
        <v>117</v>
      </c>
      <c r="T1" s="10" t="s">
        <v>127</v>
      </c>
      <c r="U1" t="s">
        <v>131</v>
      </c>
      <c r="V1" s="10" t="s">
        <v>135</v>
      </c>
      <c r="W1" s="16" t="s">
        <v>136</v>
      </c>
      <c r="X1" t="s">
        <v>141</v>
      </c>
      <c r="Y1" s="10" t="s">
        <v>151</v>
      </c>
      <c r="Z1" s="10"/>
    </row>
    <row r="2" spans="1:26" x14ac:dyDescent="0.25">
      <c r="A2" s="2" t="s">
        <v>66</v>
      </c>
      <c r="B2" s="3" t="s">
        <v>67</v>
      </c>
      <c r="C2" s="2" t="s">
        <v>152</v>
      </c>
      <c r="D2" s="4" t="s">
        <v>68</v>
      </c>
      <c r="E2" s="5" t="s">
        <v>9</v>
      </c>
      <c r="F2" s="5" t="s">
        <v>10</v>
      </c>
      <c r="G2" s="3" t="s">
        <v>69</v>
      </c>
      <c r="H2" s="2" t="s">
        <v>70</v>
      </c>
      <c r="I2" s="9" t="s">
        <v>75</v>
      </c>
      <c r="J2" s="2" t="s">
        <v>72</v>
      </c>
      <c r="K2" s="5" t="s">
        <v>21</v>
      </c>
      <c r="L2" s="13" t="s">
        <v>153</v>
      </c>
      <c r="M2" s="15" t="s">
        <v>156</v>
      </c>
      <c r="N2" s="15" t="s">
        <v>154</v>
      </c>
      <c r="O2" s="15" t="s">
        <v>155</v>
      </c>
      <c r="P2" s="5" t="s">
        <v>73</v>
      </c>
      <c r="Q2" s="2" t="s">
        <v>74</v>
      </c>
      <c r="R2" s="9" t="s">
        <v>30</v>
      </c>
      <c r="S2" s="9" t="s">
        <v>31</v>
      </c>
      <c r="T2" s="9" t="s">
        <v>41</v>
      </c>
      <c r="U2" s="6" t="s">
        <v>45</v>
      </c>
      <c r="V2" s="9" t="s">
        <v>49</v>
      </c>
      <c r="W2" s="16" t="s">
        <v>50</v>
      </c>
      <c r="X2" s="5" t="s">
        <v>55</v>
      </c>
      <c r="Y2" s="2" t="s">
        <v>64</v>
      </c>
      <c r="Z2" s="2"/>
    </row>
    <row r="3" spans="1:26" x14ac:dyDescent="0.25">
      <c r="A3" t="str">
        <f>"EH50168"</f>
        <v>EH50168</v>
      </c>
      <c r="B3" t="str">
        <f>"ENZ"</f>
        <v>ENZ</v>
      </c>
      <c r="C3">
        <v>20190709</v>
      </c>
      <c r="D3">
        <v>20190709</v>
      </c>
      <c r="E3" t="str">
        <f>"001ZC622  "</f>
        <v xml:space="preserve">001ZC622  </v>
      </c>
      <c r="F3" t="str">
        <f>"POUPONNEAU PASCAL                   "</f>
        <v xml:space="preserve">POUPONNEAU PASCAL                   </v>
      </c>
      <c r="G3" t="str">
        <f>"A086"</f>
        <v>A086</v>
      </c>
      <c r="H3" t="str">
        <f>"POK                 "</f>
        <v xml:space="preserve">POK                 </v>
      </c>
      <c r="I3">
        <v>505651</v>
      </c>
      <c r="J3" t="str">
        <f>"497809         "</f>
        <v xml:space="preserve">497809         </v>
      </c>
      <c r="K3" t="str">
        <f>"6T38A     "</f>
        <v xml:space="preserve">6T38A     </v>
      </c>
      <c r="L3" t="str">
        <f>"¹STRAT.H3303 CH.HAMIL.NAT.ST10"</f>
        <v>¹STRAT.H3303 CH.HAMIL.NAT.ST10</v>
      </c>
      <c r="M3" t="str">
        <f>"2800           "</f>
        <v xml:space="preserve">2800           </v>
      </c>
      <c r="N3" t="str">
        <f>"1310           "</f>
        <v xml:space="preserve">1310           </v>
      </c>
      <c r="O3" t="str">
        <f>"0,8            "</f>
        <v xml:space="preserve">0,8            </v>
      </c>
      <c r="P3">
        <v>1</v>
      </c>
      <c r="Q3" t="str">
        <f t="shared" ref="Q3:Q11" si="0">"77"</f>
        <v>77</v>
      </c>
      <c r="R3">
        <v>32.42</v>
      </c>
      <c r="S3" t="str">
        <f>"M2 "</f>
        <v xml:space="preserve">M2 </v>
      </c>
      <c r="T3">
        <v>34.07</v>
      </c>
      <c r="U3" t="str">
        <f>"Tarif costume            "</f>
        <v xml:space="preserve">Tarif costume            </v>
      </c>
      <c r="V3">
        <v>64.89</v>
      </c>
      <c r="W3">
        <v>42.78</v>
      </c>
      <c r="X3" t="str">
        <f>"DANCHE    "</f>
        <v xml:space="preserve">DANCHE    </v>
      </c>
      <c r="Y3" t="str">
        <f>"ENL"</f>
        <v>ENL</v>
      </c>
    </row>
    <row r="4" spans="1:26" x14ac:dyDescent="0.25">
      <c r="A4" t="str">
        <f>"EH50168"</f>
        <v>EH50168</v>
      </c>
      <c r="B4" t="str">
        <f>"ENZ"</f>
        <v>ENZ</v>
      </c>
      <c r="C4">
        <v>20190709</v>
      </c>
      <c r="D4">
        <v>20190709</v>
      </c>
      <c r="E4" t="str">
        <f>"001ZC622  "</f>
        <v xml:space="preserve">001ZC622  </v>
      </c>
      <c r="F4" t="str">
        <f>"POUPONNEAU PASCAL                   "</f>
        <v xml:space="preserve">POUPONNEAU PASCAL                   </v>
      </c>
      <c r="G4" t="str">
        <f>"A086"</f>
        <v>A086</v>
      </c>
      <c r="H4" t="str">
        <f>"POK                 "</f>
        <v xml:space="preserve">POK                 </v>
      </c>
      <c r="I4">
        <v>505651</v>
      </c>
      <c r="J4" t="str">
        <f>"535127         "</f>
        <v xml:space="preserve">535127         </v>
      </c>
      <c r="K4" t="str">
        <f>"6U01B     "</f>
        <v xml:space="preserve">6U01B     </v>
      </c>
      <c r="L4" t="str">
        <f>"STRAT.HPL CONTREBALANC.BLANC  "</f>
        <v xml:space="preserve">STRAT.HPL CONTREBALANC.BLANC  </v>
      </c>
      <c r="M4" t="str">
        <f>"3050           "</f>
        <v xml:space="preserve">3050           </v>
      </c>
      <c r="N4" t="str">
        <f>"1300           "</f>
        <v xml:space="preserve">1300           </v>
      </c>
      <c r="O4" t="str">
        <f>"0,8            "</f>
        <v xml:space="preserve">0,8            </v>
      </c>
      <c r="P4">
        <v>1</v>
      </c>
      <c r="Q4" t="str">
        <f t="shared" si="0"/>
        <v>77</v>
      </c>
      <c r="R4">
        <v>5.71</v>
      </c>
      <c r="S4" t="str">
        <f>"M2 "</f>
        <v xml:space="preserve">M2 </v>
      </c>
      <c r="T4">
        <v>43.79</v>
      </c>
      <c r="U4" t="str">
        <f>"Tarif costume            "</f>
        <v xml:space="preserve">Tarif costume            </v>
      </c>
      <c r="V4">
        <v>16.97</v>
      </c>
      <c r="W4">
        <v>9.5399999999999991</v>
      </c>
      <c r="X4" t="str">
        <f>"DANCHE    "</f>
        <v xml:space="preserve">DANCHE    </v>
      </c>
      <c r="Y4" t="str">
        <f>"ENL"</f>
        <v>ENL</v>
      </c>
    </row>
    <row r="5" spans="1:26" x14ac:dyDescent="0.25">
      <c r="A5" t="str">
        <f>"EH55333"</f>
        <v>EH55333</v>
      </c>
      <c r="B5" t="str">
        <f>"RET"</f>
        <v>RET</v>
      </c>
      <c r="C5">
        <v>20190709</v>
      </c>
      <c r="D5">
        <v>20190709</v>
      </c>
      <c r="E5" t="str">
        <f>"001ZC622  "</f>
        <v xml:space="preserve">001ZC622  </v>
      </c>
      <c r="F5" t="str">
        <f>"MOREIRA BENOIT                      "</f>
        <v xml:space="preserve">MOREIRA BENOIT                      </v>
      </c>
      <c r="G5" t="str">
        <f>"A086"</f>
        <v>A086</v>
      </c>
      <c r="H5" t="str">
        <f>"STRAT               "</f>
        <v xml:space="preserve">STRAT               </v>
      </c>
      <c r="I5">
        <v>506935</v>
      </c>
      <c r="J5" t="str">
        <f>"528728         "</f>
        <v xml:space="preserve">528728         </v>
      </c>
      <c r="K5" t="str">
        <f>"6R40A     "</f>
        <v xml:space="preserve">6R40A     </v>
      </c>
      <c r="L5" t="str">
        <f>"¹STRAT.U775 GRIS BRUME ST9    "</f>
        <v xml:space="preserve">¹STRAT.U775 GRIS BRUME ST9    </v>
      </c>
      <c r="M5" t="str">
        <f>"2800           "</f>
        <v xml:space="preserve">2800           </v>
      </c>
      <c r="N5" t="str">
        <f>"1310           "</f>
        <v xml:space="preserve">1310           </v>
      </c>
      <c r="O5" t="str">
        <f>"0,8            "</f>
        <v xml:space="preserve">0,8            </v>
      </c>
      <c r="P5">
        <v>-1</v>
      </c>
      <c r="Q5" t="str">
        <f t="shared" si="0"/>
        <v>77</v>
      </c>
      <c r="R5">
        <v>28.02</v>
      </c>
      <c r="S5" t="str">
        <f>"M2 "</f>
        <v xml:space="preserve">M2 </v>
      </c>
      <c r="T5">
        <v>-23.53</v>
      </c>
      <c r="U5" t="str">
        <f>"Tarif forcé              "</f>
        <v xml:space="preserve">Tarif forcé              </v>
      </c>
      <c r="V5">
        <v>-50.66</v>
      </c>
      <c r="W5">
        <v>-38.74</v>
      </c>
      <c r="X5" t="str">
        <f>"CORPAS    "</f>
        <v xml:space="preserve">CORPAS    </v>
      </c>
      <c r="Y5" t="str">
        <f>"ENL"</f>
        <v>ENL</v>
      </c>
    </row>
    <row r="6" spans="1:26" x14ac:dyDescent="0.25">
      <c r="I6"/>
    </row>
    <row r="7" spans="1:26" x14ac:dyDescent="0.25">
      <c r="I7"/>
    </row>
    <row r="8" spans="1:26" x14ac:dyDescent="0.25">
      <c r="I8"/>
    </row>
    <row r="9" spans="1:26" x14ac:dyDescent="0.25">
      <c r="I9"/>
    </row>
    <row r="10" spans="1:26" x14ac:dyDescent="0.25">
      <c r="I10"/>
    </row>
    <row r="11" spans="1:26" x14ac:dyDescent="0.25">
      <c r="I11"/>
    </row>
    <row r="12" spans="1:26" x14ac:dyDescent="0.25">
      <c r="I12"/>
    </row>
    <row r="13" spans="1:26" x14ac:dyDescent="0.25">
      <c r="I13"/>
    </row>
    <row r="14" spans="1:26" x14ac:dyDescent="0.25">
      <c r="I14"/>
    </row>
    <row r="15" spans="1:26" x14ac:dyDescent="0.25">
      <c r="I15"/>
    </row>
    <row r="16" spans="1:26" x14ac:dyDescent="0.25">
      <c r="I16"/>
    </row>
    <row r="17" spans="9:9" x14ac:dyDescent="0.25">
      <c r="I17"/>
    </row>
    <row r="18" spans="9:9" x14ac:dyDescent="0.25">
      <c r="I18"/>
    </row>
    <row r="19" spans="9:9" x14ac:dyDescent="0.25">
      <c r="I19"/>
    </row>
    <row r="20" spans="9:9" x14ac:dyDescent="0.25">
      <c r="I20"/>
    </row>
    <row r="21" spans="9:9" x14ac:dyDescent="0.25">
      <c r="I21"/>
    </row>
    <row r="22" spans="9:9" x14ac:dyDescent="0.25">
      <c r="I22"/>
    </row>
    <row r="23" spans="9:9" x14ac:dyDescent="0.25">
      <c r="I23"/>
    </row>
    <row r="24" spans="9:9" x14ac:dyDescent="0.25">
      <c r="I24"/>
    </row>
    <row r="25" spans="9:9" x14ac:dyDescent="0.25">
      <c r="I25"/>
    </row>
    <row r="26" spans="9:9" x14ac:dyDescent="0.25">
      <c r="I26"/>
    </row>
    <row r="27" spans="9:9" x14ac:dyDescent="0.25">
      <c r="I27"/>
    </row>
    <row r="28" spans="9:9" x14ac:dyDescent="0.25">
      <c r="I28"/>
    </row>
    <row r="29" spans="9:9" x14ac:dyDescent="0.25">
      <c r="I29"/>
    </row>
    <row r="30" spans="9:9" x14ac:dyDescent="0.25">
      <c r="I30"/>
    </row>
    <row r="31" spans="9:9" x14ac:dyDescent="0.25">
      <c r="I31"/>
    </row>
    <row r="32" spans="9:9" x14ac:dyDescent="0.25">
      <c r="I32"/>
    </row>
    <row r="33" spans="9:9" x14ac:dyDescent="0.25">
      <c r="I33"/>
    </row>
    <row r="34" spans="9:9" x14ac:dyDescent="0.25">
      <c r="I34"/>
    </row>
    <row r="35" spans="9:9" x14ac:dyDescent="0.25">
      <c r="I35"/>
    </row>
    <row r="36" spans="9:9" x14ac:dyDescent="0.25">
      <c r="I36"/>
    </row>
    <row r="37" spans="9:9" x14ac:dyDescent="0.25">
      <c r="I37"/>
    </row>
    <row r="38" spans="9:9" x14ac:dyDescent="0.25">
      <c r="I38"/>
    </row>
    <row r="39" spans="9:9" x14ac:dyDescent="0.25">
      <c r="I39"/>
    </row>
    <row r="40" spans="9:9" x14ac:dyDescent="0.25">
      <c r="I40"/>
    </row>
    <row r="41" spans="9:9" x14ac:dyDescent="0.25">
      <c r="I41"/>
    </row>
    <row r="42" spans="9:9" x14ac:dyDescent="0.25">
      <c r="I42"/>
    </row>
    <row r="43" spans="9:9" x14ac:dyDescent="0.25">
      <c r="I43"/>
    </row>
    <row r="44" spans="9:9" x14ac:dyDescent="0.25">
      <c r="I44"/>
    </row>
    <row r="45" spans="9:9" x14ac:dyDescent="0.25">
      <c r="I45"/>
    </row>
    <row r="46" spans="9:9" x14ac:dyDescent="0.25">
      <c r="I46"/>
    </row>
    <row r="47" spans="9:9" x14ac:dyDescent="0.25">
      <c r="I47"/>
    </row>
    <row r="48" spans="9:9" x14ac:dyDescent="0.25">
      <c r="I48"/>
    </row>
    <row r="49" spans="9:9" x14ac:dyDescent="0.25">
      <c r="I49"/>
    </row>
    <row r="50" spans="9:9" x14ac:dyDescent="0.25">
      <c r="I50"/>
    </row>
    <row r="51" spans="9:9" x14ac:dyDescent="0.25">
      <c r="I51"/>
    </row>
    <row r="52" spans="9:9" x14ac:dyDescent="0.25">
      <c r="I52"/>
    </row>
    <row r="53" spans="9:9" x14ac:dyDescent="0.25">
      <c r="I53"/>
    </row>
    <row r="54" spans="9:9" x14ac:dyDescent="0.25">
      <c r="I54"/>
    </row>
    <row r="55" spans="9:9" x14ac:dyDescent="0.25">
      <c r="I55"/>
    </row>
    <row r="56" spans="9:9" x14ac:dyDescent="0.25">
      <c r="I56"/>
    </row>
    <row r="57" spans="9:9" x14ac:dyDescent="0.25">
      <c r="I57"/>
    </row>
    <row r="58" spans="9:9" x14ac:dyDescent="0.25">
      <c r="I58"/>
    </row>
    <row r="59" spans="9:9" x14ac:dyDescent="0.25">
      <c r="I59"/>
    </row>
    <row r="60" spans="9:9" x14ac:dyDescent="0.25">
      <c r="I60"/>
    </row>
    <row r="61" spans="9:9" x14ac:dyDescent="0.25">
      <c r="I61"/>
    </row>
    <row r="62" spans="9:9" x14ac:dyDescent="0.25">
      <c r="I62"/>
    </row>
    <row r="63" spans="9:9" x14ac:dyDescent="0.25">
      <c r="I63"/>
    </row>
    <row r="64" spans="9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26" x14ac:dyDescent="0.25">
      <c r="I129"/>
    </row>
    <row r="130" spans="9:26" x14ac:dyDescent="0.25">
      <c r="I130"/>
    </row>
    <row r="131" spans="9:26" x14ac:dyDescent="0.25">
      <c r="I131"/>
    </row>
    <row r="132" spans="9:26" x14ac:dyDescent="0.25">
      <c r="I132"/>
    </row>
    <row r="133" spans="9:26" x14ac:dyDescent="0.25">
      <c r="I133"/>
    </row>
    <row r="134" spans="9:26" x14ac:dyDescent="0.25">
      <c r="I134"/>
    </row>
    <row r="135" spans="9:26" x14ac:dyDescent="0.25">
      <c r="I135"/>
    </row>
    <row r="136" spans="9:26" x14ac:dyDescent="0.25">
      <c r="I136"/>
    </row>
    <row r="137" spans="9:26" x14ac:dyDescent="0.25">
      <c r="I137"/>
    </row>
    <row r="138" spans="9:26" x14ac:dyDescent="0.25">
      <c r="I138"/>
    </row>
    <row r="139" spans="9:26" x14ac:dyDescent="0.25">
      <c r="I139"/>
    </row>
    <row r="140" spans="9:26" x14ac:dyDescent="0.25">
      <c r="I140"/>
    </row>
    <row r="141" spans="9:26" x14ac:dyDescent="0.25">
      <c r="I141"/>
      <c r="Z141" s="10"/>
    </row>
    <row r="142" spans="9:26" x14ac:dyDescent="0.25">
      <c r="I142"/>
      <c r="Z142" s="10"/>
    </row>
    <row r="143" spans="9:26" x14ac:dyDescent="0.25">
      <c r="I143"/>
      <c r="Z143" s="10"/>
    </row>
    <row r="144" spans="9:26" x14ac:dyDescent="0.25">
      <c r="I144"/>
      <c r="Z144" s="10"/>
    </row>
    <row r="145" spans="1:26" x14ac:dyDescent="0.25">
      <c r="I145"/>
      <c r="Z145" s="10"/>
    </row>
    <row r="146" spans="1:26" x14ac:dyDescent="0.25">
      <c r="I146"/>
      <c r="Z146" s="10"/>
    </row>
    <row r="147" spans="1:26" x14ac:dyDescent="0.25">
      <c r="I147"/>
      <c r="Z147" s="10"/>
    </row>
    <row r="148" spans="1:26" x14ac:dyDescent="0.25">
      <c r="I148"/>
      <c r="Z148" s="10"/>
    </row>
    <row r="149" spans="1:26" x14ac:dyDescent="0.25">
      <c r="I149"/>
      <c r="Z149" s="10"/>
    </row>
    <row r="150" spans="1:26" x14ac:dyDescent="0.25">
      <c r="I150"/>
      <c r="Z150" s="10"/>
    </row>
    <row r="151" spans="1:26" x14ac:dyDescent="0.25">
      <c r="I151"/>
      <c r="Z151" s="10"/>
    </row>
    <row r="152" spans="1:26" x14ac:dyDescent="0.25">
      <c r="A152" s="10"/>
      <c r="B152" s="10"/>
      <c r="C152" s="10"/>
      <c r="D152" s="11"/>
      <c r="G152" s="10"/>
      <c r="L152" s="7"/>
      <c r="Q152" s="3"/>
      <c r="R152" s="10"/>
      <c r="S152" s="10"/>
      <c r="T152" s="10"/>
      <c r="V152" s="10"/>
      <c r="W152" s="1"/>
      <c r="Y152" s="10"/>
      <c r="Z152" s="10"/>
    </row>
    <row r="153" spans="1:26" x14ac:dyDescent="0.25">
      <c r="A153" s="10"/>
      <c r="B153" s="10"/>
      <c r="C153" s="10"/>
      <c r="D153" s="11"/>
      <c r="G153" s="10"/>
      <c r="L153" s="7"/>
      <c r="Q153" s="3"/>
      <c r="R153" s="10"/>
      <c r="S153" s="10"/>
      <c r="T153" s="10"/>
      <c r="V153" s="10"/>
      <c r="W153" s="1"/>
      <c r="Y153" s="10"/>
      <c r="Z153" s="10"/>
    </row>
    <row r="154" spans="1:26" x14ac:dyDescent="0.25">
      <c r="A154" s="10"/>
      <c r="B154" s="10"/>
      <c r="C154" s="10"/>
      <c r="D154" s="11"/>
      <c r="G154" s="10"/>
      <c r="L154" s="7"/>
      <c r="Q154" s="3"/>
      <c r="R154" s="10"/>
      <c r="S154" s="10"/>
      <c r="T154" s="10"/>
      <c r="V154" s="10"/>
      <c r="W154" s="1"/>
      <c r="Y154" s="10"/>
      <c r="Z154" s="10"/>
    </row>
    <row r="155" spans="1:26" x14ac:dyDescent="0.25">
      <c r="A155" s="10"/>
      <c r="B155" s="10"/>
      <c r="C155" s="10"/>
      <c r="D155" s="11"/>
      <c r="G155" s="10"/>
      <c r="L155" s="7"/>
      <c r="Q155" s="3"/>
      <c r="R155" s="10"/>
      <c r="S155" s="10"/>
      <c r="T155" s="10"/>
      <c r="V155" s="10"/>
      <c r="W155" s="1"/>
      <c r="Y155" s="10"/>
      <c r="Z155" s="10"/>
    </row>
    <row r="156" spans="1:26" x14ac:dyDescent="0.25">
      <c r="A156" s="10"/>
      <c r="B156" s="10"/>
      <c r="C156" s="10"/>
      <c r="D156" s="11"/>
      <c r="G156" s="10"/>
      <c r="L156" s="7"/>
      <c r="Q156" s="3"/>
      <c r="R156" s="10"/>
      <c r="S156" s="10"/>
      <c r="T156" s="10"/>
      <c r="V156" s="10"/>
      <c r="W156" s="1"/>
      <c r="Y156" s="10"/>
      <c r="Z156" s="10"/>
    </row>
    <row r="157" spans="1:26" x14ac:dyDescent="0.25">
      <c r="A157" s="10"/>
      <c r="B157" s="10"/>
      <c r="C157" s="10"/>
      <c r="D157" s="11"/>
      <c r="G157" s="10"/>
      <c r="L157" s="7"/>
      <c r="Q157" s="3"/>
      <c r="R157" s="10"/>
      <c r="S157" s="10"/>
      <c r="T157" s="10"/>
      <c r="V157" s="10"/>
      <c r="W157" s="1"/>
      <c r="Y157" s="10"/>
      <c r="Z157" s="10"/>
    </row>
    <row r="158" spans="1:26" x14ac:dyDescent="0.25">
      <c r="A158" s="10"/>
      <c r="B158" s="10"/>
      <c r="C158" s="10"/>
      <c r="D158" s="11"/>
      <c r="G158" s="10"/>
      <c r="L158" s="7"/>
      <c r="Q158" s="3"/>
      <c r="R158" s="10"/>
      <c r="S158" s="10"/>
      <c r="T158" s="10"/>
      <c r="V158" s="10"/>
      <c r="W158" s="1"/>
      <c r="Y158" s="10"/>
      <c r="Z158" s="10"/>
    </row>
    <row r="159" spans="1:26" x14ac:dyDescent="0.25">
      <c r="A159" s="10"/>
      <c r="B159" s="10"/>
      <c r="C159" s="10"/>
      <c r="D159" s="11"/>
      <c r="G159" s="10"/>
      <c r="L159" s="7"/>
      <c r="Q159" s="3"/>
      <c r="R159" s="10"/>
      <c r="S159" s="10"/>
      <c r="T159" s="10"/>
      <c r="V159" s="10"/>
      <c r="W159" s="1"/>
      <c r="Y159" s="10"/>
      <c r="Z159" s="10"/>
    </row>
    <row r="160" spans="1:26" x14ac:dyDescent="0.25">
      <c r="A160" s="10"/>
      <c r="B160" s="10"/>
      <c r="C160" s="10"/>
      <c r="D160" s="11"/>
      <c r="G160" s="10"/>
      <c r="L160" s="7"/>
      <c r="Q160" s="3"/>
      <c r="R160" s="10"/>
      <c r="S160" s="10"/>
      <c r="T160" s="10"/>
      <c r="V160" s="10"/>
      <c r="W160" s="1"/>
      <c r="Y160" s="10"/>
      <c r="Z160" s="10"/>
    </row>
    <row r="161" spans="1:26" x14ac:dyDescent="0.25">
      <c r="A161" s="10"/>
      <c r="B161" s="10"/>
      <c r="C161" s="10"/>
      <c r="D161" s="11"/>
      <c r="G161" s="10"/>
      <c r="L161" s="7"/>
      <c r="Q161" s="3"/>
      <c r="R161" s="10"/>
      <c r="S161" s="10"/>
      <c r="T161" s="10"/>
      <c r="V161" s="10"/>
      <c r="W161" s="1"/>
      <c r="Y161" s="10"/>
      <c r="Z161" s="10"/>
    </row>
    <row r="162" spans="1:26" x14ac:dyDescent="0.25">
      <c r="A162" s="10"/>
      <c r="B162" s="10"/>
      <c r="C162" s="10"/>
      <c r="D162" s="11"/>
      <c r="G162" s="10"/>
      <c r="L162" s="7"/>
      <c r="Q162" s="3"/>
      <c r="R162" s="10"/>
      <c r="S162" s="10"/>
      <c r="T162" s="10"/>
      <c r="V162" s="10"/>
      <c r="W162" s="1"/>
      <c r="Y162" s="10"/>
      <c r="Z162" s="10"/>
    </row>
    <row r="163" spans="1:26" x14ac:dyDescent="0.25">
      <c r="A163" s="10"/>
      <c r="B163" s="10"/>
      <c r="C163" s="10"/>
      <c r="D163" s="11"/>
      <c r="G163" s="10"/>
      <c r="L163" s="7"/>
      <c r="Q163" s="3"/>
      <c r="R163" s="10"/>
      <c r="S163" s="10"/>
      <c r="T163" s="10"/>
      <c r="V163" s="10"/>
      <c r="W163" s="1"/>
      <c r="Y163" s="10"/>
      <c r="Z163" s="10"/>
    </row>
    <row r="164" spans="1:26" x14ac:dyDescent="0.25">
      <c r="A164" s="10"/>
      <c r="B164" s="10"/>
      <c r="C164" s="10"/>
      <c r="D164" s="11"/>
      <c r="G164" s="10"/>
      <c r="L164" s="7"/>
      <c r="Q164" s="3"/>
      <c r="R164" s="10"/>
      <c r="S164" s="10"/>
      <c r="T164" s="10"/>
      <c r="V164" s="10"/>
      <c r="W164" s="1"/>
      <c r="Y164" s="10"/>
    </row>
    <row r="165" spans="1:26" x14ac:dyDescent="0.25">
      <c r="A165" s="10"/>
      <c r="B165" s="10"/>
      <c r="C165" s="10"/>
      <c r="D165" s="11"/>
      <c r="G165" s="10"/>
      <c r="L165" s="7"/>
      <c r="Q165" s="3"/>
      <c r="R165" s="10"/>
      <c r="S165" s="10"/>
      <c r="T165" s="10"/>
      <c r="V165" s="10"/>
      <c r="W165" s="1"/>
      <c r="Y165" s="10"/>
    </row>
    <row r="166" spans="1:26" x14ac:dyDescent="0.25">
      <c r="A166" s="10"/>
      <c r="B166" s="10"/>
      <c r="C166" s="10"/>
      <c r="D166" s="11"/>
      <c r="G166" s="10"/>
      <c r="L166" s="7"/>
      <c r="Q166" s="3"/>
      <c r="R166" s="10"/>
      <c r="S166" s="10"/>
      <c r="T166" s="10"/>
      <c r="V166" s="10"/>
      <c r="W166" s="1"/>
      <c r="Y166" s="10"/>
    </row>
    <row r="167" spans="1:26" x14ac:dyDescent="0.25">
      <c r="A167" s="10"/>
      <c r="B167" s="10"/>
      <c r="C167" s="10"/>
      <c r="D167" s="11"/>
      <c r="G167" s="10"/>
      <c r="L167" s="7"/>
      <c r="Q167" s="3"/>
      <c r="R167" s="10"/>
      <c r="S167" s="10"/>
      <c r="T167" s="10"/>
      <c r="V167" s="10"/>
      <c r="W167" s="1"/>
      <c r="Y167" s="10"/>
    </row>
    <row r="168" spans="1:26" x14ac:dyDescent="0.25">
      <c r="A168" s="10"/>
      <c r="B168" s="10"/>
      <c r="C168" s="10"/>
      <c r="D168" s="11"/>
      <c r="G168" s="10"/>
      <c r="L168" s="7"/>
      <c r="Q168" s="3"/>
      <c r="R168" s="10"/>
      <c r="S168" s="10"/>
      <c r="T168" s="10"/>
      <c r="V168" s="10"/>
      <c r="W168" s="1"/>
      <c r="Y168" s="10"/>
    </row>
    <row r="169" spans="1:26" x14ac:dyDescent="0.25">
      <c r="A169" s="10"/>
      <c r="B169" s="10"/>
      <c r="C169" s="10"/>
      <c r="D169" s="11"/>
      <c r="G169" s="10"/>
      <c r="L169" s="7"/>
      <c r="Q169" s="3"/>
      <c r="R169" s="10"/>
      <c r="S169" s="10"/>
      <c r="T169" s="10"/>
      <c r="V169" s="10"/>
      <c r="W169" s="1"/>
      <c r="Y169" s="10"/>
    </row>
    <row r="170" spans="1:26" x14ac:dyDescent="0.25">
      <c r="A170" s="10"/>
      <c r="B170" s="10"/>
      <c r="C170" s="10"/>
      <c r="D170" s="11"/>
      <c r="G170" s="10"/>
      <c r="L170" s="7"/>
      <c r="Q170" s="3"/>
      <c r="R170" s="10"/>
      <c r="S170" s="10"/>
      <c r="T170" s="10"/>
      <c r="V170" s="10"/>
      <c r="W170" s="1"/>
      <c r="Y170" s="10"/>
    </row>
    <row r="171" spans="1:26" x14ac:dyDescent="0.25">
      <c r="A171" s="10"/>
      <c r="B171" s="10"/>
      <c r="C171" s="10"/>
      <c r="D171" s="11"/>
      <c r="G171" s="10"/>
      <c r="L171" s="7"/>
      <c r="Q171" s="3"/>
      <c r="R171" s="10"/>
      <c r="S171" s="10"/>
      <c r="T171" s="10"/>
      <c r="V171" s="10"/>
      <c r="W171" s="1"/>
      <c r="Y171" s="10"/>
    </row>
    <row r="172" spans="1:26" x14ac:dyDescent="0.25">
      <c r="A172" s="10"/>
      <c r="B172" s="10"/>
      <c r="C172" s="10"/>
      <c r="D172" s="11"/>
      <c r="G172" s="10"/>
      <c r="L172" s="7"/>
      <c r="Q172" s="3"/>
      <c r="R172" s="10"/>
      <c r="S172" s="10"/>
      <c r="T172" s="10"/>
      <c r="V172" s="10"/>
      <c r="W172" s="1"/>
      <c r="Y172" s="10"/>
    </row>
    <row r="173" spans="1:26" x14ac:dyDescent="0.25">
      <c r="A173" s="10"/>
      <c r="B173" s="10"/>
      <c r="C173" s="10"/>
      <c r="D173" s="11"/>
      <c r="G173" s="10"/>
      <c r="L173" s="7"/>
      <c r="Q173" s="3"/>
      <c r="R173" s="10"/>
      <c r="S173" s="10"/>
      <c r="T173" s="10"/>
      <c r="V173" s="10"/>
      <c r="W173" s="1"/>
      <c r="Y173" s="10"/>
    </row>
    <row r="174" spans="1:26" x14ac:dyDescent="0.25">
      <c r="A174" s="10"/>
      <c r="B174" s="10"/>
      <c r="C174" s="10"/>
      <c r="D174" s="11"/>
      <c r="G174" s="10"/>
      <c r="L174" s="7"/>
      <c r="Q174" s="3"/>
      <c r="R174" s="10"/>
      <c r="S174" s="10"/>
      <c r="T174" s="10"/>
      <c r="V174" s="10"/>
      <c r="W174" s="1"/>
      <c r="Y174" s="1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controle</vt:lpstr>
      <vt:lpstr>tarifs</vt:lpstr>
      <vt:lpstr>brut</vt:lpstr>
      <vt:lpstr>souhait</vt:lpstr>
      <vt:lpstr>0108</vt:lpstr>
      <vt:lpstr>selection colonnes</vt:lpstr>
      <vt:lpstr>controle selec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.....</dc:creator>
  <cp:lastModifiedBy>M .....</cp:lastModifiedBy>
  <dcterms:created xsi:type="dcterms:W3CDTF">2019-07-05T16:02:41Z</dcterms:created>
  <dcterms:modified xsi:type="dcterms:W3CDTF">2019-07-31T18:37:12Z</dcterms:modified>
</cp:coreProperties>
</file>