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0"/>
  <workbookPr codeName="ThisWorkbook" defaultThemeVersion="166925"/>
  <mc:AlternateContent xmlns:mc="http://schemas.openxmlformats.org/markup-compatibility/2006">
    <mc:Choice Requires="x15">
      <x15ac:absPath xmlns:x15ac="http://schemas.microsoft.com/office/spreadsheetml/2010/11/ac" url="C:\Users\Algalaran\Desktop\"/>
    </mc:Choice>
  </mc:AlternateContent>
  <xr:revisionPtr revIDLastSave="0" documentId="8_{8EF9F1BF-BD82-4E77-A734-4E4530B681A3}" xr6:coauthVersionLast="36" xr6:coauthVersionMax="36" xr10:uidLastSave="{00000000-0000-0000-0000-000000000000}"/>
  <bookViews>
    <workbookView xWindow="-120" yWindow="-120" windowWidth="29040" windowHeight="15840" tabRatio="813" activeTab="3" xr2:uid="{1B63684F-2B57-47CF-B523-4A27BA106E7B}"/>
  </bookViews>
  <sheets>
    <sheet name="Roll20" sheetId="11" r:id="rId1"/>
    <sheet name="Complément feuille personnage" sheetId="12" r:id="rId2"/>
    <sheet name="Sac à dos" sheetId="8" r:id="rId3"/>
    <sheet name="Magie - Liste de sorts" sheetId="5" r:id="rId4"/>
    <sheet name="Magie - Aspects élémentaires" sheetId="7" state="hidden" r:id="rId5"/>
    <sheet name="Magie - Aspects Complémentaires" sheetId="9" state="hidden" r:id="rId6"/>
    <sheet name="Listes" sheetId="2" r:id="rId7"/>
    <sheet name="Liste_Armement" sheetId="3" r:id="rId8"/>
    <sheet name="médicaments et potions" sheetId="6" state="hidden" r:id="rId9"/>
  </sheets>
  <definedNames>
    <definedName name="Armes">Liste_Armement!$B$1:$B$24</definedName>
    <definedName name="armure_de_cuir">Listes!$B$72:$B$75</definedName>
    <definedName name="Armure_légère">Listes!$C$72:$C$75</definedName>
    <definedName name="Armure_Lourde">Listes!$D$72:$D$75</definedName>
    <definedName name="Armures">Liste_Armement!$B$27:$B$31</definedName>
    <definedName name="Aspects_complémentaires">Listes!$E$59:$E$63</definedName>
    <definedName name="aspects_dons_talents">Listes!$A$24:$E$24</definedName>
    <definedName name="aspects_élémentaires">'Magie - Aspects élémentaires'!$B$3:$B$13</definedName>
    <definedName name="Aspects_magique_directeur">Listes!$B$59:$B$69</definedName>
    <definedName name="Blessures">Listes!$L$3:$L$43</definedName>
    <definedName name="Bouclier">Listes!$E$72</definedName>
    <definedName name="compétences_armes">Listes!$B$7:$B$22</definedName>
    <definedName name="compétences_artistiques">Listes!$C$7:$C$12</definedName>
    <definedName name="Compétences_Physique">Listes!$D$7:$D$13</definedName>
    <definedName name="compétences_pratiques">Listes!$E$7:$E$18</definedName>
    <definedName name="compétences_professionnelles">Listes!$F$7:$F$22</definedName>
    <definedName name="compétences_savoir">Listes!$G$7:$G$19</definedName>
    <definedName name="compétences_sociales">Listes!$H$7:$H$15</definedName>
    <definedName name="Cultes">Listes!$B$37:$B$44</definedName>
    <definedName name="Divers">Listes!$C$78:$C$109</definedName>
    <definedName name="Domaine_de_competence">Listes!$C$6:$H$6</definedName>
    <definedName name="Don_de_magie">Listes!$B$25:$B$26</definedName>
    <definedName name="Dons_planétaires">Listes!$C$25:$C$34</definedName>
    <definedName name="Dotations_Uniques">Listes!$D$25:$D$33</definedName>
    <definedName name="éléments">Listes!$D$59:$D$66</definedName>
    <definedName name="flèches_carreaux">Liste_Armement!$B$34:$B$39</definedName>
    <definedName name="Malus_sorts">Listes!$B$47:$B$50</definedName>
    <definedName name="Monture">Listes!$D$78:$D$86</definedName>
    <definedName name="N_A">Listes!$A$25</definedName>
    <definedName name="Nourriture">Listes!$E$78:$E$86</definedName>
    <definedName name="PA_général">Listes!$K$3:$K$103</definedName>
    <definedName name="potion">'médicaments et potions'!$B$3:$B$10</definedName>
    <definedName name="Talents">Listes!$E$25:$E$33</definedName>
    <definedName name="Temp_incantatoire">Listes!$E$47:$E$52</definedName>
    <definedName name="Vêtement">Listes!$B$78:$B$97</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31" i="5" l="1"/>
  <c r="E131" i="5"/>
  <c r="J102" i="5"/>
  <c r="E102" i="5"/>
  <c r="J73" i="5"/>
  <c r="E73" i="5"/>
  <c r="J44" i="5"/>
  <c r="E44" i="5"/>
  <c r="J15" i="5"/>
  <c r="E15" i="5"/>
  <c r="L38" i="2" l="1"/>
  <c r="L39" i="2"/>
  <c r="L40" i="2" s="1"/>
  <c r="L41" i="2" s="1"/>
  <c r="L42" i="2" s="1"/>
  <c r="L43" i="2" s="1"/>
  <c r="L24" i="2"/>
  <c r="L25" i="2" s="1"/>
  <c r="L26" i="2" s="1"/>
  <c r="L27" i="2" s="1"/>
  <c r="L28" i="2" s="1"/>
  <c r="L29" i="2" s="1"/>
  <c r="L30" i="2" s="1"/>
  <c r="L31" i="2" s="1"/>
  <c r="L32" i="2" s="1"/>
  <c r="L33" i="2" s="1"/>
  <c r="L34" i="2" s="1"/>
  <c r="L35" i="2" s="1"/>
  <c r="L36" i="2" s="1"/>
  <c r="L37" i="2" s="1"/>
  <c r="G45" i="11" l="1"/>
  <c r="G44" i="11"/>
  <c r="G42" i="11"/>
  <c r="G41" i="11"/>
  <c r="G39" i="11"/>
  <c r="G38" i="11"/>
  <c r="G37" i="11"/>
  <c r="F37" i="11"/>
  <c r="G40" i="11"/>
  <c r="G43" i="11"/>
  <c r="I21" i="12"/>
  <c r="I17" i="12" s="1"/>
  <c r="F18" i="12"/>
  <c r="F19" i="12"/>
  <c r="F20" i="12"/>
  <c r="F21" i="12"/>
  <c r="F22" i="12"/>
  <c r="F23" i="12"/>
  <c r="F24" i="12"/>
  <c r="F25" i="12"/>
  <c r="F26" i="12"/>
  <c r="F17" i="12"/>
  <c r="B23" i="11"/>
  <c r="B24" i="11"/>
  <c r="D24" i="11" s="1"/>
  <c r="B25" i="11"/>
  <c r="D25" i="11" s="1"/>
  <c r="B26" i="11"/>
  <c r="D26" i="11" s="1"/>
  <c r="B27" i="11"/>
  <c r="D27" i="11" s="1"/>
  <c r="B28" i="11"/>
  <c r="D28" i="11" s="1"/>
  <c r="B29" i="11"/>
  <c r="D29" i="11" s="1"/>
  <c r="B30" i="11"/>
  <c r="D30" i="11" s="1"/>
  <c r="B31" i="11"/>
  <c r="D31" i="11" s="1"/>
  <c r="B22" i="11"/>
  <c r="F17" i="11"/>
  <c r="F16" i="11"/>
  <c r="F15" i="11"/>
  <c r="F14" i="11"/>
  <c r="F13" i="11"/>
  <c r="D39" i="11" s="1"/>
  <c r="F12" i="11"/>
  <c r="F11" i="11"/>
  <c r="D41" i="11" s="1"/>
  <c r="F10" i="11"/>
  <c r="L4" i="2"/>
  <c r="L5" i="2" s="1"/>
  <c r="L6" i="2" s="1"/>
  <c r="L7" i="2" s="1"/>
  <c r="L8" i="2" s="1"/>
  <c r="L9" i="2" s="1"/>
  <c r="L10" i="2" s="1"/>
  <c r="L11" i="2" s="1"/>
  <c r="L12" i="2" s="1"/>
  <c r="L13" i="2" s="1"/>
  <c r="L14" i="2" s="1"/>
  <c r="L15" i="2" s="1"/>
  <c r="L16" i="2" s="1"/>
  <c r="L17" i="2" s="1"/>
  <c r="L18" i="2" s="1"/>
  <c r="L19" i="2" s="1"/>
  <c r="L20" i="2" s="1"/>
  <c r="L21" i="2" s="1"/>
  <c r="L22" i="2" s="1"/>
  <c r="L23" i="2" s="1"/>
  <c r="J5" i="12"/>
  <c r="J6" i="12"/>
  <c r="J7" i="12"/>
  <c r="J8" i="12"/>
  <c r="J9" i="12"/>
  <c r="J10" i="12"/>
  <c r="J11" i="12"/>
  <c r="J12" i="12"/>
  <c r="J13" i="12"/>
  <c r="J4" i="12"/>
  <c r="F43" i="11"/>
  <c r="F40" i="11"/>
  <c r="F34" i="11"/>
  <c r="D23" i="11" l="1"/>
  <c r="E23" i="11" s="1"/>
  <c r="J23" i="11"/>
  <c r="J28" i="11"/>
  <c r="J24" i="11"/>
  <c r="J29" i="11"/>
  <c r="J25" i="11"/>
  <c r="J30" i="11"/>
  <c r="J27" i="11"/>
  <c r="J31" i="11"/>
  <c r="D34" i="11"/>
  <c r="D38" i="11"/>
  <c r="D44" i="11"/>
  <c r="D35" i="11"/>
  <c r="G35" i="11" s="1"/>
  <c r="D45" i="11"/>
  <c r="D22" i="11"/>
  <c r="D37" i="11"/>
  <c r="D40" i="11"/>
  <c r="D43" i="11"/>
  <c r="D36" i="11"/>
  <c r="G36" i="11" s="1"/>
  <c r="D42" i="11"/>
  <c r="G34" i="11"/>
  <c r="E28" i="11"/>
  <c r="E27" i="11"/>
  <c r="E30" i="11"/>
  <c r="E26" i="11"/>
  <c r="E24" i="11"/>
  <c r="E29" i="11"/>
  <c r="E31" i="11"/>
  <c r="E25" i="11"/>
  <c r="H23" i="11"/>
  <c r="K23" i="11" s="1"/>
  <c r="H24" i="11"/>
  <c r="H25" i="11"/>
  <c r="H26" i="11"/>
  <c r="J26" i="11" s="1"/>
  <c r="H27" i="11"/>
  <c r="H28" i="11"/>
  <c r="H29" i="11"/>
  <c r="H30" i="11"/>
  <c r="H31" i="11"/>
  <c r="H22" i="11"/>
  <c r="J22" i="11" s="1"/>
  <c r="K24" i="11" l="1"/>
  <c r="K31" i="11"/>
  <c r="K27" i="11"/>
  <c r="K30" i="11"/>
  <c r="K26" i="11"/>
  <c r="K29" i="11"/>
  <c r="K25" i="11"/>
  <c r="K28" i="11"/>
  <c r="K22" i="11"/>
  <c r="E22" i="11" l="1"/>
  <c r="C135" i="5" l="1"/>
  <c r="H135" i="5"/>
  <c r="H106" i="5"/>
  <c r="C106" i="5"/>
  <c r="C77" i="5"/>
  <c r="H77" i="5"/>
  <c r="H48" i="5"/>
  <c r="C48" i="5"/>
  <c r="H19" i="5"/>
  <c r="D22" i="5"/>
  <c r="D21" i="5"/>
  <c r="D20" i="5"/>
  <c r="C19" i="5"/>
  <c r="I22" i="5"/>
  <c r="I21" i="5"/>
  <c r="I20" i="5"/>
  <c r="I51" i="5"/>
  <c r="I50" i="5"/>
  <c r="I49" i="5"/>
  <c r="D51" i="5"/>
  <c r="D50" i="5"/>
  <c r="D49" i="5"/>
  <c r="I80" i="5"/>
  <c r="I79" i="5"/>
  <c r="I78" i="5"/>
  <c r="D80" i="5"/>
  <c r="D79" i="5"/>
  <c r="D78" i="5"/>
  <c r="D138" i="5"/>
  <c r="D137" i="5"/>
  <c r="D136" i="5"/>
  <c r="I138" i="5"/>
  <c r="I137" i="5"/>
  <c r="I136" i="5"/>
  <c r="I109" i="5"/>
  <c r="I108" i="5"/>
  <c r="I107" i="5"/>
  <c r="K41" i="11"/>
  <c r="D19" i="5" s="1"/>
  <c r="I19" i="5" l="1"/>
  <c r="I48" i="5"/>
  <c r="D77" i="5"/>
  <c r="I106" i="5"/>
  <c r="D135" i="5"/>
  <c r="D48" i="5"/>
  <c r="I77" i="5"/>
  <c r="D106" i="5"/>
  <c r="I135" i="5"/>
  <c r="N4" i="2" l="1"/>
  <c r="N5" i="2" s="1"/>
  <c r="N6" i="2" s="1"/>
  <c r="N7" i="2" s="1"/>
  <c r="N8" i="2" s="1"/>
  <c r="N9" i="2" s="1"/>
  <c r="N10" i="2" s="1"/>
  <c r="N11" i="2" s="1"/>
  <c r="N12" i="2" s="1"/>
  <c r="N13" i="2" s="1"/>
  <c r="N14" i="2" s="1"/>
  <c r="N15" i="2" s="1"/>
  <c r="N16" i="2" s="1"/>
  <c r="N17" i="2" s="1"/>
  <c r="N18" i="2" s="1"/>
  <c r="N19" i="2" s="1"/>
  <c r="N20" i="2" s="1"/>
  <c r="N21" i="2" s="1"/>
  <c r="N22" i="2" s="1"/>
  <c r="N23" i="2" s="1"/>
  <c r="H144" i="5" l="1"/>
  <c r="H143" i="5"/>
  <c r="I141" i="5"/>
  <c r="I140" i="5"/>
  <c r="I133" i="5"/>
  <c r="J133" i="5"/>
  <c r="H134" i="5" s="1"/>
  <c r="I134" i="5" s="1"/>
  <c r="C144" i="5"/>
  <c r="C143" i="5"/>
  <c r="D141" i="5"/>
  <c r="D140" i="5"/>
  <c r="D133" i="5"/>
  <c r="E133" i="5"/>
  <c r="C134" i="5" s="1"/>
  <c r="D134" i="5" s="1"/>
  <c r="H115" i="5"/>
  <c r="H114" i="5"/>
  <c r="I112" i="5"/>
  <c r="I111" i="5"/>
  <c r="I104" i="5"/>
  <c r="J104" i="5"/>
  <c r="H105" i="5" s="1"/>
  <c r="I105" i="5" s="1"/>
  <c r="C115" i="5"/>
  <c r="C114" i="5"/>
  <c r="D112" i="5"/>
  <c r="D111" i="5"/>
  <c r="D109" i="5"/>
  <c r="D108" i="5"/>
  <c r="D107" i="5"/>
  <c r="D104" i="5"/>
  <c r="E104" i="5"/>
  <c r="C105" i="5" s="1"/>
  <c r="D105" i="5" s="1"/>
  <c r="H86" i="5"/>
  <c r="H85" i="5"/>
  <c r="I83" i="5"/>
  <c r="I82" i="5"/>
  <c r="I75" i="5"/>
  <c r="J75" i="5"/>
  <c r="H76" i="5" s="1"/>
  <c r="I76" i="5" s="1"/>
  <c r="C86" i="5"/>
  <c r="C85" i="5"/>
  <c r="D83" i="5"/>
  <c r="D82" i="5"/>
  <c r="D75" i="5"/>
  <c r="E75" i="5"/>
  <c r="C76" i="5" s="1"/>
  <c r="D76" i="5" s="1"/>
  <c r="H57" i="5"/>
  <c r="H56" i="5"/>
  <c r="I54" i="5"/>
  <c r="I53" i="5"/>
  <c r="I46" i="5"/>
  <c r="J46" i="5"/>
  <c r="H47" i="5" s="1"/>
  <c r="I47" i="5" s="1"/>
  <c r="C57" i="5"/>
  <c r="C56" i="5"/>
  <c r="D54" i="5"/>
  <c r="D53" i="5"/>
  <c r="D46" i="5"/>
  <c r="E46" i="5"/>
  <c r="C47" i="5" s="1"/>
  <c r="D47" i="5" s="1"/>
  <c r="H28" i="5"/>
  <c r="H27" i="5"/>
  <c r="I25" i="5"/>
  <c r="I24" i="5"/>
  <c r="I17" i="5"/>
  <c r="J17" i="5"/>
  <c r="H18" i="5" s="1"/>
  <c r="I18" i="5" s="1"/>
  <c r="C27" i="5"/>
  <c r="D17" i="5"/>
  <c r="I56" i="5" l="1"/>
  <c r="I85" i="5"/>
  <c r="D56" i="5"/>
  <c r="D85" i="5"/>
  <c r="D143" i="5"/>
  <c r="I143" i="5"/>
  <c r="I114" i="5"/>
  <c r="I27" i="5"/>
  <c r="D114" i="5"/>
  <c r="D25" i="5"/>
  <c r="D24" i="5"/>
  <c r="D27" i="5" s="1"/>
  <c r="C28" i="5" l="1"/>
  <c r="M4" i="2"/>
  <c r="M5" i="2" s="1"/>
  <c r="M6" i="2" s="1"/>
  <c r="M7" i="2" s="1"/>
  <c r="M8" i="2" s="1"/>
  <c r="M9" i="2" s="1"/>
  <c r="M10" i="2" s="1"/>
  <c r="M11" i="2" s="1"/>
  <c r="M12" i="2" s="1"/>
  <c r="M13" i="2" s="1"/>
  <c r="G6" i="11" l="1"/>
  <c r="C56" i="11" l="1"/>
  <c r="D56" i="11"/>
  <c r="E56" i="11"/>
  <c r="G56" i="11"/>
  <c r="C57" i="11"/>
  <c r="D57" i="11"/>
  <c r="E57" i="11"/>
  <c r="G57" i="11"/>
  <c r="C58" i="11"/>
  <c r="D58" i="11"/>
  <c r="E58" i="11"/>
  <c r="G58" i="11"/>
  <c r="C59" i="11"/>
  <c r="D59" i="11"/>
  <c r="E59" i="11"/>
  <c r="G59" i="11"/>
  <c r="E49" i="11"/>
  <c r="E50" i="11"/>
  <c r="E51" i="11"/>
  <c r="E52" i="11"/>
  <c r="E53" i="11"/>
  <c r="C7" i="11" l="1"/>
  <c r="C20" i="8" l="1"/>
  <c r="J20" i="8"/>
  <c r="M20" i="8"/>
  <c r="C21" i="8"/>
  <c r="J21" i="8"/>
  <c r="M21" i="8"/>
  <c r="C22" i="8"/>
  <c r="J22" i="8"/>
  <c r="M22" i="8"/>
  <c r="C23" i="8"/>
  <c r="J23" i="8"/>
  <c r="M23" i="8"/>
  <c r="C24" i="8"/>
  <c r="J24" i="8"/>
  <c r="M24" i="8"/>
  <c r="C25" i="8"/>
  <c r="J25" i="8"/>
  <c r="M25" i="8"/>
  <c r="C26" i="8"/>
  <c r="J26" i="8"/>
  <c r="M26" i="8"/>
  <c r="J4" i="8"/>
  <c r="J5" i="8"/>
  <c r="J6" i="8"/>
  <c r="J3" i="8"/>
  <c r="E17" i="5" l="1"/>
  <c r="C18" i="5" s="1"/>
  <c r="D18"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Algalaran</author>
  </authors>
  <commentList>
    <comment ref="G7" authorId="0" shapeId="0" xr:uid="{0D77542E-C289-4098-9C59-AF45603BB9F8}">
      <text>
        <r>
          <rPr>
            <b/>
            <sz val="11"/>
            <color indexed="81"/>
            <rFont val="Tahoma"/>
            <family val="2"/>
          </rPr>
          <t>Algalaran:</t>
        </r>
        <r>
          <rPr>
            <sz val="11"/>
            <color indexed="81"/>
            <rFont val="Tahoma"/>
            <family val="2"/>
          </rPr>
          <t xml:space="preserve">
</t>
        </r>
      </text>
    </comment>
  </commentList>
</comments>
</file>

<file path=xl/sharedStrings.xml><?xml version="1.0" encoding="utf-8"?>
<sst xmlns="http://schemas.openxmlformats.org/spreadsheetml/2006/main" count="1243" uniqueCount="509">
  <si>
    <t>Nom</t>
  </si>
  <si>
    <t>Prénom</t>
  </si>
  <si>
    <t>Culte</t>
  </si>
  <si>
    <t>Profession</t>
  </si>
  <si>
    <t>Planète d'origine</t>
  </si>
  <si>
    <t>Caractéristiques</t>
  </si>
  <si>
    <t>Agilité</t>
  </si>
  <si>
    <t>Dextérité</t>
  </si>
  <si>
    <t>Initiative</t>
  </si>
  <si>
    <t>Force</t>
  </si>
  <si>
    <t>Endurance</t>
  </si>
  <si>
    <t>Intelligence</t>
  </si>
  <si>
    <t>Perception</t>
  </si>
  <si>
    <t>Volonté</t>
  </si>
  <si>
    <t>Compétences</t>
  </si>
  <si>
    <t>Aspects, Dons, Talents</t>
  </si>
  <si>
    <t>Protection</t>
  </si>
  <si>
    <t>Blessures</t>
  </si>
  <si>
    <t>Domaine de compétence</t>
  </si>
  <si>
    <t>compétence choisie</t>
  </si>
  <si>
    <t>Valeur de compétence</t>
  </si>
  <si>
    <t>Acrobatie</t>
  </si>
  <si>
    <t>Athlétisme</t>
  </si>
  <si>
    <t>Déplacement Silencieux</t>
  </si>
  <si>
    <t>Escalade</t>
  </si>
  <si>
    <t>Escamotage</t>
  </si>
  <si>
    <t>Natation</t>
  </si>
  <si>
    <t>Mouvement en apesenteur</t>
  </si>
  <si>
    <t>Calligraphie</t>
  </si>
  <si>
    <t>Chant</t>
  </si>
  <si>
    <t>Danse</t>
  </si>
  <si>
    <t>Musique</t>
  </si>
  <si>
    <t>Poésie</t>
  </si>
  <si>
    <t>Sculture</t>
  </si>
  <si>
    <t>Chimie</t>
  </si>
  <si>
    <t>Chirurgie</t>
  </si>
  <si>
    <t>Dialectes</t>
  </si>
  <si>
    <t>Histoire</t>
  </si>
  <si>
    <t>Implants Mécaniques</t>
  </si>
  <si>
    <t>Magie</t>
  </si>
  <si>
    <t>Médecine</t>
  </si>
  <si>
    <t>Minosys</t>
  </si>
  <si>
    <t>Propulsion spatiale</t>
  </si>
  <si>
    <t>Stratégie</t>
  </si>
  <si>
    <t>Technologie</t>
  </si>
  <si>
    <t>Arme improvisée</t>
  </si>
  <si>
    <t>Arme de lancer</t>
  </si>
  <si>
    <t>bâton</t>
  </si>
  <si>
    <t>Combat à main nues</t>
  </si>
  <si>
    <t>Désarmer</t>
  </si>
  <si>
    <t>Escrime</t>
  </si>
  <si>
    <t>Esquiver</t>
  </si>
  <si>
    <t>Hache</t>
  </si>
  <si>
    <t>Lance-feu</t>
  </si>
  <si>
    <t>Masse et massue</t>
  </si>
  <si>
    <t xml:space="preserve">Parer </t>
  </si>
  <si>
    <t>Tir à l'arc</t>
  </si>
  <si>
    <t>Camouflage</t>
  </si>
  <si>
    <t>Crochetage</t>
  </si>
  <si>
    <t>Discrétion</t>
  </si>
  <si>
    <t>Déguisement</t>
  </si>
  <si>
    <t>Dressage</t>
  </si>
  <si>
    <t>équitation</t>
  </si>
  <si>
    <t>Orientation</t>
  </si>
  <si>
    <t>Pièges</t>
  </si>
  <si>
    <t>Pistage</t>
  </si>
  <si>
    <t>Premiers soins</t>
  </si>
  <si>
    <t>Baratin</t>
  </si>
  <si>
    <t>Chantage</t>
  </si>
  <si>
    <t>Corruption</t>
  </si>
  <si>
    <t>Diplomatie</t>
  </si>
  <si>
    <t>Discours</t>
  </si>
  <si>
    <t>Etiquette</t>
  </si>
  <si>
    <t>Séduction</t>
  </si>
  <si>
    <t>Agriculture</t>
  </si>
  <si>
    <t>Architecture</t>
  </si>
  <si>
    <t>Balistique</t>
  </si>
  <si>
    <t>Commerce</t>
  </si>
  <si>
    <t>Cuisine</t>
  </si>
  <si>
    <t>énergie (connaissance et gestion des rescources énergétiques)</t>
  </si>
  <si>
    <t>Forage</t>
  </si>
  <si>
    <t>Ferronnerie</t>
  </si>
  <si>
    <t>Herboristerie</t>
  </si>
  <si>
    <t>Industrie</t>
  </si>
  <si>
    <t>Législation / Justice</t>
  </si>
  <si>
    <t>Mécanique</t>
  </si>
  <si>
    <t>Travail du cuir</t>
  </si>
  <si>
    <t>Talents</t>
  </si>
  <si>
    <t>Aspect Unique</t>
  </si>
  <si>
    <t>Beauté fatale et beau parleur</t>
  </si>
  <si>
    <t>Combat à 2 armes</t>
  </si>
  <si>
    <t>Concentré</t>
  </si>
  <si>
    <t>Critique héroïque</t>
  </si>
  <si>
    <t>Dur à cuir</t>
  </si>
  <si>
    <t>Leader Né</t>
  </si>
  <si>
    <t>Cavalier et pilote émérite</t>
  </si>
  <si>
    <t>Prodige</t>
  </si>
  <si>
    <r>
      <t>Arbalètes</t>
    </r>
    <r>
      <rPr>
        <i/>
        <sz val="12"/>
        <color theme="1"/>
        <rFont val="Arial"/>
        <family val="2"/>
      </rPr>
      <t xml:space="preserve"> (arbalètes, à répétitions, etc)</t>
    </r>
  </si>
  <si>
    <r>
      <t>Arme d'hast</t>
    </r>
    <r>
      <rPr>
        <i/>
        <sz val="12"/>
        <color theme="1"/>
        <rFont val="Arial"/>
        <family val="2"/>
      </rPr>
      <t xml:space="preserve"> (lance, hallebarde, etc)</t>
    </r>
  </si>
  <si>
    <r>
      <t xml:space="preserve">Comédie </t>
    </r>
    <r>
      <rPr>
        <i/>
        <sz val="12"/>
        <color theme="1"/>
        <rFont val="Arial"/>
        <family val="2"/>
      </rPr>
      <t>(art de se faire passer pour quelqu'un d'autre)</t>
    </r>
  </si>
  <si>
    <r>
      <t xml:space="preserve">Arme à poudre </t>
    </r>
    <r>
      <rPr>
        <i/>
        <sz val="12"/>
        <color theme="1"/>
        <rFont val="Arial"/>
        <family val="2"/>
      </rPr>
      <t>(pistolet à poudre, fusil, etc)</t>
    </r>
  </si>
  <si>
    <r>
      <t xml:space="preserve">Jeux </t>
    </r>
    <r>
      <rPr>
        <i/>
        <sz val="12"/>
        <color theme="1"/>
        <rFont val="Arial"/>
        <family val="2"/>
      </rPr>
      <t>(gérer l'addiction, apprendre les règles, tricher)</t>
    </r>
  </si>
  <si>
    <r>
      <t xml:space="preserve">Logistique </t>
    </r>
    <r>
      <rPr>
        <i/>
        <sz val="12"/>
        <color theme="1"/>
        <rFont val="Arial"/>
        <family val="2"/>
      </rPr>
      <t>(organiser une maison, un état, une ville …)</t>
    </r>
  </si>
  <si>
    <r>
      <t xml:space="preserve">Estimation </t>
    </r>
    <r>
      <rPr>
        <i/>
        <sz val="12"/>
        <color theme="1"/>
        <rFont val="Arial"/>
        <family val="2"/>
      </rPr>
      <t>(qualité obj, val)</t>
    </r>
  </si>
  <si>
    <r>
      <t xml:space="preserve">Sécurité </t>
    </r>
    <r>
      <rPr>
        <i/>
        <sz val="12"/>
        <color theme="1"/>
        <rFont val="Arial"/>
        <family val="2"/>
      </rPr>
      <t>(gestion des hommes et force de sécurité)</t>
    </r>
  </si>
  <si>
    <r>
      <t xml:space="preserve">Pilotage </t>
    </r>
    <r>
      <rPr>
        <i/>
        <sz val="12"/>
        <color theme="1"/>
        <rFont val="Arial"/>
        <family val="2"/>
      </rPr>
      <t>(véhicule terrestre, volant, spatial, primitif)</t>
    </r>
  </si>
  <si>
    <r>
      <t xml:space="preserve">Torture </t>
    </r>
    <r>
      <rPr>
        <i/>
        <sz val="12"/>
        <color theme="1"/>
        <rFont val="Arial"/>
        <family val="2"/>
      </rPr>
      <t>(très appréciée par les différentes inquisitions)</t>
    </r>
  </si>
  <si>
    <r>
      <t>Survie</t>
    </r>
    <r>
      <rPr>
        <i/>
        <sz val="12"/>
        <color theme="1"/>
        <rFont val="Arial"/>
        <family val="2"/>
      </rPr>
      <t xml:space="preserve"> (faire des nœuds, établir un camp, faire du feu,…)</t>
    </r>
  </si>
  <si>
    <t>Habitants des stations</t>
  </si>
  <si>
    <t>Monde aquatique</t>
  </si>
  <si>
    <t>Monde caniculaire</t>
  </si>
  <si>
    <t>Monde choisi</t>
  </si>
  <si>
    <t>Monde désertique</t>
  </si>
  <si>
    <t>Monde lourd</t>
  </si>
  <si>
    <t>Monde nocturne</t>
  </si>
  <si>
    <t>Monde Polaire</t>
  </si>
  <si>
    <t>Monde pollué</t>
  </si>
  <si>
    <t>Monde Sauvage</t>
  </si>
  <si>
    <t>Transformer</t>
  </si>
  <si>
    <t>Défaire</t>
  </si>
  <si>
    <t>Manipuler</t>
  </si>
  <si>
    <t>Percuter</t>
  </si>
  <si>
    <t>Allonger</t>
  </si>
  <si>
    <t>Stabiliser</t>
  </si>
  <si>
    <t>Etendre</t>
  </si>
  <si>
    <t>Objet Runique</t>
  </si>
  <si>
    <t>Vaisseau et transport</t>
  </si>
  <si>
    <t>Animal et monture d'exception</t>
  </si>
  <si>
    <t>Mandat de guile</t>
  </si>
  <si>
    <t>Sauf Conduit</t>
  </si>
  <si>
    <t>Terres et serviteurs</t>
  </si>
  <si>
    <t>Faveur princière</t>
  </si>
  <si>
    <t>Gadget, artefact et colifichet</t>
  </si>
  <si>
    <t>Implants mécaniques</t>
  </si>
  <si>
    <t>N_A</t>
  </si>
  <si>
    <t>Dons_planétaires</t>
  </si>
  <si>
    <t>compétences_armes</t>
  </si>
  <si>
    <t>compétences_artistiques</t>
  </si>
  <si>
    <t>Acquisition des compétences_</t>
  </si>
  <si>
    <t>compétences_pratiques</t>
  </si>
  <si>
    <t>compétences_professionnelles</t>
  </si>
  <si>
    <t>compétences_sociales</t>
  </si>
  <si>
    <t>Compétences_savoir</t>
  </si>
  <si>
    <t>Effets</t>
  </si>
  <si>
    <t>Type</t>
  </si>
  <si>
    <t>précision</t>
  </si>
  <si>
    <t>Arme de contact</t>
  </si>
  <si>
    <t>Dégâts</t>
  </si>
  <si>
    <t>Dague</t>
  </si>
  <si>
    <t>épée</t>
  </si>
  <si>
    <t>épée à 2 mains</t>
  </si>
  <si>
    <t>Modificateur parade</t>
  </si>
  <si>
    <t>Lance</t>
  </si>
  <si>
    <t>Hallebarde</t>
  </si>
  <si>
    <t>Masse</t>
  </si>
  <si>
    <t>hache</t>
  </si>
  <si>
    <t>hache à 2 mains</t>
  </si>
  <si>
    <t>Armes à distance</t>
  </si>
  <si>
    <t>Cadence</t>
  </si>
  <si>
    <t>charge</t>
  </si>
  <si>
    <t>portée</t>
  </si>
  <si>
    <t>Pistolet</t>
  </si>
  <si>
    <t>25 m</t>
  </si>
  <si>
    <t>Fusil</t>
  </si>
  <si>
    <t>125 m</t>
  </si>
  <si>
    <t>Arc</t>
  </si>
  <si>
    <t>70 m</t>
  </si>
  <si>
    <t>Arbalète</t>
  </si>
  <si>
    <t>20/carquois</t>
  </si>
  <si>
    <t>15/carquois</t>
  </si>
  <si>
    <t>150 m</t>
  </si>
  <si>
    <t>Arbalète à répétition</t>
  </si>
  <si>
    <t>1 à 2</t>
  </si>
  <si>
    <t>1 à 4</t>
  </si>
  <si>
    <t>Munitions</t>
  </si>
  <si>
    <t>60 m</t>
  </si>
  <si>
    <t>Flèches et carreaux</t>
  </si>
  <si>
    <t>Pointe classique</t>
  </si>
  <si>
    <t>dégâts</t>
  </si>
  <si>
    <t>Pointe sifflante</t>
  </si>
  <si>
    <t>pointe barbelée</t>
  </si>
  <si>
    <t>pointe incendiaire</t>
  </si>
  <si>
    <t>pointe explosive</t>
  </si>
  <si>
    <t>Armures</t>
  </si>
  <si>
    <t>Modificateur esquive</t>
  </si>
  <si>
    <t>Bouclier</t>
  </si>
  <si>
    <t>Armes lourdes</t>
  </si>
  <si>
    <t>10 m</t>
  </si>
  <si>
    <t>Baliste</t>
  </si>
  <si>
    <t>2 km</t>
  </si>
  <si>
    <t>Illimité</t>
  </si>
  <si>
    <t>Canon Laser</t>
  </si>
  <si>
    <t>1 à 3</t>
  </si>
  <si>
    <t>illimité</t>
  </si>
  <si>
    <t>inconnue</t>
  </si>
  <si>
    <t>contact</t>
  </si>
  <si>
    <t>Nom du sort</t>
  </si>
  <si>
    <t>élément</t>
  </si>
  <si>
    <t>Aspect directeur</t>
  </si>
  <si>
    <t>échelle élémentaire</t>
  </si>
  <si>
    <t>temps d'incantation</t>
  </si>
  <si>
    <t>échelles</t>
  </si>
  <si>
    <t>Aspects élémentaires</t>
  </si>
  <si>
    <t>Description du sort</t>
  </si>
  <si>
    <t xml:space="preserve">Arme </t>
  </si>
  <si>
    <t>Cultes</t>
  </si>
  <si>
    <t>Phénix</t>
  </si>
  <si>
    <t>Griffon</t>
  </si>
  <si>
    <t>Description</t>
  </si>
  <si>
    <t>Hydre</t>
  </si>
  <si>
    <t>une technocratie gérant le commerce interstellaire</t>
  </si>
  <si>
    <t>une société passionnée par les sciences de la terre</t>
  </si>
  <si>
    <t>Chimère</t>
  </si>
  <si>
    <t>Dragon</t>
  </si>
  <si>
    <t>une théocratie adorant les créatures éponymes</t>
  </si>
  <si>
    <t>une société féodale chevaleresque</t>
  </si>
  <si>
    <t>une démocratie apparente, mais dotée d'une aristocratie discrète</t>
  </si>
  <si>
    <t>Licorne</t>
  </si>
  <si>
    <t>un ordre chevaleresque dédié à la destruction du Fléau</t>
  </si>
  <si>
    <t>un empire rival de la Licorne, plus radical et méritocratique.</t>
  </si>
  <si>
    <t>Licorne Noire</t>
  </si>
  <si>
    <t>Loup</t>
  </si>
  <si>
    <t>une confrérie spécialisée dans le culte des ancêtres</t>
  </si>
  <si>
    <t>Dotations_Uniques</t>
  </si>
  <si>
    <t>Compétences_Physique</t>
  </si>
  <si>
    <t>Carquois</t>
  </si>
  <si>
    <t>Type de flèche</t>
  </si>
  <si>
    <t>total</t>
  </si>
  <si>
    <t>Utilisé</t>
  </si>
  <si>
    <t>Notes</t>
  </si>
  <si>
    <t>émet un sifflement pour alerter ou distraire</t>
  </si>
  <si>
    <t>Se brise au contact d'une armure, cause blessure grave</t>
  </si>
  <si>
    <t>La pointe peut contenir de quoi enflammer (40;-20)</t>
  </si>
  <si>
    <t>Plus lourde, elle a une portée de réduite à 40m. Rayon d'explosion : 5m²</t>
  </si>
  <si>
    <t>Nom de la potion</t>
  </si>
  <si>
    <t>description</t>
  </si>
  <si>
    <t>Beaume anesthésiant</t>
  </si>
  <si>
    <t>Valeurs d'effets</t>
  </si>
  <si>
    <t>La partie du corps sujette au traitement est alors endormie pour une heure.</t>
  </si>
  <si>
    <t>La bouillie végétale, obtenue à partir des extraits de plantes grasses de gorgum, doit être appliquée sur la zone sensible pour l'anesthésier.</t>
  </si>
  <si>
    <t>Effet(s)</t>
  </si>
  <si>
    <t>Beaume apaisant</t>
  </si>
  <si>
    <t>Fonctionnant par application cutanée, cet onguent calme les brûlures et les iritations. Fabriqués à partir de graisses animales, ce produit est efficace dès son application et vient soulager le patient pendant quelques heures.</t>
  </si>
  <si>
    <t>Psycothropes</t>
  </si>
  <si>
    <t>Les nombreuses substances psycothropes existantes ne font pas l'objet d'une classification. Beaucoup d'herboristes en distribuent sans connaître les effets secondaires réels ni la dépendance qu'ils procurent.
La connaisance des végétaux étant relativeent faible sur certains mondes, il est préférable de prendre contact avec les utilisateurs avant de s'en procurer.</t>
  </si>
  <si>
    <t>Les effets sont variables allant de l'euphorisant à l'hallucinogène, cerains permettraient d'observer des couleurs disparues ou de percevoir les Dieux</t>
  </si>
  <si>
    <t>Paralysant d'Antala</t>
  </si>
  <si>
    <t>Très utiliser par les chasseurs cet extrait d'algues marines découvertes sur Antala provoque de légères démangeaisons et entraînent rapidement la paralysie des zones touchées. Une fois réduite en bouillie cette substance verdâtre est parfois apliquée sur des pointes de flèches pour faciliter la chasse de certains animaux volumineux.
Ces algues perdent tous leurs effets si elles sont soumises à de fortes températures ce ui rend difficile ces applications médicinales.</t>
  </si>
  <si>
    <t>Chaque test d'endurance raté pendant les 3 tours d'effet impose un malus cumulatif (selon la zone touchée) de 20. Le posion cesse d'agir au bout d'une journée</t>
  </si>
  <si>
    <t>Somnifère du juste</t>
  </si>
  <si>
    <t>Utilisé comme solution de traitement aux troubles du sommeil, ce breuvage est issu de la culture de champignons spoporifiques.</t>
  </si>
  <si>
    <t>Il permet, par quelques gouttes, d'endormir rapidement une personne pour plusieurs heures.  Les effets peuvent néanmoins varier selon les individus.</t>
  </si>
  <si>
    <t>Ce tonnifiant extrait de la semence de brahab distillée est très employé dasn les milieux de l'élevage. Il facilite la reproduction arrivés d'un autre monde, ou mal adaptés à la vie en captivité.</t>
  </si>
  <si>
    <t>Ses effets sur l'homme sont aussi très actifs mais son usage n'est pas recommandé. Il rendrait nerveux et irritable, et pourrait causer l'arrêt des fonctions cardiaques de sujets sensibles.</t>
  </si>
  <si>
    <t>Herbes rouges</t>
  </si>
  <si>
    <t>(00 ; -30 ;  3 tours)</t>
  </si>
  <si>
    <t>(00  ;  -10 ; 7 tours)</t>
  </si>
  <si>
    <t>(00  ;  +15  ;  5 tours)</t>
  </si>
  <si>
    <t>Démangeaisons, sapasmes, convulsions, puis la mort. Vous êtes conscient jusqu'à la fin. Cet extrait de plantes est si efficace, qu'il tue ses victimes en quelques mintues. Trois gouttes mélangées à une boisson ou directement appliquées sur une lame suffissent.
Il est  ànoter qu'à l'état naturel, les herbes rouges de Yanir sont deux fois plus dangereuses.</t>
  </si>
  <si>
    <t>Cette substane agit dès que le sang est contaminé. Le poison des herbes rouges inflige toujours des blessures graves.</t>
  </si>
  <si>
    <t>Quantité</t>
  </si>
  <si>
    <t>Effet(s) supplémentaires</t>
  </si>
  <si>
    <t>Brahab frais</t>
  </si>
  <si>
    <t>Code couleur</t>
  </si>
  <si>
    <t>On ne touche pas !</t>
  </si>
  <si>
    <t>Modifiable manuellement</t>
  </si>
  <si>
    <t>Liste</t>
  </si>
  <si>
    <t>Malus de lancement de sort</t>
  </si>
  <si>
    <t>échelle 01</t>
  </si>
  <si>
    <t>échelle 02</t>
  </si>
  <si>
    <t>Courir pendant le lancement</t>
  </si>
  <si>
    <t>cible mobile</t>
  </si>
  <si>
    <t>Incanter avec une amre légère</t>
  </si>
  <si>
    <t>viser un point vital</t>
  </si>
  <si>
    <t>Contre-effet</t>
  </si>
  <si>
    <t>Malus MJ</t>
  </si>
  <si>
    <t>Aspect(s) complémentaire(s)</t>
  </si>
  <si>
    <t>Incanter avec une armure lourde</t>
  </si>
  <si>
    <t>Score aspect directeur</t>
  </si>
  <si>
    <t>à inventer</t>
  </si>
  <si>
    <t>Aspects Directeur</t>
  </si>
  <si>
    <t>éléments</t>
  </si>
  <si>
    <t>Air</t>
  </si>
  <si>
    <t>Feu</t>
  </si>
  <si>
    <t>Eau</t>
  </si>
  <si>
    <t>Terre</t>
  </si>
  <si>
    <t>Mort</t>
  </si>
  <si>
    <t>Vie</t>
  </si>
  <si>
    <t>Aspects complémentaires</t>
  </si>
  <si>
    <t>situationelle</t>
  </si>
  <si>
    <t>Lanceur de sorts</t>
  </si>
  <si>
    <t>Don_de_Magie</t>
  </si>
  <si>
    <t>Contre effet</t>
  </si>
  <si>
    <t>à Inventer</t>
  </si>
  <si>
    <t>Effet</t>
  </si>
  <si>
    <t>Précisions</t>
  </si>
  <si>
    <t>L'esprit</t>
  </si>
  <si>
    <t>PP (Point Personnage)</t>
  </si>
  <si>
    <t>PDD de groupe</t>
  </si>
  <si>
    <t>0 / 0</t>
  </si>
  <si>
    <t>Armure_de_cuir</t>
  </si>
  <si>
    <t>Armure_légère</t>
  </si>
  <si>
    <t>Armure_lourde</t>
  </si>
  <si>
    <t>effet spécial</t>
  </si>
  <si>
    <t>Effet Spécial</t>
  </si>
  <si>
    <t>Voir plus bas</t>
  </si>
  <si>
    <t>Médium</t>
  </si>
  <si>
    <t>Pa</t>
  </si>
  <si>
    <t>Dès lors que cette arme touche un point sans armure, son tranchant inflige 20 pts de dégâts supplémentaires, sinon elle inflige 20 pts de moins.</t>
  </si>
  <si>
    <t>¤ Il n'est pas possible d'utiliser d'action défensives après avoir attaqué avec cette arme.</t>
  </si>
  <si>
    <t>Affaiblir</t>
  </si>
  <si>
    <t>Une propriété est une règle d’un objet. Il peut s’agir du profil d’une arme, de ses règles spéciales, de la solidité de l’objet...Si le sujet n’a rien de tout cela, les effets devront être définit par le lanceur et le MJ.</t>
  </si>
  <si>
    <t>les effets affectent le lanceur. Ils affecteront d’autres sujets à portée si le sort devait avoir une zone d’effet. Affaiblir peut prendre différentes formes, une migraine, l’impression d’être retenu, une ombre qui réduit la vision, des racines qui entravent, des flammes qui perturbent la concentration...</t>
  </si>
  <si>
    <t>l’écho provoqué inflige un malus aux maîtrises élémentaires du personnages d’autant que le score de gauche de l’échelle élémentaire, pour autant de temps que la durée du sort et à tous les personnages à portée.</t>
  </si>
  <si>
    <t>Avec Défaire à [+ 50 +50] il est possible d’annuler tout effet magique d’une difficulté totale inférieure à 50 (seul le chiffre de droite compte avant modificateur). Un sort de [50-100] sera dissipé par un sortilège composé de l’aspect Défaire à +100 pts ou plus. L’aspect défaire peut prendre bien des formes, un objet qui parle, un vent qui aspire l’énergie, des ondes qui perturbent le lanceur...</t>
  </si>
  <si>
    <t>• Compétence ou maîtrise élémentaire [+10 +10]
• Propriété [+10 +10]
• Caractéristique [+20 +20]</t>
  </si>
  <si>
    <t>Décompose les aspects d’un sort pour le briser. Chaque sélection de [+5 +5] permet de contrer 5 pts de difficulté de base d’un sort déjà actif ou lancé à l’instant. Le total de cette difficulté doit égaler ou dépasser celle du sort visé pour l’annuler, le temps que dure le sort.</t>
  </si>
  <si>
    <t>Génère des forces invisibles pour modifier la position et la vitesse d’une cible. Par défaut, la surface affecté fait la taille de la main du lanceur. Elle peut être augmentée pour pouvoir affecter des cibles plus grande.</t>
  </si>
  <si>
    <t>Manipuler peut animer les objets, donnant la sensation qu’ils sont vivant, invoquer un esprit qui vient presser des touches ou un être éthérée peut soutenir une personne.</t>
  </si>
  <si>
    <t>L’objet n’arrive pas à destination, les mécanismes tournent dans le mauvais sens, le sujet ralenti et perd une Réaction.</t>
  </si>
  <si>
    <t>• Déplacer [+10 +10]
Le sujet est déplacée d’un mètre de sa position d’origine.
• Presser [+10 +10]
Exerce une pression sur un point. Plusieurs ajouts permettent, d’actionner des mécanismes complexes
• Accélérer [+50 +50]
Donne une action de mouvement gratuite (5 m max) au sujet ou une Réaction gratuite ou augmente la Cadence de 1.</t>
  </si>
  <si>
    <t>Percevoir</t>
  </si>
  <si>
    <t>Le lanceur subit un retour d’information brutale qui inflige un malus en Intelligence et Volonté égal au score de gauche de l’échelle élémentaire, pendant une durée égale à celle du sort.</t>
  </si>
  <si>
    <t>56</t>
  </si>
  <si>
    <t>Révéler, cacher ou fausser l’information sur la présence d’un ou plusieurs éléments. L’information obtenue par la cible est une sensation que l’élément est présent ou non. La difficulté de la perception dépends du niveau de spécificité de la chose à percevoir. 
Le niveau basique correspond à un élément simple ou une famille d’éléments, chaque degrés de  difficulté précise un peu plus l’élément (sous-ensemble, cousin, unique).</t>
  </si>
  <si>
    <t xml:space="preserve">
</t>
  </si>
  <si>
    <t>• Basique : [+40 +40]
• Dérivé ou ensemble : [+80 +80]
• Sous-ensemble, précis : [+120 +120]
• Exception ou rareté : [+160 +160]
Voici quelque exemples d’éléments :
Basique : eau, feu, végétation, air, chose vivante, présence d’esprit, émotion précise...
Dérivé ou ensemble : de la glace, des étincelles, des arbres, un mouvement, un humain, un mort, une question courte...
Sous-ensemble, précis : un liquide (ex: alcool, lait...), une énergie (électricité, atome...), un arbre précis (chêne, sapin...), un enfant, un esprit apaisé, une question complexe... 
Exception ou rareté : Un liquide transformé précis (une boisson nommé, un poison identifié...), un composé chimique, un minerai (or, minosys...), une personne identifiée, un défunt nommé, une  image mentale (un portrait, un souvenir), un secret...</t>
  </si>
  <si>
    <t>échelles élémentaires</t>
  </si>
  <si>
    <t>Le degrés de précision de l’information à percevoir est à l’appréciation du MJ ou du joueur à la création du sortilège, les exemples ci-dessus expriment 4 degrés de
spécifications, d’autres paliers peuvent être inventés pour ajouter encore plus de finesse à la sélection. La sujet d’un Percevoir peut tenter de résister au sort avec un test de Volonté et une compétence comme Intimidation ou un don. 
Elle peut tenter de l’éviter comme tout autre sort, via l’agilité ou l’initiative. 
L’information obtenu est une sensation de la présence de l’élément, elle ne transforme pas la perception ou le comportement, même l’information est fausse.</t>
  </si>
  <si>
    <t>Protéger</t>
  </si>
  <si>
    <t>En concentrant les flux magiques il est possible d’absorber les dégâts physiques ou magique comme les effets négatifs (malus).</t>
  </si>
  <si>
    <t>• 10 points d’armure ablatifs (Pv) [+5 +5]
• 10 points d’armures [+20 +20]
La protection sera centrée autour du poing du lanceur. Il faudra ajouter l’aspect Étendre pour protéger des zones plus large.</t>
  </si>
  <si>
    <t>Protéger est souvent une vague élémentaire qui se forme autour de sa cible pour protéger. Il peut apparaître comme un bouclier de flamme qui faire fondre les projectiles, un esprit qui dévie un coup, une plante qui surgit et absorbe un impact...</t>
  </si>
  <si>
    <t xml:space="preserve"> La protection se change en Percuter pour autant qu’elle devait protéger.</t>
  </si>
  <si>
    <t>Renforcer</t>
  </si>
  <si>
    <t>Chaque sélection de cet aspect ajoute 10 pts à une caractéristique, une compétence, une propriété. Plusieurs sélections peuvent aussi affecter plusieurs compétences, caractéristiques et ou propriétés.</t>
  </si>
  <si>
    <t>Une propriété est une règle d’un objet. il peut s’agir du profil d’une arme, de ses règles spéciales, de la solidité de l’objet… Si le sujet n’a rien de tout cela, les effets devront être définit par lelanceur et le MJ.
Une plante bénie pousse plus vite, une arme bénie inflige plus de dégâts, un bâtiment sera plus rassurant ou plus solide...</t>
  </si>
  <si>
    <t>• Compétence ou maîtrise élémentaire [+10 +10]
• Propriété [+10 +10]
• Caractéristique [+20 +20]</t>
  </si>
  <si>
    <t>Ces effets deviennent un malus pour le lanceur et tous les sujets à portée et pour toute la durée du sort.</t>
  </si>
  <si>
    <t>Restaurer</t>
  </si>
  <si>
    <t>Les courants magiques se concentrent pour tenir fermée les blessures ou assembler les objets détruits. Pour guérir des maladies, des empoisonnements ou restaurer des machineries avancées, le lanceur de sort doit avoir des compétences dans le domaine. Pour cet aspect, il pourra investir autant de points que son score dans la compétence.
Si le mal est inconnu, il ne peut être soulagé. 
Un personnage peut soigner ou réparer autant de points de dégâts/blessures spécifique (poison, cancer, maladie, électronique, informatique...) qu’il a de points dans une compétence liée au mal à résoudre.</t>
  </si>
  <si>
    <t>Un personnage peut éliminer du poison à auteur de 20 pts seulement s’il possède une compétence dans le domaine à 20 pts minimum (comme poison ou herboristerie...). Il sera impossible restaurer un implant mécanique sans la compétence appropriée. Attention, les blessures se referment et les mécanismes se ressoudent, ils ne sont ni désinfectés, nettoyés ou sécurisés... A la discrétion du MJ, il faudra anticiper gangrène et surinfection. Un soin magique se présente de nombreuses façon. Tout d’abords
l’eau peu venir rafraîchir, de la roches peut se cristalliser pour tenir un mécanisme, une flamme peut cautériser, la volonté peut ignorer la douleur...</t>
  </si>
  <si>
    <t>• Réparation de fortune, Premier soin (-10 bl) [+20 +20]
• Restitution ou Soin complet (-10 bl) [+40 +40]
Choisir deux fois cet aspect soulage 20 pts de blessure mais ajoute [+40 +40] en difficulté.</t>
  </si>
  <si>
    <t>L’état s’aggrave d’autant il devait être restaurer. De façon temporaire pour un Premier soin et de manière permanente pour un Soin complet.</t>
  </si>
  <si>
    <t>L’émanation magique crée un choc suffisant pour causer des dommages à sa cible.</t>
  </si>
  <si>
    <t>Cette émanation provoque à son contact 10 blessures pour chaque [+10 +10].</t>
  </si>
  <si>
    <t>La forme de Percuter varie toujours selon l’élément. Un choc électrique, une contraction musculaire, une bourrasque, un bloc de glace lancé rapidement, une boule de feu…</t>
  </si>
  <si>
    <t>Les effets se centrent sur le lanceur qui subit autant de blessures qu’il devait en infliger. Si une zone d’effet était prévue, alors tout ce qui se trouve dans la zone est aussi touché.</t>
  </si>
  <si>
    <t>Permet de manifester les effets sur une Cible distante du lanceur.</t>
  </si>
  <si>
    <t>• Projette les effets à 2 mètres [+0 +5]
• Fait naître les effets à 2 mètres [+0 +10]
• Modifie la trajectoire [+0 +10]
• Affecte un autre sujet [+0 +20]</t>
  </si>
  <si>
    <r>
      <t xml:space="preserve">Les effets sont lancés et ils peuvent être interceptés, esquivés, etc. Ils sont visibles sur toute la trajectoire et prendront effet quand une cible sera atteinte.
Dans le deuxième cas, les effets sont générés à la distance déterminée (ou avant). Ils ne peuvent être interceptés sur la distance qui les séparent du lanceur mais peuvent toujours être dissipés ou esquivés. Le troisième cas permet de créer une trajectoire non linéaire à la projection ou donne la possibilité de changerla direction du sort après son lancement, si ce dernier dure plusieurs tours. Le dernier cas permet de déclencher les effets sur une cible de plus à portée.
</t>
    </r>
    <r>
      <rPr>
        <i/>
        <sz val="11"/>
        <color theme="1"/>
        <rFont val="Arial"/>
        <family val="2"/>
      </rPr>
      <t>Une violente poussée d’air contenant trois améliorations de cet aspect affectera une ligne droite allant jusqu’à trois mètres du lanceur. Si un objet se trouve devant elle, la bourrasque sera altérée et n’atteindra pas la distance voulue tout comme un projectile serait intercepté. Un effet de bénédiction affectera ce qui s’interpose dans la portée plutôt que sa cible.</t>
    </r>
  </si>
  <si>
    <t>Pour projeter une zone d’effet de 6 m de rayon à 4 mètres du lanceur augmentera de [+0 +30] et [+0 +40] (soit +70).
Une zone sphérique d’un d’1 mètre de rayon
pour [+0 +10] par sélection</t>
  </si>
  <si>
    <t>Le sort s’étends sur une zone centrée autour du lanceur. Avec Allonger, il est possible de la déplacer. Pour que la zone d’effet aient une forme particulière, appliquez y l’aspect Transformer.</t>
  </si>
  <si>
    <t>Chaque sélection de cet aspect permet au sortilège
d’affecter une zone sphérique.</t>
  </si>
  <si>
    <t>L’énergie générée déforme la réalité pour lui donner une autre apparence. Ces transformations sont purement esthétiques. La qualité de la transformation modifie la difficulté, la surface transformée est de la taille du poing du lanceur et peut être changée avec Étendre.</t>
  </si>
  <si>
    <t>Qualité de Transformation :
• Enfantine [+10 +10]
• Simple [+20 +20]
• Schématique [+40 +40]
• Détaillée [+60 +60]
• Artistique [+80 +80]
• Animé [+00 +30]</t>
  </si>
  <si>
    <t>La matière retrouve son aspect d’origine quand le sort se termine.</t>
  </si>
  <si>
    <t>Durée de lancement des sorts</t>
  </si>
  <si>
    <t>Effet de la durée de lancement des sorts</t>
  </si>
  <si>
    <t>Le sort se produit à l’instant.</t>
  </si>
  <si>
    <t>Il prend effet à la fin du tour.</t>
  </si>
  <si>
    <t>Le sort sera lancé à la prochaine phase d’Initiative du personnage (1 tour).</t>
  </si>
  <si>
    <t>Le sort ne partira pas à la prochaine phase d’initiative, mais à la suivante (2 tours).</t>
  </si>
  <si>
    <t>Instantané [20 - 100]</t>
  </si>
  <si>
    <t>Retardé [101 - 150]</t>
  </si>
  <si>
    <t>Lent [151 - 200]</t>
  </si>
  <si>
    <t>épuisant_tour_2 [201 - 250]</t>
  </si>
  <si>
    <t>épuisant_tour_3 [251 - 300]</t>
  </si>
  <si>
    <t>épuisant_tour_4  [301 - 350]</t>
  </si>
  <si>
    <t>épuisant_tour_5 [351 - 400]</t>
  </si>
  <si>
    <t>Demande MJ</t>
  </si>
  <si>
    <t>Valeur supérieur</t>
  </si>
  <si>
    <t xml:space="preserve">Bourse </t>
  </si>
  <si>
    <t>Pièce de Bronze</t>
  </si>
  <si>
    <t>Pièce de Cuivre</t>
  </si>
  <si>
    <t>Ecu d'Or</t>
  </si>
  <si>
    <t>Ranger</t>
  </si>
  <si>
    <t>En Main</t>
  </si>
  <si>
    <t>¤ Il n'est pas possible d'utiliser d'action défensives après avoir attaqué avec cette arme.
¤ L’allonge de ces armes confère un bonus de 10 pts au rang d’initiative du personnage s’il décide de s’en servir.</t>
  </si>
  <si>
    <t>Implant mécanique</t>
  </si>
  <si>
    <t>En parant avec cette arme, le personnage possède 2 réactions gratuites par tour au lieu d’une seule.</t>
  </si>
  <si>
    <t>Vêtements</t>
  </si>
  <si>
    <t>Divers</t>
  </si>
  <si>
    <t>Montures et animaux domestiques</t>
  </si>
  <si>
    <t>Nourriture de voyage</t>
  </si>
  <si>
    <t>Nombre de repas</t>
  </si>
  <si>
    <t>durée de conservation</t>
  </si>
  <si>
    <t>Tablier</t>
  </si>
  <si>
    <t>bêche</t>
  </si>
  <si>
    <t>Cheval</t>
  </si>
  <si>
    <t>Nourriture fraîche Pauvre (1 repas, conservation : 2 jours)</t>
  </si>
  <si>
    <t>2 jours</t>
  </si>
  <si>
    <t>chemise</t>
  </si>
  <si>
    <t>Billes</t>
  </si>
  <si>
    <t>Chien domestique</t>
  </si>
  <si>
    <t>Nourriture fraîche commune (conservation : 2 jours)</t>
  </si>
  <si>
    <t>chemise de luxe</t>
  </si>
  <si>
    <t>Boîte à outils</t>
  </si>
  <si>
    <t>Chat</t>
  </si>
  <si>
    <t>Nourriture fraîche Supérieur (conservation : 2 jours)</t>
  </si>
  <si>
    <t>Pantalon</t>
  </si>
  <si>
    <t>Briquet</t>
  </si>
  <si>
    <t>Perroquet</t>
  </si>
  <si>
    <t>Ration commune (conservation : 2 semaines)</t>
  </si>
  <si>
    <t>2 semaines</t>
  </si>
  <si>
    <t>robe</t>
  </si>
  <si>
    <t>Casserole</t>
  </si>
  <si>
    <t>Oiseau tropical</t>
  </si>
  <si>
    <t>Ration supérieur (conservation : 2 semaines)</t>
  </si>
  <si>
    <t>fourure</t>
  </si>
  <si>
    <t>Corde (10 mètres)</t>
  </si>
  <si>
    <t>Oiseau de proie</t>
  </si>
  <si>
    <t>Nourriture pour cheval</t>
  </si>
  <si>
    <t>3 semaines</t>
  </si>
  <si>
    <t>Cape</t>
  </si>
  <si>
    <t>Couteau suisse</t>
  </si>
  <si>
    <t>Coursier</t>
  </si>
  <si>
    <t>Nourriture pour lézards "géant"</t>
  </si>
  <si>
    <t>Manteau</t>
  </si>
  <si>
    <t>Couteaux à dépecer</t>
  </si>
  <si>
    <t>Animal de chasse</t>
  </si>
  <si>
    <t>Animaux de bât ou d'attelage</t>
  </si>
  <si>
    <t>Chapeau</t>
  </si>
  <si>
    <t>Couverture</t>
  </si>
  <si>
    <t>Chaussures</t>
  </si>
  <si>
    <t>Gourde (1L)</t>
  </si>
  <si>
    <t>Bottes</t>
  </si>
  <si>
    <t>Gourde (2L)</t>
  </si>
  <si>
    <t>Souliers</t>
  </si>
  <si>
    <t>Grappin</t>
  </si>
  <si>
    <t>Gants de cuir</t>
  </si>
  <si>
    <t>Instrument de navigation (boussole, sextant,…)</t>
  </si>
  <si>
    <t>Gants de soie</t>
  </si>
  <si>
    <t>Jeu d'échec transportable</t>
  </si>
  <si>
    <t>Sac (20L)</t>
  </si>
  <si>
    <t>Jeux de cartes et dés(*6)</t>
  </si>
  <si>
    <t>Bourse</t>
  </si>
  <si>
    <t>lampes (8h)</t>
  </si>
  <si>
    <t>Ceinture</t>
  </si>
  <si>
    <t>lanternes (24h)</t>
  </si>
  <si>
    <t>Pendentif</t>
  </si>
  <si>
    <t>Osselets</t>
  </si>
  <si>
    <t>boucles</t>
  </si>
  <si>
    <t>Nécéssaire de couture</t>
  </si>
  <si>
    <t>Papier (10 feuilles)</t>
  </si>
  <si>
    <t xml:space="preserve">Pioche </t>
  </si>
  <si>
    <t>Pièges à animaux</t>
  </si>
  <si>
    <t>pelle</t>
  </si>
  <si>
    <t>petit instrument de musique</t>
  </si>
  <si>
    <t>plume et encre noire</t>
  </si>
  <si>
    <t>Sellerie</t>
  </si>
  <si>
    <t>Tabac (et équivalent)</t>
  </si>
  <si>
    <t>Tente 2 places</t>
  </si>
  <si>
    <t>Tente 3 places</t>
  </si>
  <si>
    <t>Tente 4 places</t>
  </si>
  <si>
    <t>torches (1h)</t>
  </si>
  <si>
    <t>Combien ?</t>
  </si>
  <si>
    <t xml:space="preserve">Augmente la durée des effets du sort. Il existe deux types de Stabiliser. 
Stabilisation active : ajoute un tour à la durée du sort (environ 10 secondes). </t>
  </si>
  <si>
    <t>Un effet ponctuel, comme un soin ou des dégâts se reproduit à chaque tour que dure le sort.
• +1 tour dans une scène active [+0 +10]
Stabilisation passive : ajoute une minute à la durée d’effets non ponctuels, comme une illusion, une sensation ou une image...
• +60 secondes aux d’effets [+0 +10]
Générer l’illusion d’un mur de flammes obstruant une entrée pendant deux minutes requiert une stabilisation passive de [+0 +20].
Si ces flammes doivent infliger des dégâts pendant cette période, soit, 12 tours de 10 secondes, alors il faudra prendre 12 fois la stabilisation active et
ajouter [+0 +120] à la difficulté.</t>
  </si>
  <si>
    <t>Dur à cuir (si pris)</t>
  </si>
  <si>
    <t>(20  ;  -30  ;  5 tours)</t>
  </si>
  <si>
    <t>Aspect Secondaire</t>
  </si>
  <si>
    <t>Soigne 20 point de vie</t>
  </si>
  <si>
    <t xml:space="preserve">Caractérsitques </t>
  </si>
  <si>
    <t>¤ Il n'est pas possible d'utiliser d'action défensives après avoir attaqué avec cette arme.
¤ Dès lors que cette arme touche un point sans armure, son tranchant inflige 20 pts de dégâts supplémentaires, sinon elle inflige 20 pts de moins.</t>
  </si>
  <si>
    <t>Valeur actuel</t>
  </si>
  <si>
    <t>caractéristique associée</t>
  </si>
  <si>
    <t>Valeur totale de la compétence</t>
  </si>
  <si>
    <t>Compétences Hors combat</t>
  </si>
  <si>
    <t>Arme</t>
  </si>
  <si>
    <t>Dégâts de l'arme</t>
  </si>
  <si>
    <t>Type flèche / carreau</t>
  </si>
  <si>
    <t>Dégâts flèche / carreau</t>
  </si>
  <si>
    <t>Modificateur</t>
  </si>
  <si>
    <t>Pts totale à dépenser</t>
  </si>
  <si>
    <t>Pts Bonus</t>
  </si>
  <si>
    <t>Pts Déblo</t>
  </si>
  <si>
    <t>sa valeur de base</t>
  </si>
  <si>
    <t>Chaque sélection de cet aspect réduit de 10 pts une caractéristique, une compétence, une propriété. Plusieurs sélections peuvent aussi affecter plusieurs compétences, caractéristiques et ou propriétés.</t>
  </si>
  <si>
    <t>Malus Blessure</t>
  </si>
  <si>
    <t>/</t>
  </si>
  <si>
    <t>Boost Implant</t>
  </si>
  <si>
    <t>Malus Aspect directeur</t>
  </si>
  <si>
    <t>Bonus Aspect directeur</t>
  </si>
  <si>
    <t>Bonus MJ</t>
  </si>
  <si>
    <t>Bonus de lancement de sort</t>
  </si>
  <si>
    <t>Viser une cible grande (variable)</t>
  </si>
  <si>
    <t>Viser une cible immobile</t>
  </si>
  <si>
    <t>Boost Implant / artéfect runique</t>
  </si>
  <si>
    <t>Boost Implant / Artéfect runique</t>
  </si>
  <si>
    <t>Selon MJ</t>
  </si>
  <si>
    <t>Étendre</t>
  </si>
  <si>
    <t>Malus Aspect directeur (armure)</t>
  </si>
  <si>
    <t>compétence</t>
  </si>
  <si>
    <t>Dégâts totaux arc / arbalète</t>
  </si>
  <si>
    <t>Malus Héroïque</t>
  </si>
  <si>
    <t>Valeur de la compétence</t>
  </si>
  <si>
    <t>Compétences d'Armes</t>
  </si>
  <si>
    <t>Pts totales à dépenser dans les caractéristiques</t>
  </si>
  <si>
    <t>Compétence</t>
  </si>
  <si>
    <t>Pa Total</t>
  </si>
  <si>
    <t>Pa dépensé</t>
  </si>
  <si>
    <t>Le sort ne partira pas à la prochaine phase d’initiative, mais à 3ème après ce tour (3 tours).</t>
  </si>
  <si>
    <t>Le sort ne partira pas à la prochaine phase d’initiative, mais à la 4ème après ce tour (4 tours).</t>
  </si>
  <si>
    <t>Le sort ne partira pas à la prochaine phase d’initiative, mais à 5ème après ce tour (5 tours).</t>
  </si>
  <si>
    <t>Est capable de lancer des sorts</t>
  </si>
  <si>
    <t>Thurin</t>
  </si>
  <si>
    <t>Malyard</t>
  </si>
  <si>
    <t>Jeux (gérer l'addiction, apprendre les règles, tricher)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</si>
</sst>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theme="1"/>
      <name val="Calibri"/>
      <family val="2"/>
      <scheme val="minor"/>
    </font>
    <font>
      <sz val="11"/>
      <color theme="1"/>
      <name val="Arial"/>
      <family val="2"/>
    </font>
    <font>
      <sz val="12"/>
      <color theme="1"/>
      <name val="Arial"/>
      <family val="2"/>
    </font>
    <font>
      <sz val="12"/>
      <color theme="0"/>
      <name val="Arial"/>
      <family val="2"/>
    </font>
    <font>
      <i/>
      <sz val="12"/>
      <color theme="1"/>
      <name val="Arial"/>
      <family val="2"/>
    </font>
    <font>
      <sz val="11"/>
      <color theme="0"/>
      <name val="Calibri"/>
      <family val="2"/>
      <scheme val="minor"/>
    </font>
    <font>
      <sz val="11"/>
      <color indexed="81"/>
      <name val="Tahoma"/>
      <family val="2"/>
    </font>
    <font>
      <b/>
      <sz val="11"/>
      <color indexed="81"/>
      <name val="Tahoma"/>
      <family val="2"/>
    </font>
    <font>
      <sz val="11"/>
      <color theme="0"/>
      <name val="Arial"/>
      <family val="2"/>
    </font>
    <font>
      <sz val="12"/>
      <color rgb="FFFF0000"/>
      <name val="Arial"/>
      <family val="2"/>
    </font>
    <font>
      <sz val="11"/>
      <name val="Calibri"/>
      <family val="2"/>
      <scheme val="minor"/>
    </font>
    <font>
      <b/>
      <sz val="12"/>
      <color theme="1"/>
      <name val="Arial"/>
      <family val="2"/>
    </font>
    <font>
      <sz val="11"/>
      <name val="Arial"/>
      <family val="2"/>
    </font>
    <font>
      <sz val="12"/>
      <name val="Arial"/>
      <family val="2"/>
    </font>
    <font>
      <sz val="12"/>
      <color rgb="FF222222"/>
      <name val="Arial"/>
      <family val="2"/>
    </font>
    <font>
      <b/>
      <sz val="12"/>
      <color rgb="FF222222"/>
      <name val="Arial"/>
      <family val="2"/>
    </font>
    <font>
      <b/>
      <sz val="12"/>
      <color theme="0"/>
      <name val="Arial"/>
      <family val="2"/>
    </font>
    <font>
      <sz val="11"/>
      <color rgb="FFFF0000"/>
      <name val="Arial"/>
      <family val="2"/>
    </font>
    <font>
      <i/>
      <sz val="11"/>
      <color theme="1"/>
      <name val="Arial"/>
      <family val="2"/>
    </font>
    <font>
      <b/>
      <sz val="11"/>
      <color theme="0"/>
      <name val="Arial"/>
      <family val="2"/>
    </font>
    <font>
      <b/>
      <sz val="11"/>
      <color rgb="FFFF0000"/>
      <name val="Arial"/>
      <family val="2"/>
    </font>
    <font>
      <sz val="12"/>
      <color theme="0" tint="-0.249977111117893"/>
      <name val="Arial"/>
      <family val="2"/>
    </font>
  </fonts>
  <fills count="18">
    <fill>
      <patternFill patternType="none"/>
    </fill>
    <fill>
      <patternFill patternType="gray125"/>
    </fill>
    <fill>
      <patternFill patternType="solid">
        <fgColor theme="1"/>
        <bgColor indexed="64"/>
      </patternFill>
    </fill>
    <fill>
      <patternFill patternType="solid">
        <fgColor theme="2"/>
        <bgColor indexed="64"/>
      </patternFill>
    </fill>
    <fill>
      <patternFill patternType="solid">
        <fgColor theme="0"/>
        <bgColor indexed="64"/>
      </patternFill>
    </fill>
    <fill>
      <patternFill patternType="solid">
        <fgColor rgb="FF92D050"/>
        <bgColor indexed="64"/>
      </patternFill>
    </fill>
    <fill>
      <patternFill patternType="solid">
        <fgColor theme="0" tint="-0.249977111117893"/>
        <bgColor indexed="64"/>
      </patternFill>
    </fill>
    <fill>
      <patternFill patternType="solid">
        <fgColor theme="5" tint="0.59999389629810485"/>
        <bgColor indexed="64"/>
      </patternFill>
    </fill>
    <fill>
      <patternFill patternType="solid">
        <fgColor theme="2" tint="-9.9978637043366805E-2"/>
        <bgColor indexed="64"/>
      </patternFill>
    </fill>
    <fill>
      <patternFill patternType="solid">
        <fgColor theme="3" tint="0.59999389629810485"/>
        <bgColor indexed="64"/>
      </patternFill>
    </fill>
    <fill>
      <patternFill patternType="solid">
        <fgColor theme="6" tint="0.59999389629810485"/>
        <bgColor indexed="64"/>
      </patternFill>
    </fill>
    <fill>
      <patternFill patternType="solid">
        <fgColor rgb="FF000000"/>
        <bgColor indexed="64"/>
      </patternFill>
    </fill>
    <fill>
      <patternFill patternType="solid">
        <fgColor theme="8" tint="0.59999389629810485"/>
        <bgColor indexed="64"/>
      </patternFill>
    </fill>
    <fill>
      <patternFill patternType="solid">
        <fgColor rgb="FFFFFF00"/>
        <bgColor indexed="64"/>
      </patternFill>
    </fill>
    <fill>
      <patternFill patternType="solid">
        <fgColor rgb="FFFFC000"/>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rgb="FFFF0000"/>
        <bgColor indexed="64"/>
      </patternFill>
    </fill>
  </fills>
  <borders count="65">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top/>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style="thin">
        <color indexed="64"/>
      </right>
      <top style="medium">
        <color indexed="64"/>
      </top>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medium">
        <color indexed="64"/>
      </left>
      <right/>
      <top/>
      <bottom/>
      <diagonal/>
    </border>
    <border>
      <left style="medium">
        <color indexed="64"/>
      </left>
      <right/>
      <top/>
      <bottom style="medium">
        <color indexed="64"/>
      </bottom>
      <diagonal/>
    </border>
    <border>
      <left style="thin">
        <color indexed="64"/>
      </left>
      <right/>
      <top style="medium">
        <color indexed="64"/>
      </top>
      <bottom style="medium">
        <color indexed="64"/>
      </bottom>
      <diagonal/>
    </border>
    <border>
      <left/>
      <right/>
      <top/>
      <bottom style="medium">
        <color indexed="64"/>
      </bottom>
      <diagonal/>
    </border>
  </borders>
  <cellStyleXfs count="1">
    <xf numFmtId="0" fontId="0" fillId="0" borderId="0"/>
  </cellStyleXfs>
  <cellXfs count="429">
    <xf numFmtId="0" fontId="0" fillId="0" borderId="0" xfId="0"/>
    <xf numFmtId="0" fontId="2" fillId="0" borderId="0" xfId="0" applyFont="1"/>
    <xf numFmtId="0" fontId="2" fillId="0" borderId="0" xfId="0" applyFont="1" applyAlignment="1">
      <alignment horizontal="center" vertical="center"/>
    </xf>
    <xf numFmtId="0" fontId="3" fillId="2" borderId="14" xfId="0" applyFont="1" applyFill="1" applyBorder="1" applyAlignment="1">
      <alignment horizontal="center" vertical="center"/>
    </xf>
    <xf numFmtId="0" fontId="2" fillId="0" borderId="15" xfId="0" applyFont="1" applyBorder="1" applyAlignment="1">
      <alignment horizontal="center" vertical="center"/>
    </xf>
    <xf numFmtId="0" fontId="2" fillId="0" borderId="16" xfId="0" applyFont="1" applyBorder="1" applyAlignment="1">
      <alignment horizontal="center" vertical="center"/>
    </xf>
    <xf numFmtId="0" fontId="2" fillId="0" borderId="16" xfId="0" applyFont="1" applyFill="1" applyBorder="1" applyAlignment="1">
      <alignment horizontal="center" vertical="center"/>
    </xf>
    <xf numFmtId="0" fontId="2" fillId="0" borderId="15" xfId="0" applyFont="1" applyFill="1"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5" fillId="2" borderId="2" xfId="0" applyFont="1" applyFill="1" applyBorder="1" applyAlignment="1">
      <alignment horizontal="center" vertical="center"/>
    </xf>
    <xf numFmtId="0" fontId="5" fillId="2" borderId="12" xfId="0" applyFont="1" applyFill="1" applyBorder="1" applyAlignment="1">
      <alignment horizontal="center" vertical="center"/>
    </xf>
    <xf numFmtId="0" fontId="5" fillId="2" borderId="3" xfId="0" applyFont="1" applyFill="1"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13" xfId="0" applyBorder="1" applyAlignment="1">
      <alignment horizontal="center" vertical="center"/>
    </xf>
    <xf numFmtId="0" fontId="0" fillId="0" borderId="7" xfId="0" applyBorder="1" applyAlignment="1">
      <alignment horizontal="center" vertical="center"/>
    </xf>
    <xf numFmtId="0" fontId="5" fillId="2" borderId="8" xfId="0" applyFont="1" applyFill="1" applyBorder="1" applyAlignment="1">
      <alignment horizontal="center" vertical="center"/>
    </xf>
    <xf numFmtId="0" fontId="5" fillId="2" borderId="17" xfId="0" applyFont="1" applyFill="1" applyBorder="1" applyAlignment="1">
      <alignment horizontal="center" vertical="center"/>
    </xf>
    <xf numFmtId="0" fontId="5" fillId="2" borderId="9" xfId="0" applyFont="1" applyFill="1" applyBorder="1" applyAlignment="1">
      <alignment horizontal="center" vertical="center"/>
    </xf>
    <xf numFmtId="0" fontId="8" fillId="2" borderId="2" xfId="0" applyFont="1" applyFill="1" applyBorder="1" applyAlignment="1">
      <alignment horizontal="center" vertical="center"/>
    </xf>
    <xf numFmtId="0" fontId="3" fillId="2" borderId="2" xfId="0" applyFont="1" applyFill="1" applyBorder="1" applyAlignment="1">
      <alignment horizontal="center" vertical="center"/>
    </xf>
    <xf numFmtId="0" fontId="2" fillId="0" borderId="4" xfId="0" applyFont="1" applyBorder="1" applyAlignment="1">
      <alignment horizontal="center" vertical="center"/>
    </xf>
    <xf numFmtId="0" fontId="2" fillId="0" borderId="6" xfId="0" applyFont="1" applyBorder="1" applyAlignment="1">
      <alignment horizontal="center" vertical="center"/>
    </xf>
    <xf numFmtId="0" fontId="0" fillId="0" borderId="4" xfId="0" applyBorder="1" applyAlignment="1">
      <alignment horizontal="center" vertical="center"/>
    </xf>
    <xf numFmtId="0" fontId="0" fillId="0" borderId="2" xfId="0" applyBorder="1" applyAlignment="1">
      <alignment horizontal="center" vertical="center"/>
    </xf>
    <xf numFmtId="0" fontId="0" fillId="0" borderId="12" xfId="0" applyBorder="1" applyAlignment="1">
      <alignment horizontal="center" vertical="center"/>
    </xf>
    <xf numFmtId="0" fontId="0" fillId="0" borderId="3" xfId="0" applyBorder="1" applyAlignment="1">
      <alignment horizontal="center" vertical="center"/>
    </xf>
    <xf numFmtId="0" fontId="5" fillId="2" borderId="21" xfId="0" applyFont="1" applyFill="1" applyBorder="1" applyAlignment="1">
      <alignment horizontal="center" vertical="center"/>
    </xf>
    <xf numFmtId="0" fontId="5" fillId="2" borderId="22" xfId="0" applyFont="1" applyFill="1" applyBorder="1" applyAlignment="1">
      <alignment horizontal="center" vertical="center"/>
    </xf>
    <xf numFmtId="0" fontId="5" fillId="2" borderId="23" xfId="0" applyFont="1" applyFill="1" applyBorder="1" applyAlignment="1">
      <alignment horizontal="center" vertical="center"/>
    </xf>
    <xf numFmtId="0" fontId="3" fillId="2" borderId="12" xfId="0" applyFont="1" applyFill="1" applyBorder="1" applyAlignment="1">
      <alignment horizontal="center" vertical="center"/>
    </xf>
    <xf numFmtId="0" fontId="10" fillId="4" borderId="1" xfId="0" applyFont="1" applyFill="1" applyBorder="1" applyAlignment="1">
      <alignment horizontal="center" vertical="center"/>
    </xf>
    <xf numFmtId="0" fontId="10" fillId="4" borderId="4" xfId="0" applyFont="1" applyFill="1" applyBorder="1" applyAlignment="1">
      <alignment horizontal="center" vertical="center"/>
    </xf>
    <xf numFmtId="0" fontId="2" fillId="0" borderId="0" xfId="0" applyFont="1" applyAlignment="1">
      <alignment horizontal="center" vertical="center" wrapText="1"/>
    </xf>
    <xf numFmtId="0" fontId="8" fillId="2" borderId="14" xfId="0" applyFont="1" applyFill="1" applyBorder="1" applyAlignment="1">
      <alignment horizontal="center" vertical="center"/>
    </xf>
    <xf numFmtId="0" fontId="1" fillId="5" borderId="15" xfId="0" applyFont="1" applyFill="1" applyBorder="1" applyAlignment="1">
      <alignment horizontal="center" vertical="center"/>
    </xf>
    <xf numFmtId="0" fontId="2" fillId="0" borderId="13" xfId="0" applyFont="1" applyBorder="1" applyAlignment="1">
      <alignment horizontal="center" vertical="center"/>
    </xf>
    <xf numFmtId="0" fontId="2" fillId="0" borderId="40" xfId="0" applyFont="1" applyBorder="1" applyAlignment="1">
      <alignment horizontal="center" vertical="center"/>
    </xf>
    <xf numFmtId="0" fontId="13" fillId="4" borderId="0" xfId="0" applyFont="1" applyFill="1"/>
    <xf numFmtId="0" fontId="14" fillId="0" borderId="4" xfId="0" applyFont="1" applyBorder="1" applyAlignment="1">
      <alignment horizontal="center" vertical="center" wrapText="1"/>
    </xf>
    <xf numFmtId="0" fontId="14" fillId="0" borderId="6" xfId="0" applyFont="1" applyBorder="1" applyAlignment="1">
      <alignment horizontal="center" vertical="center" wrapText="1"/>
    </xf>
    <xf numFmtId="0" fontId="15" fillId="0" borderId="0" xfId="0" applyFont="1" applyAlignment="1">
      <alignment horizontal="left" vertical="center" wrapText="1" indent="1"/>
    </xf>
    <xf numFmtId="0" fontId="2" fillId="2" borderId="4"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2" borderId="5" xfId="0" applyFont="1" applyFill="1" applyBorder="1" applyAlignment="1">
      <alignment horizontal="center" vertical="center" wrapText="1"/>
    </xf>
    <xf numFmtId="0" fontId="2" fillId="6" borderId="1" xfId="0" applyFont="1" applyFill="1" applyBorder="1" applyAlignment="1">
      <alignment horizontal="center" vertical="center" wrapText="1"/>
    </xf>
    <xf numFmtId="0" fontId="1" fillId="7" borderId="15" xfId="0" applyFont="1" applyFill="1" applyBorder="1" applyAlignment="1">
      <alignment horizontal="center"/>
    </xf>
    <xf numFmtId="0" fontId="1" fillId="4" borderId="16" xfId="0" applyFont="1" applyFill="1" applyBorder="1" applyAlignment="1">
      <alignment horizontal="center"/>
    </xf>
    <xf numFmtId="0" fontId="2" fillId="7" borderId="1" xfId="0" applyFont="1" applyFill="1" applyBorder="1" applyAlignment="1">
      <alignment horizontal="center" vertical="center" wrapText="1"/>
    </xf>
    <xf numFmtId="0" fontId="2" fillId="7" borderId="5" xfId="0" applyFont="1" applyFill="1" applyBorder="1" applyAlignment="1">
      <alignment horizontal="center" vertical="center" wrapText="1"/>
    </xf>
    <xf numFmtId="0" fontId="2" fillId="5" borderId="2" xfId="0" applyFont="1" applyFill="1" applyBorder="1" applyAlignment="1">
      <alignment horizontal="center" vertical="center" wrapText="1"/>
    </xf>
    <xf numFmtId="0" fontId="2" fillId="5" borderId="38" xfId="0" applyFont="1" applyFill="1" applyBorder="1" applyAlignment="1">
      <alignment horizontal="center" vertical="center" wrapText="1"/>
    </xf>
    <xf numFmtId="0" fontId="2" fillId="5" borderId="4" xfId="0" applyFont="1" applyFill="1" applyBorder="1" applyAlignment="1">
      <alignment horizontal="center" vertical="center" wrapText="1"/>
    </xf>
    <xf numFmtId="0" fontId="2" fillId="5" borderId="6" xfId="0" applyFont="1" applyFill="1" applyBorder="1" applyAlignment="1">
      <alignment horizontal="center" vertical="center" wrapText="1"/>
    </xf>
    <xf numFmtId="0" fontId="2" fillId="4" borderId="4" xfId="0" applyFont="1" applyFill="1" applyBorder="1" applyAlignment="1">
      <alignment horizontal="center" vertical="center"/>
    </xf>
    <xf numFmtId="0" fontId="2" fillId="4" borderId="6" xfId="0" applyFont="1" applyFill="1" applyBorder="1" applyAlignment="1">
      <alignment horizontal="center" vertical="center"/>
    </xf>
    <xf numFmtId="0" fontId="3" fillId="2" borderId="39" xfId="0" applyFont="1" applyFill="1" applyBorder="1" applyAlignment="1">
      <alignment horizontal="center" vertical="center"/>
    </xf>
    <xf numFmtId="0" fontId="2" fillId="0" borderId="30" xfId="0" applyFont="1" applyBorder="1" applyAlignment="1">
      <alignment horizontal="center" vertical="center"/>
    </xf>
    <xf numFmtId="0" fontId="2" fillId="0" borderId="15" xfId="0" applyFont="1" applyBorder="1" applyAlignment="1">
      <alignment horizontal="center"/>
    </xf>
    <xf numFmtId="0" fontId="11" fillId="3" borderId="2" xfId="0" applyFont="1" applyFill="1" applyBorder="1" applyAlignment="1">
      <alignment horizontal="center" vertical="center"/>
    </xf>
    <xf numFmtId="0" fontId="11" fillId="3" borderId="4" xfId="0" applyFont="1" applyFill="1" applyBorder="1" applyAlignment="1">
      <alignment horizontal="center" vertical="center"/>
    </xf>
    <xf numFmtId="0" fontId="2" fillId="7" borderId="15" xfId="0" applyFont="1" applyFill="1" applyBorder="1" applyAlignment="1">
      <alignment horizontal="center"/>
    </xf>
    <xf numFmtId="0" fontId="2" fillId="4" borderId="1" xfId="0" applyFont="1" applyFill="1" applyBorder="1" applyAlignment="1">
      <alignment horizontal="center" vertical="center"/>
    </xf>
    <xf numFmtId="0" fontId="2" fillId="0" borderId="42" xfId="0" applyFont="1" applyBorder="1" applyAlignment="1">
      <alignment horizontal="center" vertical="center"/>
    </xf>
    <xf numFmtId="0" fontId="2" fillId="0" borderId="15" xfId="0" applyFont="1" applyBorder="1" applyAlignment="1">
      <alignment horizontal="center" vertical="center" wrapText="1"/>
    </xf>
    <xf numFmtId="0" fontId="3" fillId="2" borderId="41" xfId="0" applyFont="1" applyFill="1" applyBorder="1" applyAlignment="1">
      <alignment horizontal="center" vertical="center" wrapText="1"/>
    </xf>
    <xf numFmtId="0" fontId="13" fillId="4" borderId="40" xfId="0" applyFont="1" applyFill="1" applyBorder="1" applyAlignment="1">
      <alignment horizontal="center" vertical="center" wrapText="1"/>
    </xf>
    <xf numFmtId="0" fontId="12" fillId="8" borderId="21" xfId="0" applyFont="1" applyFill="1" applyBorder="1" applyAlignment="1">
      <alignment horizontal="center" vertical="center"/>
    </xf>
    <xf numFmtId="0" fontId="12" fillId="8" borderId="43" xfId="0" applyFont="1" applyFill="1" applyBorder="1" applyAlignment="1">
      <alignment horizontal="center" vertical="center" wrapText="1"/>
    </xf>
    <xf numFmtId="0" fontId="1" fillId="9" borderId="10" xfId="0" applyFont="1" applyFill="1" applyBorder="1" applyAlignment="1">
      <alignment horizontal="center" vertical="center"/>
    </xf>
    <xf numFmtId="0" fontId="1" fillId="0" borderId="10" xfId="0" applyFont="1" applyBorder="1" applyAlignment="1">
      <alignment horizontal="center" vertical="center"/>
    </xf>
    <xf numFmtId="0" fontId="0" fillId="2" borderId="0" xfId="0" applyFill="1"/>
    <xf numFmtId="0" fontId="2" fillId="7" borderId="4"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3" fillId="2" borderId="12" xfId="0" applyFont="1" applyFill="1" applyBorder="1" applyAlignment="1">
      <alignment horizontal="center" vertical="center" wrapText="1"/>
    </xf>
    <xf numFmtId="0" fontId="2" fillId="5" borderId="13" xfId="0" applyFont="1" applyFill="1" applyBorder="1" applyAlignment="1">
      <alignment horizontal="center" vertical="center" wrapText="1"/>
    </xf>
    <xf numFmtId="0" fontId="2" fillId="0" borderId="0" xfId="0" applyFont="1" applyFill="1" applyBorder="1" applyAlignment="1">
      <alignment horizontal="center" vertical="center"/>
    </xf>
    <xf numFmtId="0" fontId="3" fillId="2" borderId="49" xfId="0" applyFont="1" applyFill="1" applyBorder="1" applyAlignment="1">
      <alignment horizontal="center" vertical="center"/>
    </xf>
    <xf numFmtId="0" fontId="3" fillId="2" borderId="50" xfId="0" applyFont="1" applyFill="1" applyBorder="1" applyAlignment="1">
      <alignment horizontal="center" vertical="center"/>
    </xf>
    <xf numFmtId="0" fontId="3" fillId="2" borderId="51" xfId="0" applyFont="1" applyFill="1" applyBorder="1" applyAlignment="1">
      <alignment horizontal="center" vertical="center" wrapText="1"/>
    </xf>
    <xf numFmtId="0" fontId="0" fillId="0" borderId="0" xfId="0" applyAlignment="1">
      <alignment wrapText="1"/>
    </xf>
    <xf numFmtId="0" fontId="9" fillId="2" borderId="12" xfId="0" applyFont="1" applyFill="1" applyBorder="1" applyAlignment="1">
      <alignment horizontal="center" vertical="center"/>
    </xf>
    <xf numFmtId="0" fontId="9" fillId="2" borderId="3" xfId="0" applyFont="1" applyFill="1" applyBorder="1" applyAlignment="1">
      <alignment horizontal="center" vertical="center"/>
    </xf>
    <xf numFmtId="0" fontId="2" fillId="0" borderId="14" xfId="0" applyFont="1" applyBorder="1" applyAlignment="1">
      <alignment horizontal="center" vertical="center"/>
    </xf>
    <xf numFmtId="0" fontId="2" fillId="0" borderId="41" xfId="0" applyFont="1" applyBorder="1" applyAlignment="1">
      <alignment horizontal="center" vertical="center"/>
    </xf>
    <xf numFmtId="0" fontId="5" fillId="2" borderId="0" xfId="0" applyFont="1" applyFill="1" applyAlignment="1">
      <alignment horizontal="center" vertical="center"/>
    </xf>
    <xf numFmtId="0" fontId="5" fillId="2" borderId="49" xfId="0" applyFont="1" applyFill="1" applyBorder="1" applyAlignment="1">
      <alignment horizontal="center" vertical="center"/>
    </xf>
    <xf numFmtId="0" fontId="5" fillId="2" borderId="50" xfId="0" applyFont="1" applyFill="1" applyBorder="1" applyAlignment="1">
      <alignment horizontal="center" vertical="center"/>
    </xf>
    <xf numFmtId="0" fontId="5" fillId="2" borderId="51" xfId="0" applyFont="1" applyFill="1" applyBorder="1" applyAlignment="1">
      <alignment horizontal="center" vertical="center"/>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2" fillId="0" borderId="40" xfId="0" applyFont="1" applyFill="1" applyBorder="1" applyAlignment="1">
      <alignment horizontal="center" vertical="center"/>
    </xf>
    <xf numFmtId="0" fontId="2" fillId="0" borderId="32" xfId="0" applyFont="1" applyFill="1" applyBorder="1" applyAlignment="1">
      <alignment horizontal="center" vertical="center"/>
    </xf>
    <xf numFmtId="0" fontId="2" fillId="0" borderId="18" xfId="0" applyFont="1" applyBorder="1" applyAlignment="1">
      <alignment horizontal="center" vertical="center"/>
    </xf>
    <xf numFmtId="0" fontId="3" fillId="2" borderId="26" xfId="0" applyFont="1" applyFill="1" applyBorder="1" applyAlignment="1">
      <alignment horizontal="center" vertical="center"/>
    </xf>
    <xf numFmtId="0" fontId="11" fillId="3" borderId="1" xfId="0" applyFont="1" applyFill="1" applyBorder="1" applyAlignment="1">
      <alignment horizontal="center" vertical="center"/>
    </xf>
    <xf numFmtId="0" fontId="8" fillId="11" borderId="18" xfId="0" applyFont="1" applyFill="1" applyBorder="1" applyAlignment="1">
      <alignment horizontal="center" vertical="center" wrapText="1"/>
    </xf>
    <xf numFmtId="0" fontId="11" fillId="3" borderId="12" xfId="0" applyFont="1" applyFill="1" applyBorder="1" applyAlignment="1">
      <alignment horizontal="center" vertical="center"/>
    </xf>
    <xf numFmtId="0" fontId="11" fillId="3" borderId="13" xfId="0" applyFont="1" applyFill="1" applyBorder="1" applyAlignment="1">
      <alignment horizontal="center" vertical="center"/>
    </xf>
    <xf numFmtId="0" fontId="11" fillId="3" borderId="42" xfId="0" applyFont="1" applyFill="1" applyBorder="1" applyAlignment="1">
      <alignment horizontal="center" vertical="center"/>
    </xf>
    <xf numFmtId="0" fontId="2" fillId="4" borderId="48" xfId="0" applyFont="1" applyFill="1" applyBorder="1" applyAlignment="1">
      <alignment horizontal="center" vertical="center"/>
    </xf>
    <xf numFmtId="0" fontId="1" fillId="0" borderId="0" xfId="0" applyFont="1"/>
    <xf numFmtId="0" fontId="1" fillId="4" borderId="0" xfId="0" applyFont="1" applyFill="1"/>
    <xf numFmtId="0" fontId="8" fillId="2" borderId="12" xfId="0" applyFont="1" applyFill="1" applyBorder="1" applyAlignment="1">
      <alignment horizontal="center" vertical="center" wrapText="1"/>
    </xf>
    <xf numFmtId="0" fontId="8" fillId="2" borderId="3" xfId="0" applyFont="1" applyFill="1" applyBorder="1" applyAlignment="1">
      <alignment horizontal="center" vertical="center" wrapText="1"/>
    </xf>
    <xf numFmtId="0" fontId="1" fillId="9" borderId="44" xfId="0" applyFont="1" applyFill="1" applyBorder="1" applyAlignment="1">
      <alignment horizontal="center" vertical="center" wrapText="1"/>
    </xf>
    <xf numFmtId="0" fontId="1" fillId="9" borderId="11" xfId="0" applyFont="1" applyFill="1" applyBorder="1" applyAlignment="1">
      <alignment horizontal="center" vertical="center" wrapText="1"/>
    </xf>
    <xf numFmtId="0" fontId="1" fillId="0" borderId="44" xfId="0" applyFont="1" applyBorder="1" applyAlignment="1">
      <alignment horizontal="center" vertical="center" wrapText="1"/>
    </xf>
    <xf numFmtId="0" fontId="1" fillId="0" borderId="11" xfId="0" applyFont="1" applyBorder="1" applyAlignment="1">
      <alignment horizontal="center" vertical="center" wrapText="1"/>
    </xf>
    <xf numFmtId="0" fontId="1" fillId="9" borderId="45" xfId="0" applyFont="1" applyFill="1" applyBorder="1" applyAlignment="1">
      <alignment horizontal="center" vertical="center"/>
    </xf>
    <xf numFmtId="0" fontId="1" fillId="9" borderId="46" xfId="0" applyFont="1" applyFill="1" applyBorder="1" applyAlignment="1">
      <alignment horizontal="center" vertical="center" wrapText="1"/>
    </xf>
    <xf numFmtId="0" fontId="1" fillId="9" borderId="47" xfId="0" applyFont="1" applyFill="1" applyBorder="1" applyAlignment="1">
      <alignment horizontal="center" vertical="center" wrapText="1"/>
    </xf>
    <xf numFmtId="0" fontId="13" fillId="4" borderId="30" xfId="0" applyFont="1" applyFill="1" applyBorder="1" applyAlignment="1">
      <alignment horizontal="center" vertical="center"/>
    </xf>
    <xf numFmtId="0" fontId="13" fillId="4" borderId="14" xfId="0" applyFont="1" applyFill="1" applyBorder="1" applyAlignment="1">
      <alignment horizontal="center" vertical="center" wrapText="1"/>
    </xf>
    <xf numFmtId="0" fontId="8" fillId="2" borderId="49" xfId="0" applyFont="1" applyFill="1" applyBorder="1" applyAlignment="1">
      <alignment horizontal="center" vertical="center"/>
    </xf>
    <xf numFmtId="0" fontId="8" fillId="2" borderId="50" xfId="0" applyFont="1" applyFill="1" applyBorder="1" applyAlignment="1">
      <alignment horizontal="center" vertical="center" wrapText="1"/>
    </xf>
    <xf numFmtId="0" fontId="8" fillId="2" borderId="51" xfId="0" applyFont="1" applyFill="1" applyBorder="1" applyAlignment="1">
      <alignment horizontal="center" vertical="center" wrapText="1"/>
    </xf>
    <xf numFmtId="0" fontId="12" fillId="8" borderId="54" xfId="0" applyFont="1" applyFill="1" applyBorder="1" applyAlignment="1">
      <alignment horizontal="center" vertical="center"/>
    </xf>
    <xf numFmtId="0" fontId="12" fillId="8" borderId="54" xfId="0" applyFont="1" applyFill="1" applyBorder="1" applyAlignment="1">
      <alignment horizontal="center" vertical="center" wrapText="1"/>
    </xf>
    <xf numFmtId="0" fontId="1" fillId="0" borderId="0" xfId="0" applyFont="1" applyAlignment="1">
      <alignment horizontal="center" vertical="center"/>
    </xf>
    <xf numFmtId="0" fontId="0" fillId="0" borderId="0" xfId="0" applyAlignment="1">
      <alignment horizontal="center" vertical="center" wrapText="1"/>
    </xf>
    <xf numFmtId="0" fontId="13" fillId="4" borderId="55" xfId="0" applyFont="1" applyFill="1" applyBorder="1" applyAlignment="1">
      <alignment horizontal="center" vertical="center"/>
    </xf>
    <xf numFmtId="0" fontId="2" fillId="0" borderId="29" xfId="0" applyFont="1" applyBorder="1" applyAlignment="1">
      <alignment horizontal="center" vertical="center"/>
    </xf>
    <xf numFmtId="0" fontId="2" fillId="0" borderId="31" xfId="0" applyFont="1" applyBorder="1" applyAlignment="1">
      <alignment horizontal="center" vertical="center"/>
    </xf>
    <xf numFmtId="0" fontId="13" fillId="4" borderId="1" xfId="0" applyFont="1" applyFill="1" applyBorder="1" applyAlignment="1">
      <alignment horizontal="center" vertical="center"/>
    </xf>
    <xf numFmtId="0" fontId="3" fillId="2" borderId="18" xfId="0" applyFont="1" applyFill="1" applyBorder="1" applyAlignment="1">
      <alignment horizontal="center" vertical="center" wrapText="1"/>
    </xf>
    <xf numFmtId="0" fontId="2" fillId="0" borderId="14" xfId="0" applyFont="1" applyBorder="1" applyAlignment="1">
      <alignment horizontal="center" vertical="center" wrapText="1"/>
    </xf>
    <xf numFmtId="0" fontId="2" fillId="0" borderId="16" xfId="0" applyFont="1" applyBorder="1" applyAlignment="1">
      <alignment horizontal="center" vertical="center" wrapText="1"/>
    </xf>
    <xf numFmtId="0" fontId="3" fillId="2" borderId="39" xfId="0" applyFont="1" applyFill="1" applyBorder="1" applyAlignment="1">
      <alignment horizontal="center" vertical="center" wrapText="1"/>
    </xf>
    <xf numFmtId="0" fontId="13" fillId="4" borderId="1" xfId="0" applyFont="1" applyFill="1" applyBorder="1" applyAlignment="1">
      <alignment horizontal="center" vertical="center" wrapText="1"/>
    </xf>
    <xf numFmtId="0" fontId="2" fillId="6" borderId="0" xfId="0" applyFont="1" applyFill="1" applyAlignment="1">
      <alignment horizontal="center" vertical="center" wrapText="1"/>
    </xf>
    <xf numFmtId="0" fontId="0" fillId="6" borderId="0" xfId="0" applyFill="1"/>
    <xf numFmtId="0" fontId="16" fillId="2" borderId="19" xfId="0" applyFont="1" applyFill="1" applyBorder="1" applyAlignment="1">
      <alignment horizontal="center" vertical="center"/>
    </xf>
    <xf numFmtId="0" fontId="2" fillId="0" borderId="1" xfId="0" applyFont="1" applyBorder="1" applyAlignment="1">
      <alignment horizontal="center" vertical="center"/>
    </xf>
    <xf numFmtId="0" fontId="2" fillId="0" borderId="5" xfId="0" applyFont="1" applyBorder="1" applyAlignment="1">
      <alignment horizontal="center" vertical="center"/>
    </xf>
    <xf numFmtId="49" fontId="2" fillId="7" borderId="3" xfId="0" applyNumberFormat="1" applyFont="1" applyFill="1" applyBorder="1" applyAlignment="1">
      <alignment horizontal="center" vertical="center"/>
    </xf>
    <xf numFmtId="0" fontId="11" fillId="10" borderId="6" xfId="0" applyFont="1" applyFill="1" applyBorder="1" applyAlignment="1">
      <alignment horizontal="center" vertical="center"/>
    </xf>
    <xf numFmtId="0" fontId="3" fillId="2" borderId="49" xfId="0" applyFont="1" applyFill="1" applyBorder="1" applyAlignment="1">
      <alignment horizontal="center" vertical="center" wrapText="1"/>
    </xf>
    <xf numFmtId="0" fontId="3" fillId="2" borderId="50"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4"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7" borderId="13" xfId="0" applyFont="1" applyFill="1" applyBorder="1" applyAlignment="1">
      <alignment horizontal="center" vertical="center" wrapText="1"/>
    </xf>
    <xf numFmtId="0" fontId="2" fillId="0" borderId="2" xfId="0" applyFont="1" applyBorder="1" applyAlignment="1">
      <alignment horizontal="center" vertical="center"/>
    </xf>
    <xf numFmtId="0" fontId="2" fillId="0" borderId="12" xfId="0" applyFont="1" applyBorder="1" applyAlignment="1">
      <alignment horizontal="center" vertical="center"/>
    </xf>
    <xf numFmtId="0" fontId="2" fillId="0" borderId="3" xfId="0" applyFont="1" applyBorder="1" applyAlignment="1">
      <alignment horizontal="center" vertical="center"/>
    </xf>
    <xf numFmtId="0" fontId="2" fillId="0" borderId="7" xfId="0" applyFont="1" applyBorder="1" applyAlignment="1">
      <alignment horizontal="center" vertical="center"/>
    </xf>
    <xf numFmtId="0" fontId="2" fillId="0" borderId="32" xfId="0" applyFont="1" applyBorder="1" applyAlignment="1">
      <alignment horizontal="center" vertical="center"/>
    </xf>
    <xf numFmtId="0" fontId="11" fillId="3" borderId="49" xfId="0" applyFont="1" applyFill="1" applyBorder="1" applyAlignment="1">
      <alignment horizontal="center" vertical="center" wrapText="1"/>
    </xf>
    <xf numFmtId="0" fontId="11" fillId="3" borderId="50" xfId="0" applyFont="1" applyFill="1" applyBorder="1" applyAlignment="1">
      <alignment horizontal="center" vertical="center" wrapText="1"/>
    </xf>
    <xf numFmtId="0" fontId="2" fillId="7" borderId="12" xfId="0" applyFont="1" applyFill="1" applyBorder="1" applyAlignment="1">
      <alignment horizontal="center" vertical="center" wrapText="1"/>
    </xf>
    <xf numFmtId="0" fontId="0" fillId="0" borderId="33" xfId="0" applyBorder="1" applyAlignment="1">
      <alignment horizontal="center" vertic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8" borderId="0" xfId="0" applyFill="1" applyAlignment="1">
      <alignment wrapText="1"/>
    </xf>
    <xf numFmtId="0" fontId="16" fillId="2" borderId="56" xfId="0" applyFont="1" applyFill="1" applyBorder="1" applyAlignment="1">
      <alignment horizontal="center" vertical="center"/>
    </xf>
    <xf numFmtId="0" fontId="16" fillId="2" borderId="0" xfId="0" applyFont="1" applyFill="1" applyAlignment="1">
      <alignment horizontal="center" vertical="center"/>
    </xf>
    <xf numFmtId="0" fontId="16" fillId="2" borderId="57" xfId="0" applyFont="1" applyFill="1" applyBorder="1" applyAlignment="1">
      <alignment horizontal="center" vertical="center"/>
    </xf>
    <xf numFmtId="0" fontId="16" fillId="2" borderId="11" xfId="0" applyFont="1" applyFill="1" applyBorder="1" applyAlignment="1">
      <alignment horizontal="center" vertical="center"/>
    </xf>
    <xf numFmtId="0" fontId="2" fillId="0" borderId="34" xfId="0" applyFont="1" applyBorder="1" applyAlignment="1">
      <alignment horizontal="center" vertical="center"/>
    </xf>
    <xf numFmtId="0" fontId="2" fillId="0" borderId="59" xfId="0" applyFont="1" applyBorder="1" applyAlignment="1">
      <alignment horizontal="center" vertical="center"/>
    </xf>
    <xf numFmtId="0" fontId="2" fillId="0" borderId="60" xfId="0" applyFont="1" applyBorder="1" applyAlignment="1">
      <alignment horizontal="center" vertical="center"/>
    </xf>
    <xf numFmtId="0" fontId="2" fillId="0" borderId="9" xfId="0" applyFont="1" applyBorder="1" applyAlignment="1">
      <alignment horizontal="center" vertical="center"/>
    </xf>
    <xf numFmtId="0" fontId="2" fillId="0" borderId="36" xfId="0" applyFont="1" applyBorder="1" applyAlignment="1">
      <alignment horizontal="center" vertical="center"/>
    </xf>
    <xf numFmtId="0" fontId="2" fillId="0" borderId="37" xfId="0" applyFont="1" applyBorder="1" applyAlignment="1">
      <alignment horizontal="center" vertical="center"/>
    </xf>
    <xf numFmtId="0" fontId="19" fillId="2" borderId="18" xfId="0" applyFont="1" applyFill="1" applyBorder="1" applyAlignment="1">
      <alignment horizontal="center" vertical="center" wrapText="1"/>
    </xf>
    <xf numFmtId="0" fontId="1" fillId="0" borderId="0" xfId="0" applyFont="1" applyAlignment="1">
      <alignment wrapText="1"/>
    </xf>
    <xf numFmtId="0" fontId="0" fillId="8" borderId="0" xfId="0" applyFill="1"/>
    <xf numFmtId="0" fontId="1" fillId="8" borderId="0" xfId="0" applyFont="1" applyFill="1" applyAlignment="1">
      <alignment wrapText="1"/>
    </xf>
    <xf numFmtId="0" fontId="1" fillId="7" borderId="3" xfId="0" applyFont="1" applyFill="1" applyBorder="1" applyAlignment="1">
      <alignment horizontal="center" vertical="center"/>
    </xf>
    <xf numFmtId="0" fontId="1" fillId="7" borderId="5" xfId="0" applyFont="1" applyFill="1" applyBorder="1" applyAlignment="1">
      <alignment horizontal="center" vertical="center"/>
    </xf>
    <xf numFmtId="0" fontId="1" fillId="7" borderId="7" xfId="0" applyFont="1" applyFill="1" applyBorder="1" applyAlignment="1">
      <alignment horizontal="center" vertical="center"/>
    </xf>
    <xf numFmtId="0" fontId="2" fillId="6" borderId="0" xfId="0" applyFont="1" applyFill="1"/>
    <xf numFmtId="0" fontId="2" fillId="6" borderId="0" xfId="0" applyFont="1" applyFill="1" applyAlignment="1">
      <alignment horizontal="center" vertical="center"/>
    </xf>
    <xf numFmtId="0" fontId="2" fillId="6" borderId="0" xfId="0" applyFont="1" applyFill="1" applyAlignment="1">
      <alignment wrapText="1"/>
    </xf>
    <xf numFmtId="0" fontId="8" fillId="11" borderId="49" xfId="0" applyFont="1" applyFill="1" applyBorder="1" applyAlignment="1">
      <alignment horizontal="center" vertical="center" wrapText="1"/>
    </xf>
    <xf numFmtId="0" fontId="2" fillId="4" borderId="12" xfId="0" applyFont="1" applyFill="1" applyBorder="1" applyAlignment="1">
      <alignment horizontal="center" vertical="center"/>
    </xf>
    <xf numFmtId="0" fontId="2" fillId="7" borderId="1" xfId="0" applyFont="1" applyFill="1" applyBorder="1" applyAlignment="1">
      <alignment horizontal="center" vertical="center"/>
    </xf>
    <xf numFmtId="0" fontId="2" fillId="7" borderId="13" xfId="0" applyFont="1" applyFill="1" applyBorder="1" applyAlignment="1">
      <alignment horizontal="center" vertical="center"/>
    </xf>
    <xf numFmtId="0" fontId="3" fillId="2" borderId="26" xfId="0" applyFont="1" applyFill="1" applyBorder="1" applyAlignment="1">
      <alignment horizontal="center" vertical="center" wrapText="1"/>
    </xf>
    <xf numFmtId="0" fontId="1" fillId="0" borderId="2" xfId="0" applyFont="1" applyFill="1" applyBorder="1" applyAlignment="1">
      <alignment horizontal="center" vertical="center" wrapText="1"/>
    </xf>
    <xf numFmtId="0" fontId="1" fillId="0" borderId="4" xfId="0" applyFont="1" applyFill="1" applyBorder="1" applyAlignment="1">
      <alignment horizontal="center" vertical="center" wrapText="1"/>
    </xf>
    <xf numFmtId="0" fontId="1" fillId="0" borderId="6" xfId="0" applyFont="1" applyFill="1" applyBorder="1" applyAlignment="1">
      <alignment horizontal="center" vertical="center" wrapText="1"/>
    </xf>
    <xf numFmtId="0" fontId="1" fillId="5" borderId="3" xfId="0" applyFont="1" applyFill="1" applyBorder="1" applyAlignment="1">
      <alignment horizontal="center" vertical="center" wrapText="1"/>
    </xf>
    <xf numFmtId="0" fontId="1" fillId="5" borderId="5" xfId="0" applyFont="1" applyFill="1" applyBorder="1" applyAlignment="1">
      <alignment horizontal="center" vertical="center" wrapText="1"/>
    </xf>
    <xf numFmtId="0" fontId="1" fillId="5" borderId="7" xfId="0" applyFont="1" applyFill="1" applyBorder="1" applyAlignment="1">
      <alignment horizontal="center" vertical="center" wrapText="1"/>
    </xf>
    <xf numFmtId="0" fontId="1" fillId="7" borderId="12" xfId="0" applyFont="1" applyFill="1" applyBorder="1" applyAlignment="1">
      <alignment horizontal="center" vertical="center" wrapText="1"/>
    </xf>
    <xf numFmtId="0" fontId="1" fillId="7" borderId="1" xfId="0" applyFont="1" applyFill="1" applyBorder="1" applyAlignment="1">
      <alignment horizontal="center" vertical="center" wrapText="1"/>
    </xf>
    <xf numFmtId="0" fontId="1" fillId="7" borderId="13" xfId="0" applyFont="1" applyFill="1" applyBorder="1" applyAlignment="1">
      <alignment horizontal="center" vertical="center" wrapText="1"/>
    </xf>
    <xf numFmtId="0" fontId="1" fillId="7" borderId="3" xfId="0" applyFont="1" applyFill="1" applyBorder="1" applyAlignment="1">
      <alignment wrapText="1"/>
    </xf>
    <xf numFmtId="0" fontId="1" fillId="7" borderId="5" xfId="0" applyFont="1" applyFill="1" applyBorder="1" applyAlignment="1">
      <alignment wrapText="1"/>
    </xf>
    <xf numFmtId="0" fontId="1" fillId="7" borderId="7" xfId="0" applyFont="1" applyFill="1" applyBorder="1" applyAlignment="1">
      <alignment wrapText="1"/>
    </xf>
    <xf numFmtId="0" fontId="3" fillId="2" borderId="61" xfId="0" applyFont="1" applyFill="1" applyBorder="1" applyAlignment="1">
      <alignment horizontal="center" vertical="center"/>
    </xf>
    <xf numFmtId="0" fontId="2" fillId="0" borderId="0" xfId="0" applyFont="1" applyFill="1"/>
    <xf numFmtId="0" fontId="12" fillId="0" borderId="2" xfId="0" applyFont="1" applyFill="1" applyBorder="1" applyAlignment="1">
      <alignment horizontal="center" vertical="center"/>
    </xf>
    <xf numFmtId="0" fontId="12" fillId="0" borderId="4" xfId="0" applyFont="1" applyFill="1" applyBorder="1" applyAlignment="1">
      <alignment horizontal="center" vertical="center"/>
    </xf>
    <xf numFmtId="0" fontId="2" fillId="12" borderId="16" xfId="0" applyFont="1" applyFill="1" applyBorder="1" applyAlignment="1">
      <alignment horizontal="center"/>
    </xf>
    <xf numFmtId="0" fontId="12" fillId="12" borderId="4" xfId="0" applyFont="1" applyFill="1" applyBorder="1" applyAlignment="1">
      <alignment horizontal="center" vertical="center"/>
    </xf>
    <xf numFmtId="0" fontId="2" fillId="12" borderId="1" xfId="0" applyFont="1" applyFill="1" applyBorder="1" applyAlignment="1">
      <alignment horizontal="center" vertical="center"/>
    </xf>
    <xf numFmtId="0" fontId="12" fillId="12" borderId="6" xfId="0" applyFont="1" applyFill="1" applyBorder="1" applyAlignment="1">
      <alignment horizontal="center" vertical="center"/>
    </xf>
    <xf numFmtId="0" fontId="2" fillId="12" borderId="13" xfId="0" applyFont="1" applyFill="1" applyBorder="1" applyAlignment="1">
      <alignment horizontal="center" vertical="center"/>
    </xf>
    <xf numFmtId="0" fontId="1" fillId="10" borderId="2" xfId="0" applyFont="1" applyFill="1" applyBorder="1" applyAlignment="1">
      <alignment horizontal="center" vertical="center"/>
    </xf>
    <xf numFmtId="0" fontId="1" fillId="10" borderId="4" xfId="0" applyFont="1" applyFill="1" applyBorder="1" applyAlignment="1">
      <alignment horizontal="center" vertical="center"/>
    </xf>
    <xf numFmtId="0" fontId="1" fillId="10" borderId="6" xfId="0" applyFont="1" applyFill="1" applyBorder="1" applyAlignment="1">
      <alignment horizontal="center" vertical="center"/>
    </xf>
    <xf numFmtId="0" fontId="2" fillId="7" borderId="5" xfId="0" applyFont="1" applyFill="1" applyBorder="1" applyAlignment="1">
      <alignment horizontal="center" vertical="center"/>
    </xf>
    <xf numFmtId="0" fontId="2" fillId="7" borderId="3" xfId="0" applyFont="1" applyFill="1" applyBorder="1" applyAlignment="1">
      <alignment horizontal="center" vertical="center"/>
    </xf>
    <xf numFmtId="0" fontId="2" fillId="7" borderId="7" xfId="0" applyFont="1" applyFill="1" applyBorder="1" applyAlignment="1">
      <alignment horizontal="center" vertical="center"/>
    </xf>
    <xf numFmtId="0" fontId="11" fillId="3" borderId="50" xfId="0" applyFont="1" applyFill="1" applyBorder="1" applyAlignment="1">
      <alignment horizontal="center" vertical="center" wrapText="1"/>
    </xf>
    <xf numFmtId="0" fontId="11" fillId="3" borderId="51" xfId="0" applyFont="1" applyFill="1" applyBorder="1" applyAlignment="1">
      <alignment horizontal="center" vertical="center" wrapText="1"/>
    </xf>
    <xf numFmtId="0" fontId="2" fillId="0" borderId="33" xfId="0" applyFont="1" applyFill="1" applyBorder="1" applyAlignment="1">
      <alignment horizontal="center" vertical="center"/>
    </xf>
    <xf numFmtId="0" fontId="2" fillId="12" borderId="24" xfId="0" applyFont="1" applyFill="1" applyBorder="1" applyAlignment="1">
      <alignment horizontal="center" vertical="center"/>
    </xf>
    <xf numFmtId="0" fontId="2" fillId="0" borderId="24" xfId="0" applyFont="1" applyFill="1" applyBorder="1" applyAlignment="1">
      <alignment horizontal="center" vertical="center"/>
    </xf>
    <xf numFmtId="0" fontId="2" fillId="12" borderId="25" xfId="0" applyFont="1" applyFill="1" applyBorder="1" applyAlignment="1">
      <alignment horizontal="center" vertical="center"/>
    </xf>
    <xf numFmtId="0" fontId="2" fillId="0" borderId="1" xfId="0" applyFont="1" applyFill="1" applyBorder="1" applyAlignment="1">
      <alignment horizontal="center" vertical="center"/>
    </xf>
    <xf numFmtId="0" fontId="2" fillId="0" borderId="12" xfId="0" applyFont="1" applyFill="1" applyBorder="1" applyAlignment="1">
      <alignment horizontal="center" vertical="center"/>
    </xf>
    <xf numFmtId="0" fontId="8" fillId="11" borderId="26" xfId="0" applyFont="1" applyFill="1" applyBorder="1" applyAlignment="1">
      <alignment horizontal="center" vertical="center" wrapText="1"/>
    </xf>
    <xf numFmtId="0" fontId="11" fillId="3" borderId="53" xfId="0" applyFont="1" applyFill="1" applyBorder="1" applyAlignment="1">
      <alignment horizontal="center" vertical="center" wrapText="1"/>
    </xf>
    <xf numFmtId="0" fontId="11" fillId="3" borderId="18" xfId="0" applyFont="1" applyFill="1" applyBorder="1" applyAlignment="1">
      <alignment horizontal="center" vertical="center" wrapText="1"/>
    </xf>
    <xf numFmtId="0" fontId="11" fillId="3" borderId="50"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5" borderId="5" xfId="0" applyFont="1" applyFill="1" applyBorder="1" applyAlignment="1">
      <alignment horizontal="center" vertical="center" wrapText="1"/>
    </xf>
    <xf numFmtId="0" fontId="12" fillId="0" borderId="12" xfId="0" applyFont="1" applyFill="1" applyBorder="1" applyAlignment="1">
      <alignment horizontal="center" vertical="center" wrapText="1"/>
    </xf>
    <xf numFmtId="0" fontId="12" fillId="12" borderId="1" xfId="0" applyFont="1" applyFill="1" applyBorder="1" applyAlignment="1">
      <alignment horizontal="center" vertical="center" wrapText="1"/>
    </xf>
    <xf numFmtId="0" fontId="12" fillId="0" borderId="1" xfId="0" applyFont="1" applyFill="1" applyBorder="1" applyAlignment="1">
      <alignment horizontal="center" vertical="center" wrapText="1"/>
    </xf>
    <xf numFmtId="0" fontId="2" fillId="4" borderId="12" xfId="0" applyFont="1" applyFill="1" applyBorder="1" applyAlignment="1">
      <alignment horizontal="center" vertical="center" wrapText="1"/>
    </xf>
    <xf numFmtId="0" fontId="2" fillId="12" borderId="1" xfId="0" applyFont="1" applyFill="1" applyBorder="1" applyAlignment="1">
      <alignment horizontal="center" vertical="center" wrapText="1"/>
    </xf>
    <xf numFmtId="0" fontId="2" fillId="12" borderId="13"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2" fillId="2" borderId="0" xfId="0" applyFont="1" applyFill="1" applyAlignment="1">
      <alignment wrapText="1"/>
    </xf>
    <xf numFmtId="0" fontId="12" fillId="8" borderId="2" xfId="0" applyFont="1" applyFill="1" applyBorder="1" applyAlignment="1">
      <alignment horizontal="center" vertical="center"/>
    </xf>
    <xf numFmtId="0" fontId="1" fillId="9" borderId="4" xfId="0" applyFont="1" applyFill="1" applyBorder="1" applyAlignment="1">
      <alignment horizontal="center" vertical="center"/>
    </xf>
    <xf numFmtId="0" fontId="1" fillId="0" borderId="4" xfId="0" applyFont="1" applyBorder="1" applyAlignment="1">
      <alignment horizontal="center" vertical="center"/>
    </xf>
    <xf numFmtId="0" fontId="1" fillId="0" borderId="6" xfId="0" applyFont="1" applyBorder="1" applyAlignment="1">
      <alignment horizontal="center" vertical="center"/>
    </xf>
    <xf numFmtId="0" fontId="2" fillId="5" borderId="1" xfId="0" applyFont="1" applyFill="1" applyBorder="1" applyAlignment="1">
      <alignment horizontal="center" vertical="center" wrapText="1"/>
    </xf>
    <xf numFmtId="0" fontId="2" fillId="5" borderId="5" xfId="0" applyFont="1" applyFill="1" applyBorder="1" applyAlignment="1">
      <alignment horizontal="center" vertical="center" wrapText="1"/>
    </xf>
    <xf numFmtId="0" fontId="20" fillId="11" borderId="18"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5" borderId="5" xfId="0" applyFont="1" applyFill="1" applyBorder="1" applyAlignment="1">
      <alignment horizontal="center" vertical="center" wrapText="1"/>
    </xf>
    <xf numFmtId="0" fontId="8" fillId="2" borderId="51" xfId="0" applyFont="1" applyFill="1" applyBorder="1" applyAlignment="1">
      <alignment horizontal="center" vertical="center"/>
    </xf>
    <xf numFmtId="0" fontId="12" fillId="8" borderId="3" xfId="0" applyFont="1" applyFill="1" applyBorder="1" applyAlignment="1">
      <alignment horizontal="center" vertical="center"/>
    </xf>
    <xf numFmtId="0" fontId="1" fillId="9" borderId="5" xfId="0" applyFont="1" applyFill="1" applyBorder="1" applyAlignment="1">
      <alignment horizontal="center" vertical="center"/>
    </xf>
    <xf numFmtId="0" fontId="1" fillId="0" borderId="5" xfId="0" applyFont="1" applyBorder="1" applyAlignment="1">
      <alignment horizontal="center" vertical="center"/>
    </xf>
    <xf numFmtId="0" fontId="1" fillId="0" borderId="7" xfId="0" applyFont="1" applyBorder="1" applyAlignment="1">
      <alignment horizontal="center" vertical="center"/>
    </xf>
    <xf numFmtId="0" fontId="2" fillId="5" borderId="12"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5" borderId="13" xfId="0" applyFont="1" applyFill="1" applyBorder="1" applyAlignment="1">
      <alignment horizontal="center" vertical="center" wrapText="1"/>
    </xf>
    <xf numFmtId="0" fontId="3" fillId="2" borderId="18" xfId="0" applyFont="1" applyFill="1" applyBorder="1" applyAlignment="1">
      <alignment horizontal="center" vertical="center"/>
    </xf>
    <xf numFmtId="0" fontId="2" fillId="5" borderId="14" xfId="0" applyFont="1" applyFill="1" applyBorder="1" applyAlignment="1">
      <alignment horizontal="center" vertical="center"/>
    </xf>
    <xf numFmtId="0" fontId="2" fillId="4" borderId="15" xfId="0" applyFont="1" applyFill="1" applyBorder="1" applyAlignment="1">
      <alignment horizontal="center"/>
    </xf>
    <xf numFmtId="0" fontId="2" fillId="13" borderId="15" xfId="0" applyFont="1" applyFill="1" applyBorder="1" applyAlignment="1">
      <alignment horizontal="center" vertical="center"/>
    </xf>
    <xf numFmtId="0" fontId="2" fillId="14" borderId="15" xfId="0" applyFont="1" applyFill="1" applyBorder="1" applyAlignment="1">
      <alignment horizontal="center" vertical="center"/>
    </xf>
    <xf numFmtId="0" fontId="21" fillId="6" borderId="0" xfId="0" applyFont="1" applyFill="1" applyAlignment="1">
      <alignment horizontal="center" vertical="center"/>
    </xf>
    <xf numFmtId="0" fontId="2" fillId="5" borderId="1" xfId="0" applyFont="1" applyFill="1" applyBorder="1" applyAlignment="1">
      <alignment horizontal="center" vertical="center" wrapText="1"/>
    </xf>
    <xf numFmtId="0" fontId="2" fillId="7" borderId="62" xfId="0" applyFont="1" applyFill="1" applyBorder="1" applyAlignment="1">
      <alignment horizontal="center" vertical="center"/>
    </xf>
    <xf numFmtId="0" fontId="2" fillId="0" borderId="47" xfId="0" applyFont="1" applyFill="1" applyBorder="1" applyAlignment="1">
      <alignment horizontal="center" vertical="center" wrapText="1"/>
    </xf>
    <xf numFmtId="0" fontId="2" fillId="4" borderId="10" xfId="0" applyFont="1" applyFill="1" applyBorder="1" applyAlignment="1">
      <alignment horizontal="center" vertical="center" wrapText="1"/>
    </xf>
    <xf numFmtId="0" fontId="2" fillId="0" borderId="44" xfId="0" applyFont="1" applyBorder="1" applyAlignment="1">
      <alignment horizontal="center" vertical="center"/>
    </xf>
    <xf numFmtId="0" fontId="2" fillId="5" borderId="11" xfId="0" applyFont="1" applyFill="1" applyBorder="1" applyAlignment="1">
      <alignment horizontal="center" vertical="center"/>
    </xf>
    <xf numFmtId="0" fontId="2" fillId="5" borderId="1" xfId="0" applyFont="1" applyFill="1" applyBorder="1" applyAlignment="1">
      <alignment horizontal="center" vertical="center"/>
    </xf>
    <xf numFmtId="0" fontId="13" fillId="4" borderId="0" xfId="0" applyFont="1" applyFill="1" applyAlignment="1">
      <alignment horizontal="center" vertical="center"/>
    </xf>
    <xf numFmtId="0" fontId="2" fillId="5" borderId="18" xfId="0" applyFont="1" applyFill="1" applyBorder="1" applyAlignment="1">
      <alignment horizontal="center" vertical="center"/>
    </xf>
    <xf numFmtId="0" fontId="2" fillId="13" borderId="12" xfId="0" applyFont="1" applyFill="1" applyBorder="1" applyAlignment="1">
      <alignment horizontal="center" vertical="center"/>
    </xf>
    <xf numFmtId="0" fontId="11" fillId="3" borderId="50" xfId="0" applyFont="1" applyFill="1" applyBorder="1" applyAlignment="1">
      <alignment horizontal="center" vertical="center" wrapText="1"/>
    </xf>
    <xf numFmtId="0" fontId="11" fillId="3" borderId="51" xfId="0" applyFont="1" applyFill="1" applyBorder="1" applyAlignment="1">
      <alignment horizontal="center" vertical="center" wrapText="1"/>
    </xf>
    <xf numFmtId="0" fontId="12" fillId="0" borderId="14" xfId="0" applyFont="1" applyFill="1" applyBorder="1" applyAlignment="1">
      <alignment horizontal="center" vertical="center" wrapText="1"/>
    </xf>
    <xf numFmtId="0" fontId="12" fillId="12" borderId="15" xfId="0" applyFont="1" applyFill="1" applyBorder="1" applyAlignment="1">
      <alignment horizontal="center" vertical="center" wrapText="1"/>
    </xf>
    <xf numFmtId="0" fontId="12" fillId="0" borderId="15" xfId="0" applyFont="1" applyFill="1" applyBorder="1" applyAlignment="1">
      <alignment horizontal="center" vertical="center" wrapText="1"/>
    </xf>
    <xf numFmtId="0" fontId="2" fillId="14" borderId="3" xfId="0" applyFont="1" applyFill="1" applyBorder="1" applyAlignment="1">
      <alignment horizontal="center" vertical="center"/>
    </xf>
    <xf numFmtId="0" fontId="8" fillId="11" borderId="56" xfId="0" applyFont="1" applyFill="1" applyBorder="1" applyAlignment="1">
      <alignment horizontal="center" vertical="center" wrapText="1"/>
    </xf>
    <xf numFmtId="0" fontId="11" fillId="3" borderId="10" xfId="0" applyFont="1" applyFill="1" applyBorder="1" applyAlignment="1">
      <alignment horizontal="center" vertical="center"/>
    </xf>
    <xf numFmtId="0" fontId="11" fillId="3" borderId="44" xfId="0" applyFont="1" applyFill="1" applyBorder="1" applyAlignment="1">
      <alignment horizontal="center" vertical="center"/>
    </xf>
    <xf numFmtId="0" fontId="0" fillId="15" borderId="1" xfId="0" applyFill="1" applyBorder="1" applyAlignment="1">
      <alignment horizontal="center" vertical="center"/>
    </xf>
    <xf numFmtId="0" fontId="0" fillId="15" borderId="1" xfId="0" applyFill="1" applyBorder="1" applyAlignment="1">
      <alignment horizontal="center" vertical="center" wrapText="1"/>
    </xf>
    <xf numFmtId="0" fontId="2" fillId="5" borderId="4" xfId="0" applyFont="1" applyFill="1" applyBorder="1" applyAlignment="1">
      <alignment horizontal="center" vertical="center"/>
    </xf>
    <xf numFmtId="0" fontId="2" fillId="5" borderId="6" xfId="0" applyFont="1" applyFill="1" applyBorder="1" applyAlignment="1">
      <alignment horizontal="center" vertical="center"/>
    </xf>
    <xf numFmtId="0" fontId="0" fillId="5" borderId="12" xfId="0" applyFill="1" applyBorder="1" applyAlignment="1">
      <alignment horizontal="center" vertical="center"/>
    </xf>
    <xf numFmtId="0" fontId="0" fillId="5" borderId="12" xfId="0" applyFill="1" applyBorder="1" applyAlignment="1">
      <alignment horizontal="center" vertical="center" wrapText="1"/>
    </xf>
    <xf numFmtId="0" fontId="0" fillId="15" borderId="12" xfId="0" applyFill="1" applyBorder="1" applyAlignment="1">
      <alignment horizontal="center" vertical="center"/>
    </xf>
    <xf numFmtId="0" fontId="0" fillId="15" borderId="12" xfId="0" applyFill="1" applyBorder="1" applyAlignment="1">
      <alignment horizontal="center" vertical="center" wrapText="1"/>
    </xf>
    <xf numFmtId="0" fontId="0" fillId="15" borderId="13" xfId="0" applyFill="1" applyBorder="1" applyAlignment="1">
      <alignment horizontal="center" vertical="center"/>
    </xf>
    <xf numFmtId="0" fontId="0" fillId="15" borderId="13" xfId="0" applyFill="1" applyBorder="1" applyAlignment="1">
      <alignment horizontal="center" vertic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0" fillId="6" borderId="0" xfId="0" applyFill="1" applyAlignment="1">
      <alignment wrapText="1"/>
    </xf>
    <xf numFmtId="0" fontId="0" fillId="6" borderId="0" xfId="0" applyFill="1" applyAlignment="1">
      <alignment horizontal="center" vertical="center"/>
    </xf>
    <xf numFmtId="0" fontId="11" fillId="3" borderId="41" xfId="0" applyFont="1" applyFill="1" applyBorder="1" applyAlignment="1">
      <alignment horizontal="center" vertical="center"/>
    </xf>
    <xf numFmtId="0" fontId="11" fillId="3" borderId="40" xfId="0" applyFont="1" applyFill="1" applyBorder="1" applyAlignment="1">
      <alignment horizontal="center" vertical="center"/>
    </xf>
    <xf numFmtId="0" fontId="12" fillId="12" borderId="16" xfId="0" applyFont="1" applyFill="1" applyBorder="1" applyAlignment="1">
      <alignment horizontal="center" vertical="center" wrapText="1"/>
    </xf>
    <xf numFmtId="0" fontId="2" fillId="5" borderId="5" xfId="0" applyFont="1" applyFill="1" applyBorder="1" applyAlignment="1">
      <alignment horizontal="center" vertical="center"/>
    </xf>
    <xf numFmtId="0" fontId="2" fillId="5" borderId="15" xfId="0" applyFont="1" applyFill="1" applyBorder="1" applyAlignment="1">
      <alignment horizontal="center" vertical="center"/>
    </xf>
    <xf numFmtId="0" fontId="2" fillId="16" borderId="15" xfId="0" applyFont="1" applyFill="1" applyBorder="1" applyAlignment="1">
      <alignment horizontal="center" vertical="center"/>
    </xf>
    <xf numFmtId="0" fontId="0" fillId="5" borderId="3" xfId="0" applyFill="1" applyBorder="1" applyAlignment="1">
      <alignment horizontal="center" vertical="center"/>
    </xf>
    <xf numFmtId="0" fontId="0" fillId="15" borderId="3" xfId="0" applyFill="1" applyBorder="1" applyAlignment="1">
      <alignment horizontal="center" vertical="center"/>
    </xf>
    <xf numFmtId="0" fontId="2" fillId="15" borderId="2" xfId="0" applyFont="1" applyFill="1" applyBorder="1" applyAlignment="1">
      <alignment horizontal="center" vertical="center"/>
    </xf>
    <xf numFmtId="0" fontId="2" fillId="15" borderId="4" xfId="0" applyFont="1" applyFill="1" applyBorder="1" applyAlignment="1">
      <alignment horizontal="center" vertical="center"/>
    </xf>
    <xf numFmtId="0" fontId="2" fillId="15" borderId="14" xfId="0" applyFont="1" applyFill="1" applyBorder="1" applyAlignment="1">
      <alignment horizontal="center" vertical="center"/>
    </xf>
    <xf numFmtId="0" fontId="2" fillId="15" borderId="15" xfId="0" applyFont="1" applyFill="1" applyBorder="1" applyAlignment="1">
      <alignment horizontal="center" vertical="center"/>
    </xf>
    <xf numFmtId="0" fontId="0" fillId="15" borderId="5" xfId="0" applyFill="1" applyBorder="1" applyAlignment="1">
      <alignment horizontal="center" vertical="center"/>
    </xf>
    <xf numFmtId="0" fontId="0" fillId="5" borderId="54" xfId="0" applyFill="1" applyBorder="1" applyAlignment="1">
      <alignment horizontal="center" vertical="center"/>
    </xf>
    <xf numFmtId="0" fontId="0" fillId="5" borderId="54" xfId="0" applyFill="1" applyBorder="1" applyAlignment="1">
      <alignment horizontal="center" vertical="center" wrapText="1"/>
    </xf>
    <xf numFmtId="0" fontId="0" fillId="5" borderId="48" xfId="0" applyFill="1" applyBorder="1" applyAlignment="1">
      <alignment horizontal="center" vertical="center"/>
    </xf>
    <xf numFmtId="0" fontId="0" fillId="5" borderId="5" xfId="0" applyFill="1" applyBorder="1" applyAlignment="1">
      <alignment horizontal="center" vertical="center"/>
    </xf>
    <xf numFmtId="0" fontId="0" fillId="15" borderId="7" xfId="0" applyFill="1" applyBorder="1" applyAlignment="1">
      <alignment horizontal="center" vertical="center"/>
    </xf>
    <xf numFmtId="0" fontId="2" fillId="7" borderId="7" xfId="0" applyNumberFormat="1" applyFont="1" applyFill="1" applyBorder="1" applyAlignment="1">
      <alignment horizontal="center" vertical="center"/>
    </xf>
    <xf numFmtId="0" fontId="2" fillId="7" borderId="3" xfId="0" applyNumberFormat="1" applyFont="1" applyFill="1" applyBorder="1" applyAlignment="1">
      <alignment horizontal="center" vertical="center"/>
    </xf>
    <xf numFmtId="0" fontId="2" fillId="15" borderId="3" xfId="0" applyFont="1" applyFill="1" applyBorder="1" applyAlignment="1">
      <alignment horizontal="center" vertical="center"/>
    </xf>
    <xf numFmtId="0" fontId="2" fillId="15" borderId="5" xfId="0" applyFont="1" applyFill="1" applyBorder="1" applyAlignment="1">
      <alignment horizontal="center" vertical="center"/>
    </xf>
    <xf numFmtId="0" fontId="2" fillId="5" borderId="7" xfId="0" applyFont="1" applyFill="1" applyBorder="1" applyAlignment="1">
      <alignment horizontal="center" vertical="center"/>
    </xf>
    <xf numFmtId="0" fontId="2" fillId="5" borderId="1" xfId="0" applyFont="1" applyFill="1" applyBorder="1" applyAlignment="1">
      <alignment horizontal="center" vertical="center" wrapText="1"/>
    </xf>
    <xf numFmtId="0" fontId="2" fillId="4" borderId="12" xfId="0" applyFont="1" applyFill="1" applyBorder="1" applyAlignment="1">
      <alignment horizontal="center" vertical="center"/>
    </xf>
    <xf numFmtId="0" fontId="2" fillId="4" borderId="1" xfId="0" applyFont="1" applyFill="1" applyBorder="1" applyAlignment="1">
      <alignment horizontal="center" vertical="center"/>
    </xf>
    <xf numFmtId="0" fontId="2" fillId="12" borderId="1" xfId="0" applyFont="1" applyFill="1" applyBorder="1" applyAlignment="1">
      <alignment horizontal="center" vertical="center"/>
    </xf>
    <xf numFmtId="0" fontId="2" fillId="12" borderId="13" xfId="0" applyFont="1" applyFill="1" applyBorder="1" applyAlignment="1">
      <alignment horizontal="center" vertical="center"/>
    </xf>
    <xf numFmtId="0" fontId="2" fillId="13" borderId="1" xfId="0" applyFont="1" applyFill="1" applyBorder="1" applyAlignment="1">
      <alignment horizontal="center" vertical="center"/>
    </xf>
    <xf numFmtId="0" fontId="2" fillId="14" borderId="5" xfId="0" applyFont="1" applyFill="1" applyBorder="1" applyAlignment="1">
      <alignment horizontal="center" vertical="center"/>
    </xf>
    <xf numFmtId="0" fontId="2" fillId="13" borderId="13" xfId="0" applyFont="1" applyFill="1" applyBorder="1" applyAlignment="1">
      <alignment horizontal="center" vertical="center"/>
    </xf>
    <xf numFmtId="0" fontId="2" fillId="14" borderId="7" xfId="0" applyFont="1" applyFill="1" applyBorder="1" applyAlignment="1">
      <alignment horizontal="center" vertical="center"/>
    </xf>
    <xf numFmtId="0" fontId="17" fillId="0" borderId="3" xfId="0" applyFont="1" applyFill="1" applyBorder="1" applyAlignment="1">
      <alignment horizontal="center" vertical="center"/>
    </xf>
    <xf numFmtId="0" fontId="17" fillId="12" borderId="5" xfId="0" applyFont="1" applyFill="1" applyBorder="1" applyAlignment="1">
      <alignment horizontal="center" vertical="center"/>
    </xf>
    <xf numFmtId="0" fontId="17" fillId="0" borderId="5" xfId="0" applyFont="1" applyFill="1" applyBorder="1" applyAlignment="1">
      <alignment horizontal="center" vertical="center"/>
    </xf>
    <xf numFmtId="0" fontId="0" fillId="2" borderId="62" xfId="0" applyFill="1" applyBorder="1"/>
    <xf numFmtId="0" fontId="0" fillId="2" borderId="64" xfId="0" applyFill="1" applyBorder="1"/>
    <xf numFmtId="0" fontId="17" fillId="0" borderId="7" xfId="0" applyFont="1" applyFill="1" applyBorder="1" applyAlignment="1">
      <alignment horizontal="center" vertical="center"/>
    </xf>
    <xf numFmtId="0" fontId="3" fillId="17" borderId="5" xfId="0" applyFont="1" applyFill="1" applyBorder="1" applyAlignment="1">
      <alignment horizontal="center" vertical="center" wrapText="1"/>
    </xf>
    <xf numFmtId="0" fontId="3" fillId="17" borderId="4" xfId="0" applyFont="1" applyFill="1" applyBorder="1" applyAlignment="1">
      <alignment horizontal="center" vertical="center" wrapText="1"/>
    </xf>
    <xf numFmtId="0" fontId="3" fillId="2" borderId="19" xfId="0" applyFont="1" applyFill="1" applyBorder="1" applyAlignment="1">
      <alignment horizontal="center" vertical="center" wrapText="1"/>
    </xf>
    <xf numFmtId="0" fontId="3" fillId="2" borderId="20" xfId="0" applyFont="1" applyFill="1" applyBorder="1" applyAlignment="1">
      <alignment horizontal="center" vertical="center" wrapText="1"/>
    </xf>
    <xf numFmtId="0" fontId="3" fillId="2" borderId="52" xfId="0" applyFont="1" applyFill="1" applyBorder="1" applyAlignment="1">
      <alignment horizontal="center" vertical="center" wrapText="1"/>
    </xf>
    <xf numFmtId="0" fontId="2" fillId="5" borderId="12" xfId="0" applyFont="1" applyFill="1" applyBorder="1" applyAlignment="1">
      <alignment horizontal="center" vertical="center" wrapText="1"/>
    </xf>
    <xf numFmtId="0" fontId="2" fillId="5" borderId="3"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2" fillId="5" borderId="5" xfId="0" applyFont="1" applyFill="1" applyBorder="1" applyAlignment="1">
      <alignment horizontal="center" vertical="center" wrapText="1"/>
    </xf>
    <xf numFmtId="0" fontId="2" fillId="15" borderId="12" xfId="0" applyFont="1" applyFill="1" applyBorder="1" applyAlignment="1">
      <alignment horizontal="center" vertical="center"/>
    </xf>
    <xf numFmtId="0" fontId="2" fillId="15" borderId="1" xfId="0" applyFont="1" applyFill="1" applyBorder="1" applyAlignment="1">
      <alignment horizontal="center" vertical="center"/>
    </xf>
    <xf numFmtId="0" fontId="2" fillId="15" borderId="54" xfId="0" applyFont="1" applyFill="1" applyBorder="1" applyAlignment="1">
      <alignment horizontal="center" vertical="center"/>
    </xf>
    <xf numFmtId="0" fontId="2" fillId="5" borderId="12" xfId="0" applyFont="1" applyFill="1" applyBorder="1" applyAlignment="1">
      <alignment horizontal="center" vertical="center"/>
    </xf>
    <xf numFmtId="0" fontId="2" fillId="5" borderId="1" xfId="0" applyFont="1" applyFill="1" applyBorder="1" applyAlignment="1">
      <alignment horizontal="center" vertical="center"/>
    </xf>
    <xf numFmtId="0" fontId="2" fillId="5" borderId="13" xfId="0" applyFont="1" applyFill="1" applyBorder="1" applyAlignment="1">
      <alignment horizontal="center" vertical="center"/>
    </xf>
    <xf numFmtId="0" fontId="2" fillId="12" borderId="2" xfId="0" applyFont="1" applyFill="1" applyBorder="1" applyAlignment="1">
      <alignment horizontal="center" vertical="center"/>
    </xf>
    <xf numFmtId="0" fontId="2" fillId="12" borderId="4" xfId="0" applyFont="1" applyFill="1" applyBorder="1" applyAlignment="1">
      <alignment horizontal="center" vertical="center"/>
    </xf>
    <xf numFmtId="0" fontId="2" fillId="12" borderId="6" xfId="0" applyFont="1" applyFill="1" applyBorder="1" applyAlignment="1">
      <alignment horizontal="center" vertical="center"/>
    </xf>
    <xf numFmtId="0" fontId="2" fillId="12" borderId="12" xfId="0" applyFont="1" applyFill="1" applyBorder="1" applyAlignment="1">
      <alignment horizontal="center" vertical="center"/>
    </xf>
    <xf numFmtId="0" fontId="2" fillId="12" borderId="1" xfId="0" applyFont="1" applyFill="1" applyBorder="1" applyAlignment="1">
      <alignment horizontal="center" vertical="center"/>
    </xf>
    <xf numFmtId="0" fontId="2" fillId="12" borderId="13" xfId="0" applyFont="1" applyFill="1" applyBorder="1" applyAlignment="1">
      <alignment horizontal="center" vertical="center"/>
    </xf>
    <xf numFmtId="0" fontId="2" fillId="4" borderId="2" xfId="0" applyFont="1" applyFill="1" applyBorder="1" applyAlignment="1">
      <alignment horizontal="center" vertical="center"/>
    </xf>
    <xf numFmtId="0" fontId="2" fillId="4" borderId="4" xfId="0" applyFont="1" applyFill="1" applyBorder="1" applyAlignment="1">
      <alignment horizontal="center" vertical="center"/>
    </xf>
    <xf numFmtId="0" fontId="2" fillId="4" borderId="38" xfId="0" applyFont="1" applyFill="1" applyBorder="1" applyAlignment="1">
      <alignment horizontal="center" vertical="center"/>
    </xf>
    <xf numFmtId="0" fontId="2" fillId="7" borderId="24" xfId="0" applyFont="1" applyFill="1" applyBorder="1" applyAlignment="1">
      <alignment horizontal="center" vertical="center"/>
    </xf>
    <xf numFmtId="0" fontId="2" fillId="7" borderId="29" xfId="0" applyFont="1" applyFill="1" applyBorder="1" applyAlignment="1">
      <alignment horizontal="center" vertical="center"/>
    </xf>
    <xf numFmtId="0" fontId="2" fillId="7" borderId="30" xfId="0" applyFont="1" applyFill="1" applyBorder="1" applyAlignment="1">
      <alignment horizontal="center" vertical="center"/>
    </xf>
    <xf numFmtId="0" fontId="2" fillId="7" borderId="24" xfId="0" applyFont="1" applyFill="1" applyBorder="1" applyAlignment="1">
      <alignment horizontal="center" vertical="center" wrapText="1"/>
    </xf>
    <xf numFmtId="0" fontId="2" fillId="7" borderId="29" xfId="0" applyFont="1" applyFill="1" applyBorder="1" applyAlignment="1">
      <alignment horizontal="center" vertical="center" wrapText="1"/>
    </xf>
    <xf numFmtId="0" fontId="2" fillId="7" borderId="30" xfId="0" applyFont="1" applyFill="1" applyBorder="1" applyAlignment="1">
      <alignment horizontal="center" vertical="center" wrapText="1"/>
    </xf>
    <xf numFmtId="0" fontId="2" fillId="4" borderId="12" xfId="0" applyFont="1" applyFill="1" applyBorder="1" applyAlignment="1">
      <alignment horizontal="center" vertical="center"/>
    </xf>
    <xf numFmtId="0" fontId="2" fillId="4" borderId="1" xfId="0" applyFont="1" applyFill="1" applyBorder="1" applyAlignment="1">
      <alignment horizontal="center" vertical="center"/>
    </xf>
    <xf numFmtId="0" fontId="2" fillId="4" borderId="54" xfId="0" applyFont="1" applyFill="1" applyBorder="1" applyAlignment="1">
      <alignment horizontal="center" vertical="center"/>
    </xf>
    <xf numFmtId="0" fontId="19" fillId="11" borderId="19" xfId="0" applyFont="1" applyFill="1" applyBorder="1" applyAlignment="1">
      <alignment horizontal="center" vertical="center" wrapText="1"/>
    </xf>
    <xf numFmtId="0" fontId="19" fillId="11" borderId="20" xfId="0" applyFont="1" applyFill="1" applyBorder="1" applyAlignment="1">
      <alignment horizontal="center" vertical="center" wrapText="1"/>
    </xf>
    <xf numFmtId="0" fontId="19" fillId="11" borderId="52" xfId="0" applyFont="1" applyFill="1" applyBorder="1" applyAlignment="1">
      <alignment horizontal="center" vertical="center" wrapText="1"/>
    </xf>
    <xf numFmtId="0" fontId="2" fillId="7" borderId="40" xfId="0" applyFont="1" applyFill="1" applyBorder="1" applyAlignment="1">
      <alignment horizontal="center" wrapText="1"/>
    </xf>
    <xf numFmtId="0" fontId="2" fillId="7" borderId="29" xfId="0" applyFont="1" applyFill="1" applyBorder="1" applyAlignment="1">
      <alignment horizontal="center" wrapText="1"/>
    </xf>
    <xf numFmtId="0" fontId="2" fillId="7" borderId="30" xfId="0" applyFont="1" applyFill="1" applyBorder="1" applyAlignment="1">
      <alignment horizontal="center" wrapText="1"/>
    </xf>
    <xf numFmtId="0" fontId="2" fillId="7" borderId="41" xfId="0" applyFont="1" applyFill="1" applyBorder="1" applyAlignment="1">
      <alignment horizontal="center" wrapText="1"/>
    </xf>
    <xf numFmtId="0" fontId="2" fillId="7" borderId="34" xfId="0" applyFont="1" applyFill="1" applyBorder="1" applyAlignment="1">
      <alignment horizontal="center" wrapText="1"/>
    </xf>
    <xf numFmtId="0" fontId="2" fillId="7" borderId="39" xfId="0" applyFont="1" applyFill="1" applyBorder="1" applyAlignment="1">
      <alignment horizontal="center" wrapText="1"/>
    </xf>
    <xf numFmtId="0" fontId="2" fillId="7" borderId="42" xfId="0" applyFont="1" applyFill="1" applyBorder="1" applyAlignment="1">
      <alignment horizontal="center" wrapText="1"/>
    </xf>
    <xf numFmtId="0" fontId="2" fillId="7" borderId="31" xfId="0" applyFont="1" applyFill="1" applyBorder="1" applyAlignment="1">
      <alignment horizontal="center" wrapText="1"/>
    </xf>
    <xf numFmtId="0" fontId="2" fillId="7" borderId="32" xfId="0" applyFont="1" applyFill="1" applyBorder="1" applyAlignment="1">
      <alignment horizontal="center" wrapText="1"/>
    </xf>
    <xf numFmtId="0" fontId="8" fillId="2" borderId="19" xfId="0" applyFont="1" applyFill="1" applyBorder="1" applyAlignment="1">
      <alignment horizontal="center" vertical="center"/>
    </xf>
    <xf numFmtId="0" fontId="8" fillId="2" borderId="52" xfId="0" applyFont="1" applyFill="1" applyBorder="1" applyAlignment="1">
      <alignment horizontal="center" vertical="center"/>
    </xf>
    <xf numFmtId="0" fontId="2" fillId="5" borderId="19" xfId="0" applyFont="1" applyFill="1" applyBorder="1" applyAlignment="1">
      <alignment horizontal="center" vertical="center"/>
    </xf>
    <xf numFmtId="0" fontId="2" fillId="5" borderId="20" xfId="0" applyFont="1" applyFill="1" applyBorder="1" applyAlignment="1">
      <alignment horizontal="center" vertical="center"/>
    </xf>
    <xf numFmtId="0" fontId="2" fillId="5" borderId="52" xfId="0" applyFont="1" applyFill="1" applyBorder="1" applyAlignment="1">
      <alignment horizontal="center" vertical="center"/>
    </xf>
    <xf numFmtId="0" fontId="16" fillId="2" borderId="26" xfId="0" applyFont="1" applyFill="1" applyBorder="1" applyAlignment="1">
      <alignment horizontal="center" vertical="center"/>
    </xf>
    <xf numFmtId="0" fontId="16" fillId="2" borderId="27" xfId="0" applyFont="1" applyFill="1" applyBorder="1" applyAlignment="1">
      <alignment horizontal="center" vertical="center"/>
    </xf>
    <xf numFmtId="0" fontId="16" fillId="2" borderId="58" xfId="0" applyFont="1" applyFill="1" applyBorder="1" applyAlignment="1">
      <alignment horizontal="center" vertical="center"/>
    </xf>
    <xf numFmtId="0" fontId="11" fillId="3" borderId="63" xfId="0" applyFont="1" applyFill="1" applyBorder="1" applyAlignment="1">
      <alignment horizontal="center" vertical="center"/>
    </xf>
    <xf numFmtId="0" fontId="11" fillId="3" borderId="20" xfId="0" applyFont="1" applyFill="1" applyBorder="1" applyAlignment="1">
      <alignment horizontal="center" vertical="center"/>
    </xf>
    <xf numFmtId="0" fontId="11" fillId="3" borderId="52" xfId="0" applyFont="1" applyFill="1" applyBorder="1" applyAlignment="1">
      <alignment horizontal="center" vertical="center"/>
    </xf>
    <xf numFmtId="0" fontId="16" fillId="2" borderId="28" xfId="0" applyFont="1" applyFill="1" applyBorder="1" applyAlignment="1">
      <alignment horizontal="center" vertical="center"/>
    </xf>
    <xf numFmtId="0" fontId="2" fillId="7" borderId="33" xfId="0" applyFont="1" applyFill="1" applyBorder="1" applyAlignment="1">
      <alignment horizontal="center" vertical="center"/>
    </xf>
    <xf numFmtId="0" fontId="2" fillId="7" borderId="34" xfId="0" applyFont="1" applyFill="1" applyBorder="1" applyAlignment="1">
      <alignment horizontal="center" vertical="center"/>
    </xf>
    <xf numFmtId="0" fontId="2" fillId="7" borderId="39" xfId="0" applyFont="1" applyFill="1" applyBorder="1" applyAlignment="1">
      <alignment horizontal="center" vertical="center"/>
    </xf>
    <xf numFmtId="0" fontId="2" fillId="5" borderId="13" xfId="0" applyFont="1" applyFill="1" applyBorder="1" applyAlignment="1">
      <alignment horizontal="center" vertical="center" wrapText="1"/>
    </xf>
    <xf numFmtId="0" fontId="2" fillId="5" borderId="7" xfId="0" applyFont="1" applyFill="1" applyBorder="1" applyAlignment="1">
      <alignment horizontal="center" vertical="center" wrapText="1"/>
    </xf>
    <xf numFmtId="0" fontId="3" fillId="2" borderId="26" xfId="0" applyFont="1" applyFill="1" applyBorder="1" applyAlignment="1">
      <alignment horizontal="center" vertical="center" wrapText="1"/>
    </xf>
    <xf numFmtId="0" fontId="3" fillId="2" borderId="27" xfId="0" applyFont="1" applyFill="1" applyBorder="1" applyAlignment="1">
      <alignment horizontal="center" vertical="center" wrapText="1"/>
    </xf>
    <xf numFmtId="0" fontId="3" fillId="2" borderId="28" xfId="0" applyFont="1" applyFill="1" applyBorder="1" applyAlignment="1">
      <alignment horizontal="center" vertical="center" wrapText="1"/>
    </xf>
    <xf numFmtId="0" fontId="2" fillId="7" borderId="25" xfId="0" applyFont="1" applyFill="1" applyBorder="1" applyAlignment="1">
      <alignment horizontal="center" vertical="center"/>
    </xf>
    <xf numFmtId="0" fontId="2" fillId="7" borderId="31" xfId="0" applyFont="1" applyFill="1" applyBorder="1" applyAlignment="1">
      <alignment horizontal="center" vertical="center"/>
    </xf>
    <xf numFmtId="0" fontId="2" fillId="7" borderId="32" xfId="0" applyFont="1" applyFill="1" applyBorder="1" applyAlignment="1">
      <alignment horizontal="center" vertical="center"/>
    </xf>
    <xf numFmtId="0" fontId="11" fillId="3" borderId="50" xfId="0" applyFont="1" applyFill="1" applyBorder="1" applyAlignment="1">
      <alignment horizontal="center" vertical="center" wrapText="1"/>
    </xf>
    <xf numFmtId="0" fontId="11" fillId="3" borderId="51" xfId="0" applyFont="1" applyFill="1" applyBorder="1" applyAlignment="1">
      <alignment horizontal="center" vertical="center" wrapText="1"/>
    </xf>
    <xf numFmtId="0" fontId="16" fillId="2" borderId="19" xfId="0" applyFont="1" applyFill="1" applyBorder="1" applyAlignment="1">
      <alignment horizontal="center" vertical="center"/>
    </xf>
    <xf numFmtId="0" fontId="16" fillId="2" borderId="20" xfId="0" applyFont="1" applyFill="1" applyBorder="1" applyAlignment="1">
      <alignment horizontal="center" vertical="center"/>
    </xf>
    <xf numFmtId="0" fontId="3" fillId="2" borderId="12" xfId="0" applyFont="1" applyFill="1" applyBorder="1" applyAlignment="1">
      <alignment horizontal="center" vertical="center"/>
    </xf>
    <xf numFmtId="0" fontId="3" fillId="2" borderId="3" xfId="0" applyFont="1" applyFill="1" applyBorder="1" applyAlignment="1">
      <alignment horizontal="center" vertical="center"/>
    </xf>
    <xf numFmtId="0" fontId="2" fillId="7" borderId="1" xfId="0" applyFont="1" applyFill="1" applyBorder="1" applyAlignment="1">
      <alignment horizontal="center" vertical="center"/>
    </xf>
    <xf numFmtId="0" fontId="2" fillId="7" borderId="5" xfId="0" applyFont="1" applyFill="1" applyBorder="1" applyAlignment="1">
      <alignment horizontal="center" vertical="center"/>
    </xf>
    <xf numFmtId="0" fontId="2" fillId="5" borderId="25" xfId="0" applyFont="1" applyFill="1" applyBorder="1" applyAlignment="1">
      <alignment horizontal="center" vertical="center" wrapText="1"/>
    </xf>
    <xf numFmtId="0" fontId="2" fillId="5" borderId="31" xfId="0" applyFont="1" applyFill="1" applyBorder="1" applyAlignment="1">
      <alignment horizontal="center" vertical="center" wrapText="1"/>
    </xf>
    <xf numFmtId="0" fontId="2" fillId="5" borderId="37" xfId="0" applyFont="1" applyFill="1" applyBorder="1" applyAlignment="1">
      <alignment horizontal="center" vertical="center" wrapText="1"/>
    </xf>
    <xf numFmtId="0" fontId="2" fillId="7" borderId="13" xfId="0" applyFont="1" applyFill="1" applyBorder="1" applyAlignment="1">
      <alignment horizontal="center" vertical="center"/>
    </xf>
    <xf numFmtId="0" fontId="2" fillId="7" borderId="7" xfId="0" applyFont="1" applyFill="1" applyBorder="1" applyAlignment="1">
      <alignment horizontal="center" vertical="center"/>
    </xf>
    <xf numFmtId="0" fontId="3" fillId="2" borderId="33" xfId="0" applyFont="1" applyFill="1" applyBorder="1" applyAlignment="1">
      <alignment horizontal="center" vertical="center" wrapText="1"/>
    </xf>
    <xf numFmtId="0" fontId="3" fillId="2" borderId="34" xfId="0" applyFont="1" applyFill="1" applyBorder="1" applyAlignment="1">
      <alignment horizontal="center" vertical="center" wrapText="1"/>
    </xf>
    <xf numFmtId="0" fontId="3" fillId="2" borderId="35" xfId="0" applyFont="1" applyFill="1" applyBorder="1" applyAlignment="1">
      <alignment horizontal="center" vertical="center" wrapText="1"/>
    </xf>
    <xf numFmtId="0" fontId="2" fillId="5" borderId="24" xfId="0" applyFont="1" applyFill="1" applyBorder="1" applyAlignment="1">
      <alignment horizontal="center" vertical="center" wrapText="1"/>
    </xf>
    <xf numFmtId="0" fontId="2" fillId="5" borderId="29" xfId="0" applyFont="1" applyFill="1" applyBorder="1" applyAlignment="1">
      <alignment horizontal="center" vertical="center" wrapText="1"/>
    </xf>
    <xf numFmtId="0" fontId="2" fillId="5" borderId="36" xfId="0" applyFont="1" applyFill="1" applyBorder="1" applyAlignment="1">
      <alignment horizontal="center" vertical="center" wrapText="1"/>
    </xf>
    <xf numFmtId="0" fontId="3" fillId="2" borderId="12" xfId="0" applyFont="1" applyFill="1" applyBorder="1" applyAlignment="1">
      <alignment horizontal="center" vertical="center" wrapText="1"/>
    </xf>
    <xf numFmtId="0" fontId="2" fillId="5" borderId="30" xfId="0" applyFont="1" applyFill="1" applyBorder="1" applyAlignment="1">
      <alignment horizontal="center" vertical="center" wrapText="1"/>
    </xf>
    <xf numFmtId="0" fontId="2" fillId="7" borderId="33" xfId="0" applyFont="1" applyFill="1" applyBorder="1" applyAlignment="1">
      <alignment horizontal="center" vertical="center" wrapText="1"/>
    </xf>
    <xf numFmtId="0" fontId="2" fillId="7" borderId="34" xfId="0" applyFont="1" applyFill="1" applyBorder="1" applyAlignment="1">
      <alignment horizontal="center" vertical="center" wrapText="1"/>
    </xf>
    <xf numFmtId="0" fontId="2" fillId="7" borderId="39" xfId="0" applyFont="1" applyFill="1" applyBorder="1" applyAlignment="1">
      <alignment horizontal="center" vertical="center" wrapText="1"/>
    </xf>
    <xf numFmtId="0" fontId="2" fillId="4" borderId="24" xfId="0" applyFont="1" applyFill="1" applyBorder="1" applyAlignment="1">
      <alignment horizontal="center" vertical="center" wrapText="1"/>
    </xf>
    <xf numFmtId="0" fontId="2" fillId="4" borderId="30" xfId="0" applyFont="1" applyFill="1" applyBorder="1" applyAlignment="1">
      <alignment horizontal="center" vertical="center" wrapText="1"/>
    </xf>
    <xf numFmtId="0" fontId="2" fillId="5" borderId="32" xfId="0" applyFont="1" applyFill="1" applyBorder="1" applyAlignment="1">
      <alignment horizontal="center" vertical="center" wrapText="1"/>
    </xf>
    <xf numFmtId="0" fontId="2" fillId="0" borderId="1" xfId="0" applyFont="1" applyBorder="1" applyAlignment="1">
      <alignment horizontal="center"/>
    </xf>
    <xf numFmtId="0" fontId="2" fillId="0" borderId="5" xfId="0" applyFont="1" applyBorder="1" applyAlignment="1">
      <alignment horizontal="center"/>
    </xf>
    <xf numFmtId="0" fontId="2" fillId="0" borderId="13" xfId="0" applyFont="1" applyBorder="1" applyAlignment="1">
      <alignment horizontal="center" wrapText="1"/>
    </xf>
    <xf numFmtId="0" fontId="2" fillId="0" borderId="7" xfId="0" applyFont="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1518B6-8D0D-45E7-8F94-506DF43908FB}">
  <sheetPr>
    <tabColor theme="4" tint="-0.249977111117893"/>
  </sheetPr>
  <dimension ref="A1:N60"/>
  <sheetViews>
    <sheetView zoomScaleNormal="100" workbookViewId="0">
      <selection activeCell="E18" sqref="E18"/>
    </sheetView>
  </sheetViews>
  <sheetFormatPr baseColWidth="10" defaultRowHeight="15" x14ac:dyDescent="0.25"/>
  <cols>
    <col min="1" max="1" width="2.42578125" customWidth="1"/>
    <col min="2" max="2" width="40.42578125" bestFit="1" customWidth="1"/>
    <col min="3" max="3" width="28.7109375" bestFit="1" customWidth="1"/>
    <col min="4" max="4" width="25.85546875" style="83" bestFit="1" customWidth="1"/>
    <col min="5" max="5" width="18.85546875" bestFit="1" customWidth="1"/>
    <col min="6" max="6" width="18.5703125" bestFit="1" customWidth="1"/>
    <col min="7" max="7" width="22" style="8" customWidth="1"/>
    <col min="8" max="8" width="26.28515625" style="8" bestFit="1" customWidth="1"/>
    <col min="9" max="9" width="26" bestFit="1" customWidth="1"/>
    <col min="10" max="10" width="29.42578125" style="8" bestFit="1" customWidth="1"/>
    <col min="11" max="13" width="26.28515625" bestFit="1" customWidth="1"/>
  </cols>
  <sheetData>
    <row r="1" spans="1:14" ht="16.5" thickBot="1" x14ac:dyDescent="0.3">
      <c r="A1" s="178"/>
      <c r="B1" s="178"/>
      <c r="C1" s="178"/>
      <c r="D1" s="180"/>
      <c r="E1" s="178"/>
      <c r="F1" s="178"/>
      <c r="G1" s="179"/>
      <c r="H1" s="179"/>
      <c r="I1" s="178"/>
      <c r="J1" s="179"/>
      <c r="K1" s="178"/>
      <c r="L1" s="178"/>
      <c r="M1" s="178"/>
      <c r="N1" s="134"/>
    </row>
    <row r="2" spans="1:14" ht="16.5" thickBot="1" x14ac:dyDescent="0.3">
      <c r="A2" s="178"/>
      <c r="B2" s="62" t="s">
        <v>0</v>
      </c>
      <c r="C2" s="211" t="s">
        <v>506</v>
      </c>
      <c r="D2" s="180"/>
      <c r="E2" s="375" t="s">
        <v>372</v>
      </c>
      <c r="F2" s="376"/>
      <c r="G2" s="179"/>
      <c r="H2" s="62" t="s">
        <v>298</v>
      </c>
      <c r="I2" s="138" t="s">
        <v>299</v>
      </c>
      <c r="J2" s="179"/>
      <c r="K2" s="178"/>
      <c r="L2" s="178"/>
      <c r="M2" s="178"/>
      <c r="N2" s="134"/>
    </row>
    <row r="3" spans="1:14" ht="16.5" thickBot="1" x14ac:dyDescent="0.3">
      <c r="A3" s="178"/>
      <c r="B3" s="63" t="s">
        <v>1</v>
      </c>
      <c r="C3" s="210" t="s">
        <v>507</v>
      </c>
      <c r="D3" s="180"/>
      <c r="E3" s="207" t="s">
        <v>374</v>
      </c>
      <c r="F3" s="175"/>
      <c r="G3" s="179"/>
      <c r="H3" s="139" t="s">
        <v>297</v>
      </c>
      <c r="I3" s="212">
        <v>0</v>
      </c>
      <c r="J3" s="179"/>
      <c r="K3" s="178"/>
      <c r="L3" s="178"/>
      <c r="M3" s="178"/>
      <c r="N3" s="134"/>
    </row>
    <row r="4" spans="1:14" ht="15.75" x14ac:dyDescent="0.25">
      <c r="A4" s="178"/>
      <c r="B4" s="63" t="s">
        <v>4</v>
      </c>
      <c r="C4" s="210"/>
      <c r="D4" s="180"/>
      <c r="E4" s="208" t="s">
        <v>373</v>
      </c>
      <c r="F4" s="176"/>
      <c r="G4" s="179"/>
      <c r="H4" s="62" t="s">
        <v>500</v>
      </c>
      <c r="I4" s="311">
        <v>0</v>
      </c>
      <c r="J4" s="179"/>
      <c r="K4" s="178"/>
      <c r="L4" s="178"/>
      <c r="M4" s="178"/>
      <c r="N4" s="134"/>
    </row>
    <row r="5" spans="1:14" ht="45.75" thickBot="1" x14ac:dyDescent="0.3">
      <c r="A5" s="178"/>
      <c r="B5" s="63" t="s">
        <v>3</v>
      </c>
      <c r="C5" s="210"/>
      <c r="D5" s="180"/>
      <c r="E5" s="209" t="s">
        <v>375</v>
      </c>
      <c r="F5" s="177"/>
      <c r="G5" s="133" t="s">
        <v>498</v>
      </c>
      <c r="H5" s="139" t="s">
        <v>501</v>
      </c>
      <c r="I5" s="310">
        <v>0</v>
      </c>
      <c r="J5" s="179"/>
      <c r="K5" s="178"/>
      <c r="L5" s="178"/>
      <c r="M5" s="178"/>
      <c r="N5" s="134"/>
    </row>
    <row r="6" spans="1:14" ht="16.5" thickBot="1" x14ac:dyDescent="0.3">
      <c r="A6" s="178"/>
      <c r="B6" s="63" t="s">
        <v>2</v>
      </c>
      <c r="C6" s="103" t="s">
        <v>212</v>
      </c>
      <c r="D6" s="180"/>
      <c r="E6" s="134"/>
      <c r="F6" s="134"/>
      <c r="G6" s="179">
        <f>400-SUM(D10:D18)+G8</f>
        <v>0</v>
      </c>
      <c r="H6" s="179"/>
      <c r="I6" s="178"/>
      <c r="J6" s="179"/>
      <c r="K6" s="178"/>
      <c r="L6" s="178"/>
      <c r="M6" s="178"/>
      <c r="N6" s="134"/>
    </row>
    <row r="7" spans="1:14" ht="16.5" thickBot="1" x14ac:dyDescent="0.3">
      <c r="A7" s="178"/>
      <c r="B7" s="102" t="s">
        <v>208</v>
      </c>
      <c r="C7" s="377" t="str">
        <f>VLOOKUP(C6,Listes!B36:D44,2,FALSE)</f>
        <v>une société passionnée par les sciences de la terre</v>
      </c>
      <c r="D7" s="378"/>
      <c r="E7" s="379"/>
      <c r="F7" s="134"/>
      <c r="G7" s="179" t="s">
        <v>475</v>
      </c>
      <c r="H7" s="179"/>
      <c r="I7" s="380" t="s">
        <v>15</v>
      </c>
      <c r="J7" s="381"/>
      <c r="K7" s="381"/>
      <c r="L7" s="381"/>
      <c r="M7" s="382"/>
      <c r="N7" s="134"/>
    </row>
    <row r="8" spans="1:14" ht="16.5" thickBot="1" x14ac:dyDescent="0.3">
      <c r="A8" s="178"/>
      <c r="B8" s="178"/>
      <c r="C8" s="258" t="s">
        <v>134</v>
      </c>
      <c r="D8" s="180"/>
      <c r="E8" s="134"/>
      <c r="F8" s="134"/>
      <c r="G8" s="179">
        <v>30</v>
      </c>
      <c r="H8" s="275" t="s">
        <v>307</v>
      </c>
      <c r="I8" s="276" t="s">
        <v>144</v>
      </c>
      <c r="J8" s="277" t="s">
        <v>145</v>
      </c>
      <c r="K8" s="383" t="s">
        <v>143</v>
      </c>
      <c r="L8" s="384"/>
      <c r="M8" s="385"/>
      <c r="N8" s="134"/>
    </row>
    <row r="9" spans="1:14" ht="16.5" thickBot="1" x14ac:dyDescent="0.3">
      <c r="A9" s="178"/>
      <c r="B9" s="99" t="s">
        <v>307</v>
      </c>
      <c r="C9" s="380" t="s">
        <v>5</v>
      </c>
      <c r="D9" s="386"/>
      <c r="E9" s="241" t="s">
        <v>17</v>
      </c>
      <c r="F9" s="267" t="s">
        <v>465</v>
      </c>
      <c r="G9" s="179"/>
      <c r="H9" s="200">
        <v>0</v>
      </c>
      <c r="I9" s="182" t="s">
        <v>291</v>
      </c>
      <c r="J9" s="182" t="s">
        <v>290</v>
      </c>
      <c r="K9" s="387" t="s">
        <v>505</v>
      </c>
      <c r="L9" s="388"/>
      <c r="M9" s="389"/>
      <c r="N9" s="134"/>
    </row>
    <row r="10" spans="1:14" ht="15.75" x14ac:dyDescent="0.25">
      <c r="A10" s="178"/>
      <c r="B10" s="200">
        <v>0</v>
      </c>
      <c r="C10" s="100" t="s">
        <v>6</v>
      </c>
      <c r="D10" s="227">
        <v>70</v>
      </c>
      <c r="E10" s="324">
        <v>0</v>
      </c>
      <c r="F10" s="302">
        <f>D10-E10+'Complément feuille personnage'!C3</f>
        <v>70</v>
      </c>
      <c r="G10" s="179"/>
      <c r="H10" s="203">
        <v>0</v>
      </c>
      <c r="I10" s="204" t="s">
        <v>134</v>
      </c>
      <c r="J10" s="204" t="s">
        <v>134</v>
      </c>
      <c r="K10" s="354"/>
      <c r="L10" s="355"/>
      <c r="M10" s="356"/>
      <c r="N10" s="134"/>
    </row>
    <row r="11" spans="1:14" ht="15.75" x14ac:dyDescent="0.25">
      <c r="A11" s="178"/>
      <c r="B11" s="203">
        <v>0</v>
      </c>
      <c r="C11" s="98" t="s">
        <v>7</v>
      </c>
      <c r="D11" s="228">
        <v>10</v>
      </c>
      <c r="E11" s="325">
        <v>0</v>
      </c>
      <c r="F11" s="296">
        <f>D11-E11+'Complément feuille personnage'!C4</f>
        <v>10</v>
      </c>
      <c r="G11" s="179"/>
      <c r="H11" s="201">
        <v>0</v>
      </c>
      <c r="I11" s="65" t="s">
        <v>134</v>
      </c>
      <c r="J11" s="65" t="s">
        <v>134</v>
      </c>
      <c r="K11" s="357"/>
      <c r="L11" s="358"/>
      <c r="M11" s="359"/>
      <c r="N11" s="134"/>
    </row>
    <row r="12" spans="1:14" ht="15.75" x14ac:dyDescent="0.25">
      <c r="A12" s="178"/>
      <c r="B12" s="201">
        <v>0</v>
      </c>
      <c r="C12" s="98" t="s">
        <v>8</v>
      </c>
      <c r="D12" s="229">
        <v>40</v>
      </c>
      <c r="E12" s="326">
        <v>0</v>
      </c>
      <c r="F12" s="303">
        <f>D12-E12+'Complément feuille personnage'!C5</f>
        <v>40</v>
      </c>
      <c r="G12" s="179"/>
      <c r="H12" s="203">
        <v>0</v>
      </c>
      <c r="I12" s="204" t="s">
        <v>134</v>
      </c>
      <c r="J12" s="204" t="s">
        <v>134</v>
      </c>
      <c r="K12" s="354"/>
      <c r="L12" s="355"/>
      <c r="M12" s="356"/>
      <c r="N12" s="134"/>
    </row>
    <row r="13" spans="1:14" ht="15.75" x14ac:dyDescent="0.25">
      <c r="A13" s="178"/>
      <c r="B13" s="203">
        <v>0</v>
      </c>
      <c r="C13" s="98" t="s">
        <v>9</v>
      </c>
      <c r="D13" s="228">
        <v>80</v>
      </c>
      <c r="E13" s="325">
        <v>0</v>
      </c>
      <c r="F13" s="296">
        <f>D13-E13+'Complément feuille personnage'!C6</f>
        <v>80</v>
      </c>
      <c r="G13" s="179"/>
      <c r="H13" s="201">
        <v>0</v>
      </c>
      <c r="I13" s="65" t="s">
        <v>134</v>
      </c>
      <c r="J13" s="65" t="s">
        <v>134</v>
      </c>
      <c r="K13" s="354"/>
      <c r="L13" s="355"/>
      <c r="M13" s="356"/>
      <c r="N13" s="134"/>
    </row>
    <row r="14" spans="1:14" ht="15.75" x14ac:dyDescent="0.25">
      <c r="A14" s="178"/>
      <c r="B14" s="201">
        <v>0</v>
      </c>
      <c r="C14" s="98" t="s">
        <v>10</v>
      </c>
      <c r="D14" s="229">
        <v>50</v>
      </c>
      <c r="E14" s="326">
        <v>0</v>
      </c>
      <c r="F14" s="303">
        <f>D14-E14+'Complément feuille personnage'!C7</f>
        <v>50</v>
      </c>
      <c r="G14" s="179"/>
      <c r="H14" s="203">
        <v>0</v>
      </c>
      <c r="I14" s="204" t="s">
        <v>134</v>
      </c>
      <c r="J14" s="204" t="s">
        <v>134</v>
      </c>
      <c r="K14" s="354"/>
      <c r="L14" s="355"/>
      <c r="M14" s="356"/>
      <c r="N14" s="134"/>
    </row>
    <row r="15" spans="1:14" ht="15.75" x14ac:dyDescent="0.25">
      <c r="A15" s="178"/>
      <c r="B15" s="203">
        <v>0</v>
      </c>
      <c r="C15" s="98" t="s">
        <v>11</v>
      </c>
      <c r="D15" s="228">
        <v>50</v>
      </c>
      <c r="E15" s="325">
        <v>0</v>
      </c>
      <c r="F15" s="296">
        <f>D15-E15+'Complément feuille personnage'!C8</f>
        <v>50</v>
      </c>
      <c r="G15" s="179"/>
      <c r="H15" s="201">
        <v>0</v>
      </c>
      <c r="I15" s="65" t="s">
        <v>134</v>
      </c>
      <c r="J15" s="65" t="s">
        <v>134</v>
      </c>
      <c r="K15" s="354"/>
      <c r="L15" s="355"/>
      <c r="M15" s="356"/>
      <c r="N15" s="134"/>
    </row>
    <row r="16" spans="1:14" ht="15.75" x14ac:dyDescent="0.25">
      <c r="A16" s="178"/>
      <c r="B16" s="201">
        <v>0</v>
      </c>
      <c r="C16" s="98" t="s">
        <v>12</v>
      </c>
      <c r="D16" s="229">
        <v>80</v>
      </c>
      <c r="E16" s="326">
        <v>0</v>
      </c>
      <c r="F16" s="303">
        <f>D16-E16+'Complément feuille personnage'!C9</f>
        <v>80</v>
      </c>
      <c r="G16" s="179"/>
      <c r="H16" s="203">
        <v>0</v>
      </c>
      <c r="I16" s="204" t="s">
        <v>134</v>
      </c>
      <c r="J16" s="204" t="s">
        <v>134</v>
      </c>
      <c r="K16" s="354"/>
      <c r="L16" s="355"/>
      <c r="M16" s="356"/>
      <c r="N16" s="134"/>
    </row>
    <row r="17" spans="1:14" ht="16.5" thickBot="1" x14ac:dyDescent="0.3">
      <c r="A17" s="178"/>
      <c r="B17" s="203">
        <v>0</v>
      </c>
      <c r="C17" s="98" t="s">
        <v>13</v>
      </c>
      <c r="D17" s="228">
        <v>50</v>
      </c>
      <c r="E17" s="325">
        <v>0</v>
      </c>
      <c r="F17" s="296">
        <f>D17-E17+'Complément feuille personnage'!C10</f>
        <v>100</v>
      </c>
      <c r="G17" s="179"/>
      <c r="H17" s="201">
        <v>0</v>
      </c>
      <c r="I17" s="65" t="s">
        <v>134</v>
      </c>
      <c r="J17" s="65" t="s">
        <v>134</v>
      </c>
      <c r="K17" s="354"/>
      <c r="L17" s="355"/>
      <c r="M17" s="356"/>
      <c r="N17" s="134"/>
    </row>
    <row r="18" spans="1:14" ht="16.5" thickBot="1" x14ac:dyDescent="0.3">
      <c r="A18" s="178"/>
      <c r="B18" s="327"/>
      <c r="C18" s="101" t="s">
        <v>459</v>
      </c>
      <c r="D18" s="328"/>
      <c r="E18" s="329">
        <v>0</v>
      </c>
      <c r="F18" s="275"/>
      <c r="G18" s="179"/>
      <c r="H18" s="205">
        <v>0</v>
      </c>
      <c r="I18" s="206" t="s">
        <v>134</v>
      </c>
      <c r="J18" s="206" t="s">
        <v>134</v>
      </c>
      <c r="K18" s="395"/>
      <c r="L18" s="396"/>
      <c r="M18" s="397"/>
      <c r="N18" s="134"/>
    </row>
    <row r="19" spans="1:14" ht="16.5" thickBot="1" x14ac:dyDescent="0.3">
      <c r="A19" s="178"/>
      <c r="B19" s="178"/>
      <c r="C19" s="134"/>
      <c r="D19" s="180"/>
      <c r="E19" s="178"/>
      <c r="F19" s="179"/>
      <c r="G19" s="179"/>
      <c r="H19" s="179"/>
      <c r="I19" s="178"/>
      <c r="J19" s="179"/>
      <c r="K19" s="178"/>
      <c r="L19" s="178"/>
      <c r="M19" s="178"/>
      <c r="N19" s="134"/>
    </row>
    <row r="20" spans="1:14" ht="16.5" customHeight="1" thickBot="1" x14ac:dyDescent="0.3">
      <c r="A20" s="178"/>
      <c r="B20" s="363" t="s">
        <v>497</v>
      </c>
      <c r="C20" s="364"/>
      <c r="D20" s="364"/>
      <c r="E20" s="365"/>
      <c r="F20" s="179"/>
      <c r="G20" s="179"/>
      <c r="H20" s="363" t="s">
        <v>468</v>
      </c>
      <c r="I20" s="364"/>
      <c r="J20" s="364"/>
      <c r="K20" s="365"/>
      <c r="L20" s="178"/>
      <c r="M20" s="253" t="s">
        <v>263</v>
      </c>
      <c r="N20" s="134"/>
    </row>
    <row r="21" spans="1:14" ht="32.25" thickBot="1" x14ac:dyDescent="0.3">
      <c r="A21" s="178"/>
      <c r="B21" s="151" t="s">
        <v>493</v>
      </c>
      <c r="C21" s="222" t="s">
        <v>466</v>
      </c>
      <c r="D21" s="223" t="s">
        <v>467</v>
      </c>
      <c r="E21" s="223" t="s">
        <v>495</v>
      </c>
      <c r="F21" s="179"/>
      <c r="G21" s="179"/>
      <c r="H21" s="151" t="s">
        <v>499</v>
      </c>
      <c r="I21" s="222" t="s">
        <v>466</v>
      </c>
      <c r="J21" s="223" t="s">
        <v>467</v>
      </c>
      <c r="K21" s="223" t="s">
        <v>495</v>
      </c>
      <c r="L21" s="178"/>
      <c r="M21" s="254" t="s">
        <v>264</v>
      </c>
      <c r="N21" s="134"/>
    </row>
    <row r="22" spans="1:14" ht="15.75" x14ac:dyDescent="0.25">
      <c r="A22" s="178"/>
      <c r="B22" s="300" t="str">
        <f>'Complément feuille personnage'!C17</f>
        <v>Escrime</v>
      </c>
      <c r="C22" s="316" t="s">
        <v>6</v>
      </c>
      <c r="D22" s="268">
        <f>VLOOKUP(B22,'Complément feuille personnage'!$C$17:$F$26,4,FALSE)+VLOOKUP(Roll20!C22,Roll20!$C$10:$F$17,4,FALSE)</f>
        <v>120</v>
      </c>
      <c r="E22" s="274">
        <f>IF(D22&gt;=100,D22-100,0)</f>
        <v>20</v>
      </c>
      <c r="F22" s="179"/>
      <c r="G22" s="179"/>
      <c r="H22" s="300" t="str">
        <f>'Complément feuille personnage'!G4</f>
        <v>Jeux (gérer l'addiction, apprendre les règles, tricher)</v>
      </c>
      <c r="I22" s="316" t="s">
        <v>13</v>
      </c>
      <c r="J22" s="268">
        <f>VLOOKUP(H22,'Complément feuille personnage'!$G$4:$J$13,4,FALSE)+VLOOKUP(I22,Roll20!$C$10:$F$17,4,FALSE)</f>
        <v>120</v>
      </c>
      <c r="K22" s="274">
        <f>IF(J22&gt;=100,J22-100,0)</f>
        <v>20</v>
      </c>
      <c r="L22" s="178"/>
      <c r="M22" s="297" t="s">
        <v>264</v>
      </c>
      <c r="N22" s="134"/>
    </row>
    <row r="23" spans="1:14" ht="15.75" x14ac:dyDescent="0.25">
      <c r="A23" s="178"/>
      <c r="B23" s="280" t="str">
        <f>'Complément feuille personnage'!C18</f>
        <v xml:space="preserve">Parer </v>
      </c>
      <c r="C23" s="318" t="s">
        <v>6</v>
      </c>
      <c r="D23" s="320">
        <f>VLOOKUP(B23,'Complément feuille personnage'!$C$17:$F$26,4,FALSE)+VLOOKUP(Roll20!C23,Roll20!$C$10:$F$17,4,FALSE)</f>
        <v>120</v>
      </c>
      <c r="E23" s="321">
        <f>IF(D23&gt;=100,D23-100,0)</f>
        <v>20</v>
      </c>
      <c r="F23" s="179"/>
      <c r="G23" s="179"/>
      <c r="H23" s="280" t="str">
        <f>'Complément feuille personnage'!G5</f>
        <v>N_A</v>
      </c>
      <c r="I23" s="318" t="s">
        <v>134</v>
      </c>
      <c r="J23" s="320" t="e">
        <f>VLOOKUP(H23,'Complément feuille personnage'!$G$4:$J$13,4,FALSE)+VLOOKUP(I23,Roll20!$C$10:$F$17,4,FALSE)</f>
        <v>#N/A</v>
      </c>
      <c r="K23" s="321" t="e">
        <f t="shared" ref="K23:K31" si="0">IF(J23&gt;=100,J23-100,0)</f>
        <v>#N/A</v>
      </c>
      <c r="L23" s="178"/>
      <c r="M23" s="64" t="s">
        <v>265</v>
      </c>
      <c r="N23" s="134"/>
    </row>
    <row r="24" spans="1:14" ht="15.75" x14ac:dyDescent="0.25">
      <c r="A24" s="178"/>
      <c r="B24" s="301" t="str">
        <f>'Complément feuille personnage'!C19</f>
        <v>N_A</v>
      </c>
      <c r="C24" s="317" t="s">
        <v>134</v>
      </c>
      <c r="D24" s="320" t="e">
        <f>VLOOKUP(B24,'Complément feuille personnage'!$C$17:$F$26,4,FALSE)+VLOOKUP(Roll20!C24,Roll20!$C$10:$F$17,4,FALSE)</f>
        <v>#N/A</v>
      </c>
      <c r="E24" s="321" t="e">
        <f t="shared" ref="E24:E31" si="1">IF(D24&gt;=100,D24-100,0)</f>
        <v>#N/A</v>
      </c>
      <c r="F24" s="179"/>
      <c r="G24" s="179"/>
      <c r="H24" s="301" t="str">
        <f>'Complément feuille personnage'!G6</f>
        <v>N_A</v>
      </c>
      <c r="I24" s="317" t="s">
        <v>134</v>
      </c>
      <c r="J24" s="320" t="e">
        <f>VLOOKUP(H24,'Complément feuille personnage'!$G$4:$J$13,4,FALSE)+VLOOKUP(I24,Roll20!$C$10:$F$17,4,FALSE)</f>
        <v>#N/A</v>
      </c>
      <c r="K24" s="321" t="e">
        <f t="shared" si="0"/>
        <v>#N/A</v>
      </c>
      <c r="L24" s="178"/>
      <c r="M24" s="256" t="s">
        <v>264</v>
      </c>
      <c r="N24" s="134"/>
    </row>
    <row r="25" spans="1:14" ht="15.75" x14ac:dyDescent="0.25">
      <c r="A25" s="178"/>
      <c r="B25" s="280" t="str">
        <f>'Complément feuille personnage'!C20</f>
        <v>N_A</v>
      </c>
      <c r="C25" s="318" t="s">
        <v>134</v>
      </c>
      <c r="D25" s="320" t="e">
        <f>VLOOKUP(B25,'Complément feuille personnage'!$C$17:$F$26,4,FALSE)+VLOOKUP(Roll20!C25,Roll20!$C$10:$F$17,4,FALSE)</f>
        <v>#N/A</v>
      </c>
      <c r="E25" s="321" t="e">
        <f t="shared" si="1"/>
        <v>#N/A</v>
      </c>
      <c r="F25" s="179"/>
      <c r="G25" s="179"/>
      <c r="H25" s="280" t="str">
        <f>'Complément feuille personnage'!G7</f>
        <v>N_A</v>
      </c>
      <c r="I25" s="318" t="s">
        <v>134</v>
      </c>
      <c r="J25" s="320" t="e">
        <f>VLOOKUP(H25,'Complément feuille personnage'!$G$4:$J$13,4,FALSE)+VLOOKUP(I25,Roll20!$C$10:$F$17,4,FALSE)</f>
        <v>#N/A</v>
      </c>
      <c r="K25" s="321" t="e">
        <f t="shared" si="0"/>
        <v>#N/A</v>
      </c>
      <c r="L25" s="178"/>
      <c r="M25" s="257" t="s">
        <v>264</v>
      </c>
      <c r="N25" s="134"/>
    </row>
    <row r="26" spans="1:14" ht="15.75" x14ac:dyDescent="0.25">
      <c r="A26" s="178"/>
      <c r="B26" s="301" t="str">
        <f>'Complément feuille personnage'!C21</f>
        <v>N_A</v>
      </c>
      <c r="C26" s="317" t="s">
        <v>134</v>
      </c>
      <c r="D26" s="320" t="e">
        <f>VLOOKUP(B26,'Complément feuille personnage'!$C$17:$F$26,4,FALSE)+VLOOKUP(Roll20!C26,Roll20!$C$10:$F$17,4,FALSE)</f>
        <v>#N/A</v>
      </c>
      <c r="E26" s="321" t="e">
        <f t="shared" si="1"/>
        <v>#N/A</v>
      </c>
      <c r="F26" s="179"/>
      <c r="G26" s="179"/>
      <c r="H26" s="301" t="str">
        <f>'Complément feuille personnage'!G8</f>
        <v>N_A</v>
      </c>
      <c r="I26" s="317" t="s">
        <v>134</v>
      </c>
      <c r="J26" s="320" t="e">
        <f>VLOOKUP(H26,'Complément feuille personnage'!$G$4:$J$13,4,FALSE)+VLOOKUP(I26,Roll20!$C$10:$F$17,4,FALSE)</f>
        <v>#N/A</v>
      </c>
      <c r="K26" s="321" t="e">
        <f t="shared" si="0"/>
        <v>#N/A</v>
      </c>
      <c r="L26" s="178"/>
      <c r="M26" s="255" t="s">
        <v>266</v>
      </c>
      <c r="N26" s="134"/>
    </row>
    <row r="27" spans="1:14" ht="16.5" thickBot="1" x14ac:dyDescent="0.3">
      <c r="A27" s="178"/>
      <c r="B27" s="280" t="str">
        <f>'Complément feuille personnage'!C22</f>
        <v>N_A</v>
      </c>
      <c r="C27" s="318" t="s">
        <v>134</v>
      </c>
      <c r="D27" s="320" t="e">
        <f>VLOOKUP(B27,'Complément feuille personnage'!$C$17:$F$26,4,FALSE)+VLOOKUP(Roll20!C27,Roll20!$C$10:$F$17,4,FALSE)</f>
        <v>#N/A</v>
      </c>
      <c r="E27" s="321" t="e">
        <f t="shared" si="1"/>
        <v>#N/A</v>
      </c>
      <c r="F27" s="179"/>
      <c r="G27" s="179"/>
      <c r="H27" s="280" t="str">
        <f>'Complément feuille personnage'!G9</f>
        <v>N_A</v>
      </c>
      <c r="I27" s="318" t="s">
        <v>134</v>
      </c>
      <c r="J27" s="320" t="e">
        <f>VLOOKUP(H27,'Complément feuille personnage'!$G$4:$J$13,4,FALSE)+VLOOKUP(I27,Roll20!$C$10:$F$17,4,FALSE)</f>
        <v>#N/A</v>
      </c>
      <c r="K27" s="321" t="e">
        <f t="shared" si="0"/>
        <v>#N/A</v>
      </c>
      <c r="L27" s="178"/>
      <c r="M27" s="202" t="s">
        <v>266</v>
      </c>
      <c r="N27" s="134"/>
    </row>
    <row r="28" spans="1:14" ht="15.75" x14ac:dyDescent="0.25">
      <c r="A28" s="178"/>
      <c r="B28" s="301" t="str">
        <f>'Complément feuille personnage'!C23</f>
        <v>N_A</v>
      </c>
      <c r="C28" s="317" t="s">
        <v>134</v>
      </c>
      <c r="D28" s="320" t="e">
        <f>VLOOKUP(B28,'Complément feuille personnage'!$C$17:$F$26,4,FALSE)+VLOOKUP(Roll20!C28,Roll20!$C$10:$F$17,4,FALSE)</f>
        <v>#N/A</v>
      </c>
      <c r="E28" s="321" t="e">
        <f t="shared" si="1"/>
        <v>#N/A</v>
      </c>
      <c r="F28" s="179"/>
      <c r="G28" s="179"/>
      <c r="H28" s="301" t="str">
        <f>'Complément feuille personnage'!G10</f>
        <v>N_A</v>
      </c>
      <c r="I28" s="317" t="s">
        <v>134</v>
      </c>
      <c r="J28" s="320" t="e">
        <f>VLOOKUP(H28,'Complément feuille personnage'!$G$4:$J$13,4,FALSE)+VLOOKUP(I28,Roll20!$C$10:$F$17,4,FALSE)</f>
        <v>#N/A</v>
      </c>
      <c r="K28" s="321" t="e">
        <f t="shared" si="0"/>
        <v>#N/A</v>
      </c>
      <c r="L28" s="178"/>
      <c r="M28" s="178"/>
      <c r="N28" s="134"/>
    </row>
    <row r="29" spans="1:14" ht="15.75" x14ac:dyDescent="0.25">
      <c r="A29" s="178"/>
      <c r="B29" s="280" t="str">
        <f>'Complément feuille personnage'!C24</f>
        <v>N_A</v>
      </c>
      <c r="C29" s="318" t="s">
        <v>134</v>
      </c>
      <c r="D29" s="320" t="e">
        <f>VLOOKUP(B29,'Complément feuille personnage'!$C$17:$F$26,4,FALSE)+VLOOKUP(Roll20!C29,Roll20!$C$10:$F$17,4,FALSE)</f>
        <v>#N/A</v>
      </c>
      <c r="E29" s="321" t="e">
        <f t="shared" si="1"/>
        <v>#N/A</v>
      </c>
      <c r="F29" s="179"/>
      <c r="G29" s="179"/>
      <c r="H29" s="280" t="str">
        <f>'Complément feuille personnage'!G11</f>
        <v>N_A</v>
      </c>
      <c r="I29" s="318" t="s">
        <v>134</v>
      </c>
      <c r="J29" s="320" t="e">
        <f>VLOOKUP(H29,'Complément feuille personnage'!$G$4:$J$13,4,FALSE)+VLOOKUP(I29,Roll20!$C$10:$F$17,4,FALSE)</f>
        <v>#N/A</v>
      </c>
      <c r="K29" s="321" t="e">
        <f t="shared" si="0"/>
        <v>#N/A</v>
      </c>
      <c r="L29" s="178"/>
      <c r="M29" s="178"/>
      <c r="N29" s="134"/>
    </row>
    <row r="30" spans="1:14" ht="15.75" x14ac:dyDescent="0.25">
      <c r="A30" s="178"/>
      <c r="B30" s="301" t="str">
        <f>'Complément feuille personnage'!C25</f>
        <v>N_A</v>
      </c>
      <c r="C30" s="317" t="s">
        <v>134</v>
      </c>
      <c r="D30" s="320" t="e">
        <f>VLOOKUP(B30,'Complément feuille personnage'!$C$17:$F$26,4,FALSE)+VLOOKUP(Roll20!C30,Roll20!$C$10:$F$17,4,FALSE)</f>
        <v>#N/A</v>
      </c>
      <c r="E30" s="321" t="e">
        <f t="shared" si="1"/>
        <v>#N/A</v>
      </c>
      <c r="F30" s="179"/>
      <c r="G30" s="179"/>
      <c r="H30" s="301" t="str">
        <f>'Complément feuille personnage'!G12</f>
        <v>N_A</v>
      </c>
      <c r="I30" s="317" t="s">
        <v>134</v>
      </c>
      <c r="J30" s="320" t="e">
        <f>VLOOKUP(H30,'Complément feuille personnage'!$G$4:$J$13,4,FALSE)+VLOOKUP(I30,Roll20!$C$10:$F$17,4,FALSE)</f>
        <v>#N/A</v>
      </c>
      <c r="K30" s="321" t="e">
        <f t="shared" si="0"/>
        <v>#N/A</v>
      </c>
      <c r="L30" s="178"/>
      <c r="M30" s="178"/>
      <c r="N30" s="134"/>
    </row>
    <row r="31" spans="1:14" ht="16.5" thickBot="1" x14ac:dyDescent="0.3">
      <c r="A31" s="178"/>
      <c r="B31" s="281" t="str">
        <f>'Complément feuille personnage'!C26</f>
        <v>N_A</v>
      </c>
      <c r="C31" s="319" t="s">
        <v>134</v>
      </c>
      <c r="D31" s="322" t="e">
        <f>VLOOKUP(B31,'Complément feuille personnage'!$C$17:$F$26,4,FALSE)+VLOOKUP(Roll20!C31,Roll20!$C$10:$F$17,4,FALSE)</f>
        <v>#N/A</v>
      </c>
      <c r="E31" s="323" t="e">
        <f t="shared" si="1"/>
        <v>#N/A</v>
      </c>
      <c r="F31" s="179"/>
      <c r="G31" s="179"/>
      <c r="H31" s="281" t="str">
        <f>'Complément feuille personnage'!G13</f>
        <v>N_A</v>
      </c>
      <c r="I31" s="319" t="s">
        <v>134</v>
      </c>
      <c r="J31" s="322" t="e">
        <f>VLOOKUP(H31,'Complément feuille personnage'!$G$4:$J$13,4,FALSE)+VLOOKUP(I31,Roll20!$C$10:$F$17,4,FALSE)</f>
        <v>#N/A</v>
      </c>
      <c r="K31" s="323" t="e">
        <f t="shared" si="0"/>
        <v>#N/A</v>
      </c>
      <c r="L31" s="178"/>
      <c r="M31" s="178"/>
      <c r="N31" s="134"/>
    </row>
    <row r="32" spans="1:14" ht="16.5" thickBot="1" x14ac:dyDescent="0.3">
      <c r="A32" s="179"/>
      <c r="B32" s="179"/>
      <c r="C32" s="179"/>
      <c r="D32" s="179"/>
      <c r="E32" s="179"/>
      <c r="F32" s="179"/>
      <c r="G32" s="179"/>
      <c r="H32" s="178"/>
      <c r="I32" s="179"/>
      <c r="J32" s="179"/>
      <c r="K32" s="179"/>
      <c r="L32" s="179"/>
      <c r="M32" s="178"/>
      <c r="N32" s="134"/>
    </row>
    <row r="33" spans="1:14" ht="32.25" thickBot="1" x14ac:dyDescent="0.3">
      <c r="A33" s="179"/>
      <c r="B33" s="151" t="s">
        <v>469</v>
      </c>
      <c r="C33" s="269" t="s">
        <v>466</v>
      </c>
      <c r="D33" s="269" t="s">
        <v>470</v>
      </c>
      <c r="E33" s="269" t="s">
        <v>471</v>
      </c>
      <c r="F33" s="269" t="s">
        <v>472</v>
      </c>
      <c r="G33" s="270" t="s">
        <v>494</v>
      </c>
      <c r="H33" s="178"/>
      <c r="I33" s="332" t="s">
        <v>379</v>
      </c>
      <c r="J33" s="334"/>
      <c r="K33" s="332" t="s">
        <v>294</v>
      </c>
      <c r="L33" s="333"/>
      <c r="M33" s="333"/>
      <c r="N33" s="334"/>
    </row>
    <row r="34" spans="1:14" ht="15.75" x14ac:dyDescent="0.25">
      <c r="A34" s="179"/>
      <c r="B34" s="351" t="s">
        <v>149</v>
      </c>
      <c r="C34" s="282" t="s">
        <v>6</v>
      </c>
      <c r="D34" s="283">
        <f>VLOOKUP(B34,Liste_Armement!$B$1:$J$24,2,FALSE)+VLOOKUP(C34,Roll20!$C$10:$F$18,4,FALSE)</f>
        <v>130</v>
      </c>
      <c r="E34" s="360" t="s">
        <v>134</v>
      </c>
      <c r="F34" s="339">
        <f>VLOOKUP(E34,Liste_Armement!$B$1:$I$40,2,FALSE)</f>
        <v>0</v>
      </c>
      <c r="G34" s="298" t="str">
        <f>IF(B34="Arc",D34+F34,IF(B34="Arbalète",D34+F34,IF(B34="Arbalète à répétition",D34+F34,N_A)))</f>
        <v>N_A</v>
      </c>
      <c r="H34" s="178"/>
      <c r="I34" s="369"/>
      <c r="J34" s="371"/>
      <c r="K34" s="369"/>
      <c r="L34" s="370"/>
      <c r="M34" s="370"/>
      <c r="N34" s="371"/>
    </row>
    <row r="35" spans="1:14" ht="15.75" x14ac:dyDescent="0.25">
      <c r="A35" s="179"/>
      <c r="B35" s="352"/>
      <c r="C35" s="278" t="s">
        <v>7</v>
      </c>
      <c r="D35" s="279">
        <f>VLOOKUP(B34,Liste_Armement!$B$1:$J$24,2,FALSE)+VLOOKUP(C35,Roll20!$C$10:$F$18,4,FALSE)</f>
        <v>70</v>
      </c>
      <c r="E35" s="361"/>
      <c r="F35" s="340"/>
      <c r="G35" s="304" t="str">
        <f>IF(B34="Arc",D35+F34,IF(B34="Arbalète",D35+F34,IF(B34="Arbalète à répétition",D35+F34,N_A)))</f>
        <v>N_A</v>
      </c>
      <c r="H35" s="178"/>
      <c r="I35" s="366"/>
      <c r="J35" s="368"/>
      <c r="K35" s="366"/>
      <c r="L35" s="367"/>
      <c r="M35" s="367"/>
      <c r="N35" s="368"/>
    </row>
    <row r="36" spans="1:14" ht="16.5" thickBot="1" x14ac:dyDescent="0.3">
      <c r="A36" s="179"/>
      <c r="B36" s="353"/>
      <c r="C36" s="305" t="s">
        <v>9</v>
      </c>
      <c r="D36" s="306">
        <f>VLOOKUP(B34,Liste_Armement!$B$1:$J$24,2,FALSE)+VLOOKUP(C36,Roll20!$C$10:$F$18,4,FALSE)</f>
        <v>140</v>
      </c>
      <c r="E36" s="362"/>
      <c r="F36" s="341"/>
      <c r="G36" s="307" t="str">
        <f>IF(B34="Arc",D36+F34,IF(B34="Arbalète",D36+F34,IF(B34="Arbalète à répétition",D36+F34,N_A)))</f>
        <v>N_A</v>
      </c>
      <c r="H36" s="178"/>
      <c r="I36" s="366"/>
      <c r="J36" s="368"/>
      <c r="K36" s="366"/>
      <c r="L36" s="367"/>
      <c r="M36" s="367"/>
      <c r="N36" s="368"/>
    </row>
    <row r="37" spans="1:14" ht="15.75" x14ac:dyDescent="0.25">
      <c r="A37" s="179"/>
      <c r="B37" s="345" t="s">
        <v>134</v>
      </c>
      <c r="C37" s="284" t="s">
        <v>6</v>
      </c>
      <c r="D37" s="285">
        <f>VLOOKUP(B37,Liste_Armement!$B$1:$J$24,2,FALSE)+VLOOKUP(C37,Roll20!$C$10:$F$18,4,FALSE)</f>
        <v>70</v>
      </c>
      <c r="E37" s="348" t="s">
        <v>134</v>
      </c>
      <c r="F37" s="342">
        <f>VLOOKUP(E37,Liste_Armement!$B$1:$I$40,2,FALSE)</f>
        <v>0</v>
      </c>
      <c r="G37" s="299" t="str">
        <f>IF(B37="Arc",D37+F37,IF(B37="Arbalète",D37+F37,IF(B37="Arbalète à répétition",D37+F37,N_A)))</f>
        <v>N_A</v>
      </c>
      <c r="H37" s="178"/>
      <c r="I37" s="366"/>
      <c r="J37" s="368"/>
      <c r="K37" s="366"/>
      <c r="L37" s="367"/>
      <c r="M37" s="367"/>
      <c r="N37" s="368"/>
    </row>
    <row r="38" spans="1:14" ht="16.5" thickBot="1" x14ac:dyDescent="0.3">
      <c r="A38" s="179"/>
      <c r="B38" s="346"/>
      <c r="C38" s="288" t="s">
        <v>7</v>
      </c>
      <c r="D38" s="289">
        <f>VLOOKUP(B37,Liste_Armement!$B$1:$J$24,2,FALSE)+VLOOKUP(C38,Roll20!$C$10:$F$18,4,FALSE)</f>
        <v>10</v>
      </c>
      <c r="E38" s="349"/>
      <c r="F38" s="343"/>
      <c r="G38" s="308" t="str">
        <f>IF(B37="Arc",D38+F37,IF(B37="Arbalète",D38+F37,IF(B37="Arbalète à répétition",D38+F37,N_A)))</f>
        <v>N_A</v>
      </c>
      <c r="H38" s="178"/>
      <c r="I38" s="372"/>
      <c r="J38" s="374"/>
      <c r="K38" s="372"/>
      <c r="L38" s="373"/>
      <c r="M38" s="373"/>
      <c r="N38" s="374"/>
    </row>
    <row r="39" spans="1:14" ht="16.5" thickBot="1" x14ac:dyDescent="0.3">
      <c r="A39" s="179"/>
      <c r="B39" s="347"/>
      <c r="C39" s="286" t="s">
        <v>9</v>
      </c>
      <c r="D39" s="287">
        <f>VLOOKUP(B37,Liste_Armement!$B$1:$J$24,2,FALSE)+VLOOKUP(C39,Roll20!$C$10:$F$18,4,FALSE)</f>
        <v>80</v>
      </c>
      <c r="E39" s="350"/>
      <c r="F39" s="344"/>
      <c r="G39" s="309" t="str">
        <f>IF(B37="Arc",D39+F37,IF(B37="Arbalète",D39+F37,IF(B37="Arbalète à répétition",D39+F37,N_A)))</f>
        <v>N_A</v>
      </c>
      <c r="H39" s="178"/>
      <c r="I39" s="178"/>
      <c r="J39" s="178"/>
      <c r="K39" s="178"/>
      <c r="L39" s="178"/>
      <c r="M39" s="178"/>
      <c r="N39" s="178"/>
    </row>
    <row r="40" spans="1:14" ht="16.5" thickBot="1" x14ac:dyDescent="0.3">
      <c r="A40" s="179"/>
      <c r="B40" s="351" t="s">
        <v>134</v>
      </c>
      <c r="C40" s="282" t="s">
        <v>6</v>
      </c>
      <c r="D40" s="283">
        <f>VLOOKUP(B40,Liste_Armement!$B$1:$J$24,2,FALSE)+VLOOKUP(C40,Roll20!$C$10:$F$18,4,FALSE)</f>
        <v>70</v>
      </c>
      <c r="E40" s="360" t="s">
        <v>134</v>
      </c>
      <c r="F40" s="339">
        <f>VLOOKUP(E40,Liste_Armement!$B$1:$I$40,2,FALSE)</f>
        <v>0</v>
      </c>
      <c r="G40" s="298" t="str">
        <f>IF(B40="Arc",D40+F40,IF(B40="Arbalète",D40+F40,IF(B40="Arbalète à répétition",D40+F40,N_A)))</f>
        <v>N_A</v>
      </c>
      <c r="H40" s="178"/>
      <c r="I40" s="140" t="s">
        <v>183</v>
      </c>
      <c r="J40" s="141" t="s">
        <v>16</v>
      </c>
      <c r="K40" s="82" t="s">
        <v>473</v>
      </c>
      <c r="L40" s="178"/>
      <c r="M40" s="178"/>
      <c r="N40" s="134"/>
    </row>
    <row r="41" spans="1:14" ht="16.5" thickBot="1" x14ac:dyDescent="0.3">
      <c r="A41" s="179"/>
      <c r="B41" s="352"/>
      <c r="C41" s="278" t="s">
        <v>7</v>
      </c>
      <c r="D41" s="279">
        <f>VLOOKUP(B40,Liste_Armement!$B$1:$J$24,2,FALSE)+VLOOKUP(C41,Roll20!$C$10:$F$18,4,FALSE)</f>
        <v>10</v>
      </c>
      <c r="E41" s="361"/>
      <c r="F41" s="340"/>
      <c r="G41" s="304" t="str">
        <f>IF(B40="Arc",D41+F40,IF(B40="Arbalète",D41+F40,IF(B40="Arbalète à répétition",D41+F40,N_A)))</f>
        <v>N_A</v>
      </c>
      <c r="H41" s="178"/>
      <c r="I41" s="262" t="s">
        <v>300</v>
      </c>
      <c r="J41" s="263">
        <v>40</v>
      </c>
      <c r="K41" s="264">
        <f>VLOOKUP(I41,Liste_Armement!B27:C31,2,FALSE)</f>
        <v>0</v>
      </c>
      <c r="L41" s="178"/>
      <c r="M41" s="178"/>
      <c r="N41" s="134"/>
    </row>
    <row r="42" spans="1:14" ht="16.5" thickBot="1" x14ac:dyDescent="0.3">
      <c r="A42" s="179"/>
      <c r="B42" s="353"/>
      <c r="C42" s="305" t="s">
        <v>9</v>
      </c>
      <c r="D42" s="306">
        <f>VLOOKUP(B40,Liste_Armement!$B$1:$J$24,2,FALSE)+VLOOKUP(C42,Roll20!$C$10:$F$18,4,FALSE)</f>
        <v>80</v>
      </c>
      <c r="E42" s="362"/>
      <c r="F42" s="341"/>
      <c r="G42" s="307" t="str">
        <f>IF(B40="Arc",D42+F40,IF(B40="Arbalète",D42+F40,IF(B40="Arbalète à répétition",D42+F40,N_A)))</f>
        <v>N_A</v>
      </c>
      <c r="H42" s="178"/>
      <c r="I42" s="260" t="s">
        <v>185</v>
      </c>
      <c r="J42" s="261" t="s">
        <v>376</v>
      </c>
      <c r="K42" s="234"/>
      <c r="L42" s="178"/>
      <c r="M42" s="178"/>
      <c r="N42" s="134"/>
    </row>
    <row r="43" spans="1:14" ht="15.75" x14ac:dyDescent="0.25">
      <c r="A43" s="179"/>
      <c r="B43" s="345" t="s">
        <v>134</v>
      </c>
      <c r="C43" s="284" t="s">
        <v>6</v>
      </c>
      <c r="D43" s="285">
        <f>VLOOKUP(B43,Liste_Armement!$B$1:$J$24,2,FALSE)+VLOOKUP(C43,Roll20!$C$10:$F$18,4,FALSE)</f>
        <v>70</v>
      </c>
      <c r="E43" s="348" t="s">
        <v>134</v>
      </c>
      <c r="F43" s="342">
        <f>VLOOKUP(E43,Liste_Armement!$B$1:$I$40,2,FALSE)</f>
        <v>0</v>
      </c>
      <c r="G43" s="299" t="str">
        <f>IF(B43="Arc",D43+F43,IF(B43="Arbalète",D43+F43,IF(B43="Arbalète à répétition",D43+F43,N_A)))</f>
        <v>N_A</v>
      </c>
      <c r="H43" s="178"/>
      <c r="I43" s="178"/>
      <c r="J43" s="178"/>
      <c r="K43" s="178"/>
      <c r="L43" s="178"/>
      <c r="M43" s="178"/>
      <c r="N43" s="134"/>
    </row>
    <row r="44" spans="1:14" ht="15.75" x14ac:dyDescent="0.25">
      <c r="A44" s="179"/>
      <c r="B44" s="346"/>
      <c r="C44" s="288" t="s">
        <v>7</v>
      </c>
      <c r="D44" s="289">
        <f>VLOOKUP(B43,Liste_Armement!$B$1:$J$24,2,FALSE)+VLOOKUP(C44,Roll20!$C$10:$F$18,4,FALSE)</f>
        <v>10</v>
      </c>
      <c r="E44" s="349"/>
      <c r="F44" s="343"/>
      <c r="G44" s="308" t="str">
        <f>IF(B43="Arc",D44+F43,IF(B43="Arbalète",D44+F43,IF(B43="Arbalète à répétition",D44+F43,N_A)))</f>
        <v>N_A</v>
      </c>
      <c r="H44" s="178"/>
      <c r="I44" s="178"/>
      <c r="J44" s="178"/>
      <c r="K44" s="178"/>
      <c r="L44" s="178"/>
      <c r="M44" s="178"/>
      <c r="N44" s="134"/>
    </row>
    <row r="45" spans="1:14" ht="16.5" thickBot="1" x14ac:dyDescent="0.3">
      <c r="A45" s="179"/>
      <c r="B45" s="347"/>
      <c r="C45" s="286" t="s">
        <v>9</v>
      </c>
      <c r="D45" s="287">
        <f>VLOOKUP(B43,Liste_Armement!$B$1:$J$24,2,FALSE)+VLOOKUP(C44,Roll20!$C$10:$F$18,4,FALSE)</f>
        <v>10</v>
      </c>
      <c r="E45" s="350"/>
      <c r="F45" s="344"/>
      <c r="G45" s="309" t="str">
        <f>IF(B43="Arc",D45+F43,IF(B43="Arbalète",D45+F43,IF(B43="Arbalète à répétition",D45+F43,N_A)))</f>
        <v>N_A</v>
      </c>
      <c r="H45" s="178"/>
      <c r="I45" s="178"/>
      <c r="J45" s="178"/>
      <c r="K45" s="178"/>
      <c r="L45" s="178"/>
      <c r="M45" s="178"/>
      <c r="N45" s="134"/>
    </row>
    <row r="46" spans="1:14" ht="16.5" thickBot="1" x14ac:dyDescent="0.3">
      <c r="A46" s="179"/>
      <c r="B46" s="178"/>
      <c r="C46" s="178"/>
      <c r="D46" s="180"/>
      <c r="E46" s="178"/>
      <c r="F46" s="178"/>
      <c r="G46" s="178"/>
      <c r="H46" s="178"/>
      <c r="I46" s="178"/>
      <c r="J46" s="178"/>
      <c r="K46" s="178"/>
      <c r="L46" s="178"/>
      <c r="M46" s="178"/>
      <c r="N46" s="134"/>
    </row>
    <row r="47" spans="1:14" ht="16.5" thickBot="1" x14ac:dyDescent="0.3">
      <c r="A47" s="179"/>
      <c r="B47" s="332" t="s">
        <v>225</v>
      </c>
      <c r="C47" s="333"/>
      <c r="D47" s="333"/>
      <c r="E47" s="333"/>
      <c r="F47" s="333"/>
      <c r="G47" s="333"/>
      <c r="H47" s="333"/>
      <c r="I47" s="333"/>
      <c r="J47" s="178"/>
      <c r="K47" s="178"/>
      <c r="L47" s="178"/>
      <c r="M47" s="178"/>
      <c r="N47" s="134"/>
    </row>
    <row r="48" spans="1:14" ht="16.5" thickBot="1" x14ac:dyDescent="0.3">
      <c r="A48" s="179"/>
      <c r="B48" s="151" t="s">
        <v>226</v>
      </c>
      <c r="C48" s="152" t="s">
        <v>227</v>
      </c>
      <c r="D48" s="224" t="s">
        <v>228</v>
      </c>
      <c r="E48" s="398" t="s">
        <v>229</v>
      </c>
      <c r="F48" s="398"/>
      <c r="G48" s="398"/>
      <c r="H48" s="398"/>
      <c r="I48" s="399"/>
      <c r="J48" s="178"/>
      <c r="K48" s="178"/>
      <c r="L48" s="178"/>
      <c r="M48" s="178"/>
      <c r="N48" s="134"/>
    </row>
    <row r="49" spans="1:14" ht="15.75" x14ac:dyDescent="0.25">
      <c r="A49" s="179"/>
      <c r="B49" s="142" t="s">
        <v>134</v>
      </c>
      <c r="C49" s="153"/>
      <c r="D49" s="153"/>
      <c r="E49" s="335">
        <f>VLOOKUP(B49,Liste_Armement!B1:I40,3,FALSE)</f>
        <v>0</v>
      </c>
      <c r="F49" s="335"/>
      <c r="G49" s="335"/>
      <c r="H49" s="335"/>
      <c r="I49" s="336"/>
      <c r="J49" s="178"/>
      <c r="K49" s="178"/>
      <c r="L49" s="178"/>
      <c r="M49" s="178"/>
      <c r="N49" s="134"/>
    </row>
    <row r="50" spans="1:14" ht="15.75" x14ac:dyDescent="0.25">
      <c r="A50" s="179"/>
      <c r="B50" s="143" t="s">
        <v>134</v>
      </c>
      <c r="C50" s="51"/>
      <c r="D50" s="51"/>
      <c r="E50" s="337">
        <f>VLOOKUP(B50,Liste_Armement!B1:I40,3,FALSE)</f>
        <v>0</v>
      </c>
      <c r="F50" s="337"/>
      <c r="G50" s="337"/>
      <c r="H50" s="337"/>
      <c r="I50" s="338"/>
      <c r="J50" s="178"/>
      <c r="K50" s="178"/>
      <c r="L50" s="178"/>
      <c r="M50" s="178"/>
      <c r="N50" s="134"/>
    </row>
    <row r="51" spans="1:14" ht="15.75" x14ac:dyDescent="0.25">
      <c r="A51" s="179"/>
      <c r="B51" s="143" t="s">
        <v>134</v>
      </c>
      <c r="C51" s="51"/>
      <c r="D51" s="51"/>
      <c r="E51" s="337">
        <f>VLOOKUP(B51,Liste_Armement!B1:I40,3,FALSE)</f>
        <v>0</v>
      </c>
      <c r="F51" s="337"/>
      <c r="G51" s="337"/>
      <c r="H51" s="337"/>
      <c r="I51" s="338"/>
      <c r="J51" s="178"/>
      <c r="K51" s="178"/>
      <c r="L51" s="178"/>
      <c r="M51" s="178"/>
      <c r="N51" s="134"/>
    </row>
    <row r="52" spans="1:14" ht="15.75" x14ac:dyDescent="0.25">
      <c r="A52" s="179"/>
      <c r="B52" s="143" t="s">
        <v>134</v>
      </c>
      <c r="C52" s="51"/>
      <c r="D52" s="51"/>
      <c r="E52" s="337">
        <f>VLOOKUP(B52,Liste_Armement!B1:I40,3,FALSE)</f>
        <v>0</v>
      </c>
      <c r="F52" s="337"/>
      <c r="G52" s="337"/>
      <c r="H52" s="337"/>
      <c r="I52" s="338"/>
      <c r="J52" s="178"/>
      <c r="K52" s="178"/>
      <c r="L52" s="178"/>
      <c r="M52" s="178"/>
      <c r="N52" s="134"/>
    </row>
    <row r="53" spans="1:14" ht="16.5" thickBot="1" x14ac:dyDescent="0.3">
      <c r="A53" s="179"/>
      <c r="B53" s="144" t="s">
        <v>134</v>
      </c>
      <c r="C53" s="145"/>
      <c r="D53" s="145"/>
      <c r="E53" s="390">
        <f>VLOOKUP(B53,Liste_Armement!B1:I40,3,FALSE)</f>
        <v>0</v>
      </c>
      <c r="F53" s="390"/>
      <c r="G53" s="390"/>
      <c r="H53" s="390"/>
      <c r="I53" s="391"/>
      <c r="J53" s="178"/>
      <c r="K53" s="178"/>
      <c r="L53" s="178"/>
      <c r="M53" s="178"/>
      <c r="N53" s="134"/>
    </row>
    <row r="54" spans="1:14" ht="16.5" thickBot="1" x14ac:dyDescent="0.3">
      <c r="A54" s="179"/>
      <c r="B54" s="178"/>
      <c r="C54" s="178"/>
      <c r="D54" s="180"/>
      <c r="E54" s="178"/>
      <c r="F54" s="178"/>
      <c r="G54" s="178"/>
      <c r="H54" s="178"/>
      <c r="I54" s="178"/>
      <c r="J54" s="178"/>
      <c r="K54" s="178"/>
      <c r="L54" s="178"/>
      <c r="M54" s="178"/>
      <c r="N54" s="134"/>
    </row>
    <row r="55" spans="1:14" ht="16.5" thickBot="1" x14ac:dyDescent="0.3">
      <c r="A55" s="179"/>
      <c r="B55" s="140" t="s">
        <v>204</v>
      </c>
      <c r="C55" s="141" t="s">
        <v>158</v>
      </c>
      <c r="D55" s="141" t="s">
        <v>159</v>
      </c>
      <c r="E55" s="141" t="s">
        <v>160</v>
      </c>
      <c r="F55" s="82" t="s">
        <v>240</v>
      </c>
      <c r="G55" s="392" t="s">
        <v>304</v>
      </c>
      <c r="H55" s="393"/>
      <c r="I55" s="394"/>
      <c r="J55" s="178"/>
      <c r="K55" s="178"/>
      <c r="L55" s="178"/>
      <c r="M55" s="178"/>
      <c r="N55" s="134"/>
    </row>
    <row r="56" spans="1:14" ht="15.75" x14ac:dyDescent="0.25">
      <c r="A56" s="179"/>
      <c r="B56" s="142" t="s">
        <v>134</v>
      </c>
      <c r="C56" s="250">
        <f>VLOOKUP(B56,Liste_Armement!B1:J24,4,FALSE)</f>
        <v>0</v>
      </c>
      <c r="D56" s="250">
        <f>VLOOKUP(B56,Liste_Armement!B1:J24,5,FALSE)</f>
        <v>0</v>
      </c>
      <c r="E56" s="250">
        <f>VLOOKUP(B56,Liste_Armement!B1:J24,6,FALSE)</f>
        <v>0</v>
      </c>
      <c r="F56" s="153" t="s">
        <v>134</v>
      </c>
      <c r="G56" s="335" t="str">
        <f>VLOOKUP(B56,Liste_Armement!B1:I126,8,FALSE)</f>
        <v>N_A</v>
      </c>
      <c r="H56" s="335"/>
      <c r="I56" s="336"/>
      <c r="J56" s="178"/>
      <c r="K56" s="178"/>
      <c r="L56" s="178"/>
      <c r="M56" s="178"/>
      <c r="N56" s="134"/>
    </row>
    <row r="57" spans="1:14" ht="15.75" x14ac:dyDescent="0.25">
      <c r="A57" s="179"/>
      <c r="B57" s="143" t="s">
        <v>134</v>
      </c>
      <c r="C57" s="251">
        <f>VLOOKUP(B57,Liste_Armement!B1:J24,4,FALSE)</f>
        <v>0</v>
      </c>
      <c r="D57" s="251">
        <f>VLOOKUP(B57,Liste_Armement!B1:J24,5,FALSE)</f>
        <v>0</v>
      </c>
      <c r="E57" s="251">
        <f>VLOOKUP(B57,Liste_Armement!B1:J24,6,FALSE)</f>
        <v>0</v>
      </c>
      <c r="F57" s="51" t="s">
        <v>134</v>
      </c>
      <c r="G57" s="337" t="str">
        <f>VLOOKUP(B57,Liste_Armement!B1:I126,8,FALSE)</f>
        <v>N_A</v>
      </c>
      <c r="H57" s="337"/>
      <c r="I57" s="338"/>
      <c r="J57" s="178"/>
      <c r="K57" s="178"/>
      <c r="L57" s="178"/>
      <c r="M57" s="178"/>
      <c r="N57" s="134"/>
    </row>
    <row r="58" spans="1:14" ht="15.75" x14ac:dyDescent="0.25">
      <c r="A58" s="179"/>
      <c r="B58" s="143" t="s">
        <v>134</v>
      </c>
      <c r="C58" s="251">
        <f>VLOOKUP(B58,Liste_Armement!B1:J24,4,FALSE)</f>
        <v>0</v>
      </c>
      <c r="D58" s="251">
        <f>VLOOKUP(B58,Liste_Armement!B1:J24,5,FALSE)</f>
        <v>0</v>
      </c>
      <c r="E58" s="251">
        <f>VLOOKUP(B58,Liste_Armement!B1:J24,6,FALSE)</f>
        <v>0</v>
      </c>
      <c r="F58" s="51" t="s">
        <v>134</v>
      </c>
      <c r="G58" s="337" t="str">
        <f>VLOOKUP(B58,Liste_Armement!B1:I126,8,FALSE)</f>
        <v>N_A</v>
      </c>
      <c r="H58" s="337"/>
      <c r="I58" s="338"/>
      <c r="J58" s="178"/>
      <c r="K58" s="178"/>
      <c r="L58" s="178"/>
      <c r="M58" s="178"/>
      <c r="N58" s="134"/>
    </row>
    <row r="59" spans="1:14" ht="16.5" thickBot="1" x14ac:dyDescent="0.3">
      <c r="A59" s="179"/>
      <c r="B59" s="144" t="s">
        <v>134</v>
      </c>
      <c r="C59" s="252">
        <f>VLOOKUP(B59,Liste_Armement!B1:J24,4,FALSE)</f>
        <v>0</v>
      </c>
      <c r="D59" s="252">
        <f>VLOOKUP(B59,Liste_Armement!B1:J24,5,FALSE)</f>
        <v>0</v>
      </c>
      <c r="E59" s="252">
        <f>VLOOKUP(B59,Liste_Armement!B1:J24,6,FALSE)</f>
        <v>0</v>
      </c>
      <c r="F59" s="145" t="s">
        <v>134</v>
      </c>
      <c r="G59" s="390" t="str">
        <f>VLOOKUP(B59,Liste_Armement!B1:I126,8,FALSE)</f>
        <v>N_A</v>
      </c>
      <c r="H59" s="390"/>
      <c r="I59" s="391"/>
      <c r="J59" s="178"/>
      <c r="K59" s="178"/>
      <c r="L59" s="178"/>
      <c r="M59" s="178"/>
      <c r="N59" s="134"/>
    </row>
    <row r="60" spans="1:14" x14ac:dyDescent="0.25">
      <c r="A60" s="134"/>
      <c r="B60" s="134"/>
      <c r="C60" s="134"/>
      <c r="D60" s="290"/>
      <c r="E60" s="134"/>
      <c r="F60" s="134"/>
      <c r="G60" s="291"/>
      <c r="H60" s="291"/>
      <c r="I60" s="134"/>
      <c r="J60" s="291"/>
      <c r="K60" s="134"/>
      <c r="L60" s="134"/>
      <c r="M60" s="134"/>
      <c r="N60" s="134"/>
    </row>
  </sheetData>
  <mergeCells count="53">
    <mergeCell ref="K12:M12"/>
    <mergeCell ref="K13:M13"/>
    <mergeCell ref="K14:M14"/>
    <mergeCell ref="K15:M15"/>
    <mergeCell ref="K16:M16"/>
    <mergeCell ref="G59:I59"/>
    <mergeCell ref="G55:I55"/>
    <mergeCell ref="G56:I56"/>
    <mergeCell ref="G57:I57"/>
    <mergeCell ref="K17:M17"/>
    <mergeCell ref="K18:M18"/>
    <mergeCell ref="I38:J38"/>
    <mergeCell ref="I33:J33"/>
    <mergeCell ref="I34:J34"/>
    <mergeCell ref="I35:J35"/>
    <mergeCell ref="I36:J36"/>
    <mergeCell ref="E53:I53"/>
    <mergeCell ref="G58:I58"/>
    <mergeCell ref="E50:I50"/>
    <mergeCell ref="E40:E42"/>
    <mergeCell ref="E48:I48"/>
    <mergeCell ref="E2:F2"/>
    <mergeCell ref="C7:E7"/>
    <mergeCell ref="I7:M7"/>
    <mergeCell ref="K8:M8"/>
    <mergeCell ref="C9:D9"/>
    <mergeCell ref="K9:M9"/>
    <mergeCell ref="K10:M10"/>
    <mergeCell ref="K11:M11"/>
    <mergeCell ref="E34:E36"/>
    <mergeCell ref="F34:F36"/>
    <mergeCell ref="E37:E39"/>
    <mergeCell ref="F37:F39"/>
    <mergeCell ref="H20:K20"/>
    <mergeCell ref="B20:E20"/>
    <mergeCell ref="K37:N37"/>
    <mergeCell ref="K36:N36"/>
    <mergeCell ref="K35:N35"/>
    <mergeCell ref="K34:N34"/>
    <mergeCell ref="I37:J37"/>
    <mergeCell ref="B37:B39"/>
    <mergeCell ref="B34:B36"/>
    <mergeCell ref="K38:N38"/>
    <mergeCell ref="K33:N33"/>
    <mergeCell ref="B47:I47"/>
    <mergeCell ref="E49:I49"/>
    <mergeCell ref="E51:I51"/>
    <mergeCell ref="E52:I52"/>
    <mergeCell ref="F40:F42"/>
    <mergeCell ref="F43:F45"/>
    <mergeCell ref="B43:B45"/>
    <mergeCell ref="E43:E45"/>
    <mergeCell ref="B40:B42"/>
  </mergeCells>
  <conditionalFormatting sqref="J42:K42">
    <cfRule type="dataBar" priority="1">
      <dataBar>
        <cfvo type="min"/>
        <cfvo type="max"/>
        <color rgb="FF638EC6"/>
      </dataBar>
      <extLst>
        <ext xmlns:x14="http://schemas.microsoft.com/office/spreadsheetml/2009/9/main" uri="{B025F937-C7B1-47D3-B67F-A62EFF666E3E}">
          <x14:id>{688D7CD4-C151-455A-A805-BF2C52BAF917}</x14:id>
        </ext>
      </extLst>
    </cfRule>
  </conditionalFormatting>
  <dataValidations count="16">
    <dataValidation type="list" allowBlank="1" showInputMessage="1" showErrorMessage="1" sqref="H9:H18" xr:uid="{0DA4D7D9-DACF-497F-9C22-9716C178CD1D}">
      <formula1>PA_général</formula1>
    </dataValidation>
    <dataValidation type="list" allowBlank="1" showInputMessage="1" showErrorMessage="1" sqref="E10:E17" xr:uid="{3B62BD49-C689-4AC3-8595-3889C484F78C}">
      <formula1>Blessures</formula1>
    </dataValidation>
    <dataValidation type="list" allowBlank="1" showInputMessage="1" showErrorMessage="1" sqref="C6" xr:uid="{2EB95552-09C7-45F4-9BFF-C60BE28B724B}">
      <formula1>Cultes</formula1>
    </dataValidation>
    <dataValidation type="list" allowBlank="1" showInputMessage="1" showErrorMessage="1" sqref="I9:I18" xr:uid="{3D333F95-07DA-40FF-9D3C-A84A41BC4ECF}">
      <formula1>aspects_dons_talents</formula1>
    </dataValidation>
    <dataValidation type="list" allowBlank="1" showInputMessage="1" showErrorMessage="1" sqref="B56:B59 B34 B37:B38 B40 B43" xr:uid="{C57576A8-02C8-4868-A81D-4ADFAC0C0AEF}">
      <formula1>Armes</formula1>
    </dataValidation>
    <dataValidation type="list" allowBlank="1" showInputMessage="1" showErrorMessage="1" sqref="B49:B53 E34 E37 E40 E43" xr:uid="{B6B356A8-7B52-46D3-BE9E-2CCDADA63B4D}">
      <formula1>flèches_carreaux</formula1>
    </dataValidation>
    <dataValidation type="list" allowBlank="1" showInputMessage="1" showErrorMessage="1" sqref="J41" xr:uid="{39B7DB51-5E2E-4ED8-8E46-B40407CC0D33}">
      <formula1>INDIRECT($I$41)</formula1>
    </dataValidation>
    <dataValidation type="list" allowBlank="1" showInputMessage="1" showErrorMessage="1" sqref="J14" xr:uid="{4097ED2F-C940-4849-811E-434587089A0D}">
      <formula1>INDIRECT($I$14)</formula1>
    </dataValidation>
    <dataValidation type="list" allowBlank="1" showInputMessage="1" showErrorMessage="1" sqref="J13" xr:uid="{C6756E98-0852-4A6D-B50B-DEC713795352}">
      <formula1>INDIRECT($I$13)</formula1>
    </dataValidation>
    <dataValidation type="list" allowBlank="1" showInputMessage="1" showErrorMessage="1" sqref="J12" xr:uid="{BD609C8F-0A33-4B54-B9A8-1915F5C1F866}">
      <formula1>INDIRECT($I$12)</formula1>
    </dataValidation>
    <dataValidation type="list" allowBlank="1" showInputMessage="1" showErrorMessage="1" sqref="J11" xr:uid="{49197D88-03DB-491D-B394-DB871BF55B72}">
      <formula1>INDIRECT($I$11)</formula1>
    </dataValidation>
    <dataValidation type="list" allowBlank="1" showInputMessage="1" showErrorMessage="1" sqref="J10" xr:uid="{103E5684-752F-4456-8A65-C3B1368BD79D}">
      <formula1>INDIRECT($I$10)</formula1>
    </dataValidation>
    <dataValidation type="list" allowBlank="1" showInputMessage="1" showErrorMessage="1" sqref="J9" xr:uid="{CA4FDEF1-2FF8-4FDC-9C12-C35381D2365B}">
      <formula1>INDIRECT($I$9)</formula1>
    </dataValidation>
    <dataValidation type="list" allowBlank="1" showInputMessage="1" showErrorMessage="1" sqref="J17:J18" xr:uid="{3344699B-0F03-46B0-BEF5-FC4701F216A1}">
      <formula1>INDIRECT($I$17)</formula1>
    </dataValidation>
    <dataValidation type="list" allowBlank="1" showInputMessage="1" showErrorMessage="1" sqref="J16" xr:uid="{0584858F-FB5B-43C6-934A-86DF5EF9943D}">
      <formula1>INDIRECT($I$16)</formula1>
    </dataValidation>
    <dataValidation type="list" allowBlank="1" showInputMessage="1" showErrorMessage="1" sqref="J15" xr:uid="{E7799ADF-7033-47EC-81AF-27C1ADAAE84B}">
      <formula1>INDIRECT($I$15)</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dataBar" id="{688D7CD4-C151-455A-A805-BF2C52BAF917}">
            <x14:dataBar minLength="0" maxLength="100" gradient="0">
              <x14:cfvo type="autoMin"/>
              <x14:cfvo type="autoMax"/>
              <x14:negativeFillColor rgb="FFFF0000"/>
              <x14:axisColor rgb="FF000000"/>
            </x14:dataBar>
          </x14:cfRule>
          <xm:sqref>J42:K42</xm:sqref>
        </x14:conditionalFormatting>
      </x14:conditionalFormattings>
    </ext>
    <ext xmlns:x14="http://schemas.microsoft.com/office/spreadsheetml/2009/9/main" uri="{CCE6A557-97BC-4b89-ADB6-D9C93CAAB3DF}">
      <x14:dataValidations xmlns:xm="http://schemas.microsoft.com/office/excel/2006/main" count="5">
        <x14:dataValidation type="list" allowBlank="1" showInputMessage="1" showErrorMessage="1" xr:uid="{04C5DF1E-562B-45A7-84F9-B17238F34FD8}">
          <x14:formula1>
            <xm:f>Listes!$E$72:$E$74</xm:f>
          </x14:formula1>
          <xm:sqref>J42</xm:sqref>
        </x14:dataValidation>
        <x14:dataValidation type="list" allowBlank="1" showInputMessage="1" showErrorMessage="1" xr:uid="{459F91AE-53A9-436D-AA23-D11B94721BD8}">
          <x14:formula1>
            <xm:f>Liste_Armement!$B$27:$B$30</xm:f>
          </x14:formula1>
          <xm:sqref>I41</xm:sqref>
        </x14:dataValidation>
        <x14:dataValidation type="list" allowBlank="1" showInputMessage="1" showErrorMessage="1" xr:uid="{AE86F8DC-1B0A-40C9-A211-263370D5057D}">
          <x14:formula1>
            <xm:f>Listes!$B$112:$B$122</xm:f>
          </x14:formula1>
          <xm:sqref>B10:B17 D10:D17</xm:sqref>
        </x14:dataValidation>
        <x14:dataValidation type="list" allowBlank="1" showInputMessage="1" showErrorMessage="1" xr:uid="{E47AD43C-388A-440E-9152-465586559F82}">
          <x14:formula1>
            <xm:f>Listes!$C$112:$C$121</xm:f>
          </x14:formula1>
          <xm:sqref>C22:C31 I22:I31</xm:sqref>
        </x14:dataValidation>
        <x14:dataValidation type="list" allowBlank="1" showInputMessage="1" showErrorMessage="1" xr:uid="{0A72C72E-263A-4285-8478-BCE52B3BDDE2}">
          <x14:formula1>
            <xm:f>Listes!$B$112:$B$114</xm:f>
          </x14:formula1>
          <xm:sqref>E18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D32C5B-3279-4E20-8AB8-85EC1C2D01C7}">
  <sheetPr>
    <tabColor theme="4" tint="-0.249977111117893"/>
  </sheetPr>
  <dimension ref="B1:J26"/>
  <sheetViews>
    <sheetView workbookViewId="0">
      <selection activeCell="H24" sqref="H24"/>
    </sheetView>
  </sheetViews>
  <sheetFormatPr baseColWidth="10" defaultRowHeight="15" x14ac:dyDescent="0.25"/>
  <cols>
    <col min="1" max="1" width="3.140625" customWidth="1"/>
    <col min="2" max="2" width="20.5703125" bestFit="1" customWidth="1"/>
    <col min="3" max="3" width="28.7109375" bestFit="1" customWidth="1"/>
    <col min="4" max="4" width="23.42578125" bestFit="1" customWidth="1"/>
    <col min="5" max="5" width="25.85546875" bestFit="1" customWidth="1"/>
    <col min="6" max="6" width="35.85546875" bestFit="1" customWidth="1"/>
    <col min="7" max="7" width="53.7109375" bestFit="1" customWidth="1"/>
    <col min="8" max="8" width="25.85546875" bestFit="1" customWidth="1"/>
    <col min="9" max="9" width="35.85546875" bestFit="1" customWidth="1"/>
    <col min="10" max="10" width="28.42578125" bestFit="1" customWidth="1"/>
  </cols>
  <sheetData>
    <row r="1" spans="2:10" ht="15.75" thickBot="1" x14ac:dyDescent="0.3"/>
    <row r="2" spans="2:10" ht="16.5" thickBot="1" x14ac:dyDescent="0.3">
      <c r="C2" s="171" t="s">
        <v>481</v>
      </c>
      <c r="E2" s="178"/>
      <c r="F2" s="400" t="s">
        <v>468</v>
      </c>
      <c r="G2" s="401"/>
      <c r="H2" s="401"/>
      <c r="I2" s="401"/>
      <c r="J2" s="401"/>
    </row>
    <row r="3" spans="2:10" ht="16.5" thickBot="1" x14ac:dyDescent="0.3">
      <c r="B3" s="292" t="s">
        <v>6</v>
      </c>
      <c r="C3" s="271">
        <v>0</v>
      </c>
      <c r="E3" s="181" t="s">
        <v>307</v>
      </c>
      <c r="F3" s="213" t="s">
        <v>18</v>
      </c>
      <c r="G3" s="224" t="s">
        <v>19</v>
      </c>
      <c r="H3" s="214" t="s">
        <v>20</v>
      </c>
      <c r="I3" s="222" t="s">
        <v>488</v>
      </c>
      <c r="J3" s="223" t="s">
        <v>496</v>
      </c>
    </row>
    <row r="4" spans="2:10" ht="15.75" x14ac:dyDescent="0.25">
      <c r="B4" s="293" t="s">
        <v>7</v>
      </c>
      <c r="C4" s="272">
        <v>0</v>
      </c>
      <c r="E4" s="200">
        <v>5</v>
      </c>
      <c r="F4" s="182" t="s">
        <v>141</v>
      </c>
      <c r="G4" s="182" t="s">
        <v>508</v>
      </c>
      <c r="H4" s="220">
        <v>20</v>
      </c>
      <c r="I4" s="215">
        <v>0</v>
      </c>
      <c r="J4" s="312">
        <f>H4+I4</f>
        <v>20</v>
      </c>
    </row>
    <row r="5" spans="2:10" ht="15.75" x14ac:dyDescent="0.25">
      <c r="B5" s="293" t="s">
        <v>8</v>
      </c>
      <c r="C5" s="273">
        <v>0</v>
      </c>
      <c r="E5" s="203">
        <v>0</v>
      </c>
      <c r="F5" s="204" t="s">
        <v>134</v>
      </c>
      <c r="G5" s="204" t="s">
        <v>134</v>
      </c>
      <c r="H5" s="204">
        <v>0</v>
      </c>
      <c r="I5" s="216">
        <v>0</v>
      </c>
      <c r="J5" s="295">
        <f t="shared" ref="J5:J13" si="0">H5+I5</f>
        <v>0</v>
      </c>
    </row>
    <row r="6" spans="2:10" ht="15.75" x14ac:dyDescent="0.25">
      <c r="B6" s="293" t="s">
        <v>9</v>
      </c>
      <c r="C6" s="272">
        <v>0</v>
      </c>
      <c r="E6" s="201">
        <v>0</v>
      </c>
      <c r="F6" s="65" t="s">
        <v>134</v>
      </c>
      <c r="G6" s="65" t="s">
        <v>134</v>
      </c>
      <c r="H6" s="219">
        <v>0</v>
      </c>
      <c r="I6" s="217">
        <v>0</v>
      </c>
      <c r="J6" s="313">
        <f t="shared" si="0"/>
        <v>0</v>
      </c>
    </row>
    <row r="7" spans="2:10" ht="15.75" x14ac:dyDescent="0.25">
      <c r="B7" s="293" t="s">
        <v>10</v>
      </c>
      <c r="C7" s="273">
        <v>0</v>
      </c>
      <c r="E7" s="203">
        <v>0</v>
      </c>
      <c r="F7" s="204" t="s">
        <v>134</v>
      </c>
      <c r="G7" s="204" t="s">
        <v>134</v>
      </c>
      <c r="H7" s="204">
        <v>0</v>
      </c>
      <c r="I7" s="216">
        <v>0</v>
      </c>
      <c r="J7" s="295">
        <f t="shared" si="0"/>
        <v>0</v>
      </c>
    </row>
    <row r="8" spans="2:10" ht="15.75" x14ac:dyDescent="0.25">
      <c r="B8" s="293" t="s">
        <v>11</v>
      </c>
      <c r="C8" s="272">
        <v>0</v>
      </c>
      <c r="E8" s="201">
        <v>0</v>
      </c>
      <c r="F8" s="65" t="s">
        <v>134</v>
      </c>
      <c r="G8" s="65" t="s">
        <v>134</v>
      </c>
      <c r="H8" s="219">
        <v>0</v>
      </c>
      <c r="I8" s="217">
        <v>0</v>
      </c>
      <c r="J8" s="313">
        <f t="shared" si="0"/>
        <v>0</v>
      </c>
    </row>
    <row r="9" spans="2:10" ht="15.75" x14ac:dyDescent="0.25">
      <c r="B9" s="293" t="s">
        <v>12</v>
      </c>
      <c r="C9" s="273">
        <v>0</v>
      </c>
      <c r="E9" s="203">
        <v>0</v>
      </c>
      <c r="F9" s="204" t="s">
        <v>134</v>
      </c>
      <c r="G9" s="204" t="s">
        <v>134</v>
      </c>
      <c r="H9" s="204">
        <v>0</v>
      </c>
      <c r="I9" s="216">
        <v>0</v>
      </c>
      <c r="J9" s="295">
        <f t="shared" si="0"/>
        <v>0</v>
      </c>
    </row>
    <row r="10" spans="2:10" ht="16.5" thickBot="1" x14ac:dyDescent="0.3">
      <c r="B10" s="102" t="s">
        <v>13</v>
      </c>
      <c r="C10" s="294">
        <v>50</v>
      </c>
      <c r="E10" s="201">
        <v>0</v>
      </c>
      <c r="F10" s="65" t="s">
        <v>134</v>
      </c>
      <c r="G10" s="65" t="s">
        <v>134</v>
      </c>
      <c r="H10" s="219">
        <v>0</v>
      </c>
      <c r="I10" s="217">
        <v>0</v>
      </c>
      <c r="J10" s="313">
        <f t="shared" si="0"/>
        <v>0</v>
      </c>
    </row>
    <row r="11" spans="2:10" x14ac:dyDescent="0.25">
      <c r="E11" s="203">
        <v>0</v>
      </c>
      <c r="F11" s="204" t="s">
        <v>134</v>
      </c>
      <c r="G11" s="204" t="s">
        <v>134</v>
      </c>
      <c r="H11" s="204">
        <v>0</v>
      </c>
      <c r="I11" s="216">
        <v>0</v>
      </c>
      <c r="J11" s="295">
        <f t="shared" si="0"/>
        <v>0</v>
      </c>
    </row>
    <row r="12" spans="2:10" x14ac:dyDescent="0.25">
      <c r="E12" s="201">
        <v>0</v>
      </c>
      <c r="F12" s="65" t="s">
        <v>134</v>
      </c>
      <c r="G12" s="65" t="s">
        <v>134</v>
      </c>
      <c r="H12" s="219">
        <v>0</v>
      </c>
      <c r="I12" s="217">
        <v>0</v>
      </c>
      <c r="J12" s="313">
        <f t="shared" si="0"/>
        <v>0</v>
      </c>
    </row>
    <row r="13" spans="2:10" ht="15.75" thickBot="1" x14ac:dyDescent="0.3">
      <c r="E13" s="205">
        <v>0</v>
      </c>
      <c r="F13" s="206" t="s">
        <v>134</v>
      </c>
      <c r="G13" s="206" t="s">
        <v>134</v>
      </c>
      <c r="H13" s="206">
        <v>0</v>
      </c>
      <c r="I13" s="218">
        <v>0</v>
      </c>
      <c r="J13" s="314">
        <f t="shared" si="0"/>
        <v>0</v>
      </c>
    </row>
    <row r="14" spans="2:10" ht="15.75" thickBot="1" x14ac:dyDescent="0.3"/>
    <row r="15" spans="2:10" ht="16.5" thickBot="1" x14ac:dyDescent="0.3">
      <c r="B15" s="178"/>
      <c r="C15" s="400" t="s">
        <v>497</v>
      </c>
      <c r="D15" s="401"/>
      <c r="E15" s="401"/>
      <c r="F15" s="401"/>
    </row>
    <row r="16" spans="2:10" ht="32.25" thickBot="1" x14ac:dyDescent="0.3">
      <c r="B16" s="221" t="s">
        <v>307</v>
      </c>
      <c r="C16" s="269" t="s">
        <v>19</v>
      </c>
      <c r="D16" s="269" t="s">
        <v>20</v>
      </c>
      <c r="E16" s="222" t="s">
        <v>489</v>
      </c>
      <c r="F16" s="270" t="s">
        <v>496</v>
      </c>
      <c r="I16" s="133" t="s">
        <v>474</v>
      </c>
    </row>
    <row r="17" spans="2:9" x14ac:dyDescent="0.25">
      <c r="B17" s="200">
        <v>5</v>
      </c>
      <c r="C17" s="230" t="s">
        <v>50</v>
      </c>
      <c r="D17" s="220">
        <v>50</v>
      </c>
      <c r="E17" s="220">
        <v>0</v>
      </c>
      <c r="F17" s="312">
        <f>D17+E17</f>
        <v>50</v>
      </c>
      <c r="I17" s="179">
        <f>120-SUM('Complément feuille personnage'!E4:E13)-SUM('Complément feuille personnage'!H4:H13)-SUM('Complément feuille personnage'!B17:B26)-SUM('Complément feuille personnage'!D17:D26)+I19+I21</f>
        <v>0</v>
      </c>
    </row>
    <row r="18" spans="2:9" x14ac:dyDescent="0.25">
      <c r="B18" s="203">
        <v>5</v>
      </c>
      <c r="C18" s="231" t="s">
        <v>55</v>
      </c>
      <c r="D18" s="204">
        <v>50</v>
      </c>
      <c r="E18" s="204">
        <v>0</v>
      </c>
      <c r="F18" s="295">
        <f t="shared" ref="F18:F26" si="1">D18+E18</f>
        <v>50</v>
      </c>
      <c r="I18" s="179" t="s">
        <v>475</v>
      </c>
    </row>
    <row r="19" spans="2:9" x14ac:dyDescent="0.25">
      <c r="B19" s="201">
        <v>0</v>
      </c>
      <c r="C19" s="233" t="s">
        <v>134</v>
      </c>
      <c r="D19" s="219">
        <v>0</v>
      </c>
      <c r="E19" s="219">
        <v>0</v>
      </c>
      <c r="F19" s="313">
        <f t="shared" si="1"/>
        <v>0</v>
      </c>
      <c r="I19" s="179">
        <v>0</v>
      </c>
    </row>
    <row r="20" spans="2:9" x14ac:dyDescent="0.25">
      <c r="B20" s="203">
        <v>0</v>
      </c>
      <c r="C20" s="231" t="s">
        <v>134</v>
      </c>
      <c r="D20" s="204">
        <v>0</v>
      </c>
      <c r="E20" s="204">
        <v>0</v>
      </c>
      <c r="F20" s="295">
        <f t="shared" si="1"/>
        <v>0</v>
      </c>
      <c r="I20" s="179" t="s">
        <v>476</v>
      </c>
    </row>
    <row r="21" spans="2:9" x14ac:dyDescent="0.25">
      <c r="B21" s="201">
        <v>0</v>
      </c>
      <c r="C21" s="233" t="s">
        <v>134</v>
      </c>
      <c r="D21" s="219">
        <v>0</v>
      </c>
      <c r="E21" s="219">
        <v>0</v>
      </c>
      <c r="F21" s="313">
        <f t="shared" si="1"/>
        <v>0</v>
      </c>
      <c r="I21" s="179">
        <f>SUM('Complément feuille personnage'!E4:E13)+SUM('Complément feuille personnage'!B17:B26)</f>
        <v>15</v>
      </c>
    </row>
    <row r="22" spans="2:9" x14ac:dyDescent="0.25">
      <c r="B22" s="203">
        <v>0</v>
      </c>
      <c r="C22" s="231" t="s">
        <v>134</v>
      </c>
      <c r="D22" s="204">
        <v>0</v>
      </c>
      <c r="E22" s="204">
        <v>0</v>
      </c>
      <c r="F22" s="295">
        <f t="shared" si="1"/>
        <v>0</v>
      </c>
    </row>
    <row r="23" spans="2:9" x14ac:dyDescent="0.25">
      <c r="B23" s="201">
        <v>0</v>
      </c>
      <c r="C23" s="233" t="s">
        <v>134</v>
      </c>
      <c r="D23" s="219">
        <v>0</v>
      </c>
      <c r="E23" s="219">
        <v>0</v>
      </c>
      <c r="F23" s="313">
        <f t="shared" si="1"/>
        <v>0</v>
      </c>
    </row>
    <row r="24" spans="2:9" x14ac:dyDescent="0.25">
      <c r="B24" s="203">
        <v>0</v>
      </c>
      <c r="C24" s="231" t="s">
        <v>134</v>
      </c>
      <c r="D24" s="204">
        <v>0</v>
      </c>
      <c r="E24" s="204">
        <v>0</v>
      </c>
      <c r="F24" s="295">
        <f t="shared" si="1"/>
        <v>0</v>
      </c>
    </row>
    <row r="25" spans="2:9" x14ac:dyDescent="0.25">
      <c r="B25" s="201">
        <v>0</v>
      </c>
      <c r="C25" s="233" t="s">
        <v>134</v>
      </c>
      <c r="D25" s="219">
        <v>0</v>
      </c>
      <c r="E25" s="219">
        <v>0</v>
      </c>
      <c r="F25" s="313">
        <f t="shared" si="1"/>
        <v>0</v>
      </c>
    </row>
    <row r="26" spans="2:9" ht="15.75" thickBot="1" x14ac:dyDescent="0.3">
      <c r="B26" s="205">
        <v>0</v>
      </c>
      <c r="C26" s="232" t="s">
        <v>134</v>
      </c>
      <c r="D26" s="206">
        <v>0</v>
      </c>
      <c r="E26" s="206">
        <v>0</v>
      </c>
      <c r="F26" s="314">
        <f t="shared" si="1"/>
        <v>0</v>
      </c>
    </row>
  </sheetData>
  <mergeCells count="2">
    <mergeCell ref="C15:F15"/>
    <mergeCell ref="F2:J2"/>
  </mergeCells>
  <dataValidations count="2">
    <dataValidation type="list" allowBlank="1" showInputMessage="1" showErrorMessage="1" sqref="C17:C26" xr:uid="{0C01A76E-9293-4436-8989-811CBE4760B8}">
      <formula1>compétences_armes</formula1>
    </dataValidation>
    <dataValidation type="list" allowBlank="1" showInputMessage="1" showErrorMessage="1" sqref="G4:G13" xr:uid="{72D92C83-A7D6-4D4C-B25A-06361AA94831}">
      <formula1>INDIRECT(F4)</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xr:uid="{0DA4D7D9-DACF-497F-9C22-9716C178CD1D}">
          <x14:formula1>
            <xm:f>Listes!$B$125:$B$145</xm:f>
          </x14:formula1>
          <xm:sqref>E4:E13 B17:B26</xm:sqref>
        </x14:dataValidation>
        <x14:dataValidation type="list" allowBlank="1" showInputMessage="1" showErrorMessage="1" xr:uid="{632DB3FD-6CA1-4D3F-9D1D-112478511321}">
          <x14:formula1>
            <xm:f>Listes!$D$112:$D$118</xm:f>
          </x14:formula1>
          <xm:sqref>F4:F13</xm:sqref>
        </x14:dataValidation>
        <x14:dataValidation type="list" allowBlank="1" showInputMessage="1" showErrorMessage="1" xr:uid="{3F3F6E4D-A506-4FB9-AC15-9CF7B7FF2323}">
          <x14:formula1>
            <xm:f>Listes!$M$3:$M$13</xm:f>
          </x14:formula1>
          <xm:sqref>I4:I13 E17:E26</xm:sqref>
        </x14:dataValidation>
        <x14:dataValidation type="list" allowBlank="1" showInputMessage="1" showErrorMessage="1" xr:uid="{7EEB3C2C-F663-453D-BE97-4F2072CDB239}">
          <x14:formula1>
            <xm:f>Listes!$N$3:$N$23</xm:f>
          </x14:formula1>
          <xm:sqref>H4:H13 D17:D26</xm:sqref>
        </x14:dataValidation>
        <x14:dataValidation type="list" allowBlank="1" showInputMessage="1" showErrorMessage="1" xr:uid="{AE86F8DC-1B0A-40C9-A211-263370D5057D}">
          <x14:formula1>
            <xm:f>Listes!$B$112:$B$122</xm:f>
          </x14:formula1>
          <xm:sqref>C3:C10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1ACA5F-3430-4BE8-AA73-477D5A67042C}">
  <sheetPr codeName="Feuil2">
    <tabColor theme="4" tint="-0.249977111117893"/>
  </sheetPr>
  <dimension ref="A1:R29"/>
  <sheetViews>
    <sheetView workbookViewId="0">
      <selection activeCell="E35" sqref="E35"/>
    </sheetView>
  </sheetViews>
  <sheetFormatPr baseColWidth="10" defaultRowHeight="15" x14ac:dyDescent="0.25"/>
  <cols>
    <col min="1" max="1" width="1.28515625" customWidth="1"/>
    <col min="2" max="2" width="34.7109375" customWidth="1"/>
    <col min="3" max="3" width="18.7109375" customWidth="1"/>
    <col min="4" max="4" width="3.7109375" customWidth="1"/>
    <col min="5" max="6" width="18.7109375" customWidth="1"/>
    <col min="7" max="7" width="8" customWidth="1"/>
    <col min="8" max="8" width="19.28515625" customWidth="1"/>
    <col min="9" max="9" width="17.140625" customWidth="1"/>
    <col min="10" max="10" width="27.7109375" customWidth="1"/>
    <col min="11" max="11" width="10.140625" customWidth="1"/>
    <col min="12" max="12" width="27" customWidth="1"/>
    <col min="13" max="13" width="12.42578125" style="83" customWidth="1"/>
    <col min="14" max="14" width="9.42578125" customWidth="1"/>
    <col min="15" max="15" width="24.140625" bestFit="1" customWidth="1"/>
    <col min="17" max="17" width="8.140625" customWidth="1"/>
    <col min="18" max="18" width="24.140625" bestFit="1" customWidth="1"/>
  </cols>
  <sheetData>
    <row r="1" spans="1:18" ht="15.75" thickBot="1" x14ac:dyDescent="0.3">
      <c r="A1" s="173"/>
      <c r="B1" s="173"/>
      <c r="C1" s="173"/>
      <c r="D1" s="173"/>
      <c r="E1" s="173"/>
      <c r="F1" s="173"/>
      <c r="G1" s="173"/>
      <c r="H1" s="173"/>
      <c r="I1" s="173"/>
      <c r="J1" s="173"/>
      <c r="K1" s="173"/>
      <c r="L1" s="173"/>
      <c r="M1" s="160"/>
      <c r="N1" s="173"/>
      <c r="O1" s="173"/>
      <c r="P1" s="173"/>
      <c r="Q1" s="173"/>
      <c r="R1" s="173"/>
    </row>
    <row r="2" spans="1:18" ht="30.75" thickBot="1" x14ac:dyDescent="0.3">
      <c r="A2" s="173"/>
      <c r="B2" s="171" t="s">
        <v>382</v>
      </c>
      <c r="C2" s="171" t="s">
        <v>456</v>
      </c>
      <c r="D2" s="173"/>
      <c r="E2" s="171" t="s">
        <v>381</v>
      </c>
      <c r="F2" s="171" t="s">
        <v>456</v>
      </c>
      <c r="G2" s="173"/>
      <c r="H2" s="171" t="s">
        <v>384</v>
      </c>
      <c r="I2" s="171" t="s">
        <v>385</v>
      </c>
      <c r="J2" s="171" t="s">
        <v>386</v>
      </c>
      <c r="K2" s="173"/>
      <c r="L2" s="36" t="s">
        <v>263</v>
      </c>
      <c r="M2" s="160"/>
      <c r="N2" s="173"/>
      <c r="O2" s="173"/>
      <c r="P2" s="173"/>
      <c r="Q2" s="173"/>
      <c r="R2" s="173"/>
    </row>
    <row r="3" spans="1:18" x14ac:dyDescent="0.25">
      <c r="A3" s="173"/>
      <c r="B3" s="186" t="s">
        <v>134</v>
      </c>
      <c r="C3" s="195"/>
      <c r="D3" s="173"/>
      <c r="E3" s="186" t="s">
        <v>134</v>
      </c>
      <c r="F3" s="195"/>
      <c r="G3" s="173"/>
      <c r="H3" s="186" t="s">
        <v>134</v>
      </c>
      <c r="I3" s="192"/>
      <c r="J3" s="189" t="str">
        <f>VLOOKUP(H3,Listes!$E$78:$G$86,3,FALSE)</f>
        <v>N_A</v>
      </c>
      <c r="K3" s="173"/>
      <c r="L3" s="37" t="s">
        <v>264</v>
      </c>
      <c r="M3" s="160"/>
      <c r="N3" s="173"/>
      <c r="O3" s="173"/>
      <c r="P3" s="173"/>
      <c r="Q3" s="173"/>
      <c r="R3" s="173"/>
    </row>
    <row r="4" spans="1:18" x14ac:dyDescent="0.25">
      <c r="A4" s="173"/>
      <c r="B4" s="187" t="s">
        <v>134</v>
      </c>
      <c r="C4" s="196"/>
      <c r="D4" s="173"/>
      <c r="E4" s="187" t="s">
        <v>134</v>
      </c>
      <c r="F4" s="196"/>
      <c r="G4" s="173"/>
      <c r="H4" s="187" t="s">
        <v>134</v>
      </c>
      <c r="I4" s="193"/>
      <c r="J4" s="190" t="str">
        <f>VLOOKUP(H4,Listes!$E$78:$G$86,3,FALSE)</f>
        <v>N_A</v>
      </c>
      <c r="K4" s="173"/>
      <c r="L4" s="49" t="s">
        <v>265</v>
      </c>
      <c r="M4" s="160"/>
      <c r="N4" s="173"/>
      <c r="O4" s="173"/>
      <c r="P4" s="173"/>
      <c r="Q4" s="173"/>
      <c r="R4" s="173"/>
    </row>
    <row r="5" spans="1:18" ht="15.75" thickBot="1" x14ac:dyDescent="0.3">
      <c r="A5" s="173"/>
      <c r="B5" s="187" t="s">
        <v>134</v>
      </c>
      <c r="C5" s="196"/>
      <c r="D5" s="173"/>
      <c r="E5" s="187" t="s">
        <v>134</v>
      </c>
      <c r="F5" s="196"/>
      <c r="G5" s="173"/>
      <c r="H5" s="187" t="s">
        <v>134</v>
      </c>
      <c r="I5" s="193"/>
      <c r="J5" s="190" t="str">
        <f>VLOOKUP(H5,Listes!$E$78:$G$86,3,FALSE)</f>
        <v>N_A</v>
      </c>
      <c r="K5" s="173"/>
      <c r="L5" s="50" t="s">
        <v>266</v>
      </c>
      <c r="M5" s="160"/>
      <c r="N5" s="173"/>
      <c r="O5" s="173"/>
      <c r="P5" s="173"/>
      <c r="Q5" s="173"/>
      <c r="R5" s="173"/>
    </row>
    <row r="6" spans="1:18" ht="15.75" thickBot="1" x14ac:dyDescent="0.3">
      <c r="A6" s="173"/>
      <c r="B6" s="187" t="s">
        <v>134</v>
      </c>
      <c r="C6" s="196"/>
      <c r="D6" s="173"/>
      <c r="E6" s="187" t="s">
        <v>134</v>
      </c>
      <c r="F6" s="196"/>
      <c r="G6" s="173"/>
      <c r="H6" s="188" t="s">
        <v>134</v>
      </c>
      <c r="I6" s="194"/>
      <c r="J6" s="191" t="str">
        <f>VLOOKUP(H6,Listes!$E$78:$G$86,3,FALSE)</f>
        <v>N_A</v>
      </c>
      <c r="K6" s="173"/>
      <c r="L6" s="173"/>
      <c r="M6" s="160"/>
      <c r="N6" s="173"/>
      <c r="O6" s="173"/>
      <c r="P6" s="173"/>
      <c r="Q6" s="173"/>
      <c r="R6" s="173"/>
    </row>
    <row r="7" spans="1:18" x14ac:dyDescent="0.25">
      <c r="A7" s="173"/>
      <c r="B7" s="187" t="s">
        <v>134</v>
      </c>
      <c r="C7" s="196"/>
      <c r="D7" s="174"/>
      <c r="E7" s="187" t="s">
        <v>134</v>
      </c>
      <c r="F7" s="196"/>
      <c r="G7" s="173"/>
      <c r="H7" s="173"/>
      <c r="I7" s="173"/>
      <c r="J7" s="173"/>
      <c r="K7" s="173"/>
      <c r="L7" s="173"/>
      <c r="M7" s="160"/>
      <c r="N7" s="173"/>
      <c r="O7" s="173"/>
      <c r="P7" s="173"/>
      <c r="Q7" s="173"/>
      <c r="R7" s="173"/>
    </row>
    <row r="8" spans="1:18" x14ac:dyDescent="0.25">
      <c r="A8" s="173"/>
      <c r="B8" s="187" t="s">
        <v>134</v>
      </c>
      <c r="C8" s="196"/>
      <c r="D8" s="174"/>
      <c r="E8" s="187" t="s">
        <v>134</v>
      </c>
      <c r="F8" s="196"/>
      <c r="G8" s="173"/>
      <c r="H8" s="173"/>
      <c r="I8" s="173"/>
      <c r="J8" s="173"/>
      <c r="K8" s="173"/>
      <c r="L8" s="173"/>
      <c r="M8" s="160"/>
      <c r="N8" s="173"/>
      <c r="O8" s="173"/>
      <c r="P8" s="173"/>
      <c r="Q8" s="173"/>
      <c r="R8" s="173"/>
    </row>
    <row r="9" spans="1:18" x14ac:dyDescent="0.25">
      <c r="A9" s="173"/>
      <c r="B9" s="187" t="s">
        <v>134</v>
      </c>
      <c r="C9" s="196"/>
      <c r="D9" s="174"/>
      <c r="E9" s="187" t="s">
        <v>134</v>
      </c>
      <c r="F9" s="196"/>
      <c r="G9" s="173"/>
      <c r="H9" s="173"/>
      <c r="I9" s="173"/>
      <c r="J9" s="173"/>
      <c r="K9" s="173"/>
      <c r="L9" s="173"/>
      <c r="M9" s="160"/>
      <c r="N9" s="173"/>
      <c r="O9" s="173"/>
      <c r="P9" s="173"/>
      <c r="Q9" s="173"/>
      <c r="R9" s="173"/>
    </row>
    <row r="10" spans="1:18" x14ac:dyDescent="0.25">
      <c r="A10" s="173"/>
      <c r="B10" s="187" t="s">
        <v>134</v>
      </c>
      <c r="C10" s="196"/>
      <c r="D10" s="174"/>
      <c r="E10" s="187" t="s">
        <v>134</v>
      </c>
      <c r="F10" s="196"/>
      <c r="G10" s="173"/>
      <c r="H10" s="173"/>
      <c r="I10" s="173"/>
      <c r="J10" s="173"/>
      <c r="K10" s="173"/>
      <c r="L10" s="173"/>
      <c r="M10" s="160"/>
      <c r="N10" s="173"/>
      <c r="O10" s="173"/>
      <c r="P10" s="173"/>
      <c r="Q10" s="173"/>
      <c r="R10" s="173"/>
    </row>
    <row r="11" spans="1:18" x14ac:dyDescent="0.25">
      <c r="A11" s="173"/>
      <c r="B11" s="187" t="s">
        <v>134</v>
      </c>
      <c r="C11" s="196"/>
      <c r="D11" s="174"/>
      <c r="E11" s="187" t="s">
        <v>134</v>
      </c>
      <c r="F11" s="196"/>
      <c r="G11" s="173"/>
      <c r="H11" s="173"/>
      <c r="I11" s="173"/>
      <c r="J11" s="173"/>
      <c r="K11" s="173"/>
      <c r="L11" s="173"/>
      <c r="M11" s="160"/>
      <c r="N11" s="173"/>
      <c r="O11" s="173"/>
      <c r="P11" s="173"/>
      <c r="Q11" s="173"/>
      <c r="R11" s="173"/>
    </row>
    <row r="12" spans="1:18" ht="15.75" thickBot="1" x14ac:dyDescent="0.3">
      <c r="A12" s="173"/>
      <c r="B12" s="187" t="s">
        <v>134</v>
      </c>
      <c r="C12" s="196"/>
      <c r="D12" s="174"/>
      <c r="E12" s="188" t="s">
        <v>134</v>
      </c>
      <c r="F12" s="197"/>
      <c r="G12" s="173"/>
      <c r="H12" s="173"/>
      <c r="I12" s="173"/>
      <c r="J12" s="173"/>
      <c r="K12" s="173"/>
      <c r="L12" s="173"/>
      <c r="M12" s="160"/>
      <c r="N12" s="173"/>
      <c r="O12" s="173"/>
      <c r="P12" s="173"/>
      <c r="Q12" s="173"/>
      <c r="R12" s="173"/>
    </row>
    <row r="13" spans="1:18" x14ac:dyDescent="0.25">
      <c r="A13" s="173"/>
      <c r="B13" s="187" t="s">
        <v>134</v>
      </c>
      <c r="C13" s="196"/>
      <c r="D13" s="174"/>
      <c r="E13" s="173"/>
      <c r="F13" s="173"/>
      <c r="G13" s="173"/>
      <c r="H13" s="173"/>
      <c r="I13" s="173"/>
      <c r="J13" s="173"/>
      <c r="K13" s="173"/>
      <c r="L13" s="173"/>
      <c r="M13" s="160"/>
      <c r="N13" s="173"/>
      <c r="O13" s="173"/>
      <c r="P13" s="173"/>
      <c r="Q13" s="173"/>
      <c r="R13" s="173"/>
    </row>
    <row r="14" spans="1:18" x14ac:dyDescent="0.25">
      <c r="A14" s="173"/>
      <c r="B14" s="187" t="s">
        <v>134</v>
      </c>
      <c r="C14" s="196"/>
      <c r="D14" s="174"/>
      <c r="E14" s="173"/>
      <c r="F14" s="173"/>
      <c r="G14" s="173"/>
      <c r="H14" s="173"/>
      <c r="I14" s="173"/>
      <c r="J14" s="173"/>
      <c r="K14" s="173"/>
      <c r="L14" s="173"/>
      <c r="M14" s="160"/>
      <c r="N14" s="173"/>
      <c r="O14" s="173"/>
      <c r="P14" s="173"/>
      <c r="Q14" s="173"/>
      <c r="R14" s="173"/>
    </row>
    <row r="15" spans="1:18" x14ac:dyDescent="0.25">
      <c r="A15" s="173"/>
      <c r="B15" s="187" t="s">
        <v>134</v>
      </c>
      <c r="C15" s="196"/>
      <c r="D15" s="174"/>
      <c r="E15" s="173"/>
      <c r="F15" s="173"/>
      <c r="G15" s="173"/>
      <c r="H15" s="173"/>
      <c r="I15" s="173"/>
      <c r="J15" s="173"/>
      <c r="K15" s="173"/>
      <c r="L15" s="173"/>
      <c r="M15" s="160"/>
      <c r="N15" s="173"/>
      <c r="O15" s="173"/>
      <c r="P15" s="173"/>
      <c r="Q15" s="173"/>
      <c r="R15" s="173"/>
    </row>
    <row r="16" spans="1:18" x14ac:dyDescent="0.25">
      <c r="A16" s="173"/>
      <c r="B16" s="187" t="s">
        <v>134</v>
      </c>
      <c r="C16" s="196"/>
      <c r="D16" s="174"/>
      <c r="E16" s="173"/>
      <c r="F16" s="173"/>
      <c r="G16" s="173"/>
      <c r="H16" s="173"/>
      <c r="I16" s="173"/>
      <c r="J16" s="173"/>
      <c r="K16" s="173"/>
      <c r="L16" s="173"/>
      <c r="M16" s="160"/>
      <c r="N16" s="173"/>
      <c r="O16" s="173"/>
      <c r="P16" s="173"/>
      <c r="Q16" s="173"/>
      <c r="R16" s="173"/>
    </row>
    <row r="17" spans="1:18" ht="15.75" thickBot="1" x14ac:dyDescent="0.3">
      <c r="A17" s="173"/>
      <c r="B17" s="188" t="s">
        <v>134</v>
      </c>
      <c r="C17" s="197"/>
      <c r="D17" s="174"/>
      <c r="E17" s="173"/>
      <c r="F17" s="173"/>
      <c r="G17" s="173"/>
      <c r="H17" s="173"/>
      <c r="I17" s="173"/>
      <c r="J17" s="173"/>
      <c r="K17" s="173"/>
      <c r="L17" s="173"/>
      <c r="M17" s="160"/>
      <c r="N17" s="173"/>
      <c r="O17" s="173"/>
      <c r="P17" s="173"/>
      <c r="Q17" s="173"/>
      <c r="R17" s="173"/>
    </row>
    <row r="18" spans="1:18" ht="15.75" thickBot="1" x14ac:dyDescent="0.3">
      <c r="A18" s="173"/>
      <c r="B18" s="173"/>
      <c r="C18" s="173"/>
      <c r="D18" s="174"/>
      <c r="E18" s="173"/>
      <c r="F18" s="173"/>
      <c r="G18" s="173"/>
      <c r="H18" s="173"/>
      <c r="I18" s="173"/>
      <c r="J18" s="173"/>
      <c r="K18" s="173"/>
      <c r="L18" s="173"/>
      <c r="M18" s="160"/>
      <c r="N18" s="173"/>
      <c r="O18" s="173"/>
      <c r="P18" s="173"/>
      <c r="Q18" s="173"/>
      <c r="R18" s="173"/>
    </row>
    <row r="19" spans="1:18" ht="30" x14ac:dyDescent="0.25">
      <c r="A19" s="173"/>
      <c r="B19" s="22" t="s">
        <v>234</v>
      </c>
      <c r="C19" s="411" t="s">
        <v>235</v>
      </c>
      <c r="D19" s="412"/>
      <c r="E19" s="412"/>
      <c r="F19" s="412"/>
      <c r="G19" s="412"/>
      <c r="H19" s="412"/>
      <c r="I19" s="413"/>
      <c r="J19" s="417" t="s">
        <v>240</v>
      </c>
      <c r="K19" s="417"/>
      <c r="L19" s="417"/>
      <c r="M19" s="77" t="s">
        <v>237</v>
      </c>
      <c r="N19" s="32" t="s">
        <v>260</v>
      </c>
      <c r="O19" s="402" t="s">
        <v>261</v>
      </c>
      <c r="P19" s="402"/>
      <c r="Q19" s="403"/>
      <c r="R19" s="173"/>
    </row>
    <row r="20" spans="1:18" x14ac:dyDescent="0.25">
      <c r="A20" s="173"/>
      <c r="B20" s="57" t="s">
        <v>134</v>
      </c>
      <c r="C20" s="337" t="str">
        <f>VLOOKUP(B20,'médicaments et potions'!B3:E10,2,FALSE)</f>
        <v>N_A</v>
      </c>
      <c r="D20" s="337"/>
      <c r="E20" s="337"/>
      <c r="F20" s="337"/>
      <c r="G20" s="337"/>
      <c r="H20" s="337"/>
      <c r="I20" s="337"/>
      <c r="J20" s="337" t="str">
        <f>VLOOKUP(B20,'médicaments et potions'!B3:E10,3,FALSE)</f>
        <v>N_A</v>
      </c>
      <c r="K20" s="337"/>
      <c r="L20" s="337"/>
      <c r="M20" s="76" t="str">
        <f>VLOOKUP(B20,'médicaments et potions'!B3:E10,4,FALSE)</f>
        <v>N_A</v>
      </c>
      <c r="N20" s="183"/>
      <c r="O20" s="404"/>
      <c r="P20" s="404"/>
      <c r="Q20" s="405"/>
      <c r="R20" s="173"/>
    </row>
    <row r="21" spans="1:18" x14ac:dyDescent="0.25">
      <c r="A21" s="173"/>
      <c r="B21" s="57" t="s">
        <v>134</v>
      </c>
      <c r="C21" s="337" t="str">
        <f>VLOOKUP(B21,'médicaments et potions'!B3:E10,2,FALSE)</f>
        <v>N_A</v>
      </c>
      <c r="D21" s="337"/>
      <c r="E21" s="337"/>
      <c r="F21" s="337"/>
      <c r="G21" s="337"/>
      <c r="H21" s="337"/>
      <c r="I21" s="337"/>
      <c r="J21" s="337" t="str">
        <f>VLOOKUP(B21,'médicaments et potions'!B3:E10,3,FALSE)</f>
        <v>N_A</v>
      </c>
      <c r="K21" s="337"/>
      <c r="L21" s="337"/>
      <c r="M21" s="76" t="str">
        <f>VLOOKUP(B21,'médicaments et potions'!B3:E10,4,FALSE)</f>
        <v>N_A</v>
      </c>
      <c r="N21" s="183"/>
      <c r="O21" s="404"/>
      <c r="P21" s="404"/>
      <c r="Q21" s="405"/>
      <c r="R21" s="173"/>
    </row>
    <row r="22" spans="1:18" x14ac:dyDescent="0.25">
      <c r="A22" s="173"/>
      <c r="B22" s="57" t="s">
        <v>134</v>
      </c>
      <c r="C22" s="337" t="str">
        <f>VLOOKUP(B22,'médicaments et potions'!B3:E10,2,FALSE)</f>
        <v>N_A</v>
      </c>
      <c r="D22" s="337"/>
      <c r="E22" s="337"/>
      <c r="F22" s="337"/>
      <c r="G22" s="337"/>
      <c r="H22" s="337"/>
      <c r="I22" s="337"/>
      <c r="J22" s="337" t="str">
        <f>VLOOKUP(B22,'médicaments et potions'!B3:E10,3,FALSE)</f>
        <v>N_A</v>
      </c>
      <c r="K22" s="337"/>
      <c r="L22" s="337"/>
      <c r="M22" s="76" t="str">
        <f>VLOOKUP(B22,'médicaments et potions'!B3:E10,4,FALSE)</f>
        <v>N_A</v>
      </c>
      <c r="N22" s="183"/>
      <c r="O22" s="404"/>
      <c r="P22" s="404"/>
      <c r="Q22" s="405"/>
      <c r="R22" s="173"/>
    </row>
    <row r="23" spans="1:18" x14ac:dyDescent="0.25">
      <c r="A23" s="173"/>
      <c r="B23" s="57" t="s">
        <v>134</v>
      </c>
      <c r="C23" s="414" t="str">
        <f>VLOOKUP(B23,'médicaments et potions'!B3:E10,2,FALSE)</f>
        <v>N_A</v>
      </c>
      <c r="D23" s="415"/>
      <c r="E23" s="415"/>
      <c r="F23" s="415"/>
      <c r="G23" s="415"/>
      <c r="H23" s="415"/>
      <c r="I23" s="416"/>
      <c r="J23" s="337" t="str">
        <f>VLOOKUP(B23,'médicaments et potions'!B3:E10,3,FALSE)</f>
        <v>N_A</v>
      </c>
      <c r="K23" s="337"/>
      <c r="L23" s="337"/>
      <c r="M23" s="76" t="str">
        <f>VLOOKUP(B23,'médicaments et potions'!B3:E10,4,FALSE)</f>
        <v>N_A</v>
      </c>
      <c r="N23" s="183"/>
      <c r="O23" s="404"/>
      <c r="P23" s="404"/>
      <c r="Q23" s="405"/>
      <c r="R23" s="173"/>
    </row>
    <row r="24" spans="1:18" x14ac:dyDescent="0.25">
      <c r="A24" s="173"/>
      <c r="B24" s="57" t="s">
        <v>134</v>
      </c>
      <c r="C24" s="414" t="str">
        <f>VLOOKUP(B24,'médicaments et potions'!B3:E10,2,FALSE)</f>
        <v>N_A</v>
      </c>
      <c r="D24" s="415"/>
      <c r="E24" s="415"/>
      <c r="F24" s="415"/>
      <c r="G24" s="415"/>
      <c r="H24" s="415"/>
      <c r="I24" s="416"/>
      <c r="J24" s="337" t="str">
        <f>VLOOKUP(B24,'médicaments et potions'!B3:E10,3,FALSE)</f>
        <v>N_A</v>
      </c>
      <c r="K24" s="337"/>
      <c r="L24" s="337"/>
      <c r="M24" s="76" t="str">
        <f>VLOOKUP(B24,'médicaments et potions'!B3:E10,4,FALSE)</f>
        <v>N_A</v>
      </c>
      <c r="N24" s="183"/>
      <c r="O24" s="404"/>
      <c r="P24" s="404"/>
      <c r="Q24" s="405"/>
      <c r="R24" s="173"/>
    </row>
    <row r="25" spans="1:18" x14ac:dyDescent="0.25">
      <c r="A25" s="173"/>
      <c r="B25" s="57" t="s">
        <v>134</v>
      </c>
      <c r="C25" s="414" t="str">
        <f>VLOOKUP(B25,'médicaments et potions'!B3:E10,2,FALSE)</f>
        <v>N_A</v>
      </c>
      <c r="D25" s="415"/>
      <c r="E25" s="415"/>
      <c r="F25" s="415"/>
      <c r="G25" s="415"/>
      <c r="H25" s="415"/>
      <c r="I25" s="416"/>
      <c r="J25" s="337" t="str">
        <f>VLOOKUP(B25,'médicaments et potions'!B3:E10,3,FALSE)</f>
        <v>N_A</v>
      </c>
      <c r="K25" s="337"/>
      <c r="L25" s="337"/>
      <c r="M25" s="76" t="str">
        <f>VLOOKUP(B25,'médicaments et potions'!B3:E10,4,FALSE)</f>
        <v>N_A</v>
      </c>
      <c r="N25" s="183"/>
      <c r="O25" s="404"/>
      <c r="P25" s="404"/>
      <c r="Q25" s="405"/>
      <c r="R25" s="173"/>
    </row>
    <row r="26" spans="1:18" ht="15.75" thickBot="1" x14ac:dyDescent="0.3">
      <c r="A26" s="173"/>
      <c r="B26" s="58" t="s">
        <v>134</v>
      </c>
      <c r="C26" s="406" t="str">
        <f>VLOOKUP(B26,'médicaments et potions'!B3:E10,2,FALSE)</f>
        <v>N_A</v>
      </c>
      <c r="D26" s="407"/>
      <c r="E26" s="407"/>
      <c r="F26" s="407"/>
      <c r="G26" s="407"/>
      <c r="H26" s="407"/>
      <c r="I26" s="408"/>
      <c r="J26" s="390" t="str">
        <f>VLOOKUP(B26,'médicaments et potions'!B3:E10,3,FALSE)</f>
        <v>N_A</v>
      </c>
      <c r="K26" s="390"/>
      <c r="L26" s="390"/>
      <c r="M26" s="78" t="str">
        <f>VLOOKUP(B26,'médicaments et potions'!B3:E10,4,FALSE)</f>
        <v>N_A</v>
      </c>
      <c r="N26" s="184"/>
      <c r="O26" s="409"/>
      <c r="P26" s="409"/>
      <c r="Q26" s="410"/>
      <c r="R26" s="173"/>
    </row>
    <row r="27" spans="1:18" x14ac:dyDescent="0.25">
      <c r="A27" s="173"/>
      <c r="B27" s="173"/>
      <c r="C27" s="173"/>
      <c r="D27" s="174"/>
      <c r="E27" s="173"/>
      <c r="F27" s="173"/>
      <c r="G27" s="173"/>
      <c r="H27" s="173"/>
      <c r="I27" s="173"/>
      <c r="J27" s="173"/>
      <c r="K27" s="173"/>
      <c r="L27" s="173"/>
      <c r="M27" s="160"/>
      <c r="N27" s="173"/>
      <c r="O27" s="173"/>
      <c r="P27" s="173"/>
      <c r="Q27" s="173"/>
      <c r="R27" s="173"/>
    </row>
    <row r="28" spans="1:18" x14ac:dyDescent="0.25">
      <c r="D28" s="172"/>
    </row>
    <row r="29" spans="1:18" x14ac:dyDescent="0.25">
      <c r="D29" s="172"/>
    </row>
  </sheetData>
  <mergeCells count="24">
    <mergeCell ref="J24:L24"/>
    <mergeCell ref="J25:L25"/>
    <mergeCell ref="C20:I20"/>
    <mergeCell ref="C21:I21"/>
    <mergeCell ref="C22:I22"/>
    <mergeCell ref="J20:L20"/>
    <mergeCell ref="J21:L21"/>
    <mergeCell ref="J22:L22"/>
    <mergeCell ref="O19:Q19"/>
    <mergeCell ref="O20:Q20"/>
    <mergeCell ref="C26:I26"/>
    <mergeCell ref="O21:Q21"/>
    <mergeCell ref="O22:Q22"/>
    <mergeCell ref="O23:Q23"/>
    <mergeCell ref="J26:L26"/>
    <mergeCell ref="O24:Q24"/>
    <mergeCell ref="O25:Q25"/>
    <mergeCell ref="O26:Q26"/>
    <mergeCell ref="C19:I19"/>
    <mergeCell ref="C23:I23"/>
    <mergeCell ref="C24:I24"/>
    <mergeCell ref="C25:I25"/>
    <mergeCell ref="J19:L19"/>
    <mergeCell ref="J23:L23"/>
  </mergeCells>
  <dataValidations count="4">
    <dataValidation type="list" allowBlank="1" showInputMessage="1" showErrorMessage="1" sqref="B3:B17" xr:uid="{9E9E2A4B-E45E-48D2-A48A-DC49A827300D}">
      <formula1>Divers</formula1>
    </dataValidation>
    <dataValidation type="list" allowBlank="1" showInputMessage="1" showErrorMessage="1" sqref="E3:E12" xr:uid="{E001781E-BF79-4A4D-8C43-D14F6D7F1C40}">
      <formula1>Vêtement</formula1>
    </dataValidation>
    <dataValidation type="list" allowBlank="1" showInputMessage="1" showErrorMessage="1" sqref="H3:H6" xr:uid="{F937EA2B-808F-4270-8E64-E9FF2EA0B615}">
      <formula1>Nourriture</formula1>
    </dataValidation>
    <dataValidation type="list" allowBlank="1" showInputMessage="1" showErrorMessage="1" sqref="B20:B26" xr:uid="{3B57E3ED-F684-48DF-BFD1-BA752065BAE6}">
      <formula1>potion</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489F13-665E-479E-9929-CF313CFE4679}">
  <sheetPr codeName="Feuil4">
    <tabColor rgb="FFFFFF00"/>
  </sheetPr>
  <dimension ref="A1:N145"/>
  <sheetViews>
    <sheetView tabSelected="1" workbookViewId="0">
      <selection activeCell="C30" sqref="C30"/>
    </sheetView>
  </sheetViews>
  <sheetFormatPr baseColWidth="10" defaultColWidth="11.42578125" defaultRowHeight="15" x14ac:dyDescent="0.25"/>
  <cols>
    <col min="1" max="1" width="2.42578125" style="35" customWidth="1"/>
    <col min="2" max="2" width="33.5703125" style="35" bestFit="1" customWidth="1"/>
    <col min="3" max="3" width="33.28515625" style="35" bestFit="1" customWidth="1"/>
    <col min="4" max="5" width="25.7109375" style="35" customWidth="1"/>
    <col min="6" max="6" width="3.85546875" style="35" customWidth="1"/>
    <col min="7" max="7" width="33.5703125" style="35" bestFit="1" customWidth="1"/>
    <col min="8" max="8" width="42.28515625" customWidth="1"/>
    <col min="9" max="10" width="25.7109375" style="35" customWidth="1"/>
    <col min="11" max="11" width="4.42578125" style="35" customWidth="1"/>
    <col min="12" max="12" width="24.140625" style="35" bestFit="1" customWidth="1"/>
    <col min="13" max="13" width="17.5703125" style="35" bestFit="1" customWidth="1"/>
    <col min="14" max="16384" width="11.42578125" style="35"/>
  </cols>
  <sheetData>
    <row r="1" spans="1:14" ht="15.75" thickBot="1" x14ac:dyDescent="0.3">
      <c r="A1" s="133"/>
      <c r="B1" s="133"/>
      <c r="C1" s="133"/>
      <c r="D1" s="133"/>
      <c r="E1" s="133"/>
      <c r="F1" s="133"/>
      <c r="G1" s="133"/>
      <c r="H1" s="133"/>
      <c r="I1" s="133"/>
      <c r="J1" s="133"/>
      <c r="K1" s="133"/>
      <c r="L1" s="133"/>
      <c r="M1" s="133"/>
      <c r="N1" s="133"/>
    </row>
    <row r="2" spans="1:14" ht="15.75" thickBot="1" x14ac:dyDescent="0.3">
      <c r="A2" s="133"/>
      <c r="B2" s="53" t="s">
        <v>196</v>
      </c>
      <c r="C2" s="419"/>
      <c r="D2" s="420"/>
      <c r="E2" s="421"/>
      <c r="F2" s="133"/>
      <c r="G2" s="53" t="s">
        <v>196</v>
      </c>
      <c r="H2" s="419"/>
      <c r="I2" s="420"/>
      <c r="J2" s="421"/>
      <c r="K2" s="133"/>
      <c r="L2" s="117" t="s">
        <v>202</v>
      </c>
      <c r="M2" s="245" t="s">
        <v>477</v>
      </c>
      <c r="N2" s="133"/>
    </row>
    <row r="3" spans="1:14" x14ac:dyDescent="0.25">
      <c r="A3" s="133"/>
      <c r="B3" s="54" t="s">
        <v>203</v>
      </c>
      <c r="C3" s="357"/>
      <c r="D3" s="358"/>
      <c r="E3" s="359"/>
      <c r="F3" s="133"/>
      <c r="G3" s="54" t="s">
        <v>203</v>
      </c>
      <c r="H3" s="357"/>
      <c r="I3" s="358"/>
      <c r="J3" s="359"/>
      <c r="K3" s="133"/>
      <c r="L3" s="235" t="s">
        <v>134</v>
      </c>
      <c r="M3" s="246">
        <v>0</v>
      </c>
      <c r="N3" s="133"/>
    </row>
    <row r="4" spans="1:14" x14ac:dyDescent="0.25">
      <c r="A4" s="133"/>
      <c r="B4" s="44"/>
      <c r="C4" s="45"/>
      <c r="D4" s="414" t="s">
        <v>201</v>
      </c>
      <c r="E4" s="418"/>
      <c r="F4" s="133"/>
      <c r="G4" s="44"/>
      <c r="H4" s="45"/>
      <c r="I4" s="414" t="s">
        <v>201</v>
      </c>
      <c r="J4" s="418"/>
      <c r="K4" s="133"/>
      <c r="L4" s="236" t="s">
        <v>310</v>
      </c>
      <c r="M4" s="247">
        <v>0</v>
      </c>
      <c r="N4" s="133"/>
    </row>
    <row r="5" spans="1:14" x14ac:dyDescent="0.25">
      <c r="A5" s="133"/>
      <c r="B5" s="55" t="s">
        <v>197</v>
      </c>
      <c r="C5" s="2" t="s">
        <v>134</v>
      </c>
      <c r="D5" s="225">
        <v>0</v>
      </c>
      <c r="E5" s="226">
        <v>20</v>
      </c>
      <c r="F5" s="133"/>
      <c r="G5" s="55" t="s">
        <v>197</v>
      </c>
      <c r="H5" s="2" t="s">
        <v>134</v>
      </c>
      <c r="I5" s="243">
        <v>0</v>
      </c>
      <c r="J5" s="244">
        <v>20</v>
      </c>
      <c r="K5" s="133"/>
      <c r="L5" s="237" t="s">
        <v>119</v>
      </c>
      <c r="M5" s="248">
        <v>0</v>
      </c>
      <c r="N5" s="133"/>
    </row>
    <row r="6" spans="1:14" x14ac:dyDescent="0.25">
      <c r="A6" s="133"/>
      <c r="B6" s="55" t="s">
        <v>198</v>
      </c>
      <c r="C6" s="46" t="s">
        <v>120</v>
      </c>
      <c r="D6" s="51">
        <v>0</v>
      </c>
      <c r="E6" s="52">
        <v>0</v>
      </c>
      <c r="F6" s="133"/>
      <c r="G6" s="55" t="s">
        <v>198</v>
      </c>
      <c r="H6" s="46" t="s">
        <v>120</v>
      </c>
      <c r="I6" s="51">
        <v>0</v>
      </c>
      <c r="J6" s="52">
        <v>0</v>
      </c>
      <c r="K6" s="133"/>
      <c r="L6" s="236" t="s">
        <v>120</v>
      </c>
      <c r="M6" s="247">
        <v>120</v>
      </c>
      <c r="N6" s="133"/>
    </row>
    <row r="7" spans="1:14" x14ac:dyDescent="0.25">
      <c r="A7" s="133"/>
      <c r="B7" s="55" t="s">
        <v>461</v>
      </c>
      <c r="C7" s="46" t="s">
        <v>134</v>
      </c>
      <c r="D7" s="51">
        <v>0</v>
      </c>
      <c r="E7" s="52">
        <v>0</v>
      </c>
      <c r="F7" s="133"/>
      <c r="G7" s="55" t="s">
        <v>461</v>
      </c>
      <c r="H7" s="46" t="s">
        <v>134</v>
      </c>
      <c r="I7" s="51">
        <v>0</v>
      </c>
      <c r="J7" s="52">
        <v>0</v>
      </c>
      <c r="K7" s="133"/>
      <c r="L7" s="237" t="s">
        <v>321</v>
      </c>
      <c r="M7" s="248">
        <v>0</v>
      </c>
      <c r="N7" s="133"/>
    </row>
    <row r="8" spans="1:14" x14ac:dyDescent="0.25">
      <c r="A8" s="133"/>
      <c r="B8" s="55" t="s">
        <v>461</v>
      </c>
      <c r="C8" s="46" t="s">
        <v>134</v>
      </c>
      <c r="D8" s="51">
        <v>0</v>
      </c>
      <c r="E8" s="52">
        <v>0</v>
      </c>
      <c r="F8" s="133"/>
      <c r="G8" s="55" t="s">
        <v>461</v>
      </c>
      <c r="H8" s="46" t="s">
        <v>134</v>
      </c>
      <c r="I8" s="51">
        <v>0</v>
      </c>
      <c r="J8" s="52">
        <v>0</v>
      </c>
      <c r="K8" s="133"/>
      <c r="L8" s="236" t="s">
        <v>121</v>
      </c>
      <c r="M8" s="247">
        <v>0</v>
      </c>
      <c r="N8" s="133"/>
    </row>
    <row r="9" spans="1:14" x14ac:dyDescent="0.25">
      <c r="A9" s="133"/>
      <c r="B9" s="55" t="s">
        <v>276</v>
      </c>
      <c r="C9" s="74"/>
      <c r="D9" s="45"/>
      <c r="E9" s="47"/>
      <c r="F9" s="133"/>
      <c r="G9" s="55" t="s">
        <v>276</v>
      </c>
      <c r="H9" s="74"/>
      <c r="I9" s="45"/>
      <c r="J9" s="47"/>
      <c r="K9" s="133"/>
      <c r="L9" s="237" t="s">
        <v>329</v>
      </c>
      <c r="M9" s="248">
        <v>0</v>
      </c>
      <c r="N9" s="133"/>
    </row>
    <row r="10" spans="1:14" x14ac:dyDescent="0.25">
      <c r="A10" s="133"/>
      <c r="B10" s="75"/>
      <c r="C10" s="46" t="s">
        <v>134</v>
      </c>
      <c r="D10" s="51">
        <v>0</v>
      </c>
      <c r="E10" s="52">
        <v>0</v>
      </c>
      <c r="F10" s="133"/>
      <c r="G10" s="75"/>
      <c r="H10" s="46" t="s">
        <v>134</v>
      </c>
      <c r="I10" s="51">
        <v>0</v>
      </c>
      <c r="J10" s="52">
        <v>0</v>
      </c>
      <c r="K10" s="133"/>
      <c r="L10" s="236" t="s">
        <v>334</v>
      </c>
      <c r="M10" s="247">
        <v>0</v>
      </c>
      <c r="N10" s="133"/>
    </row>
    <row r="11" spans="1:14" x14ac:dyDescent="0.25">
      <c r="A11" s="133"/>
      <c r="B11" s="75"/>
      <c r="C11" s="46" t="s">
        <v>134</v>
      </c>
      <c r="D11" s="51">
        <v>0</v>
      </c>
      <c r="E11" s="52">
        <v>0</v>
      </c>
      <c r="F11" s="133"/>
      <c r="G11" s="75"/>
      <c r="H11" s="46" t="s">
        <v>134</v>
      </c>
      <c r="I11" s="51">
        <v>0</v>
      </c>
      <c r="J11" s="52">
        <v>0</v>
      </c>
      <c r="K11" s="133"/>
      <c r="L11" s="237" t="s">
        <v>339</v>
      </c>
      <c r="M11" s="248">
        <v>0</v>
      </c>
      <c r="N11" s="133"/>
    </row>
    <row r="12" spans="1:14" x14ac:dyDescent="0.25">
      <c r="A12" s="133"/>
      <c r="B12" s="75"/>
      <c r="C12" s="46" t="s">
        <v>134</v>
      </c>
      <c r="D12" s="51">
        <v>0</v>
      </c>
      <c r="E12" s="52">
        <v>0</v>
      </c>
      <c r="F12" s="133"/>
      <c r="G12" s="75"/>
      <c r="H12" s="46" t="s">
        <v>134</v>
      </c>
      <c r="I12" s="51">
        <v>0</v>
      </c>
      <c r="J12" s="52">
        <v>0</v>
      </c>
      <c r="K12" s="133"/>
      <c r="L12" s="236" t="s">
        <v>279</v>
      </c>
      <c r="M12" s="247">
        <v>0</v>
      </c>
      <c r="N12" s="133"/>
    </row>
    <row r="13" spans="1:14" ht="15.75" thickBot="1" x14ac:dyDescent="0.3">
      <c r="A13" s="133"/>
      <c r="B13" s="75"/>
      <c r="C13" s="46" t="s">
        <v>134</v>
      </c>
      <c r="D13" s="51">
        <v>0</v>
      </c>
      <c r="E13" s="52">
        <v>0</v>
      </c>
      <c r="F13" s="133"/>
      <c r="G13" s="75"/>
      <c r="H13" s="46" t="s">
        <v>134</v>
      </c>
      <c r="I13" s="51">
        <v>0</v>
      </c>
      <c r="J13" s="52">
        <v>0</v>
      </c>
      <c r="K13" s="133"/>
      <c r="L13" s="238" t="s">
        <v>279</v>
      </c>
      <c r="M13" s="249">
        <v>0</v>
      </c>
      <c r="N13" s="133"/>
    </row>
    <row r="14" spans="1:14" ht="15.75" thickBot="1" x14ac:dyDescent="0.3">
      <c r="A14" s="133"/>
      <c r="B14" s="55" t="s">
        <v>275</v>
      </c>
      <c r="C14" s="239" t="s">
        <v>490</v>
      </c>
      <c r="D14" s="51">
        <v>0</v>
      </c>
      <c r="E14" s="52">
        <v>0</v>
      </c>
      <c r="F14" s="133"/>
      <c r="G14" s="55" t="s">
        <v>275</v>
      </c>
      <c r="H14" s="243" t="s">
        <v>490</v>
      </c>
      <c r="I14" s="51">
        <v>0</v>
      </c>
      <c r="J14" s="52">
        <v>0</v>
      </c>
      <c r="K14" s="133"/>
      <c r="L14" s="133"/>
      <c r="M14" s="133"/>
      <c r="N14" s="133"/>
    </row>
    <row r="15" spans="1:14" x14ac:dyDescent="0.25">
      <c r="A15" s="133"/>
      <c r="B15" s="331" t="s">
        <v>479</v>
      </c>
      <c r="C15" s="239" t="s">
        <v>480</v>
      </c>
      <c r="D15" s="239">
        <v>0</v>
      </c>
      <c r="E15" s="330">
        <f>IF(Roll20!$E$11&gt;Roll20!$E$15,Roll20!$E$11,Roll20!$E$15)*-1</f>
        <v>0</v>
      </c>
      <c r="F15" s="133"/>
      <c r="G15" s="331" t="s">
        <v>479</v>
      </c>
      <c r="H15" s="315" t="s">
        <v>480</v>
      </c>
      <c r="I15" s="315">
        <v>0</v>
      </c>
      <c r="J15" s="330">
        <f>IF(Roll20!$E$11&gt;Roll20!$E$15,Roll20!$E$11,Roll20!$E$15)*-1</f>
        <v>0</v>
      </c>
      <c r="K15" s="133"/>
      <c r="L15" s="36" t="s">
        <v>263</v>
      </c>
      <c r="M15" s="133"/>
      <c r="N15" s="133"/>
    </row>
    <row r="16" spans="1:14" x14ac:dyDescent="0.25">
      <c r="A16" s="133"/>
      <c r="B16" s="44"/>
      <c r="C16" s="45"/>
      <c r="D16" s="45"/>
      <c r="E16" s="47"/>
      <c r="F16" s="133"/>
      <c r="G16" s="44"/>
      <c r="H16" s="45"/>
      <c r="I16" s="45"/>
      <c r="J16" s="47"/>
      <c r="K16" s="133"/>
      <c r="L16" s="37" t="s">
        <v>264</v>
      </c>
      <c r="M16" s="133"/>
      <c r="N16" s="133"/>
    </row>
    <row r="17" spans="1:14" x14ac:dyDescent="0.2">
      <c r="A17" s="133"/>
      <c r="B17" s="55" t="s">
        <v>199</v>
      </c>
      <c r="C17" s="48"/>
      <c r="D17" s="239">
        <f>SUM(D5:D16)</f>
        <v>0</v>
      </c>
      <c r="E17" s="240">
        <f>SUM(E5:E15)</f>
        <v>20</v>
      </c>
      <c r="F17" s="133"/>
      <c r="G17" s="55" t="s">
        <v>199</v>
      </c>
      <c r="H17" s="48"/>
      <c r="I17" s="243">
        <f>SUM(I5:I16)</f>
        <v>0</v>
      </c>
      <c r="J17" s="244">
        <f>SUM(J5:J15)</f>
        <v>20</v>
      </c>
      <c r="K17" s="133"/>
      <c r="L17" s="49" t="s">
        <v>265</v>
      </c>
      <c r="M17" s="133"/>
      <c r="N17" s="133"/>
    </row>
    <row r="18" spans="1:14" ht="15.75" thickBot="1" x14ac:dyDescent="0.25">
      <c r="A18" s="133"/>
      <c r="B18" s="55" t="s">
        <v>200</v>
      </c>
      <c r="C18" s="8" t="str">
        <f>IF(E17&lt;=100,Listes!$F$59,IF(E17&lt;=150,Listes!$F$60,IF(E17&lt;=200,Listes!$F$61,IF(E17&lt;=250,Listes!$F$62,IF(E17&lt;=300,Listes!$F$63,IF(E17&lt;=350,Listes!$F$64,IF(E17&lt;=400,Listes!$F$65,Listes!$F$66)))))))</f>
        <v>Instantané [20 - 100]</v>
      </c>
      <c r="D18" s="422" t="str">
        <f>VLOOKUP(C18,Listes!$F$59:$G$65,2,FALSE)</f>
        <v>Le sort se produit à l’instant.</v>
      </c>
      <c r="E18" s="423"/>
      <c r="F18" s="133"/>
      <c r="G18" s="55" t="s">
        <v>200</v>
      </c>
      <c r="H18" s="8" t="str">
        <f>IF(J17&lt;=100,Listes!$F$59,
IF(J17&lt;=150,Listes!$F$60,
IF(J17&lt;=200,Listes!$F$61,
IF(J17&lt;=250,Listes!$F$62,
IF(J17&lt;=300,Listes!$F$63,
IF(J17&lt;=350,Listes!$F$64,
IF(J17&lt;=400,Listes!$F$65,Listes!$F$66)))))))</f>
        <v>Instantané [20 - 100]</v>
      </c>
      <c r="I18" s="422" t="str">
        <f>VLOOKUP(H18,Listes!$F$59:$G$65,2,FALSE)</f>
        <v>Le sort se produit à l’instant.</v>
      </c>
      <c r="J18" s="423"/>
      <c r="K18" s="133"/>
      <c r="L18" s="50" t="s">
        <v>266</v>
      </c>
      <c r="M18" s="133"/>
      <c r="N18" s="133"/>
    </row>
    <row r="19" spans="1:14" x14ac:dyDescent="0.25">
      <c r="A19" s="133"/>
      <c r="B19" s="55" t="s">
        <v>492</v>
      </c>
      <c r="C19" s="265" t="str">
        <f>Roll20!$I$41</f>
        <v>Armure_de_cuir</v>
      </c>
      <c r="D19" s="414">
        <f>Roll20!$K$41*-1</f>
        <v>0</v>
      </c>
      <c r="E19" s="418"/>
      <c r="F19" s="133"/>
      <c r="G19" s="55" t="s">
        <v>492</v>
      </c>
      <c r="H19" s="265" t="str">
        <f>Roll20!$I$41</f>
        <v>Armure_de_cuir</v>
      </c>
      <c r="I19" s="414">
        <f>Roll20!$K$41*-1</f>
        <v>0</v>
      </c>
      <c r="J19" s="418"/>
      <c r="K19" s="133"/>
      <c r="L19" s="133"/>
      <c r="M19" s="133"/>
      <c r="N19" s="133"/>
    </row>
    <row r="20" spans="1:14" x14ac:dyDescent="0.25">
      <c r="A20" s="133"/>
      <c r="B20" s="55" t="s">
        <v>482</v>
      </c>
      <c r="C20" s="46" t="s">
        <v>134</v>
      </c>
      <c r="D20" s="414">
        <f>VLOOKUP(C20,Listes!$B$46:$D$52,3,FALSE)</f>
        <v>0</v>
      </c>
      <c r="E20" s="418"/>
      <c r="F20" s="133"/>
      <c r="G20" s="55" t="s">
        <v>482</v>
      </c>
      <c r="H20" s="46" t="s">
        <v>134</v>
      </c>
      <c r="I20" s="414">
        <f>VLOOKUP(H20,Listes!$B$46:$D$52,3,FALSE)</f>
        <v>0</v>
      </c>
      <c r="J20" s="418"/>
      <c r="K20" s="133"/>
      <c r="L20" s="133"/>
      <c r="M20" s="133"/>
      <c r="N20" s="133"/>
    </row>
    <row r="21" spans="1:14" x14ac:dyDescent="0.25">
      <c r="A21" s="133"/>
      <c r="B21" s="55" t="s">
        <v>482</v>
      </c>
      <c r="C21" s="46" t="s">
        <v>134</v>
      </c>
      <c r="D21" s="414">
        <f>VLOOKUP(C21,Listes!$B$46:$D$52,3,FALSE)</f>
        <v>0</v>
      </c>
      <c r="E21" s="418"/>
      <c r="F21" s="133"/>
      <c r="G21" s="55" t="s">
        <v>482</v>
      </c>
      <c r="H21" s="46" t="s">
        <v>134</v>
      </c>
      <c r="I21" s="414">
        <f>VLOOKUP(H21,Listes!$B$46:$D$52,3,FALSE)</f>
        <v>0</v>
      </c>
      <c r="J21" s="418"/>
      <c r="K21" s="133"/>
      <c r="L21" s="133"/>
      <c r="M21" s="133"/>
      <c r="N21" s="133"/>
    </row>
    <row r="22" spans="1:14" x14ac:dyDescent="0.25">
      <c r="A22" s="133"/>
      <c r="B22" s="55" t="s">
        <v>482</v>
      </c>
      <c r="C22" s="46" t="s">
        <v>134</v>
      </c>
      <c r="D22" s="414">
        <f>VLOOKUP(C22,Listes!$B$46:$D$52,3,FALSE)</f>
        <v>0</v>
      </c>
      <c r="E22" s="418"/>
      <c r="F22" s="133"/>
      <c r="G22" s="55" t="s">
        <v>482</v>
      </c>
      <c r="H22" s="46" t="s">
        <v>134</v>
      </c>
      <c r="I22" s="414">
        <f>VLOOKUP(H22,Listes!$B$46:$D$52,3,FALSE)</f>
        <v>0</v>
      </c>
      <c r="J22" s="418"/>
      <c r="K22" s="133"/>
      <c r="L22" s="133"/>
      <c r="M22" s="133"/>
      <c r="N22" s="133"/>
    </row>
    <row r="23" spans="1:14" x14ac:dyDescent="0.25">
      <c r="A23" s="133"/>
      <c r="B23" s="55" t="s">
        <v>275</v>
      </c>
      <c r="C23" s="239" t="s">
        <v>490</v>
      </c>
      <c r="D23" s="357">
        <v>0</v>
      </c>
      <c r="E23" s="359"/>
      <c r="F23" s="133"/>
      <c r="G23" s="55" t="s">
        <v>275</v>
      </c>
      <c r="H23" s="243" t="s">
        <v>490</v>
      </c>
      <c r="I23" s="357">
        <v>0</v>
      </c>
      <c r="J23" s="359"/>
      <c r="K23" s="133"/>
      <c r="L23" s="133"/>
      <c r="M23" s="133"/>
      <c r="N23" s="133"/>
    </row>
    <row r="24" spans="1:14" x14ac:dyDescent="0.25">
      <c r="A24" s="133"/>
      <c r="B24" s="55" t="s">
        <v>483</v>
      </c>
      <c r="C24" s="46" t="s">
        <v>134</v>
      </c>
      <c r="D24" s="414">
        <f>VLOOKUP(C24,Listes!$B$46:$D$60,3,FALSE)</f>
        <v>0</v>
      </c>
      <c r="E24" s="418"/>
      <c r="F24" s="133"/>
      <c r="G24" s="55" t="s">
        <v>483</v>
      </c>
      <c r="H24" s="46" t="s">
        <v>134</v>
      </c>
      <c r="I24" s="414">
        <f>VLOOKUP(H24,Listes!$B$46:$D$60,3,FALSE)</f>
        <v>0</v>
      </c>
      <c r="J24" s="418"/>
      <c r="K24" s="133"/>
      <c r="L24" s="133"/>
      <c r="M24" s="133"/>
      <c r="N24" s="133"/>
    </row>
    <row r="25" spans="1:14" x14ac:dyDescent="0.25">
      <c r="A25" s="133"/>
      <c r="B25" s="55" t="s">
        <v>483</v>
      </c>
      <c r="C25" s="46" t="s">
        <v>134</v>
      </c>
      <c r="D25" s="414">
        <f>VLOOKUP(C25,Listes!$B$46:$D$60,3,FALSE)</f>
        <v>0</v>
      </c>
      <c r="E25" s="418"/>
      <c r="F25" s="133"/>
      <c r="G25" s="55" t="s">
        <v>483</v>
      </c>
      <c r="H25" s="46" t="s">
        <v>134</v>
      </c>
      <c r="I25" s="414">
        <f>VLOOKUP(H25,Listes!$B$46:$D$60,3,FALSE)</f>
        <v>0</v>
      </c>
      <c r="J25" s="418"/>
      <c r="K25" s="133"/>
      <c r="L25" s="133"/>
      <c r="M25" s="133"/>
      <c r="N25" s="133"/>
    </row>
    <row r="26" spans="1:14" x14ac:dyDescent="0.25">
      <c r="A26" s="133"/>
      <c r="B26" s="55" t="s">
        <v>484</v>
      </c>
      <c r="C26" s="242" t="s">
        <v>490</v>
      </c>
      <c r="D26" s="357">
        <v>0</v>
      </c>
      <c r="E26" s="359"/>
      <c r="F26" s="133"/>
      <c r="G26" s="55" t="s">
        <v>484</v>
      </c>
      <c r="H26" s="243" t="s">
        <v>490</v>
      </c>
      <c r="I26" s="357">
        <v>0</v>
      </c>
      <c r="J26" s="359"/>
      <c r="K26" s="133"/>
      <c r="L26" s="133"/>
      <c r="M26" s="133"/>
      <c r="N26" s="133"/>
    </row>
    <row r="27" spans="1:14" x14ac:dyDescent="0.25">
      <c r="A27" s="133"/>
      <c r="B27" s="54" t="s">
        <v>278</v>
      </c>
      <c r="C27" s="2" t="str">
        <f>C6</f>
        <v>Manipuler</v>
      </c>
      <c r="D27" s="414">
        <f>(VLOOKUP(C27,$L$3:$M$13,2,FALSE))-SUM(D19:E23)+SUM(D24:E26)</f>
        <v>120</v>
      </c>
      <c r="E27" s="418"/>
      <c r="F27" s="133"/>
      <c r="G27" s="54" t="s">
        <v>278</v>
      </c>
      <c r="H27" s="2" t="str">
        <f>H6</f>
        <v>Manipuler</v>
      </c>
      <c r="I27" s="414">
        <f>(VLOOKUP(H27,$L$3:$M$13,2,FALSE))-SUM(I19:J23)+SUM(I24:J26)</f>
        <v>120</v>
      </c>
      <c r="J27" s="418"/>
      <c r="K27" s="133"/>
      <c r="L27" s="133"/>
      <c r="M27" s="133"/>
      <c r="N27" s="133"/>
    </row>
    <row r="28" spans="1:14" ht="15.75" thickBot="1" x14ac:dyDescent="0.3">
      <c r="A28" s="133"/>
      <c r="B28" s="56" t="s">
        <v>274</v>
      </c>
      <c r="C28" s="406" t="str">
        <f>VLOOKUP(C6,Listes!$B$59:$C$69,2,FALSE)</f>
        <v>L’objet n’arrive pas à destination, les mécanismes tournent dans le mauvais sens, le sujet ralenti et perd une Réaction.</v>
      </c>
      <c r="D28" s="407"/>
      <c r="E28" s="424"/>
      <c r="F28" s="133"/>
      <c r="G28" s="56" t="s">
        <v>274</v>
      </c>
      <c r="H28" s="406" t="str">
        <f>VLOOKUP(H6,Listes!$B$59:$C$69,2,FALSE)</f>
        <v>L’objet n’arrive pas à destination, les mécanismes tournent dans le mauvais sens, le sujet ralenti et perd une Réaction.</v>
      </c>
      <c r="I28" s="407"/>
      <c r="J28" s="424"/>
      <c r="K28" s="133"/>
      <c r="L28" s="133"/>
      <c r="M28" s="133"/>
      <c r="N28" s="133"/>
    </row>
    <row r="29" spans="1:14" x14ac:dyDescent="0.25">
      <c r="A29" s="133"/>
      <c r="B29" s="133"/>
      <c r="C29" s="133"/>
      <c r="D29" s="133"/>
      <c r="E29" s="133"/>
      <c r="F29" s="133"/>
      <c r="G29" s="133"/>
      <c r="H29" s="133"/>
      <c r="I29" s="133"/>
      <c r="J29" s="133"/>
      <c r="K29" s="133"/>
      <c r="L29" s="133"/>
      <c r="M29" s="133"/>
      <c r="N29" s="133"/>
    </row>
    <row r="30" spans="1:14" ht="15.75" thickBot="1" x14ac:dyDescent="0.3">
      <c r="A30" s="133"/>
      <c r="B30" s="133"/>
      <c r="C30" s="133"/>
      <c r="D30" s="133"/>
      <c r="E30" s="133"/>
      <c r="F30" s="133"/>
      <c r="G30" s="133"/>
      <c r="H30" s="133"/>
      <c r="I30" s="133"/>
      <c r="J30" s="133"/>
      <c r="K30" s="133"/>
      <c r="L30" s="133"/>
      <c r="M30" s="133"/>
      <c r="N30" s="133"/>
    </row>
    <row r="31" spans="1:14" x14ac:dyDescent="0.25">
      <c r="A31" s="133"/>
      <c r="B31" s="53" t="s">
        <v>196</v>
      </c>
      <c r="C31" s="419"/>
      <c r="D31" s="420"/>
      <c r="E31" s="421"/>
      <c r="F31" s="133"/>
      <c r="G31" s="53" t="s">
        <v>196</v>
      </c>
      <c r="H31" s="419"/>
      <c r="I31" s="420"/>
      <c r="J31" s="421"/>
      <c r="K31" s="133"/>
      <c r="L31" s="133"/>
      <c r="M31" s="133"/>
      <c r="N31" s="133"/>
    </row>
    <row r="32" spans="1:14" x14ac:dyDescent="0.25">
      <c r="A32" s="133"/>
      <c r="B32" s="54" t="s">
        <v>203</v>
      </c>
      <c r="C32" s="357"/>
      <c r="D32" s="358"/>
      <c r="E32" s="359"/>
      <c r="F32" s="133"/>
      <c r="G32" s="54" t="s">
        <v>203</v>
      </c>
      <c r="H32" s="357"/>
      <c r="I32" s="358"/>
      <c r="J32" s="359"/>
      <c r="K32" s="133"/>
      <c r="L32" s="133"/>
      <c r="M32" s="133"/>
      <c r="N32" s="133"/>
    </row>
    <row r="33" spans="1:14" x14ac:dyDescent="0.25">
      <c r="A33" s="133"/>
      <c r="B33" s="44"/>
      <c r="C33" s="45"/>
      <c r="D33" s="414" t="s">
        <v>201</v>
      </c>
      <c r="E33" s="418"/>
      <c r="F33" s="133"/>
      <c r="G33" s="44"/>
      <c r="H33" s="45"/>
      <c r="I33" s="414" t="s">
        <v>201</v>
      </c>
      <c r="J33" s="418"/>
      <c r="K33" s="133"/>
      <c r="L33" s="133"/>
      <c r="M33" s="133"/>
      <c r="N33" s="133"/>
    </row>
    <row r="34" spans="1:14" x14ac:dyDescent="0.25">
      <c r="A34" s="133"/>
      <c r="B34" s="55" t="s">
        <v>197</v>
      </c>
      <c r="C34" s="2" t="s">
        <v>134</v>
      </c>
      <c r="D34" s="243">
        <v>0</v>
      </c>
      <c r="E34" s="244">
        <v>20</v>
      </c>
      <c r="F34" s="133"/>
      <c r="G34" s="55" t="s">
        <v>197</v>
      </c>
      <c r="H34" s="2" t="s">
        <v>134</v>
      </c>
      <c r="I34" s="243">
        <v>0</v>
      </c>
      <c r="J34" s="244">
        <v>20</v>
      </c>
      <c r="K34" s="133"/>
      <c r="L34" s="133"/>
      <c r="M34" s="133"/>
      <c r="N34" s="133"/>
    </row>
    <row r="35" spans="1:14" x14ac:dyDescent="0.25">
      <c r="A35" s="133"/>
      <c r="B35" s="55" t="s">
        <v>198</v>
      </c>
      <c r="C35" s="46" t="s">
        <v>134</v>
      </c>
      <c r="D35" s="51">
        <v>0</v>
      </c>
      <c r="E35" s="52">
        <v>0</v>
      </c>
      <c r="F35" s="133"/>
      <c r="G35" s="55" t="s">
        <v>198</v>
      </c>
      <c r="H35" s="46" t="s">
        <v>134</v>
      </c>
      <c r="I35" s="51">
        <v>0</v>
      </c>
      <c r="J35" s="52">
        <v>0</v>
      </c>
      <c r="K35" s="133"/>
      <c r="L35" s="133"/>
      <c r="M35" s="133"/>
      <c r="N35" s="133"/>
    </row>
    <row r="36" spans="1:14" x14ac:dyDescent="0.25">
      <c r="A36" s="133"/>
      <c r="B36" s="55" t="s">
        <v>461</v>
      </c>
      <c r="C36" s="46" t="s">
        <v>134</v>
      </c>
      <c r="D36" s="51">
        <v>0</v>
      </c>
      <c r="E36" s="52">
        <v>0</v>
      </c>
      <c r="F36" s="133"/>
      <c r="G36" s="55" t="s">
        <v>461</v>
      </c>
      <c r="H36" s="46" t="s">
        <v>134</v>
      </c>
      <c r="I36" s="51">
        <v>0</v>
      </c>
      <c r="J36" s="52">
        <v>0</v>
      </c>
      <c r="K36" s="133"/>
      <c r="L36" s="133"/>
      <c r="M36" s="133"/>
      <c r="N36" s="133"/>
    </row>
    <row r="37" spans="1:14" x14ac:dyDescent="0.25">
      <c r="A37" s="133"/>
      <c r="B37" s="55" t="s">
        <v>461</v>
      </c>
      <c r="C37" s="46" t="s">
        <v>134</v>
      </c>
      <c r="D37" s="51">
        <v>0</v>
      </c>
      <c r="E37" s="52">
        <v>0</v>
      </c>
      <c r="F37" s="133"/>
      <c r="G37" s="55" t="s">
        <v>461</v>
      </c>
      <c r="H37" s="46" t="s">
        <v>134</v>
      </c>
      <c r="I37" s="51">
        <v>0</v>
      </c>
      <c r="J37" s="52">
        <v>0</v>
      </c>
      <c r="K37" s="133"/>
      <c r="L37" s="133"/>
      <c r="M37" s="133"/>
      <c r="N37" s="133"/>
    </row>
    <row r="38" spans="1:14" x14ac:dyDescent="0.25">
      <c r="A38" s="133"/>
      <c r="B38" s="55" t="s">
        <v>276</v>
      </c>
      <c r="C38" s="74"/>
      <c r="D38" s="45"/>
      <c r="E38" s="47"/>
      <c r="F38" s="133"/>
      <c r="G38" s="55" t="s">
        <v>276</v>
      </c>
      <c r="H38" s="74"/>
      <c r="I38" s="45"/>
      <c r="J38" s="47"/>
      <c r="K38" s="133"/>
      <c r="L38" s="133"/>
      <c r="M38" s="133"/>
      <c r="N38" s="133"/>
    </row>
    <row r="39" spans="1:14" x14ac:dyDescent="0.25">
      <c r="A39" s="133"/>
      <c r="B39" s="75"/>
      <c r="C39" s="46" t="s">
        <v>134</v>
      </c>
      <c r="D39" s="51">
        <v>0</v>
      </c>
      <c r="E39" s="52">
        <v>0</v>
      </c>
      <c r="F39" s="133"/>
      <c r="G39" s="75"/>
      <c r="H39" s="46" t="s">
        <v>134</v>
      </c>
      <c r="I39" s="51">
        <v>0</v>
      </c>
      <c r="J39" s="52">
        <v>0</v>
      </c>
      <c r="K39" s="133"/>
      <c r="L39" s="133"/>
      <c r="M39" s="133"/>
      <c r="N39" s="133"/>
    </row>
    <row r="40" spans="1:14" x14ac:dyDescent="0.25">
      <c r="A40" s="133"/>
      <c r="B40" s="75"/>
      <c r="C40" s="46" t="s">
        <v>134</v>
      </c>
      <c r="D40" s="51">
        <v>0</v>
      </c>
      <c r="E40" s="52">
        <v>0</v>
      </c>
      <c r="F40" s="133"/>
      <c r="G40" s="75"/>
      <c r="H40" s="46" t="s">
        <v>134</v>
      </c>
      <c r="I40" s="51">
        <v>0</v>
      </c>
      <c r="J40" s="52">
        <v>0</v>
      </c>
      <c r="K40" s="133"/>
      <c r="L40" s="133"/>
      <c r="M40" s="133"/>
      <c r="N40" s="133"/>
    </row>
    <row r="41" spans="1:14" x14ac:dyDescent="0.25">
      <c r="A41" s="133"/>
      <c r="B41" s="75"/>
      <c r="C41" s="46" t="s">
        <v>134</v>
      </c>
      <c r="D41" s="51">
        <v>0</v>
      </c>
      <c r="E41" s="52">
        <v>0</v>
      </c>
      <c r="F41" s="133"/>
      <c r="G41" s="75"/>
      <c r="H41" s="46" t="s">
        <v>134</v>
      </c>
      <c r="I41" s="51">
        <v>0</v>
      </c>
      <c r="J41" s="52">
        <v>0</v>
      </c>
      <c r="K41" s="133"/>
      <c r="L41" s="133"/>
      <c r="M41" s="133"/>
      <c r="N41" s="133"/>
    </row>
    <row r="42" spans="1:14" x14ac:dyDescent="0.25">
      <c r="A42" s="133"/>
      <c r="B42" s="75"/>
      <c r="C42" s="46" t="s">
        <v>134</v>
      </c>
      <c r="D42" s="51">
        <v>0</v>
      </c>
      <c r="E42" s="52">
        <v>0</v>
      </c>
      <c r="F42" s="133"/>
      <c r="G42" s="75"/>
      <c r="H42" s="46" t="s">
        <v>134</v>
      </c>
      <c r="I42" s="51">
        <v>0</v>
      </c>
      <c r="J42" s="52">
        <v>0</v>
      </c>
      <c r="K42" s="133"/>
      <c r="L42" s="133"/>
      <c r="M42" s="133"/>
      <c r="N42" s="133"/>
    </row>
    <row r="43" spans="1:14" x14ac:dyDescent="0.25">
      <c r="A43" s="133"/>
      <c r="B43" s="55" t="s">
        <v>275</v>
      </c>
      <c r="C43" s="243" t="s">
        <v>490</v>
      </c>
      <c r="D43" s="51">
        <v>0</v>
      </c>
      <c r="E43" s="52">
        <v>0</v>
      </c>
      <c r="F43" s="133"/>
      <c r="G43" s="55" t="s">
        <v>275</v>
      </c>
      <c r="H43" s="243" t="s">
        <v>490</v>
      </c>
      <c r="I43" s="51">
        <v>0</v>
      </c>
      <c r="J43" s="52">
        <v>0</v>
      </c>
      <c r="K43" s="133"/>
      <c r="L43" s="133"/>
      <c r="M43" s="133"/>
      <c r="N43" s="133"/>
    </row>
    <row r="44" spans="1:14" x14ac:dyDescent="0.25">
      <c r="A44" s="133"/>
      <c r="B44" s="331" t="s">
        <v>479</v>
      </c>
      <c r="C44" s="315" t="s">
        <v>480</v>
      </c>
      <c r="D44" s="315">
        <v>0</v>
      </c>
      <c r="E44" s="330">
        <f>IF(Roll20!$E$11&gt;Roll20!$E$15,Roll20!$E$11,Roll20!$E$15)*-1</f>
        <v>0</v>
      </c>
      <c r="F44" s="133"/>
      <c r="G44" s="331" t="s">
        <v>479</v>
      </c>
      <c r="H44" s="315" t="s">
        <v>480</v>
      </c>
      <c r="I44" s="315">
        <v>0</v>
      </c>
      <c r="J44" s="330">
        <f>IF(Roll20!$E$11&gt;Roll20!$E$15,Roll20!$E$11,Roll20!$E$15)*-1</f>
        <v>0</v>
      </c>
      <c r="K44" s="133"/>
      <c r="L44" s="133"/>
      <c r="M44" s="133"/>
      <c r="N44" s="133"/>
    </row>
    <row r="45" spans="1:14" x14ac:dyDescent="0.25">
      <c r="A45" s="133"/>
      <c r="B45" s="44"/>
      <c r="C45" s="45"/>
      <c r="D45" s="45"/>
      <c r="E45" s="47"/>
      <c r="F45" s="133"/>
      <c r="G45" s="44"/>
      <c r="H45" s="45"/>
      <c r="I45" s="45"/>
      <c r="J45" s="47"/>
      <c r="K45" s="133"/>
      <c r="L45" s="133"/>
      <c r="M45" s="133"/>
      <c r="N45" s="133"/>
    </row>
    <row r="46" spans="1:14" x14ac:dyDescent="0.25">
      <c r="A46" s="133"/>
      <c r="B46" s="55" t="s">
        <v>199</v>
      </c>
      <c r="C46" s="48"/>
      <c r="D46" s="243">
        <f>SUM(D34:D45)</f>
        <v>0</v>
      </c>
      <c r="E46" s="244">
        <f>SUM(E34:E44)</f>
        <v>20</v>
      </c>
      <c r="F46" s="133"/>
      <c r="G46" s="55" t="s">
        <v>199</v>
      </c>
      <c r="H46" s="48"/>
      <c r="I46" s="243">
        <f>SUM(I34:I45)</f>
        <v>0</v>
      </c>
      <c r="J46" s="244">
        <f>SUM(J34:J44)</f>
        <v>20</v>
      </c>
      <c r="K46" s="133"/>
      <c r="L46" s="133"/>
      <c r="M46" s="133"/>
      <c r="N46" s="133"/>
    </row>
    <row r="47" spans="1:14" x14ac:dyDescent="0.25">
      <c r="A47" s="133"/>
      <c r="B47" s="55" t="s">
        <v>200</v>
      </c>
      <c r="C47" s="8" t="str">
        <f>IF(E46&lt;=100,Listes!$F$59,
IF(E46&lt;=150,Listes!$F$60,
IF(E46&lt;=200,Listes!$F$61,
IF(E46&lt;=250,Listes!$F$62,
IF(E46&lt;=300,Listes!$F$63,
IF(E46&lt;=350,Listes!$F$64,
IF(E46&lt;=400,Listes!$F$65,Listes!$F$66)))))))</f>
        <v>Instantané [20 - 100]</v>
      </c>
      <c r="D47" s="422" t="str">
        <f>VLOOKUP(C47,Listes!$F$59:$G$65,2,FALSE)</f>
        <v>Le sort se produit à l’instant.</v>
      </c>
      <c r="E47" s="423"/>
      <c r="F47" s="133"/>
      <c r="G47" s="55" t="s">
        <v>200</v>
      </c>
      <c r="H47" s="8" t="str">
        <f>IF(J46&lt;=100,Listes!$F$59,
IF(J46&lt;=150,Listes!$F$60,
IF(J46&lt;=200,Listes!$F$61,
IF(J46&lt;=250,Listes!$F$62,
IF(J46&lt;=300,Listes!$F$63,
IF(J46&lt;=350,Listes!$F$64,
IF(J46&lt;=400,Listes!$F$65,Listes!$F$66)))))))</f>
        <v>Instantané [20 - 100]</v>
      </c>
      <c r="I47" s="422" t="str">
        <f>VLOOKUP(H47,Listes!$F$59:$G$65,2,FALSE)</f>
        <v>Le sort se produit à l’instant.</v>
      </c>
      <c r="J47" s="423"/>
      <c r="K47" s="133"/>
      <c r="L47" s="133"/>
      <c r="M47" s="133"/>
      <c r="N47" s="133"/>
    </row>
    <row r="48" spans="1:14" x14ac:dyDescent="0.25">
      <c r="A48" s="133"/>
      <c r="B48" s="55" t="s">
        <v>492</v>
      </c>
      <c r="C48" s="265" t="str">
        <f>Roll20!$I$41</f>
        <v>Armure_de_cuir</v>
      </c>
      <c r="D48" s="414">
        <f>Roll20!$K$41*-1</f>
        <v>0</v>
      </c>
      <c r="E48" s="418"/>
      <c r="F48" s="133"/>
      <c r="G48" s="55" t="s">
        <v>492</v>
      </c>
      <c r="H48" s="265" t="str">
        <f>Roll20!$I$41</f>
        <v>Armure_de_cuir</v>
      </c>
      <c r="I48" s="414">
        <f>Roll20!$K$41*-1</f>
        <v>0</v>
      </c>
      <c r="J48" s="418"/>
      <c r="K48" s="133"/>
      <c r="L48" s="133"/>
      <c r="M48" s="133"/>
      <c r="N48" s="133"/>
    </row>
    <row r="49" spans="1:14" x14ac:dyDescent="0.25">
      <c r="A49" s="133"/>
      <c r="B49" s="55" t="s">
        <v>482</v>
      </c>
      <c r="C49" s="46" t="s">
        <v>134</v>
      </c>
      <c r="D49" s="414">
        <f>VLOOKUP(C49,Listes!$B$46:$D$52,3,FALSE)</f>
        <v>0</v>
      </c>
      <c r="E49" s="418"/>
      <c r="F49" s="133"/>
      <c r="G49" s="55" t="s">
        <v>482</v>
      </c>
      <c r="H49" s="46" t="s">
        <v>134</v>
      </c>
      <c r="I49" s="414">
        <f>VLOOKUP(H49,Listes!$B$46:$D$52,3,FALSE)</f>
        <v>0</v>
      </c>
      <c r="J49" s="418"/>
      <c r="K49" s="133"/>
      <c r="L49" s="133"/>
      <c r="M49" s="133"/>
      <c r="N49" s="133"/>
    </row>
    <row r="50" spans="1:14" x14ac:dyDescent="0.25">
      <c r="A50" s="133"/>
      <c r="B50" s="55" t="s">
        <v>482</v>
      </c>
      <c r="C50" s="46" t="s">
        <v>134</v>
      </c>
      <c r="D50" s="414">
        <f>VLOOKUP(C50,Listes!$B$46:$D$52,3,FALSE)</f>
        <v>0</v>
      </c>
      <c r="E50" s="418"/>
      <c r="F50" s="133"/>
      <c r="G50" s="55" t="s">
        <v>482</v>
      </c>
      <c r="H50" s="46" t="s">
        <v>134</v>
      </c>
      <c r="I50" s="414">
        <f>VLOOKUP(H50,Listes!$B$46:$D$52,3,FALSE)</f>
        <v>0</v>
      </c>
      <c r="J50" s="418"/>
      <c r="K50" s="133"/>
      <c r="L50" s="133"/>
      <c r="M50" s="133"/>
      <c r="N50" s="133"/>
    </row>
    <row r="51" spans="1:14" x14ac:dyDescent="0.25">
      <c r="A51" s="133"/>
      <c r="B51" s="55" t="s">
        <v>482</v>
      </c>
      <c r="C51" s="46" t="s">
        <v>134</v>
      </c>
      <c r="D51" s="414">
        <f>VLOOKUP(C51,Listes!$B$46:$D$52,3,FALSE)</f>
        <v>0</v>
      </c>
      <c r="E51" s="418"/>
      <c r="F51" s="133"/>
      <c r="G51" s="55" t="s">
        <v>482</v>
      </c>
      <c r="H51" s="46" t="s">
        <v>134</v>
      </c>
      <c r="I51" s="414">
        <f>VLOOKUP(H51,Listes!$B$46:$D$52,3,FALSE)</f>
        <v>0</v>
      </c>
      <c r="J51" s="418"/>
      <c r="K51" s="133"/>
      <c r="L51" s="133"/>
      <c r="M51" s="133"/>
      <c r="N51" s="133"/>
    </row>
    <row r="52" spans="1:14" x14ac:dyDescent="0.25">
      <c r="A52" s="133"/>
      <c r="B52" s="55" t="s">
        <v>275</v>
      </c>
      <c r="C52" s="243" t="s">
        <v>490</v>
      </c>
      <c r="D52" s="357">
        <v>0</v>
      </c>
      <c r="E52" s="359"/>
      <c r="F52" s="133"/>
      <c r="G52" s="55" t="s">
        <v>275</v>
      </c>
      <c r="H52" s="243" t="s">
        <v>490</v>
      </c>
      <c r="I52" s="357">
        <v>0</v>
      </c>
      <c r="J52" s="359"/>
      <c r="K52" s="133"/>
      <c r="L52" s="133"/>
      <c r="M52" s="133"/>
      <c r="N52" s="133"/>
    </row>
    <row r="53" spans="1:14" x14ac:dyDescent="0.25">
      <c r="A53" s="133"/>
      <c r="B53" s="55" t="s">
        <v>483</v>
      </c>
      <c r="C53" s="46" t="s">
        <v>134</v>
      </c>
      <c r="D53" s="414">
        <f>VLOOKUP(C53,Listes!$B$46:$D$60,3,FALSE)</f>
        <v>0</v>
      </c>
      <c r="E53" s="418"/>
      <c r="F53" s="133"/>
      <c r="G53" s="55" t="s">
        <v>483</v>
      </c>
      <c r="H53" s="46" t="s">
        <v>134</v>
      </c>
      <c r="I53" s="414">
        <f>VLOOKUP(H53,Listes!$B$46:$D$60,3,FALSE)</f>
        <v>0</v>
      </c>
      <c r="J53" s="418"/>
      <c r="K53" s="133"/>
      <c r="L53" s="133"/>
      <c r="M53" s="133"/>
      <c r="N53" s="133"/>
    </row>
    <row r="54" spans="1:14" x14ac:dyDescent="0.25">
      <c r="A54" s="133"/>
      <c r="B54" s="55" t="s">
        <v>483</v>
      </c>
      <c r="C54" s="46" t="s">
        <v>134</v>
      </c>
      <c r="D54" s="414">
        <f>VLOOKUP(C54,Listes!$B$46:$D$60,3,FALSE)</f>
        <v>0</v>
      </c>
      <c r="E54" s="418"/>
      <c r="F54" s="133"/>
      <c r="G54" s="55" t="s">
        <v>483</v>
      </c>
      <c r="H54" s="46" t="s">
        <v>134</v>
      </c>
      <c r="I54" s="414">
        <f>VLOOKUP(H54,Listes!$B$46:$D$60,3,FALSE)</f>
        <v>0</v>
      </c>
      <c r="J54" s="418"/>
      <c r="K54" s="133"/>
      <c r="L54" s="133"/>
      <c r="M54" s="133"/>
      <c r="N54" s="133"/>
    </row>
    <row r="55" spans="1:14" x14ac:dyDescent="0.25">
      <c r="A55" s="133"/>
      <c r="B55" s="55" t="s">
        <v>484</v>
      </c>
      <c r="C55" s="243" t="s">
        <v>490</v>
      </c>
      <c r="D55" s="357">
        <v>0</v>
      </c>
      <c r="E55" s="359"/>
      <c r="F55" s="133"/>
      <c r="G55" s="55" t="s">
        <v>484</v>
      </c>
      <c r="H55" s="243" t="s">
        <v>490</v>
      </c>
      <c r="I55" s="357">
        <v>0</v>
      </c>
      <c r="J55" s="359"/>
      <c r="K55" s="133"/>
      <c r="L55" s="133"/>
      <c r="M55" s="133"/>
      <c r="N55" s="133"/>
    </row>
    <row r="56" spans="1:14" x14ac:dyDescent="0.25">
      <c r="A56" s="133"/>
      <c r="B56" s="54" t="s">
        <v>278</v>
      </c>
      <c r="C56" s="2" t="str">
        <f>C35</f>
        <v>N_A</v>
      </c>
      <c r="D56" s="414">
        <f>(VLOOKUP(C56,$L$3:$M$13,2,FALSE))-SUM(D48:E52)+SUM(D53:E55)</f>
        <v>0</v>
      </c>
      <c r="E56" s="418"/>
      <c r="F56" s="133"/>
      <c r="G56" s="54" t="s">
        <v>278</v>
      </c>
      <c r="H56" s="2" t="str">
        <f>H35</f>
        <v>N_A</v>
      </c>
      <c r="I56" s="414">
        <f>(VLOOKUP(H56,$L$3:$M$13,2,FALSE))-SUM(I48:J52)+SUM(I53:J55)</f>
        <v>0</v>
      </c>
      <c r="J56" s="418"/>
      <c r="K56" s="133"/>
      <c r="L56" s="133"/>
      <c r="M56" s="133"/>
      <c r="N56" s="133"/>
    </row>
    <row r="57" spans="1:14" ht="15.75" thickBot="1" x14ac:dyDescent="0.3">
      <c r="A57" s="133"/>
      <c r="B57" s="56" t="s">
        <v>274</v>
      </c>
      <c r="C57" s="406" t="str">
        <f>VLOOKUP(C35,Listes!$B$59:$C$69,2,FALSE)</f>
        <v>N_A</v>
      </c>
      <c r="D57" s="407"/>
      <c r="E57" s="424"/>
      <c r="F57" s="133"/>
      <c r="G57" s="56" t="s">
        <v>274</v>
      </c>
      <c r="H57" s="406" t="str">
        <f>VLOOKUP(H35,Listes!$B$59:$C$69,2,FALSE)</f>
        <v>N_A</v>
      </c>
      <c r="I57" s="407"/>
      <c r="J57" s="424"/>
      <c r="K57" s="133"/>
      <c r="L57" s="133"/>
      <c r="M57" s="133"/>
      <c r="N57" s="133"/>
    </row>
    <row r="58" spans="1:14" x14ac:dyDescent="0.25">
      <c r="A58" s="133"/>
      <c r="B58" s="133"/>
      <c r="C58" s="133"/>
      <c r="D58" s="133"/>
      <c r="E58" s="133"/>
      <c r="F58" s="133"/>
      <c r="G58" s="133"/>
      <c r="H58" s="133"/>
      <c r="I58" s="133"/>
      <c r="J58" s="133"/>
      <c r="K58" s="133"/>
      <c r="L58" s="133"/>
      <c r="M58" s="133"/>
      <c r="N58" s="133"/>
    </row>
    <row r="59" spans="1:14" ht="15.75" thickBot="1" x14ac:dyDescent="0.3">
      <c r="A59" s="133"/>
      <c r="B59" s="133"/>
      <c r="C59" s="133"/>
      <c r="D59" s="133"/>
      <c r="E59" s="133"/>
      <c r="F59" s="133"/>
      <c r="G59" s="133"/>
      <c r="H59" s="133"/>
      <c r="I59" s="133"/>
      <c r="J59" s="133"/>
      <c r="K59" s="133"/>
      <c r="L59" s="133"/>
      <c r="M59" s="133"/>
      <c r="N59" s="133"/>
    </row>
    <row r="60" spans="1:14" x14ac:dyDescent="0.25">
      <c r="A60" s="133"/>
      <c r="B60" s="53" t="s">
        <v>196</v>
      </c>
      <c r="C60" s="419"/>
      <c r="D60" s="420"/>
      <c r="E60" s="421"/>
      <c r="F60" s="133"/>
      <c r="G60" s="53" t="s">
        <v>196</v>
      </c>
      <c r="H60" s="419"/>
      <c r="I60" s="420"/>
      <c r="J60" s="421"/>
      <c r="K60" s="133"/>
      <c r="L60" s="133"/>
      <c r="M60" s="133"/>
      <c r="N60" s="133"/>
    </row>
    <row r="61" spans="1:14" x14ac:dyDescent="0.25">
      <c r="A61" s="133"/>
      <c r="B61" s="54" t="s">
        <v>203</v>
      </c>
      <c r="C61" s="357"/>
      <c r="D61" s="358"/>
      <c r="E61" s="359"/>
      <c r="F61" s="133"/>
      <c r="G61" s="54" t="s">
        <v>203</v>
      </c>
      <c r="H61" s="357"/>
      <c r="I61" s="358"/>
      <c r="J61" s="359"/>
      <c r="K61" s="133"/>
      <c r="L61" s="133"/>
      <c r="M61" s="133"/>
      <c r="N61" s="133"/>
    </row>
    <row r="62" spans="1:14" x14ac:dyDescent="0.25">
      <c r="A62" s="133"/>
      <c r="B62" s="44"/>
      <c r="C62" s="45"/>
      <c r="D62" s="414" t="s">
        <v>201</v>
      </c>
      <c r="E62" s="418"/>
      <c r="F62" s="133"/>
      <c r="G62" s="44"/>
      <c r="H62" s="45"/>
      <c r="I62" s="414" t="s">
        <v>201</v>
      </c>
      <c r="J62" s="418"/>
      <c r="K62" s="133"/>
      <c r="L62" s="133"/>
      <c r="M62" s="133"/>
      <c r="N62" s="133"/>
    </row>
    <row r="63" spans="1:14" x14ac:dyDescent="0.25">
      <c r="A63" s="133"/>
      <c r="B63" s="55" t="s">
        <v>197</v>
      </c>
      <c r="C63" s="2" t="s">
        <v>134</v>
      </c>
      <c r="D63" s="243">
        <v>0</v>
      </c>
      <c r="E63" s="244">
        <v>20</v>
      </c>
      <c r="F63" s="133"/>
      <c r="G63" s="55" t="s">
        <v>197</v>
      </c>
      <c r="H63" s="2" t="s">
        <v>134</v>
      </c>
      <c r="I63" s="243">
        <v>0</v>
      </c>
      <c r="J63" s="244">
        <v>20</v>
      </c>
      <c r="K63" s="133"/>
      <c r="L63" s="133"/>
      <c r="M63" s="133"/>
      <c r="N63" s="133"/>
    </row>
    <row r="64" spans="1:14" x14ac:dyDescent="0.25">
      <c r="A64" s="133"/>
      <c r="B64" s="55" t="s">
        <v>198</v>
      </c>
      <c r="C64" s="46" t="s">
        <v>134</v>
      </c>
      <c r="D64" s="51">
        <v>0</v>
      </c>
      <c r="E64" s="52">
        <v>0</v>
      </c>
      <c r="F64" s="133"/>
      <c r="G64" s="55" t="s">
        <v>198</v>
      </c>
      <c r="H64" s="46" t="s">
        <v>134</v>
      </c>
      <c r="I64" s="51">
        <v>0</v>
      </c>
      <c r="J64" s="52">
        <v>0</v>
      </c>
      <c r="K64" s="133"/>
      <c r="L64" s="133"/>
      <c r="M64" s="133"/>
      <c r="N64" s="133"/>
    </row>
    <row r="65" spans="1:14" x14ac:dyDescent="0.25">
      <c r="A65" s="133"/>
      <c r="B65" s="55" t="s">
        <v>461</v>
      </c>
      <c r="C65" s="46" t="s">
        <v>134</v>
      </c>
      <c r="D65" s="51">
        <v>0</v>
      </c>
      <c r="E65" s="52">
        <v>0</v>
      </c>
      <c r="F65" s="133"/>
      <c r="G65" s="55" t="s">
        <v>461</v>
      </c>
      <c r="H65" s="46" t="s">
        <v>134</v>
      </c>
      <c r="I65" s="51">
        <v>0</v>
      </c>
      <c r="J65" s="52">
        <v>0</v>
      </c>
      <c r="K65" s="133"/>
      <c r="L65" s="133"/>
      <c r="M65" s="133"/>
      <c r="N65" s="133"/>
    </row>
    <row r="66" spans="1:14" x14ac:dyDescent="0.25">
      <c r="A66" s="133"/>
      <c r="B66" s="55" t="s">
        <v>461</v>
      </c>
      <c r="C66" s="46" t="s">
        <v>134</v>
      </c>
      <c r="D66" s="51">
        <v>0</v>
      </c>
      <c r="E66" s="52">
        <v>0</v>
      </c>
      <c r="F66" s="133"/>
      <c r="G66" s="55" t="s">
        <v>461</v>
      </c>
      <c r="H66" s="46" t="s">
        <v>134</v>
      </c>
      <c r="I66" s="51">
        <v>0</v>
      </c>
      <c r="J66" s="52">
        <v>0</v>
      </c>
      <c r="K66" s="133"/>
      <c r="L66" s="133"/>
      <c r="M66" s="133"/>
      <c r="N66" s="133"/>
    </row>
    <row r="67" spans="1:14" x14ac:dyDescent="0.25">
      <c r="A67" s="133"/>
      <c r="B67" s="55" t="s">
        <v>276</v>
      </c>
      <c r="C67" s="74"/>
      <c r="D67" s="45"/>
      <c r="E67" s="47"/>
      <c r="F67" s="133"/>
      <c r="G67" s="55" t="s">
        <v>276</v>
      </c>
      <c r="H67" s="74"/>
      <c r="I67" s="45"/>
      <c r="J67" s="47"/>
      <c r="K67" s="133"/>
      <c r="L67" s="133"/>
      <c r="M67" s="133"/>
      <c r="N67" s="133"/>
    </row>
    <row r="68" spans="1:14" x14ac:dyDescent="0.25">
      <c r="A68" s="133"/>
      <c r="B68" s="75"/>
      <c r="C68" s="46" t="s">
        <v>134</v>
      </c>
      <c r="D68" s="51">
        <v>0</v>
      </c>
      <c r="E68" s="52">
        <v>0</v>
      </c>
      <c r="F68" s="133"/>
      <c r="G68" s="75"/>
      <c r="H68" s="46" t="s">
        <v>134</v>
      </c>
      <c r="I68" s="51">
        <v>0</v>
      </c>
      <c r="J68" s="52">
        <v>0</v>
      </c>
      <c r="K68" s="133"/>
      <c r="L68" s="133"/>
      <c r="M68" s="133"/>
      <c r="N68" s="133"/>
    </row>
    <row r="69" spans="1:14" x14ac:dyDescent="0.25">
      <c r="A69" s="133"/>
      <c r="B69" s="75"/>
      <c r="C69" s="46" t="s">
        <v>134</v>
      </c>
      <c r="D69" s="51">
        <v>0</v>
      </c>
      <c r="E69" s="52">
        <v>0</v>
      </c>
      <c r="F69" s="133"/>
      <c r="G69" s="75"/>
      <c r="H69" s="46" t="s">
        <v>134</v>
      </c>
      <c r="I69" s="51">
        <v>0</v>
      </c>
      <c r="J69" s="52">
        <v>0</v>
      </c>
      <c r="K69" s="133"/>
      <c r="L69" s="133"/>
      <c r="M69" s="133"/>
      <c r="N69" s="133"/>
    </row>
    <row r="70" spans="1:14" x14ac:dyDescent="0.25">
      <c r="A70" s="133"/>
      <c r="B70" s="75"/>
      <c r="C70" s="46" t="s">
        <v>134</v>
      </c>
      <c r="D70" s="51">
        <v>0</v>
      </c>
      <c r="E70" s="52">
        <v>0</v>
      </c>
      <c r="F70" s="133"/>
      <c r="G70" s="75"/>
      <c r="H70" s="46" t="s">
        <v>134</v>
      </c>
      <c r="I70" s="51">
        <v>0</v>
      </c>
      <c r="J70" s="52">
        <v>0</v>
      </c>
      <c r="K70" s="133"/>
      <c r="L70" s="133"/>
      <c r="M70" s="133"/>
      <c r="N70" s="133"/>
    </row>
    <row r="71" spans="1:14" x14ac:dyDescent="0.25">
      <c r="A71" s="133"/>
      <c r="B71" s="75"/>
      <c r="C71" s="46" t="s">
        <v>134</v>
      </c>
      <c r="D71" s="51">
        <v>0</v>
      </c>
      <c r="E71" s="52">
        <v>0</v>
      </c>
      <c r="F71" s="133"/>
      <c r="G71" s="75"/>
      <c r="H71" s="46" t="s">
        <v>134</v>
      </c>
      <c r="I71" s="51">
        <v>0</v>
      </c>
      <c r="J71" s="52">
        <v>0</v>
      </c>
      <c r="K71" s="133"/>
      <c r="L71" s="133"/>
      <c r="M71" s="133"/>
      <c r="N71" s="133"/>
    </row>
    <row r="72" spans="1:14" x14ac:dyDescent="0.25">
      <c r="A72" s="133"/>
      <c r="B72" s="55" t="s">
        <v>275</v>
      </c>
      <c r="C72" s="243" t="s">
        <v>490</v>
      </c>
      <c r="D72" s="51">
        <v>0</v>
      </c>
      <c r="E72" s="52">
        <v>0</v>
      </c>
      <c r="F72" s="133"/>
      <c r="G72" s="55" t="s">
        <v>275</v>
      </c>
      <c r="H72" s="243" t="s">
        <v>490</v>
      </c>
      <c r="I72" s="51">
        <v>0</v>
      </c>
      <c r="J72" s="52">
        <v>0</v>
      </c>
      <c r="K72" s="133"/>
      <c r="L72" s="133"/>
      <c r="M72" s="133"/>
      <c r="N72" s="133"/>
    </row>
    <row r="73" spans="1:14" x14ac:dyDescent="0.25">
      <c r="A73" s="133"/>
      <c r="B73" s="331" t="s">
        <v>479</v>
      </c>
      <c r="C73" s="315" t="s">
        <v>480</v>
      </c>
      <c r="D73" s="315">
        <v>0</v>
      </c>
      <c r="E73" s="330">
        <f>IF(Roll20!$E$11&gt;Roll20!$E$15,Roll20!$E$11,Roll20!$E$15)*-1</f>
        <v>0</v>
      </c>
      <c r="F73" s="133"/>
      <c r="G73" s="331" t="s">
        <v>479</v>
      </c>
      <c r="H73" s="315" t="s">
        <v>480</v>
      </c>
      <c r="I73" s="315">
        <v>0</v>
      </c>
      <c r="J73" s="330">
        <f>IF(Roll20!$E$11&gt;Roll20!$E$15,Roll20!$E$11,Roll20!$E$15)*-1</f>
        <v>0</v>
      </c>
      <c r="K73" s="133"/>
      <c r="L73" s="133"/>
      <c r="M73" s="133"/>
      <c r="N73" s="133"/>
    </row>
    <row r="74" spans="1:14" x14ac:dyDescent="0.25">
      <c r="A74" s="133"/>
      <c r="B74" s="44"/>
      <c r="C74" s="45"/>
      <c r="D74" s="45"/>
      <c r="E74" s="47"/>
      <c r="F74" s="133"/>
      <c r="G74" s="44"/>
      <c r="H74" s="45"/>
      <c r="I74" s="45"/>
      <c r="J74" s="47"/>
      <c r="K74" s="133"/>
      <c r="L74" s="133"/>
      <c r="M74" s="133"/>
      <c r="N74" s="133"/>
    </row>
    <row r="75" spans="1:14" x14ac:dyDescent="0.25">
      <c r="A75" s="133"/>
      <c r="B75" s="55" t="s">
        <v>199</v>
      </c>
      <c r="C75" s="48"/>
      <c r="D75" s="243">
        <f>SUM(D63:D74)</f>
        <v>0</v>
      </c>
      <c r="E75" s="244">
        <f>SUM(E63:E73)</f>
        <v>20</v>
      </c>
      <c r="F75" s="133"/>
      <c r="G75" s="55" t="s">
        <v>199</v>
      </c>
      <c r="H75" s="48"/>
      <c r="I75" s="243">
        <f>SUM(I63:I74)</f>
        <v>0</v>
      </c>
      <c r="J75" s="244">
        <f>SUM(J63:J73)</f>
        <v>20</v>
      </c>
      <c r="K75" s="133"/>
      <c r="L75" s="133"/>
      <c r="M75" s="133"/>
      <c r="N75" s="133"/>
    </row>
    <row r="76" spans="1:14" x14ac:dyDescent="0.25">
      <c r="A76" s="133"/>
      <c r="B76" s="55" t="s">
        <v>200</v>
      </c>
      <c r="C76" s="8" t="str">
        <f>IF(E75&lt;=100,Listes!$F$59,
IF(E75&lt;=150,Listes!$F$60,
IF(E75&lt;=200,Listes!$F$61,
IF(E75&lt;=250,Listes!$F$62,
IF(E75&lt;=300,Listes!$F$63,
IF(E75&lt;=350,Listes!$F$64,
IF(E75&lt;=400,Listes!$F$65,Listes!$F$66)))))))</f>
        <v>Instantané [20 - 100]</v>
      </c>
      <c r="D76" s="422" t="str">
        <f>VLOOKUP(C76,Listes!$F$59:$G$65,2,FALSE)</f>
        <v>Le sort se produit à l’instant.</v>
      </c>
      <c r="E76" s="423"/>
      <c r="F76" s="133"/>
      <c r="G76" s="55" t="s">
        <v>200</v>
      </c>
      <c r="H76" s="8" t="str">
        <f>IF(J75&lt;=100,Listes!$F$59,
IF(J75&lt;=150,Listes!$F$60,
IF(J75&lt;=200,Listes!$F$61,
IF(J75&lt;=250,Listes!$F$62,
IF(J75&lt;=300,Listes!$F$63,
IF(J75&lt;=350,Listes!$F$64,
IF(J75&lt;=400,Listes!$F$65,Listes!$F$66)))))))</f>
        <v>Instantané [20 - 100]</v>
      </c>
      <c r="I76" s="422" t="str">
        <f>VLOOKUP(H76,Listes!$F$59:$G$65,2,FALSE)</f>
        <v>Le sort se produit à l’instant.</v>
      </c>
      <c r="J76" s="423"/>
      <c r="K76" s="133"/>
      <c r="L76" s="133"/>
      <c r="M76" s="133"/>
      <c r="N76" s="133"/>
    </row>
    <row r="77" spans="1:14" x14ac:dyDescent="0.25">
      <c r="A77" s="133"/>
      <c r="B77" s="55" t="s">
        <v>492</v>
      </c>
      <c r="C77" s="265" t="str">
        <f>Roll20!$I$41</f>
        <v>Armure_de_cuir</v>
      </c>
      <c r="D77" s="414">
        <f>Roll20!$K$41*-1</f>
        <v>0</v>
      </c>
      <c r="E77" s="418"/>
      <c r="F77" s="133"/>
      <c r="G77" s="55" t="s">
        <v>492</v>
      </c>
      <c r="H77" s="265" t="str">
        <f>Roll20!$I$41</f>
        <v>Armure_de_cuir</v>
      </c>
      <c r="I77" s="414">
        <f>Roll20!$K$41*-1</f>
        <v>0</v>
      </c>
      <c r="J77" s="418"/>
      <c r="K77" s="133"/>
      <c r="L77" s="133"/>
      <c r="M77" s="133"/>
      <c r="N77" s="133"/>
    </row>
    <row r="78" spans="1:14" x14ac:dyDescent="0.25">
      <c r="A78" s="133"/>
      <c r="B78" s="55" t="s">
        <v>482</v>
      </c>
      <c r="C78" s="46" t="s">
        <v>134</v>
      </c>
      <c r="D78" s="414">
        <f>VLOOKUP(C78,Listes!$B$46:$D$52,3,FALSE)</f>
        <v>0</v>
      </c>
      <c r="E78" s="418"/>
      <c r="F78" s="133"/>
      <c r="G78" s="55" t="s">
        <v>482</v>
      </c>
      <c r="H78" s="46" t="s">
        <v>134</v>
      </c>
      <c r="I78" s="414">
        <f>VLOOKUP(H78,Listes!$B$46:$D$52,3,FALSE)</f>
        <v>0</v>
      </c>
      <c r="J78" s="418"/>
      <c r="K78" s="133"/>
      <c r="L78" s="133"/>
      <c r="M78" s="133"/>
      <c r="N78" s="133"/>
    </row>
    <row r="79" spans="1:14" x14ac:dyDescent="0.25">
      <c r="A79" s="133"/>
      <c r="B79" s="55" t="s">
        <v>482</v>
      </c>
      <c r="C79" s="46" t="s">
        <v>134</v>
      </c>
      <c r="D79" s="414">
        <f>VLOOKUP(C79,Listes!$B$46:$D$52,3,FALSE)</f>
        <v>0</v>
      </c>
      <c r="E79" s="418"/>
      <c r="F79" s="133"/>
      <c r="G79" s="55" t="s">
        <v>482</v>
      </c>
      <c r="H79" s="46" t="s">
        <v>134</v>
      </c>
      <c r="I79" s="414">
        <f>VLOOKUP(H79,Listes!$B$46:$D$52,3,FALSE)</f>
        <v>0</v>
      </c>
      <c r="J79" s="418"/>
      <c r="K79" s="133"/>
      <c r="L79" s="133"/>
      <c r="M79" s="133"/>
      <c r="N79" s="133"/>
    </row>
    <row r="80" spans="1:14" x14ac:dyDescent="0.25">
      <c r="A80" s="133"/>
      <c r="B80" s="55" t="s">
        <v>482</v>
      </c>
      <c r="C80" s="46" t="s">
        <v>134</v>
      </c>
      <c r="D80" s="414">
        <f>VLOOKUP(C80,Listes!$B$46:$D$52,3,FALSE)</f>
        <v>0</v>
      </c>
      <c r="E80" s="418"/>
      <c r="F80" s="133"/>
      <c r="G80" s="55" t="s">
        <v>482</v>
      </c>
      <c r="H80" s="46" t="s">
        <v>134</v>
      </c>
      <c r="I80" s="414">
        <f>VLOOKUP(H80,Listes!$B$46:$D$52,3,FALSE)</f>
        <v>0</v>
      </c>
      <c r="J80" s="418"/>
      <c r="K80" s="133"/>
      <c r="L80" s="133"/>
      <c r="M80" s="133"/>
      <c r="N80" s="133"/>
    </row>
    <row r="81" spans="1:14" x14ac:dyDescent="0.25">
      <c r="A81" s="133"/>
      <c r="B81" s="55" t="s">
        <v>275</v>
      </c>
      <c r="C81" s="243" t="s">
        <v>490</v>
      </c>
      <c r="D81" s="357">
        <v>0</v>
      </c>
      <c r="E81" s="359"/>
      <c r="F81" s="133"/>
      <c r="G81" s="55" t="s">
        <v>275</v>
      </c>
      <c r="H81" s="243" t="s">
        <v>490</v>
      </c>
      <c r="I81" s="357">
        <v>0</v>
      </c>
      <c r="J81" s="359"/>
      <c r="K81" s="133"/>
      <c r="L81" s="133"/>
      <c r="M81" s="133"/>
      <c r="N81" s="133"/>
    </row>
    <row r="82" spans="1:14" x14ac:dyDescent="0.25">
      <c r="A82" s="133"/>
      <c r="B82" s="55" t="s">
        <v>483</v>
      </c>
      <c r="C82" s="46" t="s">
        <v>134</v>
      </c>
      <c r="D82" s="414">
        <f>VLOOKUP(C82,Listes!$B$46:$D$60,3,FALSE)</f>
        <v>0</v>
      </c>
      <c r="E82" s="418"/>
      <c r="F82" s="133"/>
      <c r="G82" s="55" t="s">
        <v>483</v>
      </c>
      <c r="H82" s="46" t="s">
        <v>134</v>
      </c>
      <c r="I82" s="414">
        <f>VLOOKUP(H82,Listes!$B$46:$D$60,3,FALSE)</f>
        <v>0</v>
      </c>
      <c r="J82" s="418"/>
      <c r="K82" s="133"/>
      <c r="L82" s="133"/>
      <c r="M82" s="133"/>
      <c r="N82" s="133"/>
    </row>
    <row r="83" spans="1:14" x14ac:dyDescent="0.25">
      <c r="A83" s="133"/>
      <c r="B83" s="55" t="s">
        <v>483</v>
      </c>
      <c r="C83" s="46" t="s">
        <v>134</v>
      </c>
      <c r="D83" s="414">
        <f>VLOOKUP(C83,Listes!$B$46:$D$60,3,FALSE)</f>
        <v>0</v>
      </c>
      <c r="E83" s="418"/>
      <c r="F83" s="133"/>
      <c r="G83" s="55" t="s">
        <v>483</v>
      </c>
      <c r="H83" s="46" t="s">
        <v>134</v>
      </c>
      <c r="I83" s="414">
        <f>VLOOKUP(H83,Listes!$B$46:$D$60,3,FALSE)</f>
        <v>0</v>
      </c>
      <c r="J83" s="418"/>
      <c r="K83" s="133"/>
      <c r="L83" s="133"/>
      <c r="M83" s="133"/>
      <c r="N83" s="133"/>
    </row>
    <row r="84" spans="1:14" x14ac:dyDescent="0.25">
      <c r="A84" s="133"/>
      <c r="B84" s="55" t="s">
        <v>484</v>
      </c>
      <c r="C84" s="243" t="s">
        <v>490</v>
      </c>
      <c r="D84" s="357">
        <v>0</v>
      </c>
      <c r="E84" s="359"/>
      <c r="F84" s="133"/>
      <c r="G84" s="55" t="s">
        <v>484</v>
      </c>
      <c r="H84" s="243" t="s">
        <v>490</v>
      </c>
      <c r="I84" s="357">
        <v>0</v>
      </c>
      <c r="J84" s="359"/>
      <c r="K84" s="133"/>
      <c r="L84" s="133"/>
      <c r="M84" s="133"/>
      <c r="N84" s="133"/>
    </row>
    <row r="85" spans="1:14" x14ac:dyDescent="0.25">
      <c r="A85" s="133"/>
      <c r="B85" s="54" t="s">
        <v>278</v>
      </c>
      <c r="C85" s="2" t="str">
        <f>C64</f>
        <v>N_A</v>
      </c>
      <c r="D85" s="414">
        <f>(VLOOKUP(C85,$L$3:$M$13,2,FALSE))-SUM(D77:E81)+SUM(D82:E84)</f>
        <v>0</v>
      </c>
      <c r="E85" s="418"/>
      <c r="F85" s="133"/>
      <c r="G85" s="54" t="s">
        <v>278</v>
      </c>
      <c r="H85" s="2" t="str">
        <f>H64</f>
        <v>N_A</v>
      </c>
      <c r="I85" s="414">
        <f>(VLOOKUP(H85,$L$3:$M$13,2,FALSE))-SUM(I77:J81)+SUM(I82:J84)</f>
        <v>0</v>
      </c>
      <c r="J85" s="418"/>
      <c r="K85" s="133"/>
      <c r="L85" s="133"/>
      <c r="M85" s="133"/>
      <c r="N85" s="133"/>
    </row>
    <row r="86" spans="1:14" ht="15.75" thickBot="1" x14ac:dyDescent="0.3">
      <c r="A86" s="133"/>
      <c r="B86" s="56" t="s">
        <v>274</v>
      </c>
      <c r="C86" s="406" t="str">
        <f>VLOOKUP(C64,Listes!$B$59:$C$69,2,FALSE)</f>
        <v>N_A</v>
      </c>
      <c r="D86" s="407"/>
      <c r="E86" s="424"/>
      <c r="F86" s="133"/>
      <c r="G86" s="56" t="s">
        <v>274</v>
      </c>
      <c r="H86" s="406" t="str">
        <f>VLOOKUP(H64,Listes!$B$59:$C$69,2,FALSE)</f>
        <v>N_A</v>
      </c>
      <c r="I86" s="407"/>
      <c r="J86" s="424"/>
      <c r="K86" s="133"/>
      <c r="L86" s="133"/>
      <c r="M86" s="133"/>
      <c r="N86" s="133"/>
    </row>
    <row r="87" spans="1:14" x14ac:dyDescent="0.25">
      <c r="A87" s="133"/>
      <c r="B87" s="133"/>
      <c r="C87" s="133"/>
      <c r="D87" s="133"/>
      <c r="E87" s="133"/>
      <c r="F87" s="133"/>
      <c r="G87" s="133"/>
      <c r="H87" s="133"/>
      <c r="I87" s="133"/>
      <c r="J87" s="133"/>
      <c r="K87" s="133"/>
      <c r="L87" s="133"/>
      <c r="M87" s="133"/>
      <c r="N87" s="133"/>
    </row>
    <row r="88" spans="1:14" ht="15.75" thickBot="1" x14ac:dyDescent="0.3">
      <c r="A88" s="133"/>
      <c r="B88" s="133"/>
      <c r="C88" s="133"/>
      <c r="D88" s="133"/>
      <c r="E88" s="133"/>
      <c r="F88" s="133"/>
      <c r="G88" s="133"/>
      <c r="H88" s="133"/>
      <c r="I88" s="133"/>
      <c r="J88" s="133"/>
      <c r="K88" s="133"/>
      <c r="L88" s="133"/>
      <c r="M88" s="133"/>
      <c r="N88" s="133"/>
    </row>
    <row r="89" spans="1:14" x14ac:dyDescent="0.25">
      <c r="A89" s="133"/>
      <c r="B89" s="53" t="s">
        <v>196</v>
      </c>
      <c r="C89" s="419"/>
      <c r="D89" s="420"/>
      <c r="E89" s="421"/>
      <c r="F89" s="133"/>
      <c r="G89" s="53" t="s">
        <v>196</v>
      </c>
      <c r="H89" s="419"/>
      <c r="I89" s="420"/>
      <c r="J89" s="421"/>
      <c r="K89" s="133"/>
      <c r="L89" s="133"/>
      <c r="M89" s="133"/>
      <c r="N89" s="133"/>
    </row>
    <row r="90" spans="1:14" x14ac:dyDescent="0.25">
      <c r="A90" s="133"/>
      <c r="B90" s="54" t="s">
        <v>203</v>
      </c>
      <c r="C90" s="357"/>
      <c r="D90" s="358"/>
      <c r="E90" s="359"/>
      <c r="F90" s="133"/>
      <c r="G90" s="54" t="s">
        <v>203</v>
      </c>
      <c r="H90" s="357"/>
      <c r="I90" s="358"/>
      <c r="J90" s="359"/>
      <c r="K90" s="133"/>
      <c r="L90" s="133"/>
      <c r="M90" s="133"/>
      <c r="N90" s="133"/>
    </row>
    <row r="91" spans="1:14" x14ac:dyDescent="0.25">
      <c r="A91" s="133"/>
      <c r="B91" s="44"/>
      <c r="C91" s="45"/>
      <c r="D91" s="414" t="s">
        <v>201</v>
      </c>
      <c r="E91" s="418"/>
      <c r="F91" s="133"/>
      <c r="G91" s="44"/>
      <c r="H91" s="45"/>
      <c r="I91" s="414" t="s">
        <v>201</v>
      </c>
      <c r="J91" s="418"/>
      <c r="K91" s="133"/>
      <c r="L91" s="133"/>
      <c r="M91" s="133"/>
      <c r="N91" s="133"/>
    </row>
    <row r="92" spans="1:14" x14ac:dyDescent="0.25">
      <c r="A92" s="133"/>
      <c r="B92" s="55" t="s">
        <v>197</v>
      </c>
      <c r="C92" s="2" t="s">
        <v>134</v>
      </c>
      <c r="D92" s="243">
        <v>0</v>
      </c>
      <c r="E92" s="244">
        <v>20</v>
      </c>
      <c r="F92" s="133"/>
      <c r="G92" s="55" t="s">
        <v>197</v>
      </c>
      <c r="H92" s="2" t="s">
        <v>134</v>
      </c>
      <c r="I92" s="243">
        <v>0</v>
      </c>
      <c r="J92" s="244">
        <v>20</v>
      </c>
      <c r="K92" s="133"/>
      <c r="L92" s="133"/>
      <c r="M92" s="133"/>
      <c r="N92" s="133"/>
    </row>
    <row r="93" spans="1:14" x14ac:dyDescent="0.25">
      <c r="A93" s="133"/>
      <c r="B93" s="55" t="s">
        <v>198</v>
      </c>
      <c r="C93" s="46" t="s">
        <v>134</v>
      </c>
      <c r="D93" s="51">
        <v>0</v>
      </c>
      <c r="E93" s="52">
        <v>0</v>
      </c>
      <c r="F93" s="133"/>
      <c r="G93" s="55" t="s">
        <v>198</v>
      </c>
      <c r="H93" s="46" t="s">
        <v>134</v>
      </c>
      <c r="I93" s="51">
        <v>0</v>
      </c>
      <c r="J93" s="52">
        <v>0</v>
      </c>
      <c r="K93" s="133"/>
      <c r="L93" s="133"/>
      <c r="M93" s="133"/>
      <c r="N93" s="133"/>
    </row>
    <row r="94" spans="1:14" x14ac:dyDescent="0.25">
      <c r="A94" s="133"/>
      <c r="B94" s="55" t="s">
        <v>461</v>
      </c>
      <c r="C94" s="46" t="s">
        <v>134</v>
      </c>
      <c r="D94" s="51">
        <v>0</v>
      </c>
      <c r="E94" s="52">
        <v>0</v>
      </c>
      <c r="F94" s="133"/>
      <c r="G94" s="55" t="s">
        <v>461</v>
      </c>
      <c r="H94" s="46" t="s">
        <v>134</v>
      </c>
      <c r="I94" s="51">
        <v>0</v>
      </c>
      <c r="J94" s="52">
        <v>0</v>
      </c>
      <c r="K94" s="133"/>
      <c r="L94" s="133"/>
      <c r="M94" s="133"/>
      <c r="N94" s="133"/>
    </row>
    <row r="95" spans="1:14" x14ac:dyDescent="0.25">
      <c r="A95" s="133"/>
      <c r="B95" s="55" t="s">
        <v>461</v>
      </c>
      <c r="C95" s="46" t="s">
        <v>134</v>
      </c>
      <c r="D95" s="51">
        <v>0</v>
      </c>
      <c r="E95" s="52">
        <v>0</v>
      </c>
      <c r="F95" s="133"/>
      <c r="G95" s="55" t="s">
        <v>461</v>
      </c>
      <c r="H95" s="46" t="s">
        <v>134</v>
      </c>
      <c r="I95" s="51">
        <v>0</v>
      </c>
      <c r="J95" s="52">
        <v>0</v>
      </c>
      <c r="K95" s="133"/>
      <c r="L95" s="133"/>
      <c r="M95" s="133"/>
      <c r="N95" s="133"/>
    </row>
    <row r="96" spans="1:14" x14ac:dyDescent="0.25">
      <c r="A96" s="133"/>
      <c r="B96" s="55" t="s">
        <v>276</v>
      </c>
      <c r="C96" s="74"/>
      <c r="D96" s="45"/>
      <c r="E96" s="47"/>
      <c r="F96" s="133"/>
      <c r="G96" s="55" t="s">
        <v>276</v>
      </c>
      <c r="H96" s="74"/>
      <c r="I96" s="45"/>
      <c r="J96" s="47"/>
      <c r="K96" s="133"/>
      <c r="L96" s="133"/>
      <c r="M96" s="133"/>
      <c r="N96" s="133"/>
    </row>
    <row r="97" spans="1:14" x14ac:dyDescent="0.25">
      <c r="A97" s="133"/>
      <c r="B97" s="75"/>
      <c r="C97" s="46" t="s">
        <v>134</v>
      </c>
      <c r="D97" s="51">
        <v>0</v>
      </c>
      <c r="E97" s="52">
        <v>0</v>
      </c>
      <c r="F97" s="133"/>
      <c r="G97" s="75"/>
      <c r="H97" s="46" t="s">
        <v>134</v>
      </c>
      <c r="I97" s="51">
        <v>0</v>
      </c>
      <c r="J97" s="52">
        <v>0</v>
      </c>
      <c r="K97" s="133"/>
      <c r="L97" s="133"/>
      <c r="M97" s="133"/>
      <c r="N97" s="133"/>
    </row>
    <row r="98" spans="1:14" x14ac:dyDescent="0.25">
      <c r="A98" s="133"/>
      <c r="B98" s="75"/>
      <c r="C98" s="46" t="s">
        <v>134</v>
      </c>
      <c r="D98" s="51">
        <v>0</v>
      </c>
      <c r="E98" s="52">
        <v>0</v>
      </c>
      <c r="F98" s="133"/>
      <c r="G98" s="75"/>
      <c r="H98" s="46" t="s">
        <v>134</v>
      </c>
      <c r="I98" s="51">
        <v>0</v>
      </c>
      <c r="J98" s="52">
        <v>0</v>
      </c>
      <c r="K98" s="133"/>
      <c r="L98" s="133"/>
      <c r="M98" s="133"/>
      <c r="N98" s="133"/>
    </row>
    <row r="99" spans="1:14" x14ac:dyDescent="0.25">
      <c r="A99" s="133"/>
      <c r="B99" s="75"/>
      <c r="C99" s="46" t="s">
        <v>134</v>
      </c>
      <c r="D99" s="51">
        <v>0</v>
      </c>
      <c r="E99" s="52">
        <v>0</v>
      </c>
      <c r="F99" s="133"/>
      <c r="G99" s="75"/>
      <c r="H99" s="46" t="s">
        <v>134</v>
      </c>
      <c r="I99" s="51">
        <v>0</v>
      </c>
      <c r="J99" s="52">
        <v>0</v>
      </c>
      <c r="K99" s="133"/>
      <c r="L99" s="133"/>
      <c r="M99" s="133"/>
      <c r="N99" s="133"/>
    </row>
    <row r="100" spans="1:14" x14ac:dyDescent="0.25">
      <c r="A100" s="133"/>
      <c r="B100" s="75"/>
      <c r="C100" s="46" t="s">
        <v>134</v>
      </c>
      <c r="D100" s="51">
        <v>0</v>
      </c>
      <c r="E100" s="52">
        <v>0</v>
      </c>
      <c r="F100" s="133"/>
      <c r="G100" s="75"/>
      <c r="H100" s="46" t="s">
        <v>134</v>
      </c>
      <c r="I100" s="51">
        <v>0</v>
      </c>
      <c r="J100" s="52">
        <v>0</v>
      </c>
      <c r="K100" s="133"/>
      <c r="L100" s="133"/>
      <c r="M100" s="133"/>
      <c r="N100" s="133"/>
    </row>
    <row r="101" spans="1:14" x14ac:dyDescent="0.25">
      <c r="A101" s="133"/>
      <c r="B101" s="55" t="s">
        <v>275</v>
      </c>
      <c r="C101" s="243" t="s">
        <v>490</v>
      </c>
      <c r="D101" s="51">
        <v>0</v>
      </c>
      <c r="E101" s="52">
        <v>0</v>
      </c>
      <c r="F101" s="133"/>
      <c r="G101" s="55" t="s">
        <v>275</v>
      </c>
      <c r="H101" s="243" t="s">
        <v>490</v>
      </c>
      <c r="I101" s="51">
        <v>0</v>
      </c>
      <c r="J101" s="52">
        <v>0</v>
      </c>
      <c r="K101" s="133"/>
      <c r="L101" s="133"/>
      <c r="M101" s="133"/>
      <c r="N101" s="133"/>
    </row>
    <row r="102" spans="1:14" x14ac:dyDescent="0.25">
      <c r="A102" s="133"/>
      <c r="B102" s="331" t="s">
        <v>479</v>
      </c>
      <c r="C102" s="315" t="s">
        <v>480</v>
      </c>
      <c r="D102" s="315">
        <v>0</v>
      </c>
      <c r="E102" s="330">
        <f>IF(Roll20!$E$11&gt;Roll20!$E$15,Roll20!$E$11,Roll20!$E$15)*-1</f>
        <v>0</v>
      </c>
      <c r="F102" s="133"/>
      <c r="G102" s="331" t="s">
        <v>479</v>
      </c>
      <c r="H102" s="315" t="s">
        <v>480</v>
      </c>
      <c r="I102" s="315">
        <v>0</v>
      </c>
      <c r="J102" s="330">
        <f>IF(Roll20!$E$11&gt;Roll20!$E$15,Roll20!$E$11,Roll20!$E$15)*-1</f>
        <v>0</v>
      </c>
      <c r="K102" s="133"/>
      <c r="L102" s="133"/>
      <c r="M102" s="133"/>
      <c r="N102" s="133"/>
    </row>
    <row r="103" spans="1:14" x14ac:dyDescent="0.25">
      <c r="A103" s="133"/>
      <c r="B103" s="44"/>
      <c r="C103" s="45"/>
      <c r="D103" s="45"/>
      <c r="E103" s="47"/>
      <c r="F103" s="133"/>
      <c r="G103" s="44"/>
      <c r="H103" s="45"/>
      <c r="I103" s="45"/>
      <c r="J103" s="47"/>
      <c r="K103" s="133"/>
      <c r="L103" s="133"/>
      <c r="M103" s="133"/>
      <c r="N103" s="133"/>
    </row>
    <row r="104" spans="1:14" x14ac:dyDescent="0.25">
      <c r="A104" s="133"/>
      <c r="B104" s="55" t="s">
        <v>199</v>
      </c>
      <c r="C104" s="48"/>
      <c r="D104" s="243">
        <f>SUM(D92:D103)</f>
        <v>0</v>
      </c>
      <c r="E104" s="244">
        <f>SUM(E92:E102)</f>
        <v>20</v>
      </c>
      <c r="F104" s="133"/>
      <c r="G104" s="55" t="s">
        <v>199</v>
      </c>
      <c r="H104" s="48"/>
      <c r="I104" s="243">
        <f>SUM(I92:I103)</f>
        <v>0</v>
      </c>
      <c r="J104" s="244">
        <f>SUM(J92:J102)</f>
        <v>20</v>
      </c>
      <c r="K104" s="133"/>
      <c r="L104" s="133"/>
      <c r="M104" s="133"/>
      <c r="N104" s="133"/>
    </row>
    <row r="105" spans="1:14" x14ac:dyDescent="0.25">
      <c r="A105" s="133"/>
      <c r="B105" s="55" t="s">
        <v>200</v>
      </c>
      <c r="C105" s="8" t="str">
        <f>IF(E104&lt;=100,Listes!$F$59,
IF(E104&lt;=150,Listes!$F$60,
IF(E104&lt;=200,Listes!$F$61,
IF(E104&lt;=250,Listes!$F$62,
IF(E104&lt;=300,Listes!$F$63,
IF(E104&lt;=350,Listes!$F$64,
IF(E104&lt;=400,Listes!$F$65,Listes!$F$66)))))))</f>
        <v>Instantané [20 - 100]</v>
      </c>
      <c r="D105" s="422" t="str">
        <f>VLOOKUP(C105,Listes!$F$59:$G$65,2,FALSE)</f>
        <v>Le sort se produit à l’instant.</v>
      </c>
      <c r="E105" s="423"/>
      <c r="F105" s="133"/>
      <c r="G105" s="55" t="s">
        <v>200</v>
      </c>
      <c r="H105" s="8" t="str">
        <f>IF(J104&lt;=100,Listes!$F$59,
IF(J104&lt;=150,Listes!$F$60,
IF(J104&lt;=200,Listes!$F$61,
IF(J104&lt;=250,Listes!$F$62,
IF(J104&lt;=300,Listes!$F$63,
IF(J104&lt;=350,Listes!$F$64,
IF(J104&lt;=400,Listes!$F$65,Listes!$F$66)))))))</f>
        <v>Instantané [20 - 100]</v>
      </c>
      <c r="I105" s="422" t="str">
        <f>VLOOKUP(H105,Listes!$F$59:$G$65,2,FALSE)</f>
        <v>Le sort se produit à l’instant.</v>
      </c>
      <c r="J105" s="423"/>
      <c r="K105" s="133"/>
      <c r="L105" s="133"/>
      <c r="M105" s="133"/>
      <c r="N105" s="133"/>
    </row>
    <row r="106" spans="1:14" x14ac:dyDescent="0.25">
      <c r="A106" s="133"/>
      <c r="B106" s="55" t="s">
        <v>492</v>
      </c>
      <c r="C106" s="265" t="str">
        <f>Roll20!$I$41</f>
        <v>Armure_de_cuir</v>
      </c>
      <c r="D106" s="414">
        <f>Roll20!$K$41*-1</f>
        <v>0</v>
      </c>
      <c r="E106" s="418"/>
      <c r="F106" s="133"/>
      <c r="G106" s="55" t="s">
        <v>492</v>
      </c>
      <c r="H106" s="265" t="str">
        <f>Roll20!$I$41</f>
        <v>Armure_de_cuir</v>
      </c>
      <c r="I106" s="414">
        <f>Roll20!$K$41*-1</f>
        <v>0</v>
      </c>
      <c r="J106" s="418"/>
      <c r="K106" s="133"/>
      <c r="L106" s="133"/>
      <c r="M106" s="133"/>
      <c r="N106" s="133"/>
    </row>
    <row r="107" spans="1:14" x14ac:dyDescent="0.25">
      <c r="A107" s="133"/>
      <c r="B107" s="55" t="s">
        <v>482</v>
      </c>
      <c r="C107" s="46" t="s">
        <v>134</v>
      </c>
      <c r="D107" s="414">
        <f>VLOOKUP(C107,Listes!$B$46:$D$52,3,FALSE)</f>
        <v>0</v>
      </c>
      <c r="E107" s="418"/>
      <c r="F107" s="133"/>
      <c r="G107" s="55" t="s">
        <v>482</v>
      </c>
      <c r="H107" s="46" t="s">
        <v>134</v>
      </c>
      <c r="I107" s="414">
        <f>VLOOKUP(H107,Listes!$B$46:$D$52,3,FALSE)</f>
        <v>0</v>
      </c>
      <c r="J107" s="418"/>
      <c r="K107" s="133"/>
      <c r="L107" s="133"/>
      <c r="M107" s="133"/>
      <c r="N107" s="133"/>
    </row>
    <row r="108" spans="1:14" x14ac:dyDescent="0.25">
      <c r="A108" s="133"/>
      <c r="B108" s="55" t="s">
        <v>482</v>
      </c>
      <c r="C108" s="46" t="s">
        <v>134</v>
      </c>
      <c r="D108" s="414">
        <f>VLOOKUP(C108,Listes!$B$46:$D$52,3,FALSE)</f>
        <v>0</v>
      </c>
      <c r="E108" s="418"/>
      <c r="F108" s="133"/>
      <c r="G108" s="55" t="s">
        <v>482</v>
      </c>
      <c r="H108" s="46" t="s">
        <v>134</v>
      </c>
      <c r="I108" s="414">
        <f>VLOOKUP(H108,Listes!$B$46:$D$52,3,FALSE)</f>
        <v>0</v>
      </c>
      <c r="J108" s="418"/>
      <c r="K108" s="133"/>
      <c r="L108" s="133"/>
      <c r="M108" s="133"/>
      <c r="N108" s="133"/>
    </row>
    <row r="109" spans="1:14" x14ac:dyDescent="0.25">
      <c r="A109" s="133"/>
      <c r="B109" s="55" t="s">
        <v>482</v>
      </c>
      <c r="C109" s="46" t="s">
        <v>134</v>
      </c>
      <c r="D109" s="414">
        <f>VLOOKUP(C109,Listes!$B$46:$D$52,3,FALSE)</f>
        <v>0</v>
      </c>
      <c r="E109" s="418"/>
      <c r="F109" s="133"/>
      <c r="G109" s="55" t="s">
        <v>482</v>
      </c>
      <c r="H109" s="46" t="s">
        <v>134</v>
      </c>
      <c r="I109" s="414">
        <f>VLOOKUP(H109,Listes!$B$46:$D$52,3,FALSE)</f>
        <v>0</v>
      </c>
      <c r="J109" s="418"/>
      <c r="K109" s="133"/>
      <c r="L109" s="133"/>
      <c r="M109" s="133"/>
      <c r="N109" s="133"/>
    </row>
    <row r="110" spans="1:14" x14ac:dyDescent="0.25">
      <c r="A110" s="133"/>
      <c r="B110" s="55" t="s">
        <v>275</v>
      </c>
      <c r="C110" s="243" t="s">
        <v>490</v>
      </c>
      <c r="D110" s="357">
        <v>0</v>
      </c>
      <c r="E110" s="359"/>
      <c r="F110" s="133"/>
      <c r="G110" s="55" t="s">
        <v>275</v>
      </c>
      <c r="H110" s="259" t="s">
        <v>490</v>
      </c>
      <c r="I110" s="357">
        <v>0</v>
      </c>
      <c r="J110" s="359"/>
      <c r="K110" s="133"/>
      <c r="L110" s="133"/>
      <c r="M110" s="133"/>
      <c r="N110" s="133"/>
    </row>
    <row r="111" spans="1:14" x14ac:dyDescent="0.25">
      <c r="A111" s="133"/>
      <c r="B111" s="55" t="s">
        <v>483</v>
      </c>
      <c r="C111" s="46" t="s">
        <v>134</v>
      </c>
      <c r="D111" s="414">
        <f>VLOOKUP(C111,Listes!$B$46:$D$60,3,FALSE)</f>
        <v>0</v>
      </c>
      <c r="E111" s="418"/>
      <c r="F111" s="133"/>
      <c r="G111" s="55" t="s">
        <v>483</v>
      </c>
      <c r="H111" s="46" t="s">
        <v>134</v>
      </c>
      <c r="I111" s="414">
        <f>VLOOKUP(H111,Listes!$B$46:$D$60,3,FALSE)</f>
        <v>0</v>
      </c>
      <c r="J111" s="418"/>
      <c r="K111" s="133"/>
      <c r="L111" s="133"/>
      <c r="M111" s="133"/>
      <c r="N111" s="133"/>
    </row>
    <row r="112" spans="1:14" x14ac:dyDescent="0.25">
      <c r="A112" s="133"/>
      <c r="B112" s="55" t="s">
        <v>483</v>
      </c>
      <c r="C112" s="46" t="s">
        <v>134</v>
      </c>
      <c r="D112" s="414">
        <f>VLOOKUP(C112,Listes!$B$46:$D$60,3,FALSE)</f>
        <v>0</v>
      </c>
      <c r="E112" s="418"/>
      <c r="F112" s="133"/>
      <c r="G112" s="55" t="s">
        <v>483</v>
      </c>
      <c r="H112" s="46" t="s">
        <v>134</v>
      </c>
      <c r="I112" s="414">
        <f>VLOOKUP(H112,Listes!$B$46:$D$60,3,FALSE)</f>
        <v>0</v>
      </c>
      <c r="J112" s="418"/>
      <c r="K112" s="133"/>
      <c r="L112" s="133"/>
      <c r="M112" s="133"/>
      <c r="N112" s="133"/>
    </row>
    <row r="113" spans="1:14" x14ac:dyDescent="0.25">
      <c r="A113" s="133"/>
      <c r="B113" s="55" t="s">
        <v>484</v>
      </c>
      <c r="C113" s="243" t="s">
        <v>490</v>
      </c>
      <c r="D113" s="357">
        <v>0</v>
      </c>
      <c r="E113" s="359"/>
      <c r="F113" s="133"/>
      <c r="G113" s="55" t="s">
        <v>484</v>
      </c>
      <c r="H113" s="243" t="s">
        <v>490</v>
      </c>
      <c r="I113" s="357">
        <v>0</v>
      </c>
      <c r="J113" s="359"/>
      <c r="K113" s="133"/>
      <c r="L113" s="133"/>
      <c r="M113" s="133"/>
      <c r="N113" s="133"/>
    </row>
    <row r="114" spans="1:14" x14ac:dyDescent="0.25">
      <c r="A114" s="133"/>
      <c r="B114" s="54" t="s">
        <v>278</v>
      </c>
      <c r="C114" s="2" t="str">
        <f>C93</f>
        <v>N_A</v>
      </c>
      <c r="D114" s="414">
        <f>(VLOOKUP(C114,$L$3:$M$13,2,FALSE))-SUM(D106:E110)+SUM(D111:E113)</f>
        <v>0</v>
      </c>
      <c r="E114" s="418"/>
      <c r="F114" s="133"/>
      <c r="G114" s="54" t="s">
        <v>278</v>
      </c>
      <c r="H114" s="2" t="str">
        <f>H93</f>
        <v>N_A</v>
      </c>
      <c r="I114" s="414">
        <f>(VLOOKUP(H114,$L$3:$M$13,2,FALSE))-SUM(I106:J110)+SUM(I111:J113)</f>
        <v>0</v>
      </c>
      <c r="J114" s="418"/>
      <c r="K114" s="133"/>
      <c r="L114" s="133"/>
      <c r="M114" s="133"/>
      <c r="N114" s="133"/>
    </row>
    <row r="115" spans="1:14" ht="15.75" thickBot="1" x14ac:dyDescent="0.3">
      <c r="A115" s="133"/>
      <c r="B115" s="56" t="s">
        <v>274</v>
      </c>
      <c r="C115" s="406" t="str">
        <f>VLOOKUP(C93,Listes!$B$59:$C$69,2,FALSE)</f>
        <v>N_A</v>
      </c>
      <c r="D115" s="407"/>
      <c r="E115" s="424"/>
      <c r="F115" s="133"/>
      <c r="G115" s="56" t="s">
        <v>274</v>
      </c>
      <c r="H115" s="406" t="str">
        <f>VLOOKUP(H93,Listes!$B$59:$C$69,2,FALSE)</f>
        <v>N_A</v>
      </c>
      <c r="I115" s="407"/>
      <c r="J115" s="424"/>
      <c r="K115" s="133"/>
      <c r="L115" s="133"/>
      <c r="M115" s="133"/>
      <c r="N115" s="133"/>
    </row>
    <row r="116" spans="1:14" x14ac:dyDescent="0.25">
      <c r="A116" s="133"/>
      <c r="B116" s="133"/>
      <c r="C116" s="133"/>
      <c r="D116" s="133"/>
      <c r="E116" s="133"/>
      <c r="F116" s="133"/>
      <c r="G116" s="133"/>
      <c r="H116" s="133"/>
      <c r="I116" s="133"/>
      <c r="J116" s="133"/>
      <c r="K116" s="133"/>
      <c r="L116" s="133"/>
      <c r="M116" s="133"/>
      <c r="N116" s="133"/>
    </row>
    <row r="117" spans="1:14" ht="15.75" thickBot="1" x14ac:dyDescent="0.3">
      <c r="A117" s="133"/>
      <c r="B117" s="133"/>
      <c r="C117" s="133"/>
      <c r="D117" s="133"/>
      <c r="E117" s="133"/>
      <c r="F117" s="133"/>
      <c r="G117" s="133"/>
      <c r="H117" s="133"/>
      <c r="I117" s="133"/>
      <c r="J117" s="133"/>
      <c r="K117" s="133"/>
      <c r="L117" s="133"/>
      <c r="M117" s="133"/>
      <c r="N117" s="133"/>
    </row>
    <row r="118" spans="1:14" x14ac:dyDescent="0.25">
      <c r="A118" s="133"/>
      <c r="B118" s="53" t="s">
        <v>196</v>
      </c>
      <c r="C118" s="419"/>
      <c r="D118" s="420"/>
      <c r="E118" s="421"/>
      <c r="F118" s="133"/>
      <c r="G118" s="53" t="s">
        <v>196</v>
      </c>
      <c r="H118" s="419"/>
      <c r="I118" s="420"/>
      <c r="J118" s="421"/>
      <c r="K118" s="133"/>
      <c r="L118" s="133"/>
      <c r="M118" s="133"/>
      <c r="N118" s="133"/>
    </row>
    <row r="119" spans="1:14" x14ac:dyDescent="0.25">
      <c r="A119" s="133"/>
      <c r="B119" s="54" t="s">
        <v>203</v>
      </c>
      <c r="C119" s="357"/>
      <c r="D119" s="358"/>
      <c r="E119" s="359"/>
      <c r="F119" s="133"/>
      <c r="G119" s="54" t="s">
        <v>203</v>
      </c>
      <c r="H119" s="357"/>
      <c r="I119" s="358"/>
      <c r="J119" s="359"/>
      <c r="K119" s="133"/>
      <c r="L119" s="133"/>
      <c r="M119" s="133"/>
      <c r="N119" s="133"/>
    </row>
    <row r="120" spans="1:14" x14ac:dyDescent="0.25">
      <c r="A120" s="133"/>
      <c r="B120" s="44"/>
      <c r="C120" s="45"/>
      <c r="D120" s="414" t="s">
        <v>201</v>
      </c>
      <c r="E120" s="418"/>
      <c r="F120" s="133"/>
      <c r="G120" s="44"/>
      <c r="H120" s="45"/>
      <c r="I120" s="414" t="s">
        <v>201</v>
      </c>
      <c r="J120" s="418"/>
      <c r="K120" s="133"/>
      <c r="L120" s="133"/>
      <c r="M120" s="133"/>
      <c r="N120" s="133"/>
    </row>
    <row r="121" spans="1:14" x14ac:dyDescent="0.25">
      <c r="A121" s="133"/>
      <c r="B121" s="55" t="s">
        <v>197</v>
      </c>
      <c r="C121" s="2" t="s">
        <v>134</v>
      </c>
      <c r="D121" s="243">
        <v>0</v>
      </c>
      <c r="E121" s="244">
        <v>20</v>
      </c>
      <c r="F121" s="133"/>
      <c r="G121" s="55" t="s">
        <v>197</v>
      </c>
      <c r="H121" s="2" t="s">
        <v>134</v>
      </c>
      <c r="I121" s="243">
        <v>0</v>
      </c>
      <c r="J121" s="244">
        <v>20</v>
      </c>
      <c r="K121" s="133"/>
      <c r="L121" s="133"/>
      <c r="M121" s="133"/>
      <c r="N121" s="133"/>
    </row>
    <row r="122" spans="1:14" x14ac:dyDescent="0.25">
      <c r="A122" s="133"/>
      <c r="B122" s="55" t="s">
        <v>198</v>
      </c>
      <c r="C122" s="46" t="s">
        <v>134</v>
      </c>
      <c r="D122" s="51">
        <v>0</v>
      </c>
      <c r="E122" s="52">
        <v>0</v>
      </c>
      <c r="F122" s="133"/>
      <c r="G122" s="55" t="s">
        <v>198</v>
      </c>
      <c r="H122" s="46" t="s">
        <v>134</v>
      </c>
      <c r="I122" s="51">
        <v>0</v>
      </c>
      <c r="J122" s="52">
        <v>0</v>
      </c>
      <c r="K122" s="133"/>
      <c r="L122" s="133"/>
      <c r="M122" s="133"/>
      <c r="N122" s="133"/>
    </row>
    <row r="123" spans="1:14" x14ac:dyDescent="0.25">
      <c r="A123" s="133"/>
      <c r="B123" s="55" t="s">
        <v>461</v>
      </c>
      <c r="C123" s="46" t="s">
        <v>134</v>
      </c>
      <c r="D123" s="51">
        <v>0</v>
      </c>
      <c r="E123" s="52">
        <v>0</v>
      </c>
      <c r="F123" s="133"/>
      <c r="G123" s="55" t="s">
        <v>461</v>
      </c>
      <c r="H123" s="46" t="s">
        <v>134</v>
      </c>
      <c r="I123" s="51">
        <v>0</v>
      </c>
      <c r="J123" s="52">
        <v>0</v>
      </c>
      <c r="K123" s="133"/>
      <c r="L123" s="133"/>
      <c r="M123" s="133"/>
      <c r="N123" s="133"/>
    </row>
    <row r="124" spans="1:14" x14ac:dyDescent="0.25">
      <c r="A124" s="133"/>
      <c r="B124" s="55" t="s">
        <v>461</v>
      </c>
      <c r="C124" s="46" t="s">
        <v>134</v>
      </c>
      <c r="D124" s="51">
        <v>0</v>
      </c>
      <c r="E124" s="52">
        <v>0</v>
      </c>
      <c r="F124" s="133"/>
      <c r="G124" s="55" t="s">
        <v>461</v>
      </c>
      <c r="H124" s="46" t="s">
        <v>134</v>
      </c>
      <c r="I124" s="51">
        <v>0</v>
      </c>
      <c r="J124" s="52">
        <v>0</v>
      </c>
      <c r="K124" s="133"/>
      <c r="L124" s="133"/>
      <c r="M124" s="133"/>
      <c r="N124" s="133"/>
    </row>
    <row r="125" spans="1:14" x14ac:dyDescent="0.25">
      <c r="A125" s="133"/>
      <c r="B125" s="55" t="s">
        <v>276</v>
      </c>
      <c r="C125" s="74"/>
      <c r="D125" s="45"/>
      <c r="E125" s="47"/>
      <c r="F125" s="133"/>
      <c r="G125" s="55" t="s">
        <v>276</v>
      </c>
      <c r="H125" s="74"/>
      <c r="I125" s="45"/>
      <c r="J125" s="47"/>
      <c r="K125" s="133"/>
      <c r="L125" s="133"/>
      <c r="M125" s="133"/>
      <c r="N125" s="133"/>
    </row>
    <row r="126" spans="1:14" x14ac:dyDescent="0.25">
      <c r="A126" s="133"/>
      <c r="B126" s="75"/>
      <c r="C126" s="46" t="s">
        <v>134</v>
      </c>
      <c r="D126" s="51">
        <v>0</v>
      </c>
      <c r="E126" s="52">
        <v>0</v>
      </c>
      <c r="F126" s="133"/>
      <c r="G126" s="75"/>
      <c r="H126" s="46" t="s">
        <v>134</v>
      </c>
      <c r="I126" s="51">
        <v>0</v>
      </c>
      <c r="J126" s="52">
        <v>0</v>
      </c>
      <c r="K126" s="133"/>
      <c r="L126" s="133"/>
      <c r="M126" s="133"/>
      <c r="N126" s="133"/>
    </row>
    <row r="127" spans="1:14" x14ac:dyDescent="0.25">
      <c r="A127" s="133"/>
      <c r="B127" s="75"/>
      <c r="C127" s="46" t="s">
        <v>134</v>
      </c>
      <c r="D127" s="51">
        <v>0</v>
      </c>
      <c r="E127" s="52">
        <v>0</v>
      </c>
      <c r="F127" s="133"/>
      <c r="G127" s="75"/>
      <c r="H127" s="46" t="s">
        <v>134</v>
      </c>
      <c r="I127" s="51">
        <v>0</v>
      </c>
      <c r="J127" s="52">
        <v>0</v>
      </c>
      <c r="K127" s="133"/>
      <c r="L127" s="133"/>
      <c r="M127" s="133"/>
      <c r="N127" s="133"/>
    </row>
    <row r="128" spans="1:14" x14ac:dyDescent="0.25">
      <c r="A128" s="133"/>
      <c r="B128" s="75"/>
      <c r="C128" s="46" t="s">
        <v>134</v>
      </c>
      <c r="D128" s="51">
        <v>0</v>
      </c>
      <c r="E128" s="52">
        <v>0</v>
      </c>
      <c r="F128" s="133"/>
      <c r="G128" s="75"/>
      <c r="H128" s="46" t="s">
        <v>134</v>
      </c>
      <c r="I128" s="51">
        <v>0</v>
      </c>
      <c r="J128" s="52">
        <v>0</v>
      </c>
      <c r="K128" s="133"/>
      <c r="L128" s="133"/>
      <c r="M128" s="133"/>
      <c r="N128" s="133"/>
    </row>
    <row r="129" spans="1:14" x14ac:dyDescent="0.25">
      <c r="A129" s="133"/>
      <c r="B129" s="75"/>
      <c r="C129" s="46" t="s">
        <v>134</v>
      </c>
      <c r="D129" s="51">
        <v>0</v>
      </c>
      <c r="E129" s="52">
        <v>0</v>
      </c>
      <c r="F129" s="133"/>
      <c r="G129" s="75"/>
      <c r="H129" s="46" t="s">
        <v>134</v>
      </c>
      <c r="I129" s="51">
        <v>0</v>
      </c>
      <c r="J129" s="52">
        <v>0</v>
      </c>
      <c r="K129" s="133"/>
      <c r="L129" s="133"/>
      <c r="M129" s="133"/>
      <c r="N129" s="133"/>
    </row>
    <row r="130" spans="1:14" x14ac:dyDescent="0.25">
      <c r="A130" s="133"/>
      <c r="B130" s="55" t="s">
        <v>275</v>
      </c>
      <c r="C130" s="243" t="s">
        <v>490</v>
      </c>
      <c r="D130" s="51">
        <v>0</v>
      </c>
      <c r="E130" s="52">
        <v>0</v>
      </c>
      <c r="F130" s="133"/>
      <c r="G130" s="55" t="s">
        <v>275</v>
      </c>
      <c r="H130" s="243" t="s">
        <v>490</v>
      </c>
      <c r="I130" s="51">
        <v>0</v>
      </c>
      <c r="J130" s="52">
        <v>0</v>
      </c>
      <c r="K130" s="133"/>
      <c r="L130" s="133"/>
      <c r="M130" s="133"/>
      <c r="N130" s="133"/>
    </row>
    <row r="131" spans="1:14" x14ac:dyDescent="0.25">
      <c r="A131" s="133"/>
      <c r="B131" s="331" t="s">
        <v>479</v>
      </c>
      <c r="C131" s="315" t="s">
        <v>480</v>
      </c>
      <c r="D131" s="315">
        <v>0</v>
      </c>
      <c r="E131" s="330">
        <f>IF(Roll20!$E$11&gt;Roll20!$E$15,Roll20!$E$11,Roll20!$E$15)*-1</f>
        <v>0</v>
      </c>
      <c r="F131" s="133"/>
      <c r="G131" s="331" t="s">
        <v>479</v>
      </c>
      <c r="H131" s="315" t="s">
        <v>480</v>
      </c>
      <c r="I131" s="315">
        <v>0</v>
      </c>
      <c r="J131" s="330">
        <f>IF(Roll20!$E$11&gt;Roll20!$E$15,Roll20!$E$11,Roll20!$E$15)*-1</f>
        <v>0</v>
      </c>
      <c r="K131" s="133"/>
      <c r="L131" s="133"/>
      <c r="M131" s="133"/>
      <c r="N131" s="133"/>
    </row>
    <row r="132" spans="1:14" x14ac:dyDescent="0.25">
      <c r="A132" s="133"/>
      <c r="B132" s="44"/>
      <c r="C132" s="45"/>
      <c r="D132" s="45"/>
      <c r="E132" s="47"/>
      <c r="F132" s="133"/>
      <c r="G132" s="44"/>
      <c r="H132" s="45"/>
      <c r="I132" s="45"/>
      <c r="J132" s="47"/>
      <c r="K132" s="133"/>
      <c r="L132" s="133"/>
      <c r="M132" s="133"/>
      <c r="N132" s="133"/>
    </row>
    <row r="133" spans="1:14" x14ac:dyDescent="0.25">
      <c r="A133" s="133"/>
      <c r="B133" s="55" t="s">
        <v>199</v>
      </c>
      <c r="C133" s="48"/>
      <c r="D133" s="243">
        <f>SUM(D121:D132)</f>
        <v>0</v>
      </c>
      <c r="E133" s="244">
        <f>SUM(E121:E131)</f>
        <v>20</v>
      </c>
      <c r="F133" s="133"/>
      <c r="G133" s="55" t="s">
        <v>199</v>
      </c>
      <c r="H133" s="48"/>
      <c r="I133" s="243">
        <f>SUM(I121:I132)</f>
        <v>0</v>
      </c>
      <c r="J133" s="244">
        <f>SUM(J121:J131)</f>
        <v>20</v>
      </c>
      <c r="K133" s="133"/>
      <c r="L133" s="133"/>
      <c r="M133" s="133"/>
      <c r="N133" s="133"/>
    </row>
    <row r="134" spans="1:14" x14ac:dyDescent="0.25">
      <c r="A134" s="133"/>
      <c r="B134" s="55" t="s">
        <v>200</v>
      </c>
      <c r="C134" s="8" t="str">
        <f>IF(E133&lt;=100,Listes!$F$59,
IF(E133&lt;=150,Listes!$F$60,
IF(E133&lt;=200,Listes!$F$61,
IF(E133&lt;=250,Listes!$F$62,
IF(E133&lt;=300,Listes!$F$63,
IF(E133&lt;=350,Listes!$F$64,
IF(E133&lt;=400,Listes!$F$65,Listes!$F$66)))))))</f>
        <v>Instantané [20 - 100]</v>
      </c>
      <c r="D134" s="422" t="str">
        <f>VLOOKUP(C134,Listes!$F$59:$G$65,2,FALSE)</f>
        <v>Le sort se produit à l’instant.</v>
      </c>
      <c r="E134" s="423"/>
      <c r="F134" s="133"/>
      <c r="G134" s="55" t="s">
        <v>200</v>
      </c>
      <c r="H134" s="8" t="str">
        <f>IF(J133&lt;=100,Listes!$F$59,
IF(J133&lt;=150,Listes!$F$60,
IF(J133&lt;=200,Listes!$F$61,
IF(J133&lt;=250,Listes!$F$62,
IF(J133&lt;=300,Listes!$F$63,
IF(J133&lt;=350,Listes!$F$64,
IF(J133&lt;=400,Listes!$F$65,Listes!$F$66)))))))</f>
        <v>Instantané [20 - 100]</v>
      </c>
      <c r="I134" s="422" t="str">
        <f>VLOOKUP(H134,Listes!$F$59:$G$65,2,FALSE)</f>
        <v>Le sort se produit à l’instant.</v>
      </c>
      <c r="J134" s="423"/>
      <c r="K134" s="133"/>
      <c r="L134" s="133"/>
      <c r="M134" s="133"/>
      <c r="N134" s="133"/>
    </row>
    <row r="135" spans="1:14" x14ac:dyDescent="0.25">
      <c r="A135" s="133"/>
      <c r="B135" s="55" t="s">
        <v>492</v>
      </c>
      <c r="C135" s="265" t="str">
        <f>Roll20!$I$41</f>
        <v>Armure_de_cuir</v>
      </c>
      <c r="D135" s="414">
        <f>Roll20!$K$41*-1</f>
        <v>0</v>
      </c>
      <c r="E135" s="418"/>
      <c r="F135" s="133"/>
      <c r="G135" s="55" t="s">
        <v>492</v>
      </c>
      <c r="H135" s="265" t="str">
        <f>Roll20!$I$41</f>
        <v>Armure_de_cuir</v>
      </c>
      <c r="I135" s="414">
        <f>Roll20!$K$41*-1</f>
        <v>0</v>
      </c>
      <c r="J135" s="418"/>
      <c r="K135" s="133"/>
      <c r="L135" s="133"/>
      <c r="M135" s="133"/>
      <c r="N135" s="133"/>
    </row>
    <row r="136" spans="1:14" x14ac:dyDescent="0.25">
      <c r="A136" s="133"/>
      <c r="B136" s="55" t="s">
        <v>482</v>
      </c>
      <c r="C136" s="46" t="s">
        <v>134</v>
      </c>
      <c r="D136" s="414">
        <f>VLOOKUP(C136,Listes!$B$46:$D$52,3,FALSE)</f>
        <v>0</v>
      </c>
      <c r="E136" s="418"/>
      <c r="F136" s="133"/>
      <c r="G136" s="55" t="s">
        <v>482</v>
      </c>
      <c r="H136" s="46" t="s">
        <v>134</v>
      </c>
      <c r="I136" s="414">
        <f>VLOOKUP(H136,Listes!$B$46:$D$52,3,FALSE)</f>
        <v>0</v>
      </c>
      <c r="J136" s="418"/>
      <c r="K136" s="133"/>
      <c r="L136" s="133"/>
      <c r="M136" s="133"/>
      <c r="N136" s="133"/>
    </row>
    <row r="137" spans="1:14" x14ac:dyDescent="0.25">
      <c r="A137" s="133"/>
      <c r="B137" s="55" t="s">
        <v>482</v>
      </c>
      <c r="C137" s="46" t="s">
        <v>134</v>
      </c>
      <c r="D137" s="414">
        <f>VLOOKUP(C137,Listes!$B$46:$D$52,3,FALSE)</f>
        <v>0</v>
      </c>
      <c r="E137" s="418"/>
      <c r="F137" s="133"/>
      <c r="G137" s="55" t="s">
        <v>482</v>
      </c>
      <c r="H137" s="46" t="s">
        <v>134</v>
      </c>
      <c r="I137" s="414">
        <f>VLOOKUP(H137,Listes!$B$46:$D$52,3,FALSE)</f>
        <v>0</v>
      </c>
      <c r="J137" s="418"/>
      <c r="K137" s="133"/>
      <c r="L137" s="133"/>
      <c r="M137" s="133"/>
      <c r="N137" s="133"/>
    </row>
    <row r="138" spans="1:14" x14ac:dyDescent="0.25">
      <c r="A138" s="133"/>
      <c r="B138" s="55" t="s">
        <v>482</v>
      </c>
      <c r="C138" s="46" t="s">
        <v>134</v>
      </c>
      <c r="D138" s="414">
        <f>VLOOKUP(C138,Listes!$B$46:$D$52,3,FALSE)</f>
        <v>0</v>
      </c>
      <c r="E138" s="418"/>
      <c r="F138" s="133"/>
      <c r="G138" s="55" t="s">
        <v>482</v>
      </c>
      <c r="H138" s="46" t="s">
        <v>134</v>
      </c>
      <c r="I138" s="414">
        <f>VLOOKUP(H138,Listes!$B$46:$D$52,3,FALSE)</f>
        <v>0</v>
      </c>
      <c r="J138" s="418"/>
      <c r="K138" s="133"/>
      <c r="L138" s="133"/>
      <c r="M138" s="133"/>
      <c r="N138" s="133"/>
    </row>
    <row r="139" spans="1:14" x14ac:dyDescent="0.25">
      <c r="A139" s="133"/>
      <c r="B139" s="55" t="s">
        <v>275</v>
      </c>
      <c r="C139" s="243" t="s">
        <v>490</v>
      </c>
      <c r="D139" s="357">
        <v>0</v>
      </c>
      <c r="E139" s="359"/>
      <c r="F139" s="133"/>
      <c r="G139" s="55" t="s">
        <v>275</v>
      </c>
      <c r="H139" s="243" t="s">
        <v>490</v>
      </c>
      <c r="I139" s="357">
        <v>0</v>
      </c>
      <c r="J139" s="359"/>
      <c r="K139" s="133"/>
      <c r="L139" s="133"/>
      <c r="M139" s="133"/>
      <c r="N139" s="133"/>
    </row>
    <row r="140" spans="1:14" x14ac:dyDescent="0.25">
      <c r="A140" s="133"/>
      <c r="B140" s="55" t="s">
        <v>483</v>
      </c>
      <c r="C140" s="46" t="s">
        <v>134</v>
      </c>
      <c r="D140" s="414">
        <f>VLOOKUP(C140,Listes!$B$46:$D$60,3,FALSE)</f>
        <v>0</v>
      </c>
      <c r="E140" s="418"/>
      <c r="F140" s="133"/>
      <c r="G140" s="55" t="s">
        <v>483</v>
      </c>
      <c r="H140" s="46" t="s">
        <v>134</v>
      </c>
      <c r="I140" s="414">
        <f>VLOOKUP(H140,Listes!$B$46:$D$60,3,FALSE)</f>
        <v>0</v>
      </c>
      <c r="J140" s="418"/>
      <c r="K140" s="133"/>
      <c r="L140" s="133"/>
      <c r="M140" s="133"/>
      <c r="N140" s="133"/>
    </row>
    <row r="141" spans="1:14" x14ac:dyDescent="0.25">
      <c r="A141" s="133"/>
      <c r="B141" s="55" t="s">
        <v>483</v>
      </c>
      <c r="C141" s="46" t="s">
        <v>134</v>
      </c>
      <c r="D141" s="414">
        <f>VLOOKUP(C141,Listes!$B$46:$D$60,3,FALSE)</f>
        <v>0</v>
      </c>
      <c r="E141" s="418"/>
      <c r="F141" s="133"/>
      <c r="G141" s="55" t="s">
        <v>483</v>
      </c>
      <c r="H141" s="46" t="s">
        <v>134</v>
      </c>
      <c r="I141" s="414">
        <f>VLOOKUP(H141,Listes!$B$46:$D$60,3,FALSE)</f>
        <v>0</v>
      </c>
      <c r="J141" s="418"/>
      <c r="K141" s="133"/>
      <c r="L141" s="133"/>
      <c r="M141" s="133"/>
      <c r="N141" s="133"/>
    </row>
    <row r="142" spans="1:14" x14ac:dyDescent="0.25">
      <c r="A142" s="133"/>
      <c r="B142" s="55" t="s">
        <v>484</v>
      </c>
      <c r="C142" s="243" t="s">
        <v>490</v>
      </c>
      <c r="D142" s="357">
        <v>0</v>
      </c>
      <c r="E142" s="359"/>
      <c r="F142" s="133"/>
      <c r="G142" s="55" t="s">
        <v>484</v>
      </c>
      <c r="H142" s="243" t="s">
        <v>490</v>
      </c>
      <c r="I142" s="357">
        <v>0</v>
      </c>
      <c r="J142" s="359"/>
      <c r="K142" s="133"/>
      <c r="L142" s="133"/>
      <c r="M142" s="133"/>
      <c r="N142" s="133"/>
    </row>
    <row r="143" spans="1:14" x14ac:dyDescent="0.25">
      <c r="A143" s="133"/>
      <c r="B143" s="54" t="s">
        <v>278</v>
      </c>
      <c r="C143" s="2" t="str">
        <f>C122</f>
        <v>N_A</v>
      </c>
      <c r="D143" s="414">
        <f>(VLOOKUP(C143,$L$3:$M$13,2,FALSE))-SUM(D135:E139)+SUM(D140:E142)</f>
        <v>0</v>
      </c>
      <c r="E143" s="418"/>
      <c r="F143" s="133"/>
      <c r="G143" s="54" t="s">
        <v>278</v>
      </c>
      <c r="H143" s="2" t="str">
        <f>H122</f>
        <v>N_A</v>
      </c>
      <c r="I143" s="414">
        <f>(VLOOKUP(H143,$L$3:$M$13,2,FALSE))-SUM(I135:J139)+SUM(I140:J142)</f>
        <v>0</v>
      </c>
      <c r="J143" s="418"/>
      <c r="K143" s="133"/>
      <c r="L143" s="133"/>
      <c r="M143" s="133"/>
      <c r="N143" s="133"/>
    </row>
    <row r="144" spans="1:14" ht="15.75" thickBot="1" x14ac:dyDescent="0.3">
      <c r="A144" s="133"/>
      <c r="B144" s="56" t="s">
        <v>274</v>
      </c>
      <c r="C144" s="406" t="str">
        <f>VLOOKUP(C122,Listes!$B$59:$C$69,2,FALSE)</f>
        <v>N_A</v>
      </c>
      <c r="D144" s="407"/>
      <c r="E144" s="424"/>
      <c r="F144" s="133"/>
      <c r="G144" s="56" t="s">
        <v>274</v>
      </c>
      <c r="H144" s="406" t="str">
        <f>VLOOKUP(H122,Listes!$B$59:$C$69,2,FALSE)</f>
        <v>N_A</v>
      </c>
      <c r="I144" s="407"/>
      <c r="J144" s="424"/>
      <c r="K144" s="133"/>
      <c r="L144" s="133"/>
      <c r="M144" s="133"/>
      <c r="N144" s="133"/>
    </row>
    <row r="145" spans="1:14" x14ac:dyDescent="0.25">
      <c r="A145" s="133"/>
      <c r="B145" s="133"/>
      <c r="C145" s="133"/>
      <c r="D145" s="133"/>
      <c r="E145" s="133"/>
      <c r="F145" s="133"/>
      <c r="G145" s="133"/>
      <c r="H145" s="133"/>
      <c r="I145" s="133"/>
      <c r="J145" s="133"/>
      <c r="K145" s="133"/>
      <c r="L145" s="133"/>
      <c r="M145" s="133"/>
      <c r="N145" s="133"/>
    </row>
  </sheetData>
  <mergeCells count="140">
    <mergeCell ref="D135:E135"/>
    <mergeCell ref="I135:J135"/>
    <mergeCell ref="D136:E136"/>
    <mergeCell ref="I136:J136"/>
    <mergeCell ref="D137:E137"/>
    <mergeCell ref="I137:J137"/>
    <mergeCell ref="C119:E119"/>
    <mergeCell ref="H119:J119"/>
    <mergeCell ref="D120:E120"/>
    <mergeCell ref="I120:J120"/>
    <mergeCell ref="D134:E134"/>
    <mergeCell ref="I134:J134"/>
    <mergeCell ref="C144:E144"/>
    <mergeCell ref="H144:J144"/>
    <mergeCell ref="I141:J141"/>
    <mergeCell ref="I142:J142"/>
    <mergeCell ref="D138:E138"/>
    <mergeCell ref="I138:J138"/>
    <mergeCell ref="D139:E139"/>
    <mergeCell ref="I139:J139"/>
    <mergeCell ref="D140:E140"/>
    <mergeCell ref="I140:J140"/>
    <mergeCell ref="D141:E141"/>
    <mergeCell ref="D142:E142"/>
    <mergeCell ref="D143:E143"/>
    <mergeCell ref="I143:J143"/>
    <mergeCell ref="H115:J115"/>
    <mergeCell ref="C118:E118"/>
    <mergeCell ref="H118:J118"/>
    <mergeCell ref="D110:E110"/>
    <mergeCell ref="I110:J110"/>
    <mergeCell ref="D111:E111"/>
    <mergeCell ref="D112:E112"/>
    <mergeCell ref="D113:E113"/>
    <mergeCell ref="I111:J111"/>
    <mergeCell ref="I112:J112"/>
    <mergeCell ref="I113:J113"/>
    <mergeCell ref="D114:E114"/>
    <mergeCell ref="I114:J114"/>
    <mergeCell ref="C115:E115"/>
    <mergeCell ref="D108:E108"/>
    <mergeCell ref="I108:J108"/>
    <mergeCell ref="D109:E109"/>
    <mergeCell ref="I109:J109"/>
    <mergeCell ref="D91:E91"/>
    <mergeCell ref="I91:J91"/>
    <mergeCell ref="D105:E105"/>
    <mergeCell ref="I105:J105"/>
    <mergeCell ref="D106:E106"/>
    <mergeCell ref="I106:J106"/>
    <mergeCell ref="D79:E79"/>
    <mergeCell ref="I79:J79"/>
    <mergeCell ref="D80:E80"/>
    <mergeCell ref="I80:J80"/>
    <mergeCell ref="D81:E81"/>
    <mergeCell ref="I81:J81"/>
    <mergeCell ref="C60:E60"/>
    <mergeCell ref="H60:J60"/>
    <mergeCell ref="D107:E107"/>
    <mergeCell ref="I107:J107"/>
    <mergeCell ref="C86:E86"/>
    <mergeCell ref="H86:J86"/>
    <mergeCell ref="C89:E89"/>
    <mergeCell ref="H89:J89"/>
    <mergeCell ref="C90:E90"/>
    <mergeCell ref="H90:J90"/>
    <mergeCell ref="D82:E82"/>
    <mergeCell ref="D83:E83"/>
    <mergeCell ref="D84:E84"/>
    <mergeCell ref="D85:E85"/>
    <mergeCell ref="I85:J85"/>
    <mergeCell ref="I82:J82"/>
    <mergeCell ref="I83:J83"/>
    <mergeCell ref="I84:J84"/>
    <mergeCell ref="C61:E61"/>
    <mergeCell ref="H61:J61"/>
    <mergeCell ref="D62:E62"/>
    <mergeCell ref="I62:J62"/>
    <mergeCell ref="H2:J2"/>
    <mergeCell ref="C28:E28"/>
    <mergeCell ref="C2:E2"/>
    <mergeCell ref="C3:E3"/>
    <mergeCell ref="D4:E4"/>
    <mergeCell ref="D27:E27"/>
    <mergeCell ref="D22:E22"/>
    <mergeCell ref="H3:J3"/>
    <mergeCell ref="I4:J4"/>
    <mergeCell ref="I22:J22"/>
    <mergeCell ref="D24:E24"/>
    <mergeCell ref="I24:J24"/>
    <mergeCell ref="I25:J25"/>
    <mergeCell ref="I26:J26"/>
    <mergeCell ref="D18:E18"/>
    <mergeCell ref="I18:J18"/>
    <mergeCell ref="D19:E19"/>
    <mergeCell ref="D20:E20"/>
    <mergeCell ref="D21:E21"/>
    <mergeCell ref="D23:E23"/>
    <mergeCell ref="I19:J19"/>
    <mergeCell ref="I20:J20"/>
    <mergeCell ref="I21:J21"/>
    <mergeCell ref="I23:J23"/>
    <mergeCell ref="I78:J78"/>
    <mergeCell ref="D78:E78"/>
    <mergeCell ref="I76:J76"/>
    <mergeCell ref="I77:J77"/>
    <mergeCell ref="D76:E76"/>
    <mergeCell ref="D77:E77"/>
    <mergeCell ref="C57:E57"/>
    <mergeCell ref="H57:J57"/>
    <mergeCell ref="D55:E55"/>
    <mergeCell ref="D56:E56"/>
    <mergeCell ref="I56:J56"/>
    <mergeCell ref="I55:J55"/>
    <mergeCell ref="I53:J53"/>
    <mergeCell ref="D47:E47"/>
    <mergeCell ref="D48:E48"/>
    <mergeCell ref="D26:E26"/>
    <mergeCell ref="D51:E51"/>
    <mergeCell ref="I54:J54"/>
    <mergeCell ref="C32:E32"/>
    <mergeCell ref="H32:J32"/>
    <mergeCell ref="D54:E54"/>
    <mergeCell ref="D33:E33"/>
    <mergeCell ref="C31:E31"/>
    <mergeCell ref="H31:J31"/>
    <mergeCell ref="I33:J33"/>
    <mergeCell ref="D49:E49"/>
    <mergeCell ref="D25:E25"/>
    <mergeCell ref="D52:E52"/>
    <mergeCell ref="I51:J51"/>
    <mergeCell ref="I52:J52"/>
    <mergeCell ref="I47:J47"/>
    <mergeCell ref="I48:J48"/>
    <mergeCell ref="I49:J49"/>
    <mergeCell ref="I50:J50"/>
    <mergeCell ref="I27:J27"/>
    <mergeCell ref="H28:J28"/>
    <mergeCell ref="D50:E50"/>
    <mergeCell ref="D53:E53"/>
  </mergeCells>
  <dataValidations count="4">
    <dataValidation type="list" allowBlank="1" showInputMessage="1" showErrorMessage="1" sqref="H136:H138 C136:C138 C78:C80 H20:H22 H49:H51 H78:H80 C49:C51 H107:H109 C107:C109 C20:C22" xr:uid="{1E3863D4-0B6D-4342-8CC5-3C97FF938F00}">
      <formula1>Malus_sorts</formula1>
    </dataValidation>
    <dataValidation type="list" allowBlank="1" showInputMessage="1" showErrorMessage="1" sqref="C10:C13 H68:H71 C126:C129 C97:C100 H10:H13 C39:C42 H39:H42 C68:C71 H97:H100 H126:H129" xr:uid="{09A14035-2756-45FD-8B30-22DB442DE3EA}">
      <formula1>Aspects_complémentaires</formula1>
    </dataValidation>
    <dataValidation type="list" allowBlank="1" showInputMessage="1" showErrorMessage="1" sqref="C5 H63 C121 C92 H5 C34 H34 C63 H92 H121" xr:uid="{EBE74F46-D4DE-4CEE-872B-510CDCCB434A}">
      <formula1>éléments</formula1>
    </dataValidation>
    <dataValidation type="list" allowBlank="1" showInputMessage="1" showErrorMessage="1" sqref="C6:C8 H64:H66 C93:C95 C122:C124 H6:H8 C35:C37 H35:H37 C64:C66 H93:H95 H122:H124" xr:uid="{18E42CF0-4483-4724-B24A-85F0BC952DAC}">
      <formula1>Aspects_magique_directeur</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99D6D579-A234-4244-9018-1BEC40A62D9C}">
          <x14:formula1>
            <xm:f>Listes!$B$54:$B$56</xm:f>
          </x14:formula1>
          <xm:sqref>C24:C25 C140:C141 C53:C54 C82:C83 C111:C112 H24:H25 H53:H54 H82:H83 H111:H112 H140:H141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1F67D8-0C99-45E9-92D6-F343282037CB}">
  <sheetPr codeName="Feuil5">
    <tabColor rgb="FFFFFF00"/>
  </sheetPr>
  <dimension ref="B1:G66"/>
  <sheetViews>
    <sheetView zoomScaleNormal="100" workbookViewId="0">
      <selection activeCell="C5" sqref="C5"/>
    </sheetView>
  </sheetViews>
  <sheetFormatPr baseColWidth="10" defaultRowHeight="14.25" x14ac:dyDescent="0.2"/>
  <cols>
    <col min="1" max="1" width="1.28515625" style="104" customWidth="1"/>
    <col min="2" max="2" width="21.42578125" style="104" bestFit="1" customWidth="1"/>
    <col min="3" max="3" width="90.42578125" style="122" customWidth="1"/>
    <col min="4" max="4" width="89.85546875" style="104" customWidth="1"/>
    <col min="5" max="5" width="81.7109375" style="104" customWidth="1"/>
    <col min="6" max="16384" width="11.42578125" style="104"/>
  </cols>
  <sheetData>
    <row r="1" spans="2:5" ht="7.5" customHeight="1" thickBot="1" x14ac:dyDescent="0.25"/>
    <row r="2" spans="2:5" x14ac:dyDescent="0.2">
      <c r="B2" s="117" t="s">
        <v>202</v>
      </c>
      <c r="C2" s="118" t="s">
        <v>294</v>
      </c>
      <c r="D2" s="118" t="s">
        <v>327</v>
      </c>
      <c r="E2" s="119" t="s">
        <v>295</v>
      </c>
    </row>
    <row r="3" spans="2:5" s="105" customFormat="1" ht="15" thickBot="1" x14ac:dyDescent="0.25">
      <c r="B3" s="120" t="s">
        <v>134</v>
      </c>
      <c r="C3" s="121" t="s">
        <v>134</v>
      </c>
      <c r="D3" s="121" t="s">
        <v>134</v>
      </c>
      <c r="E3" s="121" t="s">
        <v>134</v>
      </c>
    </row>
    <row r="4" spans="2:5" ht="43.5" thickBot="1" x14ac:dyDescent="0.25">
      <c r="B4" s="72" t="s">
        <v>310</v>
      </c>
      <c r="C4" s="108" t="s">
        <v>478</v>
      </c>
      <c r="D4" s="108" t="s">
        <v>315</v>
      </c>
      <c r="E4" s="109" t="s">
        <v>311</v>
      </c>
    </row>
    <row r="5" spans="2:5" ht="72" thickBot="1" x14ac:dyDescent="0.25">
      <c r="B5" s="73" t="s">
        <v>119</v>
      </c>
      <c r="C5" s="110" t="s">
        <v>316</v>
      </c>
      <c r="D5" s="110" t="s">
        <v>134</v>
      </c>
      <c r="E5" s="111" t="s">
        <v>314</v>
      </c>
    </row>
    <row r="6" spans="2:5" ht="143.25" thickBot="1" x14ac:dyDescent="0.25">
      <c r="B6" s="72" t="s">
        <v>120</v>
      </c>
      <c r="C6" s="108" t="s">
        <v>317</v>
      </c>
      <c r="D6" s="108" t="s">
        <v>320</v>
      </c>
      <c r="E6" s="109" t="s">
        <v>318</v>
      </c>
    </row>
    <row r="7" spans="2:5" ht="214.5" thickBot="1" x14ac:dyDescent="0.25">
      <c r="B7" s="73" t="s">
        <v>321</v>
      </c>
      <c r="C7" s="110" t="s">
        <v>324</v>
      </c>
      <c r="D7" s="110" t="s">
        <v>326</v>
      </c>
      <c r="E7" s="111" t="s">
        <v>328</v>
      </c>
    </row>
    <row r="8" spans="2:5" ht="43.5" thickBot="1" x14ac:dyDescent="0.25">
      <c r="B8" s="72" t="s">
        <v>121</v>
      </c>
      <c r="C8" s="108" t="s">
        <v>344</v>
      </c>
      <c r="D8" s="108" t="s">
        <v>345</v>
      </c>
      <c r="E8" s="109" t="s">
        <v>346</v>
      </c>
    </row>
    <row r="9" spans="2:5" ht="72" thickBot="1" x14ac:dyDescent="0.25">
      <c r="B9" s="73" t="s">
        <v>329</v>
      </c>
      <c r="C9" s="110" t="s">
        <v>330</v>
      </c>
      <c r="D9" s="110" t="s">
        <v>331</v>
      </c>
      <c r="E9" s="111" t="s">
        <v>332</v>
      </c>
    </row>
    <row r="10" spans="2:5" ht="86.25" thickBot="1" x14ac:dyDescent="0.25">
      <c r="B10" s="72" t="s">
        <v>334</v>
      </c>
      <c r="C10" s="108" t="s">
        <v>335</v>
      </c>
      <c r="D10" s="108" t="s">
        <v>337</v>
      </c>
      <c r="E10" s="109" t="s">
        <v>336</v>
      </c>
    </row>
    <row r="11" spans="2:5" ht="129" thickBot="1" x14ac:dyDescent="0.25">
      <c r="B11" s="73" t="s">
        <v>339</v>
      </c>
      <c r="C11" s="110" t="s">
        <v>340</v>
      </c>
      <c r="D11" s="110" t="s">
        <v>342</v>
      </c>
      <c r="E11" s="111" t="s">
        <v>341</v>
      </c>
    </row>
    <row r="12" spans="2:5" ht="15" thickBot="1" x14ac:dyDescent="0.25">
      <c r="B12" s="72" t="s">
        <v>279</v>
      </c>
      <c r="C12" s="108"/>
      <c r="D12" s="108"/>
      <c r="E12" s="109"/>
    </row>
    <row r="13" spans="2:5" ht="15" thickBot="1" x14ac:dyDescent="0.25">
      <c r="B13" s="73" t="s">
        <v>279</v>
      </c>
      <c r="C13" s="110"/>
      <c r="D13" s="110"/>
      <c r="E13" s="111"/>
    </row>
    <row r="17" spans="3:4" ht="15" x14ac:dyDescent="0.2">
      <c r="C17" s="123"/>
    </row>
    <row r="18" spans="3:4" ht="15" x14ac:dyDescent="0.25">
      <c r="C18" s="123"/>
      <c r="D18"/>
    </row>
    <row r="19" spans="3:4" ht="15" x14ac:dyDescent="0.25">
      <c r="C19" s="8"/>
      <c r="D19"/>
    </row>
    <row r="20" spans="3:4" ht="15" x14ac:dyDescent="0.25">
      <c r="C20" s="8"/>
      <c r="D20"/>
    </row>
    <row r="21" spans="3:4" ht="15" customHeight="1" x14ac:dyDescent="0.25">
      <c r="C21" s="8"/>
      <c r="D21"/>
    </row>
    <row r="22" spans="3:4" ht="15" customHeight="1" x14ac:dyDescent="0.25">
      <c r="C22" s="8"/>
      <c r="D22"/>
    </row>
    <row r="23" spans="3:4" ht="15" customHeight="1" x14ac:dyDescent="0.25">
      <c r="C23" s="8"/>
      <c r="D23"/>
    </row>
    <row r="24" spans="3:4" ht="15" x14ac:dyDescent="0.25">
      <c r="C24" s="8"/>
      <c r="D24"/>
    </row>
    <row r="25" spans="3:4" ht="45" x14ac:dyDescent="0.25">
      <c r="C25" s="123" t="s">
        <v>325</v>
      </c>
      <c r="D25"/>
    </row>
    <row r="26" spans="3:4" ht="15" customHeight="1" x14ac:dyDescent="0.25">
      <c r="C26" s="8"/>
      <c r="D26"/>
    </row>
    <row r="27" spans="3:4" ht="15" customHeight="1" x14ac:dyDescent="0.25">
      <c r="C27" s="8"/>
      <c r="D27"/>
    </row>
    <row r="28" spans="3:4" ht="15" customHeight="1" x14ac:dyDescent="0.25">
      <c r="C28" s="8"/>
      <c r="D28"/>
    </row>
    <row r="29" spans="3:4" ht="15" customHeight="1" x14ac:dyDescent="0.25">
      <c r="C29" s="8"/>
      <c r="D29"/>
    </row>
    <row r="30" spans="3:4" ht="15" customHeight="1" x14ac:dyDescent="0.25">
      <c r="C30" s="8"/>
      <c r="D30"/>
    </row>
    <row r="31" spans="3:4" ht="15" customHeight="1" x14ac:dyDescent="0.25">
      <c r="C31" s="8"/>
      <c r="D31"/>
    </row>
    <row r="32" spans="3:4" ht="15" customHeight="1" x14ac:dyDescent="0.25">
      <c r="C32" s="8"/>
      <c r="D32"/>
    </row>
    <row r="33" spans="3:4" ht="15" x14ac:dyDescent="0.25">
      <c r="C33" s="8"/>
      <c r="D33"/>
    </row>
    <row r="34" spans="3:4" ht="15" customHeight="1" x14ac:dyDescent="0.25">
      <c r="C34" s="8"/>
      <c r="D34"/>
    </row>
    <row r="35" spans="3:4" ht="15" customHeight="1" x14ac:dyDescent="0.25">
      <c r="C35" s="8"/>
      <c r="D35"/>
    </row>
    <row r="36" spans="3:4" ht="15" customHeight="1" x14ac:dyDescent="0.25">
      <c r="C36" s="8"/>
      <c r="D36"/>
    </row>
    <row r="37" spans="3:4" ht="15" customHeight="1" x14ac:dyDescent="0.25">
      <c r="C37" s="8"/>
      <c r="D37"/>
    </row>
    <row r="38" spans="3:4" ht="15" x14ac:dyDescent="0.25">
      <c r="C38" s="8"/>
      <c r="D38"/>
    </row>
    <row r="39" spans="3:4" ht="15" x14ac:dyDescent="0.25">
      <c r="C39" s="8"/>
      <c r="D39"/>
    </row>
    <row r="40" spans="3:4" ht="15" x14ac:dyDescent="0.25">
      <c r="C40" s="8"/>
      <c r="D40"/>
    </row>
    <row r="41" spans="3:4" ht="15" x14ac:dyDescent="0.25">
      <c r="C41" s="8"/>
      <c r="D41"/>
    </row>
    <row r="42" spans="3:4" ht="15" x14ac:dyDescent="0.25">
      <c r="C42" s="8"/>
      <c r="D42"/>
    </row>
    <row r="43" spans="3:4" ht="15" x14ac:dyDescent="0.25">
      <c r="C43" s="8"/>
      <c r="D43"/>
    </row>
    <row r="44" spans="3:4" ht="15" x14ac:dyDescent="0.25">
      <c r="C44" s="8"/>
      <c r="D44"/>
    </row>
    <row r="45" spans="3:4" ht="15" x14ac:dyDescent="0.25">
      <c r="C45" s="8"/>
      <c r="D45"/>
    </row>
    <row r="46" spans="3:4" ht="15" x14ac:dyDescent="0.25">
      <c r="C46" s="8"/>
      <c r="D46"/>
    </row>
    <row r="47" spans="3:4" ht="15" x14ac:dyDescent="0.25">
      <c r="C47" s="8"/>
      <c r="D47"/>
    </row>
    <row r="48" spans="3:4" ht="15" x14ac:dyDescent="0.25">
      <c r="C48" s="8"/>
      <c r="D48"/>
    </row>
    <row r="49" spans="3:4" ht="15" x14ac:dyDescent="0.25">
      <c r="C49" s="8"/>
      <c r="D49"/>
    </row>
    <row r="50" spans="3:4" ht="15" x14ac:dyDescent="0.25">
      <c r="C50" s="8"/>
      <c r="D50"/>
    </row>
    <row r="51" spans="3:4" ht="15" x14ac:dyDescent="0.25">
      <c r="C51" s="8"/>
      <c r="D51"/>
    </row>
    <row r="52" spans="3:4" ht="15" x14ac:dyDescent="0.25">
      <c r="C52" s="8"/>
      <c r="D52"/>
    </row>
    <row r="53" spans="3:4" ht="15" x14ac:dyDescent="0.25">
      <c r="C53" s="8"/>
      <c r="D53"/>
    </row>
    <row r="54" spans="3:4" ht="15" x14ac:dyDescent="0.25">
      <c r="C54" s="8"/>
      <c r="D54"/>
    </row>
    <row r="55" spans="3:4" ht="15" x14ac:dyDescent="0.25">
      <c r="C55" s="8"/>
      <c r="D55"/>
    </row>
    <row r="56" spans="3:4" ht="15" x14ac:dyDescent="0.25">
      <c r="C56" s="8"/>
      <c r="D56"/>
    </row>
    <row r="57" spans="3:4" ht="15" x14ac:dyDescent="0.25">
      <c r="C57" s="8"/>
      <c r="D57"/>
    </row>
    <row r="58" spans="3:4" ht="15" x14ac:dyDescent="0.25">
      <c r="C58" s="8"/>
      <c r="D58"/>
    </row>
    <row r="59" spans="3:4" ht="15" x14ac:dyDescent="0.25">
      <c r="C59" s="8"/>
      <c r="D59"/>
    </row>
    <row r="60" spans="3:4" ht="15" x14ac:dyDescent="0.25">
      <c r="C60" s="8"/>
      <c r="D60"/>
    </row>
    <row r="61" spans="3:4" ht="15" x14ac:dyDescent="0.25">
      <c r="C61" s="8"/>
      <c r="D61"/>
    </row>
    <row r="62" spans="3:4" ht="15" x14ac:dyDescent="0.25">
      <c r="C62" s="8"/>
      <c r="D62"/>
    </row>
    <row r="63" spans="3:4" ht="15" x14ac:dyDescent="0.25">
      <c r="C63" s="8"/>
      <c r="D63"/>
    </row>
    <row r="64" spans="3:4" ht="15" x14ac:dyDescent="0.25">
      <c r="C64" s="8"/>
      <c r="D64"/>
    </row>
    <row r="65" spans="3:7" ht="15" x14ac:dyDescent="0.25">
      <c r="C65" s="8"/>
      <c r="D65"/>
    </row>
    <row r="66" spans="3:7" ht="15" x14ac:dyDescent="0.25">
      <c r="C66" s="8"/>
      <c r="D66"/>
      <c r="G66" s="104" t="s">
        <v>323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D6DBC4-3E46-43FC-A4A1-A0D19336B5BB}">
  <sheetPr>
    <tabColor rgb="FFFFFF00"/>
  </sheetPr>
  <dimension ref="B1:E11"/>
  <sheetViews>
    <sheetView topLeftCell="A7" workbookViewId="0">
      <selection activeCell="A6" sqref="A6"/>
    </sheetView>
  </sheetViews>
  <sheetFormatPr baseColWidth="10" defaultRowHeight="15" x14ac:dyDescent="0.25"/>
  <cols>
    <col min="1" max="1" width="2.42578125" customWidth="1"/>
    <col min="2" max="2" width="21.42578125" bestFit="1" customWidth="1"/>
    <col min="3" max="3" width="52" customWidth="1"/>
    <col min="4" max="4" width="121.85546875" customWidth="1"/>
    <col min="5" max="5" width="75.28515625" customWidth="1"/>
  </cols>
  <sheetData>
    <row r="1" spans="2:5" ht="15.75" thickBot="1" x14ac:dyDescent="0.3"/>
    <row r="2" spans="2:5" x14ac:dyDescent="0.25">
      <c r="B2" s="21" t="s">
        <v>202</v>
      </c>
      <c r="C2" s="106" t="s">
        <v>294</v>
      </c>
      <c r="D2" s="106" t="s">
        <v>327</v>
      </c>
      <c r="E2" s="107" t="s">
        <v>295</v>
      </c>
    </row>
    <row r="3" spans="2:5" ht="15.75" thickBot="1" x14ac:dyDescent="0.3">
      <c r="B3" s="70" t="s">
        <v>134</v>
      </c>
      <c r="C3" s="71" t="s">
        <v>134</v>
      </c>
      <c r="D3" s="71" t="s">
        <v>134</v>
      </c>
      <c r="E3" s="71" t="s">
        <v>134</v>
      </c>
    </row>
    <row r="4" spans="2:5" ht="228.75" thickBot="1" x14ac:dyDescent="0.3">
      <c r="B4" s="72" t="s">
        <v>122</v>
      </c>
      <c r="C4" s="108" t="s">
        <v>348</v>
      </c>
      <c r="D4" s="108" t="s">
        <v>349</v>
      </c>
      <c r="E4" s="109" t="s">
        <v>350</v>
      </c>
    </row>
    <row r="5" spans="2:5" ht="57.75" thickBot="1" x14ac:dyDescent="0.3">
      <c r="B5" s="73" t="s">
        <v>124</v>
      </c>
      <c r="C5" s="110" t="s">
        <v>353</v>
      </c>
      <c r="D5" s="110" t="s">
        <v>351</v>
      </c>
      <c r="E5" s="111" t="s">
        <v>352</v>
      </c>
    </row>
    <row r="6" spans="2:5" ht="200.25" thickBot="1" x14ac:dyDescent="0.3">
      <c r="B6" s="112" t="s">
        <v>123</v>
      </c>
      <c r="C6" s="113" t="s">
        <v>457</v>
      </c>
      <c r="D6" s="113" t="s">
        <v>458</v>
      </c>
      <c r="E6" s="114" t="s">
        <v>134</v>
      </c>
    </row>
    <row r="7" spans="2:5" ht="100.5" thickBot="1" x14ac:dyDescent="0.3">
      <c r="B7" s="73" t="s">
        <v>118</v>
      </c>
      <c r="C7" s="110" t="s">
        <v>354</v>
      </c>
      <c r="D7" s="110" t="s">
        <v>355</v>
      </c>
      <c r="E7" s="111" t="s">
        <v>356</v>
      </c>
    </row>
    <row r="9" spans="2:5" x14ac:dyDescent="0.25">
      <c r="C9" s="83"/>
    </row>
    <row r="10" spans="2:5" x14ac:dyDescent="0.25">
      <c r="C10" s="83"/>
    </row>
    <row r="11" spans="2:5" x14ac:dyDescent="0.25">
      <c r="C11" s="8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FAB7AE-C3C8-4FAB-A6ED-2F024AD8ED0B}">
  <sheetPr codeName="Feuil6">
    <tabColor theme="0"/>
  </sheetPr>
  <dimension ref="A1:O145"/>
  <sheetViews>
    <sheetView topLeftCell="A99" workbookViewId="0">
      <selection activeCell="C122" sqref="C122"/>
    </sheetView>
  </sheetViews>
  <sheetFormatPr baseColWidth="10" defaultColWidth="11.42578125" defaultRowHeight="15.75" x14ac:dyDescent="0.25"/>
  <cols>
    <col min="1" max="1" width="11.42578125" style="1"/>
    <col min="2" max="2" width="45.7109375" style="1" bestFit="1" customWidth="1"/>
    <col min="3" max="3" width="143" style="2" customWidth="1"/>
    <col min="4" max="4" width="37.5703125" style="2" customWidth="1"/>
    <col min="5" max="5" width="59.85546875" style="1" bestFit="1" customWidth="1"/>
    <col min="6" max="6" width="65.7109375" style="2" bestFit="1" customWidth="1"/>
    <col min="7" max="7" width="96.7109375" style="35" customWidth="1"/>
    <col min="8" max="9" width="58.5703125" style="1" bestFit="1" customWidth="1"/>
    <col min="10" max="10" width="11.42578125" style="2"/>
    <col min="11" max="11" width="13.140625" bestFit="1" customWidth="1"/>
    <col min="12" max="12" width="11.140625" style="1" bestFit="1" customWidth="1"/>
    <col min="13" max="13" width="17" style="1" customWidth="1"/>
    <col min="14" max="14" width="14.140625" style="1" customWidth="1"/>
    <col min="15" max="15" width="5.28515625" style="1" customWidth="1"/>
    <col min="16" max="16384" width="11.42578125" style="1"/>
  </cols>
  <sheetData>
    <row r="1" spans="1:15" ht="16.5" thickBot="1" x14ac:dyDescent="0.3"/>
    <row r="2" spans="1:15" ht="16.5" thickBot="1" x14ac:dyDescent="0.3">
      <c r="B2" s="3" t="s">
        <v>138</v>
      </c>
      <c r="J2" s="2" t="s">
        <v>134</v>
      </c>
      <c r="L2" s="198" t="s">
        <v>17</v>
      </c>
      <c r="M2" s="2" t="s">
        <v>463</v>
      </c>
      <c r="N2" s="2" t="s">
        <v>14</v>
      </c>
    </row>
    <row r="3" spans="1:15" x14ac:dyDescent="0.25">
      <c r="B3" s="4">
        <v>0</v>
      </c>
      <c r="J3" s="2">
        <v>0</v>
      </c>
      <c r="L3" s="86">
        <v>0</v>
      </c>
      <c r="M3" s="2">
        <v>0</v>
      </c>
      <c r="N3" s="2">
        <v>0</v>
      </c>
    </row>
    <row r="4" spans="1:15" ht="16.5" thickBot="1" x14ac:dyDescent="0.3">
      <c r="B4" s="5">
        <v>5</v>
      </c>
      <c r="L4" s="4">
        <f t="shared" ref="L4:L43" si="0">L3+5</f>
        <v>5</v>
      </c>
      <c r="M4" s="2">
        <f>M3+10</f>
        <v>10</v>
      </c>
      <c r="N4" s="2">
        <f>N3+5</f>
        <v>5</v>
      </c>
    </row>
    <row r="5" spans="1:15" ht="16.5" thickBot="1" x14ac:dyDescent="0.3">
      <c r="L5" s="4">
        <f t="shared" si="0"/>
        <v>10</v>
      </c>
      <c r="M5" s="2">
        <f t="shared" ref="M5:M13" si="1">M4+10</f>
        <v>20</v>
      </c>
      <c r="N5" s="2">
        <f t="shared" ref="N5:N23" si="2">N4+5</f>
        <v>10</v>
      </c>
    </row>
    <row r="6" spans="1:15" ht="16.5" thickBot="1" x14ac:dyDescent="0.3">
      <c r="A6" s="2" t="s">
        <v>134</v>
      </c>
      <c r="B6" s="3" t="s">
        <v>136</v>
      </c>
      <c r="C6" s="3" t="s">
        <v>137</v>
      </c>
      <c r="D6" s="3" t="s">
        <v>224</v>
      </c>
      <c r="E6" s="3" t="s">
        <v>139</v>
      </c>
      <c r="F6" s="3" t="s">
        <v>140</v>
      </c>
      <c r="G6" s="128" t="s">
        <v>142</v>
      </c>
      <c r="H6" s="3" t="s">
        <v>141</v>
      </c>
      <c r="J6" s="8"/>
      <c r="L6" s="4">
        <f t="shared" si="0"/>
        <v>15</v>
      </c>
      <c r="M6" s="2">
        <f>M5+10</f>
        <v>30</v>
      </c>
      <c r="N6" s="2">
        <f>N5+5</f>
        <v>15</v>
      </c>
      <c r="O6" s="2"/>
    </row>
    <row r="7" spans="1:15" x14ac:dyDescent="0.25">
      <c r="B7" s="2" t="s">
        <v>134</v>
      </c>
      <c r="C7" s="4" t="s">
        <v>28</v>
      </c>
      <c r="D7" s="4" t="s">
        <v>21</v>
      </c>
      <c r="E7" s="7" t="s">
        <v>57</v>
      </c>
      <c r="F7" s="94" t="s">
        <v>74</v>
      </c>
      <c r="G7" s="129" t="s">
        <v>34</v>
      </c>
      <c r="H7" s="60" t="s">
        <v>67</v>
      </c>
      <c r="J7" s="8"/>
      <c r="L7" s="4">
        <f t="shared" si="0"/>
        <v>20</v>
      </c>
      <c r="M7" s="2">
        <f t="shared" si="1"/>
        <v>40</v>
      </c>
      <c r="N7" s="2">
        <f t="shared" si="2"/>
        <v>20</v>
      </c>
      <c r="O7" s="2"/>
    </row>
    <row r="8" spans="1:15" x14ac:dyDescent="0.25">
      <c r="B8" s="4" t="s">
        <v>97</v>
      </c>
      <c r="C8" s="4" t="s">
        <v>29</v>
      </c>
      <c r="D8" s="4" t="s">
        <v>22</v>
      </c>
      <c r="E8" s="7" t="s">
        <v>58</v>
      </c>
      <c r="F8" s="94" t="s">
        <v>75</v>
      </c>
      <c r="G8" s="67" t="s">
        <v>35</v>
      </c>
      <c r="H8" s="60" t="s">
        <v>68</v>
      </c>
      <c r="J8" s="8"/>
      <c r="L8" s="4">
        <f t="shared" si="0"/>
        <v>25</v>
      </c>
      <c r="M8" s="2">
        <f t="shared" si="1"/>
        <v>50</v>
      </c>
      <c r="N8" s="2">
        <f t="shared" si="2"/>
        <v>25</v>
      </c>
      <c r="O8" s="2"/>
    </row>
    <row r="9" spans="1:15" x14ac:dyDescent="0.25">
      <c r="B9" s="4" t="s">
        <v>98</v>
      </c>
      <c r="C9" s="4" t="s">
        <v>30</v>
      </c>
      <c r="D9" s="4" t="s">
        <v>23</v>
      </c>
      <c r="E9" s="7" t="s">
        <v>59</v>
      </c>
      <c r="F9" s="94" t="s">
        <v>76</v>
      </c>
      <c r="G9" s="67" t="s">
        <v>36</v>
      </c>
      <c r="H9" s="60" t="s">
        <v>99</v>
      </c>
      <c r="J9" s="8"/>
      <c r="L9" s="4">
        <f t="shared" si="0"/>
        <v>30</v>
      </c>
      <c r="M9" s="2">
        <f t="shared" si="1"/>
        <v>60</v>
      </c>
      <c r="N9" s="2">
        <f t="shared" si="2"/>
        <v>30</v>
      </c>
      <c r="O9" s="2"/>
    </row>
    <row r="10" spans="1:15" x14ac:dyDescent="0.25">
      <c r="B10" s="4" t="s">
        <v>45</v>
      </c>
      <c r="C10" s="4" t="s">
        <v>31</v>
      </c>
      <c r="D10" s="4" t="s">
        <v>24</v>
      </c>
      <c r="E10" s="7" t="s">
        <v>60</v>
      </c>
      <c r="F10" s="94" t="s">
        <v>77</v>
      </c>
      <c r="G10" s="67" t="s">
        <v>103</v>
      </c>
      <c r="H10" s="60" t="s">
        <v>69</v>
      </c>
      <c r="J10" s="8"/>
      <c r="L10" s="4">
        <f t="shared" si="0"/>
        <v>35</v>
      </c>
      <c r="M10" s="2">
        <f t="shared" si="1"/>
        <v>70</v>
      </c>
      <c r="N10" s="2">
        <f t="shared" si="2"/>
        <v>35</v>
      </c>
      <c r="O10" s="2"/>
    </row>
    <row r="11" spans="1:15" x14ac:dyDescent="0.25">
      <c r="B11" s="4" t="s">
        <v>46</v>
      </c>
      <c r="C11" s="4" t="s">
        <v>32</v>
      </c>
      <c r="D11" s="4" t="s">
        <v>25</v>
      </c>
      <c r="E11" s="7" t="s">
        <v>61</v>
      </c>
      <c r="F11" s="94" t="s">
        <v>78</v>
      </c>
      <c r="G11" s="67" t="s">
        <v>37</v>
      </c>
      <c r="H11" s="60" t="s">
        <v>70</v>
      </c>
      <c r="J11" s="8"/>
      <c r="L11" s="4">
        <f t="shared" si="0"/>
        <v>40</v>
      </c>
      <c r="M11" s="2">
        <f t="shared" si="1"/>
        <v>80</v>
      </c>
      <c r="N11" s="2">
        <f t="shared" si="2"/>
        <v>40</v>
      </c>
      <c r="O11" s="2"/>
    </row>
    <row r="12" spans="1:15" ht="16.5" thickBot="1" x14ac:dyDescent="0.3">
      <c r="B12" s="4" t="s">
        <v>100</v>
      </c>
      <c r="C12" s="5" t="s">
        <v>33</v>
      </c>
      <c r="D12" s="4" t="s">
        <v>26</v>
      </c>
      <c r="E12" s="7" t="s">
        <v>62</v>
      </c>
      <c r="F12" s="94" t="s">
        <v>79</v>
      </c>
      <c r="G12" s="67" t="s">
        <v>38</v>
      </c>
      <c r="H12" s="60" t="s">
        <v>71</v>
      </c>
      <c r="J12" s="8"/>
      <c r="L12" s="4">
        <f t="shared" si="0"/>
        <v>45</v>
      </c>
      <c r="M12" s="2">
        <f>M11+10</f>
        <v>90</v>
      </c>
      <c r="N12" s="2">
        <f>N11+5</f>
        <v>45</v>
      </c>
      <c r="O12" s="2"/>
    </row>
    <row r="13" spans="1:15" ht="16.5" thickBot="1" x14ac:dyDescent="0.3">
      <c r="B13" s="4" t="s">
        <v>47</v>
      </c>
      <c r="D13" s="5" t="s">
        <v>27</v>
      </c>
      <c r="E13" s="7" t="s">
        <v>63</v>
      </c>
      <c r="F13" s="94" t="s">
        <v>80</v>
      </c>
      <c r="G13" s="67" t="s">
        <v>39</v>
      </c>
      <c r="H13" s="60" t="s">
        <v>72</v>
      </c>
      <c r="J13" s="8"/>
      <c r="L13" s="4">
        <f t="shared" si="0"/>
        <v>50</v>
      </c>
      <c r="M13" s="2">
        <f t="shared" si="1"/>
        <v>100</v>
      </c>
      <c r="N13" s="2">
        <f t="shared" si="2"/>
        <v>50</v>
      </c>
      <c r="O13" s="2"/>
    </row>
    <row r="14" spans="1:15" x14ac:dyDescent="0.25">
      <c r="B14" s="4" t="s">
        <v>48</v>
      </c>
      <c r="E14" s="7" t="s">
        <v>64</v>
      </c>
      <c r="F14" s="94" t="s">
        <v>81</v>
      </c>
      <c r="G14" s="67" t="s">
        <v>40</v>
      </c>
      <c r="H14" s="60" t="s">
        <v>101</v>
      </c>
      <c r="J14" s="8"/>
      <c r="L14" s="4">
        <f t="shared" si="0"/>
        <v>55</v>
      </c>
      <c r="M14" s="2"/>
      <c r="N14" s="2">
        <f t="shared" si="2"/>
        <v>55</v>
      </c>
      <c r="O14" s="2"/>
    </row>
    <row r="15" spans="1:15" ht="16.5" thickBot="1" x14ac:dyDescent="0.3">
      <c r="B15" s="4" t="s">
        <v>49</v>
      </c>
      <c r="E15" s="7" t="s">
        <v>105</v>
      </c>
      <c r="F15" s="94" t="s">
        <v>82</v>
      </c>
      <c r="G15" s="67" t="s">
        <v>41</v>
      </c>
      <c r="H15" s="95" t="s">
        <v>73</v>
      </c>
      <c r="J15" s="8"/>
      <c r="L15" s="4">
        <f t="shared" si="0"/>
        <v>60</v>
      </c>
      <c r="M15" s="2"/>
      <c r="N15" s="2">
        <f t="shared" si="2"/>
        <v>60</v>
      </c>
      <c r="O15" s="2"/>
    </row>
    <row r="16" spans="1:15" x14ac:dyDescent="0.25">
      <c r="B16" s="4" t="s">
        <v>50</v>
      </c>
      <c r="E16" s="7" t="s">
        <v>65</v>
      </c>
      <c r="F16" s="94" t="s">
        <v>83</v>
      </c>
      <c r="G16" s="67" t="s">
        <v>42</v>
      </c>
      <c r="J16" s="8"/>
      <c r="L16" s="4">
        <f t="shared" si="0"/>
        <v>65</v>
      </c>
      <c r="M16" s="2"/>
      <c r="N16" s="2">
        <f t="shared" si="2"/>
        <v>65</v>
      </c>
      <c r="O16" s="2"/>
    </row>
    <row r="17" spans="1:15" x14ac:dyDescent="0.25">
      <c r="B17" s="4" t="s">
        <v>51</v>
      </c>
      <c r="E17" s="7" t="s">
        <v>66</v>
      </c>
      <c r="F17" s="94" t="s">
        <v>84</v>
      </c>
      <c r="G17" s="67" t="s">
        <v>43</v>
      </c>
      <c r="J17" s="8"/>
      <c r="L17" s="4">
        <f t="shared" si="0"/>
        <v>70</v>
      </c>
      <c r="M17" s="2"/>
      <c r="N17" s="2">
        <f t="shared" si="2"/>
        <v>70</v>
      </c>
      <c r="O17" s="2"/>
    </row>
    <row r="18" spans="1:15" ht="16.5" thickBot="1" x14ac:dyDescent="0.3">
      <c r="B18" s="4" t="s">
        <v>52</v>
      </c>
      <c r="E18" s="6" t="s">
        <v>107</v>
      </c>
      <c r="F18" s="94" t="s">
        <v>102</v>
      </c>
      <c r="G18" s="67" t="s">
        <v>44</v>
      </c>
      <c r="J18" s="8"/>
      <c r="L18" s="4">
        <f t="shared" si="0"/>
        <v>75</v>
      </c>
      <c r="M18" s="2"/>
      <c r="N18" s="2">
        <f t="shared" si="2"/>
        <v>75</v>
      </c>
      <c r="O18" s="2"/>
    </row>
    <row r="19" spans="1:15" ht="16.5" thickBot="1" x14ac:dyDescent="0.3">
      <c r="B19" s="4" t="s">
        <v>53</v>
      </c>
      <c r="F19" s="94" t="s">
        <v>85</v>
      </c>
      <c r="G19" s="130" t="s">
        <v>306</v>
      </c>
      <c r="J19" s="8"/>
      <c r="L19" s="4">
        <f t="shared" si="0"/>
        <v>80</v>
      </c>
      <c r="M19" s="2"/>
      <c r="N19" s="2">
        <f t="shared" si="2"/>
        <v>80</v>
      </c>
      <c r="O19" s="2"/>
    </row>
    <row r="20" spans="1:15" x14ac:dyDescent="0.25">
      <c r="B20" s="4" t="s">
        <v>54</v>
      </c>
      <c r="F20" s="7" t="s">
        <v>104</v>
      </c>
      <c r="J20" s="8"/>
      <c r="L20" s="4">
        <f t="shared" si="0"/>
        <v>85</v>
      </c>
      <c r="M20" s="2"/>
      <c r="N20" s="2">
        <f t="shared" si="2"/>
        <v>85</v>
      </c>
      <c r="O20" s="2"/>
    </row>
    <row r="21" spans="1:15" x14ac:dyDescent="0.25">
      <c r="B21" s="4" t="s">
        <v>55</v>
      </c>
      <c r="F21" s="7" t="s">
        <v>106</v>
      </c>
      <c r="J21" s="8"/>
      <c r="L21" s="4">
        <f t="shared" si="0"/>
        <v>90</v>
      </c>
      <c r="M21" s="2"/>
      <c r="N21" s="2">
        <f t="shared" si="2"/>
        <v>90</v>
      </c>
      <c r="O21" s="2"/>
    </row>
    <row r="22" spans="1:15" ht="16.5" thickBot="1" x14ac:dyDescent="0.3">
      <c r="B22" s="5" t="s">
        <v>56</v>
      </c>
      <c r="F22" s="6" t="s">
        <v>86</v>
      </c>
      <c r="J22" s="8"/>
      <c r="L22" s="4">
        <f t="shared" si="0"/>
        <v>95</v>
      </c>
      <c r="M22" s="2"/>
      <c r="N22" s="2">
        <f t="shared" si="2"/>
        <v>95</v>
      </c>
      <c r="O22" s="2"/>
    </row>
    <row r="23" spans="1:15" ht="16.5" thickBot="1" x14ac:dyDescent="0.3">
      <c r="B23" s="2"/>
      <c r="F23" s="79"/>
      <c r="L23" s="4">
        <f t="shared" si="0"/>
        <v>100</v>
      </c>
      <c r="N23" s="2">
        <f t="shared" si="2"/>
        <v>100</v>
      </c>
    </row>
    <row r="24" spans="1:15" x14ac:dyDescent="0.25">
      <c r="A24" s="2" t="s">
        <v>134</v>
      </c>
      <c r="B24" s="3" t="s">
        <v>291</v>
      </c>
      <c r="C24" s="59" t="s">
        <v>135</v>
      </c>
      <c r="D24" s="3" t="s">
        <v>223</v>
      </c>
      <c r="E24" s="3" t="s">
        <v>87</v>
      </c>
      <c r="L24" s="4">
        <f t="shared" si="0"/>
        <v>105</v>
      </c>
    </row>
    <row r="25" spans="1:15" x14ac:dyDescent="0.25">
      <c r="A25" s="2" t="s">
        <v>134</v>
      </c>
      <c r="B25" s="61" t="s">
        <v>134</v>
      </c>
      <c r="C25" s="60" t="s">
        <v>108</v>
      </c>
      <c r="D25" s="4" t="s">
        <v>125</v>
      </c>
      <c r="E25" s="4" t="s">
        <v>88</v>
      </c>
      <c r="L25" s="4">
        <f t="shared" si="0"/>
        <v>110</v>
      </c>
    </row>
    <row r="26" spans="1:15" ht="16.5" thickBot="1" x14ac:dyDescent="0.3">
      <c r="B26" s="5" t="s">
        <v>290</v>
      </c>
      <c r="C26" s="60" t="s">
        <v>109</v>
      </c>
      <c r="D26" s="4" t="s">
        <v>126</v>
      </c>
      <c r="E26" s="4" t="s">
        <v>89</v>
      </c>
      <c r="L26" s="4">
        <f t="shared" si="0"/>
        <v>115</v>
      </c>
    </row>
    <row r="27" spans="1:15" x14ac:dyDescent="0.25">
      <c r="C27" s="4" t="s">
        <v>110</v>
      </c>
      <c r="D27" s="4" t="s">
        <v>127</v>
      </c>
      <c r="E27" s="4" t="s">
        <v>90</v>
      </c>
      <c r="L27" s="4">
        <f t="shared" si="0"/>
        <v>120</v>
      </c>
    </row>
    <row r="28" spans="1:15" x14ac:dyDescent="0.25">
      <c r="C28" s="4" t="s">
        <v>111</v>
      </c>
      <c r="D28" s="4" t="s">
        <v>128</v>
      </c>
      <c r="E28" s="4" t="s">
        <v>91</v>
      </c>
      <c r="L28" s="4">
        <f t="shared" si="0"/>
        <v>125</v>
      </c>
    </row>
    <row r="29" spans="1:15" x14ac:dyDescent="0.25">
      <c r="C29" s="4" t="s">
        <v>112</v>
      </c>
      <c r="D29" s="4" t="s">
        <v>129</v>
      </c>
      <c r="E29" s="4" t="s">
        <v>92</v>
      </c>
      <c r="L29" s="4">
        <f t="shared" si="0"/>
        <v>130</v>
      </c>
    </row>
    <row r="30" spans="1:15" x14ac:dyDescent="0.25">
      <c r="C30" s="4" t="s">
        <v>113</v>
      </c>
      <c r="D30" s="4" t="s">
        <v>130</v>
      </c>
      <c r="E30" s="4" t="s">
        <v>93</v>
      </c>
      <c r="L30" s="4">
        <f t="shared" si="0"/>
        <v>135</v>
      </c>
    </row>
    <row r="31" spans="1:15" x14ac:dyDescent="0.25">
      <c r="C31" s="4" t="s">
        <v>114</v>
      </c>
      <c r="D31" s="4" t="s">
        <v>131</v>
      </c>
      <c r="E31" s="4" t="s">
        <v>94</v>
      </c>
      <c r="L31" s="4">
        <f t="shared" si="0"/>
        <v>140</v>
      </c>
    </row>
    <row r="32" spans="1:15" x14ac:dyDescent="0.25">
      <c r="C32" s="4" t="s">
        <v>115</v>
      </c>
      <c r="D32" s="4" t="s">
        <v>132</v>
      </c>
      <c r="E32" s="4" t="s">
        <v>95</v>
      </c>
      <c r="L32" s="4">
        <f t="shared" si="0"/>
        <v>145</v>
      </c>
    </row>
    <row r="33" spans="2:12" ht="16.5" thickBot="1" x14ac:dyDescent="0.3">
      <c r="C33" s="4" t="s">
        <v>116</v>
      </c>
      <c r="D33" s="5" t="s">
        <v>133</v>
      </c>
      <c r="E33" s="5" t="s">
        <v>96</v>
      </c>
      <c r="L33" s="4">
        <f t="shared" si="0"/>
        <v>150</v>
      </c>
    </row>
    <row r="34" spans="2:12" ht="16.5" thickBot="1" x14ac:dyDescent="0.3">
      <c r="C34" s="5" t="s">
        <v>117</v>
      </c>
      <c r="L34" s="4">
        <f t="shared" si="0"/>
        <v>155</v>
      </c>
    </row>
    <row r="35" spans="2:12" ht="16.5" thickBot="1" x14ac:dyDescent="0.3">
      <c r="L35" s="4">
        <f t="shared" si="0"/>
        <v>160</v>
      </c>
    </row>
    <row r="36" spans="2:12" x14ac:dyDescent="0.25">
      <c r="B36" s="22" t="s">
        <v>205</v>
      </c>
      <c r="C36" s="84"/>
      <c r="D36" s="85"/>
      <c r="L36" s="4">
        <f t="shared" si="0"/>
        <v>165</v>
      </c>
    </row>
    <row r="37" spans="2:12" x14ac:dyDescent="0.25">
      <c r="B37" s="23" t="s">
        <v>212</v>
      </c>
      <c r="C37" s="425" t="s">
        <v>211</v>
      </c>
      <c r="D37" s="426"/>
      <c r="L37" s="4">
        <f t="shared" si="0"/>
        <v>170</v>
      </c>
    </row>
    <row r="38" spans="2:12" x14ac:dyDescent="0.25">
      <c r="B38" s="23" t="s">
        <v>213</v>
      </c>
      <c r="C38" s="425" t="s">
        <v>214</v>
      </c>
      <c r="D38" s="426"/>
      <c r="L38" s="4">
        <f t="shared" si="0"/>
        <v>175</v>
      </c>
    </row>
    <row r="39" spans="2:12" x14ac:dyDescent="0.25">
      <c r="B39" s="23" t="s">
        <v>207</v>
      </c>
      <c r="C39" s="425" t="s">
        <v>215</v>
      </c>
      <c r="D39" s="426"/>
      <c r="L39" s="4">
        <f t="shared" si="0"/>
        <v>180</v>
      </c>
    </row>
    <row r="40" spans="2:12" x14ac:dyDescent="0.25">
      <c r="B40" s="23" t="s">
        <v>209</v>
      </c>
      <c r="C40" s="425" t="s">
        <v>216</v>
      </c>
      <c r="D40" s="426"/>
      <c r="L40" s="4">
        <f t="shared" si="0"/>
        <v>185</v>
      </c>
    </row>
    <row r="41" spans="2:12" x14ac:dyDescent="0.25">
      <c r="B41" s="23" t="s">
        <v>217</v>
      </c>
      <c r="C41" s="425" t="s">
        <v>218</v>
      </c>
      <c r="D41" s="426"/>
      <c r="L41" s="4">
        <f t="shared" si="0"/>
        <v>190</v>
      </c>
    </row>
    <row r="42" spans="2:12" x14ac:dyDescent="0.25">
      <c r="B42" s="23" t="s">
        <v>220</v>
      </c>
      <c r="C42" s="425" t="s">
        <v>219</v>
      </c>
      <c r="D42" s="426"/>
      <c r="L42" s="4">
        <f t="shared" si="0"/>
        <v>195</v>
      </c>
    </row>
    <row r="43" spans="2:12" x14ac:dyDescent="0.25">
      <c r="B43" s="23" t="s">
        <v>221</v>
      </c>
      <c r="C43" s="425" t="s">
        <v>222</v>
      </c>
      <c r="D43" s="426"/>
      <c r="L43" s="4">
        <f t="shared" si="0"/>
        <v>200</v>
      </c>
    </row>
    <row r="44" spans="2:12" ht="16.5" thickBot="1" x14ac:dyDescent="0.3">
      <c r="B44" s="24" t="s">
        <v>206</v>
      </c>
      <c r="C44" s="427" t="s">
        <v>210</v>
      </c>
      <c r="D44" s="428"/>
    </row>
    <row r="45" spans="2:12" ht="16.5" thickBot="1" x14ac:dyDescent="0.3"/>
    <row r="46" spans="2:12" ht="16.5" thickBot="1" x14ac:dyDescent="0.3">
      <c r="B46" s="80" t="s">
        <v>267</v>
      </c>
      <c r="C46" s="81" t="s">
        <v>268</v>
      </c>
      <c r="D46" s="81" t="s">
        <v>269</v>
      </c>
    </row>
    <row r="47" spans="2:12" x14ac:dyDescent="0.25">
      <c r="B47" s="146" t="s">
        <v>134</v>
      </c>
      <c r="C47" s="147">
        <v>0</v>
      </c>
      <c r="D47" s="148">
        <v>0</v>
      </c>
    </row>
    <row r="48" spans="2:12" x14ac:dyDescent="0.25">
      <c r="B48" s="41" t="s">
        <v>270</v>
      </c>
      <c r="C48" s="136">
        <v>0</v>
      </c>
      <c r="D48" s="137">
        <v>20</v>
      </c>
    </row>
    <row r="49" spans="1:12" x14ac:dyDescent="0.25">
      <c r="B49" s="41" t="s">
        <v>271</v>
      </c>
      <c r="C49" s="136">
        <v>0</v>
      </c>
      <c r="D49" s="137">
        <v>20</v>
      </c>
    </row>
    <row r="50" spans="1:12" x14ac:dyDescent="0.25">
      <c r="B50" s="41" t="s">
        <v>272</v>
      </c>
      <c r="C50" s="136">
        <v>0</v>
      </c>
      <c r="D50" s="137">
        <v>20</v>
      </c>
    </row>
    <row r="51" spans="1:12" x14ac:dyDescent="0.25">
      <c r="B51" s="41" t="s">
        <v>277</v>
      </c>
      <c r="C51" s="136">
        <v>0</v>
      </c>
      <c r="D51" s="137">
        <v>40</v>
      </c>
    </row>
    <row r="52" spans="1:12" ht="16.5" thickBot="1" x14ac:dyDescent="0.3">
      <c r="B52" s="42" t="s">
        <v>273</v>
      </c>
      <c r="C52" s="38">
        <v>0</v>
      </c>
      <c r="D52" s="149">
        <v>60</v>
      </c>
    </row>
    <row r="53" spans="1:12" ht="16.5" thickBot="1" x14ac:dyDescent="0.3">
      <c r="B53" s="80" t="s">
        <v>485</v>
      </c>
      <c r="C53" s="81" t="s">
        <v>268</v>
      </c>
      <c r="D53" s="81" t="s">
        <v>269</v>
      </c>
    </row>
    <row r="54" spans="1:12" x14ac:dyDescent="0.25">
      <c r="B54" s="146" t="s">
        <v>134</v>
      </c>
      <c r="C54" s="147">
        <v>0</v>
      </c>
      <c r="D54" s="148">
        <v>0</v>
      </c>
    </row>
    <row r="55" spans="1:12" s="40" customFormat="1" x14ac:dyDescent="0.25">
      <c r="A55" s="1"/>
      <c r="B55" s="41" t="s">
        <v>486</v>
      </c>
      <c r="C55" s="136">
        <v>0</v>
      </c>
      <c r="D55" s="137">
        <v>20</v>
      </c>
      <c r="E55" s="1"/>
      <c r="F55" s="2"/>
      <c r="G55" s="35"/>
      <c r="J55" s="266"/>
      <c r="K55"/>
      <c r="L55" s="1"/>
    </row>
    <row r="56" spans="1:12" x14ac:dyDescent="0.25">
      <c r="B56" s="41" t="s">
        <v>487</v>
      </c>
      <c r="C56" s="136">
        <v>0</v>
      </c>
      <c r="D56" s="137">
        <v>50</v>
      </c>
    </row>
    <row r="57" spans="1:12" ht="16.5" thickBot="1" x14ac:dyDescent="0.3">
      <c r="B57" s="43"/>
    </row>
    <row r="58" spans="1:12" ht="16.5" thickBot="1" x14ac:dyDescent="0.3">
      <c r="B58" s="68" t="s">
        <v>280</v>
      </c>
      <c r="C58" s="97" t="s">
        <v>292</v>
      </c>
      <c r="D58" s="3" t="s">
        <v>281</v>
      </c>
      <c r="E58" s="59" t="s">
        <v>288</v>
      </c>
      <c r="F58" s="59" t="s">
        <v>357</v>
      </c>
      <c r="G58" s="131" t="s">
        <v>358</v>
      </c>
      <c r="L58" s="40"/>
    </row>
    <row r="59" spans="1:12" x14ac:dyDescent="0.25">
      <c r="A59" s="40"/>
      <c r="B59" s="69" t="s">
        <v>134</v>
      </c>
      <c r="C59" s="116" t="s">
        <v>134</v>
      </c>
      <c r="D59" s="115" t="s">
        <v>134</v>
      </c>
      <c r="E59" s="124" t="s">
        <v>134</v>
      </c>
      <c r="F59" s="127" t="s">
        <v>363</v>
      </c>
      <c r="G59" s="132" t="s">
        <v>359</v>
      </c>
    </row>
    <row r="60" spans="1:12" ht="45" x14ac:dyDescent="0.25">
      <c r="B60" s="39" t="s">
        <v>310</v>
      </c>
      <c r="C60" s="67" t="s">
        <v>312</v>
      </c>
      <c r="D60" s="60" t="s">
        <v>282</v>
      </c>
      <c r="E60" s="125" t="s">
        <v>122</v>
      </c>
      <c r="F60" s="136" t="s">
        <v>364</v>
      </c>
      <c r="G60" s="46" t="s">
        <v>360</v>
      </c>
    </row>
    <row r="61" spans="1:12" ht="30" x14ac:dyDescent="0.25">
      <c r="B61" s="39" t="s">
        <v>119</v>
      </c>
      <c r="C61" s="67" t="s">
        <v>313</v>
      </c>
      <c r="D61" s="60" t="s">
        <v>283</v>
      </c>
      <c r="E61" s="125" t="s">
        <v>491</v>
      </c>
      <c r="F61" s="136" t="s">
        <v>365</v>
      </c>
      <c r="G61" s="46" t="s">
        <v>361</v>
      </c>
    </row>
    <row r="62" spans="1:12" x14ac:dyDescent="0.25">
      <c r="B62" s="39" t="s">
        <v>120</v>
      </c>
      <c r="C62" s="67" t="s">
        <v>319</v>
      </c>
      <c r="D62" s="60" t="s">
        <v>284</v>
      </c>
      <c r="E62" s="125" t="s">
        <v>123</v>
      </c>
      <c r="F62" s="136" t="s">
        <v>366</v>
      </c>
      <c r="G62" s="46" t="s">
        <v>362</v>
      </c>
    </row>
    <row r="63" spans="1:12" ht="30.75" thickBot="1" x14ac:dyDescent="0.3">
      <c r="B63" s="39" t="s">
        <v>321</v>
      </c>
      <c r="C63" s="67" t="s">
        <v>322</v>
      </c>
      <c r="D63" s="60" t="s">
        <v>285</v>
      </c>
      <c r="E63" s="126" t="s">
        <v>118</v>
      </c>
      <c r="F63" s="136" t="s">
        <v>367</v>
      </c>
      <c r="G63" s="46" t="s">
        <v>502</v>
      </c>
    </row>
    <row r="64" spans="1:12" ht="30" x14ac:dyDescent="0.25">
      <c r="B64" s="39" t="s">
        <v>121</v>
      </c>
      <c r="C64" s="67" t="s">
        <v>347</v>
      </c>
      <c r="D64" s="60" t="s">
        <v>286</v>
      </c>
      <c r="F64" s="136" t="s">
        <v>368</v>
      </c>
      <c r="G64" s="46" t="s">
        <v>503</v>
      </c>
    </row>
    <row r="65" spans="2:12" x14ac:dyDescent="0.25">
      <c r="B65" s="39" t="s">
        <v>329</v>
      </c>
      <c r="C65" s="67" t="s">
        <v>333</v>
      </c>
      <c r="D65" s="60" t="s">
        <v>287</v>
      </c>
      <c r="F65" s="136" t="s">
        <v>369</v>
      </c>
      <c r="G65" s="46" t="s">
        <v>504</v>
      </c>
    </row>
    <row r="66" spans="2:12" ht="16.5" thickBot="1" x14ac:dyDescent="0.3">
      <c r="B66" s="39" t="s">
        <v>334</v>
      </c>
      <c r="C66" s="67" t="s">
        <v>338</v>
      </c>
      <c r="D66" s="95" t="s">
        <v>296</v>
      </c>
      <c r="F66" s="46" t="s">
        <v>370</v>
      </c>
      <c r="G66" s="46" t="s">
        <v>371</v>
      </c>
    </row>
    <row r="67" spans="2:12" x14ac:dyDescent="0.25">
      <c r="B67" s="39" t="s">
        <v>339</v>
      </c>
      <c r="C67" s="67" t="s">
        <v>343</v>
      </c>
    </row>
    <row r="68" spans="2:12" x14ac:dyDescent="0.25">
      <c r="B68" s="39" t="s">
        <v>293</v>
      </c>
      <c r="C68" s="4" t="s">
        <v>279</v>
      </c>
    </row>
    <row r="69" spans="2:12" ht="16.5" thickBot="1" x14ac:dyDescent="0.3">
      <c r="B69" s="66" t="s">
        <v>293</v>
      </c>
      <c r="C69" s="5" t="s">
        <v>279</v>
      </c>
    </row>
    <row r="70" spans="2:12" ht="16.5" thickBot="1" x14ac:dyDescent="0.3"/>
    <row r="71" spans="2:12" ht="16.5" thickBot="1" x14ac:dyDescent="0.3">
      <c r="B71" s="185" t="s">
        <v>300</v>
      </c>
      <c r="C71" s="185" t="s">
        <v>301</v>
      </c>
      <c r="D71" s="185" t="s">
        <v>302</v>
      </c>
      <c r="E71" s="185" t="s">
        <v>185</v>
      </c>
      <c r="L71" s="199"/>
    </row>
    <row r="72" spans="2:12" ht="16.5" thickBot="1" x14ac:dyDescent="0.3">
      <c r="B72" s="185" t="s">
        <v>134</v>
      </c>
      <c r="C72" s="185" t="s">
        <v>134</v>
      </c>
      <c r="D72" s="185" t="s">
        <v>134</v>
      </c>
      <c r="E72" s="185" t="s">
        <v>134</v>
      </c>
    </row>
    <row r="73" spans="2:12" x14ac:dyDescent="0.25">
      <c r="B73" s="87">
        <v>20</v>
      </c>
      <c r="C73" s="87">
        <v>45</v>
      </c>
      <c r="D73" s="86">
        <v>65</v>
      </c>
      <c r="E73" s="60" t="s">
        <v>376</v>
      </c>
    </row>
    <row r="74" spans="2:12" ht="16.5" thickBot="1" x14ac:dyDescent="0.3">
      <c r="B74" s="39">
        <v>30</v>
      </c>
      <c r="C74" s="39">
        <v>50</v>
      </c>
      <c r="D74" s="4">
        <v>70</v>
      </c>
      <c r="E74" s="150" t="s">
        <v>377</v>
      </c>
    </row>
    <row r="75" spans="2:12" ht="16.5" thickBot="1" x14ac:dyDescent="0.3">
      <c r="B75" s="66">
        <v>40</v>
      </c>
      <c r="C75" s="66">
        <v>60</v>
      </c>
      <c r="D75" s="5">
        <v>80</v>
      </c>
    </row>
    <row r="76" spans="2:12" ht="16.5" thickBot="1" x14ac:dyDescent="0.3">
      <c r="C76" s="1"/>
      <c r="D76" s="1"/>
      <c r="E76" s="2"/>
      <c r="F76" s="35"/>
      <c r="G76" s="1"/>
    </row>
    <row r="77" spans="2:12" ht="16.5" thickBot="1" x14ac:dyDescent="0.3">
      <c r="B77" s="161" t="s">
        <v>381</v>
      </c>
      <c r="C77" s="162" t="s">
        <v>382</v>
      </c>
      <c r="D77" s="135" t="s">
        <v>383</v>
      </c>
      <c r="E77" s="161" t="s">
        <v>384</v>
      </c>
      <c r="F77" s="163" t="s">
        <v>385</v>
      </c>
      <c r="G77" s="164" t="s">
        <v>386</v>
      </c>
    </row>
    <row r="78" spans="2:12" x14ac:dyDescent="0.25">
      <c r="B78" s="87" t="s">
        <v>134</v>
      </c>
      <c r="C78" s="86" t="s">
        <v>134</v>
      </c>
      <c r="D78" s="165" t="s">
        <v>134</v>
      </c>
      <c r="E78" s="86" t="s">
        <v>134</v>
      </c>
      <c r="F78" s="86" t="s">
        <v>134</v>
      </c>
      <c r="G78" s="86" t="s">
        <v>134</v>
      </c>
    </row>
    <row r="79" spans="2:12" x14ac:dyDescent="0.25">
      <c r="B79" s="39" t="s">
        <v>387</v>
      </c>
      <c r="C79" s="4" t="s">
        <v>388</v>
      </c>
      <c r="D79" s="125" t="s">
        <v>389</v>
      </c>
      <c r="E79" s="166" t="s">
        <v>390</v>
      </c>
      <c r="F79" s="167">
        <v>1</v>
      </c>
      <c r="G79" s="168" t="s">
        <v>391</v>
      </c>
    </row>
    <row r="80" spans="2:12" x14ac:dyDescent="0.25">
      <c r="B80" s="39" t="s">
        <v>392</v>
      </c>
      <c r="C80" s="4" t="s">
        <v>393</v>
      </c>
      <c r="D80" s="125" t="s">
        <v>394</v>
      </c>
      <c r="E80" s="4" t="s">
        <v>395</v>
      </c>
      <c r="F80" s="169">
        <v>1</v>
      </c>
      <c r="G80" s="137" t="s">
        <v>391</v>
      </c>
    </row>
    <row r="81" spans="2:7" x14ac:dyDescent="0.25">
      <c r="B81" s="39" t="s">
        <v>396</v>
      </c>
      <c r="C81" s="4" t="s">
        <v>397</v>
      </c>
      <c r="D81" s="125" t="s">
        <v>398</v>
      </c>
      <c r="E81" s="4" t="s">
        <v>399</v>
      </c>
      <c r="F81" s="169">
        <v>1</v>
      </c>
      <c r="G81" s="137" t="s">
        <v>391</v>
      </c>
    </row>
    <row r="82" spans="2:7" x14ac:dyDescent="0.25">
      <c r="B82" s="39" t="s">
        <v>400</v>
      </c>
      <c r="C82" s="4" t="s">
        <v>401</v>
      </c>
      <c r="D82" s="125" t="s">
        <v>402</v>
      </c>
      <c r="E82" s="4" t="s">
        <v>403</v>
      </c>
      <c r="F82" s="169">
        <v>6</v>
      </c>
      <c r="G82" s="137" t="s">
        <v>404</v>
      </c>
    </row>
    <row r="83" spans="2:7" x14ac:dyDescent="0.25">
      <c r="B83" s="39" t="s">
        <v>405</v>
      </c>
      <c r="C83" s="4" t="s">
        <v>406</v>
      </c>
      <c r="D83" s="125" t="s">
        <v>407</v>
      </c>
      <c r="E83" s="4" t="s">
        <v>408</v>
      </c>
      <c r="F83" s="169">
        <v>8</v>
      </c>
      <c r="G83" s="137" t="s">
        <v>404</v>
      </c>
    </row>
    <row r="84" spans="2:7" x14ac:dyDescent="0.25">
      <c r="B84" s="39" t="s">
        <v>409</v>
      </c>
      <c r="C84" s="4" t="s">
        <v>410</v>
      </c>
      <c r="D84" s="125" t="s">
        <v>411</v>
      </c>
      <c r="E84" s="4" t="s">
        <v>412</v>
      </c>
      <c r="F84" s="169">
        <v>10</v>
      </c>
      <c r="G84" s="137" t="s">
        <v>413</v>
      </c>
    </row>
    <row r="85" spans="2:7" x14ac:dyDescent="0.25">
      <c r="B85" s="39" t="s">
        <v>414</v>
      </c>
      <c r="C85" s="4" t="s">
        <v>415</v>
      </c>
      <c r="D85" s="125" t="s">
        <v>416</v>
      </c>
      <c r="E85" s="4" t="s">
        <v>417</v>
      </c>
      <c r="F85" s="169">
        <v>12</v>
      </c>
      <c r="G85" s="137" t="s">
        <v>413</v>
      </c>
    </row>
    <row r="86" spans="2:7" ht="16.5" thickBot="1" x14ac:dyDescent="0.3">
      <c r="B86" s="39" t="s">
        <v>418</v>
      </c>
      <c r="C86" s="4" t="s">
        <v>419</v>
      </c>
      <c r="D86" s="126" t="s">
        <v>420</v>
      </c>
      <c r="E86" s="5" t="s">
        <v>421</v>
      </c>
      <c r="F86" s="170">
        <v>6</v>
      </c>
      <c r="G86" s="149" t="s">
        <v>413</v>
      </c>
    </row>
    <row r="87" spans="2:7" x14ac:dyDescent="0.25">
      <c r="B87" s="39" t="s">
        <v>422</v>
      </c>
      <c r="C87" s="4" t="s">
        <v>423</v>
      </c>
      <c r="D87" s="1"/>
      <c r="E87" s="2"/>
      <c r="G87" s="2"/>
    </row>
    <row r="88" spans="2:7" x14ac:dyDescent="0.25">
      <c r="B88" s="39" t="s">
        <v>424</v>
      </c>
      <c r="C88" s="4" t="s">
        <v>425</v>
      </c>
      <c r="D88" s="1"/>
      <c r="E88" s="2"/>
      <c r="G88" s="2"/>
    </row>
    <row r="89" spans="2:7" x14ac:dyDescent="0.25">
      <c r="B89" s="39" t="s">
        <v>426</v>
      </c>
      <c r="C89" s="4" t="s">
        <v>427</v>
      </c>
      <c r="D89" s="1"/>
      <c r="E89" s="2"/>
      <c r="G89" s="2"/>
    </row>
    <row r="90" spans="2:7" x14ac:dyDescent="0.25">
      <c r="B90" s="39" t="s">
        <v>428</v>
      </c>
      <c r="C90" s="4" t="s">
        <v>429</v>
      </c>
      <c r="D90" s="1"/>
      <c r="E90" s="2"/>
      <c r="G90" s="2"/>
    </row>
    <row r="91" spans="2:7" x14ac:dyDescent="0.25">
      <c r="B91" s="39" t="s">
        <v>430</v>
      </c>
      <c r="C91" s="4" t="s">
        <v>431</v>
      </c>
      <c r="D91" s="1"/>
      <c r="E91" s="2"/>
      <c r="G91" s="2"/>
    </row>
    <row r="92" spans="2:7" x14ac:dyDescent="0.25">
      <c r="B92" s="39" t="s">
        <v>432</v>
      </c>
      <c r="C92" s="4" t="s">
        <v>433</v>
      </c>
      <c r="D92" s="1"/>
      <c r="E92" s="2"/>
      <c r="G92" s="2"/>
    </row>
    <row r="93" spans="2:7" x14ac:dyDescent="0.25">
      <c r="B93" s="39" t="s">
        <v>434</v>
      </c>
      <c r="C93" s="4" t="s">
        <v>435</v>
      </c>
      <c r="D93" s="1"/>
      <c r="E93" s="2"/>
      <c r="G93" s="2"/>
    </row>
    <row r="94" spans="2:7" x14ac:dyDescent="0.25">
      <c r="B94" s="39" t="s">
        <v>436</v>
      </c>
      <c r="C94" s="4" t="s">
        <v>437</v>
      </c>
      <c r="D94" s="1"/>
      <c r="E94" s="2"/>
      <c r="G94" s="2"/>
    </row>
    <row r="95" spans="2:7" x14ac:dyDescent="0.25">
      <c r="B95" s="39" t="s">
        <v>438</v>
      </c>
      <c r="C95" s="4" t="s">
        <v>439</v>
      </c>
      <c r="D95" s="1"/>
      <c r="E95" s="2"/>
      <c r="G95" s="2"/>
    </row>
    <row r="96" spans="2:7" x14ac:dyDescent="0.25">
      <c r="B96" s="39" t="s">
        <v>440</v>
      </c>
      <c r="C96" s="4" t="s">
        <v>441</v>
      </c>
      <c r="D96" s="1"/>
      <c r="E96" s="2"/>
      <c r="G96" s="2"/>
    </row>
    <row r="97" spans="2:7" ht="16.5" thickBot="1" x14ac:dyDescent="0.3">
      <c r="B97" s="66" t="s">
        <v>442</v>
      </c>
      <c r="C97" s="4" t="s">
        <v>443</v>
      </c>
      <c r="D97" s="1"/>
      <c r="E97" s="2"/>
      <c r="G97" s="2"/>
    </row>
    <row r="98" spans="2:7" x14ac:dyDescent="0.25">
      <c r="B98" s="2"/>
      <c r="C98" s="4" t="s">
        <v>444</v>
      </c>
      <c r="D98" s="1"/>
      <c r="E98" s="2"/>
      <c r="G98" s="2"/>
    </row>
    <row r="99" spans="2:7" x14ac:dyDescent="0.25">
      <c r="B99" s="2"/>
      <c r="C99" s="4" t="s">
        <v>445</v>
      </c>
      <c r="D99" s="1"/>
      <c r="E99" s="2"/>
      <c r="G99" s="2"/>
    </row>
    <row r="100" spans="2:7" x14ac:dyDescent="0.25">
      <c r="B100" s="2"/>
      <c r="C100" s="4" t="s">
        <v>446</v>
      </c>
      <c r="D100" s="1"/>
      <c r="E100" s="2"/>
      <c r="G100" s="2"/>
    </row>
    <row r="101" spans="2:7" x14ac:dyDescent="0.25">
      <c r="B101" s="2"/>
      <c r="C101" s="4" t="s">
        <v>447</v>
      </c>
      <c r="D101" s="1"/>
      <c r="E101" s="2"/>
      <c r="G101" s="2"/>
    </row>
    <row r="102" spans="2:7" x14ac:dyDescent="0.25">
      <c r="B102" s="2"/>
      <c r="C102" s="67" t="s">
        <v>448</v>
      </c>
      <c r="D102" s="1"/>
      <c r="E102" s="2"/>
      <c r="G102" s="2"/>
    </row>
    <row r="103" spans="2:7" x14ac:dyDescent="0.25">
      <c r="B103" s="2"/>
      <c r="C103" s="4" t="s">
        <v>449</v>
      </c>
      <c r="D103" s="1"/>
      <c r="E103" s="2"/>
      <c r="G103" s="2"/>
    </row>
    <row r="104" spans="2:7" x14ac:dyDescent="0.25">
      <c r="B104" s="2"/>
      <c r="C104" s="4" t="s">
        <v>450</v>
      </c>
      <c r="D104" s="1"/>
      <c r="E104" s="2"/>
      <c r="G104" s="2"/>
    </row>
    <row r="105" spans="2:7" x14ac:dyDescent="0.25">
      <c r="B105" s="2"/>
      <c r="C105" s="4" t="s">
        <v>451</v>
      </c>
      <c r="D105" s="1"/>
      <c r="E105" s="2"/>
      <c r="G105" s="2"/>
    </row>
    <row r="106" spans="2:7" x14ac:dyDescent="0.25">
      <c r="B106" s="2"/>
      <c r="C106" s="4" t="s">
        <v>452</v>
      </c>
      <c r="D106" s="1"/>
      <c r="E106" s="2"/>
      <c r="G106" s="2"/>
    </row>
    <row r="107" spans="2:7" x14ac:dyDescent="0.25">
      <c r="B107" s="2"/>
      <c r="C107" s="4" t="s">
        <v>453</v>
      </c>
      <c r="D107" s="1"/>
      <c r="E107" s="2"/>
      <c r="G107" s="2"/>
    </row>
    <row r="108" spans="2:7" x14ac:dyDescent="0.25">
      <c r="B108" s="2"/>
      <c r="C108" s="4" t="s">
        <v>454</v>
      </c>
      <c r="D108" s="1"/>
      <c r="E108" s="2"/>
      <c r="G108" s="2"/>
    </row>
    <row r="109" spans="2:7" ht="16.5" thickBot="1" x14ac:dyDescent="0.3">
      <c r="B109" s="2"/>
      <c r="C109" s="5" t="s">
        <v>455</v>
      </c>
      <c r="D109" s="1"/>
      <c r="E109" s="2"/>
      <c r="G109" s="2"/>
    </row>
    <row r="110" spans="2:7" ht="16.5" thickBot="1" x14ac:dyDescent="0.3">
      <c r="C110" s="1"/>
      <c r="D110" s="1"/>
      <c r="E110" s="2"/>
      <c r="F110" s="35"/>
      <c r="G110" s="1"/>
    </row>
    <row r="111" spans="2:7" ht="16.5" thickBot="1" x14ac:dyDescent="0.3">
      <c r="B111" s="96" t="s">
        <v>5</v>
      </c>
      <c r="C111" s="1"/>
      <c r="D111" s="1"/>
      <c r="E111" s="2"/>
      <c r="F111" s="35"/>
      <c r="G111" s="1"/>
    </row>
    <row r="112" spans="2:7" ht="16.5" thickBot="1" x14ac:dyDescent="0.3">
      <c r="B112" s="86">
        <v>0</v>
      </c>
      <c r="C112" s="100" t="s">
        <v>134</v>
      </c>
      <c r="D112" s="2" t="s">
        <v>134</v>
      </c>
      <c r="E112" s="2"/>
      <c r="F112" s="35"/>
      <c r="G112" s="1"/>
    </row>
    <row r="113" spans="2:7" ht="16.5" thickBot="1" x14ac:dyDescent="0.3">
      <c r="B113" s="4">
        <v>10</v>
      </c>
      <c r="C113" s="100" t="s">
        <v>6</v>
      </c>
      <c r="D113" s="3" t="s">
        <v>137</v>
      </c>
      <c r="E113" s="2"/>
      <c r="F113" s="35"/>
      <c r="G113" s="1"/>
    </row>
    <row r="114" spans="2:7" ht="16.5" thickBot="1" x14ac:dyDescent="0.3">
      <c r="B114" s="4">
        <v>20</v>
      </c>
      <c r="C114" s="98" t="s">
        <v>7</v>
      </c>
      <c r="D114" s="3" t="s">
        <v>224</v>
      </c>
      <c r="E114" s="2"/>
      <c r="F114" s="35"/>
      <c r="G114" s="1"/>
    </row>
    <row r="115" spans="2:7" ht="16.5" thickBot="1" x14ac:dyDescent="0.3">
      <c r="B115" s="4">
        <v>30</v>
      </c>
      <c r="C115" s="98" t="s">
        <v>8</v>
      </c>
      <c r="D115" s="3" t="s">
        <v>139</v>
      </c>
      <c r="E115" s="2"/>
      <c r="F115" s="35"/>
      <c r="G115" s="1"/>
    </row>
    <row r="116" spans="2:7" ht="16.5" thickBot="1" x14ac:dyDescent="0.3">
      <c r="B116" s="4">
        <v>40</v>
      </c>
      <c r="C116" s="98" t="s">
        <v>9</v>
      </c>
      <c r="D116" s="3" t="s">
        <v>140</v>
      </c>
      <c r="E116" s="2"/>
      <c r="F116" s="35"/>
      <c r="G116" s="1"/>
    </row>
    <row r="117" spans="2:7" ht="16.5" thickBot="1" x14ac:dyDescent="0.3">
      <c r="B117" s="4">
        <v>50</v>
      </c>
      <c r="C117" s="98" t="s">
        <v>10</v>
      </c>
      <c r="D117" s="128" t="s">
        <v>142</v>
      </c>
      <c r="E117" s="2"/>
      <c r="F117" s="35"/>
      <c r="G117" s="1"/>
    </row>
    <row r="118" spans="2:7" x14ac:dyDescent="0.25">
      <c r="B118" s="4">
        <v>60</v>
      </c>
      <c r="C118" s="98" t="s">
        <v>11</v>
      </c>
      <c r="D118" s="3" t="s">
        <v>141</v>
      </c>
      <c r="E118" s="2"/>
      <c r="F118" s="35"/>
      <c r="G118" s="1"/>
    </row>
    <row r="119" spans="2:7" x14ac:dyDescent="0.25">
      <c r="B119" s="4">
        <v>70</v>
      </c>
      <c r="C119" s="98" t="s">
        <v>12</v>
      </c>
      <c r="E119" s="2"/>
      <c r="F119" s="35"/>
      <c r="G119" s="1"/>
    </row>
    <row r="120" spans="2:7" x14ac:dyDescent="0.25">
      <c r="B120" s="4">
        <v>80</v>
      </c>
      <c r="C120" s="98" t="s">
        <v>13</v>
      </c>
      <c r="D120" s="1"/>
      <c r="E120" s="2"/>
      <c r="F120" s="35"/>
      <c r="G120" s="1"/>
    </row>
    <row r="121" spans="2:7" ht="16.5" thickBot="1" x14ac:dyDescent="0.3">
      <c r="B121" s="4">
        <v>90</v>
      </c>
      <c r="C121" s="101" t="s">
        <v>459</v>
      </c>
      <c r="D121" s="1"/>
      <c r="E121" s="2"/>
      <c r="F121" s="35"/>
      <c r="G121" s="1"/>
    </row>
    <row r="122" spans="2:7" ht="16.5" thickBot="1" x14ac:dyDescent="0.3">
      <c r="B122" s="5">
        <v>100</v>
      </c>
      <c r="D122" s="1"/>
      <c r="E122" s="2"/>
      <c r="F122" s="35"/>
      <c r="G122" s="1"/>
    </row>
    <row r="123" spans="2:7" ht="16.5" thickBot="1" x14ac:dyDescent="0.3">
      <c r="D123" s="1"/>
      <c r="E123" s="2"/>
      <c r="F123" s="35"/>
      <c r="G123" s="1"/>
    </row>
    <row r="124" spans="2:7" ht="16.5" thickBot="1" x14ac:dyDescent="0.3">
      <c r="B124" s="96" t="s">
        <v>14</v>
      </c>
      <c r="D124" s="1"/>
      <c r="E124" s="2"/>
      <c r="F124" s="35"/>
      <c r="G124" s="1"/>
    </row>
    <row r="125" spans="2:7" x14ac:dyDescent="0.25">
      <c r="B125" s="86">
        <v>0</v>
      </c>
      <c r="D125" s="1"/>
      <c r="E125" s="2"/>
      <c r="F125" s="35"/>
      <c r="G125" s="1"/>
    </row>
    <row r="126" spans="2:7" x14ac:dyDescent="0.25">
      <c r="B126" s="4">
        <v>5</v>
      </c>
      <c r="D126" s="1"/>
      <c r="E126" s="2"/>
      <c r="F126" s="35"/>
      <c r="G126" s="1"/>
    </row>
    <row r="127" spans="2:7" x14ac:dyDescent="0.25">
      <c r="B127" s="4">
        <v>10</v>
      </c>
      <c r="D127" s="1"/>
      <c r="E127" s="2"/>
      <c r="F127" s="35"/>
      <c r="G127" s="1"/>
    </row>
    <row r="128" spans="2:7" x14ac:dyDescent="0.25">
      <c r="B128" s="4">
        <v>15</v>
      </c>
      <c r="D128" s="1"/>
      <c r="E128" s="2"/>
      <c r="F128" s="35"/>
      <c r="G128" s="1"/>
    </row>
    <row r="129" spans="2:7" x14ac:dyDescent="0.25">
      <c r="B129" s="4">
        <v>20</v>
      </c>
      <c r="D129" s="1"/>
      <c r="E129" s="2"/>
      <c r="F129" s="35"/>
      <c r="G129" s="1"/>
    </row>
    <row r="130" spans="2:7" x14ac:dyDescent="0.25">
      <c r="B130" s="4">
        <v>25</v>
      </c>
      <c r="D130" s="1"/>
      <c r="E130" s="2"/>
      <c r="F130" s="35"/>
      <c r="G130" s="1"/>
    </row>
    <row r="131" spans="2:7" x14ac:dyDescent="0.25">
      <c r="B131" s="4">
        <v>30</v>
      </c>
      <c r="D131" s="1"/>
      <c r="E131" s="2"/>
      <c r="F131" s="35"/>
      <c r="G131" s="1"/>
    </row>
    <row r="132" spans="2:7" x14ac:dyDescent="0.25">
      <c r="B132" s="4">
        <v>35</v>
      </c>
      <c r="D132" s="1"/>
      <c r="E132" s="2"/>
      <c r="F132" s="35"/>
      <c r="G132" s="1"/>
    </row>
    <row r="133" spans="2:7" x14ac:dyDescent="0.25">
      <c r="B133" s="4">
        <v>40</v>
      </c>
      <c r="D133" s="1"/>
      <c r="E133" s="2"/>
      <c r="F133" s="35"/>
      <c r="G133" s="1"/>
    </row>
    <row r="134" spans="2:7" x14ac:dyDescent="0.25">
      <c r="B134" s="4">
        <v>45</v>
      </c>
      <c r="D134" s="1"/>
      <c r="E134" s="2"/>
      <c r="F134" s="35"/>
      <c r="G134" s="1"/>
    </row>
    <row r="135" spans="2:7" x14ac:dyDescent="0.25">
      <c r="B135" s="4">
        <v>50</v>
      </c>
      <c r="D135" s="1"/>
      <c r="E135" s="2"/>
      <c r="F135" s="35"/>
      <c r="G135" s="1"/>
    </row>
    <row r="136" spans="2:7" x14ac:dyDescent="0.25">
      <c r="B136" s="4">
        <v>55</v>
      </c>
    </row>
    <row r="137" spans="2:7" x14ac:dyDescent="0.25">
      <c r="B137" s="4">
        <v>60</v>
      </c>
    </row>
    <row r="138" spans="2:7" x14ac:dyDescent="0.25">
      <c r="B138" s="4">
        <v>65</v>
      </c>
    </row>
    <row r="139" spans="2:7" x14ac:dyDescent="0.25">
      <c r="B139" s="4">
        <v>70</v>
      </c>
    </row>
    <row r="140" spans="2:7" x14ac:dyDescent="0.25">
      <c r="B140" s="4">
        <v>75</v>
      </c>
    </row>
    <row r="141" spans="2:7" x14ac:dyDescent="0.25">
      <c r="B141" s="4">
        <v>80</v>
      </c>
    </row>
    <row r="142" spans="2:7" x14ac:dyDescent="0.25">
      <c r="B142" s="4">
        <v>85</v>
      </c>
    </row>
    <row r="143" spans="2:7" x14ac:dyDescent="0.25">
      <c r="B143" s="4">
        <v>90</v>
      </c>
    </row>
    <row r="144" spans="2:7" x14ac:dyDescent="0.25">
      <c r="B144" s="4">
        <v>95</v>
      </c>
    </row>
    <row r="145" spans="2:2" ht="16.5" thickBot="1" x14ac:dyDescent="0.3">
      <c r="B145" s="5">
        <v>100</v>
      </c>
    </row>
  </sheetData>
  <mergeCells count="8">
    <mergeCell ref="C37:D37"/>
    <mergeCell ref="C44:D44"/>
    <mergeCell ref="C43:D43"/>
    <mergeCell ref="C42:D42"/>
    <mergeCell ref="C41:D41"/>
    <mergeCell ref="C40:D40"/>
    <mergeCell ref="C39:D39"/>
    <mergeCell ref="C38:D38"/>
  </mergeCells>
  <pageMargins left="0.7" right="0.7"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CB2382-478D-4813-B49B-1C039CC6EE68}">
  <sheetPr codeName="Feuil7">
    <tabColor theme="0"/>
  </sheetPr>
  <dimension ref="B1:I39"/>
  <sheetViews>
    <sheetView workbookViewId="0">
      <selection activeCell="D46" sqref="D46"/>
    </sheetView>
  </sheetViews>
  <sheetFormatPr baseColWidth="10" defaultColWidth="11.42578125" defaultRowHeight="15" x14ac:dyDescent="0.25"/>
  <cols>
    <col min="1" max="1" width="4.28515625" style="8" customWidth="1"/>
    <col min="2" max="2" width="19.7109375" style="8" bestFit="1" customWidth="1"/>
    <col min="3" max="3" width="20" style="8" bestFit="1" customWidth="1"/>
    <col min="4" max="4" width="65.85546875" style="8" bestFit="1" customWidth="1"/>
    <col min="5" max="5" width="12.85546875" style="8" bestFit="1" customWidth="1"/>
    <col min="6" max="7" width="11.42578125" style="8"/>
    <col min="8" max="8" width="78.140625" style="8" customWidth="1"/>
    <col min="9" max="9" width="102.5703125" style="8" customWidth="1"/>
    <col min="10" max="16384" width="11.42578125" style="8"/>
  </cols>
  <sheetData>
    <row r="1" spans="2:9" x14ac:dyDescent="0.25">
      <c r="B1" s="8" t="s">
        <v>134</v>
      </c>
      <c r="C1" s="8">
        <v>0</v>
      </c>
      <c r="D1" s="8">
        <v>0</v>
      </c>
      <c r="E1" s="8">
        <v>0</v>
      </c>
      <c r="F1" s="8">
        <v>0</v>
      </c>
      <c r="G1" s="8">
        <v>0</v>
      </c>
      <c r="H1" s="8">
        <v>0</v>
      </c>
      <c r="I1" s="8" t="s">
        <v>134</v>
      </c>
    </row>
    <row r="2" spans="2:9" ht="15.75" thickBot="1" x14ac:dyDescent="0.3"/>
    <row r="3" spans="2:9" ht="15.75" thickBot="1" x14ac:dyDescent="0.3">
      <c r="B3" s="89" t="s">
        <v>146</v>
      </c>
      <c r="C3" s="90" t="s">
        <v>147</v>
      </c>
      <c r="D3" s="30" t="s">
        <v>151</v>
      </c>
      <c r="E3" s="90" t="s">
        <v>158</v>
      </c>
      <c r="F3" s="90" t="s">
        <v>159</v>
      </c>
      <c r="G3" s="90" t="s">
        <v>160</v>
      </c>
      <c r="H3" s="91" t="s">
        <v>174</v>
      </c>
      <c r="I3" s="88" t="s">
        <v>303</v>
      </c>
    </row>
    <row r="4" spans="2:9" x14ac:dyDescent="0.25">
      <c r="B4" s="26" t="s">
        <v>148</v>
      </c>
      <c r="C4" s="27">
        <v>30</v>
      </c>
      <c r="D4" s="27" t="s">
        <v>134</v>
      </c>
      <c r="E4" s="27">
        <v>1</v>
      </c>
      <c r="F4" s="27">
        <v>0</v>
      </c>
      <c r="G4" s="27" t="s">
        <v>195</v>
      </c>
      <c r="H4" s="27" t="s">
        <v>134</v>
      </c>
      <c r="I4" s="28" t="s">
        <v>134</v>
      </c>
    </row>
    <row r="5" spans="2:9" x14ac:dyDescent="0.25">
      <c r="B5" s="25" t="s">
        <v>149</v>
      </c>
      <c r="C5" s="9">
        <v>60</v>
      </c>
      <c r="D5" s="9" t="s">
        <v>134</v>
      </c>
      <c r="E5" s="9">
        <v>1</v>
      </c>
      <c r="F5" s="9">
        <v>0</v>
      </c>
      <c r="G5" s="9" t="s">
        <v>195</v>
      </c>
      <c r="H5" s="9" t="s">
        <v>134</v>
      </c>
      <c r="I5" s="14" t="s">
        <v>134</v>
      </c>
    </row>
    <row r="6" spans="2:9" x14ac:dyDescent="0.25">
      <c r="B6" s="25" t="s">
        <v>150</v>
      </c>
      <c r="C6" s="9">
        <v>100</v>
      </c>
      <c r="D6" s="9" t="s">
        <v>134</v>
      </c>
      <c r="E6" s="9">
        <v>1</v>
      </c>
      <c r="F6" s="9">
        <v>0</v>
      </c>
      <c r="G6" s="9" t="s">
        <v>195</v>
      </c>
      <c r="H6" s="9" t="s">
        <v>134</v>
      </c>
      <c r="I6" s="92" t="s">
        <v>309</v>
      </c>
    </row>
    <row r="7" spans="2:9" ht="30" x14ac:dyDescent="0.25">
      <c r="B7" s="25" t="s">
        <v>152</v>
      </c>
      <c r="C7" s="9">
        <v>50</v>
      </c>
      <c r="D7" s="9" t="s">
        <v>134</v>
      </c>
      <c r="E7" s="9">
        <v>1</v>
      </c>
      <c r="F7" s="9">
        <v>0</v>
      </c>
      <c r="G7" s="9" t="s">
        <v>195</v>
      </c>
      <c r="H7" s="9" t="s">
        <v>134</v>
      </c>
      <c r="I7" s="92" t="s">
        <v>378</v>
      </c>
    </row>
    <row r="8" spans="2:9" ht="30" x14ac:dyDescent="0.25">
      <c r="B8" s="25" t="s">
        <v>153</v>
      </c>
      <c r="C8" s="9">
        <v>70</v>
      </c>
      <c r="D8" s="9" t="s">
        <v>134</v>
      </c>
      <c r="E8" s="9">
        <v>1</v>
      </c>
      <c r="F8" s="9">
        <v>0</v>
      </c>
      <c r="G8" s="9" t="s">
        <v>195</v>
      </c>
      <c r="H8" s="9" t="s">
        <v>134</v>
      </c>
      <c r="I8" s="92" t="s">
        <v>378</v>
      </c>
    </row>
    <row r="9" spans="2:9" x14ac:dyDescent="0.25">
      <c r="B9" s="25" t="s">
        <v>47</v>
      </c>
      <c r="C9" s="9">
        <v>30</v>
      </c>
      <c r="D9" s="9" t="s">
        <v>134</v>
      </c>
      <c r="E9" s="9">
        <v>1</v>
      </c>
      <c r="F9" s="9">
        <v>0</v>
      </c>
      <c r="G9" s="9" t="s">
        <v>195</v>
      </c>
      <c r="H9" s="9" t="s">
        <v>134</v>
      </c>
      <c r="I9" s="92" t="s">
        <v>380</v>
      </c>
    </row>
    <row r="10" spans="2:9" x14ac:dyDescent="0.25">
      <c r="B10" s="25" t="s">
        <v>154</v>
      </c>
      <c r="C10" s="9">
        <v>40</v>
      </c>
      <c r="D10" s="9" t="s">
        <v>134</v>
      </c>
      <c r="E10" s="9">
        <v>1</v>
      </c>
      <c r="F10" s="9">
        <v>0</v>
      </c>
      <c r="G10" s="9" t="s">
        <v>195</v>
      </c>
      <c r="H10" s="9" t="s">
        <v>134</v>
      </c>
      <c r="I10" s="14" t="s">
        <v>134</v>
      </c>
    </row>
    <row r="11" spans="2:9" ht="30" x14ac:dyDescent="0.25">
      <c r="B11" s="25" t="s">
        <v>155</v>
      </c>
      <c r="C11" s="9">
        <v>60</v>
      </c>
      <c r="D11" s="9" t="s">
        <v>134</v>
      </c>
      <c r="E11" s="9">
        <v>1</v>
      </c>
      <c r="F11" s="9">
        <v>0</v>
      </c>
      <c r="G11" s="9" t="s">
        <v>195</v>
      </c>
      <c r="H11" s="9" t="s">
        <v>134</v>
      </c>
      <c r="I11" s="92" t="s">
        <v>308</v>
      </c>
    </row>
    <row r="12" spans="2:9" ht="45.75" thickBot="1" x14ac:dyDescent="0.3">
      <c r="B12" s="15" t="s">
        <v>156</v>
      </c>
      <c r="C12" s="16">
        <v>100</v>
      </c>
      <c r="D12" s="16" t="s">
        <v>134</v>
      </c>
      <c r="E12" s="16">
        <v>1</v>
      </c>
      <c r="F12" s="16">
        <v>0</v>
      </c>
      <c r="G12" s="16" t="s">
        <v>195</v>
      </c>
      <c r="H12" s="16" t="s">
        <v>134</v>
      </c>
      <c r="I12" s="93" t="s">
        <v>464</v>
      </c>
    </row>
    <row r="13" spans="2:9" customFormat="1" x14ac:dyDescent="0.25"/>
    <row r="14" spans="2:9" ht="15.75" thickBot="1" x14ac:dyDescent="0.3">
      <c r="B14" s="29" t="s">
        <v>157</v>
      </c>
      <c r="C14" s="30" t="s">
        <v>147</v>
      </c>
      <c r="D14" s="30" t="s">
        <v>151</v>
      </c>
      <c r="E14" s="30" t="s">
        <v>158</v>
      </c>
      <c r="F14" s="30" t="s">
        <v>159</v>
      </c>
      <c r="G14" s="30" t="s">
        <v>160</v>
      </c>
      <c r="H14" s="31" t="s">
        <v>174</v>
      </c>
      <c r="I14" s="88" t="s">
        <v>303</v>
      </c>
    </row>
    <row r="15" spans="2:9" x14ac:dyDescent="0.25">
      <c r="B15" s="26" t="s">
        <v>161</v>
      </c>
      <c r="C15" s="27">
        <v>140</v>
      </c>
      <c r="D15" s="27" t="s">
        <v>134</v>
      </c>
      <c r="E15" s="27">
        <v>1</v>
      </c>
      <c r="F15" s="27">
        <v>6</v>
      </c>
      <c r="G15" s="27" t="s">
        <v>162</v>
      </c>
      <c r="H15" s="154" t="s">
        <v>305</v>
      </c>
      <c r="I15" s="157" t="s">
        <v>134</v>
      </c>
    </row>
    <row r="16" spans="2:9" x14ac:dyDescent="0.25">
      <c r="B16" s="25" t="s">
        <v>163</v>
      </c>
      <c r="C16" s="9">
        <v>160</v>
      </c>
      <c r="D16" s="9" t="s">
        <v>134</v>
      </c>
      <c r="E16" s="9">
        <v>1</v>
      </c>
      <c r="F16" s="9">
        <v>8</v>
      </c>
      <c r="G16" s="9" t="s">
        <v>164</v>
      </c>
      <c r="H16" s="155" t="s">
        <v>305</v>
      </c>
      <c r="I16" s="158" t="s">
        <v>134</v>
      </c>
    </row>
    <row r="17" spans="2:9" x14ac:dyDescent="0.25">
      <c r="B17" s="25" t="s">
        <v>165</v>
      </c>
      <c r="C17" s="9">
        <v>40</v>
      </c>
      <c r="D17" s="9" t="s">
        <v>134</v>
      </c>
      <c r="E17" s="9">
        <v>1</v>
      </c>
      <c r="F17" s="9">
        <v>1</v>
      </c>
      <c r="G17" s="9" t="s">
        <v>166</v>
      </c>
      <c r="H17" s="155" t="s">
        <v>168</v>
      </c>
      <c r="I17" s="158" t="s">
        <v>134</v>
      </c>
    </row>
    <row r="18" spans="2:9" x14ac:dyDescent="0.25">
      <c r="B18" s="25" t="s">
        <v>167</v>
      </c>
      <c r="C18" s="9">
        <v>60</v>
      </c>
      <c r="D18" s="9" t="s">
        <v>134</v>
      </c>
      <c r="E18" s="9" t="s">
        <v>172</v>
      </c>
      <c r="F18" s="9">
        <v>1</v>
      </c>
      <c r="G18" s="9" t="s">
        <v>170</v>
      </c>
      <c r="H18" s="155" t="s">
        <v>169</v>
      </c>
      <c r="I18" s="158" t="s">
        <v>134</v>
      </c>
    </row>
    <row r="19" spans="2:9" ht="15.75" thickBot="1" x14ac:dyDescent="0.3">
      <c r="B19" s="15" t="s">
        <v>171</v>
      </c>
      <c r="C19" s="16">
        <v>20</v>
      </c>
      <c r="D19" s="16" t="s">
        <v>134</v>
      </c>
      <c r="E19" s="16" t="s">
        <v>173</v>
      </c>
      <c r="F19" s="16">
        <v>8</v>
      </c>
      <c r="G19" s="16" t="s">
        <v>175</v>
      </c>
      <c r="H19" s="156" t="s">
        <v>169</v>
      </c>
      <c r="I19" s="159" t="s">
        <v>134</v>
      </c>
    </row>
    <row r="20" spans="2:9" customFormat="1" x14ac:dyDescent="0.25"/>
    <row r="21" spans="2:9" x14ac:dyDescent="0.25">
      <c r="B21" s="18" t="s">
        <v>186</v>
      </c>
      <c r="C21" s="19" t="s">
        <v>147</v>
      </c>
      <c r="D21" s="19" t="s">
        <v>151</v>
      </c>
      <c r="E21" s="19" t="s">
        <v>158</v>
      </c>
      <c r="F21" s="19" t="s">
        <v>159</v>
      </c>
      <c r="G21" s="19" t="s">
        <v>160</v>
      </c>
      <c r="H21" s="20" t="s">
        <v>174</v>
      </c>
    </row>
    <row r="22" spans="2:9" x14ac:dyDescent="0.25">
      <c r="B22" s="13" t="s">
        <v>53</v>
      </c>
      <c r="C22" s="9">
        <v>120</v>
      </c>
      <c r="D22" s="9" t="s">
        <v>134</v>
      </c>
      <c r="E22" s="9">
        <v>1</v>
      </c>
      <c r="F22" s="9">
        <v>20</v>
      </c>
      <c r="G22" s="9" t="s">
        <v>187</v>
      </c>
      <c r="H22" s="14" t="s">
        <v>289</v>
      </c>
    </row>
    <row r="23" spans="2:9" x14ac:dyDescent="0.25">
      <c r="B23" s="13" t="s">
        <v>188</v>
      </c>
      <c r="C23" s="9">
        <v>400</v>
      </c>
      <c r="D23" s="9" t="s">
        <v>134</v>
      </c>
      <c r="E23" s="9">
        <v>1</v>
      </c>
      <c r="F23" s="9">
        <v>20</v>
      </c>
      <c r="G23" s="9" t="s">
        <v>189</v>
      </c>
      <c r="H23" s="14" t="s">
        <v>289</v>
      </c>
    </row>
    <row r="24" spans="2:9" ht="15.75" thickBot="1" x14ac:dyDescent="0.3">
      <c r="B24" s="15" t="s">
        <v>191</v>
      </c>
      <c r="C24" s="16">
        <v>800</v>
      </c>
      <c r="D24" s="16" t="s">
        <v>134</v>
      </c>
      <c r="E24" s="16" t="s">
        <v>192</v>
      </c>
      <c r="F24" s="16" t="s">
        <v>193</v>
      </c>
      <c r="G24" s="16" t="s">
        <v>194</v>
      </c>
      <c r="H24" s="17" t="s">
        <v>190</v>
      </c>
    </row>
    <row r="25" spans="2:9" ht="15.75" thickBot="1" x14ac:dyDescent="0.3"/>
    <row r="26" spans="2:9" x14ac:dyDescent="0.25">
      <c r="B26" s="10" t="s">
        <v>183</v>
      </c>
      <c r="C26" s="12" t="s">
        <v>184</v>
      </c>
    </row>
    <row r="27" spans="2:9" x14ac:dyDescent="0.25">
      <c r="B27" s="13" t="s">
        <v>134</v>
      </c>
      <c r="C27" s="14" t="s">
        <v>134</v>
      </c>
    </row>
    <row r="28" spans="2:9" x14ac:dyDescent="0.25">
      <c r="B28" s="25" t="s">
        <v>300</v>
      </c>
      <c r="C28" s="14">
        <v>0</v>
      </c>
    </row>
    <row r="29" spans="2:9" x14ac:dyDescent="0.25">
      <c r="B29" s="13" t="s">
        <v>301</v>
      </c>
      <c r="C29" s="14">
        <v>-20</v>
      </c>
    </row>
    <row r="30" spans="2:9" x14ac:dyDescent="0.25">
      <c r="B30" s="13" t="s">
        <v>302</v>
      </c>
      <c r="C30" s="14">
        <v>-40</v>
      </c>
    </row>
    <row r="31" spans="2:9" ht="15.75" thickBot="1" x14ac:dyDescent="0.3">
      <c r="B31" s="15" t="s">
        <v>185</v>
      </c>
      <c r="C31" s="17" t="s">
        <v>134</v>
      </c>
    </row>
    <row r="32" spans="2:9" ht="15.75" thickBot="1" x14ac:dyDescent="0.3"/>
    <row r="33" spans="2:4" x14ac:dyDescent="0.25">
      <c r="B33" s="10" t="s">
        <v>176</v>
      </c>
      <c r="C33" s="11" t="s">
        <v>178</v>
      </c>
      <c r="D33" s="12" t="s">
        <v>229</v>
      </c>
    </row>
    <row r="34" spans="2:4" x14ac:dyDescent="0.25">
      <c r="B34" s="34" t="s">
        <v>134</v>
      </c>
      <c r="C34" s="33" t="s">
        <v>134</v>
      </c>
      <c r="D34" s="14" t="s">
        <v>134</v>
      </c>
    </row>
    <row r="35" spans="2:4" x14ac:dyDescent="0.25">
      <c r="B35" s="25" t="s">
        <v>177</v>
      </c>
      <c r="C35" s="9">
        <v>40</v>
      </c>
      <c r="D35" s="14" t="s">
        <v>134</v>
      </c>
    </row>
    <row r="36" spans="2:4" x14ac:dyDescent="0.25">
      <c r="B36" s="25" t="s">
        <v>179</v>
      </c>
      <c r="C36" s="9">
        <v>20</v>
      </c>
      <c r="D36" s="14" t="s">
        <v>230</v>
      </c>
    </row>
    <row r="37" spans="2:4" x14ac:dyDescent="0.25">
      <c r="B37" s="25" t="s">
        <v>180</v>
      </c>
      <c r="C37" s="9">
        <v>20</v>
      </c>
      <c r="D37" s="14" t="s">
        <v>231</v>
      </c>
    </row>
    <row r="38" spans="2:4" x14ac:dyDescent="0.25">
      <c r="B38" s="25" t="s">
        <v>181</v>
      </c>
      <c r="C38" s="9">
        <v>20</v>
      </c>
      <c r="D38" s="14" t="s">
        <v>232</v>
      </c>
    </row>
    <row r="39" spans="2:4" ht="15.75" thickBot="1" x14ac:dyDescent="0.3">
      <c r="B39" s="15" t="s">
        <v>182</v>
      </c>
      <c r="C39" s="16">
        <v>150</v>
      </c>
      <c r="D39" s="17" t="s">
        <v>233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8518F2-71E4-44AA-B484-8AC3B862F063}">
  <sheetPr codeName="Feuil8">
    <tabColor theme="0"/>
  </sheetPr>
  <dimension ref="B2:E11"/>
  <sheetViews>
    <sheetView workbookViewId="0">
      <selection activeCell="D6" sqref="D6"/>
    </sheetView>
  </sheetViews>
  <sheetFormatPr baseColWidth="10" defaultColWidth="9.140625" defaultRowHeight="15" x14ac:dyDescent="0.2"/>
  <cols>
    <col min="1" max="1" width="9.140625" style="1"/>
    <col min="2" max="2" width="46.28515625" style="2" customWidth="1"/>
    <col min="3" max="3" width="78.140625" style="35" customWidth="1"/>
    <col min="4" max="4" width="42.140625" style="35" customWidth="1"/>
    <col min="5" max="5" width="27.85546875" style="2" customWidth="1"/>
    <col min="6" max="16384" width="9.140625" style="1"/>
  </cols>
  <sheetData>
    <row r="2" spans="2:5" x14ac:dyDescent="0.2">
      <c r="B2" s="2" t="s">
        <v>234</v>
      </c>
      <c r="C2" s="35" t="s">
        <v>235</v>
      </c>
      <c r="D2" s="35" t="s">
        <v>240</v>
      </c>
      <c r="E2" s="2" t="s">
        <v>237</v>
      </c>
    </row>
    <row r="3" spans="2:5" x14ac:dyDescent="0.2">
      <c r="B3" s="2" t="s">
        <v>134</v>
      </c>
      <c r="C3" s="2" t="s">
        <v>134</v>
      </c>
      <c r="D3" s="2" t="s">
        <v>134</v>
      </c>
      <c r="E3" s="2" t="s">
        <v>134</v>
      </c>
    </row>
    <row r="4" spans="2:5" ht="39.75" customHeight="1" x14ac:dyDescent="0.2">
      <c r="B4" s="2" t="s">
        <v>236</v>
      </c>
      <c r="C4" s="35" t="s">
        <v>239</v>
      </c>
      <c r="D4" s="35" t="s">
        <v>238</v>
      </c>
      <c r="E4" s="2" t="s">
        <v>134</v>
      </c>
    </row>
    <row r="5" spans="2:5" ht="45" x14ac:dyDescent="0.2">
      <c r="B5" s="2" t="s">
        <v>241</v>
      </c>
      <c r="C5" s="35" t="s">
        <v>242</v>
      </c>
      <c r="D5" s="35" t="s">
        <v>462</v>
      </c>
      <c r="E5" s="2" t="s">
        <v>134</v>
      </c>
    </row>
    <row r="6" spans="2:5" ht="90" x14ac:dyDescent="0.2">
      <c r="B6" s="2" t="s">
        <v>262</v>
      </c>
      <c r="C6" s="35" t="s">
        <v>252</v>
      </c>
      <c r="D6" s="35" t="s">
        <v>253</v>
      </c>
      <c r="E6" s="2" t="s">
        <v>257</v>
      </c>
    </row>
    <row r="7" spans="2:5" ht="90" x14ac:dyDescent="0.2">
      <c r="B7" s="2" t="s">
        <v>254</v>
      </c>
      <c r="C7" s="35" t="s">
        <v>258</v>
      </c>
      <c r="D7" s="35" t="s">
        <v>259</v>
      </c>
      <c r="E7" s="2" t="s">
        <v>460</v>
      </c>
    </row>
    <row r="8" spans="2:5" ht="90" x14ac:dyDescent="0.2">
      <c r="B8" s="2" t="s">
        <v>243</v>
      </c>
      <c r="C8" s="35" t="s">
        <v>244</v>
      </c>
      <c r="D8" s="35" t="s">
        <v>245</v>
      </c>
      <c r="E8" s="2" t="s">
        <v>134</v>
      </c>
    </row>
    <row r="9" spans="2:5" ht="105" x14ac:dyDescent="0.2">
      <c r="B9" s="2" t="s">
        <v>246</v>
      </c>
      <c r="C9" s="35" t="s">
        <v>247</v>
      </c>
      <c r="D9" s="35" t="s">
        <v>248</v>
      </c>
      <c r="E9" s="2" t="s">
        <v>255</v>
      </c>
    </row>
    <row r="10" spans="2:5" ht="75" x14ac:dyDescent="0.2">
      <c r="B10" s="2" t="s">
        <v>249</v>
      </c>
      <c r="C10" s="35" t="s">
        <v>250</v>
      </c>
      <c r="D10" s="35" t="s">
        <v>251</v>
      </c>
      <c r="E10" s="2" t="s">
        <v>256</v>
      </c>
    </row>
    <row r="11" spans="2:5" x14ac:dyDescent="0.2">
      <c r="B11" s="1"/>
      <c r="C11" s="1"/>
      <c r="D11" s="1"/>
      <c r="E11"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35</vt:i4>
      </vt:variant>
    </vt:vector>
  </HeadingPairs>
  <TitlesOfParts>
    <vt:vector size="44" baseType="lpstr">
      <vt:lpstr>Roll20</vt:lpstr>
      <vt:lpstr>Complément feuille personnage</vt:lpstr>
      <vt:lpstr>Sac à dos</vt:lpstr>
      <vt:lpstr>Magie - Liste de sorts</vt:lpstr>
      <vt:lpstr>Magie - Aspects élémentaires</vt:lpstr>
      <vt:lpstr>Magie - Aspects Complémentaires</vt:lpstr>
      <vt:lpstr>Listes</vt:lpstr>
      <vt:lpstr>Liste_Armement</vt:lpstr>
      <vt:lpstr>médicaments et potions</vt:lpstr>
      <vt:lpstr>Armes</vt:lpstr>
      <vt:lpstr>armure_de_cuir</vt:lpstr>
      <vt:lpstr>Armure_légère</vt:lpstr>
      <vt:lpstr>Armure_Lourde</vt:lpstr>
      <vt:lpstr>Armures</vt:lpstr>
      <vt:lpstr>Aspects_complémentaires</vt:lpstr>
      <vt:lpstr>aspects_dons_talents</vt:lpstr>
      <vt:lpstr>aspects_élémentaires</vt:lpstr>
      <vt:lpstr>Aspects_magique_directeur</vt:lpstr>
      <vt:lpstr>Blessures</vt:lpstr>
      <vt:lpstr>Bouclier</vt:lpstr>
      <vt:lpstr>compétences_armes</vt:lpstr>
      <vt:lpstr>compétences_artistiques</vt:lpstr>
      <vt:lpstr>Compétences_Physique</vt:lpstr>
      <vt:lpstr>compétences_pratiques</vt:lpstr>
      <vt:lpstr>compétences_professionnelles</vt:lpstr>
      <vt:lpstr>compétences_savoir</vt:lpstr>
      <vt:lpstr>compétences_sociales</vt:lpstr>
      <vt:lpstr>Cultes</vt:lpstr>
      <vt:lpstr>Divers</vt:lpstr>
      <vt:lpstr>Domaine_de_competence</vt:lpstr>
      <vt:lpstr>Don_de_magie</vt:lpstr>
      <vt:lpstr>Dons_planétaires</vt:lpstr>
      <vt:lpstr>Dotations_Uniques</vt:lpstr>
      <vt:lpstr>éléments</vt:lpstr>
      <vt:lpstr>flèches_carreaux</vt:lpstr>
      <vt:lpstr>Malus_sorts</vt:lpstr>
      <vt:lpstr>Monture</vt:lpstr>
      <vt:lpstr>N_A</vt:lpstr>
      <vt:lpstr>Nourriture</vt:lpstr>
      <vt:lpstr>PA_général</vt:lpstr>
      <vt:lpstr>potion</vt:lpstr>
      <vt:lpstr>Talents</vt:lpstr>
      <vt:lpstr>Temp_incantatoire</vt:lpstr>
      <vt:lpstr>Vêtement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sqyes</dc:creator>
  <cp:lastModifiedBy>Algalaran</cp:lastModifiedBy>
  <dcterms:created xsi:type="dcterms:W3CDTF">2019-10-19T11:39:38Z</dcterms:created>
  <dcterms:modified xsi:type="dcterms:W3CDTF">2021-02-09T08:58:14Z</dcterms:modified>
</cp:coreProperties>
</file>